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drawings/drawing28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drawings/drawing3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drawings/drawing24.xml" ContentType="application/vnd.openxmlformats-officedocument.drawing+xml"/>
  <Override PartName="/xl/charts/chart38.xml" ContentType="application/vnd.openxmlformats-officedocument.drawingml.chart+xml"/>
  <Override PartName="/xl/charts/chart16.xml" ContentType="application/vnd.openxmlformats-officedocument.drawingml.chart+xml"/>
  <Override PartName="/xl/drawings/drawing20.xml" ContentType="application/vnd.openxmlformats-officedocument.drawing+xml"/>
  <Override PartName="/xl/charts/chart34.xml" ContentType="application/vnd.openxmlformats-officedocument.drawingml.chart+xml"/>
  <Override PartName="/xl/drawings/drawing31.xml" ContentType="application/vnd.openxmlformats-officedocument.drawing+xml"/>
  <Override PartName="/xl/charts/chart45.xml" ContentType="application/vnd.openxmlformats-officedocument.drawingml.char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worksheets/sheet18.xml" ContentType="application/vnd.openxmlformats-officedocument.spreadsheetml.worksheet+xml"/>
  <Override PartName="/xl/worksheets/sheet36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charts/chart39.xml" ContentType="application/vnd.openxmlformats-officedocument.drawingml.chart+xml"/>
  <Override PartName="/xl/charts/chart48.xml" ContentType="application/vnd.openxmlformats-officedocument.drawingml.chart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drawings/drawing23.xml" ContentType="application/vnd.openxmlformats-officedocument.drawing+xml"/>
  <Override PartName="/xl/charts/chart37.xml" ContentType="application/vnd.openxmlformats-officedocument.drawingml.chart+xml"/>
  <Override PartName="/xl/drawings/drawing32.xml" ContentType="application/vnd.openxmlformats-officedocument.drawing+xml"/>
  <Override PartName="/xl/charts/chart46.xml" ContentType="application/vnd.openxmlformats-officedocument.drawingml.chart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drawings/drawing21.xml" ContentType="application/vnd.openxmlformats-officedocument.drawing+xml"/>
  <Override PartName="/xl/charts/chart35.xml" ContentType="application/vnd.openxmlformats-officedocument.drawingml.chart+xml"/>
  <Override PartName="/xl/drawings/drawing30.xml" ContentType="application/vnd.openxmlformats-officedocument.drawing+xml"/>
  <Override PartName="/xl/charts/chart44.xml" ContentType="application/vnd.openxmlformats-officedocument.drawingml.chart+xml"/>
  <Override PartName="/xl/charts/chart53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charts/chart51.xml" ContentType="application/vnd.openxmlformats-officedocument.drawingml.char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charts/chart2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drawings/drawing26.xml" ContentType="application/vnd.openxmlformats-officedocument.drawing+xml"/>
  <Override PartName="/xl/charts/chart18.xml" ContentType="application/vnd.openxmlformats-officedocument.drawingml.chart+xml"/>
  <Override PartName="/xl/drawings/drawing22.xml" ContentType="application/vnd.openxmlformats-officedocument.drawing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drawings/drawing3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54.xml" ContentType="application/vnd.openxmlformats-officedocument.drawingml.chart+xml"/>
  <Override PartName="/xl/worksheets/sheet38.xml" ContentType="application/vnd.openxmlformats-officedocument.spreadsheetml.worksheet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worksheets/sheet27.xml" ContentType="application/vnd.openxmlformats-officedocument.spreadsheetml.worksheet+xml"/>
  <Override PartName="/xl/charts/chart21.xml" ContentType="application/vnd.openxmlformats-officedocument.drawingml.chart+xml"/>
  <Override PartName="/xl/charts/chart5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40" yWindow="45" windowWidth="18795" windowHeight="12015"/>
  </bookViews>
  <sheets>
    <sheet name="Índice" sheetId="1" r:id="rId1"/>
    <sheet name="Benchmark" sheetId="2" r:id="rId2"/>
    <sheet name="Mer. Resumen" sheetId="46" r:id="rId3"/>
    <sheet name="Mer. Prima Directa" sheetId="42" r:id="rId4"/>
    <sheet name="Mer. Siniestros Directos" sheetId="43" r:id="rId5"/>
    <sheet name="Mer. Pólizas Emitidas" sheetId="44" r:id="rId6"/>
    <sheet name="Mer. Número de Siniestros" sheetId="45" r:id="rId7"/>
    <sheet name="Gen. Activos" sheetId="4" r:id="rId8"/>
    <sheet name="Gen. Pasivos" sheetId="5" r:id="rId9"/>
    <sheet name="Gen. EERR" sheetId="6" r:id="rId10"/>
    <sheet name="Gen. Estado de Flujos" sheetId="7" r:id="rId11"/>
    <sheet name="Gen. Prima Directa" sheetId="8" r:id="rId12"/>
    <sheet name="Gen. Participación" sheetId="9" r:id="rId13"/>
    <sheet name="Gen. Prima Directa Promedio" sheetId="19" r:id="rId14"/>
    <sheet name="Gen. Prima Retenida Neta" sheetId="20" r:id="rId15"/>
    <sheet name="Gen. Retención" sheetId="21" r:id="rId16"/>
    <sheet name="Gen. Pólizas Emitidas" sheetId="22" r:id="rId17"/>
    <sheet name="Gen. Pólizas Vigentes" sheetId="23" r:id="rId18"/>
    <sheet name="Gen. Siniestros Directos" sheetId="24" r:id="rId19"/>
    <sheet name="Gen. Siniestro Directo Promedio" sheetId="26" r:id="rId20"/>
    <sheet name="Gen. Número de Siniestros" sheetId="25" r:id="rId21"/>
    <sheet name="Gen. Siniestralidad" sheetId="27" r:id="rId22"/>
    <sheet name="Gen. Indicadores de Gestión" sheetId="47" r:id="rId23"/>
    <sheet name="Vida Activos" sheetId="29" r:id="rId24"/>
    <sheet name="Vida Pasivos" sheetId="30" r:id="rId25"/>
    <sheet name="Vida EERR" sheetId="31" r:id="rId26"/>
    <sheet name="Vida Estado de Flujos" sheetId="32" r:id="rId27"/>
    <sheet name="Vida Prima Directa" sheetId="33" r:id="rId28"/>
    <sheet name="Vida Participación" sheetId="34" r:id="rId29"/>
    <sheet name="Vida Prima Directa Promedio" sheetId="36" r:id="rId30"/>
    <sheet name="Vida Prima Retenida Neta" sheetId="35" r:id="rId31"/>
    <sheet name="Vida Pólizas Emitidas" sheetId="37" r:id="rId32"/>
    <sheet name="Vida Pólizas Vigentes" sheetId="38" r:id="rId33"/>
    <sheet name="Vida Siniestros Directos" sheetId="39" r:id="rId34"/>
    <sheet name="Vida Siniestro Directo Promedio" sheetId="41" r:id="rId35"/>
    <sheet name="Vida Número de Siniestros" sheetId="40" r:id="rId36"/>
    <sheet name="Vida Indicadores de Gestión" sheetId="48" r:id="rId37"/>
    <sheet name="Datos Generales" sheetId="3" state="hidden" r:id="rId38"/>
    <sheet name="Datos Vida" sheetId="28" state="hidden" r:id="rId39"/>
  </sheets>
  <calcPr calcId="125725"/>
</workbook>
</file>

<file path=xl/calcChain.xml><?xml version="1.0" encoding="utf-8"?>
<calcChain xmlns="http://schemas.openxmlformats.org/spreadsheetml/2006/main">
  <c r="AU438" i="3"/>
  <c r="BF321"/>
  <c r="BF282" l="1"/>
  <c r="D706"/>
  <c r="E706"/>
  <c r="F706"/>
  <c r="G706"/>
  <c r="H706"/>
  <c r="I706"/>
  <c r="J706"/>
  <c r="K706"/>
  <c r="L706"/>
  <c r="M706"/>
  <c r="N706"/>
  <c r="O706"/>
  <c r="P706"/>
  <c r="Q706"/>
  <c r="R706"/>
  <c r="S706"/>
  <c r="T706"/>
  <c r="U706"/>
  <c r="V706"/>
  <c r="W706"/>
  <c r="X706"/>
  <c r="Y706"/>
  <c r="Z706"/>
  <c r="AA706"/>
  <c r="AB706"/>
  <c r="AC706"/>
  <c r="AD706"/>
  <c r="AE706"/>
  <c r="AF706"/>
  <c r="AG706"/>
  <c r="AH706"/>
  <c r="AI706"/>
  <c r="AJ706"/>
  <c r="AK706"/>
  <c r="AL706"/>
  <c r="AM706"/>
  <c r="AN706"/>
  <c r="AO706"/>
  <c r="AP706"/>
  <c r="AQ706"/>
  <c r="D707"/>
  <c r="E707"/>
  <c r="F707"/>
  <c r="G707"/>
  <c r="H707"/>
  <c r="I707"/>
  <c r="J707"/>
  <c r="K707"/>
  <c r="L707"/>
  <c r="M707"/>
  <c r="N707"/>
  <c r="O707"/>
  <c r="P707"/>
  <c r="Q707"/>
  <c r="R707"/>
  <c r="S707"/>
  <c r="T707"/>
  <c r="U707"/>
  <c r="V707"/>
  <c r="W707"/>
  <c r="X707"/>
  <c r="Y707"/>
  <c r="Z707"/>
  <c r="AA707"/>
  <c r="AB707"/>
  <c r="AC707"/>
  <c r="AD707"/>
  <c r="AE707"/>
  <c r="AF707"/>
  <c r="AG707"/>
  <c r="AH707"/>
  <c r="AI707"/>
  <c r="AJ707"/>
  <c r="AK707"/>
  <c r="AL707"/>
  <c r="AM707"/>
  <c r="AN707"/>
  <c r="AO707"/>
  <c r="AP707"/>
  <c r="AQ707"/>
  <c r="D708"/>
  <c r="E708"/>
  <c r="F708"/>
  <c r="G708"/>
  <c r="H708"/>
  <c r="I708"/>
  <c r="J708"/>
  <c r="K708"/>
  <c r="L708"/>
  <c r="M708"/>
  <c r="N708"/>
  <c r="O708"/>
  <c r="P708"/>
  <c r="Q708"/>
  <c r="R708"/>
  <c r="S708"/>
  <c r="T708"/>
  <c r="U708"/>
  <c r="V708"/>
  <c r="W708"/>
  <c r="X708"/>
  <c r="Y708"/>
  <c r="Z708"/>
  <c r="AA708"/>
  <c r="AB708"/>
  <c r="AC708"/>
  <c r="AD708"/>
  <c r="AE708"/>
  <c r="AF708"/>
  <c r="AG708"/>
  <c r="AH708"/>
  <c r="AI708"/>
  <c r="AJ708"/>
  <c r="AK708"/>
  <c r="AL708"/>
  <c r="AM708"/>
  <c r="AN708"/>
  <c r="AO708"/>
  <c r="AP708"/>
  <c r="AQ708"/>
  <c r="D709"/>
  <c r="E709"/>
  <c r="F709"/>
  <c r="G709"/>
  <c r="H709"/>
  <c r="I709"/>
  <c r="J709"/>
  <c r="K709"/>
  <c r="L709"/>
  <c r="M709"/>
  <c r="N709"/>
  <c r="O709"/>
  <c r="P709"/>
  <c r="Q709"/>
  <c r="R709"/>
  <c r="S709"/>
  <c r="T709"/>
  <c r="U709"/>
  <c r="V709"/>
  <c r="W709"/>
  <c r="X709"/>
  <c r="Y709"/>
  <c r="Z709"/>
  <c r="AA709"/>
  <c r="AB709"/>
  <c r="AC709"/>
  <c r="AD709"/>
  <c r="AE709"/>
  <c r="AF709"/>
  <c r="AG709"/>
  <c r="AH709"/>
  <c r="AI709"/>
  <c r="AJ709"/>
  <c r="AK709"/>
  <c r="AL709"/>
  <c r="AM709"/>
  <c r="AN709"/>
  <c r="AO709"/>
  <c r="AP709"/>
  <c r="AQ709"/>
  <c r="D710"/>
  <c r="E710"/>
  <c r="F710"/>
  <c r="G710"/>
  <c r="H710"/>
  <c r="I710"/>
  <c r="J710"/>
  <c r="K710"/>
  <c r="L710"/>
  <c r="M710"/>
  <c r="N710"/>
  <c r="O710"/>
  <c r="P710"/>
  <c r="Q710"/>
  <c r="R710"/>
  <c r="S710"/>
  <c r="T710"/>
  <c r="U710"/>
  <c r="V710"/>
  <c r="W710"/>
  <c r="X710"/>
  <c r="Y710"/>
  <c r="Z710"/>
  <c r="AA710"/>
  <c r="AB710"/>
  <c r="AC710"/>
  <c r="AD710"/>
  <c r="AE710"/>
  <c r="AF710"/>
  <c r="AG710"/>
  <c r="AH710"/>
  <c r="AI710"/>
  <c r="AJ710"/>
  <c r="AK710"/>
  <c r="AL710"/>
  <c r="AM710"/>
  <c r="AN710"/>
  <c r="AO710"/>
  <c r="AP710"/>
  <c r="AQ710"/>
  <c r="D711"/>
  <c r="E711"/>
  <c r="F711"/>
  <c r="G711"/>
  <c r="H711"/>
  <c r="I711"/>
  <c r="J711"/>
  <c r="K711"/>
  <c r="L711"/>
  <c r="M711"/>
  <c r="N711"/>
  <c r="O711"/>
  <c r="P711"/>
  <c r="Q711"/>
  <c r="R711"/>
  <c r="S711"/>
  <c r="T711"/>
  <c r="U711"/>
  <c r="V711"/>
  <c r="W711"/>
  <c r="X711"/>
  <c r="Y711"/>
  <c r="Z711"/>
  <c r="AA711"/>
  <c r="AB711"/>
  <c r="AC711"/>
  <c r="AD711"/>
  <c r="AE711"/>
  <c r="AF711"/>
  <c r="AG711"/>
  <c r="AH711"/>
  <c r="AI711"/>
  <c r="AJ711"/>
  <c r="AK711"/>
  <c r="AL711"/>
  <c r="AM711"/>
  <c r="AN711"/>
  <c r="AO711"/>
  <c r="AP711"/>
  <c r="AQ711"/>
  <c r="D712"/>
  <c r="E712"/>
  <c r="F712"/>
  <c r="G712"/>
  <c r="H712"/>
  <c r="I712"/>
  <c r="J712"/>
  <c r="K712"/>
  <c r="L712"/>
  <c r="M712"/>
  <c r="N712"/>
  <c r="O712"/>
  <c r="P712"/>
  <c r="Q712"/>
  <c r="R712"/>
  <c r="S712"/>
  <c r="T712"/>
  <c r="U712"/>
  <c r="V712"/>
  <c r="W712"/>
  <c r="X712"/>
  <c r="Y712"/>
  <c r="Z712"/>
  <c r="AA712"/>
  <c r="AB712"/>
  <c r="AC712"/>
  <c r="AD712"/>
  <c r="AE712"/>
  <c r="AF712"/>
  <c r="AG712"/>
  <c r="AH712"/>
  <c r="AI712"/>
  <c r="AJ712"/>
  <c r="AK712"/>
  <c r="AL712"/>
  <c r="AM712"/>
  <c r="AN712"/>
  <c r="AO712"/>
  <c r="AP712"/>
  <c r="AQ712"/>
  <c r="D713"/>
  <c r="E713"/>
  <c r="F713"/>
  <c r="G713"/>
  <c r="H713"/>
  <c r="I713"/>
  <c r="J713"/>
  <c r="K713"/>
  <c r="L713"/>
  <c r="M713"/>
  <c r="N713"/>
  <c r="O713"/>
  <c r="P713"/>
  <c r="Q713"/>
  <c r="R713"/>
  <c r="S713"/>
  <c r="T713"/>
  <c r="U713"/>
  <c r="V713"/>
  <c r="W713"/>
  <c r="X713"/>
  <c r="Y713"/>
  <c r="Z713"/>
  <c r="AA713"/>
  <c r="AB713"/>
  <c r="AC713"/>
  <c r="AD713"/>
  <c r="AE713"/>
  <c r="AF713"/>
  <c r="AG713"/>
  <c r="AH713"/>
  <c r="AI713"/>
  <c r="AJ713"/>
  <c r="AK713"/>
  <c r="AL713"/>
  <c r="AM713"/>
  <c r="AN713"/>
  <c r="AO713"/>
  <c r="AP713"/>
  <c r="AQ713"/>
  <c r="D714"/>
  <c r="E714"/>
  <c r="F714"/>
  <c r="G714"/>
  <c r="H714"/>
  <c r="I714"/>
  <c r="J714"/>
  <c r="K714"/>
  <c r="L714"/>
  <c r="M714"/>
  <c r="N714"/>
  <c r="O714"/>
  <c r="P714"/>
  <c r="Q714"/>
  <c r="R714"/>
  <c r="S714"/>
  <c r="T714"/>
  <c r="U714"/>
  <c r="V714"/>
  <c r="W714"/>
  <c r="X714"/>
  <c r="Y714"/>
  <c r="Z714"/>
  <c r="AA714"/>
  <c r="AB714"/>
  <c r="AC714"/>
  <c r="AD714"/>
  <c r="AE714"/>
  <c r="AF714"/>
  <c r="AG714"/>
  <c r="AH714"/>
  <c r="AI714"/>
  <c r="AJ714"/>
  <c r="AK714"/>
  <c r="AL714"/>
  <c r="AM714"/>
  <c r="AN714"/>
  <c r="AO714"/>
  <c r="AP714"/>
  <c r="AQ714"/>
  <c r="D715"/>
  <c r="E715"/>
  <c r="F715"/>
  <c r="G715"/>
  <c r="H715"/>
  <c r="I715"/>
  <c r="J715"/>
  <c r="K715"/>
  <c r="L715"/>
  <c r="M715"/>
  <c r="N715"/>
  <c r="O715"/>
  <c r="P715"/>
  <c r="Q715"/>
  <c r="R715"/>
  <c r="S715"/>
  <c r="T715"/>
  <c r="U715"/>
  <c r="V715"/>
  <c r="W715"/>
  <c r="X715"/>
  <c r="Y715"/>
  <c r="Z715"/>
  <c r="AA715"/>
  <c r="AB715"/>
  <c r="AC715"/>
  <c r="AD715"/>
  <c r="AE715"/>
  <c r="AF715"/>
  <c r="AG715"/>
  <c r="AH715"/>
  <c r="AI715"/>
  <c r="AJ715"/>
  <c r="AK715"/>
  <c r="AL715"/>
  <c r="AM715"/>
  <c r="AN715"/>
  <c r="AO715"/>
  <c r="AP715"/>
  <c r="AQ715"/>
  <c r="D716"/>
  <c r="E716"/>
  <c r="F716"/>
  <c r="G716"/>
  <c r="H716"/>
  <c r="I716"/>
  <c r="J716"/>
  <c r="K716"/>
  <c r="L716"/>
  <c r="M716"/>
  <c r="N716"/>
  <c r="O716"/>
  <c r="P716"/>
  <c r="Q716"/>
  <c r="R716"/>
  <c r="S716"/>
  <c r="T716"/>
  <c r="U716"/>
  <c r="V716"/>
  <c r="W716"/>
  <c r="X716"/>
  <c r="Y716"/>
  <c r="Z716"/>
  <c r="AA716"/>
  <c r="AB716"/>
  <c r="AC716"/>
  <c r="AD716"/>
  <c r="AE716"/>
  <c r="AF716"/>
  <c r="AG716"/>
  <c r="AH716"/>
  <c r="AI716"/>
  <c r="AJ716"/>
  <c r="AK716"/>
  <c r="AL716"/>
  <c r="AM716"/>
  <c r="AN716"/>
  <c r="AO716"/>
  <c r="AP716"/>
  <c r="AQ716"/>
  <c r="D717"/>
  <c r="E717"/>
  <c r="F717"/>
  <c r="G717"/>
  <c r="H717"/>
  <c r="I717"/>
  <c r="J717"/>
  <c r="K717"/>
  <c r="L717"/>
  <c r="M717"/>
  <c r="N717"/>
  <c r="O717"/>
  <c r="P717"/>
  <c r="Q717"/>
  <c r="R717"/>
  <c r="S717"/>
  <c r="T717"/>
  <c r="U717"/>
  <c r="V717"/>
  <c r="W717"/>
  <c r="X717"/>
  <c r="Y717"/>
  <c r="Z717"/>
  <c r="AA717"/>
  <c r="AB717"/>
  <c r="AC717"/>
  <c r="AD717"/>
  <c r="AE717"/>
  <c r="AF717"/>
  <c r="AG717"/>
  <c r="AH717"/>
  <c r="AI717"/>
  <c r="AJ717"/>
  <c r="AK717"/>
  <c r="AL717"/>
  <c r="AM717"/>
  <c r="AN717"/>
  <c r="AO717"/>
  <c r="AP717"/>
  <c r="AQ717"/>
  <c r="D718"/>
  <c r="E718"/>
  <c r="F718"/>
  <c r="G718"/>
  <c r="H718"/>
  <c r="I718"/>
  <c r="J718"/>
  <c r="K718"/>
  <c r="L718"/>
  <c r="M718"/>
  <c r="N718"/>
  <c r="O718"/>
  <c r="P718"/>
  <c r="Q718"/>
  <c r="R718"/>
  <c r="S718"/>
  <c r="T718"/>
  <c r="U718"/>
  <c r="V718"/>
  <c r="W718"/>
  <c r="X718"/>
  <c r="Y718"/>
  <c r="Z718"/>
  <c r="AA718"/>
  <c r="AB718"/>
  <c r="AC718"/>
  <c r="AD718"/>
  <c r="AE718"/>
  <c r="AF718"/>
  <c r="AG718"/>
  <c r="AH718"/>
  <c r="AI718"/>
  <c r="AJ718"/>
  <c r="AK718"/>
  <c r="AL718"/>
  <c r="AM718"/>
  <c r="AN718"/>
  <c r="AO718"/>
  <c r="AP718"/>
  <c r="AQ718"/>
  <c r="D719"/>
  <c r="E719"/>
  <c r="F719"/>
  <c r="G719"/>
  <c r="H719"/>
  <c r="I719"/>
  <c r="J719"/>
  <c r="K719"/>
  <c r="L719"/>
  <c r="M719"/>
  <c r="N719"/>
  <c r="O719"/>
  <c r="P719"/>
  <c r="Q719"/>
  <c r="R719"/>
  <c r="S719"/>
  <c r="T719"/>
  <c r="U719"/>
  <c r="V719"/>
  <c r="W719"/>
  <c r="X719"/>
  <c r="Y719"/>
  <c r="Z719"/>
  <c r="AA719"/>
  <c r="AB719"/>
  <c r="AC719"/>
  <c r="AD719"/>
  <c r="AE719"/>
  <c r="AF719"/>
  <c r="AG719"/>
  <c r="AH719"/>
  <c r="AI719"/>
  <c r="AJ719"/>
  <c r="AK719"/>
  <c r="AL719"/>
  <c r="AM719"/>
  <c r="AN719"/>
  <c r="AO719"/>
  <c r="AP719"/>
  <c r="AQ719"/>
  <c r="D720"/>
  <c r="E720"/>
  <c r="F720"/>
  <c r="G720"/>
  <c r="H720"/>
  <c r="I720"/>
  <c r="J720"/>
  <c r="K720"/>
  <c r="L720"/>
  <c r="M720"/>
  <c r="N720"/>
  <c r="O720"/>
  <c r="P720"/>
  <c r="Q720"/>
  <c r="R720"/>
  <c r="S720"/>
  <c r="T720"/>
  <c r="U720"/>
  <c r="V720"/>
  <c r="W720"/>
  <c r="X720"/>
  <c r="Y720"/>
  <c r="Z720"/>
  <c r="AA720"/>
  <c r="AB720"/>
  <c r="AC720"/>
  <c r="AD720"/>
  <c r="AE720"/>
  <c r="AF720"/>
  <c r="AG720"/>
  <c r="AH720"/>
  <c r="AI720"/>
  <c r="AJ720"/>
  <c r="AK720"/>
  <c r="AL720"/>
  <c r="AM720"/>
  <c r="AN720"/>
  <c r="AO720"/>
  <c r="AP720"/>
  <c r="AQ720"/>
  <c r="D721"/>
  <c r="E721"/>
  <c r="F721"/>
  <c r="G721"/>
  <c r="H721"/>
  <c r="I721"/>
  <c r="J721"/>
  <c r="K721"/>
  <c r="L721"/>
  <c r="M721"/>
  <c r="N721"/>
  <c r="O721"/>
  <c r="P721"/>
  <c r="Q721"/>
  <c r="R721"/>
  <c r="S721"/>
  <c r="T721"/>
  <c r="U721"/>
  <c r="V721"/>
  <c r="W721"/>
  <c r="X721"/>
  <c r="Y721"/>
  <c r="Z721"/>
  <c r="AA721"/>
  <c r="AB721"/>
  <c r="AC721"/>
  <c r="AD721"/>
  <c r="AE721"/>
  <c r="AF721"/>
  <c r="AG721"/>
  <c r="AH721"/>
  <c r="AI721"/>
  <c r="AJ721"/>
  <c r="AK721"/>
  <c r="AL721"/>
  <c r="AM721"/>
  <c r="AN721"/>
  <c r="AO721"/>
  <c r="AP721"/>
  <c r="AQ721"/>
  <c r="D722"/>
  <c r="E722"/>
  <c r="F722"/>
  <c r="G722"/>
  <c r="H722"/>
  <c r="I722"/>
  <c r="J722"/>
  <c r="K722"/>
  <c r="L722"/>
  <c r="M722"/>
  <c r="N722"/>
  <c r="O722"/>
  <c r="P722"/>
  <c r="Q722"/>
  <c r="R722"/>
  <c r="S722"/>
  <c r="T722"/>
  <c r="U722"/>
  <c r="V722"/>
  <c r="W722"/>
  <c r="X722"/>
  <c r="Y722"/>
  <c r="Z722"/>
  <c r="AA722"/>
  <c r="AB722"/>
  <c r="AC722"/>
  <c r="AD722"/>
  <c r="AE722"/>
  <c r="AF722"/>
  <c r="AG722"/>
  <c r="AH722"/>
  <c r="AI722"/>
  <c r="AJ722"/>
  <c r="AK722"/>
  <c r="AL722"/>
  <c r="AM722"/>
  <c r="AN722"/>
  <c r="AO722"/>
  <c r="AP722"/>
  <c r="AQ722"/>
  <c r="D723"/>
  <c r="E723"/>
  <c r="F723"/>
  <c r="G723"/>
  <c r="H723"/>
  <c r="I723"/>
  <c r="J723"/>
  <c r="K723"/>
  <c r="L723"/>
  <c r="M723"/>
  <c r="N723"/>
  <c r="O723"/>
  <c r="P723"/>
  <c r="Q723"/>
  <c r="R723"/>
  <c r="S723"/>
  <c r="T723"/>
  <c r="U723"/>
  <c r="V723"/>
  <c r="W723"/>
  <c r="X723"/>
  <c r="Y723"/>
  <c r="Z723"/>
  <c r="AA723"/>
  <c r="AB723"/>
  <c r="AC723"/>
  <c r="AD723"/>
  <c r="AE723"/>
  <c r="AF723"/>
  <c r="AG723"/>
  <c r="AH723"/>
  <c r="AI723"/>
  <c r="AJ723"/>
  <c r="AK723"/>
  <c r="AL723"/>
  <c r="AM723"/>
  <c r="AN723"/>
  <c r="AO723"/>
  <c r="AP723"/>
  <c r="AQ723"/>
  <c r="D724"/>
  <c r="E724"/>
  <c r="F724"/>
  <c r="G724"/>
  <c r="H724"/>
  <c r="I724"/>
  <c r="J724"/>
  <c r="K724"/>
  <c r="L724"/>
  <c r="M724"/>
  <c r="N724"/>
  <c r="O724"/>
  <c r="P724"/>
  <c r="Q724"/>
  <c r="R724"/>
  <c r="S724"/>
  <c r="T724"/>
  <c r="U724"/>
  <c r="V724"/>
  <c r="W724"/>
  <c r="X724"/>
  <c r="Y724"/>
  <c r="Z724"/>
  <c r="AA724"/>
  <c r="AB724"/>
  <c r="AC724"/>
  <c r="AD724"/>
  <c r="AE724"/>
  <c r="AF724"/>
  <c r="AG724"/>
  <c r="AH724"/>
  <c r="AI724"/>
  <c r="AJ724"/>
  <c r="AK724"/>
  <c r="AL724"/>
  <c r="AM724"/>
  <c r="AN724"/>
  <c r="AO724"/>
  <c r="AP724"/>
  <c r="AQ724"/>
  <c r="D725"/>
  <c r="E725"/>
  <c r="F725"/>
  <c r="G725"/>
  <c r="H725"/>
  <c r="I725"/>
  <c r="J725"/>
  <c r="K725"/>
  <c r="L725"/>
  <c r="M725"/>
  <c r="N725"/>
  <c r="O725"/>
  <c r="P725"/>
  <c r="Q725"/>
  <c r="R725"/>
  <c r="S725"/>
  <c r="T725"/>
  <c r="U725"/>
  <c r="V725"/>
  <c r="W725"/>
  <c r="X725"/>
  <c r="Y725"/>
  <c r="Z725"/>
  <c r="AA725"/>
  <c r="AB725"/>
  <c r="AC725"/>
  <c r="AD725"/>
  <c r="AE725"/>
  <c r="AF725"/>
  <c r="AG725"/>
  <c r="AH725"/>
  <c r="AI725"/>
  <c r="AJ725"/>
  <c r="AK725"/>
  <c r="AL725"/>
  <c r="AM725"/>
  <c r="AN725"/>
  <c r="AO725"/>
  <c r="AP725"/>
  <c r="AQ725"/>
  <c r="D726"/>
  <c r="E726"/>
  <c r="F726"/>
  <c r="G726"/>
  <c r="H726"/>
  <c r="I726"/>
  <c r="J726"/>
  <c r="K726"/>
  <c r="L726"/>
  <c r="M726"/>
  <c r="N726"/>
  <c r="O726"/>
  <c r="P726"/>
  <c r="Q726"/>
  <c r="R726"/>
  <c r="S726"/>
  <c r="T726"/>
  <c r="U726"/>
  <c r="V726"/>
  <c r="W726"/>
  <c r="X726"/>
  <c r="Y726"/>
  <c r="Z726"/>
  <c r="AA726"/>
  <c r="AB726"/>
  <c r="AC726"/>
  <c r="AD726"/>
  <c r="AE726"/>
  <c r="AF726"/>
  <c r="AG726"/>
  <c r="AH726"/>
  <c r="AI726"/>
  <c r="AJ726"/>
  <c r="AK726"/>
  <c r="AL726"/>
  <c r="AM726"/>
  <c r="AN726"/>
  <c r="AO726"/>
  <c r="AP726"/>
  <c r="AQ726"/>
  <c r="D727"/>
  <c r="E727"/>
  <c r="F727"/>
  <c r="G727"/>
  <c r="H727"/>
  <c r="I727"/>
  <c r="J727"/>
  <c r="K727"/>
  <c r="L727"/>
  <c r="M727"/>
  <c r="N727"/>
  <c r="O727"/>
  <c r="P727"/>
  <c r="Q727"/>
  <c r="R727"/>
  <c r="S727"/>
  <c r="T727"/>
  <c r="U727"/>
  <c r="V727"/>
  <c r="W727"/>
  <c r="X727"/>
  <c r="Y727"/>
  <c r="Z727"/>
  <c r="AA727"/>
  <c r="AB727"/>
  <c r="AC727"/>
  <c r="AD727"/>
  <c r="AE727"/>
  <c r="AF727"/>
  <c r="AG727"/>
  <c r="AH727"/>
  <c r="AI727"/>
  <c r="AJ727"/>
  <c r="AK727"/>
  <c r="AL727"/>
  <c r="AM727"/>
  <c r="AN727"/>
  <c r="AO727"/>
  <c r="AP727"/>
  <c r="AQ727"/>
  <c r="D728"/>
  <c r="E728"/>
  <c r="F728"/>
  <c r="G728"/>
  <c r="H728"/>
  <c r="I728"/>
  <c r="J728"/>
  <c r="K728"/>
  <c r="L728"/>
  <c r="M728"/>
  <c r="N728"/>
  <c r="O728"/>
  <c r="P728"/>
  <c r="Q728"/>
  <c r="R728"/>
  <c r="S728"/>
  <c r="T728"/>
  <c r="U728"/>
  <c r="V728"/>
  <c r="W728"/>
  <c r="X728"/>
  <c r="Y728"/>
  <c r="Z728"/>
  <c r="AA728"/>
  <c r="AB728"/>
  <c r="AC728"/>
  <c r="AD728"/>
  <c r="AE728"/>
  <c r="AF728"/>
  <c r="AG728"/>
  <c r="AH728"/>
  <c r="AI728"/>
  <c r="AJ728"/>
  <c r="AK728"/>
  <c r="AL728"/>
  <c r="AM728"/>
  <c r="AN728"/>
  <c r="AO728"/>
  <c r="AP728"/>
  <c r="AQ728"/>
  <c r="D729"/>
  <c r="E729"/>
  <c r="F729"/>
  <c r="G729"/>
  <c r="H729"/>
  <c r="I729"/>
  <c r="J729"/>
  <c r="K729"/>
  <c r="L729"/>
  <c r="M729"/>
  <c r="N729"/>
  <c r="O729"/>
  <c r="P729"/>
  <c r="Q729"/>
  <c r="R729"/>
  <c r="S729"/>
  <c r="T729"/>
  <c r="U729"/>
  <c r="V729"/>
  <c r="W729"/>
  <c r="X729"/>
  <c r="Y729"/>
  <c r="Z729"/>
  <c r="AA729"/>
  <c r="AB729"/>
  <c r="AC729"/>
  <c r="AD729"/>
  <c r="AE729"/>
  <c r="AF729"/>
  <c r="AG729"/>
  <c r="AH729"/>
  <c r="AI729"/>
  <c r="AJ729"/>
  <c r="AK729"/>
  <c r="AL729"/>
  <c r="AM729"/>
  <c r="AN729"/>
  <c r="AO729"/>
  <c r="AP729"/>
  <c r="AQ729"/>
  <c r="D730"/>
  <c r="E730"/>
  <c r="F730"/>
  <c r="G730"/>
  <c r="H730"/>
  <c r="I730"/>
  <c r="J730"/>
  <c r="K730"/>
  <c r="L730"/>
  <c r="M730"/>
  <c r="N730"/>
  <c r="O730"/>
  <c r="P730"/>
  <c r="Q730"/>
  <c r="R730"/>
  <c r="S730"/>
  <c r="T730"/>
  <c r="U730"/>
  <c r="V730"/>
  <c r="W730"/>
  <c r="X730"/>
  <c r="Y730"/>
  <c r="Z730"/>
  <c r="AA730"/>
  <c r="AB730"/>
  <c r="AC730"/>
  <c r="AD730"/>
  <c r="AE730"/>
  <c r="AF730"/>
  <c r="AG730"/>
  <c r="AH730"/>
  <c r="AI730"/>
  <c r="AJ730"/>
  <c r="AK730"/>
  <c r="AL730"/>
  <c r="AM730"/>
  <c r="AN730"/>
  <c r="AO730"/>
  <c r="AP730"/>
  <c r="AQ730"/>
  <c r="D731"/>
  <c r="E731"/>
  <c r="F731"/>
  <c r="G731"/>
  <c r="H731"/>
  <c r="I731"/>
  <c r="J731"/>
  <c r="K731"/>
  <c r="L731"/>
  <c r="M731"/>
  <c r="N731"/>
  <c r="O731"/>
  <c r="P731"/>
  <c r="Q731"/>
  <c r="R731"/>
  <c r="S731"/>
  <c r="T731"/>
  <c r="U731"/>
  <c r="V731"/>
  <c r="W731"/>
  <c r="X731"/>
  <c r="Y731"/>
  <c r="Z731"/>
  <c r="AA731"/>
  <c r="AB731"/>
  <c r="AC731"/>
  <c r="AD731"/>
  <c r="AE731"/>
  <c r="AF731"/>
  <c r="AG731"/>
  <c r="AH731"/>
  <c r="AI731"/>
  <c r="AJ731"/>
  <c r="AK731"/>
  <c r="AL731"/>
  <c r="AM731"/>
  <c r="AN731"/>
  <c r="AO731"/>
  <c r="AP731"/>
  <c r="AQ731"/>
  <c r="D732"/>
  <c r="E732"/>
  <c r="F732"/>
  <c r="G732"/>
  <c r="H732"/>
  <c r="I732"/>
  <c r="J732"/>
  <c r="K732"/>
  <c r="L732"/>
  <c r="M732"/>
  <c r="N732"/>
  <c r="O732"/>
  <c r="P732"/>
  <c r="Q732"/>
  <c r="R732"/>
  <c r="S732"/>
  <c r="T732"/>
  <c r="U732"/>
  <c r="V732"/>
  <c r="W732"/>
  <c r="X732"/>
  <c r="Y732"/>
  <c r="Z732"/>
  <c r="AA732"/>
  <c r="AB732"/>
  <c r="AC732"/>
  <c r="AD732"/>
  <c r="AE732"/>
  <c r="AF732"/>
  <c r="AG732"/>
  <c r="AH732"/>
  <c r="AI732"/>
  <c r="AJ732"/>
  <c r="AK732"/>
  <c r="AL732"/>
  <c r="AM732"/>
  <c r="AN732"/>
  <c r="AO732"/>
  <c r="AP732"/>
  <c r="AQ732"/>
  <c r="D733"/>
  <c r="E733"/>
  <c r="F733"/>
  <c r="G733"/>
  <c r="H733"/>
  <c r="I733"/>
  <c r="J733"/>
  <c r="K733"/>
  <c r="L733"/>
  <c r="M733"/>
  <c r="N733"/>
  <c r="O733"/>
  <c r="P733"/>
  <c r="Q733"/>
  <c r="R733"/>
  <c r="S733"/>
  <c r="T733"/>
  <c r="U733"/>
  <c r="V733"/>
  <c r="W733"/>
  <c r="X733"/>
  <c r="Y733"/>
  <c r="Z733"/>
  <c r="AA733"/>
  <c r="AB733"/>
  <c r="AC733"/>
  <c r="AD733"/>
  <c r="AE733"/>
  <c r="AF733"/>
  <c r="AG733"/>
  <c r="AH733"/>
  <c r="AI733"/>
  <c r="AJ733"/>
  <c r="AK733"/>
  <c r="AL733"/>
  <c r="AM733"/>
  <c r="AN733"/>
  <c r="AO733"/>
  <c r="AP733"/>
  <c r="AQ733"/>
  <c r="D734"/>
  <c r="E734"/>
  <c r="F734"/>
  <c r="G734"/>
  <c r="H734"/>
  <c r="I734"/>
  <c r="J734"/>
  <c r="K734"/>
  <c r="L734"/>
  <c r="M734"/>
  <c r="N734"/>
  <c r="O734"/>
  <c r="P734"/>
  <c r="Q734"/>
  <c r="R734"/>
  <c r="S734"/>
  <c r="T734"/>
  <c r="U734"/>
  <c r="V734"/>
  <c r="W734"/>
  <c r="X734"/>
  <c r="Y734"/>
  <c r="Z734"/>
  <c r="AA734"/>
  <c r="AB734"/>
  <c r="AC734"/>
  <c r="AD734"/>
  <c r="AE734"/>
  <c r="AF734"/>
  <c r="AG734"/>
  <c r="AH734"/>
  <c r="AI734"/>
  <c r="AJ734"/>
  <c r="AK734"/>
  <c r="AL734"/>
  <c r="AM734"/>
  <c r="AN734"/>
  <c r="AO734"/>
  <c r="AP734"/>
  <c r="AQ734"/>
  <c r="D735"/>
  <c r="E735"/>
  <c r="F735"/>
  <c r="G735"/>
  <c r="H735"/>
  <c r="I735"/>
  <c r="J735"/>
  <c r="K735"/>
  <c r="L735"/>
  <c r="M735"/>
  <c r="N735"/>
  <c r="O735"/>
  <c r="P735"/>
  <c r="Q735"/>
  <c r="R735"/>
  <c r="S735"/>
  <c r="T735"/>
  <c r="U735"/>
  <c r="V735"/>
  <c r="W735"/>
  <c r="X735"/>
  <c r="Y735"/>
  <c r="Z735"/>
  <c r="AA735"/>
  <c r="AB735"/>
  <c r="AC735"/>
  <c r="AD735"/>
  <c r="AE735"/>
  <c r="AF735"/>
  <c r="AG735"/>
  <c r="AH735"/>
  <c r="AI735"/>
  <c r="AJ735"/>
  <c r="AK735"/>
  <c r="AL735"/>
  <c r="AM735"/>
  <c r="AN735"/>
  <c r="AO735"/>
  <c r="AP735"/>
  <c r="AQ735"/>
  <c r="D736"/>
  <c r="E736"/>
  <c r="F736"/>
  <c r="G736"/>
  <c r="H736"/>
  <c r="I736"/>
  <c r="J736"/>
  <c r="K736"/>
  <c r="L736"/>
  <c r="M736"/>
  <c r="N736"/>
  <c r="O736"/>
  <c r="P736"/>
  <c r="Q736"/>
  <c r="R736"/>
  <c r="S736"/>
  <c r="T736"/>
  <c r="U736"/>
  <c r="V736"/>
  <c r="W736"/>
  <c r="X736"/>
  <c r="Y736"/>
  <c r="Z736"/>
  <c r="AA736"/>
  <c r="AB736"/>
  <c r="AC736"/>
  <c r="AD736"/>
  <c r="AE736"/>
  <c r="AF736"/>
  <c r="AG736"/>
  <c r="AH736"/>
  <c r="AI736"/>
  <c r="AJ736"/>
  <c r="AK736"/>
  <c r="AL736"/>
  <c r="AM736"/>
  <c r="AN736"/>
  <c r="AO736"/>
  <c r="AP736"/>
  <c r="AQ736"/>
  <c r="D737"/>
  <c r="E737"/>
  <c r="F737"/>
  <c r="G737"/>
  <c r="H737"/>
  <c r="I737"/>
  <c r="J737"/>
  <c r="K737"/>
  <c r="L737"/>
  <c r="M737"/>
  <c r="N737"/>
  <c r="O737"/>
  <c r="P737"/>
  <c r="Q737"/>
  <c r="R737"/>
  <c r="S737"/>
  <c r="T737"/>
  <c r="U737"/>
  <c r="V737"/>
  <c r="W737"/>
  <c r="X737"/>
  <c r="Y737"/>
  <c r="Z737"/>
  <c r="AA737"/>
  <c r="AB737"/>
  <c r="AC737"/>
  <c r="AD737"/>
  <c r="AE737"/>
  <c r="AF737"/>
  <c r="AG737"/>
  <c r="AH737"/>
  <c r="AI737"/>
  <c r="AJ737"/>
  <c r="AK737"/>
  <c r="AL737"/>
  <c r="AM737"/>
  <c r="AN737"/>
  <c r="AO737"/>
  <c r="AP737"/>
  <c r="AQ737"/>
  <c r="D738"/>
  <c r="E738"/>
  <c r="F738"/>
  <c r="G738"/>
  <c r="H738"/>
  <c r="I738"/>
  <c r="J738"/>
  <c r="K738"/>
  <c r="L738"/>
  <c r="M738"/>
  <c r="N738"/>
  <c r="O738"/>
  <c r="P738"/>
  <c r="Q738"/>
  <c r="R738"/>
  <c r="S738"/>
  <c r="T738"/>
  <c r="U738"/>
  <c r="V738"/>
  <c r="W738"/>
  <c r="X738"/>
  <c r="Y738"/>
  <c r="Z738"/>
  <c r="AA738"/>
  <c r="AB738"/>
  <c r="AC738"/>
  <c r="AD738"/>
  <c r="AE738"/>
  <c r="AF738"/>
  <c r="AG738"/>
  <c r="AH738"/>
  <c r="AI738"/>
  <c r="AJ738"/>
  <c r="AK738"/>
  <c r="AL738"/>
  <c r="AM738"/>
  <c r="AN738"/>
  <c r="AO738"/>
  <c r="AP738"/>
  <c r="AQ738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06"/>
  <c r="D777"/>
  <c r="E777"/>
  <c r="F777"/>
  <c r="G777"/>
  <c r="H777"/>
  <c r="I777"/>
  <c r="J777"/>
  <c r="K777"/>
  <c r="L777"/>
  <c r="M777"/>
  <c r="N777"/>
  <c r="O777"/>
  <c r="P777"/>
  <c r="Q777"/>
  <c r="R777"/>
  <c r="S777"/>
  <c r="T777"/>
  <c r="U777"/>
  <c r="V777"/>
  <c r="W777"/>
  <c r="X777"/>
  <c r="Y777"/>
  <c r="Z777"/>
  <c r="AA777"/>
  <c r="AB777"/>
  <c r="AC777"/>
  <c r="AD777"/>
  <c r="AE777"/>
  <c r="AF777"/>
  <c r="AG777"/>
  <c r="AH777"/>
  <c r="AI777"/>
  <c r="AJ777"/>
  <c r="AK777"/>
  <c r="AL777"/>
  <c r="AM777"/>
  <c r="AN777"/>
  <c r="AO777"/>
  <c r="AP777"/>
  <c r="AQ777"/>
  <c r="C777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778"/>
  <c r="D741"/>
  <c r="E741"/>
  <c r="F741"/>
  <c r="G741"/>
  <c r="H741"/>
  <c r="I741"/>
  <c r="J741"/>
  <c r="K741"/>
  <c r="L741"/>
  <c r="M741"/>
  <c r="N741"/>
  <c r="O741"/>
  <c r="P741"/>
  <c r="Q741"/>
  <c r="R741"/>
  <c r="S741"/>
  <c r="T741"/>
  <c r="U741"/>
  <c r="V741"/>
  <c r="W741"/>
  <c r="X741"/>
  <c r="Y741"/>
  <c r="Z741"/>
  <c r="AA741"/>
  <c r="AB741"/>
  <c r="AC741"/>
  <c r="AD741"/>
  <c r="AE741"/>
  <c r="AF741"/>
  <c r="AG741"/>
  <c r="AH741"/>
  <c r="AI741"/>
  <c r="AJ741"/>
  <c r="AK741"/>
  <c r="AL741"/>
  <c r="AM741"/>
  <c r="AN741"/>
  <c r="AO741"/>
  <c r="AP741"/>
  <c r="AQ741"/>
  <c r="C741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42"/>
  <c r="AQ810"/>
  <c r="AQ809"/>
  <c r="AQ808"/>
  <c r="AQ807"/>
  <c r="AQ806"/>
  <c r="AQ805"/>
  <c r="AQ804"/>
  <c r="AQ803"/>
  <c r="AQ802"/>
  <c r="AQ801"/>
  <c r="AQ800"/>
  <c r="AQ799"/>
  <c r="AQ798"/>
  <c r="AQ797"/>
  <c r="AQ796"/>
  <c r="AQ795"/>
  <c r="AQ794"/>
  <c r="AQ793"/>
  <c r="AQ792"/>
  <c r="AQ791"/>
  <c r="AQ790"/>
  <c r="AQ789"/>
  <c r="AQ788"/>
  <c r="AQ787"/>
  <c r="AQ786"/>
  <c r="AQ785"/>
  <c r="AQ784"/>
  <c r="AQ783"/>
  <c r="AQ782"/>
  <c r="AQ781"/>
  <c r="AQ780"/>
  <c r="AQ779"/>
  <c r="AQ778"/>
  <c r="AQ774"/>
  <c r="AQ773"/>
  <c r="AQ772"/>
  <c r="AQ771"/>
  <c r="AQ770"/>
  <c r="AQ769"/>
  <c r="AQ768"/>
  <c r="AQ767"/>
  <c r="AQ766"/>
  <c r="AQ765"/>
  <c r="AQ764"/>
  <c r="AQ763"/>
  <c r="AQ762"/>
  <c r="AQ761"/>
  <c r="AQ760"/>
  <c r="AQ759"/>
  <c r="AQ758"/>
  <c r="AQ757"/>
  <c r="AQ756"/>
  <c r="AQ755"/>
  <c r="AQ754"/>
  <c r="AQ753"/>
  <c r="AQ752"/>
  <c r="AQ751"/>
  <c r="AQ750"/>
  <c r="AQ749"/>
  <c r="AQ748"/>
  <c r="AQ747"/>
  <c r="AQ746"/>
  <c r="AQ745"/>
  <c r="AQ744"/>
  <c r="AQ743"/>
  <c r="AQ742"/>
  <c r="D595"/>
  <c r="E595"/>
  <c r="F595"/>
  <c r="G595"/>
  <c r="H595"/>
  <c r="I595"/>
  <c r="J595"/>
  <c r="K595"/>
  <c r="L595"/>
  <c r="M595"/>
  <c r="N595"/>
  <c r="O595"/>
  <c r="P595"/>
  <c r="Q595"/>
  <c r="R595"/>
  <c r="S595"/>
  <c r="T595"/>
  <c r="U595"/>
  <c r="V595"/>
  <c r="W595"/>
  <c r="X595"/>
  <c r="Y595"/>
  <c r="Z595"/>
  <c r="AA595"/>
  <c r="AB595"/>
  <c r="AC595"/>
  <c r="AD595"/>
  <c r="AE595"/>
  <c r="AF595"/>
  <c r="AG595"/>
  <c r="AH595"/>
  <c r="AI595"/>
  <c r="AJ595"/>
  <c r="AK595"/>
  <c r="AL595"/>
  <c r="AM595"/>
  <c r="AN595"/>
  <c r="AO595"/>
  <c r="AP595"/>
  <c r="D596"/>
  <c r="E596"/>
  <c r="F596"/>
  <c r="G596"/>
  <c r="H596"/>
  <c r="I596"/>
  <c r="J596"/>
  <c r="K596"/>
  <c r="L596"/>
  <c r="M596"/>
  <c r="N596"/>
  <c r="O596"/>
  <c r="P596"/>
  <c r="Q596"/>
  <c r="R596"/>
  <c r="S596"/>
  <c r="T596"/>
  <c r="U596"/>
  <c r="V596"/>
  <c r="W596"/>
  <c r="X596"/>
  <c r="Y596"/>
  <c r="Z596"/>
  <c r="AA596"/>
  <c r="AB596"/>
  <c r="AC596"/>
  <c r="AD596"/>
  <c r="AE596"/>
  <c r="AF596"/>
  <c r="AG596"/>
  <c r="AH596"/>
  <c r="AI596"/>
  <c r="AJ596"/>
  <c r="AK596"/>
  <c r="AL596"/>
  <c r="AM596"/>
  <c r="AN596"/>
  <c r="AO596"/>
  <c r="AP596"/>
  <c r="D597"/>
  <c r="E597"/>
  <c r="F597"/>
  <c r="G597"/>
  <c r="H597"/>
  <c r="I597"/>
  <c r="J597"/>
  <c r="K597"/>
  <c r="L597"/>
  <c r="M597"/>
  <c r="N597"/>
  <c r="O597"/>
  <c r="P597"/>
  <c r="Q597"/>
  <c r="R597"/>
  <c r="S597"/>
  <c r="T597"/>
  <c r="U597"/>
  <c r="V597"/>
  <c r="W597"/>
  <c r="X597"/>
  <c r="Y597"/>
  <c r="Z597"/>
  <c r="AA597"/>
  <c r="AB597"/>
  <c r="AC597"/>
  <c r="AD597"/>
  <c r="AE597"/>
  <c r="AF597"/>
  <c r="AG597"/>
  <c r="AH597"/>
  <c r="AI597"/>
  <c r="AJ597"/>
  <c r="AK597"/>
  <c r="AL597"/>
  <c r="AM597"/>
  <c r="AN597"/>
  <c r="AO597"/>
  <c r="AP597"/>
  <c r="D598"/>
  <c r="E598"/>
  <c r="F598"/>
  <c r="G598"/>
  <c r="H598"/>
  <c r="I598"/>
  <c r="J598"/>
  <c r="K598"/>
  <c r="L598"/>
  <c r="M598"/>
  <c r="N598"/>
  <c r="O598"/>
  <c r="P598"/>
  <c r="Q598"/>
  <c r="R598"/>
  <c r="S598"/>
  <c r="T598"/>
  <c r="U598"/>
  <c r="V598"/>
  <c r="W598"/>
  <c r="X598"/>
  <c r="Y598"/>
  <c r="Z598"/>
  <c r="AA598"/>
  <c r="AB598"/>
  <c r="AC598"/>
  <c r="AD598"/>
  <c r="AE598"/>
  <c r="AF598"/>
  <c r="AG598"/>
  <c r="AH598"/>
  <c r="AI598"/>
  <c r="AJ598"/>
  <c r="AK598"/>
  <c r="AL598"/>
  <c r="AM598"/>
  <c r="AN598"/>
  <c r="AO598"/>
  <c r="AP598"/>
  <c r="D599"/>
  <c r="E599"/>
  <c r="F599"/>
  <c r="G599"/>
  <c r="H599"/>
  <c r="I599"/>
  <c r="J599"/>
  <c r="K599"/>
  <c r="L599"/>
  <c r="M599"/>
  <c r="N599"/>
  <c r="O599"/>
  <c r="P599"/>
  <c r="Q599"/>
  <c r="R599"/>
  <c r="S599"/>
  <c r="T599"/>
  <c r="U599"/>
  <c r="V599"/>
  <c r="W599"/>
  <c r="X599"/>
  <c r="Y599"/>
  <c r="Z599"/>
  <c r="AA599"/>
  <c r="AB599"/>
  <c r="AC599"/>
  <c r="AD599"/>
  <c r="AE599"/>
  <c r="AF599"/>
  <c r="AG599"/>
  <c r="AH599"/>
  <c r="AI599"/>
  <c r="AJ599"/>
  <c r="AK599"/>
  <c r="AL599"/>
  <c r="AM599"/>
  <c r="AN599"/>
  <c r="AO599"/>
  <c r="AP599"/>
  <c r="D600"/>
  <c r="E600"/>
  <c r="F600"/>
  <c r="G600"/>
  <c r="H600"/>
  <c r="I600"/>
  <c r="J600"/>
  <c r="K600"/>
  <c r="L600"/>
  <c r="M600"/>
  <c r="N600"/>
  <c r="O600"/>
  <c r="P600"/>
  <c r="Q600"/>
  <c r="R600"/>
  <c r="S600"/>
  <c r="T600"/>
  <c r="U600"/>
  <c r="V600"/>
  <c r="W600"/>
  <c r="X600"/>
  <c r="Y600"/>
  <c r="Z600"/>
  <c r="AA600"/>
  <c r="AB600"/>
  <c r="AC600"/>
  <c r="AD600"/>
  <c r="AE600"/>
  <c r="AF600"/>
  <c r="AG600"/>
  <c r="AH600"/>
  <c r="AI600"/>
  <c r="AJ600"/>
  <c r="AK600"/>
  <c r="AL600"/>
  <c r="AM600"/>
  <c r="AN600"/>
  <c r="AO600"/>
  <c r="AP600"/>
  <c r="D601"/>
  <c r="E601"/>
  <c r="F601"/>
  <c r="G601"/>
  <c r="H601"/>
  <c r="I601"/>
  <c r="J601"/>
  <c r="K601"/>
  <c r="L601"/>
  <c r="M601"/>
  <c r="N601"/>
  <c r="O601"/>
  <c r="P601"/>
  <c r="Q601"/>
  <c r="R601"/>
  <c r="S601"/>
  <c r="T601"/>
  <c r="U601"/>
  <c r="V601"/>
  <c r="W601"/>
  <c r="X601"/>
  <c r="Y601"/>
  <c r="Z601"/>
  <c r="AA601"/>
  <c r="AB601"/>
  <c r="AC601"/>
  <c r="AD601"/>
  <c r="AE601"/>
  <c r="AF601"/>
  <c r="AG601"/>
  <c r="AH601"/>
  <c r="AI601"/>
  <c r="AJ601"/>
  <c r="AK601"/>
  <c r="AL601"/>
  <c r="AM601"/>
  <c r="AN601"/>
  <c r="AO601"/>
  <c r="AP601"/>
  <c r="D602"/>
  <c r="E602"/>
  <c r="F602"/>
  <c r="G602"/>
  <c r="H602"/>
  <c r="I602"/>
  <c r="J602"/>
  <c r="K602"/>
  <c r="L602"/>
  <c r="M602"/>
  <c r="N602"/>
  <c r="O602"/>
  <c r="P602"/>
  <c r="Q602"/>
  <c r="R602"/>
  <c r="S602"/>
  <c r="T602"/>
  <c r="U602"/>
  <c r="V602"/>
  <c r="W602"/>
  <c r="X602"/>
  <c r="Y602"/>
  <c r="Z602"/>
  <c r="AA602"/>
  <c r="AB602"/>
  <c r="AC602"/>
  <c r="AD602"/>
  <c r="AE602"/>
  <c r="AF602"/>
  <c r="AG602"/>
  <c r="AH602"/>
  <c r="AI602"/>
  <c r="AJ602"/>
  <c r="AK602"/>
  <c r="AL602"/>
  <c r="AM602"/>
  <c r="AN602"/>
  <c r="AO602"/>
  <c r="AP602"/>
  <c r="D603"/>
  <c r="E603"/>
  <c r="F603"/>
  <c r="G603"/>
  <c r="H603"/>
  <c r="I603"/>
  <c r="J603"/>
  <c r="K603"/>
  <c r="L603"/>
  <c r="M603"/>
  <c r="N603"/>
  <c r="O603"/>
  <c r="P603"/>
  <c r="Q603"/>
  <c r="R603"/>
  <c r="S603"/>
  <c r="T603"/>
  <c r="U603"/>
  <c r="V603"/>
  <c r="W603"/>
  <c r="X603"/>
  <c r="Y603"/>
  <c r="Z603"/>
  <c r="AA603"/>
  <c r="AB603"/>
  <c r="AC603"/>
  <c r="AD603"/>
  <c r="AE603"/>
  <c r="AF603"/>
  <c r="AG603"/>
  <c r="AH603"/>
  <c r="AI603"/>
  <c r="AJ603"/>
  <c r="AK603"/>
  <c r="AL603"/>
  <c r="AM603"/>
  <c r="AN603"/>
  <c r="AO603"/>
  <c r="AP603"/>
  <c r="D604"/>
  <c r="E604"/>
  <c r="F604"/>
  <c r="G604"/>
  <c r="H604"/>
  <c r="I604"/>
  <c r="J604"/>
  <c r="K604"/>
  <c r="L604"/>
  <c r="M604"/>
  <c r="N604"/>
  <c r="O604"/>
  <c r="P604"/>
  <c r="Q604"/>
  <c r="R604"/>
  <c r="S604"/>
  <c r="T604"/>
  <c r="U604"/>
  <c r="V604"/>
  <c r="W604"/>
  <c r="X604"/>
  <c r="Y604"/>
  <c r="Z604"/>
  <c r="AA604"/>
  <c r="AB604"/>
  <c r="AC604"/>
  <c r="AD604"/>
  <c r="AE604"/>
  <c r="AF604"/>
  <c r="AG604"/>
  <c r="AH604"/>
  <c r="AI604"/>
  <c r="AJ604"/>
  <c r="AK604"/>
  <c r="AL604"/>
  <c r="AM604"/>
  <c r="AN604"/>
  <c r="AO604"/>
  <c r="AP604"/>
  <c r="D605"/>
  <c r="E605"/>
  <c r="F605"/>
  <c r="G605"/>
  <c r="H605"/>
  <c r="I605"/>
  <c r="J605"/>
  <c r="K605"/>
  <c r="L605"/>
  <c r="M605"/>
  <c r="N605"/>
  <c r="O605"/>
  <c r="P605"/>
  <c r="Q605"/>
  <c r="R605"/>
  <c r="S605"/>
  <c r="T605"/>
  <c r="U605"/>
  <c r="V605"/>
  <c r="W605"/>
  <c r="X605"/>
  <c r="Y605"/>
  <c r="Z605"/>
  <c r="AA605"/>
  <c r="AB605"/>
  <c r="AC605"/>
  <c r="AD605"/>
  <c r="AE605"/>
  <c r="AF605"/>
  <c r="AG605"/>
  <c r="AH605"/>
  <c r="AI605"/>
  <c r="AJ605"/>
  <c r="AK605"/>
  <c r="AL605"/>
  <c r="AM605"/>
  <c r="AN605"/>
  <c r="AO605"/>
  <c r="AP605"/>
  <c r="D606"/>
  <c r="E606"/>
  <c r="F606"/>
  <c r="G606"/>
  <c r="H606"/>
  <c r="I606"/>
  <c r="J606"/>
  <c r="K606"/>
  <c r="L606"/>
  <c r="M606"/>
  <c r="N606"/>
  <c r="O606"/>
  <c r="P606"/>
  <c r="Q606"/>
  <c r="R606"/>
  <c r="S606"/>
  <c r="T606"/>
  <c r="U606"/>
  <c r="V606"/>
  <c r="W606"/>
  <c r="X606"/>
  <c r="Y606"/>
  <c r="Z606"/>
  <c r="AA606"/>
  <c r="AB606"/>
  <c r="AC606"/>
  <c r="AD606"/>
  <c r="AE606"/>
  <c r="AF606"/>
  <c r="AG606"/>
  <c r="AH606"/>
  <c r="AI606"/>
  <c r="AJ606"/>
  <c r="AK606"/>
  <c r="AL606"/>
  <c r="AM606"/>
  <c r="AN606"/>
  <c r="AO606"/>
  <c r="AP606"/>
  <c r="D607"/>
  <c r="E607"/>
  <c r="F607"/>
  <c r="G607"/>
  <c r="H607"/>
  <c r="I607"/>
  <c r="J607"/>
  <c r="K607"/>
  <c r="L607"/>
  <c r="M607"/>
  <c r="N607"/>
  <c r="O607"/>
  <c r="P607"/>
  <c r="Q607"/>
  <c r="R607"/>
  <c r="S607"/>
  <c r="T607"/>
  <c r="U607"/>
  <c r="V607"/>
  <c r="W607"/>
  <c r="X607"/>
  <c r="Y607"/>
  <c r="Z607"/>
  <c r="AA607"/>
  <c r="AB607"/>
  <c r="AC607"/>
  <c r="AD607"/>
  <c r="AE607"/>
  <c r="AF607"/>
  <c r="AG607"/>
  <c r="AH607"/>
  <c r="AI607"/>
  <c r="AJ607"/>
  <c r="AK607"/>
  <c r="AL607"/>
  <c r="AM607"/>
  <c r="AN607"/>
  <c r="AO607"/>
  <c r="AP607"/>
  <c r="AQ607"/>
  <c r="D608"/>
  <c r="E608"/>
  <c r="F608"/>
  <c r="G608"/>
  <c r="H608"/>
  <c r="I608"/>
  <c r="J608"/>
  <c r="K608"/>
  <c r="L608"/>
  <c r="M608"/>
  <c r="N608"/>
  <c r="O608"/>
  <c r="P608"/>
  <c r="Q608"/>
  <c r="R608"/>
  <c r="S608"/>
  <c r="T608"/>
  <c r="U608"/>
  <c r="V608"/>
  <c r="W608"/>
  <c r="X608"/>
  <c r="Y608"/>
  <c r="Z608"/>
  <c r="AA608"/>
  <c r="AB608"/>
  <c r="AC608"/>
  <c r="AD608"/>
  <c r="AE608"/>
  <c r="AF608"/>
  <c r="AG608"/>
  <c r="AH608"/>
  <c r="AI608"/>
  <c r="AJ608"/>
  <c r="AK608"/>
  <c r="AL608"/>
  <c r="AM608"/>
  <c r="AN608"/>
  <c r="AO608"/>
  <c r="AP608"/>
  <c r="D609"/>
  <c r="E609"/>
  <c r="F609"/>
  <c r="G609"/>
  <c r="H609"/>
  <c r="I609"/>
  <c r="J609"/>
  <c r="K609"/>
  <c r="L609"/>
  <c r="M609"/>
  <c r="N609"/>
  <c r="O609"/>
  <c r="P609"/>
  <c r="Q609"/>
  <c r="R609"/>
  <c r="S609"/>
  <c r="T609"/>
  <c r="U609"/>
  <c r="V609"/>
  <c r="W609"/>
  <c r="X609"/>
  <c r="Y609"/>
  <c r="Z609"/>
  <c r="AA609"/>
  <c r="AB609"/>
  <c r="AC609"/>
  <c r="AD609"/>
  <c r="AE609"/>
  <c r="AF609"/>
  <c r="AG609"/>
  <c r="AH609"/>
  <c r="AI609"/>
  <c r="AJ609"/>
  <c r="AK609"/>
  <c r="AL609"/>
  <c r="AM609"/>
  <c r="AN609"/>
  <c r="AO609"/>
  <c r="AP609"/>
  <c r="AQ609"/>
  <c r="D610"/>
  <c r="E610"/>
  <c r="F610"/>
  <c r="G610"/>
  <c r="H610"/>
  <c r="I610"/>
  <c r="J610"/>
  <c r="K610"/>
  <c r="L610"/>
  <c r="M610"/>
  <c r="N610"/>
  <c r="O610"/>
  <c r="P610"/>
  <c r="Q610"/>
  <c r="R610"/>
  <c r="S610"/>
  <c r="T610"/>
  <c r="U610"/>
  <c r="V610"/>
  <c r="W610"/>
  <c r="X610"/>
  <c r="Y610"/>
  <c r="Z610"/>
  <c r="AA610"/>
  <c r="AB610"/>
  <c r="AC610"/>
  <c r="AD610"/>
  <c r="AE610"/>
  <c r="AF610"/>
  <c r="AG610"/>
  <c r="AH610"/>
  <c r="AI610"/>
  <c r="AJ610"/>
  <c r="AK610"/>
  <c r="AL610"/>
  <c r="AM610"/>
  <c r="AN610"/>
  <c r="AO610"/>
  <c r="AP610"/>
  <c r="D611"/>
  <c r="E611"/>
  <c r="F611"/>
  <c r="G611"/>
  <c r="H611"/>
  <c r="I611"/>
  <c r="J611"/>
  <c r="K611"/>
  <c r="L611"/>
  <c r="M611"/>
  <c r="N611"/>
  <c r="O611"/>
  <c r="P611"/>
  <c r="Q611"/>
  <c r="R611"/>
  <c r="S611"/>
  <c r="T611"/>
  <c r="U611"/>
  <c r="V611"/>
  <c r="W611"/>
  <c r="X611"/>
  <c r="Y611"/>
  <c r="Z611"/>
  <c r="AA611"/>
  <c r="AB611"/>
  <c r="AC611"/>
  <c r="AD611"/>
  <c r="AE611"/>
  <c r="AF611"/>
  <c r="AG611"/>
  <c r="AH611"/>
  <c r="AI611"/>
  <c r="AJ611"/>
  <c r="AK611"/>
  <c r="AL611"/>
  <c r="AM611"/>
  <c r="AN611"/>
  <c r="AO611"/>
  <c r="AP611"/>
  <c r="AQ611"/>
  <c r="D612"/>
  <c r="E612"/>
  <c r="F612"/>
  <c r="G612"/>
  <c r="H612"/>
  <c r="I612"/>
  <c r="J612"/>
  <c r="K612"/>
  <c r="L612"/>
  <c r="M612"/>
  <c r="N612"/>
  <c r="O612"/>
  <c r="P612"/>
  <c r="Q612"/>
  <c r="R612"/>
  <c r="S612"/>
  <c r="T612"/>
  <c r="U612"/>
  <c r="V612"/>
  <c r="W612"/>
  <c r="X612"/>
  <c r="Y612"/>
  <c r="Z612"/>
  <c r="AA612"/>
  <c r="AB612"/>
  <c r="AC612"/>
  <c r="AD612"/>
  <c r="AE612"/>
  <c r="AF612"/>
  <c r="AG612"/>
  <c r="AH612"/>
  <c r="AI612"/>
  <c r="AJ612"/>
  <c r="AK612"/>
  <c r="AL612"/>
  <c r="AM612"/>
  <c r="AN612"/>
  <c r="AO612"/>
  <c r="AP612"/>
  <c r="D613"/>
  <c r="E613"/>
  <c r="F613"/>
  <c r="G613"/>
  <c r="H613"/>
  <c r="I613"/>
  <c r="J613"/>
  <c r="K613"/>
  <c r="L613"/>
  <c r="M613"/>
  <c r="N613"/>
  <c r="O613"/>
  <c r="P613"/>
  <c r="Q613"/>
  <c r="R613"/>
  <c r="S613"/>
  <c r="T613"/>
  <c r="U613"/>
  <c r="V613"/>
  <c r="W613"/>
  <c r="X613"/>
  <c r="Y613"/>
  <c r="Z613"/>
  <c r="AA613"/>
  <c r="AB613"/>
  <c r="AC613"/>
  <c r="AD613"/>
  <c r="AE613"/>
  <c r="AF613"/>
  <c r="AG613"/>
  <c r="AH613"/>
  <c r="AI613"/>
  <c r="AJ613"/>
  <c r="AK613"/>
  <c r="AL613"/>
  <c r="AM613"/>
  <c r="AN613"/>
  <c r="AO613"/>
  <c r="AP613"/>
  <c r="AQ613"/>
  <c r="D614"/>
  <c r="E614"/>
  <c r="F614"/>
  <c r="G614"/>
  <c r="H614"/>
  <c r="I614"/>
  <c r="J614"/>
  <c r="K614"/>
  <c r="L614"/>
  <c r="M614"/>
  <c r="N614"/>
  <c r="O614"/>
  <c r="P614"/>
  <c r="Q614"/>
  <c r="R614"/>
  <c r="S614"/>
  <c r="T614"/>
  <c r="U614"/>
  <c r="V614"/>
  <c r="W614"/>
  <c r="X614"/>
  <c r="Y614"/>
  <c r="Z614"/>
  <c r="AA614"/>
  <c r="AB614"/>
  <c r="AC614"/>
  <c r="AD614"/>
  <c r="AE614"/>
  <c r="AF614"/>
  <c r="AG614"/>
  <c r="AH614"/>
  <c r="AI614"/>
  <c r="AJ614"/>
  <c r="AK614"/>
  <c r="AL614"/>
  <c r="AM614"/>
  <c r="AN614"/>
  <c r="AO614"/>
  <c r="AP614"/>
  <c r="D615"/>
  <c r="E615"/>
  <c r="F615"/>
  <c r="G615"/>
  <c r="H615"/>
  <c r="I615"/>
  <c r="J615"/>
  <c r="K615"/>
  <c r="L615"/>
  <c r="M615"/>
  <c r="N615"/>
  <c r="O615"/>
  <c r="P615"/>
  <c r="Q615"/>
  <c r="R615"/>
  <c r="S615"/>
  <c r="T615"/>
  <c r="U615"/>
  <c r="V615"/>
  <c r="W615"/>
  <c r="X615"/>
  <c r="Y615"/>
  <c r="Z615"/>
  <c r="AA615"/>
  <c r="AB615"/>
  <c r="AC615"/>
  <c r="AD615"/>
  <c r="AE615"/>
  <c r="AF615"/>
  <c r="AG615"/>
  <c r="AH615"/>
  <c r="AI615"/>
  <c r="AJ615"/>
  <c r="AK615"/>
  <c r="AL615"/>
  <c r="AM615"/>
  <c r="AN615"/>
  <c r="AO615"/>
  <c r="AP615"/>
  <c r="AQ615"/>
  <c r="D616"/>
  <c r="E616"/>
  <c r="F616"/>
  <c r="G616"/>
  <c r="H616"/>
  <c r="I616"/>
  <c r="J616"/>
  <c r="K616"/>
  <c r="L616"/>
  <c r="M616"/>
  <c r="N616"/>
  <c r="O616"/>
  <c r="P616"/>
  <c r="Q616"/>
  <c r="R616"/>
  <c r="S616"/>
  <c r="T616"/>
  <c r="U616"/>
  <c r="V616"/>
  <c r="W616"/>
  <c r="X616"/>
  <c r="Y616"/>
  <c r="Z616"/>
  <c r="AA616"/>
  <c r="AB616"/>
  <c r="AC616"/>
  <c r="AD616"/>
  <c r="AE616"/>
  <c r="AF616"/>
  <c r="AG616"/>
  <c r="AH616"/>
  <c r="AI616"/>
  <c r="AJ616"/>
  <c r="AK616"/>
  <c r="AL616"/>
  <c r="AM616"/>
  <c r="AN616"/>
  <c r="AO616"/>
  <c r="AP616"/>
  <c r="D617"/>
  <c r="E617"/>
  <c r="F617"/>
  <c r="G617"/>
  <c r="H617"/>
  <c r="I617"/>
  <c r="J617"/>
  <c r="K617"/>
  <c r="L617"/>
  <c r="M617"/>
  <c r="N617"/>
  <c r="O617"/>
  <c r="P617"/>
  <c r="Q617"/>
  <c r="R617"/>
  <c r="S617"/>
  <c r="T617"/>
  <c r="U617"/>
  <c r="V617"/>
  <c r="W617"/>
  <c r="X617"/>
  <c r="Y617"/>
  <c r="Z617"/>
  <c r="AA617"/>
  <c r="AB617"/>
  <c r="AC617"/>
  <c r="AD617"/>
  <c r="AE617"/>
  <c r="AF617"/>
  <c r="AG617"/>
  <c r="AH617"/>
  <c r="AI617"/>
  <c r="AJ617"/>
  <c r="AK617"/>
  <c r="AL617"/>
  <c r="AM617"/>
  <c r="AN617"/>
  <c r="AO617"/>
  <c r="AP617"/>
  <c r="AQ617"/>
  <c r="D618"/>
  <c r="E618"/>
  <c r="F618"/>
  <c r="G618"/>
  <c r="H618"/>
  <c r="I618"/>
  <c r="J618"/>
  <c r="K618"/>
  <c r="L618"/>
  <c r="M618"/>
  <c r="N618"/>
  <c r="O618"/>
  <c r="P618"/>
  <c r="Q618"/>
  <c r="R618"/>
  <c r="S618"/>
  <c r="T618"/>
  <c r="U618"/>
  <c r="V618"/>
  <c r="W618"/>
  <c r="X618"/>
  <c r="Y618"/>
  <c r="Z618"/>
  <c r="AA618"/>
  <c r="AB618"/>
  <c r="AC618"/>
  <c r="AD618"/>
  <c r="AE618"/>
  <c r="AF618"/>
  <c r="AG618"/>
  <c r="AH618"/>
  <c r="AI618"/>
  <c r="AJ618"/>
  <c r="AK618"/>
  <c r="AL618"/>
  <c r="AM618"/>
  <c r="AN618"/>
  <c r="AO618"/>
  <c r="AP618"/>
  <c r="D619"/>
  <c r="E619"/>
  <c r="F619"/>
  <c r="G619"/>
  <c r="H619"/>
  <c r="I619"/>
  <c r="J619"/>
  <c r="K619"/>
  <c r="L619"/>
  <c r="M619"/>
  <c r="N619"/>
  <c r="O619"/>
  <c r="P619"/>
  <c r="Q619"/>
  <c r="R619"/>
  <c r="S619"/>
  <c r="T619"/>
  <c r="U619"/>
  <c r="V619"/>
  <c r="W619"/>
  <c r="X619"/>
  <c r="Y619"/>
  <c r="Z619"/>
  <c r="AA619"/>
  <c r="AB619"/>
  <c r="AC619"/>
  <c r="AD619"/>
  <c r="AE619"/>
  <c r="AF619"/>
  <c r="AG619"/>
  <c r="AH619"/>
  <c r="AI619"/>
  <c r="AJ619"/>
  <c r="AK619"/>
  <c r="AL619"/>
  <c r="AM619"/>
  <c r="AN619"/>
  <c r="AO619"/>
  <c r="AP619"/>
  <c r="AQ619"/>
  <c r="D620"/>
  <c r="E620"/>
  <c r="F620"/>
  <c r="G620"/>
  <c r="H620"/>
  <c r="I620"/>
  <c r="J620"/>
  <c r="K620"/>
  <c r="L620"/>
  <c r="M620"/>
  <c r="N620"/>
  <c r="O620"/>
  <c r="P620"/>
  <c r="Q620"/>
  <c r="R620"/>
  <c r="S620"/>
  <c r="T620"/>
  <c r="U620"/>
  <c r="V620"/>
  <c r="W620"/>
  <c r="X620"/>
  <c r="Y620"/>
  <c r="Z620"/>
  <c r="AA620"/>
  <c r="AB620"/>
  <c r="AC620"/>
  <c r="AD620"/>
  <c r="AE620"/>
  <c r="AF620"/>
  <c r="AG620"/>
  <c r="AH620"/>
  <c r="AI620"/>
  <c r="AJ620"/>
  <c r="AK620"/>
  <c r="AL620"/>
  <c r="AM620"/>
  <c r="AN620"/>
  <c r="AO620"/>
  <c r="AP620"/>
  <c r="D621"/>
  <c r="E621"/>
  <c r="F621"/>
  <c r="G621"/>
  <c r="H621"/>
  <c r="I621"/>
  <c r="J621"/>
  <c r="K621"/>
  <c r="L621"/>
  <c r="M621"/>
  <c r="N621"/>
  <c r="O621"/>
  <c r="P621"/>
  <c r="Q621"/>
  <c r="R621"/>
  <c r="S621"/>
  <c r="T621"/>
  <c r="U621"/>
  <c r="V621"/>
  <c r="W621"/>
  <c r="X621"/>
  <c r="Y621"/>
  <c r="Z621"/>
  <c r="AA621"/>
  <c r="AB621"/>
  <c r="AC621"/>
  <c r="AD621"/>
  <c r="AE621"/>
  <c r="AF621"/>
  <c r="AG621"/>
  <c r="AH621"/>
  <c r="AI621"/>
  <c r="AJ621"/>
  <c r="AK621"/>
  <c r="AL621"/>
  <c r="AM621"/>
  <c r="AN621"/>
  <c r="AO621"/>
  <c r="AP621"/>
  <c r="AQ621"/>
  <c r="D622"/>
  <c r="E622"/>
  <c r="F622"/>
  <c r="G622"/>
  <c r="H622"/>
  <c r="I622"/>
  <c r="J622"/>
  <c r="K622"/>
  <c r="L622"/>
  <c r="M622"/>
  <c r="N622"/>
  <c r="O622"/>
  <c r="P622"/>
  <c r="Q622"/>
  <c r="R622"/>
  <c r="S622"/>
  <c r="T622"/>
  <c r="U622"/>
  <c r="V622"/>
  <c r="W622"/>
  <c r="X622"/>
  <c r="Y622"/>
  <c r="Z622"/>
  <c r="AA622"/>
  <c r="AB622"/>
  <c r="AC622"/>
  <c r="AD622"/>
  <c r="AE622"/>
  <c r="AF622"/>
  <c r="AG622"/>
  <c r="AH622"/>
  <c r="AI622"/>
  <c r="AJ622"/>
  <c r="AK622"/>
  <c r="AL622"/>
  <c r="AM622"/>
  <c r="AN622"/>
  <c r="AO622"/>
  <c r="AP622"/>
  <c r="D623"/>
  <c r="E623"/>
  <c r="F623"/>
  <c r="G623"/>
  <c r="H623"/>
  <c r="I623"/>
  <c r="J623"/>
  <c r="K623"/>
  <c r="L623"/>
  <c r="M623"/>
  <c r="N623"/>
  <c r="O623"/>
  <c r="P623"/>
  <c r="Q623"/>
  <c r="R623"/>
  <c r="S623"/>
  <c r="T623"/>
  <c r="U623"/>
  <c r="V623"/>
  <c r="W623"/>
  <c r="X623"/>
  <c r="Y623"/>
  <c r="Z623"/>
  <c r="AA623"/>
  <c r="AB623"/>
  <c r="AC623"/>
  <c r="AD623"/>
  <c r="AE623"/>
  <c r="AF623"/>
  <c r="AG623"/>
  <c r="AH623"/>
  <c r="AI623"/>
  <c r="AJ623"/>
  <c r="AK623"/>
  <c r="AL623"/>
  <c r="AM623"/>
  <c r="AN623"/>
  <c r="AO623"/>
  <c r="AP623"/>
  <c r="AQ623"/>
  <c r="D624"/>
  <c r="E624"/>
  <c r="F624"/>
  <c r="G624"/>
  <c r="H624"/>
  <c r="I624"/>
  <c r="J624"/>
  <c r="K624"/>
  <c r="L624"/>
  <c r="M624"/>
  <c r="N624"/>
  <c r="O624"/>
  <c r="P624"/>
  <c r="Q624"/>
  <c r="R624"/>
  <c r="S624"/>
  <c r="T624"/>
  <c r="U624"/>
  <c r="V624"/>
  <c r="W624"/>
  <c r="X624"/>
  <c r="Y624"/>
  <c r="Z624"/>
  <c r="AA624"/>
  <c r="AB624"/>
  <c r="AC624"/>
  <c r="AD624"/>
  <c r="AE624"/>
  <c r="AF624"/>
  <c r="AG624"/>
  <c r="AH624"/>
  <c r="AI624"/>
  <c r="AJ624"/>
  <c r="AK624"/>
  <c r="AL624"/>
  <c r="AM624"/>
  <c r="AN624"/>
  <c r="AO624"/>
  <c r="AP624"/>
  <c r="D625"/>
  <c r="E625"/>
  <c r="F625"/>
  <c r="G625"/>
  <c r="H625"/>
  <c r="I625"/>
  <c r="J625"/>
  <c r="K625"/>
  <c r="L625"/>
  <c r="M625"/>
  <c r="N625"/>
  <c r="O625"/>
  <c r="P625"/>
  <c r="Q625"/>
  <c r="R625"/>
  <c r="S625"/>
  <c r="T625"/>
  <c r="U625"/>
  <c r="V625"/>
  <c r="W625"/>
  <c r="X625"/>
  <c r="Y625"/>
  <c r="Z625"/>
  <c r="AA625"/>
  <c r="AB625"/>
  <c r="AC625"/>
  <c r="AD625"/>
  <c r="AE625"/>
  <c r="AF625"/>
  <c r="AG625"/>
  <c r="AH625"/>
  <c r="AI625"/>
  <c r="AJ625"/>
  <c r="AK625"/>
  <c r="AL625"/>
  <c r="AM625"/>
  <c r="AN625"/>
  <c r="AO625"/>
  <c r="AP625"/>
  <c r="AQ625"/>
  <c r="D626"/>
  <c r="E626"/>
  <c r="F626"/>
  <c r="G626"/>
  <c r="H626"/>
  <c r="I626"/>
  <c r="J626"/>
  <c r="K626"/>
  <c r="L626"/>
  <c r="M626"/>
  <c r="N626"/>
  <c r="O626"/>
  <c r="P626"/>
  <c r="Q626"/>
  <c r="R626"/>
  <c r="S626"/>
  <c r="T626"/>
  <c r="U626"/>
  <c r="V626"/>
  <c r="W626"/>
  <c r="X626"/>
  <c r="Y626"/>
  <c r="Z626"/>
  <c r="AA626"/>
  <c r="AB626"/>
  <c r="AC626"/>
  <c r="AD626"/>
  <c r="AE626"/>
  <c r="AF626"/>
  <c r="AG626"/>
  <c r="AH626"/>
  <c r="AI626"/>
  <c r="AJ626"/>
  <c r="AK626"/>
  <c r="AL626"/>
  <c r="AM626"/>
  <c r="AN626"/>
  <c r="AO626"/>
  <c r="AP626"/>
  <c r="D627"/>
  <c r="E627"/>
  <c r="F627"/>
  <c r="G627"/>
  <c r="H627"/>
  <c r="I627"/>
  <c r="J627"/>
  <c r="K627"/>
  <c r="L627"/>
  <c r="M627"/>
  <c r="N627"/>
  <c r="O627"/>
  <c r="P627"/>
  <c r="Q627"/>
  <c r="R627"/>
  <c r="S627"/>
  <c r="T627"/>
  <c r="U627"/>
  <c r="V627"/>
  <c r="W627"/>
  <c r="X627"/>
  <c r="Y627"/>
  <c r="Z627"/>
  <c r="AA627"/>
  <c r="AB627"/>
  <c r="AC627"/>
  <c r="AD627"/>
  <c r="AE627"/>
  <c r="AF627"/>
  <c r="AG627"/>
  <c r="AH627"/>
  <c r="AI627"/>
  <c r="AJ627"/>
  <c r="AK627"/>
  <c r="AL627"/>
  <c r="AM627"/>
  <c r="AN627"/>
  <c r="AO627"/>
  <c r="AP627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595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667"/>
  <c r="D666"/>
  <c r="E666"/>
  <c r="F666"/>
  <c r="G666"/>
  <c r="H666"/>
  <c r="I666"/>
  <c r="J666"/>
  <c r="K666"/>
  <c r="L666"/>
  <c r="M666"/>
  <c r="N666"/>
  <c r="O666"/>
  <c r="P666"/>
  <c r="Q666"/>
  <c r="R666"/>
  <c r="S666"/>
  <c r="T666"/>
  <c r="U666"/>
  <c r="V666"/>
  <c r="W666"/>
  <c r="X666"/>
  <c r="Y666"/>
  <c r="Z666"/>
  <c r="AA666"/>
  <c r="AB666"/>
  <c r="AC666"/>
  <c r="AD666"/>
  <c r="AE666"/>
  <c r="AF666"/>
  <c r="AG666"/>
  <c r="AH666"/>
  <c r="AI666"/>
  <c r="AJ666"/>
  <c r="AK666"/>
  <c r="AL666"/>
  <c r="AM666"/>
  <c r="AN666"/>
  <c r="AO666"/>
  <c r="AP666"/>
  <c r="AQ666"/>
  <c r="C666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D630"/>
  <c r="E630"/>
  <c r="F630"/>
  <c r="G630"/>
  <c r="H630"/>
  <c r="I630"/>
  <c r="J630"/>
  <c r="K630"/>
  <c r="L630"/>
  <c r="M630"/>
  <c r="N630"/>
  <c r="O630"/>
  <c r="P630"/>
  <c r="Q630"/>
  <c r="R630"/>
  <c r="S630"/>
  <c r="T630"/>
  <c r="U630"/>
  <c r="V630"/>
  <c r="W630"/>
  <c r="X630"/>
  <c r="Y630"/>
  <c r="Z630"/>
  <c r="AA630"/>
  <c r="AB630"/>
  <c r="AC630"/>
  <c r="AD630"/>
  <c r="AE630"/>
  <c r="AF630"/>
  <c r="AG630"/>
  <c r="AH630"/>
  <c r="AI630"/>
  <c r="AJ630"/>
  <c r="AK630"/>
  <c r="AL630"/>
  <c r="AM630"/>
  <c r="AN630"/>
  <c r="AO630"/>
  <c r="AP630"/>
  <c r="AQ630"/>
  <c r="C630"/>
  <c r="B631"/>
  <c r="AQ699"/>
  <c r="AQ698"/>
  <c r="AQ697"/>
  <c r="AQ696"/>
  <c r="AQ695"/>
  <c r="AQ694"/>
  <c r="AQ693"/>
  <c r="AQ692"/>
  <c r="AQ691"/>
  <c r="AQ690"/>
  <c r="AQ689"/>
  <c r="AQ688"/>
  <c r="AQ687"/>
  <c r="AQ686"/>
  <c r="AQ685"/>
  <c r="AQ684"/>
  <c r="AQ683"/>
  <c r="AQ682"/>
  <c r="AQ681"/>
  <c r="AQ680"/>
  <c r="AQ679"/>
  <c r="AQ678"/>
  <c r="AQ677"/>
  <c r="AQ676"/>
  <c r="AQ675"/>
  <c r="AQ674"/>
  <c r="AQ673"/>
  <c r="AQ672"/>
  <c r="AQ671"/>
  <c r="AQ670"/>
  <c r="AQ669"/>
  <c r="AQ668"/>
  <c r="AQ667"/>
  <c r="AQ663"/>
  <c r="AQ627" s="1"/>
  <c r="AQ662"/>
  <c r="AQ626" s="1"/>
  <c r="AQ661"/>
  <c r="AQ660"/>
  <c r="AQ624" s="1"/>
  <c r="AQ659"/>
  <c r="AQ658"/>
  <c r="AQ622" s="1"/>
  <c r="AQ657"/>
  <c r="AQ656"/>
  <c r="AQ620" s="1"/>
  <c r="AQ655"/>
  <c r="AQ654"/>
  <c r="AQ618" s="1"/>
  <c r="AQ653"/>
  <c r="AQ652"/>
  <c r="AQ616" s="1"/>
  <c r="AQ651"/>
  <c r="AQ650"/>
  <c r="AQ614" s="1"/>
  <c r="AQ649"/>
  <c r="AQ648"/>
  <c r="AQ612" s="1"/>
  <c r="AQ647"/>
  <c r="AQ646"/>
  <c r="AQ610" s="1"/>
  <c r="AQ645"/>
  <c r="AQ644"/>
  <c r="AQ608" s="1"/>
  <c r="AQ643"/>
  <c r="AQ642"/>
  <c r="AQ606" s="1"/>
  <c r="AQ641"/>
  <c r="AQ605" s="1"/>
  <c r="AQ640"/>
  <c r="AQ604" s="1"/>
  <c r="AQ639"/>
  <c r="AQ603" s="1"/>
  <c r="AQ638"/>
  <c r="AQ602" s="1"/>
  <c r="AQ637"/>
  <c r="AQ601" s="1"/>
  <c r="AQ636"/>
  <c r="AQ600" s="1"/>
  <c r="AQ635"/>
  <c r="AQ599" s="1"/>
  <c r="AQ634"/>
  <c r="AQ598" s="1"/>
  <c r="AQ633"/>
  <c r="AQ597" s="1"/>
  <c r="AQ632"/>
  <c r="AQ596" s="1"/>
  <c r="AQ631"/>
  <c r="AQ595" s="1"/>
  <c r="AP516"/>
  <c r="AO516"/>
  <c r="AN516"/>
  <c r="AM516"/>
  <c r="AL516"/>
  <c r="AK516"/>
  <c r="AJ516"/>
  <c r="AI516"/>
  <c r="AH516"/>
  <c r="AG516"/>
  <c r="AF516"/>
  <c r="AE516"/>
  <c r="AD516"/>
  <c r="AC516"/>
  <c r="AB516"/>
  <c r="AA516"/>
  <c r="Z516"/>
  <c r="Y516"/>
  <c r="X516"/>
  <c r="W516"/>
  <c r="V516"/>
  <c r="U516"/>
  <c r="T516"/>
  <c r="S516"/>
  <c r="R516"/>
  <c r="Q516"/>
  <c r="P516"/>
  <c r="O516"/>
  <c r="N516"/>
  <c r="M516"/>
  <c r="L516"/>
  <c r="K516"/>
  <c r="J516"/>
  <c r="I516"/>
  <c r="H516"/>
  <c r="G516"/>
  <c r="F516"/>
  <c r="E516"/>
  <c r="D516"/>
  <c r="AP515"/>
  <c r="AO515"/>
  <c r="AN515"/>
  <c r="AM515"/>
  <c r="AL515"/>
  <c r="AK515"/>
  <c r="AJ515"/>
  <c r="AI515"/>
  <c r="AH515"/>
  <c r="AG515"/>
  <c r="AF515"/>
  <c r="AE515"/>
  <c r="AD515"/>
  <c r="AC515"/>
  <c r="AB515"/>
  <c r="AA515"/>
  <c r="Z515"/>
  <c r="Y515"/>
  <c r="X515"/>
  <c r="W515"/>
  <c r="V515"/>
  <c r="U515"/>
  <c r="T515"/>
  <c r="S515"/>
  <c r="R515"/>
  <c r="Q515"/>
  <c r="P515"/>
  <c r="O515"/>
  <c r="N515"/>
  <c r="M515"/>
  <c r="L515"/>
  <c r="K515"/>
  <c r="J515"/>
  <c r="I515"/>
  <c r="H515"/>
  <c r="G515"/>
  <c r="F515"/>
  <c r="E515"/>
  <c r="D515"/>
  <c r="AP514"/>
  <c r="AO514"/>
  <c r="AN514"/>
  <c r="AM514"/>
  <c r="AL514"/>
  <c r="AK514"/>
  <c r="AJ514"/>
  <c r="AI514"/>
  <c r="AH514"/>
  <c r="AG514"/>
  <c r="AF514"/>
  <c r="AE514"/>
  <c r="AD514"/>
  <c r="AC514"/>
  <c r="AB514"/>
  <c r="AA514"/>
  <c r="Z514"/>
  <c r="Y514"/>
  <c r="X514"/>
  <c r="W514"/>
  <c r="V514"/>
  <c r="U514"/>
  <c r="T514"/>
  <c r="S514"/>
  <c r="R514"/>
  <c r="Q514"/>
  <c r="P514"/>
  <c r="O514"/>
  <c r="N514"/>
  <c r="M514"/>
  <c r="L514"/>
  <c r="K514"/>
  <c r="J514"/>
  <c r="I514"/>
  <c r="H514"/>
  <c r="G514"/>
  <c r="F514"/>
  <c r="E514"/>
  <c r="D514"/>
  <c r="AP513"/>
  <c r="AO513"/>
  <c r="AN513"/>
  <c r="AM513"/>
  <c r="AL513"/>
  <c r="AK513"/>
  <c r="AJ513"/>
  <c r="AI513"/>
  <c r="AH513"/>
  <c r="AG513"/>
  <c r="AF513"/>
  <c r="AE513"/>
  <c r="AD513"/>
  <c r="AC513"/>
  <c r="AB513"/>
  <c r="AA513"/>
  <c r="Z513"/>
  <c r="Y513"/>
  <c r="X513"/>
  <c r="W513"/>
  <c r="V513"/>
  <c r="U513"/>
  <c r="T513"/>
  <c r="S513"/>
  <c r="R513"/>
  <c r="Q513"/>
  <c r="P513"/>
  <c r="O513"/>
  <c r="N513"/>
  <c r="M513"/>
  <c r="L513"/>
  <c r="K513"/>
  <c r="J513"/>
  <c r="I513"/>
  <c r="H513"/>
  <c r="G513"/>
  <c r="F513"/>
  <c r="E513"/>
  <c r="D513"/>
  <c r="AP512"/>
  <c r="AO512"/>
  <c r="AN512"/>
  <c r="AM512"/>
  <c r="AL512"/>
  <c r="AK512"/>
  <c r="AJ512"/>
  <c r="AI512"/>
  <c r="AH512"/>
  <c r="AG512"/>
  <c r="AF512"/>
  <c r="AE512"/>
  <c r="AD512"/>
  <c r="AC512"/>
  <c r="AB512"/>
  <c r="AA512"/>
  <c r="Z512"/>
  <c r="Y512"/>
  <c r="X512"/>
  <c r="W512"/>
  <c r="V512"/>
  <c r="U512"/>
  <c r="T512"/>
  <c r="S512"/>
  <c r="R512"/>
  <c r="Q512"/>
  <c r="P512"/>
  <c r="O512"/>
  <c r="N512"/>
  <c r="M512"/>
  <c r="L512"/>
  <c r="K512"/>
  <c r="J512"/>
  <c r="I512"/>
  <c r="H512"/>
  <c r="G512"/>
  <c r="F512"/>
  <c r="E512"/>
  <c r="D512"/>
  <c r="AP511"/>
  <c r="AO511"/>
  <c r="AN511"/>
  <c r="AM511"/>
  <c r="AL511"/>
  <c r="AK511"/>
  <c r="AJ511"/>
  <c r="AI511"/>
  <c r="AH511"/>
  <c r="AG511"/>
  <c r="AF511"/>
  <c r="AE511"/>
  <c r="AD511"/>
  <c r="AC511"/>
  <c r="AB511"/>
  <c r="AA511"/>
  <c r="Z511"/>
  <c r="Y511"/>
  <c r="X511"/>
  <c r="W511"/>
  <c r="V511"/>
  <c r="U511"/>
  <c r="T511"/>
  <c r="S511"/>
  <c r="R511"/>
  <c r="Q511"/>
  <c r="P511"/>
  <c r="O511"/>
  <c r="N511"/>
  <c r="M511"/>
  <c r="L511"/>
  <c r="K511"/>
  <c r="J511"/>
  <c r="I511"/>
  <c r="H511"/>
  <c r="G511"/>
  <c r="F511"/>
  <c r="E511"/>
  <c r="D511"/>
  <c r="AP510"/>
  <c r="AO510"/>
  <c r="AN510"/>
  <c r="AM510"/>
  <c r="AL510"/>
  <c r="AK510"/>
  <c r="AJ510"/>
  <c r="AI510"/>
  <c r="AH510"/>
  <c r="AG510"/>
  <c r="AF510"/>
  <c r="AE510"/>
  <c r="AD510"/>
  <c r="AC510"/>
  <c r="AB510"/>
  <c r="AA510"/>
  <c r="Z510"/>
  <c r="Y510"/>
  <c r="X510"/>
  <c r="W510"/>
  <c r="V510"/>
  <c r="U510"/>
  <c r="T510"/>
  <c r="S510"/>
  <c r="R510"/>
  <c r="Q510"/>
  <c r="P510"/>
  <c r="O510"/>
  <c r="N510"/>
  <c r="M510"/>
  <c r="L510"/>
  <c r="K510"/>
  <c r="J510"/>
  <c r="I510"/>
  <c r="H510"/>
  <c r="G510"/>
  <c r="F510"/>
  <c r="E510"/>
  <c r="D510"/>
  <c r="AP509"/>
  <c r="AO509"/>
  <c r="AN509"/>
  <c r="AM509"/>
  <c r="AL509"/>
  <c r="AK509"/>
  <c r="AJ509"/>
  <c r="AI509"/>
  <c r="AH509"/>
  <c r="AG509"/>
  <c r="AF509"/>
  <c r="AE509"/>
  <c r="AD509"/>
  <c r="AC509"/>
  <c r="AB509"/>
  <c r="AA509"/>
  <c r="Z509"/>
  <c r="Y509"/>
  <c r="X509"/>
  <c r="W509"/>
  <c r="V509"/>
  <c r="U509"/>
  <c r="T509"/>
  <c r="S509"/>
  <c r="R509"/>
  <c r="Q509"/>
  <c r="P509"/>
  <c r="O509"/>
  <c r="N509"/>
  <c r="M509"/>
  <c r="L509"/>
  <c r="K509"/>
  <c r="J509"/>
  <c r="I509"/>
  <c r="H509"/>
  <c r="G509"/>
  <c r="F509"/>
  <c r="E509"/>
  <c r="D509"/>
  <c r="AP508"/>
  <c r="AO508"/>
  <c r="AN508"/>
  <c r="AM508"/>
  <c r="AL508"/>
  <c r="AK508"/>
  <c r="AJ508"/>
  <c r="AI508"/>
  <c r="AH508"/>
  <c r="AG508"/>
  <c r="AF508"/>
  <c r="AE508"/>
  <c r="AD508"/>
  <c r="AC508"/>
  <c r="AB508"/>
  <c r="AA508"/>
  <c r="Z508"/>
  <c r="Y508"/>
  <c r="X508"/>
  <c r="W508"/>
  <c r="V508"/>
  <c r="U508"/>
  <c r="T508"/>
  <c r="S508"/>
  <c r="R508"/>
  <c r="Q508"/>
  <c r="P508"/>
  <c r="O508"/>
  <c r="N508"/>
  <c r="M508"/>
  <c r="L508"/>
  <c r="K508"/>
  <c r="J508"/>
  <c r="I508"/>
  <c r="H508"/>
  <c r="G508"/>
  <c r="F508"/>
  <c r="E508"/>
  <c r="D508"/>
  <c r="AP507"/>
  <c r="AO507"/>
  <c r="AN507"/>
  <c r="AM507"/>
  <c r="AL507"/>
  <c r="AK507"/>
  <c r="AJ507"/>
  <c r="AI507"/>
  <c r="AH507"/>
  <c r="AG507"/>
  <c r="AF507"/>
  <c r="AE507"/>
  <c r="AD507"/>
  <c r="AC507"/>
  <c r="AB507"/>
  <c r="AA507"/>
  <c r="Z507"/>
  <c r="Y507"/>
  <c r="X507"/>
  <c r="W507"/>
  <c r="V507"/>
  <c r="U507"/>
  <c r="T507"/>
  <c r="S507"/>
  <c r="R507"/>
  <c r="Q507"/>
  <c r="P507"/>
  <c r="O507"/>
  <c r="N507"/>
  <c r="M507"/>
  <c r="L507"/>
  <c r="K507"/>
  <c r="J507"/>
  <c r="I507"/>
  <c r="H507"/>
  <c r="G507"/>
  <c r="F507"/>
  <c r="E507"/>
  <c r="D507"/>
  <c r="AP506"/>
  <c r="AO506"/>
  <c r="AN506"/>
  <c r="AM506"/>
  <c r="AL506"/>
  <c r="AK506"/>
  <c r="AJ506"/>
  <c r="AI506"/>
  <c r="AH506"/>
  <c r="AG506"/>
  <c r="AF506"/>
  <c r="AE506"/>
  <c r="AD506"/>
  <c r="AC506"/>
  <c r="AB506"/>
  <c r="AA506"/>
  <c r="Z506"/>
  <c r="Y506"/>
  <c r="X506"/>
  <c r="W506"/>
  <c r="V506"/>
  <c r="U506"/>
  <c r="T506"/>
  <c r="S506"/>
  <c r="R506"/>
  <c r="Q506"/>
  <c r="P506"/>
  <c r="O506"/>
  <c r="N506"/>
  <c r="M506"/>
  <c r="L506"/>
  <c r="K506"/>
  <c r="J506"/>
  <c r="I506"/>
  <c r="H506"/>
  <c r="G506"/>
  <c r="F506"/>
  <c r="E506"/>
  <c r="D506"/>
  <c r="AP505"/>
  <c r="AO505"/>
  <c r="AN505"/>
  <c r="AM505"/>
  <c r="AL505"/>
  <c r="AK505"/>
  <c r="AJ505"/>
  <c r="AI505"/>
  <c r="AH505"/>
  <c r="AG505"/>
  <c r="AF505"/>
  <c r="AE505"/>
  <c r="AD505"/>
  <c r="AC505"/>
  <c r="AB505"/>
  <c r="AA505"/>
  <c r="Z505"/>
  <c r="Y505"/>
  <c r="X505"/>
  <c r="W505"/>
  <c r="V505"/>
  <c r="U505"/>
  <c r="T505"/>
  <c r="S505"/>
  <c r="R505"/>
  <c r="Q505"/>
  <c r="P505"/>
  <c r="O505"/>
  <c r="N505"/>
  <c r="M505"/>
  <c r="L505"/>
  <c r="K505"/>
  <c r="J505"/>
  <c r="I505"/>
  <c r="H505"/>
  <c r="G505"/>
  <c r="F505"/>
  <c r="E505"/>
  <c r="D505"/>
  <c r="AP504"/>
  <c r="AO504"/>
  <c r="AN504"/>
  <c r="AM504"/>
  <c r="AL504"/>
  <c r="AK504"/>
  <c r="AJ504"/>
  <c r="AI504"/>
  <c r="AH504"/>
  <c r="AG504"/>
  <c r="AF504"/>
  <c r="AE504"/>
  <c r="AD504"/>
  <c r="AC504"/>
  <c r="AB504"/>
  <c r="AA504"/>
  <c r="Z504"/>
  <c r="Y504"/>
  <c r="X504"/>
  <c r="W504"/>
  <c r="V504"/>
  <c r="U504"/>
  <c r="T504"/>
  <c r="S504"/>
  <c r="R504"/>
  <c r="Q504"/>
  <c r="P504"/>
  <c r="O504"/>
  <c r="N504"/>
  <c r="M504"/>
  <c r="L504"/>
  <c r="K504"/>
  <c r="J504"/>
  <c r="I504"/>
  <c r="H504"/>
  <c r="G504"/>
  <c r="F504"/>
  <c r="E504"/>
  <c r="D504"/>
  <c r="AP503"/>
  <c r="AO503"/>
  <c r="AN503"/>
  <c r="AM503"/>
  <c r="AL503"/>
  <c r="AK503"/>
  <c r="AJ503"/>
  <c r="AI503"/>
  <c r="AH503"/>
  <c r="AG503"/>
  <c r="AF503"/>
  <c r="AE503"/>
  <c r="AD503"/>
  <c r="AC503"/>
  <c r="AB503"/>
  <c r="AA503"/>
  <c r="Z503"/>
  <c r="Y503"/>
  <c r="X503"/>
  <c r="W503"/>
  <c r="V503"/>
  <c r="U503"/>
  <c r="T503"/>
  <c r="S503"/>
  <c r="R503"/>
  <c r="Q503"/>
  <c r="P503"/>
  <c r="O503"/>
  <c r="N503"/>
  <c r="M503"/>
  <c r="L503"/>
  <c r="K503"/>
  <c r="J503"/>
  <c r="I503"/>
  <c r="H503"/>
  <c r="G503"/>
  <c r="F503"/>
  <c r="E503"/>
  <c r="D503"/>
  <c r="AP502"/>
  <c r="AO502"/>
  <c r="AN502"/>
  <c r="AM502"/>
  <c r="AL502"/>
  <c r="AK502"/>
  <c r="AJ502"/>
  <c r="AI502"/>
  <c r="AH502"/>
  <c r="AG502"/>
  <c r="AF502"/>
  <c r="AE502"/>
  <c r="AD502"/>
  <c r="AC502"/>
  <c r="AB502"/>
  <c r="AA502"/>
  <c r="Z502"/>
  <c r="Y502"/>
  <c r="X502"/>
  <c r="W502"/>
  <c r="V502"/>
  <c r="U502"/>
  <c r="T502"/>
  <c r="S502"/>
  <c r="R502"/>
  <c r="Q502"/>
  <c r="P502"/>
  <c r="O502"/>
  <c r="N502"/>
  <c r="M502"/>
  <c r="L502"/>
  <c r="K502"/>
  <c r="J502"/>
  <c r="I502"/>
  <c r="H502"/>
  <c r="G502"/>
  <c r="F502"/>
  <c r="E502"/>
  <c r="D502"/>
  <c r="AP501"/>
  <c r="AO501"/>
  <c r="AN501"/>
  <c r="AM501"/>
  <c r="AL501"/>
  <c r="AK501"/>
  <c r="AJ501"/>
  <c r="AI501"/>
  <c r="AH501"/>
  <c r="AG501"/>
  <c r="AF501"/>
  <c r="AE501"/>
  <c r="AD501"/>
  <c r="AC501"/>
  <c r="AB501"/>
  <c r="AA501"/>
  <c r="Z501"/>
  <c r="Y501"/>
  <c r="X501"/>
  <c r="W501"/>
  <c r="V501"/>
  <c r="U501"/>
  <c r="T501"/>
  <c r="S501"/>
  <c r="R501"/>
  <c r="Q501"/>
  <c r="P501"/>
  <c r="O501"/>
  <c r="N501"/>
  <c r="M501"/>
  <c r="L501"/>
  <c r="K501"/>
  <c r="J501"/>
  <c r="I501"/>
  <c r="H501"/>
  <c r="G501"/>
  <c r="F501"/>
  <c r="E501"/>
  <c r="D501"/>
  <c r="AP500"/>
  <c r="AO500"/>
  <c r="AN500"/>
  <c r="AM500"/>
  <c r="AL500"/>
  <c r="AK500"/>
  <c r="AJ500"/>
  <c r="AI500"/>
  <c r="AH500"/>
  <c r="AG500"/>
  <c r="AF500"/>
  <c r="AE500"/>
  <c r="AD500"/>
  <c r="AC500"/>
  <c r="AB500"/>
  <c r="AA500"/>
  <c r="Z500"/>
  <c r="Y500"/>
  <c r="X500"/>
  <c r="W500"/>
  <c r="V500"/>
  <c r="U500"/>
  <c r="T500"/>
  <c r="S500"/>
  <c r="R500"/>
  <c r="Q500"/>
  <c r="P500"/>
  <c r="O500"/>
  <c r="N500"/>
  <c r="M500"/>
  <c r="L500"/>
  <c r="K500"/>
  <c r="J500"/>
  <c r="I500"/>
  <c r="H500"/>
  <c r="G500"/>
  <c r="F500"/>
  <c r="E500"/>
  <c r="D500"/>
  <c r="AP499"/>
  <c r="AO499"/>
  <c r="AN499"/>
  <c r="AM499"/>
  <c r="AL499"/>
  <c r="AK499"/>
  <c r="AJ499"/>
  <c r="AI499"/>
  <c r="AH499"/>
  <c r="AG499"/>
  <c r="AF499"/>
  <c r="AE499"/>
  <c r="AD499"/>
  <c r="AC499"/>
  <c r="AB499"/>
  <c r="AA499"/>
  <c r="Z499"/>
  <c r="Y499"/>
  <c r="X499"/>
  <c r="W499"/>
  <c r="V499"/>
  <c r="U499"/>
  <c r="T499"/>
  <c r="S499"/>
  <c r="R499"/>
  <c r="Q499"/>
  <c r="P499"/>
  <c r="O499"/>
  <c r="N499"/>
  <c r="M499"/>
  <c r="L499"/>
  <c r="K499"/>
  <c r="J499"/>
  <c r="I499"/>
  <c r="H499"/>
  <c r="G499"/>
  <c r="F499"/>
  <c r="E499"/>
  <c r="D499"/>
  <c r="AP498"/>
  <c r="AO498"/>
  <c r="AN498"/>
  <c r="AM498"/>
  <c r="AL498"/>
  <c r="AK498"/>
  <c r="AJ498"/>
  <c r="AI498"/>
  <c r="AH498"/>
  <c r="AG498"/>
  <c r="AF498"/>
  <c r="AE498"/>
  <c r="AD498"/>
  <c r="AC498"/>
  <c r="AB498"/>
  <c r="AA498"/>
  <c r="Z498"/>
  <c r="Y498"/>
  <c r="X498"/>
  <c r="W498"/>
  <c r="V498"/>
  <c r="U498"/>
  <c r="T498"/>
  <c r="S498"/>
  <c r="R498"/>
  <c r="Q498"/>
  <c r="P498"/>
  <c r="O498"/>
  <c r="N498"/>
  <c r="M498"/>
  <c r="L498"/>
  <c r="K498"/>
  <c r="J498"/>
  <c r="I498"/>
  <c r="H498"/>
  <c r="G498"/>
  <c r="F498"/>
  <c r="E498"/>
  <c r="D498"/>
  <c r="AP497"/>
  <c r="AO497"/>
  <c r="AN497"/>
  <c r="AM497"/>
  <c r="AL497"/>
  <c r="AK497"/>
  <c r="AJ497"/>
  <c r="AI497"/>
  <c r="AH497"/>
  <c r="AG497"/>
  <c r="AF497"/>
  <c r="AE497"/>
  <c r="AD497"/>
  <c r="AC497"/>
  <c r="AB497"/>
  <c r="AA497"/>
  <c r="Z497"/>
  <c r="Y497"/>
  <c r="X497"/>
  <c r="W497"/>
  <c r="V497"/>
  <c r="U497"/>
  <c r="T497"/>
  <c r="S497"/>
  <c r="R497"/>
  <c r="Q497"/>
  <c r="P497"/>
  <c r="O497"/>
  <c r="N497"/>
  <c r="M497"/>
  <c r="L497"/>
  <c r="K497"/>
  <c r="J497"/>
  <c r="I497"/>
  <c r="H497"/>
  <c r="G497"/>
  <c r="F497"/>
  <c r="E497"/>
  <c r="D497"/>
  <c r="AP496"/>
  <c r="AO496"/>
  <c r="AN496"/>
  <c r="AM496"/>
  <c r="AL496"/>
  <c r="AK496"/>
  <c r="AJ496"/>
  <c r="AI496"/>
  <c r="AH496"/>
  <c r="AG496"/>
  <c r="AF496"/>
  <c r="AE496"/>
  <c r="AD496"/>
  <c r="AC496"/>
  <c r="AB496"/>
  <c r="AA496"/>
  <c r="Z496"/>
  <c r="Y496"/>
  <c r="X496"/>
  <c r="W496"/>
  <c r="V496"/>
  <c r="U496"/>
  <c r="T496"/>
  <c r="S496"/>
  <c r="R496"/>
  <c r="Q496"/>
  <c r="P496"/>
  <c r="O496"/>
  <c r="N496"/>
  <c r="M496"/>
  <c r="L496"/>
  <c r="K496"/>
  <c r="J496"/>
  <c r="I496"/>
  <c r="H496"/>
  <c r="G496"/>
  <c r="F496"/>
  <c r="E496"/>
  <c r="D496"/>
  <c r="AP495"/>
  <c r="AO495"/>
  <c r="AN495"/>
  <c r="AM495"/>
  <c r="AL495"/>
  <c r="AK495"/>
  <c r="AJ495"/>
  <c r="AI495"/>
  <c r="AH495"/>
  <c r="AG495"/>
  <c r="AF495"/>
  <c r="AE495"/>
  <c r="AD495"/>
  <c r="AC495"/>
  <c r="AB495"/>
  <c r="AA495"/>
  <c r="Z495"/>
  <c r="Y495"/>
  <c r="X495"/>
  <c r="W495"/>
  <c r="V495"/>
  <c r="U495"/>
  <c r="T495"/>
  <c r="S495"/>
  <c r="R495"/>
  <c r="Q495"/>
  <c r="P495"/>
  <c r="O495"/>
  <c r="N495"/>
  <c r="M495"/>
  <c r="L495"/>
  <c r="K495"/>
  <c r="J495"/>
  <c r="I495"/>
  <c r="H495"/>
  <c r="G495"/>
  <c r="F495"/>
  <c r="E495"/>
  <c r="D495"/>
  <c r="AP494"/>
  <c r="AO494"/>
  <c r="AN494"/>
  <c r="AM494"/>
  <c r="AL494"/>
  <c r="AK494"/>
  <c r="AJ494"/>
  <c r="AI494"/>
  <c r="AH494"/>
  <c r="AG494"/>
  <c r="AF494"/>
  <c r="AE494"/>
  <c r="AD494"/>
  <c r="AC494"/>
  <c r="AB494"/>
  <c r="AA494"/>
  <c r="Z494"/>
  <c r="Y494"/>
  <c r="X494"/>
  <c r="W494"/>
  <c r="V494"/>
  <c r="U494"/>
  <c r="T494"/>
  <c r="S494"/>
  <c r="R494"/>
  <c r="Q494"/>
  <c r="P494"/>
  <c r="O494"/>
  <c r="N494"/>
  <c r="M494"/>
  <c r="L494"/>
  <c r="K494"/>
  <c r="J494"/>
  <c r="I494"/>
  <c r="H494"/>
  <c r="G494"/>
  <c r="F494"/>
  <c r="E494"/>
  <c r="D494"/>
  <c r="AP493"/>
  <c r="AO493"/>
  <c r="AN493"/>
  <c r="AM493"/>
  <c r="AL493"/>
  <c r="AK493"/>
  <c r="AJ493"/>
  <c r="AI493"/>
  <c r="AH493"/>
  <c r="AG493"/>
  <c r="AF493"/>
  <c r="AE493"/>
  <c r="AD493"/>
  <c r="AC493"/>
  <c r="AB493"/>
  <c r="AA493"/>
  <c r="Z493"/>
  <c r="Y493"/>
  <c r="X493"/>
  <c r="W493"/>
  <c r="V493"/>
  <c r="U493"/>
  <c r="T493"/>
  <c r="S493"/>
  <c r="R493"/>
  <c r="Q493"/>
  <c r="P493"/>
  <c r="O493"/>
  <c r="N493"/>
  <c r="M493"/>
  <c r="L493"/>
  <c r="K493"/>
  <c r="J493"/>
  <c r="I493"/>
  <c r="H493"/>
  <c r="G493"/>
  <c r="F493"/>
  <c r="E493"/>
  <c r="D493"/>
  <c r="AP492"/>
  <c r="AO492"/>
  <c r="AN492"/>
  <c r="AM492"/>
  <c r="AL492"/>
  <c r="AK492"/>
  <c r="AJ492"/>
  <c r="AI492"/>
  <c r="AH492"/>
  <c r="AG492"/>
  <c r="AF492"/>
  <c r="AE492"/>
  <c r="AD492"/>
  <c r="AC492"/>
  <c r="AB492"/>
  <c r="AA492"/>
  <c r="Z492"/>
  <c r="Y492"/>
  <c r="X492"/>
  <c r="W492"/>
  <c r="V492"/>
  <c r="U492"/>
  <c r="T492"/>
  <c r="S492"/>
  <c r="R492"/>
  <c r="Q492"/>
  <c r="P492"/>
  <c r="O492"/>
  <c r="N492"/>
  <c r="M492"/>
  <c r="L492"/>
  <c r="K492"/>
  <c r="J492"/>
  <c r="I492"/>
  <c r="H492"/>
  <c r="G492"/>
  <c r="F492"/>
  <c r="E492"/>
  <c r="D492"/>
  <c r="AP491"/>
  <c r="AO491"/>
  <c r="AN491"/>
  <c r="AM491"/>
  <c r="AL491"/>
  <c r="AK491"/>
  <c r="AJ491"/>
  <c r="AI491"/>
  <c r="AH491"/>
  <c r="AG491"/>
  <c r="AF491"/>
  <c r="AE491"/>
  <c r="AD491"/>
  <c r="AC491"/>
  <c r="AB491"/>
  <c r="AA491"/>
  <c r="Z491"/>
  <c r="Y491"/>
  <c r="X491"/>
  <c r="W491"/>
  <c r="V491"/>
  <c r="U491"/>
  <c r="T491"/>
  <c r="S491"/>
  <c r="R491"/>
  <c r="Q491"/>
  <c r="P491"/>
  <c r="O491"/>
  <c r="N491"/>
  <c r="M491"/>
  <c r="L491"/>
  <c r="K491"/>
  <c r="J491"/>
  <c r="I491"/>
  <c r="H491"/>
  <c r="G491"/>
  <c r="F491"/>
  <c r="E491"/>
  <c r="D491"/>
  <c r="AP490"/>
  <c r="AO490"/>
  <c r="AN490"/>
  <c r="AM490"/>
  <c r="AL490"/>
  <c r="AK490"/>
  <c r="AJ490"/>
  <c r="AI490"/>
  <c r="AH490"/>
  <c r="AG490"/>
  <c r="AF490"/>
  <c r="AE490"/>
  <c r="AD490"/>
  <c r="AC490"/>
  <c r="AB490"/>
  <c r="AA490"/>
  <c r="Z490"/>
  <c r="Y490"/>
  <c r="X490"/>
  <c r="W490"/>
  <c r="V490"/>
  <c r="U490"/>
  <c r="T490"/>
  <c r="S490"/>
  <c r="R490"/>
  <c r="Q490"/>
  <c r="P490"/>
  <c r="O490"/>
  <c r="N490"/>
  <c r="M490"/>
  <c r="L490"/>
  <c r="K490"/>
  <c r="J490"/>
  <c r="I490"/>
  <c r="H490"/>
  <c r="G490"/>
  <c r="F490"/>
  <c r="E490"/>
  <c r="D490"/>
  <c r="AP489"/>
  <c r="AO489"/>
  <c r="AN489"/>
  <c r="AM489"/>
  <c r="AL489"/>
  <c r="AK489"/>
  <c r="AJ489"/>
  <c r="AI489"/>
  <c r="AH489"/>
  <c r="AG489"/>
  <c r="AF489"/>
  <c r="AE489"/>
  <c r="AD489"/>
  <c r="AC489"/>
  <c r="AB489"/>
  <c r="AA489"/>
  <c r="Z489"/>
  <c r="Y489"/>
  <c r="X489"/>
  <c r="W489"/>
  <c r="V489"/>
  <c r="U489"/>
  <c r="T489"/>
  <c r="S489"/>
  <c r="R489"/>
  <c r="Q489"/>
  <c r="P489"/>
  <c r="O489"/>
  <c r="N489"/>
  <c r="M489"/>
  <c r="L489"/>
  <c r="K489"/>
  <c r="J489"/>
  <c r="I489"/>
  <c r="H489"/>
  <c r="G489"/>
  <c r="F489"/>
  <c r="E489"/>
  <c r="D489"/>
  <c r="AP488"/>
  <c r="AO488"/>
  <c r="AN488"/>
  <c r="AM488"/>
  <c r="AL488"/>
  <c r="AK488"/>
  <c r="AJ488"/>
  <c r="AI488"/>
  <c r="AH488"/>
  <c r="AG488"/>
  <c r="AF488"/>
  <c r="AE488"/>
  <c r="AD488"/>
  <c r="AC488"/>
  <c r="AB488"/>
  <c r="AA488"/>
  <c r="Z488"/>
  <c r="Y488"/>
  <c r="X488"/>
  <c r="W488"/>
  <c r="V488"/>
  <c r="U488"/>
  <c r="T488"/>
  <c r="S488"/>
  <c r="R488"/>
  <c r="Q488"/>
  <c r="P488"/>
  <c r="O488"/>
  <c r="N488"/>
  <c r="M488"/>
  <c r="L488"/>
  <c r="K488"/>
  <c r="J488"/>
  <c r="I488"/>
  <c r="H488"/>
  <c r="G488"/>
  <c r="F488"/>
  <c r="E488"/>
  <c r="D488"/>
  <c r="AP487"/>
  <c r="AO487"/>
  <c r="AN487"/>
  <c r="AM487"/>
  <c r="AL487"/>
  <c r="AK487"/>
  <c r="AJ487"/>
  <c r="AI487"/>
  <c r="AH487"/>
  <c r="AG487"/>
  <c r="AF487"/>
  <c r="AE487"/>
  <c r="AD487"/>
  <c r="AC487"/>
  <c r="AB487"/>
  <c r="AA487"/>
  <c r="Z487"/>
  <c r="Y487"/>
  <c r="X487"/>
  <c r="W487"/>
  <c r="V487"/>
  <c r="U487"/>
  <c r="T487"/>
  <c r="S487"/>
  <c r="R487"/>
  <c r="Q487"/>
  <c r="P487"/>
  <c r="O487"/>
  <c r="N487"/>
  <c r="M487"/>
  <c r="L487"/>
  <c r="K487"/>
  <c r="J487"/>
  <c r="I487"/>
  <c r="H487"/>
  <c r="G487"/>
  <c r="F487"/>
  <c r="E487"/>
  <c r="D487"/>
  <c r="AP486"/>
  <c r="AO486"/>
  <c r="AN486"/>
  <c r="AM486"/>
  <c r="AL486"/>
  <c r="AK486"/>
  <c r="AJ486"/>
  <c r="AI486"/>
  <c r="AH486"/>
  <c r="AG486"/>
  <c r="AF486"/>
  <c r="AE486"/>
  <c r="AD486"/>
  <c r="AC486"/>
  <c r="AB486"/>
  <c r="AA486"/>
  <c r="Z486"/>
  <c r="Y486"/>
  <c r="X486"/>
  <c r="W486"/>
  <c r="V486"/>
  <c r="U486"/>
  <c r="T486"/>
  <c r="S486"/>
  <c r="R486"/>
  <c r="Q486"/>
  <c r="P486"/>
  <c r="O486"/>
  <c r="N486"/>
  <c r="M486"/>
  <c r="L486"/>
  <c r="K486"/>
  <c r="J486"/>
  <c r="I486"/>
  <c r="H486"/>
  <c r="G486"/>
  <c r="F486"/>
  <c r="E486"/>
  <c r="D486"/>
  <c r="AP485"/>
  <c r="AO485"/>
  <c r="AN485"/>
  <c r="AM485"/>
  <c r="AL485"/>
  <c r="AK485"/>
  <c r="AJ485"/>
  <c r="AI485"/>
  <c r="AH485"/>
  <c r="AG485"/>
  <c r="AF485"/>
  <c r="AE485"/>
  <c r="AD485"/>
  <c r="AC485"/>
  <c r="AB485"/>
  <c r="AA485"/>
  <c r="Z485"/>
  <c r="Y485"/>
  <c r="X485"/>
  <c r="W485"/>
  <c r="V485"/>
  <c r="U485"/>
  <c r="T485"/>
  <c r="S485"/>
  <c r="R485"/>
  <c r="Q485"/>
  <c r="P485"/>
  <c r="O485"/>
  <c r="N485"/>
  <c r="M485"/>
  <c r="L485"/>
  <c r="K485"/>
  <c r="J485"/>
  <c r="I485"/>
  <c r="H485"/>
  <c r="G485"/>
  <c r="F485"/>
  <c r="E485"/>
  <c r="D485"/>
  <c r="AP484"/>
  <c r="AO484"/>
  <c r="AN484"/>
  <c r="AM484"/>
  <c r="AL484"/>
  <c r="AK484"/>
  <c r="AJ484"/>
  <c r="AI484"/>
  <c r="AH484"/>
  <c r="AG484"/>
  <c r="AF484"/>
  <c r="AE484"/>
  <c r="AD484"/>
  <c r="AC484"/>
  <c r="AB484"/>
  <c r="AA484"/>
  <c r="Z484"/>
  <c r="Y484"/>
  <c r="X484"/>
  <c r="W484"/>
  <c r="V484"/>
  <c r="U484"/>
  <c r="T484"/>
  <c r="S484"/>
  <c r="R484"/>
  <c r="Q484"/>
  <c r="P484"/>
  <c r="O484"/>
  <c r="N484"/>
  <c r="M484"/>
  <c r="L484"/>
  <c r="K484"/>
  <c r="J484"/>
  <c r="I484"/>
  <c r="H484"/>
  <c r="G484"/>
  <c r="F484"/>
  <c r="E484"/>
  <c r="D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484"/>
  <c r="D555"/>
  <c r="E555"/>
  <c r="F555"/>
  <c r="G555"/>
  <c r="H555"/>
  <c r="I555"/>
  <c r="J555"/>
  <c r="K555"/>
  <c r="L555"/>
  <c r="M555"/>
  <c r="N555"/>
  <c r="O555"/>
  <c r="P555"/>
  <c r="Q555"/>
  <c r="R555"/>
  <c r="S555"/>
  <c r="T555"/>
  <c r="U555"/>
  <c r="V555"/>
  <c r="W555"/>
  <c r="X555"/>
  <c r="Y555"/>
  <c r="Z555"/>
  <c r="AA555"/>
  <c r="AB555"/>
  <c r="AC555"/>
  <c r="AD555"/>
  <c r="AE555"/>
  <c r="AF555"/>
  <c r="AG555"/>
  <c r="AH555"/>
  <c r="AI555"/>
  <c r="AJ555"/>
  <c r="AK555"/>
  <c r="AL555"/>
  <c r="AM555"/>
  <c r="AN555"/>
  <c r="AO555"/>
  <c r="AP555"/>
  <c r="AQ555"/>
  <c r="C555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56"/>
  <c r="AQ588"/>
  <c r="AQ587"/>
  <c r="AQ586"/>
  <c r="AQ585"/>
  <c r="AQ584"/>
  <c r="AQ583"/>
  <c r="AQ582"/>
  <c r="AQ581"/>
  <c r="AQ580"/>
  <c r="AQ579"/>
  <c r="AQ578"/>
  <c r="AQ577"/>
  <c r="AQ576"/>
  <c r="AQ575"/>
  <c r="AQ574"/>
  <c r="AQ502" s="1"/>
  <c r="AQ573"/>
  <c r="AQ572"/>
  <c r="AQ500" s="1"/>
  <c r="AQ571"/>
  <c r="AQ570"/>
  <c r="AQ498" s="1"/>
  <c r="AQ569"/>
  <c r="AQ568"/>
  <c r="AQ496" s="1"/>
  <c r="AQ567"/>
  <c r="AQ566"/>
  <c r="AQ494" s="1"/>
  <c r="AQ565"/>
  <c r="AQ564"/>
  <c r="AQ492" s="1"/>
  <c r="AQ563"/>
  <c r="AQ562"/>
  <c r="AQ490" s="1"/>
  <c r="AQ561"/>
  <c r="AQ560"/>
  <c r="AQ488" s="1"/>
  <c r="AQ559"/>
  <c r="AQ558"/>
  <c r="AQ486" s="1"/>
  <c r="AQ557"/>
  <c r="AQ556"/>
  <c r="AQ521"/>
  <c r="AQ485" s="1"/>
  <c r="AQ522"/>
  <c r="AQ523"/>
  <c r="AQ487" s="1"/>
  <c r="AQ524"/>
  <c r="AQ525"/>
  <c r="AQ489" s="1"/>
  <c r="AQ526"/>
  <c r="AQ527"/>
  <c r="AQ491" s="1"/>
  <c r="AQ528"/>
  <c r="AQ529"/>
  <c r="AQ493" s="1"/>
  <c r="AQ530"/>
  <c r="AQ531"/>
  <c r="AQ495" s="1"/>
  <c r="AQ532"/>
  <c r="AQ533"/>
  <c r="AQ497" s="1"/>
  <c r="AQ534"/>
  <c r="AQ535"/>
  <c r="AQ499" s="1"/>
  <c r="AQ536"/>
  <c r="AQ537"/>
  <c r="AQ501" s="1"/>
  <c r="AQ538"/>
  <c r="AQ539"/>
  <c r="AQ503" s="1"/>
  <c r="AQ540"/>
  <c r="AQ504" s="1"/>
  <c r="AQ541"/>
  <c r="AQ505" s="1"/>
  <c r="AQ542"/>
  <c r="AQ506" s="1"/>
  <c r="AQ543"/>
  <c r="AQ507" s="1"/>
  <c r="AQ544"/>
  <c r="AQ508" s="1"/>
  <c r="AQ545"/>
  <c r="AQ509" s="1"/>
  <c r="AQ546"/>
  <c r="AQ510" s="1"/>
  <c r="AQ547"/>
  <c r="AQ511" s="1"/>
  <c r="AQ548"/>
  <c r="AQ512" s="1"/>
  <c r="AQ549"/>
  <c r="AQ513" s="1"/>
  <c r="AQ550"/>
  <c r="AQ514" s="1"/>
  <c r="AQ551"/>
  <c r="AQ515" s="1"/>
  <c r="AQ552"/>
  <c r="AQ516" s="1"/>
  <c r="AQ520"/>
  <c r="AQ484" s="1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20"/>
  <c r="D519"/>
  <c r="E519"/>
  <c r="F519"/>
  <c r="G519"/>
  <c r="H519"/>
  <c r="I519"/>
  <c r="J519"/>
  <c r="K519"/>
  <c r="L519"/>
  <c r="M519"/>
  <c r="N519"/>
  <c r="O519"/>
  <c r="P519"/>
  <c r="Q519"/>
  <c r="R519"/>
  <c r="S519"/>
  <c r="T519"/>
  <c r="U519"/>
  <c r="V519"/>
  <c r="W519"/>
  <c r="X519"/>
  <c r="Y519"/>
  <c r="Z519"/>
  <c r="AA519"/>
  <c r="AB519"/>
  <c r="AC519"/>
  <c r="AD519"/>
  <c r="AE519"/>
  <c r="AF519"/>
  <c r="AG519"/>
  <c r="AH519"/>
  <c r="AI519"/>
  <c r="AJ519"/>
  <c r="AK519"/>
  <c r="AL519"/>
  <c r="AM519"/>
  <c r="AN519"/>
  <c r="AO519"/>
  <c r="AP519"/>
  <c r="AQ519"/>
  <c r="C519"/>
  <c r="V513" i="28"/>
  <c r="AH513"/>
  <c r="AI513"/>
  <c r="AJ513"/>
  <c r="AK513"/>
  <c r="AL513"/>
  <c r="AM513"/>
  <c r="AN513"/>
  <c r="AO513"/>
  <c r="AP513"/>
  <c r="V512"/>
  <c r="AH512"/>
  <c r="AI512"/>
  <c r="AJ512"/>
  <c r="AK512"/>
  <c r="AL512"/>
  <c r="AM512"/>
  <c r="AN512"/>
  <c r="AO512"/>
  <c r="AP512"/>
  <c r="AQ521"/>
  <c r="D520"/>
  <c r="E520"/>
  <c r="F520"/>
  <c r="G520"/>
  <c r="H520"/>
  <c r="I520"/>
  <c r="J520"/>
  <c r="K520"/>
  <c r="L520"/>
  <c r="M520"/>
  <c r="N520"/>
  <c r="O520"/>
  <c r="P520"/>
  <c r="Q520"/>
  <c r="R520"/>
  <c r="S520"/>
  <c r="T520"/>
  <c r="U520"/>
  <c r="V520"/>
  <c r="W520"/>
  <c r="X520"/>
  <c r="Y520"/>
  <c r="Z520"/>
  <c r="AA520"/>
  <c r="AB520"/>
  <c r="AC520"/>
  <c r="AD520"/>
  <c r="AE520"/>
  <c r="AF520"/>
  <c r="AG520"/>
  <c r="AH520"/>
  <c r="AI520"/>
  <c r="AJ520"/>
  <c r="AK520"/>
  <c r="AL520"/>
  <c r="AM520"/>
  <c r="AN520"/>
  <c r="AO520"/>
  <c r="AP520"/>
  <c r="C520"/>
  <c r="D519"/>
  <c r="D513" s="1"/>
  <c r="E519"/>
  <c r="E513" s="1"/>
  <c r="F519"/>
  <c r="F513" s="1"/>
  <c r="G519"/>
  <c r="G513" s="1"/>
  <c r="H519"/>
  <c r="H513" s="1"/>
  <c r="I519"/>
  <c r="I513" s="1"/>
  <c r="J519"/>
  <c r="J513" s="1"/>
  <c r="K519"/>
  <c r="K513" s="1"/>
  <c r="L519"/>
  <c r="L513" s="1"/>
  <c r="M519"/>
  <c r="M513" s="1"/>
  <c r="N519"/>
  <c r="N513" s="1"/>
  <c r="O519"/>
  <c r="O513" s="1"/>
  <c r="P519"/>
  <c r="P513" s="1"/>
  <c r="Q519"/>
  <c r="Q513" s="1"/>
  <c r="R519"/>
  <c r="R513" s="1"/>
  <c r="S519"/>
  <c r="S513" s="1"/>
  <c r="T519"/>
  <c r="T513" s="1"/>
  <c r="U519"/>
  <c r="U513" s="1"/>
  <c r="V519"/>
  <c r="W519"/>
  <c r="W513" s="1"/>
  <c r="X519"/>
  <c r="X513" s="1"/>
  <c r="Y519"/>
  <c r="Y513" s="1"/>
  <c r="Z519"/>
  <c r="Z513" s="1"/>
  <c r="AA519"/>
  <c r="AA513" s="1"/>
  <c r="AB519"/>
  <c r="AB513" s="1"/>
  <c r="AC519"/>
  <c r="AC513" s="1"/>
  <c r="AD519"/>
  <c r="AD513" s="1"/>
  <c r="AE519"/>
  <c r="AE513" s="1"/>
  <c r="AF519"/>
  <c r="AF513" s="1"/>
  <c r="AG519"/>
  <c r="AG513" s="1"/>
  <c r="AH519"/>
  <c r="AI519"/>
  <c r="AJ519"/>
  <c r="AK519"/>
  <c r="AL519"/>
  <c r="AM519"/>
  <c r="AN519"/>
  <c r="AO519"/>
  <c r="AP519"/>
  <c r="C519"/>
  <c r="C513" s="1"/>
  <c r="AQ517"/>
  <c r="D516"/>
  <c r="E516"/>
  <c r="F516"/>
  <c r="G516"/>
  <c r="H516"/>
  <c r="I516"/>
  <c r="J516"/>
  <c r="K516"/>
  <c r="L516"/>
  <c r="M516"/>
  <c r="N516"/>
  <c r="O516"/>
  <c r="P516"/>
  <c r="Q516"/>
  <c r="R516"/>
  <c r="S516"/>
  <c r="T516"/>
  <c r="U516"/>
  <c r="V516"/>
  <c r="W516"/>
  <c r="X516"/>
  <c r="Y516"/>
  <c r="Z516"/>
  <c r="AA516"/>
  <c r="AB516"/>
  <c r="AC516"/>
  <c r="AD516"/>
  <c r="AE516"/>
  <c r="AF516"/>
  <c r="AG516"/>
  <c r="AH516"/>
  <c r="AI516"/>
  <c r="AJ516"/>
  <c r="AK516"/>
  <c r="AL516"/>
  <c r="AM516"/>
  <c r="AN516"/>
  <c r="AO516"/>
  <c r="AP516"/>
  <c r="C516"/>
  <c r="D515"/>
  <c r="D512" s="1"/>
  <c r="E515"/>
  <c r="E512" s="1"/>
  <c r="F515"/>
  <c r="F512" s="1"/>
  <c r="G515"/>
  <c r="G512" s="1"/>
  <c r="H515"/>
  <c r="H512" s="1"/>
  <c r="I515"/>
  <c r="I512" s="1"/>
  <c r="J515"/>
  <c r="J512" s="1"/>
  <c r="K515"/>
  <c r="K512" s="1"/>
  <c r="L515"/>
  <c r="L512" s="1"/>
  <c r="M515"/>
  <c r="M512" s="1"/>
  <c r="N515"/>
  <c r="N512" s="1"/>
  <c r="O515"/>
  <c r="O512" s="1"/>
  <c r="P515"/>
  <c r="P512" s="1"/>
  <c r="Q515"/>
  <c r="Q512" s="1"/>
  <c r="R515"/>
  <c r="R512" s="1"/>
  <c r="S515"/>
  <c r="S512" s="1"/>
  <c r="T515"/>
  <c r="T512" s="1"/>
  <c r="U515"/>
  <c r="U512" s="1"/>
  <c r="V515"/>
  <c r="W515"/>
  <c r="W512" s="1"/>
  <c r="X515"/>
  <c r="X512" s="1"/>
  <c r="Y515"/>
  <c r="Y512" s="1"/>
  <c r="Z515"/>
  <c r="Z512" s="1"/>
  <c r="AA515"/>
  <c r="AA512" s="1"/>
  <c r="AB515"/>
  <c r="AB512" s="1"/>
  <c r="AC515"/>
  <c r="AC512" s="1"/>
  <c r="AD515"/>
  <c r="AD512" s="1"/>
  <c r="AE515"/>
  <c r="AE512" s="1"/>
  <c r="AF515"/>
  <c r="AF512" s="1"/>
  <c r="AG515"/>
  <c r="AG512" s="1"/>
  <c r="AH515"/>
  <c r="AI515"/>
  <c r="AJ515"/>
  <c r="AK515"/>
  <c r="AL515"/>
  <c r="AM515"/>
  <c r="AN515"/>
  <c r="AO515"/>
  <c r="AP515"/>
  <c r="C515"/>
  <c r="C512" s="1"/>
  <c r="D816" i="3"/>
  <c r="AE816"/>
  <c r="AF816"/>
  <c r="AG816"/>
  <c r="AH816"/>
  <c r="AI816"/>
  <c r="AJ816"/>
  <c r="AK816"/>
  <c r="AL816"/>
  <c r="AM816"/>
  <c r="AN816"/>
  <c r="AO816"/>
  <c r="AP816"/>
  <c r="AQ824"/>
  <c r="D823"/>
  <c r="E823"/>
  <c r="F823"/>
  <c r="G823"/>
  <c r="H823"/>
  <c r="I823"/>
  <c r="J823"/>
  <c r="K823"/>
  <c r="L823"/>
  <c r="M823"/>
  <c r="N823"/>
  <c r="O823"/>
  <c r="P823"/>
  <c r="Q823"/>
  <c r="R823"/>
  <c r="S823"/>
  <c r="T823"/>
  <c r="U823"/>
  <c r="V823"/>
  <c r="W823"/>
  <c r="X823"/>
  <c r="Y823"/>
  <c r="Z823"/>
  <c r="AA823"/>
  <c r="AB823"/>
  <c r="AC823"/>
  <c r="AD823"/>
  <c r="AE823"/>
  <c r="AF823"/>
  <c r="AG823"/>
  <c r="AH823"/>
  <c r="AI823"/>
  <c r="AJ823"/>
  <c r="AK823"/>
  <c r="AL823"/>
  <c r="AM823"/>
  <c r="AN823"/>
  <c r="AO823"/>
  <c r="AP823"/>
  <c r="C823"/>
  <c r="D822"/>
  <c r="E822"/>
  <c r="E816" s="1"/>
  <c r="F822"/>
  <c r="F816" s="1"/>
  <c r="G822"/>
  <c r="G816" s="1"/>
  <c r="H822"/>
  <c r="H816" s="1"/>
  <c r="I822"/>
  <c r="I816" s="1"/>
  <c r="J822"/>
  <c r="J816" s="1"/>
  <c r="K822"/>
  <c r="K816" s="1"/>
  <c r="L822"/>
  <c r="L816" s="1"/>
  <c r="M822"/>
  <c r="M816" s="1"/>
  <c r="N822"/>
  <c r="N816" s="1"/>
  <c r="O822"/>
  <c r="O816" s="1"/>
  <c r="P822"/>
  <c r="P816" s="1"/>
  <c r="Q822"/>
  <c r="Q816" s="1"/>
  <c r="R822"/>
  <c r="R816" s="1"/>
  <c r="S822"/>
  <c r="S816" s="1"/>
  <c r="T822"/>
  <c r="T816" s="1"/>
  <c r="U822"/>
  <c r="U816" s="1"/>
  <c r="V822"/>
  <c r="V816" s="1"/>
  <c r="W822"/>
  <c r="W816" s="1"/>
  <c r="X822"/>
  <c r="X816" s="1"/>
  <c r="Y822"/>
  <c r="Y816" s="1"/>
  <c r="Z822"/>
  <c r="Z816" s="1"/>
  <c r="AA822"/>
  <c r="AA816" s="1"/>
  <c r="AB822"/>
  <c r="AB816" s="1"/>
  <c r="AC822"/>
  <c r="AC816" s="1"/>
  <c r="AD822"/>
  <c r="AD816" s="1"/>
  <c r="AE822"/>
  <c r="AF822"/>
  <c r="AG822"/>
  <c r="AH822"/>
  <c r="AI822"/>
  <c r="AJ822"/>
  <c r="AK822"/>
  <c r="AL822"/>
  <c r="AM822"/>
  <c r="AN822"/>
  <c r="AO822"/>
  <c r="AP822"/>
  <c r="C822"/>
  <c r="C816" s="1"/>
  <c r="AE815"/>
  <c r="AF815"/>
  <c r="AG815"/>
  <c r="AH815"/>
  <c r="AI815"/>
  <c r="AJ815"/>
  <c r="AK815"/>
  <c r="AL815"/>
  <c r="AM815"/>
  <c r="AN815"/>
  <c r="AO815"/>
  <c r="AP815"/>
  <c r="D815"/>
  <c r="AQ820"/>
  <c r="D819"/>
  <c r="E819"/>
  <c r="F819"/>
  <c r="G819"/>
  <c r="H819"/>
  <c r="I819"/>
  <c r="J819"/>
  <c r="K819"/>
  <c r="L819"/>
  <c r="M819"/>
  <c r="N819"/>
  <c r="O819"/>
  <c r="P819"/>
  <c r="Q819"/>
  <c r="R819"/>
  <c r="S819"/>
  <c r="T819"/>
  <c r="U819"/>
  <c r="V819"/>
  <c r="W819"/>
  <c r="X819"/>
  <c r="Y819"/>
  <c r="Z819"/>
  <c r="AA819"/>
  <c r="AB819"/>
  <c r="AC819"/>
  <c r="AD819"/>
  <c r="AE819"/>
  <c r="AF819"/>
  <c r="AG819"/>
  <c r="AH819"/>
  <c r="AI819"/>
  <c r="AJ819"/>
  <c r="AK819"/>
  <c r="AL819"/>
  <c r="AM819"/>
  <c r="AN819"/>
  <c r="AO819"/>
  <c r="AP819"/>
  <c r="C819"/>
  <c r="D818"/>
  <c r="E818"/>
  <c r="E815" s="1"/>
  <c r="F818"/>
  <c r="F815" s="1"/>
  <c r="G818"/>
  <c r="G815" s="1"/>
  <c r="H818"/>
  <c r="H815" s="1"/>
  <c r="I818"/>
  <c r="I815" s="1"/>
  <c r="J818"/>
  <c r="J815" s="1"/>
  <c r="K818"/>
  <c r="K815" s="1"/>
  <c r="L818"/>
  <c r="L815" s="1"/>
  <c r="M818"/>
  <c r="M815" s="1"/>
  <c r="N818"/>
  <c r="N815" s="1"/>
  <c r="O818"/>
  <c r="O815" s="1"/>
  <c r="P818"/>
  <c r="P815" s="1"/>
  <c r="Q818"/>
  <c r="Q815" s="1"/>
  <c r="R818"/>
  <c r="R815" s="1"/>
  <c r="S818"/>
  <c r="S815" s="1"/>
  <c r="T818"/>
  <c r="T815" s="1"/>
  <c r="U818"/>
  <c r="U815" s="1"/>
  <c r="V818"/>
  <c r="V815" s="1"/>
  <c r="W818"/>
  <c r="W815" s="1"/>
  <c r="X818"/>
  <c r="X815" s="1"/>
  <c r="Y818"/>
  <c r="Y815" s="1"/>
  <c r="Z818"/>
  <c r="Z815" s="1"/>
  <c r="AA818"/>
  <c r="AA815" s="1"/>
  <c r="AB818"/>
  <c r="AB815" s="1"/>
  <c r="AC818"/>
  <c r="AC815" s="1"/>
  <c r="AD818"/>
  <c r="AD815" s="1"/>
  <c r="AE818"/>
  <c r="AF818"/>
  <c r="AG818"/>
  <c r="AH818"/>
  <c r="AI818"/>
  <c r="AJ818"/>
  <c r="AK818"/>
  <c r="AL818"/>
  <c r="AM818"/>
  <c r="AN818"/>
  <c r="AO818"/>
  <c r="AP818"/>
  <c r="C818"/>
  <c r="C815" s="1"/>
  <c r="AK112" i="40" l="1"/>
  <c r="AK112" i="41"/>
  <c r="AK112" i="39"/>
  <c r="AK112" i="38"/>
  <c r="AH112"/>
  <c r="AI112"/>
  <c r="AJ112"/>
  <c r="B63" i="1"/>
  <c r="B19" i="48"/>
  <c r="B18"/>
  <c r="B25" i="47"/>
  <c r="B51" s="1"/>
  <c r="B24"/>
  <c r="B36" i="48"/>
  <c r="B37"/>
  <c r="B38"/>
  <c r="B39"/>
  <c r="B40"/>
  <c r="B35"/>
  <c r="B50" i="47"/>
  <c r="B49"/>
  <c r="B42"/>
  <c r="B43"/>
  <c r="B44"/>
  <c r="B45"/>
  <c r="B46"/>
  <c r="B47"/>
  <c r="B48"/>
  <c r="B41"/>
  <c r="B36" i="45" l="1"/>
  <c r="B37"/>
  <c r="B38"/>
  <c r="B39"/>
  <c r="B40"/>
  <c r="B41"/>
  <c r="B42"/>
  <c r="B35"/>
  <c r="B21"/>
  <c r="B22"/>
  <c r="B23"/>
  <c r="B24"/>
  <c r="B25"/>
  <c r="B26"/>
  <c r="B27"/>
  <c r="B28"/>
  <c r="B29"/>
  <c r="B20"/>
  <c r="B36" i="44"/>
  <c r="B37"/>
  <c r="B38"/>
  <c r="B39"/>
  <c r="B40"/>
  <c r="B41"/>
  <c r="B42"/>
  <c r="B35"/>
  <c r="B21"/>
  <c r="B22"/>
  <c r="B23"/>
  <c r="B24"/>
  <c r="B25"/>
  <c r="B26"/>
  <c r="B27"/>
  <c r="B28"/>
  <c r="B29"/>
  <c r="B20"/>
  <c r="B36" i="43"/>
  <c r="B37"/>
  <c r="B38"/>
  <c r="B39"/>
  <c r="B40"/>
  <c r="B41"/>
  <c r="B42"/>
  <c r="B35"/>
  <c r="B21"/>
  <c r="B22"/>
  <c r="B23"/>
  <c r="B24"/>
  <c r="B25"/>
  <c r="B26"/>
  <c r="B27"/>
  <c r="B28"/>
  <c r="B29"/>
  <c r="B20"/>
  <c r="AF112" i="36" l="1"/>
  <c r="AW488" i="28" l="1"/>
  <c r="AV471"/>
  <c r="AW471"/>
  <c r="AX471"/>
  <c r="AY471"/>
  <c r="AZ471"/>
  <c r="BA471"/>
  <c r="BB471"/>
  <c r="BC471"/>
  <c r="BD471"/>
  <c r="BE471"/>
  <c r="BF471"/>
  <c r="BG471"/>
  <c r="BH471"/>
  <c r="BI471"/>
  <c r="BJ471"/>
  <c r="BK471"/>
  <c r="BL471"/>
  <c r="BM471"/>
  <c r="BN471"/>
  <c r="BO471"/>
  <c r="BP471"/>
  <c r="BQ471"/>
  <c r="BR471"/>
  <c r="BS471"/>
  <c r="BT471"/>
  <c r="BU471"/>
  <c r="BV471"/>
  <c r="BW471"/>
  <c r="BX471"/>
  <c r="BY471"/>
  <c r="BZ471"/>
  <c r="CA471"/>
  <c r="CB471"/>
  <c r="CC471"/>
  <c r="CD471"/>
  <c r="CE471"/>
  <c r="CF471"/>
  <c r="CG471"/>
  <c r="CH471"/>
  <c r="AV472"/>
  <c r="AW472"/>
  <c r="AX472"/>
  <c r="AY472"/>
  <c r="AZ472"/>
  <c r="BA472"/>
  <c r="BB472"/>
  <c r="BC472"/>
  <c r="BD472"/>
  <c r="BE472"/>
  <c r="BF472"/>
  <c r="BG472"/>
  <c r="BH472"/>
  <c r="BI472"/>
  <c r="BJ472"/>
  <c r="BK472"/>
  <c r="BL472"/>
  <c r="BM472"/>
  <c r="BN472"/>
  <c r="BO472"/>
  <c r="BP472"/>
  <c r="BQ472"/>
  <c r="BR472"/>
  <c r="BS472"/>
  <c r="BT472"/>
  <c r="BU472"/>
  <c r="BV472"/>
  <c r="BW472"/>
  <c r="BX472"/>
  <c r="BY472"/>
  <c r="BZ472"/>
  <c r="CA472"/>
  <c r="CB472"/>
  <c r="CC472"/>
  <c r="CD472"/>
  <c r="CE472"/>
  <c r="CF472"/>
  <c r="CG472"/>
  <c r="CH472"/>
  <c r="AV473"/>
  <c r="AW473"/>
  <c r="AX473"/>
  <c r="AY473"/>
  <c r="AZ473"/>
  <c r="BA473"/>
  <c r="BB473"/>
  <c r="BC473"/>
  <c r="BD473"/>
  <c r="BE473"/>
  <c r="BF473"/>
  <c r="BG473"/>
  <c r="BH473"/>
  <c r="BI473"/>
  <c r="BJ473"/>
  <c r="BK473"/>
  <c r="BL473"/>
  <c r="BM473"/>
  <c r="BN473"/>
  <c r="BO473"/>
  <c r="BP473"/>
  <c r="BQ473"/>
  <c r="BR473"/>
  <c r="BS473"/>
  <c r="BT473"/>
  <c r="BU473"/>
  <c r="BV473"/>
  <c r="BW473"/>
  <c r="BX473"/>
  <c r="BY473"/>
  <c r="BZ473"/>
  <c r="CA473"/>
  <c r="CB473"/>
  <c r="CC473"/>
  <c r="CD473"/>
  <c r="CE473"/>
  <c r="CF473"/>
  <c r="CG473"/>
  <c r="CH473"/>
  <c r="AV474"/>
  <c r="AW474"/>
  <c r="AX474"/>
  <c r="AY474"/>
  <c r="AZ474"/>
  <c r="BA474"/>
  <c r="BB474"/>
  <c r="BC474"/>
  <c r="BD474"/>
  <c r="BE474"/>
  <c r="BF474"/>
  <c r="BG474"/>
  <c r="BH474"/>
  <c r="BI474"/>
  <c r="BJ474"/>
  <c r="BK474"/>
  <c r="BL474"/>
  <c r="BM474"/>
  <c r="BN474"/>
  <c r="BO474"/>
  <c r="BP474"/>
  <c r="BQ474"/>
  <c r="BR474"/>
  <c r="BS474"/>
  <c r="BT474"/>
  <c r="BU474"/>
  <c r="BV474"/>
  <c r="BW474"/>
  <c r="BX474"/>
  <c r="BY474"/>
  <c r="BZ474"/>
  <c r="CA474"/>
  <c r="CB474"/>
  <c r="CC474"/>
  <c r="CD474"/>
  <c r="CE474"/>
  <c r="CF474"/>
  <c r="CG474"/>
  <c r="CH474"/>
  <c r="AV475"/>
  <c r="AW475"/>
  <c r="AX475"/>
  <c r="AY475"/>
  <c r="AZ475"/>
  <c r="BA475"/>
  <c r="BB475"/>
  <c r="BC475"/>
  <c r="BD475"/>
  <c r="BE475"/>
  <c r="BF475"/>
  <c r="BG475"/>
  <c r="BH475"/>
  <c r="BI475"/>
  <c r="BJ475"/>
  <c r="BK475"/>
  <c r="BL475"/>
  <c r="BM475"/>
  <c r="BN475"/>
  <c r="BO475"/>
  <c r="BP475"/>
  <c r="BQ475"/>
  <c r="BR475"/>
  <c r="BS475"/>
  <c r="BT475"/>
  <c r="BU475"/>
  <c r="BV475"/>
  <c r="BW475"/>
  <c r="BX475"/>
  <c r="BY475"/>
  <c r="BZ475"/>
  <c r="CA475"/>
  <c r="CB475"/>
  <c r="CC475"/>
  <c r="CD475"/>
  <c r="CE475"/>
  <c r="CF475"/>
  <c r="CG475"/>
  <c r="CH475"/>
  <c r="AV476"/>
  <c r="AW476"/>
  <c r="AX476"/>
  <c r="AY476"/>
  <c r="AZ476"/>
  <c r="BA476"/>
  <c r="BB476"/>
  <c r="BC476"/>
  <c r="BD476"/>
  <c r="BE476"/>
  <c r="BF476"/>
  <c r="BG476"/>
  <c r="BH476"/>
  <c r="BI476"/>
  <c r="BJ476"/>
  <c r="BK476"/>
  <c r="BL476"/>
  <c r="BM476"/>
  <c r="BN476"/>
  <c r="BO476"/>
  <c r="BP476"/>
  <c r="BQ476"/>
  <c r="BR476"/>
  <c r="BS476"/>
  <c r="BT476"/>
  <c r="BU476"/>
  <c r="BV476"/>
  <c r="BW476"/>
  <c r="BX476"/>
  <c r="BY476"/>
  <c r="BZ476"/>
  <c r="CA476"/>
  <c r="CB476"/>
  <c r="CC476"/>
  <c r="CD476"/>
  <c r="CE476"/>
  <c r="CF476"/>
  <c r="CG476"/>
  <c r="CH476"/>
  <c r="AV477"/>
  <c r="AW477"/>
  <c r="AX477"/>
  <c r="AY477"/>
  <c r="AZ477"/>
  <c r="BA477"/>
  <c r="BB477"/>
  <c r="BC477"/>
  <c r="BD477"/>
  <c r="BE477"/>
  <c r="BF477"/>
  <c r="BG477"/>
  <c r="BH477"/>
  <c r="BI477"/>
  <c r="BJ477"/>
  <c r="BK477"/>
  <c r="BL477"/>
  <c r="BM477"/>
  <c r="BN477"/>
  <c r="BO477"/>
  <c r="BP477"/>
  <c r="BQ477"/>
  <c r="BR477"/>
  <c r="BS477"/>
  <c r="BT477"/>
  <c r="BU477"/>
  <c r="BV477"/>
  <c r="BW477"/>
  <c r="BX477"/>
  <c r="BY477"/>
  <c r="BZ477"/>
  <c r="CA477"/>
  <c r="CB477"/>
  <c r="CC477"/>
  <c r="CD477"/>
  <c r="CE477"/>
  <c r="CF477"/>
  <c r="CG477"/>
  <c r="CH477"/>
  <c r="AV478"/>
  <c r="AW478"/>
  <c r="AX478"/>
  <c r="AY478"/>
  <c r="AZ478"/>
  <c r="BA478"/>
  <c r="BB478"/>
  <c r="BC478"/>
  <c r="BD478"/>
  <c r="BE478"/>
  <c r="BF478"/>
  <c r="BG478"/>
  <c r="BH478"/>
  <c r="BI478"/>
  <c r="BJ478"/>
  <c r="BK478"/>
  <c r="BL478"/>
  <c r="BM478"/>
  <c r="BN478"/>
  <c r="BO478"/>
  <c r="BP478"/>
  <c r="BQ478"/>
  <c r="BR478"/>
  <c r="BS478"/>
  <c r="BT478"/>
  <c r="BU478"/>
  <c r="BV478"/>
  <c r="BW478"/>
  <c r="BX478"/>
  <c r="BY478"/>
  <c r="BZ478"/>
  <c r="CA478"/>
  <c r="CB478"/>
  <c r="CC478"/>
  <c r="CD478"/>
  <c r="CE478"/>
  <c r="CF478"/>
  <c r="CG478"/>
  <c r="CH478"/>
  <c r="AV479"/>
  <c r="AW479"/>
  <c r="AX479"/>
  <c r="AY479"/>
  <c r="AZ479"/>
  <c r="BA479"/>
  <c r="BB479"/>
  <c r="BC479"/>
  <c r="BD479"/>
  <c r="BE479"/>
  <c r="BF479"/>
  <c r="BG479"/>
  <c r="BH479"/>
  <c r="BI479"/>
  <c r="BJ479"/>
  <c r="BK479"/>
  <c r="BL479"/>
  <c r="BM479"/>
  <c r="BN479"/>
  <c r="BO479"/>
  <c r="BP479"/>
  <c r="BQ479"/>
  <c r="BR479"/>
  <c r="BS479"/>
  <c r="BT479"/>
  <c r="BU479"/>
  <c r="BV479"/>
  <c r="BW479"/>
  <c r="BX479"/>
  <c r="BY479"/>
  <c r="BZ479"/>
  <c r="CA479"/>
  <c r="CB479"/>
  <c r="CC479"/>
  <c r="CD479"/>
  <c r="CE479"/>
  <c r="CF479"/>
  <c r="CG479"/>
  <c r="CH479"/>
  <c r="AV480"/>
  <c r="AW480"/>
  <c r="AX480"/>
  <c r="AY480"/>
  <c r="AZ480"/>
  <c r="BA480"/>
  <c r="BB480"/>
  <c r="BC480"/>
  <c r="BD480"/>
  <c r="BE480"/>
  <c r="BF480"/>
  <c r="BG480"/>
  <c r="BH480"/>
  <c r="BI480"/>
  <c r="BJ480"/>
  <c r="BK480"/>
  <c r="BL480"/>
  <c r="BM480"/>
  <c r="BN480"/>
  <c r="BO480"/>
  <c r="BP480"/>
  <c r="BQ480"/>
  <c r="BR480"/>
  <c r="BS480"/>
  <c r="BT480"/>
  <c r="BU480"/>
  <c r="BV480"/>
  <c r="BW480"/>
  <c r="BX480"/>
  <c r="BY480"/>
  <c r="BZ480"/>
  <c r="CA480"/>
  <c r="CB480"/>
  <c r="CC480"/>
  <c r="CD480"/>
  <c r="CE480"/>
  <c r="CF480"/>
  <c r="CG480"/>
  <c r="CH480"/>
  <c r="AV481"/>
  <c r="AW481"/>
  <c r="AX481"/>
  <c r="AY481"/>
  <c r="AZ481"/>
  <c r="BA481"/>
  <c r="BB481"/>
  <c r="BC481"/>
  <c r="BD481"/>
  <c r="BE481"/>
  <c r="BF481"/>
  <c r="BG481"/>
  <c r="BH481"/>
  <c r="BI481"/>
  <c r="BJ481"/>
  <c r="BK481"/>
  <c r="BL481"/>
  <c r="BM481"/>
  <c r="BN481"/>
  <c r="BO481"/>
  <c r="BP481"/>
  <c r="BQ481"/>
  <c r="BR481"/>
  <c r="BS481"/>
  <c r="BT481"/>
  <c r="BU481"/>
  <c r="BV481"/>
  <c r="BW481"/>
  <c r="BX481"/>
  <c r="BY481"/>
  <c r="BZ481"/>
  <c r="CA481"/>
  <c r="CB481"/>
  <c r="CC481"/>
  <c r="CD481"/>
  <c r="CE481"/>
  <c r="CF481"/>
  <c r="CG481"/>
  <c r="CH481"/>
  <c r="AV482"/>
  <c r="AW482"/>
  <c r="AX482"/>
  <c r="AY482"/>
  <c r="AZ482"/>
  <c r="BA482"/>
  <c r="BB482"/>
  <c r="BC482"/>
  <c r="BD482"/>
  <c r="BE482"/>
  <c r="BF482"/>
  <c r="BG482"/>
  <c r="BH482"/>
  <c r="BI482"/>
  <c r="BJ482"/>
  <c r="BK482"/>
  <c r="BL482"/>
  <c r="BM482"/>
  <c r="BN482"/>
  <c r="BO482"/>
  <c r="BP482"/>
  <c r="BQ482"/>
  <c r="BR482"/>
  <c r="BS482"/>
  <c r="BT482"/>
  <c r="BU482"/>
  <c r="BV482"/>
  <c r="BW482"/>
  <c r="BX482"/>
  <c r="BY482"/>
  <c r="BZ482"/>
  <c r="CA482"/>
  <c r="CB482"/>
  <c r="CC482"/>
  <c r="CD482"/>
  <c r="CE482"/>
  <c r="CF482"/>
  <c r="CG482"/>
  <c r="CH482"/>
  <c r="AV483"/>
  <c r="AW483"/>
  <c r="AX483"/>
  <c r="AY483"/>
  <c r="AZ483"/>
  <c r="BA483"/>
  <c r="BB483"/>
  <c r="BC483"/>
  <c r="BD483"/>
  <c r="BE483"/>
  <c r="BF483"/>
  <c r="BG483"/>
  <c r="BH483"/>
  <c r="BI483"/>
  <c r="BJ483"/>
  <c r="BK483"/>
  <c r="BL483"/>
  <c r="BM483"/>
  <c r="BN483"/>
  <c r="BO483"/>
  <c r="BP483"/>
  <c r="BQ483"/>
  <c r="BR483"/>
  <c r="BS483"/>
  <c r="BT483"/>
  <c r="BU483"/>
  <c r="BV483"/>
  <c r="BW483"/>
  <c r="BX483"/>
  <c r="BY483"/>
  <c r="BZ483"/>
  <c r="CA483"/>
  <c r="CB483"/>
  <c r="CC483"/>
  <c r="CD483"/>
  <c r="CE483"/>
  <c r="CF483"/>
  <c r="CG483"/>
  <c r="CH483"/>
  <c r="AV484"/>
  <c r="AW484"/>
  <c r="AX484"/>
  <c r="AY484"/>
  <c r="AZ484"/>
  <c r="BA484"/>
  <c r="BB484"/>
  <c r="BC484"/>
  <c r="BD484"/>
  <c r="BE484"/>
  <c r="BF484"/>
  <c r="BG484"/>
  <c r="BH484"/>
  <c r="BI484"/>
  <c r="BJ484"/>
  <c r="BK484"/>
  <c r="BL484"/>
  <c r="BM484"/>
  <c r="BN484"/>
  <c r="BO484"/>
  <c r="BP484"/>
  <c r="BQ484"/>
  <c r="BR484"/>
  <c r="BS484"/>
  <c r="BT484"/>
  <c r="BU484"/>
  <c r="BV484"/>
  <c r="BW484"/>
  <c r="BX484"/>
  <c r="BY484"/>
  <c r="BZ484"/>
  <c r="CA484"/>
  <c r="CB484"/>
  <c r="CC484"/>
  <c r="CD484"/>
  <c r="CE484"/>
  <c r="CF484"/>
  <c r="CG484"/>
  <c r="CH484"/>
  <c r="AV485"/>
  <c r="AW485"/>
  <c r="AX485"/>
  <c r="AY485"/>
  <c r="AZ485"/>
  <c r="BA485"/>
  <c r="BB485"/>
  <c r="BC485"/>
  <c r="BD485"/>
  <c r="BE485"/>
  <c r="BF485"/>
  <c r="BG485"/>
  <c r="BH485"/>
  <c r="BI485"/>
  <c r="BJ485"/>
  <c r="BK485"/>
  <c r="BL485"/>
  <c r="BM485"/>
  <c r="BN485"/>
  <c r="BO485"/>
  <c r="BP485"/>
  <c r="BQ485"/>
  <c r="BR485"/>
  <c r="BS485"/>
  <c r="BT485"/>
  <c r="BU485"/>
  <c r="BV485"/>
  <c r="BW485"/>
  <c r="BX485"/>
  <c r="BY485"/>
  <c r="BZ485"/>
  <c r="CA485"/>
  <c r="CB485"/>
  <c r="CC485"/>
  <c r="CD485"/>
  <c r="CE485"/>
  <c r="CF485"/>
  <c r="CG485"/>
  <c r="CH485"/>
  <c r="AV487"/>
  <c r="AW487"/>
  <c r="AX487"/>
  <c r="AY487"/>
  <c r="AZ487"/>
  <c r="BA487"/>
  <c r="BB487"/>
  <c r="BC487"/>
  <c r="BD487"/>
  <c r="BE487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V487"/>
  <c r="BW487"/>
  <c r="BX487"/>
  <c r="BY487"/>
  <c r="BZ487"/>
  <c r="CA487"/>
  <c r="CB487"/>
  <c r="CC487"/>
  <c r="CD487"/>
  <c r="CE487"/>
  <c r="CF487"/>
  <c r="CG487"/>
  <c r="CH487"/>
  <c r="AV488"/>
  <c r="AX488"/>
  <c r="AY488"/>
  <c r="AZ488"/>
  <c r="BA488"/>
  <c r="BB488"/>
  <c r="BC488"/>
  <c r="BD488"/>
  <c r="BE488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V488"/>
  <c r="BW488"/>
  <c r="BX488"/>
  <c r="BY488"/>
  <c r="BZ488"/>
  <c r="CA488"/>
  <c r="CB488"/>
  <c r="CC488"/>
  <c r="CD488"/>
  <c r="CE488"/>
  <c r="CF488"/>
  <c r="CG488"/>
  <c r="CH488"/>
  <c r="AV489"/>
  <c r="AW489"/>
  <c r="AX489"/>
  <c r="AY489"/>
  <c r="AZ489"/>
  <c r="BA489"/>
  <c r="BB489"/>
  <c r="BC489"/>
  <c r="BD489"/>
  <c r="BE489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V489"/>
  <c r="BW489"/>
  <c r="BX489"/>
  <c r="BY489"/>
  <c r="BZ489"/>
  <c r="CA489"/>
  <c r="CB489"/>
  <c r="CC489"/>
  <c r="CD489"/>
  <c r="CE489"/>
  <c r="CF489"/>
  <c r="CG489"/>
  <c r="CH489"/>
  <c r="AV490"/>
  <c r="AW490"/>
  <c r="AX490"/>
  <c r="AY490"/>
  <c r="AZ490"/>
  <c r="BA490"/>
  <c r="BB490"/>
  <c r="BC490"/>
  <c r="BD490"/>
  <c r="BE490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V490"/>
  <c r="BW490"/>
  <c r="BX490"/>
  <c r="BY490"/>
  <c r="BZ490"/>
  <c r="CA490"/>
  <c r="CB490"/>
  <c r="CC490"/>
  <c r="CD490"/>
  <c r="CE490"/>
  <c r="CF490"/>
  <c r="CG490"/>
  <c r="CH490"/>
  <c r="AV491"/>
  <c r="AW491"/>
  <c r="AX491"/>
  <c r="AY491"/>
  <c r="AZ491"/>
  <c r="BA491"/>
  <c r="BB491"/>
  <c r="BC491"/>
  <c r="BD491"/>
  <c r="BE491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V491"/>
  <c r="BW491"/>
  <c r="BX491"/>
  <c r="BY491"/>
  <c r="BZ491"/>
  <c r="CA491"/>
  <c r="CB491"/>
  <c r="CC491"/>
  <c r="CD491"/>
  <c r="CE491"/>
  <c r="CF491"/>
  <c r="CG491"/>
  <c r="CH491"/>
  <c r="AV492"/>
  <c r="AW492"/>
  <c r="AX492"/>
  <c r="AY492"/>
  <c r="AZ492"/>
  <c r="BA492"/>
  <c r="BB492"/>
  <c r="BC492"/>
  <c r="BD492"/>
  <c r="BE492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V492"/>
  <c r="BW492"/>
  <c r="BX492"/>
  <c r="BY492"/>
  <c r="BZ492"/>
  <c r="CA492"/>
  <c r="CB492"/>
  <c r="CC492"/>
  <c r="CD492"/>
  <c r="CE492"/>
  <c r="CF492"/>
  <c r="CG492"/>
  <c r="CH492"/>
  <c r="AV493"/>
  <c r="AW493"/>
  <c r="AX493"/>
  <c r="AY493"/>
  <c r="AZ493"/>
  <c r="BA493"/>
  <c r="BB493"/>
  <c r="BC493"/>
  <c r="BD493"/>
  <c r="BE493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V493"/>
  <c r="BW493"/>
  <c r="BX493"/>
  <c r="BY493"/>
  <c r="BZ493"/>
  <c r="CA493"/>
  <c r="CB493"/>
  <c r="CC493"/>
  <c r="CD493"/>
  <c r="CE493"/>
  <c r="CF493"/>
  <c r="CG493"/>
  <c r="CH493"/>
  <c r="AV494"/>
  <c r="AW494"/>
  <c r="AX494"/>
  <c r="AY494"/>
  <c r="AZ494"/>
  <c r="BA494"/>
  <c r="BB494"/>
  <c r="BC494"/>
  <c r="BD494"/>
  <c r="BE494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V494"/>
  <c r="BW494"/>
  <c r="BX494"/>
  <c r="BY494"/>
  <c r="BZ494"/>
  <c r="CA494"/>
  <c r="CB494"/>
  <c r="CC494"/>
  <c r="CD494"/>
  <c r="CE494"/>
  <c r="CF494"/>
  <c r="CG494"/>
  <c r="CH494"/>
  <c r="AV495"/>
  <c r="AW495"/>
  <c r="AX495"/>
  <c r="AY495"/>
  <c r="AZ495"/>
  <c r="BA495"/>
  <c r="BB495"/>
  <c r="BC495"/>
  <c r="BD495"/>
  <c r="BE495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V495"/>
  <c r="BW495"/>
  <c r="BX495"/>
  <c r="BY495"/>
  <c r="BZ495"/>
  <c r="CA495"/>
  <c r="CB495"/>
  <c r="CC495"/>
  <c r="CD495"/>
  <c r="CE495"/>
  <c r="CF495"/>
  <c r="CG495"/>
  <c r="CH495"/>
  <c r="AV496"/>
  <c r="AW496"/>
  <c r="AX496"/>
  <c r="AY496"/>
  <c r="AZ496"/>
  <c r="BA496"/>
  <c r="BB496"/>
  <c r="BC496"/>
  <c r="BD496"/>
  <c r="BE496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V496"/>
  <c r="BW496"/>
  <c r="BX496"/>
  <c r="BY496"/>
  <c r="BZ496"/>
  <c r="CA496"/>
  <c r="CB496"/>
  <c r="CC496"/>
  <c r="CD496"/>
  <c r="CE496"/>
  <c r="CF496"/>
  <c r="CG496"/>
  <c r="CH496"/>
  <c r="AV497"/>
  <c r="AW497"/>
  <c r="AX497"/>
  <c r="AY497"/>
  <c r="AZ497"/>
  <c r="BA497"/>
  <c r="BB497"/>
  <c r="BC497"/>
  <c r="BD497"/>
  <c r="BE497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V497"/>
  <c r="BW497"/>
  <c r="BX497"/>
  <c r="BY497"/>
  <c r="BZ497"/>
  <c r="CA497"/>
  <c r="CB497"/>
  <c r="CC497"/>
  <c r="CD497"/>
  <c r="CE497"/>
  <c r="CF497"/>
  <c r="CG497"/>
  <c r="CH497"/>
  <c r="AV498"/>
  <c r="AW498"/>
  <c r="AX498"/>
  <c r="AY498"/>
  <c r="AZ498"/>
  <c r="BA498"/>
  <c r="BB498"/>
  <c r="BC498"/>
  <c r="BD498"/>
  <c r="BE498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V498"/>
  <c r="BW498"/>
  <c r="BX498"/>
  <c r="BY498"/>
  <c r="BZ498"/>
  <c r="CA498"/>
  <c r="CB498"/>
  <c r="CC498"/>
  <c r="CD498"/>
  <c r="CE498"/>
  <c r="CF498"/>
  <c r="CG498"/>
  <c r="CH498"/>
  <c r="AV499"/>
  <c r="AW499"/>
  <c r="AX499"/>
  <c r="AY499"/>
  <c r="AZ499"/>
  <c r="BA499"/>
  <c r="BB499"/>
  <c r="BC499"/>
  <c r="BD499"/>
  <c r="BE499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V499"/>
  <c r="BW499"/>
  <c r="BX499"/>
  <c r="BY499"/>
  <c r="BZ499"/>
  <c r="CA499"/>
  <c r="CB499"/>
  <c r="CC499"/>
  <c r="CD499"/>
  <c r="CE499"/>
  <c r="CF499"/>
  <c r="CG499"/>
  <c r="CH499"/>
  <c r="AV500"/>
  <c r="AW500"/>
  <c r="AX500"/>
  <c r="AY500"/>
  <c r="AZ500"/>
  <c r="BA500"/>
  <c r="BB500"/>
  <c r="BC500"/>
  <c r="BD500"/>
  <c r="BE500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V500"/>
  <c r="BW500"/>
  <c r="BX500"/>
  <c r="BY500"/>
  <c r="BZ500"/>
  <c r="CA500"/>
  <c r="CB500"/>
  <c r="CC500"/>
  <c r="CD500"/>
  <c r="CE500"/>
  <c r="CF500"/>
  <c r="CG500"/>
  <c r="CH500"/>
  <c r="AV502"/>
  <c r="AW502"/>
  <c r="AX502"/>
  <c r="AY502"/>
  <c r="AZ502"/>
  <c r="BA502"/>
  <c r="BB502"/>
  <c r="BC502"/>
  <c r="BD502"/>
  <c r="BE502"/>
  <c r="BF502"/>
  <c r="BG502"/>
  <c r="BH502"/>
  <c r="BI502"/>
  <c r="BJ502"/>
  <c r="BK502"/>
  <c r="BL502"/>
  <c r="BM502"/>
  <c r="BN502"/>
  <c r="BO502"/>
  <c r="BP502"/>
  <c r="BQ502"/>
  <c r="BR502"/>
  <c r="BS502"/>
  <c r="BT502"/>
  <c r="BU502"/>
  <c r="BV502"/>
  <c r="BW502"/>
  <c r="BX502"/>
  <c r="BY502"/>
  <c r="BZ502"/>
  <c r="CA502"/>
  <c r="CB502"/>
  <c r="CC502"/>
  <c r="CD502"/>
  <c r="CE502"/>
  <c r="CF502"/>
  <c r="CG502"/>
  <c r="CH502"/>
  <c r="AV503"/>
  <c r="AW503"/>
  <c r="AX503"/>
  <c r="AY503"/>
  <c r="AZ503"/>
  <c r="BA503"/>
  <c r="BB503"/>
  <c r="BC503"/>
  <c r="BD503"/>
  <c r="BE503"/>
  <c r="BF503"/>
  <c r="BG503"/>
  <c r="BH503"/>
  <c r="BI503"/>
  <c r="BJ503"/>
  <c r="BK503"/>
  <c r="BL503"/>
  <c r="BM503"/>
  <c r="BN503"/>
  <c r="BO503"/>
  <c r="BP503"/>
  <c r="BQ503"/>
  <c r="BR503"/>
  <c r="BS503"/>
  <c r="BT503"/>
  <c r="BU503"/>
  <c r="BV503"/>
  <c r="BW503"/>
  <c r="BX503"/>
  <c r="BY503"/>
  <c r="BZ503"/>
  <c r="CA503"/>
  <c r="CB503"/>
  <c r="CC503"/>
  <c r="CD503"/>
  <c r="CE503"/>
  <c r="CF503"/>
  <c r="CG503"/>
  <c r="CH503"/>
  <c r="AV504"/>
  <c r="AW504"/>
  <c r="AX504"/>
  <c r="AY504"/>
  <c r="AZ504"/>
  <c r="BA504"/>
  <c r="BB504"/>
  <c r="BC504"/>
  <c r="BD504"/>
  <c r="BE504"/>
  <c r="BF504"/>
  <c r="BG504"/>
  <c r="BH504"/>
  <c r="BI504"/>
  <c r="BJ504"/>
  <c r="BK504"/>
  <c r="BL504"/>
  <c r="BM504"/>
  <c r="BN504"/>
  <c r="BO504"/>
  <c r="BP504"/>
  <c r="BQ504"/>
  <c r="BR504"/>
  <c r="BS504"/>
  <c r="BT504"/>
  <c r="BU504"/>
  <c r="BV504"/>
  <c r="BW504"/>
  <c r="BX504"/>
  <c r="BY504"/>
  <c r="BZ504"/>
  <c r="CA504"/>
  <c r="CB504"/>
  <c r="CC504"/>
  <c r="CD504"/>
  <c r="CE504"/>
  <c r="CF504"/>
  <c r="CG504"/>
  <c r="CH504"/>
  <c r="AV505"/>
  <c r="AW505"/>
  <c r="AX505"/>
  <c r="AY505"/>
  <c r="AZ505"/>
  <c r="BA505"/>
  <c r="BB505"/>
  <c r="BC505"/>
  <c r="BD505"/>
  <c r="BE505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V505"/>
  <c r="BW505"/>
  <c r="BX505"/>
  <c r="BY505"/>
  <c r="BZ505"/>
  <c r="CA505"/>
  <c r="CB505"/>
  <c r="CC505"/>
  <c r="CD505"/>
  <c r="CE505"/>
  <c r="CF505"/>
  <c r="CG505"/>
  <c r="CH505"/>
  <c r="AV506"/>
  <c r="AW506"/>
  <c r="AX506"/>
  <c r="AY506"/>
  <c r="AZ506"/>
  <c r="BA506"/>
  <c r="BB506"/>
  <c r="BC506"/>
  <c r="BD506"/>
  <c r="BE506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V506"/>
  <c r="BW506"/>
  <c r="BX506"/>
  <c r="BY506"/>
  <c r="BZ506"/>
  <c r="CA506"/>
  <c r="CB506"/>
  <c r="CC506"/>
  <c r="CD506"/>
  <c r="CE506"/>
  <c r="CF506"/>
  <c r="CG506"/>
  <c r="CH506"/>
  <c r="AU506"/>
  <c r="AU472"/>
  <c r="AU473"/>
  <c r="AU474"/>
  <c r="AU475"/>
  <c r="AU476"/>
  <c r="AU477"/>
  <c r="AU478"/>
  <c r="AU479"/>
  <c r="AU480"/>
  <c r="AU481"/>
  <c r="AU482"/>
  <c r="AU483"/>
  <c r="AU484"/>
  <c r="AU485"/>
  <c r="AU487"/>
  <c r="AU488"/>
  <c r="AU489"/>
  <c r="AU490"/>
  <c r="AU491"/>
  <c r="AU492"/>
  <c r="AU493"/>
  <c r="AU494"/>
  <c r="AU495"/>
  <c r="AU496"/>
  <c r="AU497"/>
  <c r="AU498"/>
  <c r="AU499"/>
  <c r="AU500"/>
  <c r="AU502"/>
  <c r="AU503"/>
  <c r="AU504"/>
  <c r="AU505"/>
  <c r="AU471"/>
  <c r="AU347" l="1"/>
  <c r="AV339"/>
  <c r="AW339"/>
  <c r="AX339"/>
  <c r="AY339"/>
  <c r="AZ339"/>
  <c r="BA339"/>
  <c r="BB339"/>
  <c r="BC339"/>
  <c r="BD339"/>
  <c r="BE339"/>
  <c r="BF339"/>
  <c r="BG339"/>
  <c r="BH339"/>
  <c r="BI339"/>
  <c r="BJ339"/>
  <c r="BK339"/>
  <c r="BL339"/>
  <c r="BM339"/>
  <c r="BN339"/>
  <c r="BO339"/>
  <c r="BP339"/>
  <c r="BQ339"/>
  <c r="BR339"/>
  <c r="BS339"/>
  <c r="BT339"/>
  <c r="BU339"/>
  <c r="BV339"/>
  <c r="BW339"/>
  <c r="BX339"/>
  <c r="BY339"/>
  <c r="BZ339"/>
  <c r="CA339"/>
  <c r="CB339"/>
  <c r="CC339"/>
  <c r="CD339"/>
  <c r="CE339"/>
  <c r="CF339"/>
  <c r="CG339"/>
  <c r="CH339"/>
  <c r="AV340"/>
  <c r="AW340"/>
  <c r="AX340"/>
  <c r="AY340"/>
  <c r="AZ340"/>
  <c r="BA340"/>
  <c r="BB340"/>
  <c r="BC340"/>
  <c r="BD340"/>
  <c r="BE340"/>
  <c r="BF340"/>
  <c r="BG340"/>
  <c r="BH340"/>
  <c r="BI340"/>
  <c r="BJ340"/>
  <c r="BK340"/>
  <c r="BL340"/>
  <c r="BM340"/>
  <c r="BN340"/>
  <c r="BO340"/>
  <c r="BP340"/>
  <c r="BQ340"/>
  <c r="BR340"/>
  <c r="BS340"/>
  <c r="BT340"/>
  <c r="BU340"/>
  <c r="BV340"/>
  <c r="BW340"/>
  <c r="BX340"/>
  <c r="BY340"/>
  <c r="BZ340"/>
  <c r="CA340"/>
  <c r="CB340"/>
  <c r="CC340"/>
  <c r="CD340"/>
  <c r="CE340"/>
  <c r="CF340"/>
  <c r="CG340"/>
  <c r="CH340"/>
  <c r="AV341"/>
  <c r="AW341"/>
  <c r="AX341"/>
  <c r="AY341"/>
  <c r="AZ341"/>
  <c r="BA341"/>
  <c r="BB341"/>
  <c r="BC341"/>
  <c r="BD341"/>
  <c r="BE341"/>
  <c r="BF341"/>
  <c r="BG341"/>
  <c r="BH341"/>
  <c r="BI341"/>
  <c r="BJ341"/>
  <c r="BK341"/>
  <c r="BL341"/>
  <c r="BM341"/>
  <c r="BN341"/>
  <c r="BO341"/>
  <c r="BP341"/>
  <c r="BQ341"/>
  <c r="BR341"/>
  <c r="BS341"/>
  <c r="BT341"/>
  <c r="BU341"/>
  <c r="BV341"/>
  <c r="BW341"/>
  <c r="BX341"/>
  <c r="BY341"/>
  <c r="BZ341"/>
  <c r="CA341"/>
  <c r="CB341"/>
  <c r="CC341"/>
  <c r="CD341"/>
  <c r="CE341"/>
  <c r="CF341"/>
  <c r="CG341"/>
  <c r="CH341"/>
  <c r="AV342"/>
  <c r="AW342"/>
  <c r="AX342"/>
  <c r="AY342"/>
  <c r="AZ342"/>
  <c r="BA342"/>
  <c r="BB342"/>
  <c r="BC342"/>
  <c r="BD342"/>
  <c r="BE342"/>
  <c r="BF342"/>
  <c r="BG342"/>
  <c r="BH342"/>
  <c r="BI342"/>
  <c r="BJ342"/>
  <c r="BK342"/>
  <c r="BL342"/>
  <c r="BM342"/>
  <c r="BN342"/>
  <c r="BO342"/>
  <c r="BP342"/>
  <c r="BQ342"/>
  <c r="BR342"/>
  <c r="BS342"/>
  <c r="BT342"/>
  <c r="BU342"/>
  <c r="BV342"/>
  <c r="BW342"/>
  <c r="BX342"/>
  <c r="BY342"/>
  <c r="BZ342"/>
  <c r="CA342"/>
  <c r="CB342"/>
  <c r="CC342"/>
  <c r="CD342"/>
  <c r="CE342"/>
  <c r="CF342"/>
  <c r="CG342"/>
  <c r="CH342"/>
  <c r="AV343"/>
  <c r="AW343"/>
  <c r="AX343"/>
  <c r="AY343"/>
  <c r="AZ343"/>
  <c r="BA343"/>
  <c r="BB343"/>
  <c r="BC343"/>
  <c r="BD343"/>
  <c r="BE343"/>
  <c r="BF343"/>
  <c r="BG343"/>
  <c r="BH343"/>
  <c r="BI343"/>
  <c r="BJ343"/>
  <c r="BK343"/>
  <c r="BL343"/>
  <c r="BM343"/>
  <c r="BN343"/>
  <c r="BO343"/>
  <c r="BP343"/>
  <c r="BQ343"/>
  <c r="BR343"/>
  <c r="BS343"/>
  <c r="BT343"/>
  <c r="BU343"/>
  <c r="BV343"/>
  <c r="BW343"/>
  <c r="BX343"/>
  <c r="BY343"/>
  <c r="BZ343"/>
  <c r="CA343"/>
  <c r="CB343"/>
  <c r="CC343"/>
  <c r="CD343"/>
  <c r="CE343"/>
  <c r="CF343"/>
  <c r="CG343"/>
  <c r="CH343"/>
  <c r="AV344"/>
  <c r="AW344"/>
  <c r="AX344"/>
  <c r="AY344"/>
  <c r="AZ344"/>
  <c r="BA344"/>
  <c r="BB344"/>
  <c r="BC344"/>
  <c r="BD344"/>
  <c r="BE344"/>
  <c r="BF344"/>
  <c r="BG344"/>
  <c r="BH344"/>
  <c r="BI344"/>
  <c r="BJ344"/>
  <c r="BK344"/>
  <c r="BL344"/>
  <c r="BM344"/>
  <c r="BN344"/>
  <c r="BO344"/>
  <c r="BP344"/>
  <c r="BQ344"/>
  <c r="BR344"/>
  <c r="BS344"/>
  <c r="BT344"/>
  <c r="BU344"/>
  <c r="BV344"/>
  <c r="BW344"/>
  <c r="BX344"/>
  <c r="BY344"/>
  <c r="BZ344"/>
  <c r="CA344"/>
  <c r="CB344"/>
  <c r="CC344"/>
  <c r="CD344"/>
  <c r="CE344"/>
  <c r="CF344"/>
  <c r="CG344"/>
  <c r="CH344"/>
  <c r="AV345"/>
  <c r="AW345"/>
  <c r="AX345"/>
  <c r="AY345"/>
  <c r="AZ345"/>
  <c r="BA345"/>
  <c r="BB345"/>
  <c r="BC345"/>
  <c r="BD345"/>
  <c r="BE345"/>
  <c r="BF345"/>
  <c r="BG345"/>
  <c r="BH345"/>
  <c r="BI345"/>
  <c r="BJ345"/>
  <c r="BK345"/>
  <c r="BL345"/>
  <c r="BM345"/>
  <c r="BN345"/>
  <c r="BO345"/>
  <c r="BP345"/>
  <c r="BQ345"/>
  <c r="BR345"/>
  <c r="BS345"/>
  <c r="BT345"/>
  <c r="BU345"/>
  <c r="BV345"/>
  <c r="BW345"/>
  <c r="BX345"/>
  <c r="BY345"/>
  <c r="BZ345"/>
  <c r="CA345"/>
  <c r="CB345"/>
  <c r="CC345"/>
  <c r="CD345"/>
  <c r="CE345"/>
  <c r="CF345"/>
  <c r="CG345"/>
  <c r="CH345"/>
  <c r="AV346"/>
  <c r="AW346"/>
  <c r="AX346"/>
  <c r="AY346"/>
  <c r="AZ346"/>
  <c r="BA346"/>
  <c r="BB346"/>
  <c r="BC346"/>
  <c r="BD346"/>
  <c r="BE346"/>
  <c r="BF346"/>
  <c r="BG346"/>
  <c r="BH346"/>
  <c r="BI346"/>
  <c r="BJ346"/>
  <c r="BK346"/>
  <c r="BL346"/>
  <c r="BM346"/>
  <c r="BN346"/>
  <c r="BO346"/>
  <c r="BP346"/>
  <c r="BQ346"/>
  <c r="BR346"/>
  <c r="BS346"/>
  <c r="BT346"/>
  <c r="BU346"/>
  <c r="BV346"/>
  <c r="BW346"/>
  <c r="BX346"/>
  <c r="BY346"/>
  <c r="BZ346"/>
  <c r="CA346"/>
  <c r="CB346"/>
  <c r="CC346"/>
  <c r="CD346"/>
  <c r="CE346"/>
  <c r="CF346"/>
  <c r="CG346"/>
  <c r="CH346"/>
  <c r="AV347"/>
  <c r="AW347"/>
  <c r="AX347"/>
  <c r="AY347"/>
  <c r="AZ347"/>
  <c r="BA347"/>
  <c r="BB347"/>
  <c r="BC347"/>
  <c r="BD347"/>
  <c r="BE347"/>
  <c r="BF347"/>
  <c r="BG347"/>
  <c r="BH347"/>
  <c r="BI347"/>
  <c r="BJ347"/>
  <c r="BK347"/>
  <c r="BL347"/>
  <c r="BM347"/>
  <c r="BN347"/>
  <c r="BO347"/>
  <c r="BP347"/>
  <c r="BQ347"/>
  <c r="BR347"/>
  <c r="BS347"/>
  <c r="BT347"/>
  <c r="BU347"/>
  <c r="BV347"/>
  <c r="BW347"/>
  <c r="BX347"/>
  <c r="BY347"/>
  <c r="BZ347"/>
  <c r="CA347"/>
  <c r="CB347"/>
  <c r="CC347"/>
  <c r="CD347"/>
  <c r="CE347"/>
  <c r="CF347"/>
  <c r="CG347"/>
  <c r="CH347"/>
  <c r="AV348"/>
  <c r="AW348"/>
  <c r="AX348"/>
  <c r="AY348"/>
  <c r="AZ348"/>
  <c r="BA348"/>
  <c r="BB348"/>
  <c r="BC348"/>
  <c r="BD348"/>
  <c r="BE348"/>
  <c r="BF348"/>
  <c r="BG348"/>
  <c r="BH348"/>
  <c r="BI348"/>
  <c r="BJ348"/>
  <c r="BK348"/>
  <c r="BL348"/>
  <c r="BM348"/>
  <c r="BN348"/>
  <c r="BO348"/>
  <c r="BP348"/>
  <c r="BQ348"/>
  <c r="BR348"/>
  <c r="BS348"/>
  <c r="BT348"/>
  <c r="BU348"/>
  <c r="BV348"/>
  <c r="BW348"/>
  <c r="BX348"/>
  <c r="BY348"/>
  <c r="BZ348"/>
  <c r="CA348"/>
  <c r="CB348"/>
  <c r="CC348"/>
  <c r="CD348"/>
  <c r="CE348"/>
  <c r="CF348"/>
  <c r="CG348"/>
  <c r="CH348"/>
  <c r="AV349"/>
  <c r="AW349"/>
  <c r="AX349"/>
  <c r="AY349"/>
  <c r="AZ349"/>
  <c r="BA349"/>
  <c r="BB349"/>
  <c r="BC349"/>
  <c r="BD349"/>
  <c r="BE349"/>
  <c r="BF349"/>
  <c r="BG349"/>
  <c r="BH349"/>
  <c r="BI349"/>
  <c r="BJ349"/>
  <c r="BK349"/>
  <c r="BL349"/>
  <c r="BM349"/>
  <c r="BN349"/>
  <c r="BO349"/>
  <c r="BP349"/>
  <c r="BQ349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AV350"/>
  <c r="AW350"/>
  <c r="AX350"/>
  <c r="AY350"/>
  <c r="AZ350"/>
  <c r="BA350"/>
  <c r="BB350"/>
  <c r="BC350"/>
  <c r="BD350"/>
  <c r="BE350"/>
  <c r="BF350"/>
  <c r="BG350"/>
  <c r="BH350"/>
  <c r="BI350"/>
  <c r="BJ350"/>
  <c r="BK350"/>
  <c r="BL350"/>
  <c r="BM350"/>
  <c r="BN350"/>
  <c r="BO350"/>
  <c r="BP350"/>
  <c r="BQ350"/>
  <c r="BR350"/>
  <c r="BS350"/>
  <c r="BT350"/>
  <c r="BU350"/>
  <c r="BV350"/>
  <c r="BW350"/>
  <c r="BX350"/>
  <c r="BY350"/>
  <c r="BZ350"/>
  <c r="CA350"/>
  <c r="CB350"/>
  <c r="CC350"/>
  <c r="CD350"/>
  <c r="CE350"/>
  <c r="CF350"/>
  <c r="CG350"/>
  <c r="CH350"/>
  <c r="AV351"/>
  <c r="AW351"/>
  <c r="AX351"/>
  <c r="AY351"/>
  <c r="AZ351"/>
  <c r="BA351"/>
  <c r="BB351"/>
  <c r="BC351"/>
  <c r="BD351"/>
  <c r="BE351"/>
  <c r="BF351"/>
  <c r="BG351"/>
  <c r="BH351"/>
  <c r="BI351"/>
  <c r="BJ351"/>
  <c r="BK351"/>
  <c r="BL351"/>
  <c r="BM351"/>
  <c r="BN351"/>
  <c r="BO351"/>
  <c r="BP351"/>
  <c r="BQ351"/>
  <c r="BR351"/>
  <c r="BS351"/>
  <c r="BT351"/>
  <c r="BU351"/>
  <c r="BV351"/>
  <c r="BW351"/>
  <c r="BX351"/>
  <c r="BY351"/>
  <c r="BZ351"/>
  <c r="CA351"/>
  <c r="CB351"/>
  <c r="CC351"/>
  <c r="CD351"/>
  <c r="CE351"/>
  <c r="CF351"/>
  <c r="CG351"/>
  <c r="CH351"/>
  <c r="AV352"/>
  <c r="AW352"/>
  <c r="AX352"/>
  <c r="AY352"/>
  <c r="AZ352"/>
  <c r="BA352"/>
  <c r="BB352"/>
  <c r="BC352"/>
  <c r="BD352"/>
  <c r="BE352"/>
  <c r="BF352"/>
  <c r="BG352"/>
  <c r="BH352"/>
  <c r="BI352"/>
  <c r="BJ352"/>
  <c r="BK352"/>
  <c r="BL352"/>
  <c r="BM352"/>
  <c r="BN352"/>
  <c r="BO352"/>
  <c r="BP352"/>
  <c r="BQ352"/>
  <c r="BR352"/>
  <c r="BS352"/>
  <c r="BT352"/>
  <c r="BU352"/>
  <c r="BV352"/>
  <c r="BW352"/>
  <c r="BX352"/>
  <c r="BY352"/>
  <c r="BZ352"/>
  <c r="CA352"/>
  <c r="CB352"/>
  <c r="CC352"/>
  <c r="CD352"/>
  <c r="CE352"/>
  <c r="CF352"/>
  <c r="CG352"/>
  <c r="CH352"/>
  <c r="AV353"/>
  <c r="AW353"/>
  <c r="AX353"/>
  <c r="AY353"/>
  <c r="AZ353"/>
  <c r="BA353"/>
  <c r="BB353"/>
  <c r="BC353"/>
  <c r="BD353"/>
  <c r="BE353"/>
  <c r="BF353"/>
  <c r="BG353"/>
  <c r="BH353"/>
  <c r="BI353"/>
  <c r="BJ353"/>
  <c r="BK353"/>
  <c r="BL353"/>
  <c r="BM353"/>
  <c r="BN353"/>
  <c r="BO353"/>
  <c r="BP353"/>
  <c r="BQ353"/>
  <c r="BR353"/>
  <c r="BS353"/>
  <c r="BT353"/>
  <c r="BU353"/>
  <c r="BV353"/>
  <c r="BW353"/>
  <c r="BX353"/>
  <c r="BY353"/>
  <c r="BZ353"/>
  <c r="CA353"/>
  <c r="CB353"/>
  <c r="CC353"/>
  <c r="CD353"/>
  <c r="CE353"/>
  <c r="CF353"/>
  <c r="CG353"/>
  <c r="CH353"/>
  <c r="AV355"/>
  <c r="AW355"/>
  <c r="AX355"/>
  <c r="AY355"/>
  <c r="AZ355"/>
  <c r="BA355"/>
  <c r="BB355"/>
  <c r="BC355"/>
  <c r="BD355"/>
  <c r="BE355"/>
  <c r="BF355"/>
  <c r="BG355"/>
  <c r="BH355"/>
  <c r="BI355"/>
  <c r="BJ355"/>
  <c r="BK355"/>
  <c r="BL355"/>
  <c r="BM355"/>
  <c r="BN355"/>
  <c r="BO355"/>
  <c r="BP355"/>
  <c r="BQ355"/>
  <c r="BR355"/>
  <c r="BS355"/>
  <c r="BT355"/>
  <c r="BU355"/>
  <c r="BV355"/>
  <c r="BW355"/>
  <c r="BX355"/>
  <c r="BY355"/>
  <c r="BZ355"/>
  <c r="CA355"/>
  <c r="CB355"/>
  <c r="CC355"/>
  <c r="CD355"/>
  <c r="CE355"/>
  <c r="CF355"/>
  <c r="CG355"/>
  <c r="CH355"/>
  <c r="AV356"/>
  <c r="AW356"/>
  <c r="AX356"/>
  <c r="AY356"/>
  <c r="AZ356"/>
  <c r="BA356"/>
  <c r="BB356"/>
  <c r="BC356"/>
  <c r="BD356"/>
  <c r="BE356"/>
  <c r="BF356"/>
  <c r="BG356"/>
  <c r="BH356"/>
  <c r="BI356"/>
  <c r="BJ356"/>
  <c r="BK356"/>
  <c r="BL356"/>
  <c r="BM356"/>
  <c r="BN356"/>
  <c r="BO356"/>
  <c r="BP356"/>
  <c r="BQ356"/>
  <c r="BR356"/>
  <c r="BS356"/>
  <c r="BT356"/>
  <c r="BU356"/>
  <c r="BV356"/>
  <c r="BW356"/>
  <c r="BX356"/>
  <c r="BY356"/>
  <c r="BZ356"/>
  <c r="CA356"/>
  <c r="CB356"/>
  <c r="CC356"/>
  <c r="CD356"/>
  <c r="CE356"/>
  <c r="CF356"/>
  <c r="CG356"/>
  <c r="CH356"/>
  <c r="AV357"/>
  <c r="AW357"/>
  <c r="AX357"/>
  <c r="AY357"/>
  <c r="AZ357"/>
  <c r="BA357"/>
  <c r="BB357"/>
  <c r="BC357"/>
  <c r="BD357"/>
  <c r="BE357"/>
  <c r="BF357"/>
  <c r="BG357"/>
  <c r="BH357"/>
  <c r="BI357"/>
  <c r="BJ357"/>
  <c r="BK357"/>
  <c r="BL357"/>
  <c r="BM357"/>
  <c r="BN357"/>
  <c r="BO357"/>
  <c r="BP357"/>
  <c r="BQ357"/>
  <c r="BR357"/>
  <c r="BS357"/>
  <c r="BT357"/>
  <c r="BU357"/>
  <c r="BV357"/>
  <c r="BW357"/>
  <c r="BX357"/>
  <c r="BY357"/>
  <c r="BZ357"/>
  <c r="CA357"/>
  <c r="CB357"/>
  <c r="CC357"/>
  <c r="CD357"/>
  <c r="CE357"/>
  <c r="CF357"/>
  <c r="CG357"/>
  <c r="CH357"/>
  <c r="AV358"/>
  <c r="AW358"/>
  <c r="AX358"/>
  <c r="AY358"/>
  <c r="AZ358"/>
  <c r="BA358"/>
  <c r="BB358"/>
  <c r="BC358"/>
  <c r="BD358"/>
  <c r="BE358"/>
  <c r="BF358"/>
  <c r="BG358"/>
  <c r="BH358"/>
  <c r="BI358"/>
  <c r="BJ358"/>
  <c r="BK358"/>
  <c r="BL358"/>
  <c r="BM358"/>
  <c r="BN358"/>
  <c r="BO358"/>
  <c r="BP358"/>
  <c r="BQ358"/>
  <c r="BR358"/>
  <c r="BS358"/>
  <c r="BT358"/>
  <c r="BU358"/>
  <c r="BV358"/>
  <c r="BW358"/>
  <c r="BX358"/>
  <c r="BY358"/>
  <c r="BZ358"/>
  <c r="CA358"/>
  <c r="CB358"/>
  <c r="CC358"/>
  <c r="CD358"/>
  <c r="CE358"/>
  <c r="CF358"/>
  <c r="CG358"/>
  <c r="CH358"/>
  <c r="AV359"/>
  <c r="AW359"/>
  <c r="AX359"/>
  <c r="AY359"/>
  <c r="AZ359"/>
  <c r="BA359"/>
  <c r="BB359"/>
  <c r="BC359"/>
  <c r="BD359"/>
  <c r="BE359"/>
  <c r="BF359"/>
  <c r="BG359"/>
  <c r="BH359"/>
  <c r="BI359"/>
  <c r="BJ359"/>
  <c r="BK359"/>
  <c r="BL359"/>
  <c r="BM359"/>
  <c r="BN359"/>
  <c r="BO359"/>
  <c r="BP359"/>
  <c r="BQ359"/>
  <c r="BR359"/>
  <c r="BS359"/>
  <c r="BT359"/>
  <c r="BU359"/>
  <c r="BV359"/>
  <c r="BW359"/>
  <c r="BX359"/>
  <c r="BY359"/>
  <c r="BZ359"/>
  <c r="CA359"/>
  <c r="CB359"/>
  <c r="CC359"/>
  <c r="CD359"/>
  <c r="CE359"/>
  <c r="CF359"/>
  <c r="CG359"/>
  <c r="CH359"/>
  <c r="AV360"/>
  <c r="AW360"/>
  <c r="AX360"/>
  <c r="AY360"/>
  <c r="AZ360"/>
  <c r="BA360"/>
  <c r="BB360"/>
  <c r="BC360"/>
  <c r="BD360"/>
  <c r="BE360"/>
  <c r="BF360"/>
  <c r="BG360"/>
  <c r="BH360"/>
  <c r="BI360"/>
  <c r="BJ360"/>
  <c r="BK360"/>
  <c r="BL360"/>
  <c r="BM360"/>
  <c r="BN360"/>
  <c r="BO360"/>
  <c r="BP360"/>
  <c r="BQ360"/>
  <c r="BR360"/>
  <c r="BS360"/>
  <c r="BT360"/>
  <c r="BU360"/>
  <c r="BV360"/>
  <c r="BW360"/>
  <c r="BX360"/>
  <c r="BY360"/>
  <c r="BZ360"/>
  <c r="CA360"/>
  <c r="CB360"/>
  <c r="CC360"/>
  <c r="CD360"/>
  <c r="CE360"/>
  <c r="CF360"/>
  <c r="CG360"/>
  <c r="CH360"/>
  <c r="AV361"/>
  <c r="AW361"/>
  <c r="AX361"/>
  <c r="AY361"/>
  <c r="AZ361"/>
  <c r="BA361"/>
  <c r="BB361"/>
  <c r="BC361"/>
  <c r="BD361"/>
  <c r="BE361"/>
  <c r="BF361"/>
  <c r="BG361"/>
  <c r="BH361"/>
  <c r="BI361"/>
  <c r="BJ361"/>
  <c r="BK361"/>
  <c r="BL361"/>
  <c r="BM361"/>
  <c r="BN361"/>
  <c r="BO361"/>
  <c r="BP361"/>
  <c r="BQ361"/>
  <c r="BR361"/>
  <c r="BS361"/>
  <c r="BT361"/>
  <c r="BU361"/>
  <c r="BV361"/>
  <c r="BW361"/>
  <c r="BX361"/>
  <c r="BY361"/>
  <c r="BZ361"/>
  <c r="CA361"/>
  <c r="CB361"/>
  <c r="CC361"/>
  <c r="CD361"/>
  <c r="CE361"/>
  <c r="CF361"/>
  <c r="CG361"/>
  <c r="CH361"/>
  <c r="AV362"/>
  <c r="AW362"/>
  <c r="AX362"/>
  <c r="AY362"/>
  <c r="AZ362"/>
  <c r="BA362"/>
  <c r="BB362"/>
  <c r="BC362"/>
  <c r="BD362"/>
  <c r="BE362"/>
  <c r="BF362"/>
  <c r="BG362"/>
  <c r="BH362"/>
  <c r="BI362"/>
  <c r="BJ362"/>
  <c r="BK362"/>
  <c r="BL362"/>
  <c r="BM362"/>
  <c r="BN362"/>
  <c r="BO362"/>
  <c r="BP362"/>
  <c r="BQ362"/>
  <c r="BR362"/>
  <c r="BS362"/>
  <c r="BT362"/>
  <c r="BU362"/>
  <c r="BV362"/>
  <c r="BW362"/>
  <c r="BX362"/>
  <c r="BY362"/>
  <c r="BZ362"/>
  <c r="CA362"/>
  <c r="CB362"/>
  <c r="CC362"/>
  <c r="CD362"/>
  <c r="CE362"/>
  <c r="CF362"/>
  <c r="CG362"/>
  <c r="CH362"/>
  <c r="AV363"/>
  <c r="AW363"/>
  <c r="AX363"/>
  <c r="AY363"/>
  <c r="AZ363"/>
  <c r="BA363"/>
  <c r="BB363"/>
  <c r="BC363"/>
  <c r="BD363"/>
  <c r="BE363"/>
  <c r="BF363"/>
  <c r="BG363"/>
  <c r="BH363"/>
  <c r="BI363"/>
  <c r="BJ363"/>
  <c r="BK363"/>
  <c r="BL363"/>
  <c r="BM363"/>
  <c r="BN363"/>
  <c r="BO363"/>
  <c r="BP363"/>
  <c r="BQ363"/>
  <c r="BR363"/>
  <c r="BS363"/>
  <c r="BT363"/>
  <c r="BU363"/>
  <c r="BV363"/>
  <c r="BW363"/>
  <c r="BX363"/>
  <c r="BY363"/>
  <c r="BZ363"/>
  <c r="CA363"/>
  <c r="CB363"/>
  <c r="CC363"/>
  <c r="CD363"/>
  <c r="CE363"/>
  <c r="CF363"/>
  <c r="CG363"/>
  <c r="CH363"/>
  <c r="AV364"/>
  <c r="AW364"/>
  <c r="AX364"/>
  <c r="AY364"/>
  <c r="AZ364"/>
  <c r="BA364"/>
  <c r="BB364"/>
  <c r="BC364"/>
  <c r="BD364"/>
  <c r="BE364"/>
  <c r="BF364"/>
  <c r="BG364"/>
  <c r="BH364"/>
  <c r="BI364"/>
  <c r="BJ364"/>
  <c r="BK364"/>
  <c r="BL364"/>
  <c r="BM364"/>
  <c r="BN364"/>
  <c r="BO364"/>
  <c r="BP364"/>
  <c r="BQ364"/>
  <c r="BR364"/>
  <c r="BS364"/>
  <c r="BT364"/>
  <c r="BU364"/>
  <c r="BV364"/>
  <c r="BW364"/>
  <c r="BX364"/>
  <c r="BY364"/>
  <c r="BZ364"/>
  <c r="CA364"/>
  <c r="CB364"/>
  <c r="CC364"/>
  <c r="CD364"/>
  <c r="CE364"/>
  <c r="CF364"/>
  <c r="CG364"/>
  <c r="CH364"/>
  <c r="AV365"/>
  <c r="AW365"/>
  <c r="AX365"/>
  <c r="AY365"/>
  <c r="AZ365"/>
  <c r="BA365"/>
  <c r="BB365"/>
  <c r="BC365"/>
  <c r="BD365"/>
  <c r="BE365"/>
  <c r="BF365"/>
  <c r="BG365"/>
  <c r="BH365"/>
  <c r="BI365"/>
  <c r="BJ365"/>
  <c r="BK365"/>
  <c r="BL365"/>
  <c r="BM365"/>
  <c r="BN365"/>
  <c r="BO365"/>
  <c r="BP365"/>
  <c r="BQ365"/>
  <c r="BR365"/>
  <c r="BS365"/>
  <c r="BT365"/>
  <c r="BU365"/>
  <c r="BV365"/>
  <c r="BW365"/>
  <c r="BX365"/>
  <c r="BY365"/>
  <c r="BZ365"/>
  <c r="CA365"/>
  <c r="CB365"/>
  <c r="CC365"/>
  <c r="CD365"/>
  <c r="CE365"/>
  <c r="CF365"/>
  <c r="CG365"/>
  <c r="CH365"/>
  <c r="AV366"/>
  <c r="AW366"/>
  <c r="AX366"/>
  <c r="AY366"/>
  <c r="AZ366"/>
  <c r="BA366"/>
  <c r="BB366"/>
  <c r="BC366"/>
  <c r="BD366"/>
  <c r="BE366"/>
  <c r="BF366"/>
  <c r="BG366"/>
  <c r="BH366"/>
  <c r="BI366"/>
  <c r="BJ366"/>
  <c r="BK366"/>
  <c r="BL366"/>
  <c r="BM366"/>
  <c r="BN366"/>
  <c r="BO366"/>
  <c r="BP366"/>
  <c r="BQ366"/>
  <c r="BR366"/>
  <c r="BS366"/>
  <c r="BT366"/>
  <c r="BU366"/>
  <c r="BV366"/>
  <c r="BW366"/>
  <c r="BX366"/>
  <c r="BY366"/>
  <c r="BZ366"/>
  <c r="CA366"/>
  <c r="CB366"/>
  <c r="CC366"/>
  <c r="CD366"/>
  <c r="CE366"/>
  <c r="CF366"/>
  <c r="CG366"/>
  <c r="CH366"/>
  <c r="AV367"/>
  <c r="AW367"/>
  <c r="AX367"/>
  <c r="AY367"/>
  <c r="AZ367"/>
  <c r="BA367"/>
  <c r="BB367"/>
  <c r="BC367"/>
  <c r="BD367"/>
  <c r="BE367"/>
  <c r="BF367"/>
  <c r="BG367"/>
  <c r="BH367"/>
  <c r="BI367"/>
  <c r="BJ367"/>
  <c r="BK367"/>
  <c r="BL367"/>
  <c r="BM367"/>
  <c r="BN367"/>
  <c r="BO367"/>
  <c r="BP367"/>
  <c r="BQ367"/>
  <c r="BR367"/>
  <c r="BS367"/>
  <c r="BT367"/>
  <c r="BU367"/>
  <c r="BV367"/>
  <c r="BW367"/>
  <c r="BX367"/>
  <c r="BY367"/>
  <c r="BZ367"/>
  <c r="CA367"/>
  <c r="CB367"/>
  <c r="CC367"/>
  <c r="CD367"/>
  <c r="CE367"/>
  <c r="CF367"/>
  <c r="CG367"/>
  <c r="CH367"/>
  <c r="AV368"/>
  <c r="AW368"/>
  <c r="AX368"/>
  <c r="AY368"/>
  <c r="AZ368"/>
  <c r="BA368"/>
  <c r="BB368"/>
  <c r="BC368"/>
  <c r="BD368"/>
  <c r="BE368"/>
  <c r="BF368"/>
  <c r="BG368"/>
  <c r="BH368"/>
  <c r="BI368"/>
  <c r="BJ368"/>
  <c r="BK368"/>
  <c r="BL368"/>
  <c r="BM368"/>
  <c r="BN368"/>
  <c r="BO368"/>
  <c r="BP368"/>
  <c r="BQ368"/>
  <c r="BR368"/>
  <c r="BS368"/>
  <c r="BT368"/>
  <c r="BU368"/>
  <c r="BV368"/>
  <c r="BW368"/>
  <c r="BX368"/>
  <c r="BY368"/>
  <c r="BZ368"/>
  <c r="CA368"/>
  <c r="CB368"/>
  <c r="CC368"/>
  <c r="CD368"/>
  <c r="CE368"/>
  <c r="CF368"/>
  <c r="CG368"/>
  <c r="CH368"/>
  <c r="AV370"/>
  <c r="AW370"/>
  <c r="AX370"/>
  <c r="AY370"/>
  <c r="AZ370"/>
  <c r="BA370"/>
  <c r="BB370"/>
  <c r="BC370"/>
  <c r="BD370"/>
  <c r="BE370"/>
  <c r="BF370"/>
  <c r="BG370"/>
  <c r="BH370"/>
  <c r="BI370"/>
  <c r="BJ370"/>
  <c r="BK370"/>
  <c r="BL370"/>
  <c r="BM370"/>
  <c r="BN370"/>
  <c r="BO370"/>
  <c r="BP370"/>
  <c r="BQ370"/>
  <c r="BR370"/>
  <c r="BS370"/>
  <c r="BT370"/>
  <c r="BU370"/>
  <c r="BV370"/>
  <c r="BW370"/>
  <c r="BX370"/>
  <c r="BY370"/>
  <c r="BZ370"/>
  <c r="CA370"/>
  <c r="CB370"/>
  <c r="CC370"/>
  <c r="CD370"/>
  <c r="CE370"/>
  <c r="CF370"/>
  <c r="CG370"/>
  <c r="CH370"/>
  <c r="AV371"/>
  <c r="AW371"/>
  <c r="AX371"/>
  <c r="AY371"/>
  <c r="AZ371"/>
  <c r="BA371"/>
  <c r="BB371"/>
  <c r="BC371"/>
  <c r="BD371"/>
  <c r="BE371"/>
  <c r="BF371"/>
  <c r="BG371"/>
  <c r="BH371"/>
  <c r="BI371"/>
  <c r="BJ371"/>
  <c r="BK371"/>
  <c r="BL371"/>
  <c r="BM371"/>
  <c r="BN371"/>
  <c r="BO371"/>
  <c r="BP371"/>
  <c r="BQ371"/>
  <c r="BR371"/>
  <c r="BS371"/>
  <c r="BT371"/>
  <c r="BU371"/>
  <c r="BV371"/>
  <c r="BW371"/>
  <c r="BX371"/>
  <c r="BY371"/>
  <c r="BZ371"/>
  <c r="CA371"/>
  <c r="CB371"/>
  <c r="CC371"/>
  <c r="CD371"/>
  <c r="CE371"/>
  <c r="CF371"/>
  <c r="CG371"/>
  <c r="CH371"/>
  <c r="AV372"/>
  <c r="AW372"/>
  <c r="AX372"/>
  <c r="AY372"/>
  <c r="AZ372"/>
  <c r="BA372"/>
  <c r="BB372"/>
  <c r="BC372"/>
  <c r="BD372"/>
  <c r="BE372"/>
  <c r="BF372"/>
  <c r="BG372"/>
  <c r="BH372"/>
  <c r="BI372"/>
  <c r="BJ372"/>
  <c r="BK372"/>
  <c r="BL372"/>
  <c r="BM372"/>
  <c r="BN372"/>
  <c r="BO372"/>
  <c r="BP372"/>
  <c r="BQ372"/>
  <c r="BR372"/>
  <c r="BS372"/>
  <c r="BT372"/>
  <c r="BU372"/>
  <c r="BV372"/>
  <c r="BW372"/>
  <c r="BX372"/>
  <c r="BY372"/>
  <c r="BZ372"/>
  <c r="CA372"/>
  <c r="CB372"/>
  <c r="CC372"/>
  <c r="CD372"/>
  <c r="CE372"/>
  <c r="CF372"/>
  <c r="CG372"/>
  <c r="CH372"/>
  <c r="AV373"/>
  <c r="AW373"/>
  <c r="AX373"/>
  <c r="AY373"/>
  <c r="AZ373"/>
  <c r="BA373"/>
  <c r="BB373"/>
  <c r="BC373"/>
  <c r="BD373"/>
  <c r="BE373"/>
  <c r="BF373"/>
  <c r="BG373"/>
  <c r="BH373"/>
  <c r="BI373"/>
  <c r="BJ373"/>
  <c r="BK373"/>
  <c r="BL373"/>
  <c r="BM373"/>
  <c r="BN373"/>
  <c r="BO373"/>
  <c r="BP373"/>
  <c r="BQ373"/>
  <c r="BR373"/>
  <c r="BS373"/>
  <c r="BT373"/>
  <c r="BU373"/>
  <c r="BV373"/>
  <c r="BW373"/>
  <c r="BX373"/>
  <c r="BY373"/>
  <c r="BZ373"/>
  <c r="CA373"/>
  <c r="CB373"/>
  <c r="CC373"/>
  <c r="CD373"/>
  <c r="CE373"/>
  <c r="CF373"/>
  <c r="CG373"/>
  <c r="CH373"/>
  <c r="AV374"/>
  <c r="AW374"/>
  <c r="AX374"/>
  <c r="AY374"/>
  <c r="AZ374"/>
  <c r="BA374"/>
  <c r="BB374"/>
  <c r="BC374"/>
  <c r="BD374"/>
  <c r="BE374"/>
  <c r="BF374"/>
  <c r="BG374"/>
  <c r="BH374"/>
  <c r="BI374"/>
  <c r="BJ374"/>
  <c r="BK374"/>
  <c r="BL374"/>
  <c r="BM374"/>
  <c r="BN374"/>
  <c r="BO374"/>
  <c r="BP374"/>
  <c r="BQ374"/>
  <c r="BR374"/>
  <c r="BS374"/>
  <c r="BT374"/>
  <c r="BU374"/>
  <c r="BV374"/>
  <c r="BW374"/>
  <c r="BX374"/>
  <c r="BY374"/>
  <c r="BZ374"/>
  <c r="CA374"/>
  <c r="CB374"/>
  <c r="CC374"/>
  <c r="CD374"/>
  <c r="CE374"/>
  <c r="CF374"/>
  <c r="CG374"/>
  <c r="CH374"/>
  <c r="AU340"/>
  <c r="AU341"/>
  <c r="AU342"/>
  <c r="AU343"/>
  <c r="AU344"/>
  <c r="AU345"/>
  <c r="AU346"/>
  <c r="AU348"/>
  <c r="AU349"/>
  <c r="AU350"/>
  <c r="AU351"/>
  <c r="AU352"/>
  <c r="AU353"/>
  <c r="AU355"/>
  <c r="AU356"/>
  <c r="AU357"/>
  <c r="AU358"/>
  <c r="AU359"/>
  <c r="AU360"/>
  <c r="AU361"/>
  <c r="AU362"/>
  <c r="AU363"/>
  <c r="AU364"/>
  <c r="AU365"/>
  <c r="AU366"/>
  <c r="AU367"/>
  <c r="AU368"/>
  <c r="AU370"/>
  <c r="AU371"/>
  <c r="AU372"/>
  <c r="AU373"/>
  <c r="AU374"/>
  <c r="AU339"/>
  <c r="AU450" i="3" l="1"/>
  <c r="AV445"/>
  <c r="AW445"/>
  <c r="AX445"/>
  <c r="AY445"/>
  <c r="AZ445"/>
  <c r="BA445"/>
  <c r="BB445"/>
  <c r="BC445"/>
  <c r="BD445"/>
  <c r="BE445"/>
  <c r="BF445"/>
  <c r="BG445"/>
  <c r="BH445"/>
  <c r="BI445"/>
  <c r="BJ445"/>
  <c r="BK445"/>
  <c r="BL445"/>
  <c r="BM445"/>
  <c r="BN445"/>
  <c r="BO445"/>
  <c r="BP445"/>
  <c r="BQ445"/>
  <c r="BR445"/>
  <c r="BS445"/>
  <c r="BT445"/>
  <c r="BU445"/>
  <c r="BV445"/>
  <c r="BW445"/>
  <c r="BX445"/>
  <c r="BY445"/>
  <c r="BZ445"/>
  <c r="CA445"/>
  <c r="CB445"/>
  <c r="CC445"/>
  <c r="CD445"/>
  <c r="CE445"/>
  <c r="CF445"/>
  <c r="CG445"/>
  <c r="CH445"/>
  <c r="AV446"/>
  <c r="AW446"/>
  <c r="AX446"/>
  <c r="AY446"/>
  <c r="AZ446"/>
  <c r="BA446"/>
  <c r="BB446"/>
  <c r="BC446"/>
  <c r="BD446"/>
  <c r="BE446"/>
  <c r="BF446"/>
  <c r="BG446"/>
  <c r="BH446"/>
  <c r="BI446"/>
  <c r="BJ446"/>
  <c r="BK446"/>
  <c r="BL446"/>
  <c r="BM446"/>
  <c r="BN446"/>
  <c r="BO446"/>
  <c r="BP446"/>
  <c r="BQ446"/>
  <c r="BR446"/>
  <c r="BS446"/>
  <c r="BT446"/>
  <c r="BU446"/>
  <c r="BV446"/>
  <c r="BW446"/>
  <c r="BX446"/>
  <c r="BY446"/>
  <c r="BZ446"/>
  <c r="CA446"/>
  <c r="CB446"/>
  <c r="CC446"/>
  <c r="CD446"/>
  <c r="CE446"/>
  <c r="CF446"/>
  <c r="CG446"/>
  <c r="CH446"/>
  <c r="AV447"/>
  <c r="AW447"/>
  <c r="AX447"/>
  <c r="AY447"/>
  <c r="AZ447"/>
  <c r="BA447"/>
  <c r="BB447"/>
  <c r="BC447"/>
  <c r="BD447"/>
  <c r="BE447"/>
  <c r="BF447"/>
  <c r="BG447"/>
  <c r="BH447"/>
  <c r="BI447"/>
  <c r="BJ447"/>
  <c r="BK447"/>
  <c r="BL447"/>
  <c r="BM447"/>
  <c r="BN447"/>
  <c r="BO447"/>
  <c r="BP447"/>
  <c r="BQ447"/>
  <c r="BR447"/>
  <c r="BS447"/>
  <c r="BT447"/>
  <c r="BU447"/>
  <c r="BV447"/>
  <c r="BW447"/>
  <c r="BX447"/>
  <c r="BY447"/>
  <c r="BZ447"/>
  <c r="CA447"/>
  <c r="CB447"/>
  <c r="CC447"/>
  <c r="CD447"/>
  <c r="CE447"/>
  <c r="CF447"/>
  <c r="CG447"/>
  <c r="CH447"/>
  <c r="AV448"/>
  <c r="AW448"/>
  <c r="AX448"/>
  <c r="AY448"/>
  <c r="AZ448"/>
  <c r="BA448"/>
  <c r="BB448"/>
  <c r="BC448"/>
  <c r="BD448"/>
  <c r="BE448"/>
  <c r="BF448"/>
  <c r="BG448"/>
  <c r="BH448"/>
  <c r="BI448"/>
  <c r="BJ448"/>
  <c r="BK448"/>
  <c r="BL448"/>
  <c r="BM448"/>
  <c r="BN448"/>
  <c r="BO448"/>
  <c r="BP448"/>
  <c r="BQ448"/>
  <c r="BR448"/>
  <c r="BS448"/>
  <c r="BT448"/>
  <c r="BU448"/>
  <c r="BV448"/>
  <c r="BW448"/>
  <c r="BX448"/>
  <c r="BY448"/>
  <c r="BZ448"/>
  <c r="CA448"/>
  <c r="CB448"/>
  <c r="CC448"/>
  <c r="CD448"/>
  <c r="CE448"/>
  <c r="CF448"/>
  <c r="CG448"/>
  <c r="CH448"/>
  <c r="AV449"/>
  <c r="AW449"/>
  <c r="AX449"/>
  <c r="AY449"/>
  <c r="AZ449"/>
  <c r="BA449"/>
  <c r="BB449"/>
  <c r="BC449"/>
  <c r="BD449"/>
  <c r="BE449"/>
  <c r="BF449"/>
  <c r="BG449"/>
  <c r="BH449"/>
  <c r="BI449"/>
  <c r="BJ449"/>
  <c r="BK449"/>
  <c r="BL449"/>
  <c r="BM449"/>
  <c r="BN449"/>
  <c r="BO449"/>
  <c r="BP449"/>
  <c r="BQ449"/>
  <c r="BR449"/>
  <c r="BS449"/>
  <c r="BT449"/>
  <c r="BU449"/>
  <c r="BV449"/>
  <c r="BW449"/>
  <c r="BX449"/>
  <c r="BY449"/>
  <c r="BZ449"/>
  <c r="CA449"/>
  <c r="CB449"/>
  <c r="CC449"/>
  <c r="CD449"/>
  <c r="CE449"/>
  <c r="CF449"/>
  <c r="CG449"/>
  <c r="CH449"/>
  <c r="AV450"/>
  <c r="AW450"/>
  <c r="AX450"/>
  <c r="AY450"/>
  <c r="AZ450"/>
  <c r="BA450"/>
  <c r="BB450"/>
  <c r="BC450"/>
  <c r="BD450"/>
  <c r="BE450"/>
  <c r="BF450"/>
  <c r="BG450"/>
  <c r="BH450"/>
  <c r="BI450"/>
  <c r="BJ450"/>
  <c r="BK450"/>
  <c r="BL450"/>
  <c r="BM450"/>
  <c r="BN450"/>
  <c r="BO450"/>
  <c r="BP450"/>
  <c r="BQ450"/>
  <c r="BR450"/>
  <c r="BS450"/>
  <c r="BT450"/>
  <c r="BU450"/>
  <c r="BV450"/>
  <c r="BW450"/>
  <c r="BX450"/>
  <c r="BY450"/>
  <c r="BZ450"/>
  <c r="CA450"/>
  <c r="CB450"/>
  <c r="CC450"/>
  <c r="CD450"/>
  <c r="CE450"/>
  <c r="CF450"/>
  <c r="CG450"/>
  <c r="CH450"/>
  <c r="AV451"/>
  <c r="AW451"/>
  <c r="AX451"/>
  <c r="AY451"/>
  <c r="AZ451"/>
  <c r="BA451"/>
  <c r="BB451"/>
  <c r="BC451"/>
  <c r="BD451"/>
  <c r="BE451"/>
  <c r="BF451"/>
  <c r="BG451"/>
  <c r="BH451"/>
  <c r="BI451"/>
  <c r="BJ451"/>
  <c r="BK451"/>
  <c r="BL451"/>
  <c r="BM451"/>
  <c r="BN451"/>
  <c r="BO451"/>
  <c r="BP451"/>
  <c r="BQ451"/>
  <c r="BR451"/>
  <c r="BS451"/>
  <c r="BT451"/>
  <c r="BU451"/>
  <c r="BV451"/>
  <c r="BW451"/>
  <c r="BX451"/>
  <c r="BY451"/>
  <c r="BZ451"/>
  <c r="CA451"/>
  <c r="CB451"/>
  <c r="CC451"/>
  <c r="CD451"/>
  <c r="CE451"/>
  <c r="CF451"/>
  <c r="CG451"/>
  <c r="CH451"/>
  <c r="AV452"/>
  <c r="AW452"/>
  <c r="AX452"/>
  <c r="AY452"/>
  <c r="AZ452"/>
  <c r="BA452"/>
  <c r="BB452"/>
  <c r="BC452"/>
  <c r="BD452"/>
  <c r="BE452"/>
  <c r="BF452"/>
  <c r="BG452"/>
  <c r="BH452"/>
  <c r="BI452"/>
  <c r="BJ452"/>
  <c r="BK452"/>
  <c r="BL452"/>
  <c r="BM452"/>
  <c r="BN452"/>
  <c r="BO452"/>
  <c r="BP452"/>
  <c r="BQ452"/>
  <c r="BR452"/>
  <c r="BS452"/>
  <c r="BT452"/>
  <c r="BU452"/>
  <c r="BV452"/>
  <c r="BW452"/>
  <c r="BX452"/>
  <c r="BY452"/>
  <c r="BZ452"/>
  <c r="CA452"/>
  <c r="CB452"/>
  <c r="CC452"/>
  <c r="CD452"/>
  <c r="CE452"/>
  <c r="CF452"/>
  <c r="CG452"/>
  <c r="CH452"/>
  <c r="AV453"/>
  <c r="AW453"/>
  <c r="AX453"/>
  <c r="AY453"/>
  <c r="AZ453"/>
  <c r="BA453"/>
  <c r="BB453"/>
  <c r="BC453"/>
  <c r="BD453"/>
  <c r="BE453"/>
  <c r="BF453"/>
  <c r="BG453"/>
  <c r="BH453"/>
  <c r="BI453"/>
  <c r="BJ453"/>
  <c r="BK453"/>
  <c r="BL453"/>
  <c r="BM453"/>
  <c r="BN453"/>
  <c r="BO453"/>
  <c r="BP453"/>
  <c r="BQ453"/>
  <c r="BR453"/>
  <c r="BS453"/>
  <c r="BT453"/>
  <c r="BU453"/>
  <c r="BV453"/>
  <c r="BW453"/>
  <c r="BX453"/>
  <c r="BY453"/>
  <c r="BZ453"/>
  <c r="CA453"/>
  <c r="CB453"/>
  <c r="CC453"/>
  <c r="CD453"/>
  <c r="CE453"/>
  <c r="CF453"/>
  <c r="CG453"/>
  <c r="CH453"/>
  <c r="AV454"/>
  <c r="AW454"/>
  <c r="AX454"/>
  <c r="AY454"/>
  <c r="AZ454"/>
  <c r="BA454"/>
  <c r="BB454"/>
  <c r="BC454"/>
  <c r="BD454"/>
  <c r="BE454"/>
  <c r="BF454"/>
  <c r="BG454"/>
  <c r="BH454"/>
  <c r="BI454"/>
  <c r="BJ454"/>
  <c r="BK454"/>
  <c r="BL454"/>
  <c r="BM454"/>
  <c r="BN454"/>
  <c r="BO454"/>
  <c r="BP454"/>
  <c r="BQ454"/>
  <c r="BR454"/>
  <c r="BS454"/>
  <c r="BT454"/>
  <c r="BU454"/>
  <c r="BV454"/>
  <c r="BW454"/>
  <c r="BX454"/>
  <c r="BY454"/>
  <c r="BZ454"/>
  <c r="CA454"/>
  <c r="CB454"/>
  <c r="CC454"/>
  <c r="CD454"/>
  <c r="CE454"/>
  <c r="CF454"/>
  <c r="CG454"/>
  <c r="CH454"/>
  <c r="AV455"/>
  <c r="AW455"/>
  <c r="AX455"/>
  <c r="AY455"/>
  <c r="AZ455"/>
  <c r="BA455"/>
  <c r="BB455"/>
  <c r="BC455"/>
  <c r="BD455"/>
  <c r="BE455"/>
  <c r="BF455"/>
  <c r="BG455"/>
  <c r="BH455"/>
  <c r="BI455"/>
  <c r="BJ455"/>
  <c r="BK455"/>
  <c r="BL455"/>
  <c r="BM455"/>
  <c r="BN455"/>
  <c r="BO455"/>
  <c r="BP455"/>
  <c r="BQ455"/>
  <c r="BR455"/>
  <c r="BS455"/>
  <c r="BT455"/>
  <c r="BU455"/>
  <c r="BV455"/>
  <c r="BW455"/>
  <c r="BX455"/>
  <c r="BY455"/>
  <c r="BZ455"/>
  <c r="CA455"/>
  <c r="CB455"/>
  <c r="CC455"/>
  <c r="CD455"/>
  <c r="CE455"/>
  <c r="CF455"/>
  <c r="CG455"/>
  <c r="CH455"/>
  <c r="AV456"/>
  <c r="AW456"/>
  <c r="AX456"/>
  <c r="AY456"/>
  <c r="AZ456"/>
  <c r="BA456"/>
  <c r="BB456"/>
  <c r="BC456"/>
  <c r="BD456"/>
  <c r="BE456"/>
  <c r="BF456"/>
  <c r="BG456"/>
  <c r="BH456"/>
  <c r="BI456"/>
  <c r="BJ456"/>
  <c r="BK456"/>
  <c r="BL456"/>
  <c r="BM456"/>
  <c r="BN456"/>
  <c r="BO456"/>
  <c r="BP456"/>
  <c r="BQ456"/>
  <c r="BR456"/>
  <c r="BS456"/>
  <c r="BT456"/>
  <c r="BU456"/>
  <c r="BV456"/>
  <c r="BW456"/>
  <c r="BX456"/>
  <c r="BY456"/>
  <c r="BZ456"/>
  <c r="CA456"/>
  <c r="CB456"/>
  <c r="CC456"/>
  <c r="CD456"/>
  <c r="CE456"/>
  <c r="CF456"/>
  <c r="CG456"/>
  <c r="CH456"/>
  <c r="AV457"/>
  <c r="AW457"/>
  <c r="AX457"/>
  <c r="AY457"/>
  <c r="AZ457"/>
  <c r="BA457"/>
  <c r="BB457"/>
  <c r="BC457"/>
  <c r="BD457"/>
  <c r="BE457"/>
  <c r="BF457"/>
  <c r="BG457"/>
  <c r="BH457"/>
  <c r="BI457"/>
  <c r="BJ457"/>
  <c r="BK457"/>
  <c r="BL457"/>
  <c r="BM457"/>
  <c r="BN457"/>
  <c r="BO457"/>
  <c r="BP457"/>
  <c r="BQ457"/>
  <c r="BR457"/>
  <c r="BS457"/>
  <c r="BT457"/>
  <c r="BU457"/>
  <c r="BV457"/>
  <c r="BW457"/>
  <c r="BX457"/>
  <c r="BY457"/>
  <c r="BZ457"/>
  <c r="CA457"/>
  <c r="CB457"/>
  <c r="CC457"/>
  <c r="CD457"/>
  <c r="CE457"/>
  <c r="CF457"/>
  <c r="CG457"/>
  <c r="CH457"/>
  <c r="AV458"/>
  <c r="AW458"/>
  <c r="AX458"/>
  <c r="AY458"/>
  <c r="AZ458"/>
  <c r="BA458"/>
  <c r="BB458"/>
  <c r="BC458"/>
  <c r="BD458"/>
  <c r="BE458"/>
  <c r="BF458"/>
  <c r="BG458"/>
  <c r="BH458"/>
  <c r="BI458"/>
  <c r="BJ458"/>
  <c r="BK458"/>
  <c r="BL458"/>
  <c r="BM458"/>
  <c r="BN458"/>
  <c r="BO458"/>
  <c r="BP458"/>
  <c r="BQ458"/>
  <c r="BR458"/>
  <c r="BS458"/>
  <c r="BT458"/>
  <c r="BU458"/>
  <c r="BV458"/>
  <c r="BW458"/>
  <c r="BX458"/>
  <c r="BY458"/>
  <c r="BZ458"/>
  <c r="CA458"/>
  <c r="CB458"/>
  <c r="CC458"/>
  <c r="CD458"/>
  <c r="CE458"/>
  <c r="CF458"/>
  <c r="CG458"/>
  <c r="CH458"/>
  <c r="AV459"/>
  <c r="AW459"/>
  <c r="AX459"/>
  <c r="AY459"/>
  <c r="AZ459"/>
  <c r="BA459"/>
  <c r="BB459"/>
  <c r="BC459"/>
  <c r="BD459"/>
  <c r="BE459"/>
  <c r="BF459"/>
  <c r="BG459"/>
  <c r="BH459"/>
  <c r="BI459"/>
  <c r="BJ459"/>
  <c r="BK459"/>
  <c r="BL459"/>
  <c r="BM459"/>
  <c r="BN459"/>
  <c r="BO459"/>
  <c r="BP459"/>
  <c r="BQ459"/>
  <c r="BR459"/>
  <c r="BS459"/>
  <c r="BT459"/>
  <c r="BU459"/>
  <c r="BV459"/>
  <c r="BW459"/>
  <c r="BX459"/>
  <c r="BY459"/>
  <c r="BZ459"/>
  <c r="CA459"/>
  <c r="CB459"/>
  <c r="CC459"/>
  <c r="CD459"/>
  <c r="CE459"/>
  <c r="CF459"/>
  <c r="CG459"/>
  <c r="CH459"/>
  <c r="AV460"/>
  <c r="AW460"/>
  <c r="AX460"/>
  <c r="AY460"/>
  <c r="AZ460"/>
  <c r="BA460"/>
  <c r="BB460"/>
  <c r="BC460"/>
  <c r="BD460"/>
  <c r="BE460"/>
  <c r="BF460"/>
  <c r="BG460"/>
  <c r="BH460"/>
  <c r="BI460"/>
  <c r="BJ460"/>
  <c r="BK460"/>
  <c r="BL460"/>
  <c r="BM460"/>
  <c r="BN460"/>
  <c r="BO460"/>
  <c r="BP460"/>
  <c r="BQ460"/>
  <c r="BR460"/>
  <c r="BS460"/>
  <c r="BT460"/>
  <c r="BU460"/>
  <c r="BV460"/>
  <c r="BW460"/>
  <c r="BX460"/>
  <c r="BY460"/>
  <c r="BZ460"/>
  <c r="CA460"/>
  <c r="CB460"/>
  <c r="CC460"/>
  <c r="CD460"/>
  <c r="CE460"/>
  <c r="CF460"/>
  <c r="CG460"/>
  <c r="CH460"/>
  <c r="AV461"/>
  <c r="AW461"/>
  <c r="AX461"/>
  <c r="AY461"/>
  <c r="AZ461"/>
  <c r="BA461"/>
  <c r="BB461"/>
  <c r="BC461"/>
  <c r="BD461"/>
  <c r="BE461"/>
  <c r="BF461"/>
  <c r="BG461"/>
  <c r="BH461"/>
  <c r="BI461"/>
  <c r="BJ461"/>
  <c r="BK461"/>
  <c r="BL461"/>
  <c r="BM461"/>
  <c r="BN461"/>
  <c r="BO461"/>
  <c r="BP461"/>
  <c r="BQ461"/>
  <c r="BR461"/>
  <c r="BS461"/>
  <c r="BT461"/>
  <c r="BU461"/>
  <c r="BV461"/>
  <c r="BW461"/>
  <c r="BX461"/>
  <c r="BY461"/>
  <c r="BZ461"/>
  <c r="CA461"/>
  <c r="CB461"/>
  <c r="CC461"/>
  <c r="CD461"/>
  <c r="CE461"/>
  <c r="CF461"/>
  <c r="CG461"/>
  <c r="CH461"/>
  <c r="AV462"/>
  <c r="AW462"/>
  <c r="AX462"/>
  <c r="AY462"/>
  <c r="AZ462"/>
  <c r="BA462"/>
  <c r="BB462"/>
  <c r="BC462"/>
  <c r="BD462"/>
  <c r="BE462"/>
  <c r="BF462"/>
  <c r="BG462"/>
  <c r="BH462"/>
  <c r="BI462"/>
  <c r="BJ462"/>
  <c r="BK462"/>
  <c r="BL462"/>
  <c r="BM462"/>
  <c r="BN462"/>
  <c r="BO462"/>
  <c r="BP462"/>
  <c r="BQ462"/>
  <c r="BR462"/>
  <c r="BS462"/>
  <c r="BT462"/>
  <c r="BU462"/>
  <c r="BV462"/>
  <c r="BW462"/>
  <c r="BX462"/>
  <c r="BY462"/>
  <c r="BZ462"/>
  <c r="CA462"/>
  <c r="CB462"/>
  <c r="CC462"/>
  <c r="CD462"/>
  <c r="CE462"/>
  <c r="CF462"/>
  <c r="CG462"/>
  <c r="CH462"/>
  <c r="AV463"/>
  <c r="AW463"/>
  <c r="AX463"/>
  <c r="AY463"/>
  <c r="AZ463"/>
  <c r="BA463"/>
  <c r="BB463"/>
  <c r="BC463"/>
  <c r="BD463"/>
  <c r="BE463"/>
  <c r="BF463"/>
  <c r="BG463"/>
  <c r="BH463"/>
  <c r="BI463"/>
  <c r="BJ463"/>
  <c r="BK463"/>
  <c r="BL463"/>
  <c r="BM463"/>
  <c r="BN463"/>
  <c r="BO463"/>
  <c r="BP463"/>
  <c r="BQ463"/>
  <c r="BR463"/>
  <c r="BS463"/>
  <c r="BT463"/>
  <c r="BU463"/>
  <c r="BV463"/>
  <c r="BW463"/>
  <c r="BX463"/>
  <c r="BY463"/>
  <c r="BZ463"/>
  <c r="CA463"/>
  <c r="CB463"/>
  <c r="CC463"/>
  <c r="CD463"/>
  <c r="CE463"/>
  <c r="CF463"/>
  <c r="CG463"/>
  <c r="CH463"/>
  <c r="AV464"/>
  <c r="AW464"/>
  <c r="AX464"/>
  <c r="AY464"/>
  <c r="AZ464"/>
  <c r="BA464"/>
  <c r="BB464"/>
  <c r="BC464"/>
  <c r="BD464"/>
  <c r="BE464"/>
  <c r="BF464"/>
  <c r="BG464"/>
  <c r="BH464"/>
  <c r="BI464"/>
  <c r="BJ464"/>
  <c r="BK464"/>
  <c r="BL464"/>
  <c r="BM464"/>
  <c r="BN464"/>
  <c r="BO464"/>
  <c r="BP464"/>
  <c r="BQ464"/>
  <c r="BR464"/>
  <c r="BS464"/>
  <c r="BT464"/>
  <c r="BU464"/>
  <c r="BV464"/>
  <c r="BW464"/>
  <c r="BX464"/>
  <c r="BY464"/>
  <c r="BZ464"/>
  <c r="CA464"/>
  <c r="CB464"/>
  <c r="CC464"/>
  <c r="CD464"/>
  <c r="CE464"/>
  <c r="CF464"/>
  <c r="CG464"/>
  <c r="CH464"/>
  <c r="AV465"/>
  <c r="AW465"/>
  <c r="AX465"/>
  <c r="AY465"/>
  <c r="AZ465"/>
  <c r="BA465"/>
  <c r="BB465"/>
  <c r="BC465"/>
  <c r="BD465"/>
  <c r="BE465"/>
  <c r="BF465"/>
  <c r="BG465"/>
  <c r="BH465"/>
  <c r="BI465"/>
  <c r="BJ465"/>
  <c r="BK465"/>
  <c r="BL465"/>
  <c r="BM465"/>
  <c r="BN465"/>
  <c r="BO465"/>
  <c r="BP465"/>
  <c r="BQ465"/>
  <c r="BR465"/>
  <c r="BS465"/>
  <c r="BT465"/>
  <c r="BU465"/>
  <c r="BV465"/>
  <c r="BW465"/>
  <c r="BX465"/>
  <c r="BY465"/>
  <c r="BZ465"/>
  <c r="CA465"/>
  <c r="CB465"/>
  <c r="CC465"/>
  <c r="CD465"/>
  <c r="CE465"/>
  <c r="CF465"/>
  <c r="CG465"/>
  <c r="CH465"/>
  <c r="AV466"/>
  <c r="AW466"/>
  <c r="AX466"/>
  <c r="AY466"/>
  <c r="AZ466"/>
  <c r="BA466"/>
  <c r="BB466"/>
  <c r="BC466"/>
  <c r="BD466"/>
  <c r="BE466"/>
  <c r="BF466"/>
  <c r="BG466"/>
  <c r="BH466"/>
  <c r="BI466"/>
  <c r="BJ466"/>
  <c r="BK466"/>
  <c r="BL466"/>
  <c r="BM466"/>
  <c r="BN466"/>
  <c r="BO466"/>
  <c r="BP466"/>
  <c r="BQ466"/>
  <c r="BR466"/>
  <c r="BS466"/>
  <c r="BT466"/>
  <c r="BU466"/>
  <c r="BV466"/>
  <c r="BW466"/>
  <c r="BX466"/>
  <c r="BY466"/>
  <c r="BZ466"/>
  <c r="CA466"/>
  <c r="CB466"/>
  <c r="CC466"/>
  <c r="CD466"/>
  <c r="CE466"/>
  <c r="CF466"/>
  <c r="CG466"/>
  <c r="CH466"/>
  <c r="AV467"/>
  <c r="AW467"/>
  <c r="AX467"/>
  <c r="AY467"/>
  <c r="AZ467"/>
  <c r="BA467"/>
  <c r="BB467"/>
  <c r="BC467"/>
  <c r="BD467"/>
  <c r="BE467"/>
  <c r="BF467"/>
  <c r="BG467"/>
  <c r="BH467"/>
  <c r="BI467"/>
  <c r="BJ467"/>
  <c r="BK467"/>
  <c r="BL467"/>
  <c r="BM467"/>
  <c r="BN467"/>
  <c r="BO467"/>
  <c r="BP467"/>
  <c r="BQ467"/>
  <c r="BR467"/>
  <c r="BS467"/>
  <c r="BT467"/>
  <c r="BU467"/>
  <c r="BV467"/>
  <c r="BW467"/>
  <c r="BX467"/>
  <c r="BY467"/>
  <c r="BZ467"/>
  <c r="CA467"/>
  <c r="CB467"/>
  <c r="CC467"/>
  <c r="CD467"/>
  <c r="CE467"/>
  <c r="CF467"/>
  <c r="CG467"/>
  <c r="CH467"/>
  <c r="AV468"/>
  <c r="AW468"/>
  <c r="AX468"/>
  <c r="AY468"/>
  <c r="AZ468"/>
  <c r="BA468"/>
  <c r="BB468"/>
  <c r="BC468"/>
  <c r="BD468"/>
  <c r="BE468"/>
  <c r="BF468"/>
  <c r="BG468"/>
  <c r="BH468"/>
  <c r="BI468"/>
  <c r="BJ468"/>
  <c r="BK468"/>
  <c r="BL468"/>
  <c r="BM468"/>
  <c r="BN468"/>
  <c r="BO468"/>
  <c r="BP468"/>
  <c r="BQ468"/>
  <c r="BR468"/>
  <c r="BS468"/>
  <c r="BT468"/>
  <c r="BU468"/>
  <c r="BV468"/>
  <c r="BW468"/>
  <c r="BX468"/>
  <c r="BY468"/>
  <c r="BZ468"/>
  <c r="CA468"/>
  <c r="CB468"/>
  <c r="CC468"/>
  <c r="CD468"/>
  <c r="CE468"/>
  <c r="CF468"/>
  <c r="CG468"/>
  <c r="CH468"/>
  <c r="AV469"/>
  <c r="AW469"/>
  <c r="AX469"/>
  <c r="AY469"/>
  <c r="AZ469"/>
  <c r="BA469"/>
  <c r="BB469"/>
  <c r="BC469"/>
  <c r="BD469"/>
  <c r="BE469"/>
  <c r="BF469"/>
  <c r="BG469"/>
  <c r="BH469"/>
  <c r="BI469"/>
  <c r="BJ469"/>
  <c r="BK469"/>
  <c r="BL469"/>
  <c r="BM469"/>
  <c r="BN469"/>
  <c r="BO469"/>
  <c r="BP469"/>
  <c r="BQ469"/>
  <c r="BR469"/>
  <c r="BS469"/>
  <c r="BT469"/>
  <c r="BU469"/>
  <c r="BV469"/>
  <c r="BW469"/>
  <c r="BX469"/>
  <c r="BY469"/>
  <c r="BZ469"/>
  <c r="CA469"/>
  <c r="CB469"/>
  <c r="CC469"/>
  <c r="CD469"/>
  <c r="CE469"/>
  <c r="CF469"/>
  <c r="CG469"/>
  <c r="CH469"/>
  <c r="AV470"/>
  <c r="AW470"/>
  <c r="AX470"/>
  <c r="AY470"/>
  <c r="AZ470"/>
  <c r="BA470"/>
  <c r="BB470"/>
  <c r="BC470"/>
  <c r="BD470"/>
  <c r="BE470"/>
  <c r="BF470"/>
  <c r="BG470"/>
  <c r="BH470"/>
  <c r="BI470"/>
  <c r="BJ470"/>
  <c r="BK470"/>
  <c r="BL470"/>
  <c r="BM470"/>
  <c r="BN470"/>
  <c r="BO470"/>
  <c r="BP470"/>
  <c r="BQ470"/>
  <c r="BR470"/>
  <c r="BS470"/>
  <c r="BT470"/>
  <c r="BU470"/>
  <c r="BV470"/>
  <c r="BW470"/>
  <c r="BX470"/>
  <c r="BY470"/>
  <c r="BZ470"/>
  <c r="CA470"/>
  <c r="CB470"/>
  <c r="CC470"/>
  <c r="CD470"/>
  <c r="CE470"/>
  <c r="CF470"/>
  <c r="CG470"/>
  <c r="CH470"/>
  <c r="AV471"/>
  <c r="AW471"/>
  <c r="AX471"/>
  <c r="AY471"/>
  <c r="AZ471"/>
  <c r="BA471"/>
  <c r="BB471"/>
  <c r="BC471"/>
  <c r="BD471"/>
  <c r="BE471"/>
  <c r="BF471"/>
  <c r="BG471"/>
  <c r="BH471"/>
  <c r="BI471"/>
  <c r="BJ471"/>
  <c r="BK471"/>
  <c r="BL471"/>
  <c r="BM471"/>
  <c r="BN471"/>
  <c r="BO471"/>
  <c r="BP471"/>
  <c r="BQ471"/>
  <c r="BR471"/>
  <c r="BS471"/>
  <c r="BT471"/>
  <c r="BU471"/>
  <c r="BV471"/>
  <c r="BW471"/>
  <c r="BX471"/>
  <c r="BY471"/>
  <c r="BZ471"/>
  <c r="CA471"/>
  <c r="CB471"/>
  <c r="CC471"/>
  <c r="CD471"/>
  <c r="CE471"/>
  <c r="CF471"/>
  <c r="CG471"/>
  <c r="CH471"/>
  <c r="AV472"/>
  <c r="AW472"/>
  <c r="AX472"/>
  <c r="AY472"/>
  <c r="AZ472"/>
  <c r="BA472"/>
  <c r="BB472"/>
  <c r="BC472"/>
  <c r="BD472"/>
  <c r="BE472"/>
  <c r="BF472"/>
  <c r="BG472"/>
  <c r="BH472"/>
  <c r="BI472"/>
  <c r="BJ472"/>
  <c r="BK472"/>
  <c r="BL472"/>
  <c r="BM472"/>
  <c r="BN472"/>
  <c r="BO472"/>
  <c r="BP472"/>
  <c r="BQ472"/>
  <c r="BR472"/>
  <c r="BS472"/>
  <c r="BT472"/>
  <c r="BU472"/>
  <c r="BV472"/>
  <c r="BW472"/>
  <c r="BX472"/>
  <c r="BY472"/>
  <c r="BZ472"/>
  <c r="CA472"/>
  <c r="CB472"/>
  <c r="CC472"/>
  <c r="CD472"/>
  <c r="CE472"/>
  <c r="CF472"/>
  <c r="CG472"/>
  <c r="CH472"/>
  <c r="AV473"/>
  <c r="AW473"/>
  <c r="AX473"/>
  <c r="AY473"/>
  <c r="AZ473"/>
  <c r="BA473"/>
  <c r="BB473"/>
  <c r="BC473"/>
  <c r="BD473"/>
  <c r="BE473"/>
  <c r="BF473"/>
  <c r="BG473"/>
  <c r="BH473"/>
  <c r="BI473"/>
  <c r="BJ473"/>
  <c r="BK473"/>
  <c r="BL473"/>
  <c r="BM473"/>
  <c r="BN473"/>
  <c r="BO473"/>
  <c r="BP473"/>
  <c r="BQ473"/>
  <c r="BR473"/>
  <c r="BS473"/>
  <c r="BT473"/>
  <c r="BU473"/>
  <c r="BV473"/>
  <c r="BW473"/>
  <c r="BX473"/>
  <c r="BY473"/>
  <c r="BZ473"/>
  <c r="CA473"/>
  <c r="CB473"/>
  <c r="CC473"/>
  <c r="CD473"/>
  <c r="CE473"/>
  <c r="CF473"/>
  <c r="CG473"/>
  <c r="CH473"/>
  <c r="AV474"/>
  <c r="AW474"/>
  <c r="AX474"/>
  <c r="AY474"/>
  <c r="AZ474"/>
  <c r="BA474"/>
  <c r="BB474"/>
  <c r="BC474"/>
  <c r="BD474"/>
  <c r="BE474"/>
  <c r="BF474"/>
  <c r="BG474"/>
  <c r="BH474"/>
  <c r="BI474"/>
  <c r="BJ474"/>
  <c r="BK474"/>
  <c r="BL474"/>
  <c r="BM474"/>
  <c r="BN474"/>
  <c r="BO474"/>
  <c r="BP474"/>
  <c r="BQ474"/>
  <c r="BR474"/>
  <c r="BS474"/>
  <c r="BT474"/>
  <c r="BU474"/>
  <c r="BV474"/>
  <c r="BW474"/>
  <c r="BX474"/>
  <c r="BY474"/>
  <c r="BZ474"/>
  <c r="CA474"/>
  <c r="CB474"/>
  <c r="CC474"/>
  <c r="CD474"/>
  <c r="CE474"/>
  <c r="CF474"/>
  <c r="CG474"/>
  <c r="CH474"/>
  <c r="AV475"/>
  <c r="AW475"/>
  <c r="AX475"/>
  <c r="AY475"/>
  <c r="AZ475"/>
  <c r="BA475"/>
  <c r="BB475"/>
  <c r="BC475"/>
  <c r="BD475"/>
  <c r="BE475"/>
  <c r="BF475"/>
  <c r="BG475"/>
  <c r="BH475"/>
  <c r="BI475"/>
  <c r="BJ475"/>
  <c r="BK475"/>
  <c r="BL475"/>
  <c r="BM475"/>
  <c r="BN475"/>
  <c r="BO475"/>
  <c r="BP475"/>
  <c r="BQ475"/>
  <c r="BR475"/>
  <c r="BS475"/>
  <c r="BT475"/>
  <c r="BU475"/>
  <c r="BV475"/>
  <c r="BW475"/>
  <c r="BX475"/>
  <c r="BY475"/>
  <c r="BZ475"/>
  <c r="CA475"/>
  <c r="CB475"/>
  <c r="CC475"/>
  <c r="CD475"/>
  <c r="CE475"/>
  <c r="CF475"/>
  <c r="CG475"/>
  <c r="CH475"/>
  <c r="AV476"/>
  <c r="AW476"/>
  <c r="AX476"/>
  <c r="AY476"/>
  <c r="AZ476"/>
  <c r="BA476"/>
  <c r="BB476"/>
  <c r="BC476"/>
  <c r="BD476"/>
  <c r="BE476"/>
  <c r="BF476"/>
  <c r="BG476"/>
  <c r="BH476"/>
  <c r="BI476"/>
  <c r="BJ476"/>
  <c r="BK476"/>
  <c r="BL476"/>
  <c r="BM476"/>
  <c r="BN476"/>
  <c r="BO476"/>
  <c r="BP476"/>
  <c r="BQ476"/>
  <c r="BR476"/>
  <c r="BS476"/>
  <c r="BT476"/>
  <c r="BU476"/>
  <c r="BV476"/>
  <c r="BW476"/>
  <c r="BX476"/>
  <c r="BY476"/>
  <c r="BZ476"/>
  <c r="CA476"/>
  <c r="CB476"/>
  <c r="CC476"/>
  <c r="CD476"/>
  <c r="CE476"/>
  <c r="CF476"/>
  <c r="CG476"/>
  <c r="CH476"/>
  <c r="AU446"/>
  <c r="AU447"/>
  <c r="AU448"/>
  <c r="AU449"/>
  <c r="AU451"/>
  <c r="AU452"/>
  <c r="AU453"/>
  <c r="AU454"/>
  <c r="AU455"/>
  <c r="AU456"/>
  <c r="AU457"/>
  <c r="AU458"/>
  <c r="AU459"/>
  <c r="AU460"/>
  <c r="AU461"/>
  <c r="AU462"/>
  <c r="AU463"/>
  <c r="AU464"/>
  <c r="AU465"/>
  <c r="AU466"/>
  <c r="AU467"/>
  <c r="AU468"/>
  <c r="AU469"/>
  <c r="AU470"/>
  <c r="AU471"/>
  <c r="AU472"/>
  <c r="AU473"/>
  <c r="AU474"/>
  <c r="AU475"/>
  <c r="AU476"/>
  <c r="AU445"/>
  <c r="AV328"/>
  <c r="AW328"/>
  <c r="AX328"/>
  <c r="AY328"/>
  <c r="AZ328"/>
  <c r="BA328"/>
  <c r="BB328"/>
  <c r="BC328"/>
  <c r="BD328"/>
  <c r="BE328"/>
  <c r="BF328"/>
  <c r="BG328"/>
  <c r="BH328"/>
  <c r="BI328"/>
  <c r="BJ328"/>
  <c r="BK328"/>
  <c r="BL328"/>
  <c r="BM328"/>
  <c r="BN328"/>
  <c r="BO328"/>
  <c r="BP328"/>
  <c r="BQ328"/>
  <c r="BR328"/>
  <c r="BS328"/>
  <c r="BT328"/>
  <c r="BU328"/>
  <c r="BV328"/>
  <c r="BW328"/>
  <c r="BX328"/>
  <c r="BY328"/>
  <c r="BZ328"/>
  <c r="CA328"/>
  <c r="CB328"/>
  <c r="CC328"/>
  <c r="CD328"/>
  <c r="CE328"/>
  <c r="CF328"/>
  <c r="CG328"/>
  <c r="CH328"/>
  <c r="AV329"/>
  <c r="AW329"/>
  <c r="AX329"/>
  <c r="AY329"/>
  <c r="AZ329"/>
  <c r="BA329"/>
  <c r="BB329"/>
  <c r="BC329"/>
  <c r="BD329"/>
  <c r="BE329"/>
  <c r="BF329"/>
  <c r="BG329"/>
  <c r="BH329"/>
  <c r="BI329"/>
  <c r="BJ329"/>
  <c r="BK329"/>
  <c r="BL329"/>
  <c r="BM329"/>
  <c r="BN329"/>
  <c r="BO329"/>
  <c r="BP329"/>
  <c r="BQ329"/>
  <c r="BR329"/>
  <c r="BS329"/>
  <c r="BT329"/>
  <c r="BU329"/>
  <c r="BV329"/>
  <c r="BW329"/>
  <c r="BX329"/>
  <c r="BY329"/>
  <c r="BZ329"/>
  <c r="CA329"/>
  <c r="CB329"/>
  <c r="CC329"/>
  <c r="CD329"/>
  <c r="CE329"/>
  <c r="CF329"/>
  <c r="CG329"/>
  <c r="CH329"/>
  <c r="AV330"/>
  <c r="AW330"/>
  <c r="AX330"/>
  <c r="AY330"/>
  <c r="AZ330"/>
  <c r="BA330"/>
  <c r="BB330"/>
  <c r="BC330"/>
  <c r="BD330"/>
  <c r="BE330"/>
  <c r="BF330"/>
  <c r="BG330"/>
  <c r="BH330"/>
  <c r="BI330"/>
  <c r="BJ330"/>
  <c r="BK330"/>
  <c r="BL330"/>
  <c r="BM330"/>
  <c r="BN330"/>
  <c r="BO330"/>
  <c r="BP330"/>
  <c r="BQ330"/>
  <c r="BR330"/>
  <c r="BS330"/>
  <c r="BT330"/>
  <c r="BU330"/>
  <c r="BV330"/>
  <c r="BW330"/>
  <c r="BX330"/>
  <c r="BY330"/>
  <c r="BZ330"/>
  <c r="CA330"/>
  <c r="CB330"/>
  <c r="CC330"/>
  <c r="CD330"/>
  <c r="CE330"/>
  <c r="CF330"/>
  <c r="CG330"/>
  <c r="CH330"/>
  <c r="AV331"/>
  <c r="AW331"/>
  <c r="AX331"/>
  <c r="AY331"/>
  <c r="AZ331"/>
  <c r="BA331"/>
  <c r="BB331"/>
  <c r="BC331"/>
  <c r="BD331"/>
  <c r="BE331"/>
  <c r="BF331"/>
  <c r="BG331"/>
  <c r="BH331"/>
  <c r="BI331"/>
  <c r="BJ331"/>
  <c r="BK331"/>
  <c r="BL331"/>
  <c r="BM331"/>
  <c r="BN331"/>
  <c r="BO331"/>
  <c r="BP331"/>
  <c r="BQ331"/>
  <c r="BR331"/>
  <c r="BS331"/>
  <c r="BT331"/>
  <c r="BU331"/>
  <c r="BV331"/>
  <c r="BW331"/>
  <c r="BX331"/>
  <c r="BY331"/>
  <c r="BZ331"/>
  <c r="CA331"/>
  <c r="CB331"/>
  <c r="CC331"/>
  <c r="CD331"/>
  <c r="CE331"/>
  <c r="CF331"/>
  <c r="CG331"/>
  <c r="CH331"/>
  <c r="AV332"/>
  <c r="AW332"/>
  <c r="AX332"/>
  <c r="AY332"/>
  <c r="AZ332"/>
  <c r="BA332"/>
  <c r="BB332"/>
  <c r="BC332"/>
  <c r="BD332"/>
  <c r="BE332"/>
  <c r="BF332"/>
  <c r="BG332"/>
  <c r="BH332"/>
  <c r="BI332"/>
  <c r="BJ332"/>
  <c r="BK332"/>
  <c r="BL332"/>
  <c r="BM332"/>
  <c r="BN332"/>
  <c r="BO332"/>
  <c r="BP332"/>
  <c r="BQ332"/>
  <c r="BR332"/>
  <c r="BS332"/>
  <c r="BT332"/>
  <c r="BU332"/>
  <c r="BV332"/>
  <c r="BW332"/>
  <c r="BX332"/>
  <c r="BY332"/>
  <c r="BZ332"/>
  <c r="CA332"/>
  <c r="CB332"/>
  <c r="CC332"/>
  <c r="CD332"/>
  <c r="CE332"/>
  <c r="CF332"/>
  <c r="CG332"/>
  <c r="CH332"/>
  <c r="AV333"/>
  <c r="AW333"/>
  <c r="AX333"/>
  <c r="AY333"/>
  <c r="AZ333"/>
  <c r="BA333"/>
  <c r="BB333"/>
  <c r="BC333"/>
  <c r="BD333"/>
  <c r="BE333"/>
  <c r="BF333"/>
  <c r="BG333"/>
  <c r="BH333"/>
  <c r="BI333"/>
  <c r="BJ333"/>
  <c r="BK333"/>
  <c r="BL333"/>
  <c r="BM333"/>
  <c r="BN333"/>
  <c r="BO333"/>
  <c r="BP333"/>
  <c r="BQ333"/>
  <c r="BR333"/>
  <c r="BS333"/>
  <c r="BT333"/>
  <c r="BU333"/>
  <c r="BV333"/>
  <c r="BW333"/>
  <c r="BX333"/>
  <c r="BY333"/>
  <c r="BZ333"/>
  <c r="CA333"/>
  <c r="CB333"/>
  <c r="CC333"/>
  <c r="CD333"/>
  <c r="CE333"/>
  <c r="CF333"/>
  <c r="CG333"/>
  <c r="CH333"/>
  <c r="AV334"/>
  <c r="AW334"/>
  <c r="AX334"/>
  <c r="AY334"/>
  <c r="AZ334"/>
  <c r="BA334"/>
  <c r="BB334"/>
  <c r="BC334"/>
  <c r="BD334"/>
  <c r="BE334"/>
  <c r="BF334"/>
  <c r="BG334"/>
  <c r="BH334"/>
  <c r="BI334"/>
  <c r="BJ334"/>
  <c r="BK334"/>
  <c r="BL334"/>
  <c r="BM334"/>
  <c r="BN334"/>
  <c r="BO334"/>
  <c r="BP334"/>
  <c r="BQ334"/>
  <c r="BR334"/>
  <c r="BS334"/>
  <c r="BT334"/>
  <c r="BU334"/>
  <c r="BV334"/>
  <c r="BW334"/>
  <c r="BX334"/>
  <c r="BY334"/>
  <c r="BZ334"/>
  <c r="CA334"/>
  <c r="CB334"/>
  <c r="CC334"/>
  <c r="CD334"/>
  <c r="CE334"/>
  <c r="CF334"/>
  <c r="CG334"/>
  <c r="CH334"/>
  <c r="AV335"/>
  <c r="AW335"/>
  <c r="AX335"/>
  <c r="AY335"/>
  <c r="AZ335"/>
  <c r="BA335"/>
  <c r="BB335"/>
  <c r="BC335"/>
  <c r="BD335"/>
  <c r="BE335"/>
  <c r="BF335"/>
  <c r="BG335"/>
  <c r="BH335"/>
  <c r="BI335"/>
  <c r="BJ335"/>
  <c r="BK335"/>
  <c r="BL335"/>
  <c r="BM335"/>
  <c r="BN335"/>
  <c r="BO335"/>
  <c r="BP335"/>
  <c r="BQ335"/>
  <c r="BR335"/>
  <c r="BS335"/>
  <c r="BT335"/>
  <c r="BU335"/>
  <c r="BV335"/>
  <c r="BW335"/>
  <c r="BX335"/>
  <c r="BY335"/>
  <c r="BZ335"/>
  <c r="CA335"/>
  <c r="CB335"/>
  <c r="CC335"/>
  <c r="CD335"/>
  <c r="CE335"/>
  <c r="CF335"/>
  <c r="CG335"/>
  <c r="CH335"/>
  <c r="AV336"/>
  <c r="AW336"/>
  <c r="AX336"/>
  <c r="AY336"/>
  <c r="AZ336"/>
  <c r="BA336"/>
  <c r="BB336"/>
  <c r="BC336"/>
  <c r="BD336"/>
  <c r="BE336"/>
  <c r="BF336"/>
  <c r="BG336"/>
  <c r="BH336"/>
  <c r="BI336"/>
  <c r="BJ336"/>
  <c r="BK336"/>
  <c r="BL336"/>
  <c r="BM336"/>
  <c r="BN336"/>
  <c r="BO336"/>
  <c r="BP336"/>
  <c r="BQ336"/>
  <c r="BR336"/>
  <c r="BS336"/>
  <c r="BT336"/>
  <c r="BU336"/>
  <c r="BV336"/>
  <c r="BW336"/>
  <c r="BX336"/>
  <c r="BY336"/>
  <c r="BZ336"/>
  <c r="CA336"/>
  <c r="CB336"/>
  <c r="CC336"/>
  <c r="CD336"/>
  <c r="CE336"/>
  <c r="CF336"/>
  <c r="CG336"/>
  <c r="CH336"/>
  <c r="AV337"/>
  <c r="AW337"/>
  <c r="AX337"/>
  <c r="AY337"/>
  <c r="AZ337"/>
  <c r="BA337"/>
  <c r="BB337"/>
  <c r="BC337"/>
  <c r="BD337"/>
  <c r="BE337"/>
  <c r="BF337"/>
  <c r="BG337"/>
  <c r="BH337"/>
  <c r="BI337"/>
  <c r="BJ337"/>
  <c r="BK337"/>
  <c r="BL337"/>
  <c r="BM337"/>
  <c r="BN337"/>
  <c r="BO337"/>
  <c r="BP337"/>
  <c r="BQ337"/>
  <c r="BR337"/>
  <c r="BS337"/>
  <c r="BT337"/>
  <c r="BU337"/>
  <c r="BV337"/>
  <c r="BW337"/>
  <c r="BX337"/>
  <c r="BY337"/>
  <c r="BZ337"/>
  <c r="CA337"/>
  <c r="CB337"/>
  <c r="CC337"/>
  <c r="CD337"/>
  <c r="CE337"/>
  <c r="CF337"/>
  <c r="CG337"/>
  <c r="CH337"/>
  <c r="AV338"/>
  <c r="AW338"/>
  <c r="AX338"/>
  <c r="AY338"/>
  <c r="AZ338"/>
  <c r="BA338"/>
  <c r="BB338"/>
  <c r="BC338"/>
  <c r="BD338"/>
  <c r="BE338"/>
  <c r="BF338"/>
  <c r="BG338"/>
  <c r="BH338"/>
  <c r="BI338"/>
  <c r="BJ338"/>
  <c r="BK338"/>
  <c r="BL338"/>
  <c r="BM338"/>
  <c r="BN338"/>
  <c r="BO338"/>
  <c r="BP338"/>
  <c r="BQ338"/>
  <c r="BR338"/>
  <c r="BS338"/>
  <c r="BT338"/>
  <c r="BU338"/>
  <c r="BV338"/>
  <c r="BW338"/>
  <c r="BX338"/>
  <c r="BY338"/>
  <c r="BZ338"/>
  <c r="CA338"/>
  <c r="CB338"/>
  <c r="CC338"/>
  <c r="CD338"/>
  <c r="CE338"/>
  <c r="CF338"/>
  <c r="CG338"/>
  <c r="CH338"/>
  <c r="AV339"/>
  <c r="AW339"/>
  <c r="AX339"/>
  <c r="AY339"/>
  <c r="AZ339"/>
  <c r="BA339"/>
  <c r="BB339"/>
  <c r="BC339"/>
  <c r="BD339"/>
  <c r="BE339"/>
  <c r="BF339"/>
  <c r="BG339"/>
  <c r="BH339"/>
  <c r="BI339"/>
  <c r="BJ339"/>
  <c r="BK339"/>
  <c r="BL339"/>
  <c r="BM339"/>
  <c r="BN339"/>
  <c r="BO339"/>
  <c r="BP339"/>
  <c r="BQ339"/>
  <c r="BR339"/>
  <c r="BS339"/>
  <c r="BT339"/>
  <c r="BU339"/>
  <c r="BV339"/>
  <c r="BW339"/>
  <c r="BX339"/>
  <c r="BY339"/>
  <c r="BZ339"/>
  <c r="CA339"/>
  <c r="CB339"/>
  <c r="CC339"/>
  <c r="CD339"/>
  <c r="CE339"/>
  <c r="CF339"/>
  <c r="CG339"/>
  <c r="CH339"/>
  <c r="AV340"/>
  <c r="AW340"/>
  <c r="AX340"/>
  <c r="AY340"/>
  <c r="AZ340"/>
  <c r="BA340"/>
  <c r="BB340"/>
  <c r="BC340"/>
  <c r="BD340"/>
  <c r="BE340"/>
  <c r="BF340"/>
  <c r="BG340"/>
  <c r="BH340"/>
  <c r="BI340"/>
  <c r="BJ340"/>
  <c r="BK340"/>
  <c r="BL340"/>
  <c r="BM340"/>
  <c r="BN340"/>
  <c r="BO340"/>
  <c r="BP340"/>
  <c r="BQ340"/>
  <c r="BR340"/>
  <c r="BS340"/>
  <c r="BT340"/>
  <c r="BU340"/>
  <c r="BV340"/>
  <c r="BW340"/>
  <c r="BX340"/>
  <c r="BY340"/>
  <c r="BZ340"/>
  <c r="CA340"/>
  <c r="CB340"/>
  <c r="CC340"/>
  <c r="CD340"/>
  <c r="CE340"/>
  <c r="CF340"/>
  <c r="CG340"/>
  <c r="CH340"/>
  <c r="AV341"/>
  <c r="AW341"/>
  <c r="AX341"/>
  <c r="AY341"/>
  <c r="AZ341"/>
  <c r="BA341"/>
  <c r="BB341"/>
  <c r="BC341"/>
  <c r="BD341"/>
  <c r="BE341"/>
  <c r="BF341"/>
  <c r="BG341"/>
  <c r="BH341"/>
  <c r="BI341"/>
  <c r="BJ341"/>
  <c r="BK341"/>
  <c r="BL341"/>
  <c r="BM341"/>
  <c r="BN341"/>
  <c r="BO341"/>
  <c r="BP341"/>
  <c r="BQ341"/>
  <c r="BR341"/>
  <c r="BS341"/>
  <c r="BT341"/>
  <c r="BU341"/>
  <c r="BV341"/>
  <c r="BW341"/>
  <c r="BX341"/>
  <c r="BY341"/>
  <c r="BZ341"/>
  <c r="CA341"/>
  <c r="CB341"/>
  <c r="CC341"/>
  <c r="CD341"/>
  <c r="CE341"/>
  <c r="CF341"/>
  <c r="CG341"/>
  <c r="CH341"/>
  <c r="AV342"/>
  <c r="AW342"/>
  <c r="AX342"/>
  <c r="AY342"/>
  <c r="AZ342"/>
  <c r="BA342"/>
  <c r="BB342"/>
  <c r="BC342"/>
  <c r="BD342"/>
  <c r="BE342"/>
  <c r="BF342"/>
  <c r="BG342"/>
  <c r="BH342"/>
  <c r="BI342"/>
  <c r="BJ342"/>
  <c r="BK342"/>
  <c r="BL342"/>
  <c r="BM342"/>
  <c r="BN342"/>
  <c r="BO342"/>
  <c r="BP342"/>
  <c r="BQ342"/>
  <c r="BR342"/>
  <c r="BS342"/>
  <c r="BT342"/>
  <c r="BU342"/>
  <c r="BV342"/>
  <c r="BW342"/>
  <c r="BX342"/>
  <c r="BY342"/>
  <c r="BZ342"/>
  <c r="CA342"/>
  <c r="CB342"/>
  <c r="CC342"/>
  <c r="CD342"/>
  <c r="CE342"/>
  <c r="CF342"/>
  <c r="CG342"/>
  <c r="CH342"/>
  <c r="AV343"/>
  <c r="AW343"/>
  <c r="AX343"/>
  <c r="AY343"/>
  <c r="AZ343"/>
  <c r="BA343"/>
  <c r="BB343"/>
  <c r="BC343"/>
  <c r="BD343"/>
  <c r="BE343"/>
  <c r="BF343"/>
  <c r="BG343"/>
  <c r="BH343"/>
  <c r="BI343"/>
  <c r="BJ343"/>
  <c r="BK343"/>
  <c r="BL343"/>
  <c r="BM343"/>
  <c r="BN343"/>
  <c r="BO343"/>
  <c r="BP343"/>
  <c r="BQ343"/>
  <c r="BR343"/>
  <c r="BS343"/>
  <c r="BT343"/>
  <c r="BU343"/>
  <c r="BV343"/>
  <c r="BW343"/>
  <c r="BX343"/>
  <c r="BY343"/>
  <c r="BZ343"/>
  <c r="CA343"/>
  <c r="CB343"/>
  <c r="CC343"/>
  <c r="CD343"/>
  <c r="CE343"/>
  <c r="CF343"/>
  <c r="CG343"/>
  <c r="CH343"/>
  <c r="AV344"/>
  <c r="AW344"/>
  <c r="AX344"/>
  <c r="AY344"/>
  <c r="AZ344"/>
  <c r="BA344"/>
  <c r="BB344"/>
  <c r="BC344"/>
  <c r="BD344"/>
  <c r="BE344"/>
  <c r="BF344"/>
  <c r="BG344"/>
  <c r="BH344"/>
  <c r="BI344"/>
  <c r="BJ344"/>
  <c r="BK344"/>
  <c r="BL344"/>
  <c r="BM344"/>
  <c r="BN344"/>
  <c r="BO344"/>
  <c r="BP344"/>
  <c r="BQ344"/>
  <c r="BR344"/>
  <c r="BS344"/>
  <c r="BT344"/>
  <c r="BU344"/>
  <c r="BV344"/>
  <c r="BW344"/>
  <c r="BX344"/>
  <c r="BY344"/>
  <c r="BZ344"/>
  <c r="CA344"/>
  <c r="CB344"/>
  <c r="CC344"/>
  <c r="CD344"/>
  <c r="CE344"/>
  <c r="CF344"/>
  <c r="CG344"/>
  <c r="CH344"/>
  <c r="AV345"/>
  <c r="AW345"/>
  <c r="AX345"/>
  <c r="AY345"/>
  <c r="AZ345"/>
  <c r="BA345"/>
  <c r="BB345"/>
  <c r="BC345"/>
  <c r="BD345"/>
  <c r="BE345"/>
  <c r="BF345"/>
  <c r="BG345"/>
  <c r="BH345"/>
  <c r="BI345"/>
  <c r="BJ345"/>
  <c r="BK345"/>
  <c r="BL345"/>
  <c r="BM345"/>
  <c r="BN345"/>
  <c r="BO345"/>
  <c r="BP345"/>
  <c r="BQ345"/>
  <c r="BR345"/>
  <c r="BS345"/>
  <c r="BT345"/>
  <c r="BU345"/>
  <c r="BV345"/>
  <c r="BW345"/>
  <c r="BX345"/>
  <c r="BY345"/>
  <c r="BZ345"/>
  <c r="CA345"/>
  <c r="CB345"/>
  <c r="CC345"/>
  <c r="CD345"/>
  <c r="CE345"/>
  <c r="CF345"/>
  <c r="CG345"/>
  <c r="CH345"/>
  <c r="AV346"/>
  <c r="AW346"/>
  <c r="AX346"/>
  <c r="AY346"/>
  <c r="AZ346"/>
  <c r="BA346"/>
  <c r="BB346"/>
  <c r="BC346"/>
  <c r="BD346"/>
  <c r="BE346"/>
  <c r="BF346"/>
  <c r="BG346"/>
  <c r="BH346"/>
  <c r="BI346"/>
  <c r="BJ346"/>
  <c r="BK346"/>
  <c r="BL346"/>
  <c r="BM346"/>
  <c r="BN346"/>
  <c r="BO346"/>
  <c r="BP346"/>
  <c r="BQ346"/>
  <c r="BR346"/>
  <c r="BS346"/>
  <c r="BT346"/>
  <c r="BU346"/>
  <c r="BV346"/>
  <c r="BW346"/>
  <c r="BX346"/>
  <c r="BY346"/>
  <c r="BZ346"/>
  <c r="CA346"/>
  <c r="CB346"/>
  <c r="CC346"/>
  <c r="CD346"/>
  <c r="CE346"/>
  <c r="CF346"/>
  <c r="CG346"/>
  <c r="CH346"/>
  <c r="AV347"/>
  <c r="AW347"/>
  <c r="AX347"/>
  <c r="AY347"/>
  <c r="AZ347"/>
  <c r="BA347"/>
  <c r="BB347"/>
  <c r="BC347"/>
  <c r="BD347"/>
  <c r="BE347"/>
  <c r="BF347"/>
  <c r="BG347"/>
  <c r="BH347"/>
  <c r="BI347"/>
  <c r="BJ347"/>
  <c r="BK347"/>
  <c r="BL347"/>
  <c r="BM347"/>
  <c r="BN347"/>
  <c r="BO347"/>
  <c r="BP347"/>
  <c r="BQ347"/>
  <c r="BR347"/>
  <c r="BS347"/>
  <c r="BT347"/>
  <c r="BU347"/>
  <c r="BV347"/>
  <c r="BW347"/>
  <c r="BX347"/>
  <c r="BY347"/>
  <c r="BZ347"/>
  <c r="CA347"/>
  <c r="CB347"/>
  <c r="CC347"/>
  <c r="CD347"/>
  <c r="CE347"/>
  <c r="CF347"/>
  <c r="CG347"/>
  <c r="CH347"/>
  <c r="AV348"/>
  <c r="AW348"/>
  <c r="AX348"/>
  <c r="AY348"/>
  <c r="AZ348"/>
  <c r="BA348"/>
  <c r="BB348"/>
  <c r="BC348"/>
  <c r="BD348"/>
  <c r="BE348"/>
  <c r="BF348"/>
  <c r="BG348"/>
  <c r="BH348"/>
  <c r="BI348"/>
  <c r="BJ348"/>
  <c r="BK348"/>
  <c r="BL348"/>
  <c r="BM348"/>
  <c r="BN348"/>
  <c r="BO348"/>
  <c r="BP348"/>
  <c r="BQ348"/>
  <c r="BR348"/>
  <c r="BS348"/>
  <c r="BT348"/>
  <c r="BU348"/>
  <c r="BV348"/>
  <c r="BW348"/>
  <c r="BX348"/>
  <c r="BY348"/>
  <c r="BZ348"/>
  <c r="CA348"/>
  <c r="CB348"/>
  <c r="CC348"/>
  <c r="CD348"/>
  <c r="CE348"/>
  <c r="CF348"/>
  <c r="CG348"/>
  <c r="CH348"/>
  <c r="AV349"/>
  <c r="AW349"/>
  <c r="AX349"/>
  <c r="AY349"/>
  <c r="AZ349"/>
  <c r="BA349"/>
  <c r="BB349"/>
  <c r="BC349"/>
  <c r="BD349"/>
  <c r="BE349"/>
  <c r="BF349"/>
  <c r="BG349"/>
  <c r="BH349"/>
  <c r="BI349"/>
  <c r="BJ349"/>
  <c r="BK349"/>
  <c r="BL349"/>
  <c r="BM349"/>
  <c r="BN349"/>
  <c r="BO349"/>
  <c r="BP349"/>
  <c r="BQ349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AV350"/>
  <c r="AW350"/>
  <c r="AX350"/>
  <c r="AY350"/>
  <c r="AZ350"/>
  <c r="BA350"/>
  <c r="BB350"/>
  <c r="BC350"/>
  <c r="BD350"/>
  <c r="BE350"/>
  <c r="BF350"/>
  <c r="BG350"/>
  <c r="BH350"/>
  <c r="BI350"/>
  <c r="BJ350"/>
  <c r="BK350"/>
  <c r="BL350"/>
  <c r="BM350"/>
  <c r="BN350"/>
  <c r="BO350"/>
  <c r="BP350"/>
  <c r="BQ350"/>
  <c r="BR350"/>
  <c r="BS350"/>
  <c r="BT350"/>
  <c r="BU350"/>
  <c r="BV350"/>
  <c r="BW350"/>
  <c r="BX350"/>
  <c r="BY350"/>
  <c r="BZ350"/>
  <c r="CA350"/>
  <c r="CB350"/>
  <c r="CC350"/>
  <c r="CD350"/>
  <c r="CE350"/>
  <c r="CF350"/>
  <c r="CG350"/>
  <c r="CH350"/>
  <c r="AV351"/>
  <c r="AW351"/>
  <c r="AX351"/>
  <c r="AY351"/>
  <c r="AZ351"/>
  <c r="BA351"/>
  <c r="BB351"/>
  <c r="BC351"/>
  <c r="BD351"/>
  <c r="BE351"/>
  <c r="BF351"/>
  <c r="BG351"/>
  <c r="BH351"/>
  <c r="BI351"/>
  <c r="BJ351"/>
  <c r="BK351"/>
  <c r="BL351"/>
  <c r="BM351"/>
  <c r="BN351"/>
  <c r="BO351"/>
  <c r="BP351"/>
  <c r="BQ351"/>
  <c r="BR351"/>
  <c r="BS351"/>
  <c r="BT351"/>
  <c r="BU351"/>
  <c r="BV351"/>
  <c r="BW351"/>
  <c r="BX351"/>
  <c r="BY351"/>
  <c r="BZ351"/>
  <c r="CA351"/>
  <c r="CB351"/>
  <c r="CC351"/>
  <c r="CD351"/>
  <c r="CE351"/>
  <c r="CF351"/>
  <c r="CG351"/>
  <c r="CH351"/>
  <c r="AV352"/>
  <c r="AW352"/>
  <c r="AX352"/>
  <c r="AY352"/>
  <c r="AZ352"/>
  <c r="BA352"/>
  <c r="BB352"/>
  <c r="BC352"/>
  <c r="BD352"/>
  <c r="BE352"/>
  <c r="BF352"/>
  <c r="BG352"/>
  <c r="BH352"/>
  <c r="BI352"/>
  <c r="BJ352"/>
  <c r="BK352"/>
  <c r="BL352"/>
  <c r="BM352"/>
  <c r="BN352"/>
  <c r="BO352"/>
  <c r="BP352"/>
  <c r="BQ352"/>
  <c r="BR352"/>
  <c r="BS352"/>
  <c r="BT352"/>
  <c r="BU352"/>
  <c r="BV352"/>
  <c r="BW352"/>
  <c r="BX352"/>
  <c r="BY352"/>
  <c r="BZ352"/>
  <c r="CA352"/>
  <c r="CB352"/>
  <c r="CC352"/>
  <c r="CD352"/>
  <c r="CE352"/>
  <c r="CF352"/>
  <c r="CG352"/>
  <c r="CH352"/>
  <c r="AV353"/>
  <c r="AW353"/>
  <c r="AX353"/>
  <c r="AY353"/>
  <c r="AZ353"/>
  <c r="BA353"/>
  <c r="BB353"/>
  <c r="BC353"/>
  <c r="BD353"/>
  <c r="BE353"/>
  <c r="BF353"/>
  <c r="BG353"/>
  <c r="BH353"/>
  <c r="BI353"/>
  <c r="BJ353"/>
  <c r="BK353"/>
  <c r="BL353"/>
  <c r="BM353"/>
  <c r="BN353"/>
  <c r="BO353"/>
  <c r="BP353"/>
  <c r="BQ353"/>
  <c r="BR353"/>
  <c r="BS353"/>
  <c r="BT353"/>
  <c r="BU353"/>
  <c r="BV353"/>
  <c r="BW353"/>
  <c r="BX353"/>
  <c r="BY353"/>
  <c r="BZ353"/>
  <c r="CA353"/>
  <c r="CB353"/>
  <c r="CC353"/>
  <c r="CD353"/>
  <c r="CE353"/>
  <c r="CF353"/>
  <c r="CG353"/>
  <c r="CH353"/>
  <c r="AV354"/>
  <c r="AW354"/>
  <c r="AX354"/>
  <c r="AY354"/>
  <c r="AZ354"/>
  <c r="BA354"/>
  <c r="BB354"/>
  <c r="BC354"/>
  <c r="BD354"/>
  <c r="BE354"/>
  <c r="BF354"/>
  <c r="BG354"/>
  <c r="BH354"/>
  <c r="BI354"/>
  <c r="BJ354"/>
  <c r="BK354"/>
  <c r="BL354"/>
  <c r="BM354"/>
  <c r="BN354"/>
  <c r="BO354"/>
  <c r="BP354"/>
  <c r="BQ354"/>
  <c r="BR354"/>
  <c r="BS354"/>
  <c r="BT354"/>
  <c r="BU354"/>
  <c r="BV354"/>
  <c r="BW354"/>
  <c r="BX354"/>
  <c r="BY354"/>
  <c r="BZ354"/>
  <c r="CA354"/>
  <c r="CB354"/>
  <c r="CC354"/>
  <c r="CD354"/>
  <c r="CE354"/>
  <c r="CF354"/>
  <c r="CG354"/>
  <c r="CH354"/>
  <c r="AV355"/>
  <c r="AW355"/>
  <c r="AX355"/>
  <c r="AY355"/>
  <c r="AZ355"/>
  <c r="BA355"/>
  <c r="BB355"/>
  <c r="BC355"/>
  <c r="BD355"/>
  <c r="BE355"/>
  <c r="BF355"/>
  <c r="BG355"/>
  <c r="BH355"/>
  <c r="BI355"/>
  <c r="BJ355"/>
  <c r="BK355"/>
  <c r="BL355"/>
  <c r="BM355"/>
  <c r="BN355"/>
  <c r="BO355"/>
  <c r="BP355"/>
  <c r="BQ355"/>
  <c r="BR355"/>
  <c r="BS355"/>
  <c r="BT355"/>
  <c r="BU355"/>
  <c r="BV355"/>
  <c r="BW355"/>
  <c r="BX355"/>
  <c r="BY355"/>
  <c r="BZ355"/>
  <c r="CA355"/>
  <c r="CB355"/>
  <c r="CC355"/>
  <c r="CD355"/>
  <c r="CE355"/>
  <c r="CF355"/>
  <c r="CG355"/>
  <c r="CH355"/>
  <c r="AV356"/>
  <c r="AW356"/>
  <c r="AX356"/>
  <c r="AY356"/>
  <c r="AZ356"/>
  <c r="BA356"/>
  <c r="BB356"/>
  <c r="BC356"/>
  <c r="BD356"/>
  <c r="BE356"/>
  <c r="BF356"/>
  <c r="BG356"/>
  <c r="BH356"/>
  <c r="BI356"/>
  <c r="BJ356"/>
  <c r="BK356"/>
  <c r="BL356"/>
  <c r="BM356"/>
  <c r="BN356"/>
  <c r="BO356"/>
  <c r="BP356"/>
  <c r="BQ356"/>
  <c r="BR356"/>
  <c r="BS356"/>
  <c r="BT356"/>
  <c r="BU356"/>
  <c r="BV356"/>
  <c r="BW356"/>
  <c r="BX356"/>
  <c r="BY356"/>
  <c r="BZ356"/>
  <c r="CA356"/>
  <c r="CB356"/>
  <c r="CC356"/>
  <c r="CD356"/>
  <c r="CE356"/>
  <c r="CF356"/>
  <c r="CG356"/>
  <c r="CH356"/>
  <c r="AV357"/>
  <c r="AW357"/>
  <c r="AX357"/>
  <c r="AY357"/>
  <c r="AZ357"/>
  <c r="BA357"/>
  <c r="BB357"/>
  <c r="BC357"/>
  <c r="BD357"/>
  <c r="BE357"/>
  <c r="BF357"/>
  <c r="BG357"/>
  <c r="BH357"/>
  <c r="BI357"/>
  <c r="BJ357"/>
  <c r="BK357"/>
  <c r="BL357"/>
  <c r="BM357"/>
  <c r="BN357"/>
  <c r="BO357"/>
  <c r="BP357"/>
  <c r="BQ357"/>
  <c r="BR357"/>
  <c r="BS357"/>
  <c r="BT357"/>
  <c r="BU357"/>
  <c r="BV357"/>
  <c r="BW357"/>
  <c r="BX357"/>
  <c r="BY357"/>
  <c r="BZ357"/>
  <c r="CA357"/>
  <c r="CB357"/>
  <c r="CC357"/>
  <c r="CD357"/>
  <c r="CE357"/>
  <c r="CF357"/>
  <c r="CG357"/>
  <c r="CH357"/>
  <c r="AV358"/>
  <c r="AW358"/>
  <c r="AX358"/>
  <c r="AY358"/>
  <c r="AZ358"/>
  <c r="BA358"/>
  <c r="BB358"/>
  <c r="BC358"/>
  <c r="BD358"/>
  <c r="BE358"/>
  <c r="BF358"/>
  <c r="BG358"/>
  <c r="BH358"/>
  <c r="BI358"/>
  <c r="BJ358"/>
  <c r="BK358"/>
  <c r="BL358"/>
  <c r="BM358"/>
  <c r="BN358"/>
  <c r="BO358"/>
  <c r="BP358"/>
  <c r="BQ358"/>
  <c r="BR358"/>
  <c r="BS358"/>
  <c r="BT358"/>
  <c r="BU358"/>
  <c r="BV358"/>
  <c r="BW358"/>
  <c r="BX358"/>
  <c r="BY358"/>
  <c r="BZ358"/>
  <c r="CA358"/>
  <c r="CB358"/>
  <c r="CC358"/>
  <c r="CD358"/>
  <c r="CE358"/>
  <c r="CF358"/>
  <c r="CG358"/>
  <c r="CH358"/>
  <c r="AV359"/>
  <c r="AW359"/>
  <c r="AX359"/>
  <c r="AY359"/>
  <c r="AZ359"/>
  <c r="BA359"/>
  <c r="BB359"/>
  <c r="BC359"/>
  <c r="BD359"/>
  <c r="BE359"/>
  <c r="BF359"/>
  <c r="BG359"/>
  <c r="BH359"/>
  <c r="BI359"/>
  <c r="BJ359"/>
  <c r="BK359"/>
  <c r="BL359"/>
  <c r="BM359"/>
  <c r="BN359"/>
  <c r="BO359"/>
  <c r="BP359"/>
  <c r="BQ359"/>
  <c r="BR359"/>
  <c r="BS359"/>
  <c r="BT359"/>
  <c r="BU359"/>
  <c r="BV359"/>
  <c r="BW359"/>
  <c r="BX359"/>
  <c r="BY359"/>
  <c r="BZ359"/>
  <c r="CA359"/>
  <c r="CB359"/>
  <c r="CC359"/>
  <c r="CD359"/>
  <c r="CE359"/>
  <c r="CF359"/>
  <c r="CG359"/>
  <c r="CH359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28"/>
  <c r="AU68" i="28" l="1"/>
  <c r="C282" i="3"/>
  <c r="D282"/>
  <c r="E282"/>
  <c r="F282"/>
  <c r="G282"/>
  <c r="H282"/>
  <c r="I282"/>
  <c r="J282"/>
  <c r="K282"/>
  <c r="L282"/>
  <c r="M282"/>
  <c r="N282"/>
  <c r="O282"/>
  <c r="P282"/>
  <c r="Q282"/>
  <c r="BI282" s="1"/>
  <c r="R282"/>
  <c r="S282"/>
  <c r="T282"/>
  <c r="U282"/>
  <c r="V282"/>
  <c r="W282"/>
  <c r="X282"/>
  <c r="Y282"/>
  <c r="Z282"/>
  <c r="AA282"/>
  <c r="AB282"/>
  <c r="AC282"/>
  <c r="AD282"/>
  <c r="AE282"/>
  <c r="AF282"/>
  <c r="AG282"/>
  <c r="AH282"/>
  <c r="AI282"/>
  <c r="AJ282"/>
  <c r="AK282"/>
  <c r="AL282"/>
  <c r="AM282"/>
  <c r="AN282"/>
  <c r="AO282"/>
  <c r="AP282"/>
  <c r="B63" i="46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AV84" i="3" l="1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AU84"/>
  <c r="AV84" i="28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AU84"/>
  <c r="AU105"/>
  <c r="D704" i="3" l="1"/>
  <c r="E704"/>
  <c r="F704"/>
  <c r="G704"/>
  <c r="H704"/>
  <c r="I704"/>
  <c r="J704"/>
  <c r="K704"/>
  <c r="L704"/>
  <c r="M704"/>
  <c r="N704"/>
  <c r="O704"/>
  <c r="P704"/>
  <c r="Q704"/>
  <c r="R704"/>
  <c r="S704"/>
  <c r="T704"/>
  <c r="U704"/>
  <c r="V704"/>
  <c r="W704"/>
  <c r="X704"/>
  <c r="Y704"/>
  <c r="Z704"/>
  <c r="AA704"/>
  <c r="AB704"/>
  <c r="AC704"/>
  <c r="AD704"/>
  <c r="AE704"/>
  <c r="AF704"/>
  <c r="AG704"/>
  <c r="AH704"/>
  <c r="AI704"/>
  <c r="AJ704"/>
  <c r="AK704"/>
  <c r="AL704"/>
  <c r="AM704"/>
  <c r="AN704"/>
  <c r="AO704"/>
  <c r="AP704"/>
  <c r="C704"/>
  <c r="C703" s="1"/>
  <c r="D593"/>
  <c r="E593"/>
  <c r="F593"/>
  <c r="G593"/>
  <c r="H593"/>
  <c r="I593"/>
  <c r="J593"/>
  <c r="K593"/>
  <c r="L593"/>
  <c r="M593"/>
  <c r="N593"/>
  <c r="O593"/>
  <c r="P593"/>
  <c r="Q593"/>
  <c r="R593"/>
  <c r="S593"/>
  <c r="T593"/>
  <c r="U593"/>
  <c r="V593"/>
  <c r="W593"/>
  <c r="X593"/>
  <c r="Y593"/>
  <c r="Z593"/>
  <c r="AA593"/>
  <c r="AB593"/>
  <c r="AC593"/>
  <c r="AD593"/>
  <c r="AE593"/>
  <c r="AF593"/>
  <c r="AG593"/>
  <c r="AH593"/>
  <c r="AI593"/>
  <c r="AJ593"/>
  <c r="AK593"/>
  <c r="AL593"/>
  <c r="AM593"/>
  <c r="AN593"/>
  <c r="AO593"/>
  <c r="AP593"/>
  <c r="C593"/>
  <c r="C592" s="1"/>
  <c r="D482"/>
  <c r="E482"/>
  <c r="F482"/>
  <c r="G482"/>
  <c r="H482"/>
  <c r="I482"/>
  <c r="J482"/>
  <c r="K482"/>
  <c r="L482"/>
  <c r="M482"/>
  <c r="N482"/>
  <c r="O482"/>
  <c r="P482"/>
  <c r="Q482"/>
  <c r="R482"/>
  <c r="S482"/>
  <c r="T482"/>
  <c r="U482"/>
  <c r="V482"/>
  <c r="W482"/>
  <c r="X482"/>
  <c r="Y482"/>
  <c r="Z482"/>
  <c r="AA482"/>
  <c r="AB482"/>
  <c r="AC482"/>
  <c r="AD482"/>
  <c r="AE482"/>
  <c r="AF482"/>
  <c r="AG482"/>
  <c r="AH482"/>
  <c r="AI482"/>
  <c r="AJ482"/>
  <c r="AK482"/>
  <c r="AL482"/>
  <c r="AM482"/>
  <c r="AN482"/>
  <c r="AO482"/>
  <c r="AP482"/>
  <c r="C482"/>
  <c r="C481" s="1"/>
  <c r="D443"/>
  <c r="E443"/>
  <c r="F443"/>
  <c r="G443"/>
  <c r="H443"/>
  <c r="I443"/>
  <c r="J443"/>
  <c r="K443"/>
  <c r="L443"/>
  <c r="M443"/>
  <c r="N443"/>
  <c r="O443"/>
  <c r="P443"/>
  <c r="Q443"/>
  <c r="R443"/>
  <c r="S443"/>
  <c r="T443"/>
  <c r="U443"/>
  <c r="V443"/>
  <c r="W443"/>
  <c r="X443"/>
  <c r="Y443"/>
  <c r="Z443"/>
  <c r="AA443"/>
  <c r="AB443"/>
  <c r="AC443"/>
  <c r="AD443"/>
  <c r="AE443"/>
  <c r="AF443"/>
  <c r="AG443"/>
  <c r="AH443"/>
  <c r="AI443"/>
  <c r="AJ443"/>
  <c r="AK443"/>
  <c r="AL443"/>
  <c r="AM443"/>
  <c r="AN443"/>
  <c r="AO443"/>
  <c r="AP443"/>
  <c r="C443"/>
  <c r="D404"/>
  <c r="E404"/>
  <c r="F404"/>
  <c r="G404"/>
  <c r="H404"/>
  <c r="I404"/>
  <c r="J404"/>
  <c r="K404"/>
  <c r="L404"/>
  <c r="M404"/>
  <c r="N404"/>
  <c r="O404"/>
  <c r="P404"/>
  <c r="Q404"/>
  <c r="R404"/>
  <c r="S404"/>
  <c r="T404"/>
  <c r="U404"/>
  <c r="V404"/>
  <c r="W404"/>
  <c r="X404"/>
  <c r="Y404"/>
  <c r="Z404"/>
  <c r="AA404"/>
  <c r="AB404"/>
  <c r="AC404"/>
  <c r="AD404"/>
  <c r="AE404"/>
  <c r="AF404"/>
  <c r="AG404"/>
  <c r="AH404"/>
  <c r="AI404"/>
  <c r="AJ404"/>
  <c r="AK404"/>
  <c r="AL404"/>
  <c r="AM404"/>
  <c r="AN404"/>
  <c r="AO404"/>
  <c r="AP404"/>
  <c r="C404"/>
  <c r="D365"/>
  <c r="E365"/>
  <c r="F365"/>
  <c r="G365"/>
  <c r="H365"/>
  <c r="I365"/>
  <c r="J365"/>
  <c r="K365"/>
  <c r="L365"/>
  <c r="M365"/>
  <c r="N365"/>
  <c r="O365"/>
  <c r="P365"/>
  <c r="Q365"/>
  <c r="R365"/>
  <c r="S365"/>
  <c r="T365"/>
  <c r="U365"/>
  <c r="V365"/>
  <c r="W365"/>
  <c r="X365"/>
  <c r="Y365"/>
  <c r="Z365"/>
  <c r="AA365"/>
  <c r="AB365"/>
  <c r="AC365"/>
  <c r="AD365"/>
  <c r="AE365"/>
  <c r="AF365"/>
  <c r="AG365"/>
  <c r="AH365"/>
  <c r="AI365"/>
  <c r="AJ365"/>
  <c r="AK365"/>
  <c r="AL365"/>
  <c r="AM365"/>
  <c r="AN365"/>
  <c r="AO365"/>
  <c r="AP365"/>
  <c r="C365"/>
  <c r="D326"/>
  <c r="E326"/>
  <c r="F326"/>
  <c r="G326"/>
  <c r="H326"/>
  <c r="I326"/>
  <c r="J326"/>
  <c r="K326"/>
  <c r="L326"/>
  <c r="M326"/>
  <c r="N326"/>
  <c r="O326"/>
  <c r="P326"/>
  <c r="Q326"/>
  <c r="R326"/>
  <c r="S326"/>
  <c r="T326"/>
  <c r="U326"/>
  <c r="V326"/>
  <c r="W326"/>
  <c r="X326"/>
  <c r="Y326"/>
  <c r="Z326"/>
  <c r="AA326"/>
  <c r="AB326"/>
  <c r="AC326"/>
  <c r="AD326"/>
  <c r="AE326"/>
  <c r="AF326"/>
  <c r="AG326"/>
  <c r="AH326"/>
  <c r="AI326"/>
  <c r="AJ326"/>
  <c r="AK326"/>
  <c r="AL326"/>
  <c r="AM326"/>
  <c r="AN326"/>
  <c r="AO326"/>
  <c r="AP326"/>
  <c r="C326"/>
  <c r="C325" s="1"/>
  <c r="D287"/>
  <c r="E287"/>
  <c r="F287"/>
  <c r="G287"/>
  <c r="H287"/>
  <c r="I287"/>
  <c r="J287"/>
  <c r="K287"/>
  <c r="L287"/>
  <c r="M287"/>
  <c r="N287"/>
  <c r="O287"/>
  <c r="P287"/>
  <c r="Q287"/>
  <c r="R287"/>
  <c r="S287"/>
  <c r="T287"/>
  <c r="U287"/>
  <c r="V287"/>
  <c r="W287"/>
  <c r="X287"/>
  <c r="Y287"/>
  <c r="Z287"/>
  <c r="AA287"/>
  <c r="AB287"/>
  <c r="AC287"/>
  <c r="AD287"/>
  <c r="AE287"/>
  <c r="AF287"/>
  <c r="AG287"/>
  <c r="AH287"/>
  <c r="AI287"/>
  <c r="AJ287"/>
  <c r="AK287"/>
  <c r="AL287"/>
  <c r="AM287"/>
  <c r="AN287"/>
  <c r="AO287"/>
  <c r="AP287"/>
  <c r="C287"/>
  <c r="C286" s="1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AM248"/>
  <c r="AN248"/>
  <c r="AO248"/>
  <c r="AP248"/>
  <c r="C248"/>
  <c r="C247" s="1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AG183"/>
  <c r="AH183"/>
  <c r="AI183"/>
  <c r="AJ183"/>
  <c r="AK183"/>
  <c r="AL183"/>
  <c r="AM183"/>
  <c r="AN183"/>
  <c r="AO183"/>
  <c r="AP183"/>
  <c r="C183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C11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C6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C6"/>
  <c r="D468" i="28"/>
  <c r="E468"/>
  <c r="F468"/>
  <c r="G468"/>
  <c r="H468"/>
  <c r="I468"/>
  <c r="J468"/>
  <c r="K468"/>
  <c r="L468"/>
  <c r="M468"/>
  <c r="N468"/>
  <c r="O468"/>
  <c r="P468"/>
  <c r="Q468"/>
  <c r="R468"/>
  <c r="S468"/>
  <c r="T468"/>
  <c r="U468"/>
  <c r="V468"/>
  <c r="W468"/>
  <c r="X468"/>
  <c r="Y468"/>
  <c r="Z468"/>
  <c r="AA468"/>
  <c r="AB468"/>
  <c r="AC468"/>
  <c r="AD468"/>
  <c r="AE468"/>
  <c r="AF468"/>
  <c r="AG468"/>
  <c r="AH468"/>
  <c r="AI468"/>
  <c r="AJ468"/>
  <c r="AK468"/>
  <c r="AL468"/>
  <c r="AM468"/>
  <c r="AN468"/>
  <c r="AO468"/>
  <c r="AP468"/>
  <c r="C468"/>
  <c r="D424"/>
  <c r="E424"/>
  <c r="F424"/>
  <c r="G424"/>
  <c r="H424"/>
  <c r="I424"/>
  <c r="J424"/>
  <c r="K424"/>
  <c r="L424"/>
  <c r="M424"/>
  <c r="N424"/>
  <c r="O424"/>
  <c r="P424"/>
  <c r="Q424"/>
  <c r="R424"/>
  <c r="S424"/>
  <c r="T424"/>
  <c r="U424"/>
  <c r="V424"/>
  <c r="W424"/>
  <c r="X424"/>
  <c r="Y424"/>
  <c r="Z424"/>
  <c r="AA424"/>
  <c r="AB424"/>
  <c r="AC424"/>
  <c r="AD424"/>
  <c r="AE424"/>
  <c r="AF424"/>
  <c r="AG424"/>
  <c r="AH424"/>
  <c r="AI424"/>
  <c r="AJ424"/>
  <c r="AK424"/>
  <c r="AL424"/>
  <c r="AM424"/>
  <c r="AN424"/>
  <c r="AO424"/>
  <c r="AP424"/>
  <c r="C424"/>
  <c r="C423" s="1"/>
  <c r="D380"/>
  <c r="E380"/>
  <c r="F380"/>
  <c r="G380"/>
  <c r="H380"/>
  <c r="I380"/>
  <c r="J380"/>
  <c r="K380"/>
  <c r="L380"/>
  <c r="M380"/>
  <c r="N380"/>
  <c r="O380"/>
  <c r="P380"/>
  <c r="Q380"/>
  <c r="R380"/>
  <c r="S380"/>
  <c r="T380"/>
  <c r="U380"/>
  <c r="V380"/>
  <c r="W380"/>
  <c r="X380"/>
  <c r="Y380"/>
  <c r="Z380"/>
  <c r="AA380"/>
  <c r="AB380"/>
  <c r="AC380"/>
  <c r="AD380"/>
  <c r="AE380"/>
  <c r="AF380"/>
  <c r="AG380"/>
  <c r="AH380"/>
  <c r="AI380"/>
  <c r="AJ380"/>
  <c r="AK380"/>
  <c r="AL380"/>
  <c r="AM380"/>
  <c r="AN380"/>
  <c r="AO380"/>
  <c r="AP380"/>
  <c r="C380"/>
  <c r="C379" s="1"/>
  <c r="D336"/>
  <c r="E336"/>
  <c r="F336"/>
  <c r="G336"/>
  <c r="H336"/>
  <c r="I336"/>
  <c r="J336"/>
  <c r="K336"/>
  <c r="L336"/>
  <c r="M336"/>
  <c r="N336"/>
  <c r="O336"/>
  <c r="P336"/>
  <c r="Q336"/>
  <c r="R336"/>
  <c r="S336"/>
  <c r="T336"/>
  <c r="U336"/>
  <c r="V336"/>
  <c r="W336"/>
  <c r="X336"/>
  <c r="Y336"/>
  <c r="Z336"/>
  <c r="AA336"/>
  <c r="AB336"/>
  <c r="AC336"/>
  <c r="AD336"/>
  <c r="AE336"/>
  <c r="AF336"/>
  <c r="AG336"/>
  <c r="AH336"/>
  <c r="AI336"/>
  <c r="AJ336"/>
  <c r="AK336"/>
  <c r="AL336"/>
  <c r="AM336"/>
  <c r="AN336"/>
  <c r="AO336"/>
  <c r="AP336"/>
  <c r="C336"/>
  <c r="D292"/>
  <c r="E292"/>
  <c r="F292"/>
  <c r="G292"/>
  <c r="H292"/>
  <c r="I292"/>
  <c r="J292"/>
  <c r="K292"/>
  <c r="L292"/>
  <c r="M292"/>
  <c r="N292"/>
  <c r="O292"/>
  <c r="P292"/>
  <c r="Q292"/>
  <c r="R292"/>
  <c r="S292"/>
  <c r="T292"/>
  <c r="U292"/>
  <c r="V292"/>
  <c r="W292"/>
  <c r="X292"/>
  <c r="Y292"/>
  <c r="Z292"/>
  <c r="AA292"/>
  <c r="AB292"/>
  <c r="AC292"/>
  <c r="AD292"/>
  <c r="AE292"/>
  <c r="AF292"/>
  <c r="AG292"/>
  <c r="AH292"/>
  <c r="AI292"/>
  <c r="AJ292"/>
  <c r="AK292"/>
  <c r="AL292"/>
  <c r="AM292"/>
  <c r="AN292"/>
  <c r="AO292"/>
  <c r="AP292"/>
  <c r="C292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AM248"/>
  <c r="AN248"/>
  <c r="AO248"/>
  <c r="AP248"/>
  <c r="C248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AG183"/>
  <c r="AH183"/>
  <c r="AI183"/>
  <c r="AJ183"/>
  <c r="AK183"/>
  <c r="AL183"/>
  <c r="AM183"/>
  <c r="AN183"/>
  <c r="AO183"/>
  <c r="AP183"/>
  <c r="C183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C11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C6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D6"/>
  <c r="E6"/>
  <c r="F6"/>
  <c r="G6"/>
  <c r="C6"/>
  <c r="AP592" i="3" l="1"/>
  <c r="AP703"/>
  <c r="AN703"/>
  <c r="AL703"/>
  <c r="AJ703"/>
  <c r="AH703"/>
  <c r="AF703"/>
  <c r="AD703"/>
  <c r="AB703"/>
  <c r="Z703"/>
  <c r="X703"/>
  <c r="V703"/>
  <c r="T703"/>
  <c r="R703"/>
  <c r="P703"/>
  <c r="N703"/>
  <c r="L703"/>
  <c r="J703"/>
  <c r="H703"/>
  <c r="F703"/>
  <c r="D703"/>
  <c r="AO703"/>
  <c r="AM703"/>
  <c r="AK703"/>
  <c r="AI703"/>
  <c r="AG703"/>
  <c r="AE703"/>
  <c r="AC703"/>
  <c r="AA703"/>
  <c r="Y703"/>
  <c r="W703"/>
  <c r="U703"/>
  <c r="S703"/>
  <c r="Q703"/>
  <c r="O703"/>
  <c r="M703"/>
  <c r="K703"/>
  <c r="I703"/>
  <c r="G703"/>
  <c r="E703"/>
  <c r="C467" i="28"/>
  <c r="C335"/>
  <c r="C247"/>
  <c r="C364" i="3"/>
  <c r="C65" i="28"/>
  <c r="C182"/>
  <c r="C114"/>
  <c r="C5"/>
  <c r="AP467"/>
  <c r="AN467"/>
  <c r="AL467"/>
  <c r="AJ467"/>
  <c r="AH467"/>
  <c r="AF467"/>
  <c r="AD467"/>
  <c r="AB467"/>
  <c r="Z467"/>
  <c r="X467"/>
  <c r="V467"/>
  <c r="T467"/>
  <c r="R467"/>
  <c r="P467"/>
  <c r="N467"/>
  <c r="L467"/>
  <c r="J467"/>
  <c r="H467"/>
  <c r="F467"/>
  <c r="D467"/>
  <c r="AO467"/>
  <c r="AM467"/>
  <c r="AK467"/>
  <c r="AI467"/>
  <c r="AG467"/>
  <c r="AE467"/>
  <c r="AC467"/>
  <c r="AA467"/>
  <c r="Y467"/>
  <c r="W467"/>
  <c r="U467"/>
  <c r="S467"/>
  <c r="Q467"/>
  <c r="O467"/>
  <c r="M467"/>
  <c r="K467"/>
  <c r="I467"/>
  <c r="G467"/>
  <c r="E467"/>
  <c r="AN592" i="3"/>
  <c r="AL592"/>
  <c r="AJ592"/>
  <c r="AH592"/>
  <c r="AF592"/>
  <c r="AD592"/>
  <c r="AB592"/>
  <c r="Z592"/>
  <c r="X592"/>
  <c r="V592"/>
  <c r="T592"/>
  <c r="R592"/>
  <c r="P592"/>
  <c r="N592"/>
  <c r="L592"/>
  <c r="J592"/>
  <c r="H592"/>
  <c r="F592"/>
  <c r="D592"/>
  <c r="AO592"/>
  <c r="AM592"/>
  <c r="AK592"/>
  <c r="AI592"/>
  <c r="AG592"/>
  <c r="AE592"/>
  <c r="AC592"/>
  <c r="AA592"/>
  <c r="Y592"/>
  <c r="W592"/>
  <c r="U592"/>
  <c r="S592"/>
  <c r="Q592"/>
  <c r="O592"/>
  <c r="M592"/>
  <c r="K592"/>
  <c r="I592"/>
  <c r="G592"/>
  <c r="E592"/>
  <c r="C442"/>
  <c r="C403"/>
  <c r="C182"/>
  <c r="AP481"/>
  <c r="AN481"/>
  <c r="AL481"/>
  <c r="AJ481"/>
  <c r="AH481"/>
  <c r="AF481"/>
  <c r="AD481"/>
  <c r="AB481"/>
  <c r="Z481"/>
  <c r="X481"/>
  <c r="V481"/>
  <c r="T481"/>
  <c r="R481"/>
  <c r="P481"/>
  <c r="N481"/>
  <c r="L481"/>
  <c r="J481"/>
  <c r="H481"/>
  <c r="F481"/>
  <c r="D481"/>
  <c r="C114"/>
  <c r="AO481"/>
  <c r="AM481"/>
  <c r="AK481"/>
  <c r="AI481"/>
  <c r="AG481"/>
  <c r="AE481"/>
  <c r="AC481"/>
  <c r="AA481"/>
  <c r="Y481"/>
  <c r="W481"/>
  <c r="U481"/>
  <c r="S481"/>
  <c r="Q481"/>
  <c r="O481"/>
  <c r="M481"/>
  <c r="K481"/>
  <c r="I481"/>
  <c r="G481"/>
  <c r="E481"/>
  <c r="AP442"/>
  <c r="AN442"/>
  <c r="AL442"/>
  <c r="AJ442"/>
  <c r="AH442"/>
  <c r="AF442"/>
  <c r="AD442"/>
  <c r="AB442"/>
  <c r="Z442"/>
  <c r="X442"/>
  <c r="V442"/>
  <c r="T442"/>
  <c r="R442"/>
  <c r="P442"/>
  <c r="N442"/>
  <c r="L442"/>
  <c r="J442"/>
  <c r="H442"/>
  <c r="F442"/>
  <c r="D442"/>
  <c r="AO442"/>
  <c r="AM442"/>
  <c r="AK442"/>
  <c r="AI442"/>
  <c r="AG442"/>
  <c r="AE442"/>
  <c r="AC442"/>
  <c r="AA442"/>
  <c r="Y442"/>
  <c r="W442"/>
  <c r="U442"/>
  <c r="S442"/>
  <c r="Q442"/>
  <c r="O442"/>
  <c r="M442"/>
  <c r="K442"/>
  <c r="I442"/>
  <c r="G442"/>
  <c r="E442"/>
  <c r="AP403"/>
  <c r="AN403"/>
  <c r="AL403"/>
  <c r="AJ403"/>
  <c r="AH403"/>
  <c r="AF403"/>
  <c r="AD403"/>
  <c r="AB403"/>
  <c r="Z403"/>
  <c r="X403"/>
  <c r="V403"/>
  <c r="T403"/>
  <c r="R403"/>
  <c r="P403"/>
  <c r="N403"/>
  <c r="L403"/>
  <c r="J403"/>
  <c r="H403"/>
  <c r="F403"/>
  <c r="D403"/>
  <c r="AO403"/>
  <c r="AM403"/>
  <c r="AK403"/>
  <c r="AI403"/>
  <c r="AG403"/>
  <c r="AE403"/>
  <c r="AC403"/>
  <c r="AA403"/>
  <c r="Y403"/>
  <c r="W403"/>
  <c r="U403"/>
  <c r="S403"/>
  <c r="Q403"/>
  <c r="O403"/>
  <c r="M403"/>
  <c r="K403"/>
  <c r="I403"/>
  <c r="G403"/>
  <c r="E403"/>
  <c r="AP364"/>
  <c r="AN364"/>
  <c r="AL364"/>
  <c r="AJ364"/>
  <c r="AH364"/>
  <c r="AF364"/>
  <c r="AD364"/>
  <c r="AB364"/>
  <c r="Z364"/>
  <c r="X364"/>
  <c r="V364"/>
  <c r="T364"/>
  <c r="R364"/>
  <c r="P364"/>
  <c r="N364"/>
  <c r="L364"/>
  <c r="J364"/>
  <c r="H364"/>
  <c r="F364"/>
  <c r="D364"/>
  <c r="AO364"/>
  <c r="AM364"/>
  <c r="AK364"/>
  <c r="AI364"/>
  <c r="AG364"/>
  <c r="AE364"/>
  <c r="AC364"/>
  <c r="AA364"/>
  <c r="Y364"/>
  <c r="W364"/>
  <c r="U364"/>
  <c r="S364"/>
  <c r="Q364"/>
  <c r="O364"/>
  <c r="M364"/>
  <c r="K364"/>
  <c r="I364"/>
  <c r="G364"/>
  <c r="E364"/>
  <c r="AP325"/>
  <c r="AN325"/>
  <c r="AL325"/>
  <c r="AJ325"/>
  <c r="AH325"/>
  <c r="AF325"/>
  <c r="AD325"/>
  <c r="AB325"/>
  <c r="Z325"/>
  <c r="X325"/>
  <c r="V325"/>
  <c r="T325"/>
  <c r="R325"/>
  <c r="P325"/>
  <c r="N325"/>
  <c r="L325"/>
  <c r="J325"/>
  <c r="H325"/>
  <c r="F325"/>
  <c r="D325"/>
  <c r="AO325"/>
  <c r="AM325"/>
  <c r="AK325"/>
  <c r="AI325"/>
  <c r="AG325"/>
  <c r="AE325"/>
  <c r="AC325"/>
  <c r="AA325"/>
  <c r="Y325"/>
  <c r="W325"/>
  <c r="U325"/>
  <c r="S325"/>
  <c r="Q325"/>
  <c r="O325"/>
  <c r="M325"/>
  <c r="K325"/>
  <c r="I325"/>
  <c r="G325"/>
  <c r="E325"/>
  <c r="AP286"/>
  <c r="AN286"/>
  <c r="AL286"/>
  <c r="AJ286"/>
  <c r="AH286"/>
  <c r="AF286"/>
  <c r="AD286"/>
  <c r="AB286"/>
  <c r="Z286"/>
  <c r="X286"/>
  <c r="V286"/>
  <c r="T286"/>
  <c r="R286"/>
  <c r="P286"/>
  <c r="N286"/>
  <c r="L286"/>
  <c r="J286"/>
  <c r="H286"/>
  <c r="F286"/>
  <c r="D286"/>
  <c r="AO286"/>
  <c r="AM286"/>
  <c r="AK286"/>
  <c r="AI286"/>
  <c r="AG286"/>
  <c r="AE286"/>
  <c r="AC286"/>
  <c r="AA286"/>
  <c r="Y286"/>
  <c r="W286"/>
  <c r="U286"/>
  <c r="S286"/>
  <c r="Q286"/>
  <c r="O286"/>
  <c r="M286"/>
  <c r="K286"/>
  <c r="I286"/>
  <c r="G286"/>
  <c r="E286"/>
  <c r="AP247"/>
  <c r="AN247"/>
  <c r="AL247"/>
  <c r="AJ247"/>
  <c r="AH247"/>
  <c r="AF247"/>
  <c r="AD247"/>
  <c r="AB247"/>
  <c r="Z247"/>
  <c r="X247"/>
  <c r="V247"/>
  <c r="T247"/>
  <c r="R247"/>
  <c r="P247"/>
  <c r="N247"/>
  <c r="L247"/>
  <c r="J247"/>
  <c r="H247"/>
  <c r="F247"/>
  <c r="D247"/>
  <c r="AO247"/>
  <c r="AM247"/>
  <c r="AK247"/>
  <c r="AI247"/>
  <c r="AG247"/>
  <c r="AE247"/>
  <c r="AC247"/>
  <c r="AA247"/>
  <c r="Y247"/>
  <c r="W247"/>
  <c r="U247"/>
  <c r="S247"/>
  <c r="Q247"/>
  <c r="O247"/>
  <c r="M247"/>
  <c r="K247"/>
  <c r="I247"/>
  <c r="G247"/>
  <c r="E247"/>
  <c r="AP182"/>
  <c r="AN182"/>
  <c r="AL182"/>
  <c r="AJ182"/>
  <c r="AH182"/>
  <c r="AF182"/>
  <c r="AD182"/>
  <c r="AB182"/>
  <c r="Z182"/>
  <c r="X182"/>
  <c r="V182"/>
  <c r="T182"/>
  <c r="R182"/>
  <c r="P182"/>
  <c r="N182"/>
  <c r="L182"/>
  <c r="J182"/>
  <c r="H182"/>
  <c r="F182"/>
  <c r="D182"/>
  <c r="AO182"/>
  <c r="AM182"/>
  <c r="AK182"/>
  <c r="AI182"/>
  <c r="AG182"/>
  <c r="AE182"/>
  <c r="AC182"/>
  <c r="AA182"/>
  <c r="Y182"/>
  <c r="W182"/>
  <c r="U182"/>
  <c r="S182"/>
  <c r="Q182"/>
  <c r="O182"/>
  <c r="M182"/>
  <c r="K182"/>
  <c r="I182"/>
  <c r="G182"/>
  <c r="E182"/>
  <c r="AP65"/>
  <c r="AP114"/>
  <c r="AN114"/>
  <c r="AL114"/>
  <c r="AJ114"/>
  <c r="AH114"/>
  <c r="AF114"/>
  <c r="AD114"/>
  <c r="AB114"/>
  <c r="Z114"/>
  <c r="X114"/>
  <c r="V114"/>
  <c r="T114"/>
  <c r="R114"/>
  <c r="P114"/>
  <c r="N114"/>
  <c r="L114"/>
  <c r="J114"/>
  <c r="H114"/>
  <c r="F114"/>
  <c r="D114"/>
  <c r="AO114"/>
  <c r="AM114"/>
  <c r="AK114"/>
  <c r="AI114"/>
  <c r="AG114"/>
  <c r="AE114"/>
  <c r="AC114"/>
  <c r="AA114"/>
  <c r="Y114"/>
  <c r="W114"/>
  <c r="U114"/>
  <c r="S114"/>
  <c r="Q114"/>
  <c r="O114"/>
  <c r="M114"/>
  <c r="K114"/>
  <c r="I114"/>
  <c r="G114"/>
  <c r="E114"/>
  <c r="AN65"/>
  <c r="AL65"/>
  <c r="AJ65"/>
  <c r="AH65"/>
  <c r="AF65"/>
  <c r="AD65"/>
  <c r="AB65"/>
  <c r="Z65"/>
  <c r="X65"/>
  <c r="V65"/>
  <c r="T65"/>
  <c r="R65"/>
  <c r="P65"/>
  <c r="N65"/>
  <c r="L65"/>
  <c r="J65"/>
  <c r="H65"/>
  <c r="F65"/>
  <c r="D65"/>
  <c r="C5"/>
  <c r="C65"/>
  <c r="AO65"/>
  <c r="AM65"/>
  <c r="AK65"/>
  <c r="AI65"/>
  <c r="AG65"/>
  <c r="AE65"/>
  <c r="AC65"/>
  <c r="AA65"/>
  <c r="Y65"/>
  <c r="W65"/>
  <c r="U65"/>
  <c r="S65"/>
  <c r="Q65"/>
  <c r="O65"/>
  <c r="M65"/>
  <c r="K65"/>
  <c r="I65"/>
  <c r="G65"/>
  <c r="E65"/>
  <c r="AP5"/>
  <c r="AN5"/>
  <c r="AL5"/>
  <c r="AJ5"/>
  <c r="AH5"/>
  <c r="AF5"/>
  <c r="AD5"/>
  <c r="AB5"/>
  <c r="Z5"/>
  <c r="X5"/>
  <c r="V5"/>
  <c r="T5"/>
  <c r="R5"/>
  <c r="P5"/>
  <c r="N5"/>
  <c r="L5"/>
  <c r="J5"/>
  <c r="H5"/>
  <c r="F5"/>
  <c r="D5"/>
  <c r="AO5"/>
  <c r="AM5"/>
  <c r="AK5"/>
  <c r="AI5"/>
  <c r="AG5"/>
  <c r="AE5"/>
  <c r="AC5"/>
  <c r="AA5"/>
  <c r="Y5"/>
  <c r="W5"/>
  <c r="U5"/>
  <c r="S5"/>
  <c r="Q5"/>
  <c r="O5"/>
  <c r="M5"/>
  <c r="K5"/>
  <c r="I5"/>
  <c r="G5"/>
  <c r="E5"/>
  <c r="AP423" i="28"/>
  <c r="AN423"/>
  <c r="AL423"/>
  <c r="AJ423"/>
  <c r="AH423"/>
  <c r="AF423"/>
  <c r="AD423"/>
  <c r="AB423"/>
  <c r="Z423"/>
  <c r="X423"/>
  <c r="V423"/>
  <c r="T423"/>
  <c r="R423"/>
  <c r="P423"/>
  <c r="N423"/>
  <c r="L423"/>
  <c r="J423"/>
  <c r="H423"/>
  <c r="F423"/>
  <c r="D423"/>
  <c r="AO423"/>
  <c r="AM423"/>
  <c r="AK423"/>
  <c r="AI423"/>
  <c r="AG423"/>
  <c r="AE423"/>
  <c r="AC423"/>
  <c r="AA423"/>
  <c r="Y423"/>
  <c r="W423"/>
  <c r="U423"/>
  <c r="S423"/>
  <c r="Q423"/>
  <c r="O423"/>
  <c r="M423"/>
  <c r="K423"/>
  <c r="I423"/>
  <c r="G423"/>
  <c r="E423"/>
  <c r="C291"/>
  <c r="AP379"/>
  <c r="AN379"/>
  <c r="AL379"/>
  <c r="AJ379"/>
  <c r="AH379"/>
  <c r="AF379"/>
  <c r="AD379"/>
  <c r="AB379"/>
  <c r="Z379"/>
  <c r="X379"/>
  <c r="V379"/>
  <c r="T379"/>
  <c r="R379"/>
  <c r="P379"/>
  <c r="N379"/>
  <c r="L379"/>
  <c r="J379"/>
  <c r="H379"/>
  <c r="F379"/>
  <c r="D379"/>
  <c r="AO379"/>
  <c r="AM379"/>
  <c r="AK379"/>
  <c r="AI379"/>
  <c r="AG379"/>
  <c r="AE379"/>
  <c r="AC379"/>
  <c r="AA379"/>
  <c r="Y379"/>
  <c r="W379"/>
  <c r="U379"/>
  <c r="S379"/>
  <c r="Q379"/>
  <c r="O379"/>
  <c r="M379"/>
  <c r="K379"/>
  <c r="I379"/>
  <c r="G379"/>
  <c r="E379"/>
  <c r="AO335"/>
  <c r="AM335"/>
  <c r="AK335"/>
  <c r="AI335"/>
  <c r="AG335"/>
  <c r="AE335"/>
  <c r="AC335"/>
  <c r="AA335"/>
  <c r="Y335"/>
  <c r="W335"/>
  <c r="U335"/>
  <c r="S335"/>
  <c r="Q335"/>
  <c r="O335"/>
  <c r="M335"/>
  <c r="K335"/>
  <c r="I335"/>
  <c r="G335"/>
  <c r="E335"/>
  <c r="AP335"/>
  <c r="AN335"/>
  <c r="AL335"/>
  <c r="AJ335"/>
  <c r="AH335"/>
  <c r="AF335"/>
  <c r="AD335"/>
  <c r="AB335"/>
  <c r="Z335"/>
  <c r="X335"/>
  <c r="V335"/>
  <c r="T335"/>
  <c r="R335"/>
  <c r="P335"/>
  <c r="N335"/>
  <c r="L335"/>
  <c r="J335"/>
  <c r="H335"/>
  <c r="F335"/>
  <c r="D335"/>
  <c r="AP247"/>
  <c r="AN247"/>
  <c r="AL247"/>
  <c r="AJ247"/>
  <c r="AH247"/>
  <c r="AF247"/>
  <c r="AD247"/>
  <c r="AB247"/>
  <c r="Z247"/>
  <c r="X247"/>
  <c r="V247"/>
  <c r="T247"/>
  <c r="R247"/>
  <c r="P247"/>
  <c r="N247"/>
  <c r="L247"/>
  <c r="J247"/>
  <c r="H247"/>
  <c r="F247"/>
  <c r="D247"/>
  <c r="AP291"/>
  <c r="AN291"/>
  <c r="AL291"/>
  <c r="AJ291"/>
  <c r="AH291"/>
  <c r="AF291"/>
  <c r="AD291"/>
  <c r="AB291"/>
  <c r="Z291"/>
  <c r="X291"/>
  <c r="V291"/>
  <c r="T291"/>
  <c r="R291"/>
  <c r="P291"/>
  <c r="N291"/>
  <c r="L291"/>
  <c r="J291"/>
  <c r="H291"/>
  <c r="F291"/>
  <c r="D291"/>
  <c r="AO247"/>
  <c r="AM247"/>
  <c r="AK247"/>
  <c r="AI247"/>
  <c r="AG247"/>
  <c r="AE247"/>
  <c r="AC247"/>
  <c r="AA247"/>
  <c r="Y247"/>
  <c r="W247"/>
  <c r="U247"/>
  <c r="S247"/>
  <c r="Q247"/>
  <c r="O247"/>
  <c r="M247"/>
  <c r="K247"/>
  <c r="I247"/>
  <c r="G247"/>
  <c r="E247"/>
  <c r="AO291"/>
  <c r="AM291"/>
  <c r="AK291"/>
  <c r="AI291"/>
  <c r="AG291"/>
  <c r="AE291"/>
  <c r="AC291"/>
  <c r="AA291"/>
  <c r="Y291"/>
  <c r="W291"/>
  <c r="U291"/>
  <c r="S291"/>
  <c r="Q291"/>
  <c r="O291"/>
  <c r="M291"/>
  <c r="K291"/>
  <c r="I291"/>
  <c r="G291"/>
  <c r="E291"/>
  <c r="AP182"/>
  <c r="AN182"/>
  <c r="AL182"/>
  <c r="AJ182"/>
  <c r="AH182"/>
  <c r="AF182"/>
  <c r="AD182"/>
  <c r="AB182"/>
  <c r="Z182"/>
  <c r="X182"/>
  <c r="V182"/>
  <c r="T182"/>
  <c r="R182"/>
  <c r="P182"/>
  <c r="N182"/>
  <c r="L182"/>
  <c r="J182"/>
  <c r="H182"/>
  <c r="F182"/>
  <c r="D182"/>
  <c r="AO182"/>
  <c r="AM182"/>
  <c r="AK182"/>
  <c r="AI182"/>
  <c r="AG182"/>
  <c r="AE182"/>
  <c r="AC182"/>
  <c r="AA182"/>
  <c r="Y182"/>
  <c r="W182"/>
  <c r="U182"/>
  <c r="S182"/>
  <c r="Q182"/>
  <c r="O182"/>
  <c r="M182"/>
  <c r="K182"/>
  <c r="I182"/>
  <c r="G182"/>
  <c r="E182"/>
  <c r="AP114"/>
  <c r="AN114"/>
  <c r="AL114"/>
  <c r="AJ114"/>
  <c r="AH114"/>
  <c r="AF114"/>
  <c r="AD114"/>
  <c r="AB114"/>
  <c r="Z114"/>
  <c r="X114"/>
  <c r="V114"/>
  <c r="T114"/>
  <c r="R114"/>
  <c r="P114"/>
  <c r="N114"/>
  <c r="L114"/>
  <c r="J114"/>
  <c r="H114"/>
  <c r="F114"/>
  <c r="D114"/>
  <c r="AO114"/>
  <c r="AM114"/>
  <c r="AK114"/>
  <c r="AI114"/>
  <c r="AG114"/>
  <c r="AE114"/>
  <c r="AC114"/>
  <c r="AA114"/>
  <c r="Y114"/>
  <c r="W114"/>
  <c r="U114"/>
  <c r="S114"/>
  <c r="Q114"/>
  <c r="O114"/>
  <c r="M114"/>
  <c r="K114"/>
  <c r="I114"/>
  <c r="G114"/>
  <c r="E114"/>
  <c r="AP65"/>
  <c r="AN65"/>
  <c r="AL65"/>
  <c r="AJ65"/>
  <c r="AH65"/>
  <c r="AF65"/>
  <c r="AD65"/>
  <c r="AB65"/>
  <c r="Z65"/>
  <c r="X65"/>
  <c r="V65"/>
  <c r="T65"/>
  <c r="R65"/>
  <c r="P65"/>
  <c r="N65"/>
  <c r="L65"/>
  <c r="J65"/>
  <c r="H65"/>
  <c r="F65"/>
  <c r="D65"/>
  <c r="AO65"/>
  <c r="AM65"/>
  <c r="AK65"/>
  <c r="AI65"/>
  <c r="AG65"/>
  <c r="AE65"/>
  <c r="AC65"/>
  <c r="AA65"/>
  <c r="Y65"/>
  <c r="W65"/>
  <c r="U65"/>
  <c r="S65"/>
  <c r="Q65"/>
  <c r="O65"/>
  <c r="M65"/>
  <c r="K65"/>
  <c r="I65"/>
  <c r="G65"/>
  <c r="E65"/>
  <c r="G5"/>
  <c r="E5"/>
  <c r="AP5"/>
  <c r="AN5"/>
  <c r="AL5"/>
  <c r="AJ5"/>
  <c r="AH5"/>
  <c r="AF5"/>
  <c r="AD5"/>
  <c r="AB5"/>
  <c r="Z5"/>
  <c r="X5"/>
  <c r="V5"/>
  <c r="T5"/>
  <c r="R5"/>
  <c r="P5"/>
  <c r="N5"/>
  <c r="L5"/>
  <c r="J5"/>
  <c r="H5"/>
  <c r="F5"/>
  <c r="D5"/>
  <c r="AO5"/>
  <c r="AM5"/>
  <c r="AK5"/>
  <c r="AI5"/>
  <c r="AG5"/>
  <c r="AE5"/>
  <c r="AC5"/>
  <c r="AA5"/>
  <c r="Y5"/>
  <c r="W5"/>
  <c r="U5"/>
  <c r="S5"/>
  <c r="Q5"/>
  <c r="O5"/>
  <c r="M5"/>
  <c r="K5"/>
  <c r="I5"/>
  <c r="AS375"/>
  <c r="AS419"/>
  <c r="AS463"/>
  <c r="AS507"/>
  <c r="AS331"/>
  <c r="AS287"/>
  <c r="D507"/>
  <c r="E507"/>
  <c r="F507"/>
  <c r="G507"/>
  <c r="H507"/>
  <c r="I507"/>
  <c r="J507"/>
  <c r="K507"/>
  <c r="L507"/>
  <c r="M507"/>
  <c r="N507"/>
  <c r="O507"/>
  <c r="P507"/>
  <c r="Q507"/>
  <c r="R507"/>
  <c r="S507"/>
  <c r="T507"/>
  <c r="U507"/>
  <c r="V507"/>
  <c r="W507"/>
  <c r="X507"/>
  <c r="Y507"/>
  <c r="Z507"/>
  <c r="AA507"/>
  <c r="AB507"/>
  <c r="AC507"/>
  <c r="AD507"/>
  <c r="AE507"/>
  <c r="AF507"/>
  <c r="AG507"/>
  <c r="AH507"/>
  <c r="AI507"/>
  <c r="AJ507"/>
  <c r="AK507"/>
  <c r="AL507"/>
  <c r="AM507"/>
  <c r="AN507"/>
  <c r="AO507"/>
  <c r="AP507"/>
  <c r="C507"/>
  <c r="D463"/>
  <c r="E463"/>
  <c r="F463"/>
  <c r="G463"/>
  <c r="H463"/>
  <c r="I463"/>
  <c r="J463"/>
  <c r="K463"/>
  <c r="L463"/>
  <c r="M463"/>
  <c r="N463"/>
  <c r="O463"/>
  <c r="P463"/>
  <c r="Q463"/>
  <c r="R463"/>
  <c r="S463"/>
  <c r="T463"/>
  <c r="U463"/>
  <c r="V463"/>
  <c r="W463"/>
  <c r="X463"/>
  <c r="Y463"/>
  <c r="Z463"/>
  <c r="AA463"/>
  <c r="AB463"/>
  <c r="AC463"/>
  <c r="AD463"/>
  <c r="AE463"/>
  <c r="AF463"/>
  <c r="AG463"/>
  <c r="AH463"/>
  <c r="AI463"/>
  <c r="AJ463"/>
  <c r="AK463"/>
  <c r="AL463"/>
  <c r="AM463"/>
  <c r="AN463"/>
  <c r="AO463"/>
  <c r="AP463"/>
  <c r="C463"/>
  <c r="D419"/>
  <c r="E419"/>
  <c r="F419"/>
  <c r="G419"/>
  <c r="H419"/>
  <c r="I419"/>
  <c r="J419"/>
  <c r="K419"/>
  <c r="L419"/>
  <c r="M419"/>
  <c r="N419"/>
  <c r="O419"/>
  <c r="P419"/>
  <c r="Q419"/>
  <c r="R419"/>
  <c r="S419"/>
  <c r="T419"/>
  <c r="U419"/>
  <c r="V419"/>
  <c r="W419"/>
  <c r="X419"/>
  <c r="Y419"/>
  <c r="Z419"/>
  <c r="AA419"/>
  <c r="AB419"/>
  <c r="AC419"/>
  <c r="AD419"/>
  <c r="AE419"/>
  <c r="AF419"/>
  <c r="AG419"/>
  <c r="AH419"/>
  <c r="AI419"/>
  <c r="AJ419"/>
  <c r="AK419"/>
  <c r="AL419"/>
  <c r="AM419"/>
  <c r="AN419"/>
  <c r="AO419"/>
  <c r="AP419"/>
  <c r="C419"/>
  <c r="D375"/>
  <c r="E375"/>
  <c r="F375"/>
  <c r="G375"/>
  <c r="H375"/>
  <c r="I375"/>
  <c r="J375"/>
  <c r="K375"/>
  <c r="L375"/>
  <c r="M375"/>
  <c r="N375"/>
  <c r="O375"/>
  <c r="P375"/>
  <c r="Q375"/>
  <c r="R375"/>
  <c r="S375"/>
  <c r="T375"/>
  <c r="U375"/>
  <c r="V375"/>
  <c r="W375"/>
  <c r="X375"/>
  <c r="Y375"/>
  <c r="Z375"/>
  <c r="AA375"/>
  <c r="AB375"/>
  <c r="AC375"/>
  <c r="AD375"/>
  <c r="AE375"/>
  <c r="AF375"/>
  <c r="AG375"/>
  <c r="AH375"/>
  <c r="AI375"/>
  <c r="AJ375"/>
  <c r="AK375"/>
  <c r="AL375"/>
  <c r="AM375"/>
  <c r="AN375"/>
  <c r="AO375"/>
  <c r="AP375"/>
  <c r="C375"/>
  <c r="D331"/>
  <c r="E331"/>
  <c r="F331"/>
  <c r="G331"/>
  <c r="H331"/>
  <c r="I331"/>
  <c r="J331"/>
  <c r="K331"/>
  <c r="L331"/>
  <c r="M331"/>
  <c r="N331"/>
  <c r="O331"/>
  <c r="P331"/>
  <c r="Q331"/>
  <c r="R331"/>
  <c r="S331"/>
  <c r="T331"/>
  <c r="U331"/>
  <c r="V331"/>
  <c r="W331"/>
  <c r="X331"/>
  <c r="Y331"/>
  <c r="Z331"/>
  <c r="AA331"/>
  <c r="AB331"/>
  <c r="AC331"/>
  <c r="AD331"/>
  <c r="AE331"/>
  <c r="AF331"/>
  <c r="AG331"/>
  <c r="AH331"/>
  <c r="AI331"/>
  <c r="AJ331"/>
  <c r="AK331"/>
  <c r="AL331"/>
  <c r="AM331"/>
  <c r="AN331"/>
  <c r="AO331"/>
  <c r="AP331"/>
  <c r="C331"/>
  <c r="D287"/>
  <c r="E287"/>
  <c r="F287"/>
  <c r="G287"/>
  <c r="H287"/>
  <c r="I287"/>
  <c r="J287"/>
  <c r="K287"/>
  <c r="L287"/>
  <c r="M287"/>
  <c r="N287"/>
  <c r="O287"/>
  <c r="P287"/>
  <c r="Q287"/>
  <c r="R287"/>
  <c r="S287"/>
  <c r="T287"/>
  <c r="U287"/>
  <c r="V287"/>
  <c r="W287"/>
  <c r="X287"/>
  <c r="BP287" s="1"/>
  <c r="Y287"/>
  <c r="Z287"/>
  <c r="AA287"/>
  <c r="AB287"/>
  <c r="AC287"/>
  <c r="AD287"/>
  <c r="AE287"/>
  <c r="AF287"/>
  <c r="AG287"/>
  <c r="AH287"/>
  <c r="AI287"/>
  <c r="AJ287"/>
  <c r="AK287"/>
  <c r="AL287"/>
  <c r="AM287"/>
  <c r="AN287"/>
  <c r="AO287"/>
  <c r="AP287"/>
  <c r="C287"/>
  <c r="D477" i="3"/>
  <c r="E477"/>
  <c r="F477"/>
  <c r="G477"/>
  <c r="H477"/>
  <c r="I477"/>
  <c r="J477"/>
  <c r="K477"/>
  <c r="L477"/>
  <c r="M477"/>
  <c r="N477"/>
  <c r="O477"/>
  <c r="P477"/>
  <c r="Q477"/>
  <c r="R477"/>
  <c r="S477"/>
  <c r="T477"/>
  <c r="U477"/>
  <c r="V477"/>
  <c r="W477"/>
  <c r="X477"/>
  <c r="Y477"/>
  <c r="Z477"/>
  <c r="AA477"/>
  <c r="AB477"/>
  <c r="AC477"/>
  <c r="AD477"/>
  <c r="AE477"/>
  <c r="AF477"/>
  <c r="AG477"/>
  <c r="AH477"/>
  <c r="AI477"/>
  <c r="AJ477"/>
  <c r="AK477"/>
  <c r="AL477"/>
  <c r="AM477"/>
  <c r="AN477"/>
  <c r="AO477"/>
  <c r="AP477"/>
  <c r="D438"/>
  <c r="AV438" s="1"/>
  <c r="E438"/>
  <c r="AW438" s="1"/>
  <c r="F438"/>
  <c r="AX438" s="1"/>
  <c r="G438"/>
  <c r="AY438" s="1"/>
  <c r="H438"/>
  <c r="AZ438" s="1"/>
  <c r="I438"/>
  <c r="BA438" s="1"/>
  <c r="J438"/>
  <c r="BB438" s="1"/>
  <c r="K438"/>
  <c r="BC438" s="1"/>
  <c r="L438"/>
  <c r="BD438" s="1"/>
  <c r="M438"/>
  <c r="BE438" s="1"/>
  <c r="N438"/>
  <c r="BF438" s="1"/>
  <c r="O438"/>
  <c r="BG438" s="1"/>
  <c r="P438"/>
  <c r="BH438" s="1"/>
  <c r="Q438"/>
  <c r="BI438" s="1"/>
  <c r="R438"/>
  <c r="BJ438" s="1"/>
  <c r="S438"/>
  <c r="BK438" s="1"/>
  <c r="T438"/>
  <c r="BL438" s="1"/>
  <c r="U438"/>
  <c r="BM438" s="1"/>
  <c r="V438"/>
  <c r="BN438" s="1"/>
  <c r="W438"/>
  <c r="BO438" s="1"/>
  <c r="X438"/>
  <c r="BP438" s="1"/>
  <c r="Y438"/>
  <c r="BQ438" s="1"/>
  <c r="Z438"/>
  <c r="BR438" s="1"/>
  <c r="AA438"/>
  <c r="BS438" s="1"/>
  <c r="AB438"/>
  <c r="BT438" s="1"/>
  <c r="AC438"/>
  <c r="BU438" s="1"/>
  <c r="AD438"/>
  <c r="BV438" s="1"/>
  <c r="AE438"/>
  <c r="BW438" s="1"/>
  <c r="AF438"/>
  <c r="BX438" s="1"/>
  <c r="AG438"/>
  <c r="BY438" s="1"/>
  <c r="AH438"/>
  <c r="BZ438" s="1"/>
  <c r="AI438"/>
  <c r="CA438" s="1"/>
  <c r="AJ438"/>
  <c r="CB438" s="1"/>
  <c r="AK438"/>
  <c r="CC438" s="1"/>
  <c r="AL438"/>
  <c r="CD438" s="1"/>
  <c r="AM438"/>
  <c r="CE438" s="1"/>
  <c r="AN438"/>
  <c r="CF438" s="1"/>
  <c r="AO438"/>
  <c r="CG438" s="1"/>
  <c r="AP438"/>
  <c r="CH438" s="1"/>
  <c r="D399"/>
  <c r="E399"/>
  <c r="F399"/>
  <c r="G399"/>
  <c r="H399"/>
  <c r="I399"/>
  <c r="J399"/>
  <c r="K399"/>
  <c r="L399"/>
  <c r="M399"/>
  <c r="N399"/>
  <c r="O399"/>
  <c r="P399"/>
  <c r="Q399"/>
  <c r="R399"/>
  <c r="S399"/>
  <c r="T399"/>
  <c r="U399"/>
  <c r="V399"/>
  <c r="W399"/>
  <c r="X399"/>
  <c r="Y399"/>
  <c r="Z399"/>
  <c r="AA399"/>
  <c r="AB399"/>
  <c r="AC399"/>
  <c r="AD399"/>
  <c r="AE399"/>
  <c r="AF399"/>
  <c r="AG399"/>
  <c r="AH399"/>
  <c r="AI399"/>
  <c r="AJ399"/>
  <c r="AK399"/>
  <c r="AL399"/>
  <c r="AM399"/>
  <c r="AN399"/>
  <c r="AO399"/>
  <c r="AP399"/>
  <c r="D360"/>
  <c r="E360"/>
  <c r="F360"/>
  <c r="G360"/>
  <c r="H360"/>
  <c r="I360"/>
  <c r="J360"/>
  <c r="K360"/>
  <c r="L360"/>
  <c r="M360"/>
  <c r="N360"/>
  <c r="O360"/>
  <c r="P360"/>
  <c r="Q360"/>
  <c r="R360"/>
  <c r="S360"/>
  <c r="T360"/>
  <c r="U360"/>
  <c r="V360"/>
  <c r="W360"/>
  <c r="X360"/>
  <c r="Y360"/>
  <c r="Z360"/>
  <c r="AA360"/>
  <c r="AB360"/>
  <c r="AC360"/>
  <c r="AD360"/>
  <c r="AE360"/>
  <c r="AF360"/>
  <c r="AG360"/>
  <c r="AH360"/>
  <c r="AI360"/>
  <c r="AJ360"/>
  <c r="AK360"/>
  <c r="AL360"/>
  <c r="AM360"/>
  <c r="AN360"/>
  <c r="AO360"/>
  <c r="AP360"/>
  <c r="D321"/>
  <c r="E321"/>
  <c r="F321"/>
  <c r="G321"/>
  <c r="H321"/>
  <c r="I321"/>
  <c r="J321"/>
  <c r="K321"/>
  <c r="L321"/>
  <c r="M321"/>
  <c r="N321"/>
  <c r="O321"/>
  <c r="P321"/>
  <c r="Q321"/>
  <c r="BI321" s="1"/>
  <c r="R321"/>
  <c r="S321"/>
  <c r="T321"/>
  <c r="U321"/>
  <c r="V321"/>
  <c r="W321"/>
  <c r="X321"/>
  <c r="Y321"/>
  <c r="Z321"/>
  <c r="AA321"/>
  <c r="AB321"/>
  <c r="AC321"/>
  <c r="AD321"/>
  <c r="AE321"/>
  <c r="AF321"/>
  <c r="AG321"/>
  <c r="AH321"/>
  <c r="AI321"/>
  <c r="AJ321"/>
  <c r="AK321"/>
  <c r="AL321"/>
  <c r="AM321"/>
  <c r="AN321"/>
  <c r="AO321"/>
  <c r="AP321"/>
  <c r="C321"/>
  <c r="C55" i="2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54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9"/>
  <c r="AW11" i="33"/>
  <c r="AS11"/>
  <c r="AS11" i="27"/>
  <c r="AW11" i="25"/>
  <c r="AS11"/>
  <c r="AS11" i="26"/>
  <c r="AW11" i="24"/>
  <c r="AS11"/>
  <c r="AS11" i="23"/>
  <c r="AS11" i="22"/>
  <c r="AS11" i="21"/>
  <c r="AS11" i="20"/>
  <c r="AS11" i="40"/>
  <c r="AS11" i="41"/>
  <c r="AW11" i="39"/>
  <c r="AS11"/>
  <c r="AS11" i="38"/>
  <c r="AS11" i="37"/>
  <c r="AS11" i="35"/>
  <c r="AS11" i="36"/>
  <c r="AS11" i="19"/>
  <c r="AW11" i="8"/>
  <c r="AS11"/>
  <c r="D18" i="4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C19"/>
  <c r="C18"/>
  <c r="D511" i="28"/>
  <c r="E511"/>
  <c r="F511"/>
  <c r="G511"/>
  <c r="H511"/>
  <c r="I511"/>
  <c r="J511"/>
  <c r="K511"/>
  <c r="L511"/>
  <c r="M511"/>
  <c r="N511"/>
  <c r="O511"/>
  <c r="P511"/>
  <c r="Q511"/>
  <c r="R511"/>
  <c r="S511"/>
  <c r="T511"/>
  <c r="U511"/>
  <c r="V511"/>
  <c r="W511"/>
  <c r="X511"/>
  <c r="Y511"/>
  <c r="Z511"/>
  <c r="AA511"/>
  <c r="AB511"/>
  <c r="AC511"/>
  <c r="AD511"/>
  <c r="AE511"/>
  <c r="AF511"/>
  <c r="AG511"/>
  <c r="AH511"/>
  <c r="AI511"/>
  <c r="AJ511"/>
  <c r="AK511"/>
  <c r="AL511"/>
  <c r="AM511"/>
  <c r="AN511"/>
  <c r="AO511"/>
  <c r="AP511"/>
  <c r="AQ511"/>
  <c r="C511"/>
  <c r="D11" i="48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C24" s="1"/>
  <c r="D26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W26" s="1"/>
  <c r="X26" s="1"/>
  <c r="Y26" s="1"/>
  <c r="Z26" s="1"/>
  <c r="AA26" s="1"/>
  <c r="AB26" s="1"/>
  <c r="AC26" s="1"/>
  <c r="AD26" s="1"/>
  <c r="AE26" s="1"/>
  <c r="AF26" s="1"/>
  <c r="AG26" s="1"/>
  <c r="AH26" s="1"/>
  <c r="AI26" s="1"/>
  <c r="AJ26" s="1"/>
  <c r="AK26" s="1"/>
  <c r="AL26" s="1"/>
  <c r="AM26" s="1"/>
  <c r="AN26" s="1"/>
  <c r="AO26" s="1"/>
  <c r="AP26" s="1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B9"/>
  <c r="D24" i="47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C25"/>
  <c r="C24"/>
  <c r="D814" i="3"/>
  <c r="E814"/>
  <c r="F814"/>
  <c r="G814"/>
  <c r="H814"/>
  <c r="I814"/>
  <c r="J814"/>
  <c r="K814"/>
  <c r="L814"/>
  <c r="M814"/>
  <c r="N814"/>
  <c r="O814"/>
  <c r="P814"/>
  <c r="Q814"/>
  <c r="R814"/>
  <c r="S814"/>
  <c r="T814"/>
  <c r="U814"/>
  <c r="V814"/>
  <c r="W814"/>
  <c r="X814"/>
  <c r="Y814"/>
  <c r="Z814"/>
  <c r="AA814"/>
  <c r="AB814"/>
  <c r="AC814"/>
  <c r="AD814"/>
  <c r="AE814"/>
  <c r="AF814"/>
  <c r="AG814"/>
  <c r="AH814"/>
  <c r="AI814"/>
  <c r="AJ814"/>
  <c r="AK814"/>
  <c r="AL814"/>
  <c r="AM814"/>
  <c r="AN814"/>
  <c r="AO814"/>
  <c r="AP814"/>
  <c r="AQ814"/>
  <c r="C814"/>
  <c r="D32" i="47"/>
  <c r="AQ11"/>
  <c r="AP11"/>
  <c r="AP30" s="1"/>
  <c r="AO11"/>
  <c r="AO30" s="1"/>
  <c r="AN11"/>
  <c r="AN30" s="1"/>
  <c r="AM11"/>
  <c r="AM30" s="1"/>
  <c r="AL11"/>
  <c r="AL30" s="1"/>
  <c r="AK11"/>
  <c r="AK30" s="1"/>
  <c r="AJ11"/>
  <c r="AJ30" s="1"/>
  <c r="AI11"/>
  <c r="AI30" s="1"/>
  <c r="AH11"/>
  <c r="AH30" s="1"/>
  <c r="AG11"/>
  <c r="AG30" s="1"/>
  <c r="AF11"/>
  <c r="AF30" s="1"/>
  <c r="AE11"/>
  <c r="AE30" s="1"/>
  <c r="AD11"/>
  <c r="AD30" s="1"/>
  <c r="AC11"/>
  <c r="AC30" s="1"/>
  <c r="AB11"/>
  <c r="AB30" s="1"/>
  <c r="AA11"/>
  <c r="AA30" s="1"/>
  <c r="Z11"/>
  <c r="Z30" s="1"/>
  <c r="Y11"/>
  <c r="Y30" s="1"/>
  <c r="X11"/>
  <c r="X30" s="1"/>
  <c r="W11"/>
  <c r="W30" s="1"/>
  <c r="V11"/>
  <c r="V30" s="1"/>
  <c r="U11"/>
  <c r="U30" s="1"/>
  <c r="T11"/>
  <c r="T30" s="1"/>
  <c r="S11"/>
  <c r="S30" s="1"/>
  <c r="R11"/>
  <c r="R30" s="1"/>
  <c r="Q11"/>
  <c r="Q30" s="1"/>
  <c r="P11"/>
  <c r="P30" s="1"/>
  <c r="O11"/>
  <c r="O30" s="1"/>
  <c r="N11"/>
  <c r="N30" s="1"/>
  <c r="M11"/>
  <c r="M30" s="1"/>
  <c r="L11"/>
  <c r="L30" s="1"/>
  <c r="K11"/>
  <c r="K30" s="1"/>
  <c r="J11"/>
  <c r="J30" s="1"/>
  <c r="I11"/>
  <c r="I30" s="1"/>
  <c r="H11"/>
  <c r="H30" s="1"/>
  <c r="G11"/>
  <c r="G30" s="1"/>
  <c r="F11"/>
  <c r="F30" s="1"/>
  <c r="E11"/>
  <c r="E30" s="1"/>
  <c r="D11"/>
  <c r="D30" s="1"/>
  <c r="C11"/>
  <c r="B9"/>
  <c r="C30" l="1"/>
  <c r="E32"/>
  <c r="F32" l="1"/>
  <c r="G32" l="1"/>
  <c r="H32" l="1"/>
  <c r="I32" l="1"/>
  <c r="J32" l="1"/>
  <c r="K32" l="1"/>
  <c r="L32" l="1"/>
  <c r="M32" l="1"/>
  <c r="N32" l="1"/>
  <c r="O32" l="1"/>
  <c r="P32" l="1"/>
  <c r="Q32" l="1"/>
  <c r="R32" l="1"/>
  <c r="S32" l="1"/>
  <c r="T32" l="1"/>
  <c r="U32" l="1"/>
  <c r="V32" l="1"/>
  <c r="W32" l="1"/>
  <c r="X32" l="1"/>
  <c r="Y32" l="1"/>
  <c r="Z32" l="1"/>
  <c r="AA32" l="1"/>
  <c r="B62" i="46"/>
  <c r="AB32" i="47" l="1"/>
  <c r="B18" i="46"/>
  <c r="B471" i="28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470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26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382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38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294"/>
  <c r="E33" i="45"/>
  <c r="C33"/>
  <c r="E18"/>
  <c r="C18"/>
  <c r="E11"/>
  <c r="C11"/>
  <c r="B9"/>
  <c r="B9" i="44"/>
  <c r="E33"/>
  <c r="C33"/>
  <c r="E18"/>
  <c r="C18"/>
  <c r="E11"/>
  <c r="C11"/>
  <c r="E33" i="43"/>
  <c r="C33"/>
  <c r="E18"/>
  <c r="C18"/>
  <c r="E11"/>
  <c r="C11"/>
  <c r="E33" i="42"/>
  <c r="C33"/>
  <c r="AS282" i="3"/>
  <c r="E18" i="42"/>
  <c r="C18"/>
  <c r="C11"/>
  <c r="E11"/>
  <c r="G11" l="1"/>
  <c r="G18"/>
  <c r="G18" i="44"/>
  <c r="G33"/>
  <c r="G11" i="45"/>
  <c r="G33"/>
  <c r="AC32" i="47"/>
  <c r="G33" i="42"/>
  <c r="G11" i="43"/>
  <c r="G18"/>
  <c r="G33"/>
  <c r="G11" i="44"/>
  <c r="G18" i="45"/>
  <c r="AD32" i="47" l="1"/>
  <c r="AE32" l="1"/>
  <c r="AS28" i="41"/>
  <c r="AS43"/>
  <c r="D54" i="36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S54"/>
  <c r="AF32" i="47" l="1"/>
  <c r="C54" i="36"/>
  <c r="AG32" i="47" l="1"/>
  <c r="BV321" i="3"/>
  <c r="BW321"/>
  <c r="BX321"/>
  <c r="BY321"/>
  <c r="BZ321"/>
  <c r="CA321"/>
  <c r="CB321"/>
  <c r="CC321"/>
  <c r="CD321"/>
  <c r="CE321"/>
  <c r="CF321"/>
  <c r="CG321"/>
  <c r="CH321"/>
  <c r="BV282"/>
  <c r="BW282"/>
  <c r="BX282"/>
  <c r="BY282"/>
  <c r="BZ282"/>
  <c r="CA282"/>
  <c r="CB282"/>
  <c r="CC282"/>
  <c r="CD282"/>
  <c r="CE282"/>
  <c r="CF282"/>
  <c r="CG282"/>
  <c r="CH282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H162"/>
  <c r="BG162"/>
  <c r="BF162"/>
  <c r="BE162"/>
  <c r="BD162"/>
  <c r="BC162"/>
  <c r="BB162"/>
  <c r="BA162"/>
  <c r="AZ162"/>
  <c r="AY162"/>
  <c r="AX162"/>
  <c r="AW162"/>
  <c r="AU162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H155"/>
  <c r="BG155"/>
  <c r="BF155"/>
  <c r="BE155"/>
  <c r="BD155"/>
  <c r="BC155"/>
  <c r="BB155"/>
  <c r="BA155"/>
  <c r="AZ155"/>
  <c r="AY155"/>
  <c r="AX155"/>
  <c r="AW155"/>
  <c r="AU155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H148"/>
  <c r="BG148"/>
  <c r="BF148"/>
  <c r="BE148"/>
  <c r="BD148"/>
  <c r="BC148"/>
  <c r="BB148"/>
  <c r="BA148"/>
  <c r="AZ148"/>
  <c r="AY148"/>
  <c r="AX148"/>
  <c r="AW148"/>
  <c r="AU148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C130" i="41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D13" i="40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S13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S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S15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S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S17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S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S19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S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S2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S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S23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S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S25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S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S27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S29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S30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S3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S32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S33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S34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S3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S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S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S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S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S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S41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S42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S44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S45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S46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S47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S48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C14"/>
  <c r="C15"/>
  <c r="C16"/>
  <c r="C17"/>
  <c r="C18"/>
  <c r="C19"/>
  <c r="C20"/>
  <c r="C21"/>
  <c r="C22"/>
  <c r="C23"/>
  <c r="C24"/>
  <c r="C25"/>
  <c r="C26"/>
  <c r="C27"/>
  <c r="C29"/>
  <c r="C30"/>
  <c r="C31"/>
  <c r="C32"/>
  <c r="C33"/>
  <c r="C34"/>
  <c r="C35"/>
  <c r="C36"/>
  <c r="C37"/>
  <c r="C38"/>
  <c r="C39"/>
  <c r="C40"/>
  <c r="C41"/>
  <c r="C42"/>
  <c r="C44"/>
  <c r="C45"/>
  <c r="C46"/>
  <c r="C47"/>
  <c r="C48"/>
  <c r="C49"/>
  <c r="C13"/>
  <c r="C130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AS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AS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B9"/>
  <c r="D28" i="39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C28"/>
  <c r="C43"/>
  <c r="C130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D13" i="38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R13"/>
  <c r="AS13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R14"/>
  <c r="AS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R15"/>
  <c r="AS15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R16"/>
  <c r="AS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R17"/>
  <c r="AS17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R18"/>
  <c r="AS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R19"/>
  <c r="AS19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R20"/>
  <c r="AS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R21"/>
  <c r="AS2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R22"/>
  <c r="AS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R23"/>
  <c r="AS23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R24"/>
  <c r="AS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R25"/>
  <c r="AS25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R26"/>
  <c r="AS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R27"/>
  <c r="AS27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R29"/>
  <c r="AS29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R30"/>
  <c r="AS30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R31"/>
  <c r="AS3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R32"/>
  <c r="AS32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R33"/>
  <c r="AS33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R34"/>
  <c r="AS34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R35"/>
  <c r="AS3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R36"/>
  <c r="AS36"/>
  <c r="D37"/>
  <c r="E37"/>
  <c r="E54" s="1"/>
  <c r="F37"/>
  <c r="G37"/>
  <c r="H37"/>
  <c r="I37"/>
  <c r="I54" s="1"/>
  <c r="J37"/>
  <c r="K37"/>
  <c r="L37"/>
  <c r="M37"/>
  <c r="M54" s="1"/>
  <c r="N37"/>
  <c r="O37"/>
  <c r="P37"/>
  <c r="Q37"/>
  <c r="Q54" s="1"/>
  <c r="R37"/>
  <c r="S37"/>
  <c r="T37"/>
  <c r="U37"/>
  <c r="U54" s="1"/>
  <c r="V37"/>
  <c r="W37"/>
  <c r="X37"/>
  <c r="Y37"/>
  <c r="Y54" s="1"/>
  <c r="Z37"/>
  <c r="AA37"/>
  <c r="AB37"/>
  <c r="AC37"/>
  <c r="AC54" s="1"/>
  <c r="AD37"/>
  <c r="AE37"/>
  <c r="AF37"/>
  <c r="AG37"/>
  <c r="AG54" s="1"/>
  <c r="AH37"/>
  <c r="AI37"/>
  <c r="AJ37"/>
  <c r="AK37"/>
  <c r="AK54" s="1"/>
  <c r="AL37"/>
  <c r="AM37"/>
  <c r="AN37"/>
  <c r="AO37"/>
  <c r="AO54" s="1"/>
  <c r="AP37"/>
  <c r="AR37"/>
  <c r="AS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R38"/>
  <c r="AS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R39"/>
  <c r="AS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R40"/>
  <c r="AS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R41"/>
  <c r="AS41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R42"/>
  <c r="AS42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R44"/>
  <c r="AS44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R45"/>
  <c r="AS45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R46"/>
  <c r="AS46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R47"/>
  <c r="AS47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R48"/>
  <c r="AS48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R49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13"/>
  <c r="C130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E62" s="1"/>
  <c r="AS52"/>
  <c r="AM52"/>
  <c r="AI52"/>
  <c r="AE52"/>
  <c r="AA52"/>
  <c r="W52"/>
  <c r="S52"/>
  <c r="O52"/>
  <c r="K52"/>
  <c r="G52"/>
  <c r="AS54"/>
  <c r="AM54"/>
  <c r="AI54"/>
  <c r="AE54"/>
  <c r="AA54"/>
  <c r="W54"/>
  <c r="S54"/>
  <c r="O54"/>
  <c r="K54"/>
  <c r="G54"/>
  <c r="C54"/>
  <c r="AN55"/>
  <c r="AJ55"/>
  <c r="AF55"/>
  <c r="AB55"/>
  <c r="X55"/>
  <c r="T55"/>
  <c r="P55"/>
  <c r="L55"/>
  <c r="H55"/>
  <c r="D55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B9"/>
  <c r="D13" i="37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S13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S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S15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S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S17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S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S19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S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S2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S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S23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S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S25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S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S27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S28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S29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S30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S3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S32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S33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S34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S3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S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S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S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S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S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S41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S42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S43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S44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S45"/>
  <c r="C39" i="44" s="1"/>
  <c r="D46" i="37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S46"/>
  <c r="C40" i="44" s="1"/>
  <c r="D47" i="3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S47"/>
  <c r="C41" i="44" s="1"/>
  <c r="D48" i="37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S48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13"/>
  <c r="B9"/>
  <c r="C130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E62" s="1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C130" i="36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K112"/>
  <c r="AJ112"/>
  <c r="AI112"/>
  <c r="AH112"/>
  <c r="AG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S53" i="38" l="1"/>
  <c r="AO52"/>
  <c r="AK52"/>
  <c r="AG52"/>
  <c r="AC52"/>
  <c r="Y52"/>
  <c r="U52"/>
  <c r="Q52"/>
  <c r="M52"/>
  <c r="I52"/>
  <c r="E52"/>
  <c r="AP55"/>
  <c r="AL55"/>
  <c r="AH55"/>
  <c r="AD55"/>
  <c r="Z55"/>
  <c r="V55"/>
  <c r="R55"/>
  <c r="N55"/>
  <c r="J55"/>
  <c r="F55"/>
  <c r="AC53" i="40"/>
  <c r="AK53" i="38"/>
  <c r="AO53"/>
  <c r="C55"/>
  <c r="AG53"/>
  <c r="K53"/>
  <c r="AP52"/>
  <c r="AN52"/>
  <c r="AL52"/>
  <c r="AJ52"/>
  <c r="AH52"/>
  <c r="AF52"/>
  <c r="AD52"/>
  <c r="AB52"/>
  <c r="Z52"/>
  <c r="X52"/>
  <c r="V52"/>
  <c r="T52"/>
  <c r="R52"/>
  <c r="P52"/>
  <c r="N52"/>
  <c r="L52"/>
  <c r="J52"/>
  <c r="H52"/>
  <c r="F52"/>
  <c r="D52"/>
  <c r="AP54"/>
  <c r="AN54"/>
  <c r="AL54"/>
  <c r="AJ54"/>
  <c r="AH54"/>
  <c r="AF54"/>
  <c r="AD54"/>
  <c r="AB54"/>
  <c r="Z54"/>
  <c r="X54"/>
  <c r="V54"/>
  <c r="T54"/>
  <c r="R54"/>
  <c r="P54"/>
  <c r="N54"/>
  <c r="L54"/>
  <c r="J54"/>
  <c r="H54"/>
  <c r="F54"/>
  <c r="D54"/>
  <c r="AC55"/>
  <c r="AA55"/>
  <c r="Y55"/>
  <c r="W55"/>
  <c r="U55"/>
  <c r="S55"/>
  <c r="Q55"/>
  <c r="O55"/>
  <c r="M55"/>
  <c r="K55"/>
  <c r="I55"/>
  <c r="G55"/>
  <c r="E55"/>
  <c r="AS55"/>
  <c r="AO55"/>
  <c r="AM55"/>
  <c r="AK55"/>
  <c r="AI55"/>
  <c r="AG55"/>
  <c r="AE55"/>
  <c r="M53" i="40"/>
  <c r="AS55"/>
  <c r="Y53" i="38"/>
  <c r="O53"/>
  <c r="G53"/>
  <c r="AG114" i="36"/>
  <c r="AH114" s="1"/>
  <c r="AI114" s="1"/>
  <c r="AJ114" s="1"/>
  <c r="AF113"/>
  <c r="AF111" s="1"/>
  <c r="AC53" i="38"/>
  <c r="U53"/>
  <c r="Q53"/>
  <c r="M53"/>
  <c r="I53"/>
  <c r="E53"/>
  <c r="E53" i="40"/>
  <c r="U53"/>
  <c r="AK53"/>
  <c r="AG53"/>
  <c r="Y53"/>
  <c r="Q53"/>
  <c r="I53"/>
  <c r="AO53"/>
  <c r="AS53" i="38"/>
  <c r="X53"/>
  <c r="V53"/>
  <c r="T53"/>
  <c r="R53"/>
  <c r="P53"/>
  <c r="N53"/>
  <c r="L53"/>
  <c r="J53"/>
  <c r="H53"/>
  <c r="F53"/>
  <c r="D53"/>
  <c r="W53" i="40"/>
  <c r="S53"/>
  <c r="O53"/>
  <c r="K53"/>
  <c r="G53"/>
  <c r="AS53"/>
  <c r="AM53"/>
  <c r="AI53"/>
  <c r="AE53"/>
  <c r="AA53"/>
  <c r="C53"/>
  <c r="AM53" i="38"/>
  <c r="AI53"/>
  <c r="AE53"/>
  <c r="AA53"/>
  <c r="W53"/>
  <c r="C55" i="40"/>
  <c r="C52"/>
  <c r="X53"/>
  <c r="V53"/>
  <c r="T53"/>
  <c r="R53"/>
  <c r="P53"/>
  <c r="N53"/>
  <c r="L53"/>
  <c r="J53"/>
  <c r="H53"/>
  <c r="F53"/>
  <c r="D53"/>
  <c r="AP53"/>
  <c r="AN53"/>
  <c r="AL53"/>
  <c r="AJ53"/>
  <c r="AH53"/>
  <c r="AF53"/>
  <c r="AD53"/>
  <c r="AB53"/>
  <c r="Z53"/>
  <c r="AP53" i="38"/>
  <c r="AN53"/>
  <c r="AL53"/>
  <c r="AJ53"/>
  <c r="AH53"/>
  <c r="AF53"/>
  <c r="AD53"/>
  <c r="AB53"/>
  <c r="Z53"/>
  <c r="AS52" i="37"/>
  <c r="C37" i="44"/>
  <c r="C41" i="45"/>
  <c r="C40"/>
  <c r="C39"/>
  <c r="C42"/>
  <c r="C52" i="37"/>
  <c r="C54"/>
  <c r="AP54"/>
  <c r="AN54"/>
  <c r="AL54"/>
  <c r="AJ54"/>
  <c r="AH54"/>
  <c r="AF54"/>
  <c r="AD54"/>
  <c r="AB54"/>
  <c r="Z54"/>
  <c r="X54"/>
  <c r="V54"/>
  <c r="T54"/>
  <c r="R54"/>
  <c r="P54"/>
  <c r="N54"/>
  <c r="L54"/>
  <c r="J54"/>
  <c r="H54"/>
  <c r="F54"/>
  <c r="D54"/>
  <c r="C37" i="45"/>
  <c r="C38"/>
  <c r="C36"/>
  <c r="C35"/>
  <c r="C45" i="44"/>
  <c r="C55" i="37"/>
  <c r="C53"/>
  <c r="C42" i="44"/>
  <c r="AO53" i="37"/>
  <c r="AM53"/>
  <c r="AK53"/>
  <c r="AI53"/>
  <c r="AG53"/>
  <c r="AE53"/>
  <c r="AC53"/>
  <c r="AA53"/>
  <c r="Y53"/>
  <c r="W53"/>
  <c r="U53"/>
  <c r="S53"/>
  <c r="Q53"/>
  <c r="O53"/>
  <c r="M53"/>
  <c r="K53"/>
  <c r="I53"/>
  <c r="G53"/>
  <c r="E53"/>
  <c r="AP52"/>
  <c r="AN52"/>
  <c r="AL52"/>
  <c r="AJ52"/>
  <c r="AH52"/>
  <c r="AF52"/>
  <c r="AD52"/>
  <c r="AB52"/>
  <c r="Z52"/>
  <c r="X52"/>
  <c r="V52"/>
  <c r="T52"/>
  <c r="R52"/>
  <c r="P52"/>
  <c r="N52"/>
  <c r="L52"/>
  <c r="J52"/>
  <c r="H52"/>
  <c r="F52"/>
  <c r="D52"/>
  <c r="C38" i="44"/>
  <c r="C36"/>
  <c r="AS54" i="37"/>
  <c r="C35" i="44"/>
  <c r="AO51" i="37"/>
  <c r="AM51"/>
  <c r="AK51"/>
  <c r="AI51"/>
  <c r="AG51"/>
  <c r="AE51"/>
  <c r="AC51"/>
  <c r="AA51"/>
  <c r="Y51"/>
  <c r="W51"/>
  <c r="U51"/>
  <c r="S51"/>
  <c r="Q51"/>
  <c r="O51"/>
  <c r="M51"/>
  <c r="K51"/>
  <c r="I51"/>
  <c r="G51"/>
  <c r="E51"/>
  <c r="C53" i="38"/>
  <c r="C52"/>
  <c r="AH32" i="47"/>
  <c r="C125" i="41"/>
  <c r="C60"/>
  <c r="D124"/>
  <c r="E62"/>
  <c r="AS53" i="37"/>
  <c r="AP53"/>
  <c r="AN53"/>
  <c r="AL53"/>
  <c r="AJ53"/>
  <c r="AH53"/>
  <c r="AF53"/>
  <c r="AD53"/>
  <c r="AB53"/>
  <c r="Z53"/>
  <c r="X53"/>
  <c r="V53"/>
  <c r="T53"/>
  <c r="R53"/>
  <c r="P53"/>
  <c r="N53"/>
  <c r="L53"/>
  <c r="J53"/>
  <c r="H53"/>
  <c r="F53"/>
  <c r="D53"/>
  <c r="AO52"/>
  <c r="AM52"/>
  <c r="AK52"/>
  <c r="AI52"/>
  <c r="AG52"/>
  <c r="AE52"/>
  <c r="AC52"/>
  <c r="AA52"/>
  <c r="Y52"/>
  <c r="W52"/>
  <c r="U52"/>
  <c r="S52"/>
  <c r="Q52"/>
  <c r="O52"/>
  <c r="M52"/>
  <c r="K52"/>
  <c r="I52"/>
  <c r="G52"/>
  <c r="E52"/>
  <c r="AO54"/>
  <c r="AM54"/>
  <c r="AK54"/>
  <c r="AI54"/>
  <c r="AG54"/>
  <c r="AE54"/>
  <c r="AC54"/>
  <c r="AA54"/>
  <c r="Y54"/>
  <c r="W54"/>
  <c r="U54"/>
  <c r="S54"/>
  <c r="Q54"/>
  <c r="O54"/>
  <c r="M54"/>
  <c r="K54"/>
  <c r="I54"/>
  <c r="G54"/>
  <c r="E54"/>
  <c r="C51"/>
  <c r="AO55"/>
  <c r="AM55"/>
  <c r="AK55"/>
  <c r="AI55"/>
  <c r="AE55"/>
  <c r="AA55"/>
  <c r="W55"/>
  <c r="S55"/>
  <c r="O55"/>
  <c r="K55"/>
  <c r="G55"/>
  <c r="AH51"/>
  <c r="AH55"/>
  <c r="AF51"/>
  <c r="AF55"/>
  <c r="AD51"/>
  <c r="AD55"/>
  <c r="AB51"/>
  <c r="AB55"/>
  <c r="Z51"/>
  <c r="Z55"/>
  <c r="X51"/>
  <c r="X55"/>
  <c r="V51"/>
  <c r="V55"/>
  <c r="T51"/>
  <c r="T55"/>
  <c r="R51"/>
  <c r="R55"/>
  <c r="P51"/>
  <c r="P55"/>
  <c r="N51"/>
  <c r="N55"/>
  <c r="L51"/>
  <c r="L55"/>
  <c r="J51"/>
  <c r="J55"/>
  <c r="H51"/>
  <c r="H55"/>
  <c r="F51"/>
  <c r="F55"/>
  <c r="D51"/>
  <c r="D55"/>
  <c r="AS51"/>
  <c r="AP51"/>
  <c r="AN51"/>
  <c r="AL51"/>
  <c r="AJ51"/>
  <c r="AS55"/>
  <c r="AP55"/>
  <c r="AN55"/>
  <c r="AL55"/>
  <c r="AJ55"/>
  <c r="AG55"/>
  <c r="AC55"/>
  <c r="Y55"/>
  <c r="U55"/>
  <c r="Q55"/>
  <c r="M55"/>
  <c r="I55"/>
  <c r="E55"/>
  <c r="C125" i="40"/>
  <c r="D124" s="1"/>
  <c r="C51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AS51"/>
  <c r="C60"/>
  <c r="E62"/>
  <c r="C125" i="39"/>
  <c r="D124" s="1"/>
  <c r="C60"/>
  <c r="E62"/>
  <c r="C125" i="38"/>
  <c r="E124" s="1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AS51"/>
  <c r="C60"/>
  <c r="C51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F62"/>
  <c r="C125" i="37"/>
  <c r="E124" s="1"/>
  <c r="F62"/>
  <c r="C60"/>
  <c r="C125" i="36"/>
  <c r="C60"/>
  <c r="D124"/>
  <c r="E62"/>
  <c r="E51" i="1"/>
  <c r="D55" i="2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54"/>
  <c r="D9"/>
  <c r="C130" i="35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D11" i="34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B9"/>
  <c r="D124" i="37" l="1"/>
  <c r="C67" i="29"/>
  <c r="C21" i="48"/>
  <c r="C57" i="40"/>
  <c r="C61" s="1"/>
  <c r="C57" i="41"/>
  <c r="C57" i="39"/>
  <c r="C57" i="38"/>
  <c r="C57" i="37"/>
  <c r="C57" i="35"/>
  <c r="C57" i="36"/>
  <c r="C57" i="33"/>
  <c r="C72" i="32"/>
  <c r="C75" i="31"/>
  <c r="C56" i="30"/>
  <c r="AO21" i="48"/>
  <c r="AO57" i="40"/>
  <c r="AO61" s="1"/>
  <c r="AO59" s="1"/>
  <c r="AO57" i="41"/>
  <c r="AO61" s="1"/>
  <c r="AO59" s="1"/>
  <c r="AO57" i="39"/>
  <c r="AO61" s="1"/>
  <c r="AO59" s="1"/>
  <c r="AO57" i="38"/>
  <c r="AO61" s="1"/>
  <c r="AO59" s="1"/>
  <c r="AO57" i="37"/>
  <c r="AO61" s="1"/>
  <c r="AO59" s="1"/>
  <c r="AO57" i="35"/>
  <c r="AO57" i="36"/>
  <c r="AO61" s="1"/>
  <c r="AO59" s="1"/>
  <c r="AO57" i="33"/>
  <c r="AO72" i="32"/>
  <c r="AO75" i="31"/>
  <c r="AO56" i="30"/>
  <c r="AO67" i="29"/>
  <c r="AM21" i="48"/>
  <c r="AM57" i="40"/>
  <c r="AM57" i="41"/>
  <c r="AM61" s="1"/>
  <c r="AM57" i="39"/>
  <c r="AM57" i="38"/>
  <c r="AM61" s="1"/>
  <c r="AM59" s="1"/>
  <c r="AM57" i="37"/>
  <c r="AM57" i="35"/>
  <c r="AM57" i="36"/>
  <c r="AM61" s="1"/>
  <c r="AM59" s="1"/>
  <c r="AM57" i="33"/>
  <c r="AM72" i="32"/>
  <c r="AM75" i="31"/>
  <c r="AM56" i="30"/>
  <c r="AM67" i="29"/>
  <c r="AK21" i="48"/>
  <c r="AK57" i="40"/>
  <c r="AK61" s="1"/>
  <c r="AK59" s="1"/>
  <c r="AK57" i="41"/>
  <c r="AK57" i="39"/>
  <c r="AK61" s="1"/>
  <c r="AK57" i="38"/>
  <c r="AK57" i="37"/>
  <c r="AK61" s="1"/>
  <c r="AK59" s="1"/>
  <c r="AK57" i="35"/>
  <c r="AK57" i="36"/>
  <c r="AK61" s="1"/>
  <c r="AK59" s="1"/>
  <c r="AK57" i="33"/>
  <c r="AK72" i="32"/>
  <c r="AK75" i="31"/>
  <c r="AK56" i="30"/>
  <c r="AK67" i="29"/>
  <c r="AI21" i="48"/>
  <c r="AI57" i="40"/>
  <c r="AI61" s="1"/>
  <c r="AI59" s="1"/>
  <c r="AI57" i="41"/>
  <c r="AI61" s="1"/>
  <c r="AI59" s="1"/>
  <c r="AI57" i="39"/>
  <c r="AI61" s="1"/>
  <c r="AI59" s="1"/>
  <c r="AI57" i="38"/>
  <c r="AI61" s="1"/>
  <c r="AI59" s="1"/>
  <c r="AI57" i="37"/>
  <c r="AI61" s="1"/>
  <c r="AI59" s="1"/>
  <c r="AI57" i="35"/>
  <c r="AI57" i="36"/>
  <c r="AI57" i="33"/>
  <c r="AI72" i="32"/>
  <c r="AI75" i="31"/>
  <c r="AI56" i="30"/>
  <c r="AI67" i="29"/>
  <c r="AG21" i="48"/>
  <c r="AG57" i="40"/>
  <c r="AG57" i="41"/>
  <c r="AG57" i="39"/>
  <c r="AG57" i="38"/>
  <c r="AG57" i="37"/>
  <c r="AG57" i="35"/>
  <c r="AG57" i="36"/>
  <c r="AG57" i="33"/>
  <c r="AG72" i="32"/>
  <c r="AG75" i="31"/>
  <c r="AG56" i="30"/>
  <c r="AG67" i="29"/>
  <c r="AE21" i="48"/>
  <c r="AE57" i="40"/>
  <c r="AE57" i="41"/>
  <c r="AE57" i="39"/>
  <c r="AE57" i="38"/>
  <c r="AE57" i="37"/>
  <c r="AE57" i="35"/>
  <c r="AE57" i="36"/>
  <c r="AE57" i="33"/>
  <c r="AE72" i="32"/>
  <c r="AE75" i="31"/>
  <c r="AE56" i="30"/>
  <c r="AE67" i="29"/>
  <c r="AC21" i="48"/>
  <c r="AC57" i="40"/>
  <c r="AC57" i="41"/>
  <c r="AC57" i="39"/>
  <c r="AC57" i="38"/>
  <c r="AC57" i="37"/>
  <c r="AC57" i="35"/>
  <c r="AC57" i="36"/>
  <c r="AC57" i="33"/>
  <c r="AC72" i="32"/>
  <c r="AC75" i="31"/>
  <c r="AC56" i="30"/>
  <c r="AC67" i="29"/>
  <c r="AA21" i="48"/>
  <c r="AA57" i="40"/>
  <c r="AA57" i="41"/>
  <c r="AA57" i="39"/>
  <c r="AA57" i="38"/>
  <c r="AA57" i="37"/>
  <c r="AA57" i="35"/>
  <c r="AA57" i="36"/>
  <c r="AA57" i="33"/>
  <c r="AA72" i="32"/>
  <c r="AA75" i="31"/>
  <c r="AA56" i="30"/>
  <c r="AA67" i="29"/>
  <c r="Y21" i="48"/>
  <c r="Y57" i="40"/>
  <c r="Y57" i="41"/>
  <c r="Y57" i="39"/>
  <c r="Y57" i="38"/>
  <c r="Y57" i="37"/>
  <c r="Y57" i="35"/>
  <c r="Y57" i="36"/>
  <c r="Y57" i="33"/>
  <c r="Y72" i="32"/>
  <c r="Y75" i="31"/>
  <c r="Y56" i="30"/>
  <c r="Y67" i="29"/>
  <c r="W21" i="48"/>
  <c r="W57" i="40"/>
  <c r="W57" i="41"/>
  <c r="W57" i="39"/>
  <c r="W57" i="38"/>
  <c r="W57" i="37"/>
  <c r="W57" i="35"/>
  <c r="W57" i="36"/>
  <c r="W57" i="33"/>
  <c r="W72" i="32"/>
  <c r="W75" i="31"/>
  <c r="W56" i="30"/>
  <c r="W67" i="29"/>
  <c r="U21" i="48"/>
  <c r="U57" i="40"/>
  <c r="U57" i="41"/>
  <c r="U57" i="39"/>
  <c r="U57" i="38"/>
  <c r="U57" i="37"/>
  <c r="U57" i="35"/>
  <c r="U57" i="36"/>
  <c r="U57" i="33"/>
  <c r="U72" i="32"/>
  <c r="U75" i="31"/>
  <c r="U56" i="30"/>
  <c r="U67" i="29"/>
  <c r="S21" i="48"/>
  <c r="S57" i="40"/>
  <c r="S57" i="41"/>
  <c r="S57" i="39"/>
  <c r="S57" i="38"/>
  <c r="S57" i="37"/>
  <c r="S57" i="35"/>
  <c r="S57" i="36"/>
  <c r="S57" i="33"/>
  <c r="S72" i="32"/>
  <c r="S75" i="31"/>
  <c r="S56" i="30"/>
  <c r="S67" i="29"/>
  <c r="Q21" i="48"/>
  <c r="Q57" i="40"/>
  <c r="Q57" i="41"/>
  <c r="Q57" i="39"/>
  <c r="Q57" i="38"/>
  <c r="Q57" i="37"/>
  <c r="Q57" i="35"/>
  <c r="Q57" i="36"/>
  <c r="Q57" i="33"/>
  <c r="Q72" i="32"/>
  <c r="Q75" i="31"/>
  <c r="Q56" i="30"/>
  <c r="Q67" i="29"/>
  <c r="O21" i="48"/>
  <c r="O57" i="40"/>
  <c r="O57" i="41"/>
  <c r="O57" i="39"/>
  <c r="O57" i="38"/>
  <c r="O57" i="37"/>
  <c r="O57" i="35"/>
  <c r="O57" i="36"/>
  <c r="O57" i="33"/>
  <c r="O72" i="32"/>
  <c r="O75" i="31"/>
  <c r="O56" i="30"/>
  <c r="O67" i="29"/>
  <c r="M21" i="48"/>
  <c r="M57" i="40"/>
  <c r="M57" i="41"/>
  <c r="M57" i="39"/>
  <c r="M57" i="38"/>
  <c r="M57" i="37"/>
  <c r="M57" i="35"/>
  <c r="M57" i="36"/>
  <c r="M57" i="33"/>
  <c r="M72" i="32"/>
  <c r="M75" i="31"/>
  <c r="M56" i="30"/>
  <c r="M67" i="29"/>
  <c r="K21" i="48"/>
  <c r="K57" i="40"/>
  <c r="K57" i="41"/>
  <c r="K57" i="39"/>
  <c r="K57" i="38"/>
  <c r="K57" i="37"/>
  <c r="K57" i="35"/>
  <c r="K57" i="36"/>
  <c r="K57" i="33"/>
  <c r="K72" i="32"/>
  <c r="K75" i="31"/>
  <c r="K56" i="30"/>
  <c r="K67" i="29"/>
  <c r="I21" i="48"/>
  <c r="I57" i="40"/>
  <c r="I57" i="41"/>
  <c r="I57" i="39"/>
  <c r="I57" i="38"/>
  <c r="I57" i="37"/>
  <c r="I57" i="35"/>
  <c r="I57" i="36"/>
  <c r="I57" i="33"/>
  <c r="I72" i="32"/>
  <c r="I75" i="31"/>
  <c r="I56" i="30"/>
  <c r="I67" i="29"/>
  <c r="G21" i="48"/>
  <c r="G57" i="40"/>
  <c r="G57" i="41"/>
  <c r="G57" i="39"/>
  <c r="G57" i="38"/>
  <c r="G57" i="37"/>
  <c r="G57" i="35"/>
  <c r="G57" i="36"/>
  <c r="G57" i="33"/>
  <c r="G72" i="32"/>
  <c r="G75" i="31"/>
  <c r="G56" i="30"/>
  <c r="G67" i="29"/>
  <c r="E21" i="48"/>
  <c r="E57" i="40"/>
  <c r="E61" s="1"/>
  <c r="E57" i="41"/>
  <c r="E57" i="39"/>
  <c r="E57" i="38"/>
  <c r="E61" s="1"/>
  <c r="E57" i="37"/>
  <c r="E57" i="35"/>
  <c r="E57" i="36"/>
  <c r="E57" i="33"/>
  <c r="E72" i="32"/>
  <c r="E75" i="31"/>
  <c r="E56" i="30"/>
  <c r="E67" i="29"/>
  <c r="AP57" i="36"/>
  <c r="AP61" s="1"/>
  <c r="AP59" s="1"/>
  <c r="AP57" i="33"/>
  <c r="AP72" i="32"/>
  <c r="AP75" i="31"/>
  <c r="AP56" i="30"/>
  <c r="AP21" i="48"/>
  <c r="AP57" i="40"/>
  <c r="AP61" s="1"/>
  <c r="AP59" s="1"/>
  <c r="AP57" i="41"/>
  <c r="AP57" i="39"/>
  <c r="AP57" i="38"/>
  <c r="AP57" i="37"/>
  <c r="AP61" s="1"/>
  <c r="AP59" s="1"/>
  <c r="AP57" i="35"/>
  <c r="AP67" i="29"/>
  <c r="AN57" i="36"/>
  <c r="AN57" i="33"/>
  <c r="AN72" i="32"/>
  <c r="AN75" i="31"/>
  <c r="AN56" i="30"/>
  <c r="AN21" i="48"/>
  <c r="AN57" i="40"/>
  <c r="AN61" s="1"/>
  <c r="AN59" s="1"/>
  <c r="AN57" i="41"/>
  <c r="AN57" i="39"/>
  <c r="AN61" s="1"/>
  <c r="AN57" i="38"/>
  <c r="AN61" s="1"/>
  <c r="AN59" s="1"/>
  <c r="AN57" i="37"/>
  <c r="AN61" s="1"/>
  <c r="AN59" s="1"/>
  <c r="AN57" i="35"/>
  <c r="AN67" i="29"/>
  <c r="AL57" i="36"/>
  <c r="AL61" s="1"/>
  <c r="AL59" s="1"/>
  <c r="AL57" i="33"/>
  <c r="AL72" i="32"/>
  <c r="AL75" i="31"/>
  <c r="AL56" i="30"/>
  <c r="AL21" i="48"/>
  <c r="AL57" i="40"/>
  <c r="AL57" i="41"/>
  <c r="AL61" s="1"/>
  <c r="AL59" s="1"/>
  <c r="AL57" i="39"/>
  <c r="AL57" i="38"/>
  <c r="AL61" s="1"/>
  <c r="AL59" s="1"/>
  <c r="AL57" i="37"/>
  <c r="AL61" s="1"/>
  <c r="AL59" s="1"/>
  <c r="AL57" i="35"/>
  <c r="AL67" i="29"/>
  <c r="AJ57" i="36"/>
  <c r="AJ61" s="1"/>
  <c r="AJ59" s="1"/>
  <c r="AJ57" i="33"/>
  <c r="AJ72" i="32"/>
  <c r="AJ75" i="31"/>
  <c r="AJ56" i="30"/>
  <c r="AJ21" i="48"/>
  <c r="AJ57" i="40"/>
  <c r="AJ57" i="41"/>
  <c r="AJ57" i="39"/>
  <c r="AJ57" i="38"/>
  <c r="AJ61" s="1"/>
  <c r="AJ59" s="1"/>
  <c r="AJ57" i="37"/>
  <c r="AJ57" i="35"/>
  <c r="AJ67" i="29"/>
  <c r="AH57" i="36"/>
  <c r="AH61" s="1"/>
  <c r="AH59" s="1"/>
  <c r="AH57" i="33"/>
  <c r="AH72" i="32"/>
  <c r="AH75" i="31"/>
  <c r="AH56" i="30"/>
  <c r="AH67" i="29"/>
  <c r="AH21" i="48"/>
  <c r="AH57" i="40"/>
  <c r="AH61" s="1"/>
  <c r="AH59" s="1"/>
  <c r="AH57" i="41"/>
  <c r="AH57" i="39"/>
  <c r="AH61" s="1"/>
  <c r="AH59" s="1"/>
  <c r="AH57" i="38"/>
  <c r="AH57" i="37"/>
  <c r="AH61" s="1"/>
  <c r="AH59" s="1"/>
  <c r="AH57" i="35"/>
  <c r="AF57" i="36"/>
  <c r="AF57" i="33"/>
  <c r="AF72" i="32"/>
  <c r="AF75" i="31"/>
  <c r="AF56" i="30"/>
  <c r="AF67" i="29"/>
  <c r="AF21" i="48"/>
  <c r="AF57" i="40"/>
  <c r="AF57" i="41"/>
  <c r="AF57" i="39"/>
  <c r="AF57" i="38"/>
  <c r="AF57" i="37"/>
  <c r="AF57" i="35"/>
  <c r="AD57" i="36"/>
  <c r="AD57" i="33"/>
  <c r="AD72" i="32"/>
  <c r="AD75" i="31"/>
  <c r="AD56" i="30"/>
  <c r="AD67" i="29"/>
  <c r="AD21" i="48"/>
  <c r="AD57" i="40"/>
  <c r="AD57" i="41"/>
  <c r="AD57" i="39"/>
  <c r="AD57" i="38"/>
  <c r="AD57" i="37"/>
  <c r="AD57" i="35"/>
  <c r="AB57" i="36"/>
  <c r="AB57" i="33"/>
  <c r="AB72" i="32"/>
  <c r="AB75" i="31"/>
  <c r="AB56" i="30"/>
  <c r="AB67" i="29"/>
  <c r="AB21" i="48"/>
  <c r="AB57" i="40"/>
  <c r="AB57" i="41"/>
  <c r="AB57" i="39"/>
  <c r="AB57" i="38"/>
  <c r="AB57" i="37"/>
  <c r="AB57" i="35"/>
  <c r="Z57" i="36"/>
  <c r="Z57" i="33"/>
  <c r="Z72" i="32"/>
  <c r="Z75" i="31"/>
  <c r="Z56" i="30"/>
  <c r="Z67" i="29"/>
  <c r="Z21" i="48"/>
  <c r="Z57" i="40"/>
  <c r="Z57" i="41"/>
  <c r="Z57" i="39"/>
  <c r="Z57" i="38"/>
  <c r="Z57" i="37"/>
  <c r="Z57" i="35"/>
  <c r="X57" i="36"/>
  <c r="X57" i="33"/>
  <c r="X72" i="32"/>
  <c r="X75" i="31"/>
  <c r="X56" i="30"/>
  <c r="X67" i="29"/>
  <c r="X21" i="48"/>
  <c r="X57" i="40"/>
  <c r="X57" i="41"/>
  <c r="X57" i="39"/>
  <c r="X57" i="38"/>
  <c r="X57" i="37"/>
  <c r="X57" i="35"/>
  <c r="V57" i="36"/>
  <c r="V57" i="33"/>
  <c r="V72" i="32"/>
  <c r="V75" i="31"/>
  <c r="V56" i="30"/>
  <c r="V67" i="29"/>
  <c r="V21" i="48"/>
  <c r="V57" i="40"/>
  <c r="V57" i="41"/>
  <c r="V57" i="39"/>
  <c r="V57" i="38"/>
  <c r="V57" i="37"/>
  <c r="V57" i="35"/>
  <c r="T57" i="36"/>
  <c r="T57" i="33"/>
  <c r="T72" i="32"/>
  <c r="T75" i="31"/>
  <c r="T56" i="30"/>
  <c r="T67" i="29"/>
  <c r="T21" i="48"/>
  <c r="T57" i="40"/>
  <c r="T57" i="41"/>
  <c r="T57" i="39"/>
  <c r="T57" i="38"/>
  <c r="T57" i="37"/>
  <c r="T57" i="35"/>
  <c r="R57" i="36"/>
  <c r="R57" i="33"/>
  <c r="R72" i="32"/>
  <c r="R75" i="31"/>
  <c r="R56" i="30"/>
  <c r="R67" i="29"/>
  <c r="R21" i="48"/>
  <c r="R57" i="40"/>
  <c r="R57" i="41"/>
  <c r="R57" i="39"/>
  <c r="R57" i="38"/>
  <c r="R57" i="37"/>
  <c r="R57" i="35"/>
  <c r="P57" i="36"/>
  <c r="P57" i="33"/>
  <c r="P72" i="32"/>
  <c r="P75" i="31"/>
  <c r="P56" i="30"/>
  <c r="P67" i="29"/>
  <c r="P21" i="48"/>
  <c r="P57" i="40"/>
  <c r="P57" i="41"/>
  <c r="P57" i="39"/>
  <c r="P57" i="38"/>
  <c r="P57" i="37"/>
  <c r="P57" i="35"/>
  <c r="N57" i="36"/>
  <c r="N57" i="33"/>
  <c r="N72" i="32"/>
  <c r="N75" i="31"/>
  <c r="N56" i="30"/>
  <c r="N67" i="29"/>
  <c r="N21" i="48"/>
  <c r="N57" i="40"/>
  <c r="N57" i="41"/>
  <c r="N57" i="39"/>
  <c r="N57" i="38"/>
  <c r="N57" i="37"/>
  <c r="N57" i="35"/>
  <c r="L57" i="36"/>
  <c r="L57" i="33"/>
  <c r="L72" i="32"/>
  <c r="L75" i="31"/>
  <c r="L56" i="30"/>
  <c r="L67" i="29"/>
  <c r="L21" i="48"/>
  <c r="L57" i="40"/>
  <c r="L57" i="41"/>
  <c r="L57" i="39"/>
  <c r="L57" i="38"/>
  <c r="L57" i="37"/>
  <c r="L57" i="35"/>
  <c r="J57" i="36"/>
  <c r="J57" i="33"/>
  <c r="J72" i="32"/>
  <c r="J75" i="31"/>
  <c r="J56" i="30"/>
  <c r="J67" i="29"/>
  <c r="J21" i="48"/>
  <c r="J57" i="40"/>
  <c r="J57" i="41"/>
  <c r="J57" i="39"/>
  <c r="J57" i="38"/>
  <c r="J57" i="37"/>
  <c r="J57" i="35"/>
  <c r="H57" i="36"/>
  <c r="H57" i="33"/>
  <c r="H72" i="32"/>
  <c r="H75" i="31"/>
  <c r="H56" i="30"/>
  <c r="H67" i="29"/>
  <c r="H21" i="48"/>
  <c r="H57" i="40"/>
  <c r="H57" i="41"/>
  <c r="H57" i="39"/>
  <c r="H57" i="38"/>
  <c r="H57" i="37"/>
  <c r="H57" i="35"/>
  <c r="F57" i="36"/>
  <c r="F57" i="33"/>
  <c r="F72" i="32"/>
  <c r="F75" i="31"/>
  <c r="F56" i="30"/>
  <c r="F67" i="29"/>
  <c r="F21" i="48"/>
  <c r="F57" i="40"/>
  <c r="F57" i="41"/>
  <c r="F57" i="39"/>
  <c r="F57" i="38"/>
  <c r="F61" s="1"/>
  <c r="F57" i="37"/>
  <c r="F61" s="1"/>
  <c r="F57" i="35"/>
  <c r="D57" i="36"/>
  <c r="D57" i="33"/>
  <c r="D72" i="32"/>
  <c r="D75" i="31"/>
  <c r="D56" i="30"/>
  <c r="D67" i="29"/>
  <c r="D21" i="48"/>
  <c r="D57" i="40"/>
  <c r="D61" s="1"/>
  <c r="D57" i="41"/>
  <c r="D57" i="39"/>
  <c r="D57" i="38"/>
  <c r="D61" s="1"/>
  <c r="D57" i="37"/>
  <c r="D61" s="1"/>
  <c r="D57" i="35"/>
  <c r="C27" i="47"/>
  <c r="C46" i="27"/>
  <c r="C55" i="25"/>
  <c r="C55" i="26"/>
  <c r="C55" i="24"/>
  <c r="C55" i="23"/>
  <c r="C55" i="22"/>
  <c r="C55" i="21"/>
  <c r="C55" i="20"/>
  <c r="C55" i="19"/>
  <c r="C55" i="8"/>
  <c r="C72" i="7"/>
  <c r="C75" i="6"/>
  <c r="C56" i="5"/>
  <c r="C67" i="4"/>
  <c r="AM59" i="41"/>
  <c r="AM61" i="40"/>
  <c r="AM59" s="1"/>
  <c r="AM61" i="37"/>
  <c r="AM59" s="1"/>
  <c r="AK61" i="38"/>
  <c r="AK59" s="1"/>
  <c r="AK59" i="39"/>
  <c r="AI61" i="36"/>
  <c r="AI59" s="1"/>
  <c r="E61" i="37"/>
  <c r="AP61" i="38"/>
  <c r="AP59" s="1"/>
  <c r="AN59" i="39"/>
  <c r="AN61" i="36"/>
  <c r="AN59" s="1"/>
  <c r="AL61" i="40"/>
  <c r="AL59" s="1"/>
  <c r="AJ61"/>
  <c r="AJ59" s="1"/>
  <c r="AJ61" i="37"/>
  <c r="AJ59" s="1"/>
  <c r="AH61" i="38"/>
  <c r="AH59" s="1"/>
  <c r="C43" i="44"/>
  <c r="D42" s="1"/>
  <c r="C43" i="45"/>
  <c r="D43" s="1"/>
  <c r="C45"/>
  <c r="D39"/>
  <c r="D36" i="44"/>
  <c r="D38" i="45"/>
  <c r="D124" i="38"/>
  <c r="AI32" i="47"/>
  <c r="E124" i="41"/>
  <c r="F62"/>
  <c r="C124"/>
  <c r="C124" i="40"/>
  <c r="E124"/>
  <c r="F62"/>
  <c r="C124" i="39"/>
  <c r="E124"/>
  <c r="F62"/>
  <c r="F124" i="38"/>
  <c r="G62"/>
  <c r="C124"/>
  <c r="F124" i="37"/>
  <c r="G62"/>
  <c r="C124"/>
  <c r="C124" i="36"/>
  <c r="E124"/>
  <c r="F62"/>
  <c r="C125" i="35"/>
  <c r="D124" s="1"/>
  <c r="C60"/>
  <c r="E62"/>
  <c r="AP61" i="41" l="1"/>
  <c r="AP59" s="1"/>
  <c r="AK61"/>
  <c r="AK59" s="1"/>
  <c r="AH61"/>
  <c r="AH59" s="1"/>
  <c r="AJ61"/>
  <c r="AJ59" s="1"/>
  <c r="AN61"/>
  <c r="AN59" s="1"/>
  <c r="AJ61" i="39"/>
  <c r="AJ59" s="1"/>
  <c r="AM61"/>
  <c r="AM59" s="1"/>
  <c r="AL61"/>
  <c r="AL59" s="1"/>
  <c r="AP61"/>
  <c r="AP59" s="1"/>
  <c r="D38" i="44"/>
  <c r="D36" i="45"/>
  <c r="D40"/>
  <c r="D37"/>
  <c r="D41"/>
  <c r="D42"/>
  <c r="D45"/>
  <c r="D45" i="44"/>
  <c r="D37"/>
  <c r="D43"/>
  <c r="D41"/>
  <c r="D39"/>
  <c r="D40"/>
  <c r="D35" i="45"/>
  <c r="D35" i="44"/>
  <c r="AJ32" i="47"/>
  <c r="F124" i="41"/>
  <c r="G62"/>
  <c r="F124" i="40"/>
  <c r="G62"/>
  <c r="F61"/>
  <c r="F124" i="39"/>
  <c r="G62"/>
  <c r="G124" i="38"/>
  <c r="H62"/>
  <c r="G61"/>
  <c r="G124" i="37"/>
  <c r="H62"/>
  <c r="G61"/>
  <c r="F124" i="36"/>
  <c r="G62"/>
  <c r="E124" i="35"/>
  <c r="F62"/>
  <c r="C124"/>
  <c r="AK112" i="33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D11" i="32"/>
  <c r="D75" s="1"/>
  <c r="E11"/>
  <c r="E75" s="1"/>
  <c r="F11"/>
  <c r="F75" s="1"/>
  <c r="G11"/>
  <c r="G75" s="1"/>
  <c r="H11"/>
  <c r="H75" s="1"/>
  <c r="I11"/>
  <c r="J11"/>
  <c r="J75" s="1"/>
  <c r="K11"/>
  <c r="K75" s="1"/>
  <c r="L11"/>
  <c r="L75" s="1"/>
  <c r="M11"/>
  <c r="N11"/>
  <c r="N75" s="1"/>
  <c r="O11"/>
  <c r="O75" s="1"/>
  <c r="P11"/>
  <c r="P75" s="1"/>
  <c r="Q11"/>
  <c r="R11"/>
  <c r="R75" s="1"/>
  <c r="S11"/>
  <c r="S75" s="1"/>
  <c r="T11"/>
  <c r="T75" s="1"/>
  <c r="U11"/>
  <c r="V11"/>
  <c r="V75" s="1"/>
  <c r="W11"/>
  <c r="W75" s="1"/>
  <c r="X11"/>
  <c r="X75" s="1"/>
  <c r="Y11"/>
  <c r="Z11"/>
  <c r="Z75" s="1"/>
  <c r="AA11"/>
  <c r="AA75" s="1"/>
  <c r="AB11"/>
  <c r="AB75" s="1"/>
  <c r="AC11"/>
  <c r="AD11"/>
  <c r="AD75" s="1"/>
  <c r="AE11"/>
  <c r="AE75" s="1"/>
  <c r="AF11"/>
  <c r="AF75" s="1"/>
  <c r="AG11"/>
  <c r="AH11"/>
  <c r="AH75" s="1"/>
  <c r="AI11"/>
  <c r="AI75" s="1"/>
  <c r="AJ11"/>
  <c r="AJ75" s="1"/>
  <c r="AK11"/>
  <c r="AL11"/>
  <c r="AL75" s="1"/>
  <c r="AM11"/>
  <c r="AM75" s="1"/>
  <c r="AN11"/>
  <c r="AN75" s="1"/>
  <c r="AO11"/>
  <c r="AP11"/>
  <c r="AP75" s="1"/>
  <c r="AQ11"/>
  <c r="C11"/>
  <c r="D11" i="3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C78" s="1"/>
  <c r="D11" i="30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C59" s="1"/>
  <c r="D11" i="29"/>
  <c r="D70" s="1"/>
  <c r="E11"/>
  <c r="F11"/>
  <c r="F70" s="1"/>
  <c r="G11"/>
  <c r="H11"/>
  <c r="H70" s="1"/>
  <c r="I11"/>
  <c r="J11"/>
  <c r="J70" s="1"/>
  <c r="K11"/>
  <c r="L11"/>
  <c r="L70" s="1"/>
  <c r="M11"/>
  <c r="N11"/>
  <c r="N70" s="1"/>
  <c r="O11"/>
  <c r="P11"/>
  <c r="P70" s="1"/>
  <c r="Q11"/>
  <c r="R11"/>
  <c r="R70" s="1"/>
  <c r="S11"/>
  <c r="T11"/>
  <c r="T70" s="1"/>
  <c r="U11"/>
  <c r="V11"/>
  <c r="V70" s="1"/>
  <c r="W11"/>
  <c r="X11"/>
  <c r="X70" s="1"/>
  <c r="Y11"/>
  <c r="Z11"/>
  <c r="Z70" s="1"/>
  <c r="AA11"/>
  <c r="AB11"/>
  <c r="AB70" s="1"/>
  <c r="AC11"/>
  <c r="AD11"/>
  <c r="AD70" s="1"/>
  <c r="AE11"/>
  <c r="AF11"/>
  <c r="AF70" s="1"/>
  <c r="AG11"/>
  <c r="AH11"/>
  <c r="AH70" s="1"/>
  <c r="AI11"/>
  <c r="AJ11"/>
  <c r="AJ70" s="1"/>
  <c r="AK11"/>
  <c r="AL11"/>
  <c r="AL70" s="1"/>
  <c r="AM11"/>
  <c r="AN11"/>
  <c r="AN70" s="1"/>
  <c r="AO11"/>
  <c r="AP11"/>
  <c r="AP70" s="1"/>
  <c r="AQ11"/>
  <c r="C11"/>
  <c r="C70" s="1"/>
  <c r="D11" i="9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D11" i="4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D11" i="5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D11" i="6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D11" i="7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C130" i="33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C74"/>
  <c r="C73"/>
  <c r="C72"/>
  <c r="D62"/>
  <c r="E62" s="1"/>
  <c r="AO61"/>
  <c r="AM61"/>
  <c r="AK61"/>
  <c r="AI61"/>
  <c r="C89" i="32"/>
  <c r="C88"/>
  <c r="C87"/>
  <c r="D77"/>
  <c r="E77" s="1"/>
  <c r="F77" s="1"/>
  <c r="G77" s="1"/>
  <c r="H77" s="1"/>
  <c r="I77" s="1"/>
  <c r="J77" s="1"/>
  <c r="K77" s="1"/>
  <c r="L77" s="1"/>
  <c r="M77" s="1"/>
  <c r="N77" s="1"/>
  <c r="O77" s="1"/>
  <c r="P77" s="1"/>
  <c r="Q77" s="1"/>
  <c r="R77" s="1"/>
  <c r="S77" s="1"/>
  <c r="T77" s="1"/>
  <c r="U77" s="1"/>
  <c r="V77" s="1"/>
  <c r="W77" s="1"/>
  <c r="X77" s="1"/>
  <c r="Y77" s="1"/>
  <c r="Z77" s="1"/>
  <c r="AA77" s="1"/>
  <c r="AB77" s="1"/>
  <c r="AC77" s="1"/>
  <c r="AD77" s="1"/>
  <c r="AE77" s="1"/>
  <c r="AF77" s="1"/>
  <c r="AG77" s="1"/>
  <c r="AH77" s="1"/>
  <c r="AI77" s="1"/>
  <c r="AJ77" s="1"/>
  <c r="AK77" s="1"/>
  <c r="AL77" s="1"/>
  <c r="AM77" s="1"/>
  <c r="AN77" s="1"/>
  <c r="AO77" s="1"/>
  <c r="AP77" s="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AO75"/>
  <c r="AK75"/>
  <c r="AG75"/>
  <c r="AC75"/>
  <c r="Y75"/>
  <c r="U75"/>
  <c r="Q75"/>
  <c r="M75"/>
  <c r="I75"/>
  <c r="C75"/>
  <c r="C92" i="31"/>
  <c r="C91"/>
  <c r="C90"/>
  <c r="D80"/>
  <c r="E80" s="1"/>
  <c r="F80" s="1"/>
  <c r="G80" s="1"/>
  <c r="H80" s="1"/>
  <c r="I80" s="1"/>
  <c r="J80" s="1"/>
  <c r="K80" s="1"/>
  <c r="L80" s="1"/>
  <c r="M80" s="1"/>
  <c r="N80" s="1"/>
  <c r="O80" s="1"/>
  <c r="P80" s="1"/>
  <c r="Q80" s="1"/>
  <c r="R80" s="1"/>
  <c r="S80" s="1"/>
  <c r="T80" s="1"/>
  <c r="U80" s="1"/>
  <c r="V80" s="1"/>
  <c r="W80" s="1"/>
  <c r="X80" s="1"/>
  <c r="Y80" s="1"/>
  <c r="Z80" s="1"/>
  <c r="AA80" s="1"/>
  <c r="AB80" s="1"/>
  <c r="AC80" s="1"/>
  <c r="AD80" s="1"/>
  <c r="AE80" s="1"/>
  <c r="AF80" s="1"/>
  <c r="AG80" s="1"/>
  <c r="AH80" s="1"/>
  <c r="AI80" s="1"/>
  <c r="AJ80" s="1"/>
  <c r="AK80" s="1"/>
  <c r="AL80" s="1"/>
  <c r="AM80" s="1"/>
  <c r="AN80" s="1"/>
  <c r="AO80" s="1"/>
  <c r="AP80" s="1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86" i="30"/>
  <c r="C85"/>
  <c r="C84"/>
  <c r="D61"/>
  <c r="E61" s="1"/>
  <c r="F61" s="1"/>
  <c r="G61" s="1"/>
  <c r="H61" s="1"/>
  <c r="I61" s="1"/>
  <c r="J61" s="1"/>
  <c r="K61" s="1"/>
  <c r="L61" s="1"/>
  <c r="M61" s="1"/>
  <c r="N61" s="1"/>
  <c r="O61" s="1"/>
  <c r="P61" s="1"/>
  <c r="Q61" s="1"/>
  <c r="R61" s="1"/>
  <c r="S61" s="1"/>
  <c r="T61" s="1"/>
  <c r="U61" s="1"/>
  <c r="V61" s="1"/>
  <c r="W61" s="1"/>
  <c r="X61" s="1"/>
  <c r="Y61" s="1"/>
  <c r="Z61" s="1"/>
  <c r="AA61" s="1"/>
  <c r="AB61" s="1"/>
  <c r="AC61" s="1"/>
  <c r="AD61" s="1"/>
  <c r="AE61" s="1"/>
  <c r="AF61" s="1"/>
  <c r="AG61" s="1"/>
  <c r="AH61" s="1"/>
  <c r="AI61" s="1"/>
  <c r="AJ61" s="1"/>
  <c r="AK61" s="1"/>
  <c r="AL61" s="1"/>
  <c r="AM61" s="1"/>
  <c r="AN61" s="1"/>
  <c r="AO61" s="1"/>
  <c r="AP61" s="1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97" i="29"/>
  <c r="C96"/>
  <c r="C95"/>
  <c r="D72"/>
  <c r="E72" s="1"/>
  <c r="F72" s="1"/>
  <c r="G72" s="1"/>
  <c r="H72" s="1"/>
  <c r="I72" s="1"/>
  <c r="J72" s="1"/>
  <c r="K72" s="1"/>
  <c r="L72" s="1"/>
  <c r="M72" s="1"/>
  <c r="N72" s="1"/>
  <c r="O72" s="1"/>
  <c r="P72" s="1"/>
  <c r="Q72" s="1"/>
  <c r="R72" s="1"/>
  <c r="S72" s="1"/>
  <c r="T72" s="1"/>
  <c r="U72" s="1"/>
  <c r="V72" s="1"/>
  <c r="W72" s="1"/>
  <c r="X72" s="1"/>
  <c r="Y72" s="1"/>
  <c r="Z72" s="1"/>
  <c r="AA72" s="1"/>
  <c r="AB72" s="1"/>
  <c r="AC72" s="1"/>
  <c r="AD72" s="1"/>
  <c r="AE72" s="1"/>
  <c r="AF72" s="1"/>
  <c r="AG72" s="1"/>
  <c r="AH72" s="1"/>
  <c r="AI72" s="1"/>
  <c r="AJ72" s="1"/>
  <c r="AK72" s="1"/>
  <c r="AL72" s="1"/>
  <c r="AM72" s="1"/>
  <c r="AN72" s="1"/>
  <c r="AO72" s="1"/>
  <c r="AP72" s="1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AO70"/>
  <c r="AM70"/>
  <c r="AK70"/>
  <c r="AI70"/>
  <c r="AG70"/>
  <c r="AE70"/>
  <c r="AC70"/>
  <c r="AA70"/>
  <c r="Y70"/>
  <c r="W70"/>
  <c r="U70"/>
  <c r="S70"/>
  <c r="Q70"/>
  <c r="O70"/>
  <c r="M70"/>
  <c r="K70"/>
  <c r="I70"/>
  <c r="G70"/>
  <c r="E70"/>
  <c r="AV331" i="28"/>
  <c r="AW331"/>
  <c r="AX331"/>
  <c r="AY331"/>
  <c r="AZ331"/>
  <c r="BA331"/>
  <c r="BB331"/>
  <c r="BC331"/>
  <c r="BD331"/>
  <c r="BE331"/>
  <c r="BF331"/>
  <c r="BG331"/>
  <c r="BH331"/>
  <c r="BI331"/>
  <c r="BJ331"/>
  <c r="BK331"/>
  <c r="BL331"/>
  <c r="BM331"/>
  <c r="BN331"/>
  <c r="BO331"/>
  <c r="BP331"/>
  <c r="BQ331"/>
  <c r="BR331"/>
  <c r="BS331"/>
  <c r="BT331"/>
  <c r="BU331"/>
  <c r="BV331"/>
  <c r="BW331"/>
  <c r="BX331"/>
  <c r="BY331"/>
  <c r="BZ331"/>
  <c r="CA331"/>
  <c r="CB331"/>
  <c r="CC331"/>
  <c r="CD331"/>
  <c r="CE331"/>
  <c r="CF331"/>
  <c r="CG331"/>
  <c r="CH331"/>
  <c r="AU331"/>
  <c r="AV287"/>
  <c r="AW287"/>
  <c r="AX287"/>
  <c r="AY287"/>
  <c r="AZ287"/>
  <c r="BA287"/>
  <c r="BB287"/>
  <c r="BC287"/>
  <c r="BD287"/>
  <c r="BE287"/>
  <c r="BF287"/>
  <c r="BG287"/>
  <c r="BH287"/>
  <c r="BI287"/>
  <c r="BJ287"/>
  <c r="BK287"/>
  <c r="BL287"/>
  <c r="BM287"/>
  <c r="BN287"/>
  <c r="BO287"/>
  <c r="BQ287"/>
  <c r="BR287"/>
  <c r="BS287"/>
  <c r="BT287"/>
  <c r="BU287"/>
  <c r="BV287"/>
  <c r="BW287"/>
  <c r="BX287"/>
  <c r="BY287"/>
  <c r="BZ287"/>
  <c r="CA287"/>
  <c r="CB287"/>
  <c r="CC287"/>
  <c r="CD287"/>
  <c r="CE287"/>
  <c r="CF287"/>
  <c r="CG287"/>
  <c r="CH287"/>
  <c r="AU287"/>
  <c r="AQ506"/>
  <c r="AQ505"/>
  <c r="AQ504"/>
  <c r="AQ503"/>
  <c r="AQ502"/>
  <c r="AQ500"/>
  <c r="AQ499"/>
  <c r="AQ498"/>
  <c r="AQ497"/>
  <c r="AQ496"/>
  <c r="AQ495"/>
  <c r="AQ494"/>
  <c r="AQ493"/>
  <c r="AQ492"/>
  <c r="AQ491"/>
  <c r="AQ490"/>
  <c r="AQ489"/>
  <c r="AQ488"/>
  <c r="AQ487"/>
  <c r="AQ485"/>
  <c r="AQ484"/>
  <c r="AQ483"/>
  <c r="AQ482"/>
  <c r="AQ481"/>
  <c r="AQ480"/>
  <c r="AQ479"/>
  <c r="AQ478"/>
  <c r="AQ477"/>
  <c r="AQ476"/>
  <c r="AQ475"/>
  <c r="AQ474"/>
  <c r="AQ473"/>
  <c r="AQ472"/>
  <c r="AQ471"/>
  <c r="AQ462"/>
  <c r="AQ461"/>
  <c r="AQ460"/>
  <c r="AQ459"/>
  <c r="AQ458"/>
  <c r="AQ456"/>
  <c r="AQ455"/>
  <c r="AQ454"/>
  <c r="AQ453"/>
  <c r="AQ452"/>
  <c r="AQ451"/>
  <c r="AQ450"/>
  <c r="AQ449"/>
  <c r="AQ448"/>
  <c r="AQ447"/>
  <c r="AQ446"/>
  <c r="AQ445"/>
  <c r="AQ444"/>
  <c r="AQ443"/>
  <c r="AQ441"/>
  <c r="AQ440"/>
  <c r="AQ439"/>
  <c r="AQ438"/>
  <c r="AQ437"/>
  <c r="AQ436"/>
  <c r="AQ435"/>
  <c r="AQ434"/>
  <c r="AQ433"/>
  <c r="AQ432"/>
  <c r="AQ431"/>
  <c r="AQ430"/>
  <c r="AQ429"/>
  <c r="AQ428"/>
  <c r="AQ427"/>
  <c r="AQ418"/>
  <c r="AQ48" i="38" s="1"/>
  <c r="AQ417" i="28"/>
  <c r="AQ47" i="38" s="1"/>
  <c r="AQ416" i="28"/>
  <c r="AQ46" i="38" s="1"/>
  <c r="AQ415" i="28"/>
  <c r="AQ45" i="38" s="1"/>
  <c r="AQ414" i="28"/>
  <c r="AQ44" i="38" s="1"/>
  <c r="AQ412" i="28"/>
  <c r="AQ42" i="38" s="1"/>
  <c r="AE113" s="1"/>
  <c r="AQ411" i="28"/>
  <c r="AQ41" i="38" s="1"/>
  <c r="AQ410" i="28"/>
  <c r="AQ40" i="38" s="1"/>
  <c r="AQ409" i="28"/>
  <c r="AQ39" i="38" s="1"/>
  <c r="AQ408" i="28"/>
  <c r="AQ38" i="38" s="1"/>
  <c r="AQ407" i="28"/>
  <c r="AQ37" i="38" s="1"/>
  <c r="AQ406" i="28"/>
  <c r="AQ36" i="38" s="1"/>
  <c r="AQ405" i="28"/>
  <c r="AQ35" i="38" s="1"/>
  <c r="AQ404" i="28"/>
  <c r="AQ34" i="38" s="1"/>
  <c r="AQ403" i="28"/>
  <c r="AQ33" i="38" s="1"/>
  <c r="AQ402" i="28"/>
  <c r="AQ32" i="38" s="1"/>
  <c r="AQ401" i="28"/>
  <c r="AQ31" i="38" s="1"/>
  <c r="AQ400" i="28"/>
  <c r="AQ30" i="38" s="1"/>
  <c r="AQ399" i="28"/>
  <c r="AQ29" i="38" s="1"/>
  <c r="AQ397" i="28"/>
  <c r="AQ27" i="38" s="1"/>
  <c r="AQ396" i="28"/>
  <c r="AQ26" i="38" s="1"/>
  <c r="AQ395" i="28"/>
  <c r="AQ25" i="38" s="1"/>
  <c r="AQ394" i="28"/>
  <c r="AQ24" i="38" s="1"/>
  <c r="AQ393" i="28"/>
  <c r="AQ23" i="38" s="1"/>
  <c r="AQ392" i="28"/>
  <c r="AQ22" i="38" s="1"/>
  <c r="AQ391" i="28"/>
  <c r="AQ21" i="38" s="1"/>
  <c r="AQ390" i="28"/>
  <c r="AQ20" i="38" s="1"/>
  <c r="AQ389" i="28"/>
  <c r="AQ19" i="38" s="1"/>
  <c r="AQ388" i="28"/>
  <c r="AQ18" i="38" s="1"/>
  <c r="AQ387" i="28"/>
  <c r="AQ17" i="38" s="1"/>
  <c r="AQ386" i="28"/>
  <c r="AQ16" i="38" s="1"/>
  <c r="AQ385" i="28"/>
  <c r="AQ15" i="38" s="1"/>
  <c r="AQ384" i="28"/>
  <c r="AQ14" i="38" s="1"/>
  <c r="AQ383" i="28"/>
  <c r="AQ374"/>
  <c r="AQ373"/>
  <c r="AQ372"/>
  <c r="AQ371"/>
  <c r="AQ370"/>
  <c r="AQ368"/>
  <c r="AQ367"/>
  <c r="AQ366"/>
  <c r="AQ365"/>
  <c r="AQ364"/>
  <c r="AQ363"/>
  <c r="AQ362"/>
  <c r="AQ361"/>
  <c r="AQ360"/>
  <c r="AQ359"/>
  <c r="AQ358"/>
  <c r="AQ357"/>
  <c r="AQ356"/>
  <c r="AQ355"/>
  <c r="AQ353"/>
  <c r="AQ352"/>
  <c r="AQ351"/>
  <c r="AQ350"/>
  <c r="AQ349"/>
  <c r="AQ348"/>
  <c r="AQ347"/>
  <c r="AQ346"/>
  <c r="AQ345"/>
  <c r="AQ344"/>
  <c r="AQ343"/>
  <c r="AQ342"/>
  <c r="AQ341"/>
  <c r="AQ340"/>
  <c r="AQ339"/>
  <c r="AQ330"/>
  <c r="AQ329"/>
  <c r="AQ328"/>
  <c r="AQ327"/>
  <c r="AQ326"/>
  <c r="AQ324"/>
  <c r="AQ323"/>
  <c r="AQ322"/>
  <c r="AQ321"/>
  <c r="AQ320"/>
  <c r="AQ319"/>
  <c r="AQ318"/>
  <c r="AQ317"/>
  <c r="AQ316"/>
  <c r="AQ315"/>
  <c r="AQ314"/>
  <c r="AQ313"/>
  <c r="AQ312"/>
  <c r="AQ311"/>
  <c r="AQ309"/>
  <c r="AQ308"/>
  <c r="AQ307"/>
  <c r="AQ306"/>
  <c r="AQ305"/>
  <c r="AQ304"/>
  <c r="AQ303"/>
  <c r="AQ302"/>
  <c r="AQ301"/>
  <c r="AQ300"/>
  <c r="AQ299"/>
  <c r="AQ298"/>
  <c r="AQ297"/>
  <c r="AQ296"/>
  <c r="AQ295"/>
  <c r="AQ282"/>
  <c r="AQ283"/>
  <c r="AQ284"/>
  <c r="AQ285"/>
  <c r="AQ286"/>
  <c r="BY196"/>
  <c r="BZ196"/>
  <c r="CA196"/>
  <c r="CB196"/>
  <c r="CC196"/>
  <c r="CD196"/>
  <c r="CE196"/>
  <c r="CF196"/>
  <c r="CG196"/>
  <c r="CH196"/>
  <c r="BY207"/>
  <c r="BZ207"/>
  <c r="CA207"/>
  <c r="CB207"/>
  <c r="CC207"/>
  <c r="CD207"/>
  <c r="CE207"/>
  <c r="CF207"/>
  <c r="CG207"/>
  <c r="CH207"/>
  <c r="BY208"/>
  <c r="BZ208"/>
  <c r="CA208"/>
  <c r="CB208"/>
  <c r="CC208"/>
  <c r="CD208"/>
  <c r="CE208"/>
  <c r="CF208"/>
  <c r="CG208"/>
  <c r="CH208"/>
  <c r="BY215"/>
  <c r="BZ215"/>
  <c r="CA215"/>
  <c r="CB215"/>
  <c r="CC215"/>
  <c r="CD215"/>
  <c r="CE215"/>
  <c r="CF215"/>
  <c r="CG215"/>
  <c r="CH215"/>
  <c r="BY222"/>
  <c r="BZ222"/>
  <c r="CA222"/>
  <c r="CB222"/>
  <c r="CC222"/>
  <c r="CD222"/>
  <c r="CE222"/>
  <c r="CF222"/>
  <c r="CG222"/>
  <c r="CH222"/>
  <c r="BY223"/>
  <c r="BZ223"/>
  <c r="CA223"/>
  <c r="CB223"/>
  <c r="CC223"/>
  <c r="CD223"/>
  <c r="CE223"/>
  <c r="CF223"/>
  <c r="CG223"/>
  <c r="CH223"/>
  <c r="BY229"/>
  <c r="BZ229"/>
  <c r="CA229"/>
  <c r="CB229"/>
  <c r="CC229"/>
  <c r="CD229"/>
  <c r="CE229"/>
  <c r="CF229"/>
  <c r="CG229"/>
  <c r="CH229"/>
  <c r="BY235"/>
  <c r="BZ235"/>
  <c r="CA235"/>
  <c r="CB235"/>
  <c r="CC235"/>
  <c r="CD235"/>
  <c r="CE235"/>
  <c r="CF235"/>
  <c r="CG235"/>
  <c r="CH235"/>
  <c r="BY236"/>
  <c r="BZ236"/>
  <c r="CA236"/>
  <c r="CB236"/>
  <c r="CC236"/>
  <c r="CD236"/>
  <c r="CE236"/>
  <c r="CF236"/>
  <c r="CG236"/>
  <c r="CH236"/>
  <c r="BY238"/>
  <c r="BZ238"/>
  <c r="CA238"/>
  <c r="CB238"/>
  <c r="CC238"/>
  <c r="CD238"/>
  <c r="CE238"/>
  <c r="CF238"/>
  <c r="CG238"/>
  <c r="CH238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AU196"/>
  <c r="AV196"/>
  <c r="AW196"/>
  <c r="AX196"/>
  <c r="AY196"/>
  <c r="AZ196"/>
  <c r="BA196"/>
  <c r="BB196"/>
  <c r="BC196"/>
  <c r="BD196"/>
  <c r="AU207"/>
  <c r="AV207"/>
  <c r="AW207"/>
  <c r="AX207"/>
  <c r="AY207"/>
  <c r="AZ207"/>
  <c r="BA207"/>
  <c r="BB207"/>
  <c r="BC207"/>
  <c r="BD207"/>
  <c r="AU208"/>
  <c r="AV208"/>
  <c r="AW208"/>
  <c r="AX208"/>
  <c r="AY208"/>
  <c r="AZ208"/>
  <c r="BA208"/>
  <c r="BB208"/>
  <c r="BC208"/>
  <c r="BD208"/>
  <c r="AU215"/>
  <c r="AV215"/>
  <c r="AW215"/>
  <c r="AX215"/>
  <c r="AY215"/>
  <c r="AZ215"/>
  <c r="BA215"/>
  <c r="BB215"/>
  <c r="BC215"/>
  <c r="BD215"/>
  <c r="AU222"/>
  <c r="AV222"/>
  <c r="AW222"/>
  <c r="AX222"/>
  <c r="AY222"/>
  <c r="AZ222"/>
  <c r="BA222"/>
  <c r="BB222"/>
  <c r="BC222"/>
  <c r="BD222"/>
  <c r="AU223"/>
  <c r="AV223"/>
  <c r="AW223"/>
  <c r="AX223"/>
  <c r="AY223"/>
  <c r="AZ223"/>
  <c r="BA223"/>
  <c r="BB223"/>
  <c r="BC223"/>
  <c r="BD223"/>
  <c r="AU229"/>
  <c r="AV229"/>
  <c r="AW229"/>
  <c r="AX229"/>
  <c r="AY229"/>
  <c r="AZ229"/>
  <c r="BA229"/>
  <c r="BB229"/>
  <c r="BC229"/>
  <c r="BD229"/>
  <c r="AU235"/>
  <c r="AV235"/>
  <c r="AW235"/>
  <c r="AX235"/>
  <c r="AY235"/>
  <c r="AZ235"/>
  <c r="BA235"/>
  <c r="BB235"/>
  <c r="BC235"/>
  <c r="BD235"/>
  <c r="AU236"/>
  <c r="AV236"/>
  <c r="AW236"/>
  <c r="AX236"/>
  <c r="AY236"/>
  <c r="AZ236"/>
  <c r="BA236"/>
  <c r="BB236"/>
  <c r="BC236"/>
  <c r="BD236"/>
  <c r="AU238"/>
  <c r="AV238"/>
  <c r="AW238"/>
  <c r="AX238"/>
  <c r="AY238"/>
  <c r="AZ238"/>
  <c r="BA238"/>
  <c r="BB238"/>
  <c r="BC238"/>
  <c r="BD238"/>
  <c r="BE238"/>
  <c r="BE196"/>
  <c r="BF196"/>
  <c r="BG196"/>
  <c r="BH196"/>
  <c r="BI196"/>
  <c r="BJ196"/>
  <c r="BK196"/>
  <c r="BL196"/>
  <c r="BM196"/>
  <c r="BN196"/>
  <c r="BO196"/>
  <c r="BP196"/>
  <c r="BQ196"/>
  <c r="BR196"/>
  <c r="BS196"/>
  <c r="BT196"/>
  <c r="BU196"/>
  <c r="BV196"/>
  <c r="BW196"/>
  <c r="BE207"/>
  <c r="BF207"/>
  <c r="BG207"/>
  <c r="BH207"/>
  <c r="BI207"/>
  <c r="BJ207"/>
  <c r="BK207"/>
  <c r="BL207"/>
  <c r="BM207"/>
  <c r="BN207"/>
  <c r="BO207"/>
  <c r="BP207"/>
  <c r="BQ207"/>
  <c r="BR207"/>
  <c r="BS207"/>
  <c r="BT207"/>
  <c r="BU207"/>
  <c r="BV207"/>
  <c r="BW207"/>
  <c r="BE208"/>
  <c r="BF208"/>
  <c r="BG208"/>
  <c r="BH208"/>
  <c r="BI208"/>
  <c r="BJ208"/>
  <c r="BK208"/>
  <c r="BL208"/>
  <c r="BM208"/>
  <c r="BN208"/>
  <c r="BO208"/>
  <c r="BP208"/>
  <c r="BQ208"/>
  <c r="BR208"/>
  <c r="BS208"/>
  <c r="BT208"/>
  <c r="BU208"/>
  <c r="BV208"/>
  <c r="BW208"/>
  <c r="BE215"/>
  <c r="BF215"/>
  <c r="BG215"/>
  <c r="BH215"/>
  <c r="BI215"/>
  <c r="BJ215"/>
  <c r="BK215"/>
  <c r="BL215"/>
  <c r="BM215"/>
  <c r="BN215"/>
  <c r="BO215"/>
  <c r="BP215"/>
  <c r="BQ215"/>
  <c r="BR215"/>
  <c r="BS215"/>
  <c r="BT215"/>
  <c r="BU215"/>
  <c r="BV215"/>
  <c r="BW215"/>
  <c r="BE222"/>
  <c r="BF222"/>
  <c r="BG222"/>
  <c r="BH222"/>
  <c r="BI222"/>
  <c r="BJ222"/>
  <c r="BK222"/>
  <c r="BL222"/>
  <c r="BM222"/>
  <c r="BN222"/>
  <c r="BO222"/>
  <c r="BP222"/>
  <c r="BQ222"/>
  <c r="BR222"/>
  <c r="BS222"/>
  <c r="BT222"/>
  <c r="BU222"/>
  <c r="BV222"/>
  <c r="BW222"/>
  <c r="BE223"/>
  <c r="BF223"/>
  <c r="BG223"/>
  <c r="BH223"/>
  <c r="BI223"/>
  <c r="BJ223"/>
  <c r="BK223"/>
  <c r="BL223"/>
  <c r="BM223"/>
  <c r="BN223"/>
  <c r="BO223"/>
  <c r="BP223"/>
  <c r="BQ223"/>
  <c r="BR223"/>
  <c r="BS223"/>
  <c r="BT223"/>
  <c r="BU223"/>
  <c r="BV223"/>
  <c r="BW223"/>
  <c r="BE229"/>
  <c r="BF229"/>
  <c r="BG229"/>
  <c r="BH229"/>
  <c r="BI229"/>
  <c r="BJ229"/>
  <c r="BK229"/>
  <c r="BL229"/>
  <c r="BM229"/>
  <c r="BN229"/>
  <c r="BO229"/>
  <c r="BP229"/>
  <c r="BQ229"/>
  <c r="BR229"/>
  <c r="BS229"/>
  <c r="BT229"/>
  <c r="BU229"/>
  <c r="BV229"/>
  <c r="BW229"/>
  <c r="BE235"/>
  <c r="BF235"/>
  <c r="BG235"/>
  <c r="BH235"/>
  <c r="BI235"/>
  <c r="BJ235"/>
  <c r="BK235"/>
  <c r="BL235"/>
  <c r="BM235"/>
  <c r="BN235"/>
  <c r="BO235"/>
  <c r="BP235"/>
  <c r="BQ235"/>
  <c r="BR235"/>
  <c r="BS235"/>
  <c r="BT235"/>
  <c r="BU235"/>
  <c r="BV235"/>
  <c r="BW235"/>
  <c r="BE236"/>
  <c r="BF236"/>
  <c r="BG236"/>
  <c r="BH236"/>
  <c r="BI236"/>
  <c r="BJ236"/>
  <c r="BK236"/>
  <c r="BL236"/>
  <c r="BM236"/>
  <c r="BN236"/>
  <c r="BO236"/>
  <c r="BP236"/>
  <c r="BQ236"/>
  <c r="BR236"/>
  <c r="BS236"/>
  <c r="BT236"/>
  <c r="BU236"/>
  <c r="BV236"/>
  <c r="BW236"/>
  <c r="BF238"/>
  <c r="BG238"/>
  <c r="BH238"/>
  <c r="BI238"/>
  <c r="BJ238"/>
  <c r="BK238"/>
  <c r="BL238"/>
  <c r="BM238"/>
  <c r="BN238"/>
  <c r="BO238"/>
  <c r="BP238"/>
  <c r="BQ238"/>
  <c r="BR238"/>
  <c r="BS238"/>
  <c r="BT238"/>
  <c r="BU238"/>
  <c r="BV238"/>
  <c r="BW238"/>
  <c r="BX238"/>
  <c r="BX236"/>
  <c r="BX235"/>
  <c r="BX229"/>
  <c r="BX223"/>
  <c r="BX222"/>
  <c r="BX215"/>
  <c r="BX208"/>
  <c r="BX207"/>
  <c r="BX196"/>
  <c r="BU117"/>
  <c r="BV117"/>
  <c r="BW117"/>
  <c r="BX117"/>
  <c r="BY117"/>
  <c r="BZ117"/>
  <c r="CA117"/>
  <c r="CB117"/>
  <c r="CC117"/>
  <c r="CD117"/>
  <c r="CE117"/>
  <c r="CF117"/>
  <c r="CG117"/>
  <c r="CH117"/>
  <c r="BU118"/>
  <c r="BV118"/>
  <c r="BW118"/>
  <c r="BX118"/>
  <c r="BY118"/>
  <c r="BZ118"/>
  <c r="CA118"/>
  <c r="CB118"/>
  <c r="CC118"/>
  <c r="CD118"/>
  <c r="CE118"/>
  <c r="CF118"/>
  <c r="CG118"/>
  <c r="CH118"/>
  <c r="BU122"/>
  <c r="BV122"/>
  <c r="BW122"/>
  <c r="BX122"/>
  <c r="BY122"/>
  <c r="BZ122"/>
  <c r="CA122"/>
  <c r="CB122"/>
  <c r="CC122"/>
  <c r="CD122"/>
  <c r="CE122"/>
  <c r="CF122"/>
  <c r="CG122"/>
  <c r="CH122"/>
  <c r="BU129"/>
  <c r="BV129"/>
  <c r="BW129"/>
  <c r="BX129"/>
  <c r="BY129"/>
  <c r="BZ129"/>
  <c r="CA129"/>
  <c r="CB129"/>
  <c r="CC129"/>
  <c r="CD129"/>
  <c r="CE129"/>
  <c r="CF129"/>
  <c r="CG129"/>
  <c r="CH129"/>
  <c r="BU133"/>
  <c r="BV133"/>
  <c r="BW133"/>
  <c r="BX133"/>
  <c r="BY133"/>
  <c r="BZ133"/>
  <c r="CA133"/>
  <c r="CB133"/>
  <c r="CC133"/>
  <c r="CD133"/>
  <c r="CE133"/>
  <c r="CF133"/>
  <c r="CG133"/>
  <c r="CH133"/>
  <c r="BU137"/>
  <c r="BV137"/>
  <c r="BW137"/>
  <c r="BX137"/>
  <c r="BY137"/>
  <c r="BZ137"/>
  <c r="CA137"/>
  <c r="CB137"/>
  <c r="CC137"/>
  <c r="CD137"/>
  <c r="CE137"/>
  <c r="CF137"/>
  <c r="CG137"/>
  <c r="CH137"/>
  <c r="BU145"/>
  <c r="BV145"/>
  <c r="BW145"/>
  <c r="BX145"/>
  <c r="BY145"/>
  <c r="BZ145"/>
  <c r="CA145"/>
  <c r="CB145"/>
  <c r="CC145"/>
  <c r="CD145"/>
  <c r="CE145"/>
  <c r="CF145"/>
  <c r="CG145"/>
  <c r="CH145"/>
  <c r="BU148"/>
  <c r="BV148"/>
  <c r="BW148"/>
  <c r="BX148"/>
  <c r="BY148"/>
  <c r="BZ148"/>
  <c r="CA148"/>
  <c r="CB148"/>
  <c r="CC148"/>
  <c r="CD148"/>
  <c r="CE148"/>
  <c r="CF148"/>
  <c r="CG148"/>
  <c r="CH148"/>
  <c r="BU149"/>
  <c r="BV149"/>
  <c r="BW149"/>
  <c r="BX149"/>
  <c r="BY149"/>
  <c r="BZ149"/>
  <c r="CA149"/>
  <c r="CB149"/>
  <c r="CC149"/>
  <c r="CD149"/>
  <c r="CE149"/>
  <c r="CF149"/>
  <c r="CG149"/>
  <c r="CH149"/>
  <c r="BU152"/>
  <c r="BV152"/>
  <c r="BW152"/>
  <c r="BX152"/>
  <c r="BY152"/>
  <c r="BZ152"/>
  <c r="CA152"/>
  <c r="CB152"/>
  <c r="CC152"/>
  <c r="CD152"/>
  <c r="CE152"/>
  <c r="CF152"/>
  <c r="CG152"/>
  <c r="CH152"/>
  <c r="BU155"/>
  <c r="BV155"/>
  <c r="BW155"/>
  <c r="BX155"/>
  <c r="BY155"/>
  <c r="BZ155"/>
  <c r="CA155"/>
  <c r="CB155"/>
  <c r="CC155"/>
  <c r="CD155"/>
  <c r="CE155"/>
  <c r="CF155"/>
  <c r="CG155"/>
  <c r="CH155"/>
  <c r="BU162"/>
  <c r="BV162"/>
  <c r="BW162"/>
  <c r="BX162"/>
  <c r="BY162"/>
  <c r="BZ162"/>
  <c r="CA162"/>
  <c r="CB162"/>
  <c r="CC162"/>
  <c r="CD162"/>
  <c r="CE162"/>
  <c r="CF162"/>
  <c r="CG162"/>
  <c r="CH162"/>
  <c r="BU163"/>
  <c r="BV163"/>
  <c r="BW163"/>
  <c r="BX163"/>
  <c r="BY163"/>
  <c r="BZ163"/>
  <c r="CA163"/>
  <c r="CB163"/>
  <c r="CC163"/>
  <c r="CD163"/>
  <c r="CE163"/>
  <c r="CF163"/>
  <c r="CG163"/>
  <c r="CH163"/>
  <c r="BU168"/>
  <c r="BV168"/>
  <c r="BW168"/>
  <c r="BX168"/>
  <c r="BY168"/>
  <c r="BZ168"/>
  <c r="CA168"/>
  <c r="CB168"/>
  <c r="CC168"/>
  <c r="CD168"/>
  <c r="CE168"/>
  <c r="CF168"/>
  <c r="CG168"/>
  <c r="CH168"/>
  <c r="BU171"/>
  <c r="BV171"/>
  <c r="BW171"/>
  <c r="BX171"/>
  <c r="BY171"/>
  <c r="BZ171"/>
  <c r="CA171"/>
  <c r="CB171"/>
  <c r="CC171"/>
  <c r="CD171"/>
  <c r="CE171"/>
  <c r="CF171"/>
  <c r="CG171"/>
  <c r="CH171"/>
  <c r="BU177"/>
  <c r="BV177"/>
  <c r="BW177"/>
  <c r="BX177"/>
  <c r="BY177"/>
  <c r="BZ177"/>
  <c r="CA177"/>
  <c r="CB177"/>
  <c r="CC177"/>
  <c r="CD177"/>
  <c r="CE177"/>
  <c r="CF177"/>
  <c r="CG177"/>
  <c r="CH177"/>
  <c r="BU178"/>
  <c r="BV178"/>
  <c r="BW178"/>
  <c r="BX178"/>
  <c r="BY178"/>
  <c r="BZ178"/>
  <c r="CA178"/>
  <c r="CB178"/>
  <c r="CC178"/>
  <c r="CD178"/>
  <c r="CE178"/>
  <c r="CF178"/>
  <c r="CG178"/>
  <c r="CH178"/>
  <c r="AU178"/>
  <c r="AU117"/>
  <c r="AV117"/>
  <c r="AW117"/>
  <c r="AX117"/>
  <c r="AY117"/>
  <c r="AZ117"/>
  <c r="BA117"/>
  <c r="BB117"/>
  <c r="BC117"/>
  <c r="BD117"/>
  <c r="AU118"/>
  <c r="AV118"/>
  <c r="AW118"/>
  <c r="AX118"/>
  <c r="AY118"/>
  <c r="AZ118"/>
  <c r="BA118"/>
  <c r="BB118"/>
  <c r="BC118"/>
  <c r="BD118"/>
  <c r="AU122"/>
  <c r="AV122"/>
  <c r="AW122"/>
  <c r="AX122"/>
  <c r="AY122"/>
  <c r="AZ122"/>
  <c r="BA122"/>
  <c r="BB122"/>
  <c r="BC122"/>
  <c r="BD122"/>
  <c r="AU129"/>
  <c r="AV129"/>
  <c r="AW129"/>
  <c r="AX129"/>
  <c r="AY129"/>
  <c r="AZ129"/>
  <c r="BA129"/>
  <c r="BB129"/>
  <c r="BC129"/>
  <c r="BD129"/>
  <c r="AU133"/>
  <c r="AV133"/>
  <c r="AW133"/>
  <c r="AX133"/>
  <c r="AY133"/>
  <c r="AZ133"/>
  <c r="BA133"/>
  <c r="BB133"/>
  <c r="BC133"/>
  <c r="BD133"/>
  <c r="AU137"/>
  <c r="AV137"/>
  <c r="AW137"/>
  <c r="AX137"/>
  <c r="AY137"/>
  <c r="AZ137"/>
  <c r="BA137"/>
  <c r="BB137"/>
  <c r="BC137"/>
  <c r="BD137"/>
  <c r="AU145"/>
  <c r="AV145"/>
  <c r="AW145"/>
  <c r="AX145"/>
  <c r="AY145"/>
  <c r="AZ145"/>
  <c r="BA145"/>
  <c r="BB145"/>
  <c r="BC145"/>
  <c r="BD145"/>
  <c r="AU148"/>
  <c r="AV148"/>
  <c r="AW148"/>
  <c r="AX148"/>
  <c r="AY148"/>
  <c r="AZ148"/>
  <c r="BA148"/>
  <c r="BB148"/>
  <c r="BC148"/>
  <c r="BD148"/>
  <c r="AU149"/>
  <c r="AV149"/>
  <c r="AW149"/>
  <c r="AX149"/>
  <c r="AY149"/>
  <c r="AZ149"/>
  <c r="BA149"/>
  <c r="BB149"/>
  <c r="BC149"/>
  <c r="BD149"/>
  <c r="AU152"/>
  <c r="AV152"/>
  <c r="AW152"/>
  <c r="AX152"/>
  <c r="AY152"/>
  <c r="AZ152"/>
  <c r="BA152"/>
  <c r="BB152"/>
  <c r="BC152"/>
  <c r="BD152"/>
  <c r="AU155"/>
  <c r="AV155"/>
  <c r="AW155"/>
  <c r="AX155"/>
  <c r="AY155"/>
  <c r="AZ155"/>
  <c r="BA155"/>
  <c r="BB155"/>
  <c r="BC155"/>
  <c r="BD155"/>
  <c r="AU162"/>
  <c r="AV162"/>
  <c r="AW162"/>
  <c r="AX162"/>
  <c r="AY162"/>
  <c r="AZ162"/>
  <c r="BA162"/>
  <c r="BB162"/>
  <c r="BC162"/>
  <c r="BD162"/>
  <c r="AU163"/>
  <c r="AV163"/>
  <c r="AW163"/>
  <c r="AX163"/>
  <c r="AY163"/>
  <c r="AZ163"/>
  <c r="BA163"/>
  <c r="BB163"/>
  <c r="BC163"/>
  <c r="BD163"/>
  <c r="AU168"/>
  <c r="AV168"/>
  <c r="AW168"/>
  <c r="AX168"/>
  <c r="AY168"/>
  <c r="AZ168"/>
  <c r="BA168"/>
  <c r="BB168"/>
  <c r="BC168"/>
  <c r="BD168"/>
  <c r="AU171"/>
  <c r="AV171"/>
  <c r="AW171"/>
  <c r="AX171"/>
  <c r="AY171"/>
  <c r="AZ171"/>
  <c r="BA171"/>
  <c r="BB171"/>
  <c r="BC171"/>
  <c r="BD171"/>
  <c r="AU177"/>
  <c r="AV177"/>
  <c r="AW177"/>
  <c r="AX177"/>
  <c r="AY177"/>
  <c r="AZ177"/>
  <c r="BA177"/>
  <c r="BB177"/>
  <c r="BC177"/>
  <c r="BD177"/>
  <c r="AV178"/>
  <c r="AW178"/>
  <c r="AX178"/>
  <c r="AY178"/>
  <c r="AZ178"/>
  <c r="BA178"/>
  <c r="BB178"/>
  <c r="BC178"/>
  <c r="BD178"/>
  <c r="BE178"/>
  <c r="BE117"/>
  <c r="BF117"/>
  <c r="BG117"/>
  <c r="BH117"/>
  <c r="BI117"/>
  <c r="BJ117"/>
  <c r="BK117"/>
  <c r="BL117"/>
  <c r="BM117"/>
  <c r="BN117"/>
  <c r="BO117"/>
  <c r="BP117"/>
  <c r="BQ117"/>
  <c r="BR117"/>
  <c r="BS117"/>
  <c r="BE118"/>
  <c r="BF118"/>
  <c r="BG118"/>
  <c r="BH118"/>
  <c r="BI118"/>
  <c r="BJ118"/>
  <c r="BK118"/>
  <c r="BL118"/>
  <c r="BM118"/>
  <c r="BN118"/>
  <c r="BO118"/>
  <c r="BP118"/>
  <c r="BQ118"/>
  <c r="BR118"/>
  <c r="BS118"/>
  <c r="BE122"/>
  <c r="BF122"/>
  <c r="BG122"/>
  <c r="BH122"/>
  <c r="BI122"/>
  <c r="BJ122"/>
  <c r="BK122"/>
  <c r="BL122"/>
  <c r="BM122"/>
  <c r="BN122"/>
  <c r="BO122"/>
  <c r="BP122"/>
  <c r="BQ122"/>
  <c r="BR122"/>
  <c r="BS122"/>
  <c r="BE129"/>
  <c r="BF129"/>
  <c r="BG129"/>
  <c r="BH129"/>
  <c r="BI129"/>
  <c r="BJ129"/>
  <c r="BK129"/>
  <c r="BL129"/>
  <c r="BM129"/>
  <c r="BN129"/>
  <c r="BO129"/>
  <c r="BP129"/>
  <c r="BQ129"/>
  <c r="BR129"/>
  <c r="BS129"/>
  <c r="BE133"/>
  <c r="BF133"/>
  <c r="BG133"/>
  <c r="BH133"/>
  <c r="BI133"/>
  <c r="BJ133"/>
  <c r="BK133"/>
  <c r="BL133"/>
  <c r="BM133"/>
  <c r="BN133"/>
  <c r="BO133"/>
  <c r="BP133"/>
  <c r="BQ133"/>
  <c r="BR133"/>
  <c r="BS133"/>
  <c r="BE137"/>
  <c r="BF137"/>
  <c r="BG137"/>
  <c r="BH137"/>
  <c r="BI137"/>
  <c r="BJ137"/>
  <c r="BK137"/>
  <c r="BL137"/>
  <c r="BM137"/>
  <c r="BN137"/>
  <c r="BO137"/>
  <c r="BP137"/>
  <c r="BQ137"/>
  <c r="BR137"/>
  <c r="BS137"/>
  <c r="BE145"/>
  <c r="BF145"/>
  <c r="BG145"/>
  <c r="BH145"/>
  <c r="BI145"/>
  <c r="BJ145"/>
  <c r="BK145"/>
  <c r="BL145"/>
  <c r="BM145"/>
  <c r="BN145"/>
  <c r="BO145"/>
  <c r="BP145"/>
  <c r="BQ145"/>
  <c r="BR145"/>
  <c r="BS145"/>
  <c r="BE148"/>
  <c r="BF148"/>
  <c r="BG148"/>
  <c r="BH148"/>
  <c r="BI148"/>
  <c r="BJ148"/>
  <c r="BK148"/>
  <c r="BL148"/>
  <c r="BM148"/>
  <c r="BN148"/>
  <c r="BO148"/>
  <c r="BP148"/>
  <c r="BQ148"/>
  <c r="BR148"/>
  <c r="BS148"/>
  <c r="BE149"/>
  <c r="BF149"/>
  <c r="BG149"/>
  <c r="BH149"/>
  <c r="BI149"/>
  <c r="BJ149"/>
  <c r="BK149"/>
  <c r="BL149"/>
  <c r="BM149"/>
  <c r="BN149"/>
  <c r="BO149"/>
  <c r="BP149"/>
  <c r="BQ149"/>
  <c r="BR149"/>
  <c r="BS149"/>
  <c r="BE152"/>
  <c r="BF152"/>
  <c r="BG152"/>
  <c r="BH152"/>
  <c r="BI152"/>
  <c r="BJ152"/>
  <c r="BK152"/>
  <c r="BL152"/>
  <c r="BM152"/>
  <c r="BN152"/>
  <c r="BO152"/>
  <c r="BP152"/>
  <c r="BQ152"/>
  <c r="BR152"/>
  <c r="BS152"/>
  <c r="BE155"/>
  <c r="BF155"/>
  <c r="BG155"/>
  <c r="BH155"/>
  <c r="BI155"/>
  <c r="BJ155"/>
  <c r="BK155"/>
  <c r="BL155"/>
  <c r="BM155"/>
  <c r="BN155"/>
  <c r="BO155"/>
  <c r="BP155"/>
  <c r="BQ155"/>
  <c r="BR155"/>
  <c r="BS155"/>
  <c r="BE162"/>
  <c r="BF162"/>
  <c r="BG162"/>
  <c r="BH162"/>
  <c r="BI162"/>
  <c r="BJ162"/>
  <c r="BK162"/>
  <c r="BL162"/>
  <c r="BM162"/>
  <c r="BN162"/>
  <c r="BO162"/>
  <c r="BP162"/>
  <c r="BQ162"/>
  <c r="BR162"/>
  <c r="BS162"/>
  <c r="BE163"/>
  <c r="BF163"/>
  <c r="BG163"/>
  <c r="BH163"/>
  <c r="BI163"/>
  <c r="BJ163"/>
  <c r="BK163"/>
  <c r="BL163"/>
  <c r="BM163"/>
  <c r="BN163"/>
  <c r="BO163"/>
  <c r="BP163"/>
  <c r="BQ163"/>
  <c r="BR163"/>
  <c r="BS163"/>
  <c r="BE168"/>
  <c r="BF168"/>
  <c r="BG168"/>
  <c r="BH168"/>
  <c r="BI168"/>
  <c r="BJ168"/>
  <c r="BK168"/>
  <c r="BL168"/>
  <c r="BM168"/>
  <c r="BN168"/>
  <c r="BO168"/>
  <c r="BP168"/>
  <c r="BQ168"/>
  <c r="BR168"/>
  <c r="BS168"/>
  <c r="BE171"/>
  <c r="BF171"/>
  <c r="BG171"/>
  <c r="BH171"/>
  <c r="BI171"/>
  <c r="BJ171"/>
  <c r="BK171"/>
  <c r="BL171"/>
  <c r="BM171"/>
  <c r="BN171"/>
  <c r="BO171"/>
  <c r="BP171"/>
  <c r="BQ171"/>
  <c r="BR171"/>
  <c r="BS171"/>
  <c r="BE177"/>
  <c r="BF177"/>
  <c r="BG177"/>
  <c r="BH177"/>
  <c r="BI177"/>
  <c r="BJ177"/>
  <c r="BK177"/>
  <c r="BL177"/>
  <c r="BM177"/>
  <c r="BN177"/>
  <c r="BO177"/>
  <c r="BP177"/>
  <c r="BQ177"/>
  <c r="BR177"/>
  <c r="BS177"/>
  <c r="BF178"/>
  <c r="BG178"/>
  <c r="BH178"/>
  <c r="BI178"/>
  <c r="BJ178"/>
  <c r="BK178"/>
  <c r="BL178"/>
  <c r="BM178"/>
  <c r="BN178"/>
  <c r="BO178"/>
  <c r="BP178"/>
  <c r="BQ178"/>
  <c r="BR178"/>
  <c r="BS178"/>
  <c r="BT178"/>
  <c r="BT177"/>
  <c r="BT171"/>
  <c r="BT168"/>
  <c r="BT163"/>
  <c r="BT162"/>
  <c r="BT155"/>
  <c r="BT152"/>
  <c r="BT149"/>
  <c r="BT148"/>
  <c r="BT145"/>
  <c r="BT137"/>
  <c r="BT133"/>
  <c r="BT129"/>
  <c r="BT122"/>
  <c r="BT118"/>
  <c r="BT117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516" s="1"/>
  <c r="AQ103"/>
  <c r="AQ104"/>
  <c r="AQ105"/>
  <c r="AQ106"/>
  <c r="AQ107"/>
  <c r="AQ108"/>
  <c r="AQ109"/>
  <c r="AQ110"/>
  <c r="AQ6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8"/>
  <c r="BT68"/>
  <c r="BU68"/>
  <c r="BV68"/>
  <c r="BW68"/>
  <c r="BX68"/>
  <c r="BY68"/>
  <c r="BZ68"/>
  <c r="CA68"/>
  <c r="CB68"/>
  <c r="CC68"/>
  <c r="CD68"/>
  <c r="CE68"/>
  <c r="CF68"/>
  <c r="CG68"/>
  <c r="CH68"/>
  <c r="BT72"/>
  <c r="BU72"/>
  <c r="BV72"/>
  <c r="BW72"/>
  <c r="BX72"/>
  <c r="BY72"/>
  <c r="BZ72"/>
  <c r="CA72"/>
  <c r="CB72"/>
  <c r="CC72"/>
  <c r="CD72"/>
  <c r="CE72"/>
  <c r="CF72"/>
  <c r="CG72"/>
  <c r="CH72"/>
  <c r="BT74"/>
  <c r="BU74"/>
  <c r="BV74"/>
  <c r="BW74"/>
  <c r="BX74"/>
  <c r="BY74"/>
  <c r="BZ74"/>
  <c r="CA74"/>
  <c r="CB74"/>
  <c r="CC74"/>
  <c r="CD74"/>
  <c r="CE74"/>
  <c r="CF74"/>
  <c r="CG74"/>
  <c r="CH74"/>
  <c r="BT87"/>
  <c r="BU87"/>
  <c r="BV87"/>
  <c r="BW87"/>
  <c r="BX87"/>
  <c r="BY87"/>
  <c r="BZ87"/>
  <c r="CA87"/>
  <c r="CB87"/>
  <c r="CC87"/>
  <c r="CD87"/>
  <c r="CE87"/>
  <c r="CF87"/>
  <c r="CG87"/>
  <c r="CH87"/>
  <c r="BT91"/>
  <c r="BU91"/>
  <c r="BV91"/>
  <c r="BW91"/>
  <c r="BX91"/>
  <c r="BY91"/>
  <c r="BZ91"/>
  <c r="CA91"/>
  <c r="CB91"/>
  <c r="CC91"/>
  <c r="CD91"/>
  <c r="CE91"/>
  <c r="CF91"/>
  <c r="CG91"/>
  <c r="CH91"/>
  <c r="BT93"/>
  <c r="BU93"/>
  <c r="BV93"/>
  <c r="BW93"/>
  <c r="BX93"/>
  <c r="BY93"/>
  <c r="BZ93"/>
  <c r="CA93"/>
  <c r="CB93"/>
  <c r="CC93"/>
  <c r="CD93"/>
  <c r="CE93"/>
  <c r="CF93"/>
  <c r="CG93"/>
  <c r="CH93"/>
  <c r="BT94"/>
  <c r="BU94"/>
  <c r="BV94"/>
  <c r="BW94"/>
  <c r="BX94"/>
  <c r="BY94"/>
  <c r="BZ94"/>
  <c r="CA94"/>
  <c r="CB94"/>
  <c r="CC94"/>
  <c r="CD94"/>
  <c r="CE94"/>
  <c r="CF94"/>
  <c r="CG94"/>
  <c r="CH94"/>
  <c r="BT102"/>
  <c r="BU102"/>
  <c r="BV102"/>
  <c r="BW102"/>
  <c r="BX102"/>
  <c r="BY102"/>
  <c r="BZ102"/>
  <c r="CA102"/>
  <c r="CB102"/>
  <c r="CC102"/>
  <c r="CD102"/>
  <c r="CE102"/>
  <c r="CF102"/>
  <c r="CG102"/>
  <c r="CH102"/>
  <c r="BT105"/>
  <c r="BU105"/>
  <c r="BV105"/>
  <c r="BW105"/>
  <c r="BX105"/>
  <c r="BY105"/>
  <c r="BZ105"/>
  <c r="CA105"/>
  <c r="CB105"/>
  <c r="CC105"/>
  <c r="CD105"/>
  <c r="CE105"/>
  <c r="CF105"/>
  <c r="CG105"/>
  <c r="CH105"/>
  <c r="BT110"/>
  <c r="BU110"/>
  <c r="BV110"/>
  <c r="BW110"/>
  <c r="BX110"/>
  <c r="BY110"/>
  <c r="BZ110"/>
  <c r="CA110"/>
  <c r="CB110"/>
  <c r="CC110"/>
  <c r="CD110"/>
  <c r="CE110"/>
  <c r="CF110"/>
  <c r="CG110"/>
  <c r="CH110"/>
  <c r="AU94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94"/>
  <c r="BS68"/>
  <c r="BS110"/>
  <c r="BS105"/>
  <c r="BS102"/>
  <c r="BS93"/>
  <c r="BS91"/>
  <c r="BS87"/>
  <c r="BS74"/>
  <c r="BS72"/>
  <c r="BZ8"/>
  <c r="CA8"/>
  <c r="CB8"/>
  <c r="CC8"/>
  <c r="CD8"/>
  <c r="CE8"/>
  <c r="CF8"/>
  <c r="CG8"/>
  <c r="CH8"/>
  <c r="BZ9"/>
  <c r="CA9"/>
  <c r="CB9"/>
  <c r="CC9"/>
  <c r="CD9"/>
  <c r="CE9"/>
  <c r="CF9"/>
  <c r="CG9"/>
  <c r="CH9"/>
  <c r="BZ13"/>
  <c r="CA13"/>
  <c r="CB13"/>
  <c r="CC13"/>
  <c r="CD13"/>
  <c r="CE13"/>
  <c r="CF13"/>
  <c r="CG13"/>
  <c r="CH13"/>
  <c r="BZ17"/>
  <c r="CA17"/>
  <c r="CB17"/>
  <c r="CC17"/>
  <c r="CD17"/>
  <c r="CE17"/>
  <c r="CF17"/>
  <c r="CG17"/>
  <c r="CH17"/>
  <c r="BZ20"/>
  <c r="CA20"/>
  <c r="CB20"/>
  <c r="CC20"/>
  <c r="CD20"/>
  <c r="CE20"/>
  <c r="CF20"/>
  <c r="CG20"/>
  <c r="CH20"/>
  <c r="BZ23"/>
  <c r="CA23"/>
  <c r="CB23"/>
  <c r="CC23"/>
  <c r="CD23"/>
  <c r="CE23"/>
  <c r="CF23"/>
  <c r="CG23"/>
  <c r="CH23"/>
  <c r="BZ27"/>
  <c r="CA27"/>
  <c r="CB27"/>
  <c r="CC27"/>
  <c r="CD27"/>
  <c r="CE27"/>
  <c r="CF27"/>
  <c r="CG27"/>
  <c r="CH27"/>
  <c r="BZ28"/>
  <c r="CA28"/>
  <c r="CB28"/>
  <c r="CC28"/>
  <c r="CD28"/>
  <c r="CE28"/>
  <c r="CF28"/>
  <c r="CG28"/>
  <c r="CH28"/>
  <c r="BZ30"/>
  <c r="CA30"/>
  <c r="CB30"/>
  <c r="CC30"/>
  <c r="CD30"/>
  <c r="CE30"/>
  <c r="CF30"/>
  <c r="CG30"/>
  <c r="CH30"/>
  <c r="BZ35"/>
  <c r="CA35"/>
  <c r="CB35"/>
  <c r="CC35"/>
  <c r="CD35"/>
  <c r="CE35"/>
  <c r="CF35"/>
  <c r="CG35"/>
  <c r="CH35"/>
  <c r="BZ38"/>
  <c r="CA38"/>
  <c r="CB38"/>
  <c r="CC38"/>
  <c r="CD38"/>
  <c r="CE38"/>
  <c r="CF38"/>
  <c r="CG38"/>
  <c r="CH38"/>
  <c r="BZ40"/>
  <c r="CA40"/>
  <c r="CB40"/>
  <c r="CC40"/>
  <c r="CD40"/>
  <c r="CE40"/>
  <c r="CF40"/>
  <c r="CG40"/>
  <c r="CH40"/>
  <c r="BZ49"/>
  <c r="CA49"/>
  <c r="CB49"/>
  <c r="CC49"/>
  <c r="CD49"/>
  <c r="CE49"/>
  <c r="CF49"/>
  <c r="CG49"/>
  <c r="CH49"/>
  <c r="BZ50"/>
  <c r="CA50"/>
  <c r="CB50"/>
  <c r="CC50"/>
  <c r="CD50"/>
  <c r="CE50"/>
  <c r="CF50"/>
  <c r="CG50"/>
  <c r="CH50"/>
  <c r="BZ53"/>
  <c r="CA53"/>
  <c r="CB53"/>
  <c r="CC53"/>
  <c r="CD53"/>
  <c r="CE53"/>
  <c r="CF53"/>
  <c r="CG53"/>
  <c r="CH53"/>
  <c r="BZ56"/>
  <c r="CA56"/>
  <c r="CB56"/>
  <c r="CC56"/>
  <c r="CD56"/>
  <c r="CE56"/>
  <c r="CF56"/>
  <c r="CG56"/>
  <c r="CH56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AU8"/>
  <c r="AU9"/>
  <c r="AU13"/>
  <c r="AU17"/>
  <c r="AU20"/>
  <c r="AU23"/>
  <c r="AU27"/>
  <c r="AU28"/>
  <c r="AU30"/>
  <c r="AU35"/>
  <c r="AU38"/>
  <c r="AU40"/>
  <c r="AU49"/>
  <c r="AU50"/>
  <c r="AU53"/>
  <c r="AU56"/>
  <c r="AQ520" l="1"/>
  <c r="CI471"/>
  <c r="AQ14" i="37"/>
  <c r="AQ16"/>
  <c r="AQ18"/>
  <c r="AQ20"/>
  <c r="AQ22"/>
  <c r="AQ24"/>
  <c r="AQ26"/>
  <c r="AQ29"/>
  <c r="AQ31"/>
  <c r="AQ33"/>
  <c r="AQ35"/>
  <c r="AQ37"/>
  <c r="AQ39"/>
  <c r="AQ41"/>
  <c r="AQ44"/>
  <c r="CI370" i="28"/>
  <c r="AQ46" i="37"/>
  <c r="E40" i="44" s="1"/>
  <c r="CI372" i="28"/>
  <c r="AQ48" i="37"/>
  <c r="CI374" i="28"/>
  <c r="AQ15" i="37"/>
  <c r="AT15" s="1"/>
  <c r="AQ17"/>
  <c r="AQ19"/>
  <c r="AQ21"/>
  <c r="AQ23"/>
  <c r="AQ25"/>
  <c r="AQ27"/>
  <c r="AQ30"/>
  <c r="AQ32"/>
  <c r="AQ34"/>
  <c r="AQ36"/>
  <c r="AQ38"/>
  <c r="AQ40"/>
  <c r="AQ42"/>
  <c r="AE113" s="1"/>
  <c r="AQ45"/>
  <c r="E39" i="44" s="1"/>
  <c r="CI371" i="28"/>
  <c r="AQ47" i="37"/>
  <c r="E41" i="44" s="1"/>
  <c r="G41" s="1"/>
  <c r="CI373" i="28"/>
  <c r="AQ14" i="40"/>
  <c r="AT14" s="1"/>
  <c r="CI472" i="28"/>
  <c r="AQ16" i="40"/>
  <c r="AT16" s="1"/>
  <c r="CI474" i="28"/>
  <c r="AQ18" i="40"/>
  <c r="AT18" s="1"/>
  <c r="CI476" i="28"/>
  <c r="AQ20" i="40"/>
  <c r="AT20" s="1"/>
  <c r="CI478" i="28"/>
  <c r="AQ22" i="40"/>
  <c r="AT22" s="1"/>
  <c r="CI480" i="28"/>
  <c r="AQ24" i="40"/>
  <c r="AT24" s="1"/>
  <c r="CI482" i="28"/>
  <c r="AQ26" i="40"/>
  <c r="AT26" s="1"/>
  <c r="CI484" i="28"/>
  <c r="AQ29" i="40"/>
  <c r="CI487" i="28"/>
  <c r="AQ31" i="40"/>
  <c r="T113" s="1"/>
  <c r="CI489" i="28"/>
  <c r="AQ33" i="40"/>
  <c r="V113" s="1"/>
  <c r="CI491" i="28"/>
  <c r="AQ35" i="40"/>
  <c r="X113" s="1"/>
  <c r="CI493" i="28"/>
  <c r="AQ37" i="40"/>
  <c r="Z113" s="1"/>
  <c r="CI495" i="28"/>
  <c r="AQ39" i="40"/>
  <c r="AB113" s="1"/>
  <c r="CI497" i="28"/>
  <c r="AQ41" i="40"/>
  <c r="AD113" s="1"/>
  <c r="CI499" i="28"/>
  <c r="AQ44" i="40"/>
  <c r="CI502" i="28"/>
  <c r="AQ46" i="40"/>
  <c r="E40" i="45" s="1"/>
  <c r="G40" s="1"/>
  <c r="CI504" i="28"/>
  <c r="AQ48" i="40"/>
  <c r="AT48" s="1"/>
  <c r="CI506" i="28"/>
  <c r="AQ15" i="40"/>
  <c r="E113" s="1"/>
  <c r="CI473" i="28"/>
  <c r="AQ17" i="40"/>
  <c r="G113" s="1"/>
  <c r="CI475" i="28"/>
  <c r="AQ19" i="40"/>
  <c r="I113" s="1"/>
  <c r="CI477" i="28"/>
  <c r="AQ21" i="40"/>
  <c r="K113" s="1"/>
  <c r="CI479" i="28"/>
  <c r="AQ23" i="40"/>
  <c r="AT23" s="1"/>
  <c r="CI481" i="28"/>
  <c r="AQ25" i="40"/>
  <c r="AT25" s="1"/>
  <c r="CI483" i="28"/>
  <c r="AQ27" i="40"/>
  <c r="AT27" s="1"/>
  <c r="CI485" i="28"/>
  <c r="AQ30" i="40"/>
  <c r="AT30" s="1"/>
  <c r="CI488" i="28"/>
  <c r="AQ32" i="40"/>
  <c r="AT32" s="1"/>
  <c r="CI490" i="28"/>
  <c r="AQ34" i="40"/>
  <c r="AT34" s="1"/>
  <c r="CI492" i="28"/>
  <c r="AQ36" i="40"/>
  <c r="AT36" s="1"/>
  <c r="CI494" i="28"/>
  <c r="AQ38" i="40"/>
  <c r="AT38" s="1"/>
  <c r="CI496" i="28"/>
  <c r="AQ40" i="40"/>
  <c r="AT40" s="1"/>
  <c r="CI498" i="28"/>
  <c r="AQ42" i="40"/>
  <c r="AE113" s="1"/>
  <c r="CI500" i="28"/>
  <c r="AQ45" i="40"/>
  <c r="E39" i="45" s="1"/>
  <c r="G39" s="1"/>
  <c r="CI503" i="28"/>
  <c r="AQ47" i="40"/>
  <c r="E41" i="45" s="1"/>
  <c r="G41" s="1"/>
  <c r="CI505" i="28"/>
  <c r="CI91"/>
  <c r="CI87"/>
  <c r="CI110"/>
  <c r="CI84"/>
  <c r="CI9"/>
  <c r="CI68"/>
  <c r="AQ463"/>
  <c r="CI105"/>
  <c r="CI102"/>
  <c r="CI93"/>
  <c r="CI74"/>
  <c r="CI72"/>
  <c r="CI94"/>
  <c r="CI7"/>
  <c r="E42" i="44"/>
  <c r="G42" s="1"/>
  <c r="AQ13" i="37"/>
  <c r="C113" s="1"/>
  <c r="AQ375" i="28"/>
  <c r="AQ49" i="37" s="1"/>
  <c r="E14" i="44" s="1"/>
  <c r="AQ331" i="28"/>
  <c r="AQ13" i="38"/>
  <c r="AQ419" i="28"/>
  <c r="AQ13" i="40"/>
  <c r="E35" i="45" s="1"/>
  <c r="G35" s="1"/>
  <c r="AQ507" i="28"/>
  <c r="AQ49" i="40" s="1"/>
  <c r="E14" i="45" s="1"/>
  <c r="CI50" i="28"/>
  <c r="CI40"/>
  <c r="E36" i="44"/>
  <c r="G36" s="1"/>
  <c r="CI56" i="28"/>
  <c r="CI53"/>
  <c r="CI49"/>
  <c r="CI38"/>
  <c r="CI35"/>
  <c r="CI30"/>
  <c r="CI28"/>
  <c r="CI27"/>
  <c r="CI23"/>
  <c r="CI20"/>
  <c r="CI17"/>
  <c r="CI13"/>
  <c r="CI8"/>
  <c r="G40" i="44"/>
  <c r="AK32" i="47"/>
  <c r="G124" i="41"/>
  <c r="H62"/>
  <c r="E113" i="37"/>
  <c r="AT17"/>
  <c r="G113"/>
  <c r="AT19"/>
  <c r="I113"/>
  <c r="AQ54"/>
  <c r="AT54" s="1"/>
  <c r="AT21"/>
  <c r="K113"/>
  <c r="AT23"/>
  <c r="M113"/>
  <c r="AT25"/>
  <c r="O113"/>
  <c r="AT27"/>
  <c r="Q113"/>
  <c r="AT30"/>
  <c r="S113"/>
  <c r="AT32"/>
  <c r="U113"/>
  <c r="AT34"/>
  <c r="W113"/>
  <c r="AT36"/>
  <c r="Y113"/>
  <c r="AT38"/>
  <c r="AA113"/>
  <c r="AT40"/>
  <c r="AC113"/>
  <c r="AT45"/>
  <c r="AG113"/>
  <c r="AT47"/>
  <c r="AI113"/>
  <c r="AT14" i="38"/>
  <c r="D113"/>
  <c r="AT16"/>
  <c r="F113"/>
  <c r="AT18"/>
  <c r="H113"/>
  <c r="AT20"/>
  <c r="J113"/>
  <c r="AT22"/>
  <c r="L113"/>
  <c r="AT24"/>
  <c r="N113"/>
  <c r="AT26"/>
  <c r="P113"/>
  <c r="AQ52"/>
  <c r="AT52" s="1"/>
  <c r="R113"/>
  <c r="AT29"/>
  <c r="AT31"/>
  <c r="T113"/>
  <c r="AT33"/>
  <c r="V113"/>
  <c r="AT35"/>
  <c r="X113"/>
  <c r="AT37"/>
  <c r="Z113"/>
  <c r="AT39"/>
  <c r="AB113"/>
  <c r="AT41"/>
  <c r="AD113"/>
  <c r="AQ53"/>
  <c r="AT53" s="1"/>
  <c r="AF113"/>
  <c r="AT44"/>
  <c r="AT46"/>
  <c r="AH113"/>
  <c r="AT48"/>
  <c r="AJ113"/>
  <c r="D113" i="40"/>
  <c r="F113"/>
  <c r="H113"/>
  <c r="J113"/>
  <c r="L113"/>
  <c r="N113"/>
  <c r="P113"/>
  <c r="R113"/>
  <c r="AT31"/>
  <c r="AT33"/>
  <c r="AT35"/>
  <c r="AT37"/>
  <c r="AT44"/>
  <c r="AT14" i="37"/>
  <c r="D113"/>
  <c r="AT16"/>
  <c r="F113"/>
  <c r="AT18"/>
  <c r="H113"/>
  <c r="AT20"/>
  <c r="J113"/>
  <c r="AT22"/>
  <c r="L113"/>
  <c r="AT24"/>
  <c r="N113"/>
  <c r="AT26"/>
  <c r="P113"/>
  <c r="AQ52"/>
  <c r="AT52" s="1"/>
  <c r="AT29"/>
  <c r="R113"/>
  <c r="AT31"/>
  <c r="T113"/>
  <c r="AT33"/>
  <c r="V113"/>
  <c r="AT35"/>
  <c r="X113"/>
  <c r="AT37"/>
  <c r="Z113"/>
  <c r="AT39"/>
  <c r="AB113"/>
  <c r="AT41"/>
  <c r="AD113"/>
  <c r="AQ53"/>
  <c r="AT53" s="1"/>
  <c r="AT44"/>
  <c r="AF113"/>
  <c r="AT46"/>
  <c r="AH113"/>
  <c r="AT48"/>
  <c r="AJ113"/>
  <c r="AQ55" i="38"/>
  <c r="AT55" s="1"/>
  <c r="C113"/>
  <c r="AT13"/>
  <c r="AQ51"/>
  <c r="AT51" s="1"/>
  <c r="AT15"/>
  <c r="E113"/>
  <c r="AT17"/>
  <c r="G113"/>
  <c r="AT19"/>
  <c r="I113"/>
  <c r="AT21"/>
  <c r="K113"/>
  <c r="AQ54"/>
  <c r="AT54" s="1"/>
  <c r="AT23"/>
  <c r="M113"/>
  <c r="AT25"/>
  <c r="O113"/>
  <c r="AT27"/>
  <c r="Q113"/>
  <c r="AT30"/>
  <c r="S113"/>
  <c r="AT32"/>
  <c r="U113"/>
  <c r="AT34"/>
  <c r="W113"/>
  <c r="AT36"/>
  <c r="Y113"/>
  <c r="AT38"/>
  <c r="AA113"/>
  <c r="AT40"/>
  <c r="AC113"/>
  <c r="AT45"/>
  <c r="AG113"/>
  <c r="AT47"/>
  <c r="AI113"/>
  <c r="AQ54" i="40"/>
  <c r="AT54" s="1"/>
  <c r="Q113"/>
  <c r="Y113"/>
  <c r="AI113"/>
  <c r="G124"/>
  <c r="H62"/>
  <c r="G61"/>
  <c r="G124" i="39"/>
  <c r="H62"/>
  <c r="H124" i="38"/>
  <c r="I62"/>
  <c r="H61"/>
  <c r="H124" i="37"/>
  <c r="I62"/>
  <c r="H61"/>
  <c r="G124" i="36"/>
  <c r="H62"/>
  <c r="F124" i="35"/>
  <c r="G62"/>
  <c r="AI59" i="33"/>
  <c r="AK59"/>
  <c r="AM59"/>
  <c r="AO59"/>
  <c r="AP61"/>
  <c r="AP59" s="1"/>
  <c r="AN61"/>
  <c r="AN59" s="1"/>
  <c r="AL61"/>
  <c r="AL59" s="1"/>
  <c r="AJ61"/>
  <c r="AJ59" s="1"/>
  <c r="AH61"/>
  <c r="AH59" s="1"/>
  <c r="C125"/>
  <c r="D124" s="1"/>
  <c r="C60"/>
  <c r="F62"/>
  <c r="AS49" i="40"/>
  <c r="AQ469" i="28"/>
  <c r="AP469"/>
  <c r="AO469"/>
  <c r="AN469"/>
  <c r="AM469"/>
  <c r="AL469"/>
  <c r="AK469"/>
  <c r="AJ469"/>
  <c r="AI469"/>
  <c r="AH469"/>
  <c r="AG469"/>
  <c r="AF469"/>
  <c r="AE469"/>
  <c r="AD469"/>
  <c r="AC469"/>
  <c r="AB469"/>
  <c r="AA469"/>
  <c r="Z469"/>
  <c r="Y469"/>
  <c r="X469"/>
  <c r="W469"/>
  <c r="V469"/>
  <c r="U469"/>
  <c r="T469"/>
  <c r="S469"/>
  <c r="R469"/>
  <c r="Q469"/>
  <c r="P469"/>
  <c r="O469"/>
  <c r="N469"/>
  <c r="M469"/>
  <c r="L469"/>
  <c r="K469"/>
  <c r="J469"/>
  <c r="I469"/>
  <c r="H469"/>
  <c r="G469"/>
  <c r="F469"/>
  <c r="E469"/>
  <c r="D469"/>
  <c r="C469"/>
  <c r="AQ425"/>
  <c r="AP425"/>
  <c r="AO425"/>
  <c r="AN425"/>
  <c r="AM425"/>
  <c r="AL425"/>
  <c r="AK425"/>
  <c r="AJ425"/>
  <c r="AI425"/>
  <c r="AH425"/>
  <c r="AG425"/>
  <c r="AF425"/>
  <c r="AE425"/>
  <c r="AD425"/>
  <c r="AC425"/>
  <c r="AB425"/>
  <c r="AA425"/>
  <c r="Z425"/>
  <c r="Y425"/>
  <c r="X425"/>
  <c r="W425"/>
  <c r="V425"/>
  <c r="U425"/>
  <c r="T425"/>
  <c r="S425"/>
  <c r="R425"/>
  <c r="Q425"/>
  <c r="P425"/>
  <c r="O425"/>
  <c r="N425"/>
  <c r="M425"/>
  <c r="L425"/>
  <c r="K425"/>
  <c r="J425"/>
  <c r="I425"/>
  <c r="H425"/>
  <c r="G425"/>
  <c r="F425"/>
  <c r="E425"/>
  <c r="D425"/>
  <c r="C425"/>
  <c r="AS49" i="38"/>
  <c r="AQ381" i="28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G381"/>
  <c r="F381"/>
  <c r="E381"/>
  <c r="D381"/>
  <c r="C381"/>
  <c r="AS49" i="37"/>
  <c r="AQ337" i="28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G337"/>
  <c r="F337"/>
  <c r="E337"/>
  <c r="D337"/>
  <c r="C337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AQ280"/>
  <c r="CI368" s="1"/>
  <c r="AQ279"/>
  <c r="CI367" s="1"/>
  <c r="AQ278"/>
  <c r="CI366" s="1"/>
  <c r="AQ277"/>
  <c r="CI365" s="1"/>
  <c r="AQ276"/>
  <c r="CI364" s="1"/>
  <c r="AQ275"/>
  <c r="CI363" s="1"/>
  <c r="AQ274"/>
  <c r="CI362" s="1"/>
  <c r="AQ273"/>
  <c r="CI361" s="1"/>
  <c r="AQ272"/>
  <c r="CI360" s="1"/>
  <c r="AQ271"/>
  <c r="CI359" s="1"/>
  <c r="AQ270"/>
  <c r="CI358" s="1"/>
  <c r="AQ269"/>
  <c r="CI357" s="1"/>
  <c r="AQ268"/>
  <c r="CI356" s="1"/>
  <c r="AQ267"/>
  <c r="CI355" s="1"/>
  <c r="AQ265"/>
  <c r="CI353" s="1"/>
  <c r="AQ264"/>
  <c r="CI352" s="1"/>
  <c r="AQ263"/>
  <c r="CI351" s="1"/>
  <c r="AQ262"/>
  <c r="CI350" s="1"/>
  <c r="AQ261"/>
  <c r="CI349" s="1"/>
  <c r="AQ260"/>
  <c r="CI348" s="1"/>
  <c r="AQ259"/>
  <c r="CI347" s="1"/>
  <c r="AQ258"/>
  <c r="CI346" s="1"/>
  <c r="AQ257"/>
  <c r="CI345" s="1"/>
  <c r="AQ256"/>
  <c r="CI344" s="1"/>
  <c r="AQ255"/>
  <c r="CI343" s="1"/>
  <c r="AQ254"/>
  <c r="CI342" s="1"/>
  <c r="AQ253"/>
  <c r="CI341" s="1"/>
  <c r="AQ252"/>
  <c r="CI340" s="1"/>
  <c r="AQ251"/>
  <c r="CI339" s="1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AQ243"/>
  <c r="AQ242"/>
  <c r="AQ241"/>
  <c r="AQ240"/>
  <c r="AQ239"/>
  <c r="AQ238"/>
  <c r="AQ237"/>
  <c r="AQ236"/>
  <c r="AQ235"/>
  <c r="AQ234"/>
  <c r="AQ233"/>
  <c r="AQ232"/>
  <c r="AQ231"/>
  <c r="AQ230"/>
  <c r="AQ229"/>
  <c r="AQ228"/>
  <c r="AQ227"/>
  <c r="AQ226"/>
  <c r="AQ225"/>
  <c r="AQ224"/>
  <c r="AQ223"/>
  <c r="AQ222"/>
  <c r="AQ221"/>
  <c r="AQ220"/>
  <c r="AQ219"/>
  <c r="AQ218"/>
  <c r="AQ217"/>
  <c r="AQ216"/>
  <c r="AQ215"/>
  <c r="AQ214"/>
  <c r="AQ213"/>
  <c r="AQ212"/>
  <c r="AQ211"/>
  <c r="AQ210"/>
  <c r="AQ209"/>
  <c r="AQ208"/>
  <c r="AQ207"/>
  <c r="AQ206"/>
  <c r="AQ205"/>
  <c r="AQ204"/>
  <c r="AQ203"/>
  <c r="AQ202"/>
  <c r="AQ201"/>
  <c r="AQ200"/>
  <c r="AQ199"/>
  <c r="AQ198"/>
  <c r="AQ197"/>
  <c r="AQ196"/>
  <c r="AQ195"/>
  <c r="AQ194"/>
  <c r="AQ193"/>
  <c r="AQ192"/>
  <c r="AQ191"/>
  <c r="AQ190"/>
  <c r="AQ189"/>
  <c r="AQ188"/>
  <c r="AQ187"/>
  <c r="AQ186"/>
  <c r="AQ185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AQ178"/>
  <c r="AQ177"/>
  <c r="AQ176"/>
  <c r="AQ175"/>
  <c r="AQ174"/>
  <c r="AQ173"/>
  <c r="AQ172"/>
  <c r="AQ171"/>
  <c r="AQ515" s="1"/>
  <c r="AQ170"/>
  <c r="AQ169"/>
  <c r="AQ168"/>
  <c r="AQ167"/>
  <c r="AQ166"/>
  <c r="AQ165"/>
  <c r="AQ164"/>
  <c r="AQ163"/>
  <c r="AQ162"/>
  <c r="AQ161"/>
  <c r="AQ160"/>
  <c r="AQ159"/>
  <c r="AQ158"/>
  <c r="AQ157"/>
  <c r="AQ156"/>
  <c r="AQ154"/>
  <c r="AQ153"/>
  <c r="AQ152"/>
  <c r="AQ151"/>
  <c r="AQ150"/>
  <c r="AQ149"/>
  <c r="AQ147"/>
  <c r="AQ146"/>
  <c r="AQ145"/>
  <c r="AQ144"/>
  <c r="AQ143"/>
  <c r="AQ142"/>
  <c r="AQ141"/>
  <c r="AQ140"/>
  <c r="AQ139"/>
  <c r="AQ138"/>
  <c r="AQ137"/>
  <c r="AQ136"/>
  <c r="AQ135"/>
  <c r="AQ134"/>
  <c r="AQ133"/>
  <c r="AQ132"/>
  <c r="AQ131"/>
  <c r="AQ130"/>
  <c r="AQ129"/>
  <c r="AQ128"/>
  <c r="AQ127"/>
  <c r="AQ126"/>
  <c r="AQ125"/>
  <c r="AQ124"/>
  <c r="AQ123"/>
  <c r="AQ122"/>
  <c r="AQ121"/>
  <c r="AQ120"/>
  <c r="AQ119"/>
  <c r="AQ118"/>
  <c r="AQ117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AQ512" l="1"/>
  <c r="AQ18" i="48" s="1"/>
  <c r="AC113" i="40"/>
  <c r="U113"/>
  <c r="M113"/>
  <c r="AT17"/>
  <c r="AH113"/>
  <c r="AT39"/>
  <c r="E37" i="44"/>
  <c r="G37" s="1"/>
  <c r="E45"/>
  <c r="G45" s="1"/>
  <c r="G39"/>
  <c r="E35"/>
  <c r="AT13" i="40"/>
  <c r="E36" i="45"/>
  <c r="E38" i="44"/>
  <c r="G38" s="1"/>
  <c r="AQ53" i="40"/>
  <c r="AT53" s="1"/>
  <c r="E37" i="45"/>
  <c r="AG113" i="40"/>
  <c r="AA113"/>
  <c r="W113"/>
  <c r="S113"/>
  <c r="O113"/>
  <c r="AT21"/>
  <c r="AT19"/>
  <c r="AT15"/>
  <c r="AQ55"/>
  <c r="AT55" s="1"/>
  <c r="AJ113"/>
  <c r="AF113"/>
  <c r="AT41"/>
  <c r="AT47"/>
  <c r="AT45"/>
  <c r="AQ51"/>
  <c r="AT51" s="1"/>
  <c r="C113"/>
  <c r="AT46"/>
  <c r="AT29"/>
  <c r="AQ52"/>
  <c r="AT52" s="1"/>
  <c r="E45" i="45"/>
  <c r="E42"/>
  <c r="G42" s="1"/>
  <c r="E38"/>
  <c r="G38" s="1"/>
  <c r="AQ55" i="37"/>
  <c r="AT55" s="1"/>
  <c r="AT13"/>
  <c r="AQ51"/>
  <c r="AT51" s="1"/>
  <c r="AD111"/>
  <c r="E124" i="33"/>
  <c r="AE111" i="38"/>
  <c r="AI111"/>
  <c r="V111" i="40"/>
  <c r="W111"/>
  <c r="Q111"/>
  <c r="H111"/>
  <c r="W111" i="38"/>
  <c r="O111"/>
  <c r="H111"/>
  <c r="Q111"/>
  <c r="V111"/>
  <c r="V111" i="37"/>
  <c r="W111"/>
  <c r="Q111"/>
  <c r="O111"/>
  <c r="H111"/>
  <c r="AQ287" i="28"/>
  <c r="CI287" s="1"/>
  <c r="CI118"/>
  <c r="CI122"/>
  <c r="CI149"/>
  <c r="CI178"/>
  <c r="AT49" i="37"/>
  <c r="C14" i="44"/>
  <c r="G14" s="1"/>
  <c r="AT49" i="40"/>
  <c r="C14" i="45"/>
  <c r="G14" s="1"/>
  <c r="G36"/>
  <c r="G37"/>
  <c r="G35" i="44"/>
  <c r="G45" i="45"/>
  <c r="AE111" i="40"/>
  <c r="AL32" i="47"/>
  <c r="H124" i="41"/>
  <c r="I62"/>
  <c r="AT54" i="36"/>
  <c r="C111" i="40"/>
  <c r="C111" i="38"/>
  <c r="C127"/>
  <c r="C127" i="37"/>
  <c r="C111"/>
  <c r="CI168" i="28"/>
  <c r="CI207"/>
  <c r="CI229"/>
  <c r="CI235"/>
  <c r="CI117"/>
  <c r="CI129"/>
  <c r="CI133"/>
  <c r="CI137"/>
  <c r="CI145"/>
  <c r="CI152"/>
  <c r="CI163"/>
  <c r="CI171"/>
  <c r="CI177"/>
  <c r="CI196"/>
  <c r="CI208"/>
  <c r="CI222"/>
  <c r="CI236"/>
  <c r="CI238"/>
  <c r="I111" i="40"/>
  <c r="E111"/>
  <c r="K111" i="38"/>
  <c r="I111"/>
  <c r="G111"/>
  <c r="E111"/>
  <c r="AJ111" i="37"/>
  <c r="AH111"/>
  <c r="AF111"/>
  <c r="P111"/>
  <c r="N111"/>
  <c r="L111"/>
  <c r="J111"/>
  <c r="F111"/>
  <c r="D111"/>
  <c r="AE111"/>
  <c r="AB111" i="40"/>
  <c r="X111"/>
  <c r="AF111" i="38"/>
  <c r="AD111"/>
  <c r="AB111"/>
  <c r="Z111"/>
  <c r="X111"/>
  <c r="T111"/>
  <c r="I111" i="37"/>
  <c r="G111"/>
  <c r="E111"/>
  <c r="CI331" i="28"/>
  <c r="CI215"/>
  <c r="CI223"/>
  <c r="AG111" i="40"/>
  <c r="AA111"/>
  <c r="Y111"/>
  <c r="U111"/>
  <c r="M111"/>
  <c r="AG111" i="38"/>
  <c r="AC111"/>
  <c r="AA111"/>
  <c r="Y111"/>
  <c r="U111"/>
  <c r="S111"/>
  <c r="M111"/>
  <c r="AB111" i="37"/>
  <c r="Z111"/>
  <c r="X111"/>
  <c r="T111"/>
  <c r="R111"/>
  <c r="AH111" i="40"/>
  <c r="R111"/>
  <c r="N111"/>
  <c r="J111"/>
  <c r="D111"/>
  <c r="AJ111" i="38"/>
  <c r="AH111"/>
  <c r="R111"/>
  <c r="P111"/>
  <c r="N111"/>
  <c r="L111"/>
  <c r="J111"/>
  <c r="F111"/>
  <c r="D111"/>
  <c r="AI111" i="37"/>
  <c r="AG111"/>
  <c r="AC111"/>
  <c r="AA111"/>
  <c r="Y111"/>
  <c r="U111"/>
  <c r="S111"/>
  <c r="M111"/>
  <c r="K111"/>
  <c r="H124" i="40"/>
  <c r="I62"/>
  <c r="H61"/>
  <c r="H124" i="39"/>
  <c r="I62"/>
  <c r="I124" i="38"/>
  <c r="J62"/>
  <c r="I61"/>
  <c r="I124" i="37"/>
  <c r="J62"/>
  <c r="I61"/>
  <c r="H124" i="36"/>
  <c r="I62"/>
  <c r="G124" i="35"/>
  <c r="H62"/>
  <c r="G62" i="33"/>
  <c r="F124"/>
  <c r="C124"/>
  <c r="AQ148" i="28"/>
  <c r="AQ519" s="1"/>
  <c r="AQ155"/>
  <c r="CI155" s="1"/>
  <c r="AS12" i="27"/>
  <c r="AS1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T13" s="1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Q15"/>
  <c r="AT15" s="1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T17" s="1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T19" s="1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T21" s="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T23" s="1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T25" s="1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T27" s="1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T29" s="1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T31" s="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T33" s="1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T35" s="1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T37" s="1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T39" s="1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T41" s="1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T43" s="1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12"/>
  <c r="D98"/>
  <c r="E98" s="1"/>
  <c r="F98" s="1"/>
  <c r="G98" s="1"/>
  <c r="H98" s="1"/>
  <c r="I98" s="1"/>
  <c r="J98" s="1"/>
  <c r="K98" s="1"/>
  <c r="L98" s="1"/>
  <c r="M98" s="1"/>
  <c r="N98" s="1"/>
  <c r="O98" s="1"/>
  <c r="P98" s="1"/>
  <c r="Q98" s="1"/>
  <c r="R98" s="1"/>
  <c r="S98" s="1"/>
  <c r="T98" s="1"/>
  <c r="U98" s="1"/>
  <c r="V98" s="1"/>
  <c r="W98" s="1"/>
  <c r="X98" s="1"/>
  <c r="Y98" s="1"/>
  <c r="Z98" s="1"/>
  <c r="AA98" s="1"/>
  <c r="AB98" s="1"/>
  <c r="AC98" s="1"/>
  <c r="AD98" s="1"/>
  <c r="AE98" s="1"/>
  <c r="AF98" s="1"/>
  <c r="AG98" s="1"/>
  <c r="AH98" s="1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D51"/>
  <c r="AQ11"/>
  <c r="AP11"/>
  <c r="AP49" s="1"/>
  <c r="AO11"/>
  <c r="AO49" s="1"/>
  <c r="AN11"/>
  <c r="AN49" s="1"/>
  <c r="AM11"/>
  <c r="AM49" s="1"/>
  <c r="AL11"/>
  <c r="AL49" s="1"/>
  <c r="AK11"/>
  <c r="AK49" s="1"/>
  <c r="AJ11"/>
  <c r="AJ49" s="1"/>
  <c r="AI11"/>
  <c r="AI49" s="1"/>
  <c r="AH11"/>
  <c r="AH49" s="1"/>
  <c r="AG11"/>
  <c r="AG49" s="1"/>
  <c r="AF11"/>
  <c r="AF49" s="1"/>
  <c r="AE11"/>
  <c r="AE49" s="1"/>
  <c r="AD11"/>
  <c r="AD49" s="1"/>
  <c r="AC11"/>
  <c r="AC49" s="1"/>
  <c r="AB11"/>
  <c r="AB49" s="1"/>
  <c r="AA11"/>
  <c r="AA49" s="1"/>
  <c r="Z11"/>
  <c r="Z49" s="1"/>
  <c r="Y11"/>
  <c r="Y49" s="1"/>
  <c r="X11"/>
  <c r="X49" s="1"/>
  <c r="W11"/>
  <c r="W49" s="1"/>
  <c r="V11"/>
  <c r="V49" s="1"/>
  <c r="U11"/>
  <c r="U49" s="1"/>
  <c r="T11"/>
  <c r="T49" s="1"/>
  <c r="S11"/>
  <c r="S49" s="1"/>
  <c r="R11"/>
  <c r="R49" s="1"/>
  <c r="Q11"/>
  <c r="Q49" s="1"/>
  <c r="P11"/>
  <c r="P49" s="1"/>
  <c r="O11"/>
  <c r="O49" s="1"/>
  <c r="N11"/>
  <c r="N49" s="1"/>
  <c r="M11"/>
  <c r="M49" s="1"/>
  <c r="L11"/>
  <c r="L49" s="1"/>
  <c r="K11"/>
  <c r="K49" s="1"/>
  <c r="J11"/>
  <c r="J49" s="1"/>
  <c r="I11"/>
  <c r="I49" s="1"/>
  <c r="H11"/>
  <c r="H49" s="1"/>
  <c r="G11"/>
  <c r="G49" s="1"/>
  <c r="F11"/>
  <c r="F49" s="1"/>
  <c r="E11"/>
  <c r="E49" s="1"/>
  <c r="D11"/>
  <c r="D49" s="1"/>
  <c r="C11"/>
  <c r="B9"/>
  <c r="C126" i="26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D112" s="1"/>
  <c r="AE112" s="1"/>
  <c r="AF112" s="1"/>
  <c r="AG112" s="1"/>
  <c r="AH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E60" s="1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AS13" i="25"/>
  <c r="AS14"/>
  <c r="AS15"/>
  <c r="AS16"/>
  <c r="AS17"/>
  <c r="AS18"/>
  <c r="AS19"/>
  <c r="C23" i="45" s="1"/>
  <c r="AS20" i="25"/>
  <c r="AS21"/>
  <c r="AS22"/>
  <c r="AS23"/>
  <c r="AS24"/>
  <c r="AS25"/>
  <c r="AS26"/>
  <c r="AS27"/>
  <c r="AS28"/>
  <c r="AS29"/>
  <c r="AS30"/>
  <c r="AS31"/>
  <c r="AS32"/>
  <c r="C26" i="45" s="1"/>
  <c r="AS33" i="25"/>
  <c r="AS34"/>
  <c r="AS35"/>
  <c r="C24" i="45" s="1"/>
  <c r="AS36" i="25"/>
  <c r="AS37"/>
  <c r="AS38"/>
  <c r="AS39"/>
  <c r="AS40"/>
  <c r="AS41"/>
  <c r="AS42"/>
  <c r="AS43"/>
  <c r="AS12"/>
  <c r="AD12"/>
  <c r="AE12"/>
  <c r="AF12"/>
  <c r="AG12"/>
  <c r="AH12"/>
  <c r="AI12"/>
  <c r="AJ12"/>
  <c r="AK12"/>
  <c r="AL12"/>
  <c r="AM12"/>
  <c r="AN12"/>
  <c r="AO12"/>
  <c r="AP12"/>
  <c r="AD13"/>
  <c r="AE13"/>
  <c r="AF13"/>
  <c r="AG13"/>
  <c r="AH13"/>
  <c r="AI13"/>
  <c r="AJ13"/>
  <c r="AK13"/>
  <c r="AL13"/>
  <c r="AM13"/>
  <c r="AN13"/>
  <c r="AO13"/>
  <c r="AP13"/>
  <c r="AD14"/>
  <c r="AE14"/>
  <c r="AF14"/>
  <c r="AG14"/>
  <c r="AH14"/>
  <c r="AI14"/>
  <c r="AJ14"/>
  <c r="AK14"/>
  <c r="AL14"/>
  <c r="AM14"/>
  <c r="AN14"/>
  <c r="AO14"/>
  <c r="AP14"/>
  <c r="AD15"/>
  <c r="AE15"/>
  <c r="AF15"/>
  <c r="AG15"/>
  <c r="AH15"/>
  <c r="AI15"/>
  <c r="AJ15"/>
  <c r="AK15"/>
  <c r="AL15"/>
  <c r="AM15"/>
  <c r="AN15"/>
  <c r="AO15"/>
  <c r="AP15"/>
  <c r="AD16"/>
  <c r="AE16"/>
  <c r="AF16"/>
  <c r="AG16"/>
  <c r="AH16"/>
  <c r="AI16"/>
  <c r="AJ16"/>
  <c r="AK16"/>
  <c r="AL16"/>
  <c r="AM16"/>
  <c r="AN16"/>
  <c r="AO16"/>
  <c r="AP16"/>
  <c r="AD17"/>
  <c r="AE17"/>
  <c r="AF17"/>
  <c r="AG17"/>
  <c r="AH17"/>
  <c r="AI17"/>
  <c r="AJ17"/>
  <c r="AK17"/>
  <c r="AL17"/>
  <c r="AM17"/>
  <c r="AN17"/>
  <c r="AO17"/>
  <c r="AP17"/>
  <c r="AD18"/>
  <c r="AE18"/>
  <c r="AF18"/>
  <c r="AG18"/>
  <c r="AH18"/>
  <c r="AI18"/>
  <c r="AJ18"/>
  <c r="AK18"/>
  <c r="AL18"/>
  <c r="AM18"/>
  <c r="AN18"/>
  <c r="AO18"/>
  <c r="AP18"/>
  <c r="AD19"/>
  <c r="AE19"/>
  <c r="AF19"/>
  <c r="AG19"/>
  <c r="AH19"/>
  <c r="AI19"/>
  <c r="AJ19"/>
  <c r="AK19"/>
  <c r="AL19"/>
  <c r="AM19"/>
  <c r="AN19"/>
  <c r="AO19"/>
  <c r="AP19"/>
  <c r="AD20"/>
  <c r="AE20"/>
  <c r="AF20"/>
  <c r="AG20"/>
  <c r="AH20"/>
  <c r="AI20"/>
  <c r="AJ20"/>
  <c r="AK20"/>
  <c r="AL20"/>
  <c r="AM20"/>
  <c r="AN20"/>
  <c r="AO20"/>
  <c r="AP20"/>
  <c r="AD21"/>
  <c r="AE21"/>
  <c r="AF21"/>
  <c r="AG21"/>
  <c r="AH21"/>
  <c r="AI21"/>
  <c r="AJ21"/>
  <c r="AK21"/>
  <c r="AL21"/>
  <c r="AM21"/>
  <c r="AN21"/>
  <c r="AO21"/>
  <c r="AP21"/>
  <c r="AD22"/>
  <c r="AE22"/>
  <c r="AF22"/>
  <c r="AG22"/>
  <c r="AH22"/>
  <c r="AI22"/>
  <c r="AJ22"/>
  <c r="AK22"/>
  <c r="AL22"/>
  <c r="AM22"/>
  <c r="AN22"/>
  <c r="AO22"/>
  <c r="AP22"/>
  <c r="AD23"/>
  <c r="AE23"/>
  <c r="AF23"/>
  <c r="AG23"/>
  <c r="AH23"/>
  <c r="AI23"/>
  <c r="AJ23"/>
  <c r="AK23"/>
  <c r="AL23"/>
  <c r="AM23"/>
  <c r="AN23"/>
  <c r="AO23"/>
  <c r="AP23"/>
  <c r="AD24"/>
  <c r="AE24"/>
  <c r="AF24"/>
  <c r="AG24"/>
  <c r="AH24"/>
  <c r="AI24"/>
  <c r="AJ24"/>
  <c r="AK24"/>
  <c r="AL24"/>
  <c r="AM24"/>
  <c r="AN24"/>
  <c r="AO24"/>
  <c r="AP24"/>
  <c r="AD25"/>
  <c r="AE25"/>
  <c r="AF25"/>
  <c r="AG25"/>
  <c r="AH25"/>
  <c r="AI25"/>
  <c r="AJ25"/>
  <c r="AK25"/>
  <c r="AL25"/>
  <c r="AM25"/>
  <c r="AN25"/>
  <c r="AO25"/>
  <c r="AP25"/>
  <c r="AD26"/>
  <c r="AE26"/>
  <c r="AF26"/>
  <c r="AG26"/>
  <c r="AH26"/>
  <c r="AI26"/>
  <c r="AJ26"/>
  <c r="AK26"/>
  <c r="AL26"/>
  <c r="AM26"/>
  <c r="AN26"/>
  <c r="AO26"/>
  <c r="AP26"/>
  <c r="AD27"/>
  <c r="AE27"/>
  <c r="AF27"/>
  <c r="AG27"/>
  <c r="AH27"/>
  <c r="AI27"/>
  <c r="AJ27"/>
  <c r="AK27"/>
  <c r="AL27"/>
  <c r="AM27"/>
  <c r="AN27"/>
  <c r="AO27"/>
  <c r="AP27"/>
  <c r="AD28"/>
  <c r="AE28"/>
  <c r="AF28"/>
  <c r="AG28"/>
  <c r="AH28"/>
  <c r="AI28"/>
  <c r="AJ28"/>
  <c r="AK28"/>
  <c r="AL28"/>
  <c r="AM28"/>
  <c r="AN28"/>
  <c r="AO28"/>
  <c r="AP28"/>
  <c r="AD29"/>
  <c r="AE29"/>
  <c r="AF29"/>
  <c r="AG29"/>
  <c r="AH29"/>
  <c r="AI29"/>
  <c r="AJ29"/>
  <c r="AK29"/>
  <c r="AL29"/>
  <c r="AM29"/>
  <c r="AN29"/>
  <c r="AO29"/>
  <c r="AP29"/>
  <c r="AD30"/>
  <c r="AE30"/>
  <c r="AF30"/>
  <c r="AG30"/>
  <c r="AH30"/>
  <c r="AI30"/>
  <c r="AJ30"/>
  <c r="AK30"/>
  <c r="AL30"/>
  <c r="AM30"/>
  <c r="AN30"/>
  <c r="AO30"/>
  <c r="AP30"/>
  <c r="AD31"/>
  <c r="AE31"/>
  <c r="AF31"/>
  <c r="AG31"/>
  <c r="AH31"/>
  <c r="AI31"/>
  <c r="AJ31"/>
  <c r="AK31"/>
  <c r="AL31"/>
  <c r="AM31"/>
  <c r="AN31"/>
  <c r="AO31"/>
  <c r="AP31"/>
  <c r="AD32"/>
  <c r="AE32"/>
  <c r="AF32"/>
  <c r="AG32"/>
  <c r="AH32"/>
  <c r="AI32"/>
  <c r="AJ32"/>
  <c r="AK32"/>
  <c r="AL32"/>
  <c r="AM32"/>
  <c r="AN32"/>
  <c r="AO32"/>
  <c r="AP32"/>
  <c r="AD33"/>
  <c r="AE33"/>
  <c r="AF33"/>
  <c r="AG33"/>
  <c r="AH33"/>
  <c r="AI33"/>
  <c r="AJ33"/>
  <c r="AK33"/>
  <c r="AL33"/>
  <c r="AM33"/>
  <c r="AN33"/>
  <c r="AO33"/>
  <c r="AP33"/>
  <c r="AD34"/>
  <c r="AE34"/>
  <c r="AF34"/>
  <c r="AG34"/>
  <c r="AH34"/>
  <c r="AI34"/>
  <c r="AJ34"/>
  <c r="AK34"/>
  <c r="AL34"/>
  <c r="AM34"/>
  <c r="AN34"/>
  <c r="AO34"/>
  <c r="AP34"/>
  <c r="AD35"/>
  <c r="AE35"/>
  <c r="AF35"/>
  <c r="AG35"/>
  <c r="AH35"/>
  <c r="AI35"/>
  <c r="AJ35"/>
  <c r="AK35"/>
  <c r="AL35"/>
  <c r="AM35"/>
  <c r="AN35"/>
  <c r="AO35"/>
  <c r="AP35"/>
  <c r="AD36"/>
  <c r="AE36"/>
  <c r="AF36"/>
  <c r="AG36"/>
  <c r="AH36"/>
  <c r="AI36"/>
  <c r="AJ36"/>
  <c r="AK36"/>
  <c r="AL36"/>
  <c r="AM36"/>
  <c r="AN36"/>
  <c r="AO36"/>
  <c r="AP36"/>
  <c r="AD37"/>
  <c r="AE37"/>
  <c r="AF37"/>
  <c r="AG37"/>
  <c r="AH37"/>
  <c r="AI37"/>
  <c r="AJ37"/>
  <c r="AK37"/>
  <c r="AL37"/>
  <c r="AM37"/>
  <c r="AN37"/>
  <c r="AO37"/>
  <c r="AP37"/>
  <c r="AD38"/>
  <c r="AE38"/>
  <c r="AF38"/>
  <c r="AG38"/>
  <c r="AH38"/>
  <c r="AI38"/>
  <c r="AJ38"/>
  <c r="AK38"/>
  <c r="AL38"/>
  <c r="AM38"/>
  <c r="AN38"/>
  <c r="AO38"/>
  <c r="AP38"/>
  <c r="AD39"/>
  <c r="AE39"/>
  <c r="AF39"/>
  <c r="AG39"/>
  <c r="AH39"/>
  <c r="AI39"/>
  <c r="AJ39"/>
  <c r="AK39"/>
  <c r="AL39"/>
  <c r="AM39"/>
  <c r="AN39"/>
  <c r="AO39"/>
  <c r="AP39"/>
  <c r="AD40"/>
  <c r="AE40"/>
  <c r="AF40"/>
  <c r="AG40"/>
  <c r="AH40"/>
  <c r="AI40"/>
  <c r="AJ40"/>
  <c r="AK40"/>
  <c r="AL40"/>
  <c r="AM40"/>
  <c r="AN40"/>
  <c r="AO40"/>
  <c r="AP40"/>
  <c r="AD41"/>
  <c r="AE41"/>
  <c r="AF41"/>
  <c r="AG41"/>
  <c r="AH41"/>
  <c r="AI41"/>
  <c r="AJ41"/>
  <c r="AK41"/>
  <c r="AL41"/>
  <c r="AM41"/>
  <c r="AN41"/>
  <c r="AO41"/>
  <c r="AP41"/>
  <c r="AD42"/>
  <c r="AE42"/>
  <c r="AF42"/>
  <c r="AG42"/>
  <c r="AH42"/>
  <c r="AI42"/>
  <c r="AJ42"/>
  <c r="AK42"/>
  <c r="AL42"/>
  <c r="AM42"/>
  <c r="AN42"/>
  <c r="AO42"/>
  <c r="AP42"/>
  <c r="AD43"/>
  <c r="AE43"/>
  <c r="AF43"/>
  <c r="AG43"/>
  <c r="AH43"/>
  <c r="AI43"/>
  <c r="AJ43"/>
  <c r="AK43"/>
  <c r="AL43"/>
  <c r="AM43"/>
  <c r="AN43"/>
  <c r="AO43"/>
  <c r="AP43"/>
  <c r="AD44"/>
  <c r="AE44"/>
  <c r="AF44"/>
  <c r="AG44"/>
  <c r="AH44"/>
  <c r="AI44"/>
  <c r="AJ44"/>
  <c r="AK44"/>
  <c r="AL44"/>
  <c r="AM44"/>
  <c r="AN44"/>
  <c r="AO44"/>
  <c r="AP44"/>
  <c r="C126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D112" s="1"/>
  <c r="AE112" s="1"/>
  <c r="AF112" s="1"/>
  <c r="AG112" s="1"/>
  <c r="AH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E60" s="1"/>
  <c r="AO48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B9"/>
  <c r="C126" i="24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D112" s="1"/>
  <c r="AE112" s="1"/>
  <c r="AF112" s="1"/>
  <c r="AG112" s="1"/>
  <c r="AH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E60" s="1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AS13" i="2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12"/>
  <c r="AD12"/>
  <c r="AE12"/>
  <c r="AF12"/>
  <c r="AG12"/>
  <c r="AH12"/>
  <c r="AI12"/>
  <c r="AJ12"/>
  <c r="AK12"/>
  <c r="AL12"/>
  <c r="AM12"/>
  <c r="AN12"/>
  <c r="AO12"/>
  <c r="AP12"/>
  <c r="AD13"/>
  <c r="AE13"/>
  <c r="AF13"/>
  <c r="AG13"/>
  <c r="AH13"/>
  <c r="AI13"/>
  <c r="AJ13"/>
  <c r="AK13"/>
  <c r="AL13"/>
  <c r="AM13"/>
  <c r="AN13"/>
  <c r="AO13"/>
  <c r="AP13"/>
  <c r="AD14"/>
  <c r="AE14"/>
  <c r="AF14"/>
  <c r="AG14"/>
  <c r="AH14"/>
  <c r="AI14"/>
  <c r="AJ14"/>
  <c r="AK14"/>
  <c r="AL14"/>
  <c r="AM14"/>
  <c r="AN14"/>
  <c r="AO14"/>
  <c r="AP14"/>
  <c r="AD15"/>
  <c r="AE15"/>
  <c r="AF15"/>
  <c r="AG15"/>
  <c r="AH15"/>
  <c r="AI15"/>
  <c r="AJ15"/>
  <c r="AJ48" s="1"/>
  <c r="AK15"/>
  <c r="AL15"/>
  <c r="AM15"/>
  <c r="AN15"/>
  <c r="AN48" s="1"/>
  <c r="AO15"/>
  <c r="AP15"/>
  <c r="AD16"/>
  <c r="AE16"/>
  <c r="AF16"/>
  <c r="AG16"/>
  <c r="AH16"/>
  <c r="AI16"/>
  <c r="AJ16"/>
  <c r="AK16"/>
  <c r="AL16"/>
  <c r="AM16"/>
  <c r="AN16"/>
  <c r="AO16"/>
  <c r="AP16"/>
  <c r="AD17"/>
  <c r="AE17"/>
  <c r="AF17"/>
  <c r="AG17"/>
  <c r="AH17"/>
  <c r="AI17"/>
  <c r="AJ17"/>
  <c r="AK17"/>
  <c r="AL17"/>
  <c r="AM17"/>
  <c r="AN17"/>
  <c r="AO17"/>
  <c r="AP17"/>
  <c r="AD18"/>
  <c r="AE18"/>
  <c r="AF18"/>
  <c r="AG18"/>
  <c r="AH18"/>
  <c r="AI18"/>
  <c r="AJ18"/>
  <c r="AK18"/>
  <c r="AL18"/>
  <c r="AM18"/>
  <c r="AN18"/>
  <c r="AO18"/>
  <c r="AP18"/>
  <c r="AD19"/>
  <c r="AE19"/>
  <c r="AF19"/>
  <c r="AG19"/>
  <c r="AH19"/>
  <c r="AI19"/>
  <c r="AJ19"/>
  <c r="AK19"/>
  <c r="AL19"/>
  <c r="AM19"/>
  <c r="AN19"/>
  <c r="AO19"/>
  <c r="AP19"/>
  <c r="AD20"/>
  <c r="AE20"/>
  <c r="AF20"/>
  <c r="AG20"/>
  <c r="AH20"/>
  <c r="AI20"/>
  <c r="AJ20"/>
  <c r="AK20"/>
  <c r="AL20"/>
  <c r="AM20"/>
  <c r="AN20"/>
  <c r="AO20"/>
  <c r="AP20"/>
  <c r="AD21"/>
  <c r="AE21"/>
  <c r="AF21"/>
  <c r="AG21"/>
  <c r="AH21"/>
  <c r="AI21"/>
  <c r="AJ21"/>
  <c r="AK21"/>
  <c r="AL21"/>
  <c r="AM21"/>
  <c r="AN21"/>
  <c r="AO21"/>
  <c r="AP21"/>
  <c r="AD22"/>
  <c r="AE22"/>
  <c r="AF22"/>
  <c r="AG22"/>
  <c r="AH22"/>
  <c r="AI22"/>
  <c r="AJ22"/>
  <c r="AK22"/>
  <c r="AL22"/>
  <c r="AM22"/>
  <c r="AN22"/>
  <c r="AO22"/>
  <c r="AP22"/>
  <c r="AD23"/>
  <c r="AE23"/>
  <c r="AF23"/>
  <c r="AG23"/>
  <c r="AH23"/>
  <c r="AI23"/>
  <c r="AJ23"/>
  <c r="AK23"/>
  <c r="AL23"/>
  <c r="AM23"/>
  <c r="AN23"/>
  <c r="AO23"/>
  <c r="AP23"/>
  <c r="AD24"/>
  <c r="AE24"/>
  <c r="AF24"/>
  <c r="AG24"/>
  <c r="AH24"/>
  <c r="AI24"/>
  <c r="AJ24"/>
  <c r="AK24"/>
  <c r="AL24"/>
  <c r="AM24"/>
  <c r="AN24"/>
  <c r="AO24"/>
  <c r="AP24"/>
  <c r="AD25"/>
  <c r="AE25"/>
  <c r="AF25"/>
  <c r="AG25"/>
  <c r="AH25"/>
  <c r="AI25"/>
  <c r="AJ25"/>
  <c r="AK25"/>
  <c r="AL25"/>
  <c r="AM25"/>
  <c r="AN25"/>
  <c r="AO25"/>
  <c r="AP25"/>
  <c r="AD26"/>
  <c r="AE26"/>
  <c r="AF26"/>
  <c r="AG26"/>
  <c r="AH26"/>
  <c r="AI26"/>
  <c r="AJ26"/>
  <c r="AK26"/>
  <c r="AL26"/>
  <c r="AM26"/>
  <c r="AN26"/>
  <c r="AO26"/>
  <c r="AP26"/>
  <c r="AD27"/>
  <c r="AE27"/>
  <c r="AF27"/>
  <c r="AG27"/>
  <c r="AH27"/>
  <c r="AI27"/>
  <c r="AJ27"/>
  <c r="AK27"/>
  <c r="AL27"/>
  <c r="AM27"/>
  <c r="AN27"/>
  <c r="AO27"/>
  <c r="AP27"/>
  <c r="AD28"/>
  <c r="AE28"/>
  <c r="AF28"/>
  <c r="AG28"/>
  <c r="AH28"/>
  <c r="AI28"/>
  <c r="AJ28"/>
  <c r="AK28"/>
  <c r="AL28"/>
  <c r="AM28"/>
  <c r="AN28"/>
  <c r="AO28"/>
  <c r="AP28"/>
  <c r="AD29"/>
  <c r="AE29"/>
  <c r="AF29"/>
  <c r="AG29"/>
  <c r="AH29"/>
  <c r="AI29"/>
  <c r="AJ29"/>
  <c r="AK29"/>
  <c r="AL29"/>
  <c r="AM29"/>
  <c r="AN29"/>
  <c r="AO29"/>
  <c r="AP29"/>
  <c r="AD30"/>
  <c r="AE30"/>
  <c r="AF30"/>
  <c r="AG30"/>
  <c r="AH30"/>
  <c r="AI30"/>
  <c r="AJ30"/>
  <c r="AK30"/>
  <c r="AL30"/>
  <c r="AM30"/>
  <c r="AN30"/>
  <c r="AO30"/>
  <c r="AP30"/>
  <c r="AD31"/>
  <c r="AE31"/>
  <c r="AF31"/>
  <c r="AG31"/>
  <c r="AH31"/>
  <c r="AI31"/>
  <c r="AJ31"/>
  <c r="AK31"/>
  <c r="AL31"/>
  <c r="AM31"/>
  <c r="AN31"/>
  <c r="AO31"/>
  <c r="AP31"/>
  <c r="AD32"/>
  <c r="AE32"/>
  <c r="AF32"/>
  <c r="AG32"/>
  <c r="AH32"/>
  <c r="AI32"/>
  <c r="AJ32"/>
  <c r="AK32"/>
  <c r="AL32"/>
  <c r="AM32"/>
  <c r="AN32"/>
  <c r="AO32"/>
  <c r="AP32"/>
  <c r="AD33"/>
  <c r="AE33"/>
  <c r="AF33"/>
  <c r="AG33"/>
  <c r="AH33"/>
  <c r="AI33"/>
  <c r="AJ33"/>
  <c r="AK33"/>
  <c r="AL33"/>
  <c r="AM33"/>
  <c r="AN33"/>
  <c r="AO33"/>
  <c r="AP33"/>
  <c r="AD34"/>
  <c r="AE34"/>
  <c r="AF34"/>
  <c r="AG34"/>
  <c r="AH34"/>
  <c r="AI34"/>
  <c r="AJ34"/>
  <c r="AK34"/>
  <c r="AL34"/>
  <c r="AM34"/>
  <c r="AN34"/>
  <c r="AO34"/>
  <c r="AP34"/>
  <c r="AD35"/>
  <c r="AE35"/>
  <c r="AF35"/>
  <c r="AG35"/>
  <c r="AH35"/>
  <c r="AI35"/>
  <c r="AJ35"/>
  <c r="AK35"/>
  <c r="AL35"/>
  <c r="AM35"/>
  <c r="AN35"/>
  <c r="AO35"/>
  <c r="AP35"/>
  <c r="AD36"/>
  <c r="AE36"/>
  <c r="AF36"/>
  <c r="AG36"/>
  <c r="AH36"/>
  <c r="AI36"/>
  <c r="AJ36"/>
  <c r="AK36"/>
  <c r="AL36"/>
  <c r="AM36"/>
  <c r="AN36"/>
  <c r="AO36"/>
  <c r="AP36"/>
  <c r="AD37"/>
  <c r="AE37"/>
  <c r="AF37"/>
  <c r="AG37"/>
  <c r="AH37"/>
  <c r="AI37"/>
  <c r="AJ37"/>
  <c r="AK37"/>
  <c r="AL37"/>
  <c r="AM37"/>
  <c r="AN37"/>
  <c r="AO37"/>
  <c r="AP37"/>
  <c r="AD38"/>
  <c r="AE38"/>
  <c r="AF38"/>
  <c r="AG38"/>
  <c r="AH38"/>
  <c r="AI38"/>
  <c r="AJ38"/>
  <c r="AK38"/>
  <c r="AL38"/>
  <c r="AM38"/>
  <c r="AN38"/>
  <c r="AO38"/>
  <c r="AP38"/>
  <c r="AD39"/>
  <c r="AE39"/>
  <c r="AF39"/>
  <c r="AG39"/>
  <c r="AH39"/>
  <c r="AI39"/>
  <c r="AJ39"/>
  <c r="AK39"/>
  <c r="AL39"/>
  <c r="AM39"/>
  <c r="AN39"/>
  <c r="AO39"/>
  <c r="AP39"/>
  <c r="AD40"/>
  <c r="AE40"/>
  <c r="AF40"/>
  <c r="AG40"/>
  <c r="AH40"/>
  <c r="AI40"/>
  <c r="AJ40"/>
  <c r="AK40"/>
  <c r="AL40"/>
  <c r="AM40"/>
  <c r="AN40"/>
  <c r="AO40"/>
  <c r="AP40"/>
  <c r="AD41"/>
  <c r="AE41"/>
  <c r="AF41"/>
  <c r="AG41"/>
  <c r="AH41"/>
  <c r="AI41"/>
  <c r="AJ41"/>
  <c r="AK41"/>
  <c r="AL41"/>
  <c r="AM41"/>
  <c r="AN41"/>
  <c r="AO41"/>
  <c r="AP41"/>
  <c r="AD42"/>
  <c r="AE42"/>
  <c r="AF42"/>
  <c r="AG42"/>
  <c r="AH42"/>
  <c r="AI42"/>
  <c r="AJ42"/>
  <c r="AK42"/>
  <c r="AL42"/>
  <c r="AM42"/>
  <c r="AN42"/>
  <c r="AO42"/>
  <c r="AP42"/>
  <c r="AD43"/>
  <c r="AE43"/>
  <c r="AF43"/>
  <c r="AG43"/>
  <c r="AH43"/>
  <c r="AI43"/>
  <c r="AJ43"/>
  <c r="AK43"/>
  <c r="AL43"/>
  <c r="AM43"/>
  <c r="AN43"/>
  <c r="AO43"/>
  <c r="AP43"/>
  <c r="AD44"/>
  <c r="AE44"/>
  <c r="AF44"/>
  <c r="AG44"/>
  <c r="AH44"/>
  <c r="AI44"/>
  <c r="AJ44"/>
  <c r="AK44"/>
  <c r="AL44"/>
  <c r="AM44"/>
  <c r="AN44"/>
  <c r="AO44"/>
  <c r="AP44"/>
  <c r="C126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D112" s="1"/>
  <c r="AE112" s="1"/>
  <c r="AF112" s="1"/>
  <c r="AG112" s="1"/>
  <c r="AH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E60" s="1"/>
  <c r="AK52"/>
  <c r="AO50"/>
  <c r="AS48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B9"/>
  <c r="AD110" i="22"/>
  <c r="AS13"/>
  <c r="AS14"/>
  <c r="AS15"/>
  <c r="AS16"/>
  <c r="AS17"/>
  <c r="AS18"/>
  <c r="AS19"/>
  <c r="C23" i="44" s="1"/>
  <c r="AS20" i="22"/>
  <c r="AS21"/>
  <c r="AS22"/>
  <c r="AS23"/>
  <c r="AS24"/>
  <c r="AS25"/>
  <c r="AS26"/>
  <c r="AS27"/>
  <c r="AS28"/>
  <c r="AS29"/>
  <c r="AS30"/>
  <c r="AS31"/>
  <c r="AS32"/>
  <c r="C26" i="44" s="1"/>
  <c r="AS33" i="22"/>
  <c r="AS34"/>
  <c r="AS35"/>
  <c r="C24" i="44" s="1"/>
  <c r="AS36" i="22"/>
  <c r="AS37"/>
  <c r="AS38"/>
  <c r="AS39"/>
  <c r="AS40"/>
  <c r="AS41"/>
  <c r="AS42"/>
  <c r="AS43"/>
  <c r="AS12"/>
  <c r="AD12"/>
  <c r="AE12"/>
  <c r="AF12"/>
  <c r="AG12"/>
  <c r="AH12"/>
  <c r="AI12"/>
  <c r="AJ12"/>
  <c r="AK12"/>
  <c r="AL12"/>
  <c r="AM12"/>
  <c r="AN12"/>
  <c r="AO12"/>
  <c r="AP12"/>
  <c r="AD13"/>
  <c r="AE13"/>
  <c r="AF13"/>
  <c r="AG13"/>
  <c r="AH13"/>
  <c r="AI13"/>
  <c r="AJ13"/>
  <c r="AK13"/>
  <c r="AL13"/>
  <c r="AM13"/>
  <c r="AN13"/>
  <c r="AO13"/>
  <c r="AP13"/>
  <c r="AD14"/>
  <c r="AE14"/>
  <c r="AF14"/>
  <c r="AG14"/>
  <c r="AH14"/>
  <c r="AI14"/>
  <c r="AJ14"/>
  <c r="AK14"/>
  <c r="AL14"/>
  <c r="AM14"/>
  <c r="AN14"/>
  <c r="AO14"/>
  <c r="AP14"/>
  <c r="AD15"/>
  <c r="AE15"/>
  <c r="AF15"/>
  <c r="AG15"/>
  <c r="AH15"/>
  <c r="AI15"/>
  <c r="AJ15"/>
  <c r="AK15"/>
  <c r="AL15"/>
  <c r="AM15"/>
  <c r="AN15"/>
  <c r="AO15"/>
  <c r="AP15"/>
  <c r="AD16"/>
  <c r="AE16"/>
  <c r="AF16"/>
  <c r="AG16"/>
  <c r="AH16"/>
  <c r="AI16"/>
  <c r="AJ16"/>
  <c r="AK16"/>
  <c r="AL16"/>
  <c r="AM16"/>
  <c r="AN16"/>
  <c r="AO16"/>
  <c r="AP16"/>
  <c r="AD17"/>
  <c r="AE17"/>
  <c r="AF17"/>
  <c r="AG17"/>
  <c r="AH17"/>
  <c r="AI17"/>
  <c r="AJ17"/>
  <c r="AK17"/>
  <c r="AL17"/>
  <c r="AM17"/>
  <c r="AN17"/>
  <c r="AO17"/>
  <c r="AP17"/>
  <c r="AD18"/>
  <c r="AE18"/>
  <c r="AF18"/>
  <c r="AG18"/>
  <c r="AH18"/>
  <c r="AI18"/>
  <c r="AJ18"/>
  <c r="AK18"/>
  <c r="AL18"/>
  <c r="AM18"/>
  <c r="AN18"/>
  <c r="AO18"/>
  <c r="AP18"/>
  <c r="AD19"/>
  <c r="AE19"/>
  <c r="AF19"/>
  <c r="AG19"/>
  <c r="AH19"/>
  <c r="AI19"/>
  <c r="AJ19"/>
  <c r="AK19"/>
  <c r="AL19"/>
  <c r="AM19"/>
  <c r="AN19"/>
  <c r="AO19"/>
  <c r="AP19"/>
  <c r="AD20"/>
  <c r="AE20"/>
  <c r="AF20"/>
  <c r="AG20"/>
  <c r="AH20"/>
  <c r="AI20"/>
  <c r="AJ20"/>
  <c r="AK20"/>
  <c r="AL20"/>
  <c r="AM20"/>
  <c r="AN20"/>
  <c r="AO20"/>
  <c r="AP20"/>
  <c r="AD21"/>
  <c r="AE21"/>
  <c r="AF21"/>
  <c r="AG21"/>
  <c r="AH21"/>
  <c r="AI21"/>
  <c r="AJ21"/>
  <c r="AK21"/>
  <c r="AL21"/>
  <c r="AM21"/>
  <c r="AN21"/>
  <c r="AO21"/>
  <c r="AP21"/>
  <c r="AD22"/>
  <c r="AE22"/>
  <c r="AF22"/>
  <c r="AG22"/>
  <c r="AH22"/>
  <c r="AI22"/>
  <c r="AJ22"/>
  <c r="AK22"/>
  <c r="AL22"/>
  <c r="AM22"/>
  <c r="AN22"/>
  <c r="AO22"/>
  <c r="AP22"/>
  <c r="AD23"/>
  <c r="AE23"/>
  <c r="AF23"/>
  <c r="AG23"/>
  <c r="AH23"/>
  <c r="AI23"/>
  <c r="AJ23"/>
  <c r="AK23"/>
  <c r="AL23"/>
  <c r="AM23"/>
  <c r="AN23"/>
  <c r="AO23"/>
  <c r="AP23"/>
  <c r="AD24"/>
  <c r="AE24"/>
  <c r="AF24"/>
  <c r="AG24"/>
  <c r="AH24"/>
  <c r="AI24"/>
  <c r="AJ24"/>
  <c r="AK24"/>
  <c r="AL24"/>
  <c r="AM24"/>
  <c r="AN24"/>
  <c r="AO24"/>
  <c r="AP24"/>
  <c r="AD25"/>
  <c r="AE25"/>
  <c r="AF25"/>
  <c r="AG25"/>
  <c r="AH25"/>
  <c r="AI25"/>
  <c r="AJ25"/>
  <c r="AK25"/>
  <c r="AL25"/>
  <c r="AM25"/>
  <c r="AN25"/>
  <c r="AO25"/>
  <c r="AP25"/>
  <c r="AD26"/>
  <c r="AE26"/>
  <c r="AF26"/>
  <c r="AG26"/>
  <c r="AH26"/>
  <c r="AI26"/>
  <c r="AJ26"/>
  <c r="AK26"/>
  <c r="AL26"/>
  <c r="AM26"/>
  <c r="AN26"/>
  <c r="AO26"/>
  <c r="AP26"/>
  <c r="AD27"/>
  <c r="AE27"/>
  <c r="AF27"/>
  <c r="AG27"/>
  <c r="AH27"/>
  <c r="AI27"/>
  <c r="AJ27"/>
  <c r="AK27"/>
  <c r="AL27"/>
  <c r="AM27"/>
  <c r="AN27"/>
  <c r="AO27"/>
  <c r="AP27"/>
  <c r="AD28"/>
  <c r="AE28"/>
  <c r="AF28"/>
  <c r="AG28"/>
  <c r="AH28"/>
  <c r="AI28"/>
  <c r="AJ28"/>
  <c r="AK28"/>
  <c r="AL28"/>
  <c r="AM28"/>
  <c r="AN28"/>
  <c r="AO28"/>
  <c r="AP28"/>
  <c r="AD29"/>
  <c r="AE29"/>
  <c r="AF29"/>
  <c r="AG29"/>
  <c r="AH29"/>
  <c r="AI29"/>
  <c r="AJ29"/>
  <c r="AK29"/>
  <c r="AL29"/>
  <c r="AM29"/>
  <c r="AN29"/>
  <c r="AO29"/>
  <c r="AP29"/>
  <c r="AD30"/>
  <c r="AE30"/>
  <c r="AF30"/>
  <c r="AG30"/>
  <c r="AH30"/>
  <c r="AI30"/>
  <c r="AJ30"/>
  <c r="AK30"/>
  <c r="AL30"/>
  <c r="AM30"/>
  <c r="AN30"/>
  <c r="AO30"/>
  <c r="AP30"/>
  <c r="AD31"/>
  <c r="AE31"/>
  <c r="AF31"/>
  <c r="AG31"/>
  <c r="AH31"/>
  <c r="AI31"/>
  <c r="AJ31"/>
  <c r="AK31"/>
  <c r="AL31"/>
  <c r="AM31"/>
  <c r="AN31"/>
  <c r="AO31"/>
  <c r="AP31"/>
  <c r="AD32"/>
  <c r="AE32"/>
  <c r="AF32"/>
  <c r="AG32"/>
  <c r="AH32"/>
  <c r="AI32"/>
  <c r="AJ32"/>
  <c r="AK32"/>
  <c r="AL32"/>
  <c r="AM32"/>
  <c r="AN32"/>
  <c r="AO32"/>
  <c r="AP32"/>
  <c r="AD33"/>
  <c r="AE33"/>
  <c r="AF33"/>
  <c r="AG33"/>
  <c r="AH33"/>
  <c r="AI33"/>
  <c r="AJ33"/>
  <c r="AK33"/>
  <c r="AL33"/>
  <c r="AM33"/>
  <c r="AN33"/>
  <c r="AO33"/>
  <c r="AP33"/>
  <c r="AD34"/>
  <c r="AE34"/>
  <c r="AF34"/>
  <c r="AG34"/>
  <c r="AH34"/>
  <c r="AI34"/>
  <c r="AJ34"/>
  <c r="AK34"/>
  <c r="AL34"/>
  <c r="AM34"/>
  <c r="AN34"/>
  <c r="AO34"/>
  <c r="AP34"/>
  <c r="AD35"/>
  <c r="AE35"/>
  <c r="AF35"/>
  <c r="AG35"/>
  <c r="AH35"/>
  <c r="AI35"/>
  <c r="AJ35"/>
  <c r="AK35"/>
  <c r="AL35"/>
  <c r="AM35"/>
  <c r="AN35"/>
  <c r="AO35"/>
  <c r="AP35"/>
  <c r="AD36"/>
  <c r="AE36"/>
  <c r="AF36"/>
  <c r="AG36"/>
  <c r="AH36"/>
  <c r="AI36"/>
  <c r="AJ36"/>
  <c r="AK36"/>
  <c r="AL36"/>
  <c r="AM36"/>
  <c r="AN36"/>
  <c r="AO36"/>
  <c r="AP36"/>
  <c r="AD37"/>
  <c r="AE37"/>
  <c r="AF37"/>
  <c r="AG37"/>
  <c r="AH37"/>
  <c r="AI37"/>
  <c r="AJ37"/>
  <c r="AK37"/>
  <c r="AL37"/>
  <c r="AM37"/>
  <c r="AN37"/>
  <c r="AO37"/>
  <c r="AP37"/>
  <c r="AD38"/>
  <c r="AE38"/>
  <c r="AF38"/>
  <c r="AG38"/>
  <c r="AH38"/>
  <c r="AI38"/>
  <c r="AJ38"/>
  <c r="AK38"/>
  <c r="AL38"/>
  <c r="AM38"/>
  <c r="AN38"/>
  <c r="AO38"/>
  <c r="AP38"/>
  <c r="AD39"/>
  <c r="AE39"/>
  <c r="AF39"/>
  <c r="AG39"/>
  <c r="AH39"/>
  <c r="AI39"/>
  <c r="AJ39"/>
  <c r="AK39"/>
  <c r="AL39"/>
  <c r="AM39"/>
  <c r="AN39"/>
  <c r="AO39"/>
  <c r="AP39"/>
  <c r="AD40"/>
  <c r="AE40"/>
  <c r="AF40"/>
  <c r="AG40"/>
  <c r="AH40"/>
  <c r="AI40"/>
  <c r="AJ40"/>
  <c r="AK40"/>
  <c r="AL40"/>
  <c r="AM40"/>
  <c r="AN40"/>
  <c r="AO40"/>
  <c r="AP40"/>
  <c r="AD41"/>
  <c r="AE41"/>
  <c r="AF41"/>
  <c r="AG41"/>
  <c r="AH41"/>
  <c r="AI41"/>
  <c r="AJ41"/>
  <c r="AK41"/>
  <c r="AL41"/>
  <c r="AM41"/>
  <c r="AN41"/>
  <c r="AO41"/>
  <c r="AP41"/>
  <c r="AD42"/>
  <c r="AE42"/>
  <c r="AF42"/>
  <c r="AG42"/>
  <c r="AH42"/>
  <c r="AI42"/>
  <c r="AJ42"/>
  <c r="AK42"/>
  <c r="AL42"/>
  <c r="AM42"/>
  <c r="AN42"/>
  <c r="AO42"/>
  <c r="AP42"/>
  <c r="AD43"/>
  <c r="AE43"/>
  <c r="AF43"/>
  <c r="AG43"/>
  <c r="AH43"/>
  <c r="AI43"/>
  <c r="AJ43"/>
  <c r="AK43"/>
  <c r="AL43"/>
  <c r="AM43"/>
  <c r="AN43"/>
  <c r="AO43"/>
  <c r="AP43"/>
  <c r="AD44"/>
  <c r="AE44"/>
  <c r="AF44"/>
  <c r="AG44"/>
  <c r="AH44"/>
  <c r="AI44"/>
  <c r="AJ44"/>
  <c r="AK44"/>
  <c r="AL44"/>
  <c r="AM44"/>
  <c r="AN44"/>
  <c r="AO44"/>
  <c r="AP44"/>
  <c r="B9"/>
  <c r="C126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H110"/>
  <c r="AG110"/>
  <c r="AF110"/>
  <c r="AE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B9" i="21"/>
  <c r="AS1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12"/>
  <c r="AS46"/>
  <c r="AS47"/>
  <c r="AS48"/>
  <c r="AS49"/>
  <c r="AS50"/>
  <c r="AS51"/>
  <c r="AS52"/>
  <c r="AS53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C53"/>
  <c r="C52"/>
  <c r="C51"/>
  <c r="C50"/>
  <c r="C49"/>
  <c r="C48"/>
  <c r="C47"/>
  <c r="C46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D44"/>
  <c r="AE44"/>
  <c r="AF44"/>
  <c r="AG44"/>
  <c r="AH44"/>
  <c r="AI44"/>
  <c r="AJ44"/>
  <c r="AK44"/>
  <c r="AL44"/>
  <c r="AM44"/>
  <c r="AN44"/>
  <c r="AO44"/>
  <c r="AP44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12"/>
  <c r="D107"/>
  <c r="E107" s="1"/>
  <c r="F107" s="1"/>
  <c r="G107" s="1"/>
  <c r="H107" s="1"/>
  <c r="I107" s="1"/>
  <c r="J107" s="1"/>
  <c r="K107" s="1"/>
  <c r="L107" s="1"/>
  <c r="M107" s="1"/>
  <c r="N107" s="1"/>
  <c r="O107" s="1"/>
  <c r="P107" s="1"/>
  <c r="Q107" s="1"/>
  <c r="R107" s="1"/>
  <c r="S107" s="1"/>
  <c r="T107" s="1"/>
  <c r="U107" s="1"/>
  <c r="V107" s="1"/>
  <c r="W107" s="1"/>
  <c r="X107" s="1"/>
  <c r="Y107" s="1"/>
  <c r="Z107" s="1"/>
  <c r="AA107" s="1"/>
  <c r="AB107" s="1"/>
  <c r="AC107" s="1"/>
  <c r="AD107" s="1"/>
  <c r="AE107" s="1"/>
  <c r="AF107" s="1"/>
  <c r="AG107" s="1"/>
  <c r="AH107" s="1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D60"/>
  <c r="E60" s="1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C126" i="20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D112" s="1"/>
  <c r="AE112" s="1"/>
  <c r="AF112" s="1"/>
  <c r="AG112" s="1"/>
  <c r="AH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E60" s="1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C126" i="19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D112" s="1"/>
  <c r="AE112" s="1"/>
  <c r="AF112" s="1"/>
  <c r="AG112" s="1"/>
  <c r="AH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E60" s="1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AI51" i="23" l="1"/>
  <c r="AG50"/>
  <c r="AG48" i="25"/>
  <c r="AQ513" i="28"/>
  <c r="AQ19" i="48" s="1"/>
  <c r="AP50" i="25"/>
  <c r="AS51" i="23"/>
  <c r="AF111" i="40"/>
  <c r="AI111"/>
  <c r="E43" i="44"/>
  <c r="F111" i="40"/>
  <c r="L111"/>
  <c r="P111"/>
  <c r="AJ111"/>
  <c r="S111"/>
  <c r="AC111"/>
  <c r="T111"/>
  <c r="Z111"/>
  <c r="AD111"/>
  <c r="G111"/>
  <c r="K111"/>
  <c r="C127"/>
  <c r="F35" i="44"/>
  <c r="O111" i="40"/>
  <c r="C107" i="27"/>
  <c r="AD112" i="22"/>
  <c r="AE112" s="1"/>
  <c r="AF112" s="1"/>
  <c r="AG112" s="1"/>
  <c r="AH112" s="1"/>
  <c r="E43" i="45"/>
  <c r="F43" s="1"/>
  <c r="D120" i="40"/>
  <c r="H120"/>
  <c r="J120"/>
  <c r="L120"/>
  <c r="N120"/>
  <c r="P120"/>
  <c r="R120"/>
  <c r="T120"/>
  <c r="V120"/>
  <c r="X120"/>
  <c r="Z120"/>
  <c r="AB120"/>
  <c r="AD120"/>
  <c r="AF120"/>
  <c r="AH120"/>
  <c r="AJ120"/>
  <c r="E120"/>
  <c r="G120"/>
  <c r="I120"/>
  <c r="K120"/>
  <c r="M120"/>
  <c r="O120"/>
  <c r="Q120"/>
  <c r="S120"/>
  <c r="U120"/>
  <c r="W120"/>
  <c r="Y120"/>
  <c r="AA120"/>
  <c r="AC120"/>
  <c r="AE120"/>
  <c r="AG120"/>
  <c r="AI120"/>
  <c r="C120"/>
  <c r="AS49" i="23"/>
  <c r="E120" i="38"/>
  <c r="G120"/>
  <c r="I120"/>
  <c r="K120"/>
  <c r="M120"/>
  <c r="O120"/>
  <c r="Q120"/>
  <c r="S120"/>
  <c r="U120"/>
  <c r="W120"/>
  <c r="Y120"/>
  <c r="AA120"/>
  <c r="AC120"/>
  <c r="AE120"/>
  <c r="AG120"/>
  <c r="AI120"/>
  <c r="C120"/>
  <c r="D120"/>
  <c r="F120"/>
  <c r="H120"/>
  <c r="J120"/>
  <c r="L120"/>
  <c r="N120"/>
  <c r="P120"/>
  <c r="R120"/>
  <c r="T120"/>
  <c r="V120"/>
  <c r="X120"/>
  <c r="Z120"/>
  <c r="AB120"/>
  <c r="AD120"/>
  <c r="AF120"/>
  <c r="AH120"/>
  <c r="AJ120"/>
  <c r="E120" i="37"/>
  <c r="G120"/>
  <c r="I120"/>
  <c r="K120"/>
  <c r="M120"/>
  <c r="O120"/>
  <c r="Q120"/>
  <c r="S120"/>
  <c r="U120"/>
  <c r="W120"/>
  <c r="Y120"/>
  <c r="AA120"/>
  <c r="AC120"/>
  <c r="AE120"/>
  <c r="AG120"/>
  <c r="AI120"/>
  <c r="C120"/>
  <c r="D120"/>
  <c r="F120"/>
  <c r="H120"/>
  <c r="J120"/>
  <c r="L120"/>
  <c r="N120"/>
  <c r="P120"/>
  <c r="R120"/>
  <c r="T120"/>
  <c r="V120"/>
  <c r="X120"/>
  <c r="Z120"/>
  <c r="AB120"/>
  <c r="AD120"/>
  <c r="AF120"/>
  <c r="AH120"/>
  <c r="AJ120"/>
  <c r="AF48" i="23"/>
  <c r="AS50"/>
  <c r="AK52" i="25"/>
  <c r="AM50" i="23"/>
  <c r="AK50"/>
  <c r="AG53"/>
  <c r="AE51"/>
  <c r="AJ51" i="25"/>
  <c r="AP49"/>
  <c r="AK48"/>
  <c r="AK53"/>
  <c r="AN49"/>
  <c r="AJ49"/>
  <c r="AF49"/>
  <c r="AO52" i="23"/>
  <c r="AG52"/>
  <c r="AM51"/>
  <c r="AG51"/>
  <c r="AI50"/>
  <c r="AE50"/>
  <c r="AJ49"/>
  <c r="AS53"/>
  <c r="AN51" i="25"/>
  <c r="AL50"/>
  <c r="AH50"/>
  <c r="AD50"/>
  <c r="AS48"/>
  <c r="AO51" i="23"/>
  <c r="AK51"/>
  <c r="AP50"/>
  <c r="AN50"/>
  <c r="AL50"/>
  <c r="AH51" i="25"/>
  <c r="AO53" i="23"/>
  <c r="AJ50"/>
  <c r="AH50"/>
  <c r="AF50"/>
  <c r="AD50"/>
  <c r="AF51" i="25"/>
  <c r="AD51"/>
  <c r="AM48"/>
  <c r="AI48"/>
  <c r="AE48"/>
  <c r="AM52" i="23"/>
  <c r="AI52"/>
  <c r="AE52"/>
  <c r="AH51"/>
  <c r="AF51"/>
  <c r="AD51"/>
  <c r="AN49"/>
  <c r="AF49"/>
  <c r="AP48"/>
  <c r="AL48"/>
  <c r="AH48"/>
  <c r="AD48"/>
  <c r="AS52"/>
  <c r="AG53" i="25"/>
  <c r="AS51"/>
  <c r="C22" i="45" s="1"/>
  <c r="AM53" i="23"/>
  <c r="AI53"/>
  <c r="AP49"/>
  <c r="AL49"/>
  <c r="AH49"/>
  <c r="AD49"/>
  <c r="AP51"/>
  <c r="AO53" i="25"/>
  <c r="AO52"/>
  <c r="AG52"/>
  <c r="AH49"/>
  <c r="AK53" i="23"/>
  <c r="AE53"/>
  <c r="AP52"/>
  <c r="AN52"/>
  <c r="AL52"/>
  <c r="AJ52"/>
  <c r="AH52"/>
  <c r="AF52"/>
  <c r="AD52"/>
  <c r="AN51"/>
  <c r="AL51"/>
  <c r="AJ51"/>
  <c r="CI148" i="28"/>
  <c r="AT42" i="27"/>
  <c r="AT40"/>
  <c r="AT38"/>
  <c r="AT36"/>
  <c r="AT34"/>
  <c r="AT32"/>
  <c r="AT30"/>
  <c r="AT28"/>
  <c r="AT26"/>
  <c r="AT24"/>
  <c r="AT22"/>
  <c r="AT20"/>
  <c r="AT18"/>
  <c r="AT16"/>
  <c r="AT14"/>
  <c r="AT12"/>
  <c r="G43" i="45"/>
  <c r="F35"/>
  <c r="F38"/>
  <c r="F40"/>
  <c r="F43" i="44"/>
  <c r="G43"/>
  <c r="F36"/>
  <c r="F38"/>
  <c r="F37"/>
  <c r="F42"/>
  <c r="F40"/>
  <c r="F39"/>
  <c r="F41"/>
  <c r="F45"/>
  <c r="F36" i="45"/>
  <c r="C25" i="44"/>
  <c r="C29" i="45"/>
  <c r="C29" i="44"/>
  <c r="C25" i="45"/>
  <c r="AM32" i="47"/>
  <c r="AS46" i="22"/>
  <c r="C20" i="44" s="1"/>
  <c r="AS50" i="22"/>
  <c r="C27" i="44" s="1"/>
  <c r="AP53" i="22"/>
  <c r="AN53"/>
  <c r="AL53"/>
  <c r="AJ53"/>
  <c r="AH53"/>
  <c r="AF53"/>
  <c r="AD53"/>
  <c r="AO52"/>
  <c r="AM52"/>
  <c r="AK52"/>
  <c r="AI52"/>
  <c r="AG52"/>
  <c r="AE52"/>
  <c r="AP51"/>
  <c r="AN51"/>
  <c r="AL51"/>
  <c r="AJ51"/>
  <c r="AH51"/>
  <c r="AF51"/>
  <c r="AD51"/>
  <c r="AP50"/>
  <c r="AN50"/>
  <c r="AL50"/>
  <c r="AJ50"/>
  <c r="AH50"/>
  <c r="AF50"/>
  <c r="AD50"/>
  <c r="AP49"/>
  <c r="AN49"/>
  <c r="AL49"/>
  <c r="AJ49"/>
  <c r="AH49"/>
  <c r="AF49"/>
  <c r="AD49"/>
  <c r="AP48"/>
  <c r="AN48"/>
  <c r="AL48"/>
  <c r="AJ48"/>
  <c r="AH48"/>
  <c r="AF48"/>
  <c r="AD48"/>
  <c r="AP47"/>
  <c r="AN47"/>
  <c r="AL47"/>
  <c r="AJ47"/>
  <c r="AH47"/>
  <c r="AF47"/>
  <c r="AD47"/>
  <c r="AS53"/>
  <c r="AS51"/>
  <c r="C22" i="44" s="1"/>
  <c r="AS49" i="22"/>
  <c r="C21" i="44" s="1"/>
  <c r="AS48" i="22"/>
  <c r="AP53" i="23"/>
  <c r="AN53"/>
  <c r="AL53"/>
  <c r="AJ53"/>
  <c r="AH53"/>
  <c r="AF53"/>
  <c r="AD53"/>
  <c r="AO53" i="22"/>
  <c r="AM53"/>
  <c r="AK53"/>
  <c r="AI53"/>
  <c r="AG53"/>
  <c r="AE53"/>
  <c r="AP52"/>
  <c r="AN52"/>
  <c r="AL52"/>
  <c r="AJ52"/>
  <c r="AH52"/>
  <c r="AF52"/>
  <c r="AD52"/>
  <c r="AO51"/>
  <c r="AM51"/>
  <c r="AK51"/>
  <c r="AI51"/>
  <c r="AG51"/>
  <c r="AE51"/>
  <c r="AO50"/>
  <c r="AM50"/>
  <c r="AK50"/>
  <c r="AI50"/>
  <c r="AG50"/>
  <c r="AE50"/>
  <c r="AO49"/>
  <c r="AM49"/>
  <c r="AK49"/>
  <c r="AI49"/>
  <c r="AG49"/>
  <c r="AE49"/>
  <c r="AO48"/>
  <c r="AM48"/>
  <c r="AK48"/>
  <c r="AI48"/>
  <c r="AG48"/>
  <c r="AE48"/>
  <c r="AO46"/>
  <c r="AM46"/>
  <c r="AK46"/>
  <c r="AI46"/>
  <c r="AG46"/>
  <c r="AE46"/>
  <c r="AS52"/>
  <c r="C28" i="44" s="1"/>
  <c r="AO47" i="22"/>
  <c r="AM47"/>
  <c r="AK47"/>
  <c r="AI47"/>
  <c r="AG47"/>
  <c r="AE47"/>
  <c r="AP46"/>
  <c r="AN46"/>
  <c r="AL46"/>
  <c r="AJ46"/>
  <c r="AH46"/>
  <c r="AF46"/>
  <c r="AD46"/>
  <c r="AM53" i="25"/>
  <c r="AI53"/>
  <c r="AE53"/>
  <c r="AM52"/>
  <c r="AI52"/>
  <c r="AE52"/>
  <c r="AP51"/>
  <c r="AL51"/>
  <c r="AI51"/>
  <c r="AG51"/>
  <c r="AE51"/>
  <c r="AN50"/>
  <c r="AJ50"/>
  <c r="AF50"/>
  <c r="AL49"/>
  <c r="AD49"/>
  <c r="AP48"/>
  <c r="AN48"/>
  <c r="AL48"/>
  <c r="AJ48"/>
  <c r="AH48"/>
  <c r="AF48"/>
  <c r="AD48"/>
  <c r="AS53"/>
  <c r="AS50"/>
  <c r="C27" i="45" s="1"/>
  <c r="AS49" i="25"/>
  <c r="C21" i="45" s="1"/>
  <c r="I124" i="41"/>
  <c r="J62"/>
  <c r="AG119" i="37"/>
  <c r="AC119"/>
  <c r="Y119"/>
  <c r="U119"/>
  <c r="Q119"/>
  <c r="M119"/>
  <c r="I119"/>
  <c r="E119"/>
  <c r="AJ119"/>
  <c r="AF119"/>
  <c r="AB119"/>
  <c r="X119"/>
  <c r="T119"/>
  <c r="P119"/>
  <c r="L119"/>
  <c r="H119"/>
  <c r="D119"/>
  <c r="AI119"/>
  <c r="AE119"/>
  <c r="AA119"/>
  <c r="W119"/>
  <c r="S119"/>
  <c r="O119"/>
  <c r="K119"/>
  <c r="G119"/>
  <c r="C119"/>
  <c r="AH119"/>
  <c r="AD119"/>
  <c r="Z119"/>
  <c r="V119"/>
  <c r="R119"/>
  <c r="N119"/>
  <c r="J119"/>
  <c r="F119"/>
  <c r="AG119" i="40"/>
  <c r="AC119"/>
  <c r="Y119"/>
  <c r="U119"/>
  <c r="Q119"/>
  <c r="M119"/>
  <c r="I119"/>
  <c r="E119"/>
  <c r="AJ119"/>
  <c r="AF119"/>
  <c r="AB119"/>
  <c r="X119"/>
  <c r="T119"/>
  <c r="P119"/>
  <c r="L119"/>
  <c r="H119"/>
  <c r="D119"/>
  <c r="AI119"/>
  <c r="AE119"/>
  <c r="AA119"/>
  <c r="W119"/>
  <c r="S119"/>
  <c r="O119"/>
  <c r="K119"/>
  <c r="G119"/>
  <c r="C119"/>
  <c r="AH119"/>
  <c r="AD119"/>
  <c r="Z119"/>
  <c r="V119"/>
  <c r="R119"/>
  <c r="N119"/>
  <c r="J119"/>
  <c r="F119"/>
  <c r="CI162" i="28"/>
  <c r="AI119" i="38"/>
  <c r="AE119"/>
  <c r="AA119"/>
  <c r="W119"/>
  <c r="S119"/>
  <c r="O119"/>
  <c r="K119"/>
  <c r="G119"/>
  <c r="C119"/>
  <c r="AH119"/>
  <c r="AD119"/>
  <c r="Z119"/>
  <c r="V119"/>
  <c r="R119"/>
  <c r="N119"/>
  <c r="J119"/>
  <c r="F119"/>
  <c r="AG119"/>
  <c r="AC119"/>
  <c r="Y119"/>
  <c r="U119"/>
  <c r="Q119"/>
  <c r="M119"/>
  <c r="I119"/>
  <c r="E119"/>
  <c r="AJ119"/>
  <c r="AF119"/>
  <c r="AB119"/>
  <c r="X119"/>
  <c r="T119"/>
  <c r="P119"/>
  <c r="L119"/>
  <c r="H119"/>
  <c r="D119"/>
  <c r="I124" i="40"/>
  <c r="J62"/>
  <c r="I61"/>
  <c r="I124" i="39"/>
  <c r="J62"/>
  <c r="J124" i="38"/>
  <c r="K62"/>
  <c r="J61"/>
  <c r="J124" i="37"/>
  <c r="K62"/>
  <c r="J61"/>
  <c r="I124" i="36"/>
  <c r="J62"/>
  <c r="H124" i="35"/>
  <c r="I62"/>
  <c r="G124" i="33"/>
  <c r="H62"/>
  <c r="AS47" i="22"/>
  <c r="AG97" i="27"/>
  <c r="AE97"/>
  <c r="AC97"/>
  <c r="AA97"/>
  <c r="Y97"/>
  <c r="W97"/>
  <c r="U97"/>
  <c r="S97"/>
  <c r="Q97"/>
  <c r="O97"/>
  <c r="M97"/>
  <c r="K97"/>
  <c r="I97"/>
  <c r="G97"/>
  <c r="E97"/>
  <c r="C97"/>
  <c r="D106"/>
  <c r="AH97"/>
  <c r="AF97"/>
  <c r="AD97"/>
  <c r="AB97"/>
  <c r="Z97"/>
  <c r="X97"/>
  <c r="V97"/>
  <c r="T97"/>
  <c r="R97"/>
  <c r="P97"/>
  <c r="N97"/>
  <c r="L97"/>
  <c r="J97"/>
  <c r="H97"/>
  <c r="F97"/>
  <c r="D97"/>
  <c r="C49"/>
  <c r="C50"/>
  <c r="E51"/>
  <c r="C121" i="26"/>
  <c r="E120" s="1"/>
  <c r="C58"/>
  <c r="D120"/>
  <c r="F60"/>
  <c r="AP53" i="25"/>
  <c r="AN53"/>
  <c r="AL53"/>
  <c r="AJ53"/>
  <c r="AH53"/>
  <c r="AF53"/>
  <c r="AD53"/>
  <c r="C121"/>
  <c r="E120" s="1"/>
  <c r="C58"/>
  <c r="AD47"/>
  <c r="AD46"/>
  <c r="AF47"/>
  <c r="AF46"/>
  <c r="AH47"/>
  <c r="AH46"/>
  <c r="AJ47"/>
  <c r="AJ46"/>
  <c r="AL47"/>
  <c r="AL46"/>
  <c r="AN47"/>
  <c r="AN46"/>
  <c r="AP47"/>
  <c r="AP46"/>
  <c r="AS47"/>
  <c r="AS46"/>
  <c r="C20" i="45" s="1"/>
  <c r="AE46" i="25"/>
  <c r="AE47"/>
  <c r="AG46"/>
  <c r="AG47"/>
  <c r="AI46"/>
  <c r="AI47"/>
  <c r="AK46"/>
  <c r="AK47"/>
  <c r="AM46"/>
  <c r="AM47"/>
  <c r="AO46"/>
  <c r="AO47"/>
  <c r="AE49"/>
  <c r="AG49"/>
  <c r="AI49"/>
  <c r="AK49"/>
  <c r="AM49"/>
  <c r="AO49"/>
  <c r="AE50"/>
  <c r="AG50"/>
  <c r="AI50"/>
  <c r="AK50"/>
  <c r="AM50"/>
  <c r="AO50"/>
  <c r="AK51"/>
  <c r="AM51"/>
  <c r="AO51"/>
  <c r="AD52"/>
  <c r="AF52"/>
  <c r="AH52"/>
  <c r="AJ52"/>
  <c r="AL52"/>
  <c r="AN52"/>
  <c r="AP52"/>
  <c r="AS52"/>
  <c r="C28" i="45" s="1"/>
  <c r="F60" i="25"/>
  <c r="C121" i="24"/>
  <c r="D120" s="1"/>
  <c r="C58"/>
  <c r="F60"/>
  <c r="C121" i="23"/>
  <c r="E120" s="1"/>
  <c r="C58"/>
  <c r="AD46"/>
  <c r="AD47"/>
  <c r="AF46"/>
  <c r="AF47"/>
  <c r="AH46"/>
  <c r="AH47"/>
  <c r="AJ46"/>
  <c r="AJ47"/>
  <c r="AL46"/>
  <c r="AL47"/>
  <c r="AN46"/>
  <c r="AN47"/>
  <c r="AP46"/>
  <c r="AP47"/>
  <c r="AS46"/>
  <c r="AS47"/>
  <c r="AE47"/>
  <c r="AE46"/>
  <c r="AG47"/>
  <c r="AG46"/>
  <c r="AI47"/>
  <c r="AI46"/>
  <c r="AK47"/>
  <c r="AK46"/>
  <c r="AM47"/>
  <c r="AM46"/>
  <c r="AO47"/>
  <c r="AO46"/>
  <c r="AE48"/>
  <c r="AG48"/>
  <c r="AI48"/>
  <c r="AK48"/>
  <c r="AM48"/>
  <c r="AO48"/>
  <c r="AE49"/>
  <c r="AG49"/>
  <c r="AI49"/>
  <c r="AK49"/>
  <c r="AM49"/>
  <c r="AO49"/>
  <c r="F60"/>
  <c r="E60" i="22"/>
  <c r="C121"/>
  <c r="D120" s="1"/>
  <c r="C58"/>
  <c r="C116" i="21"/>
  <c r="E115" s="1"/>
  <c r="C58"/>
  <c r="F60"/>
  <c r="F60" i="20"/>
  <c r="C121"/>
  <c r="C58"/>
  <c r="C121" i="19"/>
  <c r="C58"/>
  <c r="F60"/>
  <c r="F120" i="40" l="1"/>
  <c r="F39" i="45"/>
  <c r="F42"/>
  <c r="F41"/>
  <c r="F37"/>
  <c r="F45"/>
  <c r="D120" i="23"/>
  <c r="E120" i="24"/>
  <c r="D120" i="25"/>
  <c r="C120" i="20"/>
  <c r="AE95" i="27"/>
  <c r="C30" i="45"/>
  <c r="D27" s="1"/>
  <c r="C30" i="44"/>
  <c r="D28" s="1"/>
  <c r="D21" i="45"/>
  <c r="D25" i="44"/>
  <c r="D28" i="45"/>
  <c r="D29" i="44"/>
  <c r="AN32" i="47"/>
  <c r="C120" i="19"/>
  <c r="D120" i="20"/>
  <c r="J124" i="41"/>
  <c r="K62"/>
  <c r="J124" i="40"/>
  <c r="K62"/>
  <c r="J61"/>
  <c r="J124" i="39"/>
  <c r="K62"/>
  <c r="K124" i="38"/>
  <c r="L62"/>
  <c r="K61"/>
  <c r="K124" i="37"/>
  <c r="L62"/>
  <c r="K61"/>
  <c r="J124" i="36"/>
  <c r="K62"/>
  <c r="I124" i="35"/>
  <c r="J62"/>
  <c r="I62" i="33"/>
  <c r="H124"/>
  <c r="D95" i="27"/>
  <c r="E106"/>
  <c r="F51"/>
  <c r="H95"/>
  <c r="L95"/>
  <c r="P95"/>
  <c r="T95"/>
  <c r="X95"/>
  <c r="AB95"/>
  <c r="AF95"/>
  <c r="C106"/>
  <c r="E95"/>
  <c r="I95"/>
  <c r="M95"/>
  <c r="Q95"/>
  <c r="U95"/>
  <c r="Y95"/>
  <c r="AC95"/>
  <c r="AG95"/>
  <c r="F95"/>
  <c r="J95"/>
  <c r="N95"/>
  <c r="R95"/>
  <c r="V95"/>
  <c r="Z95"/>
  <c r="AD95"/>
  <c r="AH95"/>
  <c r="C95"/>
  <c r="G95"/>
  <c r="K95"/>
  <c r="O95"/>
  <c r="S95"/>
  <c r="W95"/>
  <c r="AA95"/>
  <c r="F120" i="26"/>
  <c r="G60"/>
  <c r="C120"/>
  <c r="G60" i="25"/>
  <c r="F120"/>
  <c r="C120"/>
  <c r="C120" i="24"/>
  <c r="G60"/>
  <c r="F120"/>
  <c r="C120" i="23"/>
  <c r="G60"/>
  <c r="F120"/>
  <c r="E120" i="22"/>
  <c r="F60"/>
  <c r="C120"/>
  <c r="D115" i="21"/>
  <c r="D120" i="19"/>
  <c r="E120"/>
  <c r="C115" i="21"/>
  <c r="G60"/>
  <c r="F115"/>
  <c r="E120" i="20"/>
  <c r="G60"/>
  <c r="F120"/>
  <c r="G60" i="19"/>
  <c r="F120"/>
  <c r="D25" i="45" l="1"/>
  <c r="D27" i="44"/>
  <c r="D21"/>
  <c r="D30"/>
  <c r="D26"/>
  <c r="D24"/>
  <c r="D23"/>
  <c r="D29" i="45"/>
  <c r="D30"/>
  <c r="D24"/>
  <c r="D23"/>
  <c r="D22"/>
  <c r="D26"/>
  <c r="D22" i="44"/>
  <c r="D20"/>
  <c r="D20" i="45"/>
  <c r="AO32" i="47"/>
  <c r="K124" i="41"/>
  <c r="L62"/>
  <c r="K124" i="40"/>
  <c r="L62"/>
  <c r="K61"/>
  <c r="K124" i="39"/>
  <c r="L62"/>
  <c r="L124" i="38"/>
  <c r="M62"/>
  <c r="L61"/>
  <c r="L124" i="37"/>
  <c r="M62"/>
  <c r="L61"/>
  <c r="K124" i="36"/>
  <c r="L62"/>
  <c r="J124" i="35"/>
  <c r="K62"/>
  <c r="I124" i="33"/>
  <c r="J62"/>
  <c r="AH102" i="27"/>
  <c r="AF102"/>
  <c r="AD102"/>
  <c r="AB102"/>
  <c r="Z102"/>
  <c r="X102"/>
  <c r="V102"/>
  <c r="T102"/>
  <c r="R102"/>
  <c r="P102"/>
  <c r="N102"/>
  <c r="L102"/>
  <c r="J102"/>
  <c r="H102"/>
  <c r="F102"/>
  <c r="D102"/>
  <c r="AH101"/>
  <c r="AH104" s="1"/>
  <c r="AF101"/>
  <c r="AD101"/>
  <c r="AD104" s="1"/>
  <c r="AB101"/>
  <c r="AB104" s="1"/>
  <c r="Z101"/>
  <c r="Z104" s="1"/>
  <c r="X101"/>
  <c r="X104" s="1"/>
  <c r="V101"/>
  <c r="V104" s="1"/>
  <c r="T101"/>
  <c r="T104" s="1"/>
  <c r="R101"/>
  <c r="R104" s="1"/>
  <c r="P101"/>
  <c r="P104" s="1"/>
  <c r="N101"/>
  <c r="N104" s="1"/>
  <c r="L101"/>
  <c r="L104" s="1"/>
  <c r="J101"/>
  <c r="J104" s="1"/>
  <c r="H101"/>
  <c r="H104" s="1"/>
  <c r="F101"/>
  <c r="F104" s="1"/>
  <c r="D101"/>
  <c r="D104" s="1"/>
  <c r="AG102"/>
  <c r="AE102"/>
  <c r="AC102"/>
  <c r="AA102"/>
  <c r="Y102"/>
  <c r="W102"/>
  <c r="U102"/>
  <c r="S102"/>
  <c r="Q102"/>
  <c r="O102"/>
  <c r="M102"/>
  <c r="K102"/>
  <c r="I102"/>
  <c r="G102"/>
  <c r="E102"/>
  <c r="C102"/>
  <c r="AG101"/>
  <c r="AG104" s="1"/>
  <c r="AE101"/>
  <c r="AE104" s="1"/>
  <c r="AC101"/>
  <c r="AC104" s="1"/>
  <c r="AA101"/>
  <c r="AA104" s="1"/>
  <c r="Y101"/>
  <c r="Y104" s="1"/>
  <c r="W101"/>
  <c r="W104" s="1"/>
  <c r="U101"/>
  <c r="U104" s="1"/>
  <c r="S101"/>
  <c r="S104" s="1"/>
  <c r="Q101"/>
  <c r="Q104" s="1"/>
  <c r="O101"/>
  <c r="O104" s="1"/>
  <c r="M101"/>
  <c r="M104" s="1"/>
  <c r="K101"/>
  <c r="K104" s="1"/>
  <c r="I101"/>
  <c r="I104" s="1"/>
  <c r="G101"/>
  <c r="G104" s="1"/>
  <c r="E101"/>
  <c r="E104" s="1"/>
  <c r="C101"/>
  <c r="C104" s="1"/>
  <c r="F106"/>
  <c r="G51"/>
  <c r="G120" i="26"/>
  <c r="H60"/>
  <c r="G120" i="25"/>
  <c r="H60"/>
  <c r="G120" i="24"/>
  <c r="H60"/>
  <c r="G120" i="23"/>
  <c r="H60"/>
  <c r="G60" i="22"/>
  <c r="F120"/>
  <c r="G115" i="21"/>
  <c r="H60"/>
  <c r="G120" i="20"/>
  <c r="H60"/>
  <c r="G120" i="19"/>
  <c r="H60"/>
  <c r="AF104" i="27" l="1"/>
  <c r="AP32" i="47"/>
  <c r="L124" i="41"/>
  <c r="M62"/>
  <c r="L124" i="40"/>
  <c r="M62"/>
  <c r="L61"/>
  <c r="L124" i="39"/>
  <c r="M62"/>
  <c r="M124" i="38"/>
  <c r="N62"/>
  <c r="M61"/>
  <c r="M124" i="37"/>
  <c r="N62"/>
  <c r="M61"/>
  <c r="L124" i="36"/>
  <c r="M62"/>
  <c r="K124" i="35"/>
  <c r="L62"/>
  <c r="K62" i="33"/>
  <c r="J124"/>
  <c r="G106" i="27"/>
  <c r="H51"/>
  <c r="I60" i="26"/>
  <c r="H120"/>
  <c r="I60" i="25"/>
  <c r="H120"/>
  <c r="I60" i="24"/>
  <c r="H120"/>
  <c r="I60" i="23"/>
  <c r="H120"/>
  <c r="G120" i="22"/>
  <c r="H60"/>
  <c r="I60" i="21"/>
  <c r="H115"/>
  <c r="I60" i="20"/>
  <c r="H120"/>
  <c r="I60" i="19"/>
  <c r="H120"/>
  <c r="M124" i="41" l="1"/>
  <c r="N62"/>
  <c r="M124" i="40"/>
  <c r="N62"/>
  <c r="M61"/>
  <c r="M124" i="39"/>
  <c r="N62"/>
  <c r="N124" i="38"/>
  <c r="O62"/>
  <c r="N61"/>
  <c r="N124" i="37"/>
  <c r="O62"/>
  <c r="N61"/>
  <c r="M124" i="36"/>
  <c r="N62"/>
  <c r="L124" i="35"/>
  <c r="M62"/>
  <c r="K124" i="33"/>
  <c r="L62"/>
  <c r="H106" i="27"/>
  <c r="I51"/>
  <c r="I120" i="26"/>
  <c r="J60"/>
  <c r="I120" i="25"/>
  <c r="J60"/>
  <c r="I120" i="24"/>
  <c r="J60"/>
  <c r="I120" i="23"/>
  <c r="J60"/>
  <c r="I60" i="22"/>
  <c r="H120"/>
  <c r="I115" i="21"/>
  <c r="J60"/>
  <c r="I120" i="20"/>
  <c r="J60"/>
  <c r="I120" i="19"/>
  <c r="J60"/>
  <c r="N124" i="41" l="1"/>
  <c r="O62"/>
  <c r="N124" i="40"/>
  <c r="O62"/>
  <c r="N61"/>
  <c r="N124" i="39"/>
  <c r="O62"/>
  <c r="O124" i="38"/>
  <c r="P62"/>
  <c r="O61"/>
  <c r="O124" i="37"/>
  <c r="P62"/>
  <c r="O61"/>
  <c r="N124" i="36"/>
  <c r="O62"/>
  <c r="M124" i="35"/>
  <c r="N62"/>
  <c r="M62" i="33"/>
  <c r="L124"/>
  <c r="I106" i="27"/>
  <c r="J51"/>
  <c r="K60" i="26"/>
  <c r="J120"/>
  <c r="K60" i="25"/>
  <c r="J120"/>
  <c r="K60" i="24"/>
  <c r="J120"/>
  <c r="K60" i="23"/>
  <c r="J120"/>
  <c r="I120" i="22"/>
  <c r="J60"/>
  <c r="K60" i="21"/>
  <c r="J115"/>
  <c r="K60" i="20"/>
  <c r="J120"/>
  <c r="K60" i="19"/>
  <c r="J120"/>
  <c r="O124" i="41" l="1"/>
  <c r="P62"/>
  <c r="O124" i="40"/>
  <c r="P62"/>
  <c r="O61"/>
  <c r="O124" i="39"/>
  <c r="P62"/>
  <c r="P124" i="38"/>
  <c r="Q62"/>
  <c r="P61"/>
  <c r="P124" i="37"/>
  <c r="Q62"/>
  <c r="P61"/>
  <c r="O124" i="36"/>
  <c r="P62"/>
  <c r="N124" i="35"/>
  <c r="O62"/>
  <c r="M124" i="33"/>
  <c r="N62"/>
  <c r="J106" i="27"/>
  <c r="K51"/>
  <c r="K120" i="26"/>
  <c r="L60"/>
  <c r="K120" i="25"/>
  <c r="L60"/>
  <c r="K120" i="24"/>
  <c r="L60"/>
  <c r="K120" i="23"/>
  <c r="L60"/>
  <c r="K60" i="22"/>
  <c r="J120"/>
  <c r="K115" i="21"/>
  <c r="L60"/>
  <c r="K120" i="20"/>
  <c r="L60"/>
  <c r="K120" i="19"/>
  <c r="L60"/>
  <c r="P124" i="41" l="1"/>
  <c r="Q62"/>
  <c r="P124" i="40"/>
  <c r="Q62"/>
  <c r="P61"/>
  <c r="P124" i="39"/>
  <c r="Q62"/>
  <c r="Q124" i="38"/>
  <c r="R62"/>
  <c r="Q61"/>
  <c r="Q124" i="37"/>
  <c r="R62"/>
  <c r="Q61"/>
  <c r="P124" i="36"/>
  <c r="Q62"/>
  <c r="O124" i="35"/>
  <c r="P62"/>
  <c r="O62" i="33"/>
  <c r="N124"/>
  <c r="K106" i="27"/>
  <c r="L51"/>
  <c r="M60" i="26"/>
  <c r="L120"/>
  <c r="M60" i="25"/>
  <c r="L120"/>
  <c r="M60" i="24"/>
  <c r="L120"/>
  <c r="M60" i="23"/>
  <c r="L120"/>
  <c r="K120" i="22"/>
  <c r="L60"/>
  <c r="M60" i="21"/>
  <c r="L115"/>
  <c r="M60" i="20"/>
  <c r="L120"/>
  <c r="M60" i="19"/>
  <c r="L120"/>
  <c r="Q124" i="41" l="1"/>
  <c r="R62"/>
  <c r="Q124" i="40"/>
  <c r="R62"/>
  <c r="Q61"/>
  <c r="Q124" i="39"/>
  <c r="R62"/>
  <c r="R124" i="38"/>
  <c r="S62"/>
  <c r="R61"/>
  <c r="R124" i="37"/>
  <c r="S62"/>
  <c r="R61"/>
  <c r="Q124" i="36"/>
  <c r="R62"/>
  <c r="P124" i="35"/>
  <c r="Q62"/>
  <c r="O124" i="33"/>
  <c r="P62"/>
  <c r="L106" i="27"/>
  <c r="M51"/>
  <c r="M120" i="26"/>
  <c r="N60"/>
  <c r="M120" i="25"/>
  <c r="N60"/>
  <c r="M120" i="24"/>
  <c r="N60"/>
  <c r="M120" i="23"/>
  <c r="N60"/>
  <c r="M60" i="22"/>
  <c r="L120"/>
  <c r="M115" i="21"/>
  <c r="N60"/>
  <c r="M120" i="20"/>
  <c r="N60"/>
  <c r="M120" i="19"/>
  <c r="N60"/>
  <c r="R124" i="41" l="1"/>
  <c r="S62"/>
  <c r="R124" i="40"/>
  <c r="S62"/>
  <c r="R61"/>
  <c r="R124" i="39"/>
  <c r="S62"/>
  <c r="S124" i="38"/>
  <c r="T62"/>
  <c r="S61"/>
  <c r="S124" i="37"/>
  <c r="T62"/>
  <c r="S61"/>
  <c r="R124" i="36"/>
  <c r="S62"/>
  <c r="Q124" i="35"/>
  <c r="R62"/>
  <c r="Q62" i="33"/>
  <c r="P124"/>
  <c r="M106" i="27"/>
  <c r="N51"/>
  <c r="O60" i="26"/>
  <c r="N120"/>
  <c r="O60" i="25"/>
  <c r="N120"/>
  <c r="O60" i="24"/>
  <c r="N120"/>
  <c r="O60" i="23"/>
  <c r="N120"/>
  <c r="M120" i="22"/>
  <c r="N60"/>
  <c r="O60" i="21"/>
  <c r="N115"/>
  <c r="O60" i="20"/>
  <c r="N120"/>
  <c r="O60" i="19"/>
  <c r="N120"/>
  <c r="S124" i="41" l="1"/>
  <c r="T62"/>
  <c r="S124" i="40"/>
  <c r="T62"/>
  <c r="S61"/>
  <c r="S124" i="39"/>
  <c r="T62"/>
  <c r="T124" i="38"/>
  <c r="U62"/>
  <c r="T61"/>
  <c r="T124" i="37"/>
  <c r="U62"/>
  <c r="T61"/>
  <c r="S124" i="36"/>
  <c r="T62"/>
  <c r="R124" i="35"/>
  <c r="S62"/>
  <c r="Q124" i="33"/>
  <c r="R62"/>
  <c r="N106" i="27"/>
  <c r="O51"/>
  <c r="O120" i="26"/>
  <c r="P60"/>
  <c r="O120" i="25"/>
  <c r="P60"/>
  <c r="O120" i="24"/>
  <c r="P60"/>
  <c r="O120" i="23"/>
  <c r="P60"/>
  <c r="O60" i="22"/>
  <c r="N120"/>
  <c r="O115" i="21"/>
  <c r="P60"/>
  <c r="O120" i="20"/>
  <c r="P60"/>
  <c r="O120" i="19"/>
  <c r="P60"/>
  <c r="T124" i="41" l="1"/>
  <c r="U62"/>
  <c r="T124" i="40"/>
  <c r="U62"/>
  <c r="T61"/>
  <c r="T124" i="39"/>
  <c r="U62"/>
  <c r="U124" i="38"/>
  <c r="V62"/>
  <c r="U61"/>
  <c r="U124" i="37"/>
  <c r="V62"/>
  <c r="U61"/>
  <c r="T124" i="36"/>
  <c r="U62"/>
  <c r="S124" i="35"/>
  <c r="T62"/>
  <c r="S62" i="33"/>
  <c r="R124"/>
  <c r="O106" i="27"/>
  <c r="P51"/>
  <c r="Q60" i="26"/>
  <c r="P120"/>
  <c r="Q60" i="25"/>
  <c r="P120"/>
  <c r="Q60" i="24"/>
  <c r="P120"/>
  <c r="Q60" i="23"/>
  <c r="P120"/>
  <c r="O120" i="22"/>
  <c r="P60"/>
  <c r="Q60" i="21"/>
  <c r="P115"/>
  <c r="Q60" i="20"/>
  <c r="P120"/>
  <c r="Q60" i="19"/>
  <c r="P120"/>
  <c r="U124" i="41" l="1"/>
  <c r="V62"/>
  <c r="U124" i="40"/>
  <c r="V62"/>
  <c r="U61"/>
  <c r="U124" i="39"/>
  <c r="V62"/>
  <c r="V124" i="38"/>
  <c r="W62"/>
  <c r="V61"/>
  <c r="V124" i="37"/>
  <c r="W62"/>
  <c r="V61"/>
  <c r="U124" i="36"/>
  <c r="V62"/>
  <c r="T124" i="35"/>
  <c r="U62"/>
  <c r="S124" i="33"/>
  <c r="T62"/>
  <c r="P106" i="27"/>
  <c r="Q51"/>
  <c r="Q120" i="26"/>
  <c r="R60"/>
  <c r="Q120" i="25"/>
  <c r="R60"/>
  <c r="Q120" i="24"/>
  <c r="R60"/>
  <c r="Q120" i="23"/>
  <c r="R60"/>
  <c r="Q60" i="22"/>
  <c r="P120"/>
  <c r="Q115" i="21"/>
  <c r="R60"/>
  <c r="Q120" i="20"/>
  <c r="R60"/>
  <c r="Q120" i="19"/>
  <c r="R60"/>
  <c r="V124" i="41" l="1"/>
  <c r="W62"/>
  <c r="V124" i="40"/>
  <c r="W62"/>
  <c r="V61"/>
  <c r="V124" i="39"/>
  <c r="W62"/>
  <c r="W124" i="38"/>
  <c r="X62"/>
  <c r="W61"/>
  <c r="W124" i="37"/>
  <c r="X62"/>
  <c r="W61"/>
  <c r="V124" i="36"/>
  <c r="W62"/>
  <c r="U124" i="35"/>
  <c r="V62"/>
  <c r="U62" i="33"/>
  <c r="T124"/>
  <c r="Q106" i="27"/>
  <c r="R51"/>
  <c r="S60" i="26"/>
  <c r="R120"/>
  <c r="S60" i="25"/>
  <c r="R120"/>
  <c r="S60" i="24"/>
  <c r="R120"/>
  <c r="S60" i="23"/>
  <c r="R120"/>
  <c r="Q120" i="22"/>
  <c r="R60"/>
  <c r="S60" i="21"/>
  <c r="R115"/>
  <c r="S60" i="20"/>
  <c r="R120"/>
  <c r="S60" i="19"/>
  <c r="R120"/>
  <c r="W124" i="41" l="1"/>
  <c r="X62"/>
  <c r="W124" i="40"/>
  <c r="X62"/>
  <c r="W61"/>
  <c r="W124" i="39"/>
  <c r="X62"/>
  <c r="X124" i="38"/>
  <c r="Y62"/>
  <c r="X61"/>
  <c r="X124" i="37"/>
  <c r="Y62"/>
  <c r="X61"/>
  <c r="W124" i="36"/>
  <c r="X62"/>
  <c r="V124" i="35"/>
  <c r="W62"/>
  <c r="U124" i="33"/>
  <c r="V62"/>
  <c r="R106" i="27"/>
  <c r="S51"/>
  <c r="S120" i="26"/>
  <c r="T60"/>
  <c r="S120" i="25"/>
  <c r="T60"/>
  <c r="S120" i="24"/>
  <c r="T60"/>
  <c r="S120" i="23"/>
  <c r="T60"/>
  <c r="S60" i="22"/>
  <c r="R120"/>
  <c r="S115" i="21"/>
  <c r="T60"/>
  <c r="S120" i="20"/>
  <c r="T60"/>
  <c r="S120" i="19"/>
  <c r="T60"/>
  <c r="X124" i="41" l="1"/>
  <c r="Y62"/>
  <c r="X124" i="40"/>
  <c r="Y62"/>
  <c r="X61"/>
  <c r="X124" i="39"/>
  <c r="Y62"/>
  <c r="Y124" i="38"/>
  <c r="Z62"/>
  <c r="Y61"/>
  <c r="Y124" i="37"/>
  <c r="Z62"/>
  <c r="Y61"/>
  <c r="X124" i="36"/>
  <c r="Y62"/>
  <c r="W124" i="35"/>
  <c r="X62"/>
  <c r="W62" i="33"/>
  <c r="V124"/>
  <c r="S106" i="27"/>
  <c r="T51"/>
  <c r="U60" i="26"/>
  <c r="T120"/>
  <c r="U60" i="25"/>
  <c r="T120"/>
  <c r="U60" i="24"/>
  <c r="T120"/>
  <c r="U60" i="23"/>
  <c r="T120"/>
  <c r="S120" i="22"/>
  <c r="T60"/>
  <c r="U60" i="21"/>
  <c r="T115"/>
  <c r="U60" i="20"/>
  <c r="T120"/>
  <c r="U60" i="19"/>
  <c r="T120"/>
  <c r="Y124" i="41" l="1"/>
  <c r="Z62"/>
  <c r="Y124" i="40"/>
  <c r="Z62"/>
  <c r="Y61"/>
  <c r="Y124" i="39"/>
  <c r="Z62"/>
  <c r="Z124" i="38"/>
  <c r="AA62"/>
  <c r="Z61"/>
  <c r="Z124" i="37"/>
  <c r="AA62"/>
  <c r="Z61"/>
  <c r="Y124" i="36"/>
  <c r="Z62"/>
  <c r="X124" i="35"/>
  <c r="Y62"/>
  <c r="W124" i="33"/>
  <c r="X62"/>
  <c r="T106" i="27"/>
  <c r="U51"/>
  <c r="U120" i="26"/>
  <c r="V60"/>
  <c r="U120" i="25"/>
  <c r="V60"/>
  <c r="U120" i="24"/>
  <c r="V60"/>
  <c r="U120" i="23"/>
  <c r="V60"/>
  <c r="U60" i="22"/>
  <c r="T120"/>
  <c r="U115" i="21"/>
  <c r="V60"/>
  <c r="U120" i="20"/>
  <c r="V60"/>
  <c r="U120" i="19"/>
  <c r="V60"/>
  <c r="Z124" i="41" l="1"/>
  <c r="AA62"/>
  <c r="Z124" i="40"/>
  <c r="AA62"/>
  <c r="Z61"/>
  <c r="Z124" i="39"/>
  <c r="AA62"/>
  <c r="AA124" i="38"/>
  <c r="AB62"/>
  <c r="AA61"/>
  <c r="AA124" i="37"/>
  <c r="AB62"/>
  <c r="AA61"/>
  <c r="Z124" i="36"/>
  <c r="AA62"/>
  <c r="Y124" i="35"/>
  <c r="Z62"/>
  <c r="Y62" i="33"/>
  <c r="X124"/>
  <c r="U106" i="27"/>
  <c r="V51"/>
  <c r="W60" i="26"/>
  <c r="V120"/>
  <c r="W60" i="25"/>
  <c r="V120"/>
  <c r="W60" i="24"/>
  <c r="V120"/>
  <c r="W60" i="23"/>
  <c r="V120"/>
  <c r="U120" i="22"/>
  <c r="V60"/>
  <c r="W60" i="21"/>
  <c r="V115"/>
  <c r="W60" i="20"/>
  <c r="V120"/>
  <c r="W60" i="19"/>
  <c r="V120"/>
  <c r="AA124" i="41" l="1"/>
  <c r="AB62"/>
  <c r="AA124" i="40"/>
  <c r="AB62"/>
  <c r="AA61"/>
  <c r="AA124" i="39"/>
  <c r="AB62"/>
  <c r="AB124" i="38"/>
  <c r="AC62"/>
  <c r="AB61"/>
  <c r="AB124" i="37"/>
  <c r="AC62"/>
  <c r="AB61"/>
  <c r="AA124" i="36"/>
  <c r="AB62"/>
  <c r="Z124" i="35"/>
  <c r="AA62"/>
  <c r="Y124" i="33"/>
  <c r="Z62"/>
  <c r="V106" i="27"/>
  <c r="W51"/>
  <c r="W120" i="26"/>
  <c r="X60"/>
  <c r="W120" i="25"/>
  <c r="X60"/>
  <c r="W120" i="24"/>
  <c r="X60"/>
  <c r="W120" i="23"/>
  <c r="X60"/>
  <c r="W60" i="22"/>
  <c r="V120"/>
  <c r="W115" i="21"/>
  <c r="X60"/>
  <c r="W120" i="20"/>
  <c r="X60"/>
  <c r="W120" i="19"/>
  <c r="X60"/>
  <c r="AB124" i="41" l="1"/>
  <c r="AC62"/>
  <c r="AB124" i="40"/>
  <c r="AC62"/>
  <c r="AB61"/>
  <c r="AB124" i="39"/>
  <c r="AC62"/>
  <c r="AC124" i="38"/>
  <c r="AD62"/>
  <c r="AC61"/>
  <c r="AC124" i="37"/>
  <c r="AD62"/>
  <c r="AC61"/>
  <c r="AB124" i="36"/>
  <c r="AC62"/>
  <c r="AA124" i="35"/>
  <c r="AB62"/>
  <c r="AA62" i="33"/>
  <c r="Z124"/>
  <c r="W106" i="27"/>
  <c r="X51"/>
  <c r="Y60" i="26"/>
  <c r="X120"/>
  <c r="Y60" i="25"/>
  <c r="X120"/>
  <c r="Y60" i="24"/>
  <c r="X120"/>
  <c r="Y60" i="23"/>
  <c r="X120"/>
  <c r="W120" i="22"/>
  <c r="X60"/>
  <c r="Y60" i="21"/>
  <c r="X115"/>
  <c r="Y60" i="20"/>
  <c r="X120"/>
  <c r="Y60" i="19"/>
  <c r="X120"/>
  <c r="AC124" i="41" l="1"/>
  <c r="AD62"/>
  <c r="AC124" i="40"/>
  <c r="AD62"/>
  <c r="AC61"/>
  <c r="AC124" i="39"/>
  <c r="AD62"/>
  <c r="AD124" i="38"/>
  <c r="AE62"/>
  <c r="AD61"/>
  <c r="AD124" i="37"/>
  <c r="AE62"/>
  <c r="AD61"/>
  <c r="AC124" i="36"/>
  <c r="AD62"/>
  <c r="AB124" i="35"/>
  <c r="AC62"/>
  <c r="AA124" i="33"/>
  <c r="AB62"/>
  <c r="X106" i="27"/>
  <c r="Y51"/>
  <c r="Y120" i="26"/>
  <c r="Z60"/>
  <c r="Y120" i="25"/>
  <c r="Z60"/>
  <c r="Y120" i="24"/>
  <c r="Z60"/>
  <c r="Y120" i="23"/>
  <c r="Z60"/>
  <c r="Y60" i="22"/>
  <c r="X120"/>
  <c r="Y115" i="21"/>
  <c r="Z60"/>
  <c r="Y120" i="20"/>
  <c r="Z60"/>
  <c r="Y120" i="19"/>
  <c r="Z60"/>
  <c r="AD124" i="41" l="1"/>
  <c r="AE62"/>
  <c r="AD124" i="40"/>
  <c r="AE62"/>
  <c r="AD61"/>
  <c r="AD124" i="39"/>
  <c r="AE62"/>
  <c r="AE124" i="38"/>
  <c r="AF62"/>
  <c r="AE61"/>
  <c r="AE124" i="37"/>
  <c r="AF62"/>
  <c r="AE61"/>
  <c r="AD124" i="36"/>
  <c r="AE62"/>
  <c r="AC124" i="35"/>
  <c r="AD62"/>
  <c r="AC62" i="33"/>
  <c r="AB124"/>
  <c r="Y106" i="27"/>
  <c r="Z51"/>
  <c r="AA60" i="26"/>
  <c r="Z120"/>
  <c r="AA60" i="25"/>
  <c r="Z120"/>
  <c r="AA60" i="24"/>
  <c r="Z120"/>
  <c r="AA60" i="23"/>
  <c r="Z120"/>
  <c r="Y120" i="22"/>
  <c r="Z60"/>
  <c r="AA60" i="21"/>
  <c r="Z115"/>
  <c r="AA60" i="20"/>
  <c r="Z120"/>
  <c r="AA60" i="19"/>
  <c r="Z120"/>
  <c r="AE124" i="41" l="1"/>
  <c r="AF62"/>
  <c r="AE124" i="40"/>
  <c r="AF62"/>
  <c r="AE61"/>
  <c r="AE124" i="39"/>
  <c r="AF62"/>
  <c r="AF124" i="38"/>
  <c r="AG62"/>
  <c r="AG61" s="1"/>
  <c r="AF61"/>
  <c r="AF124" i="37"/>
  <c r="AG62"/>
  <c r="AG61" s="1"/>
  <c r="AF61"/>
  <c r="AE124" i="36"/>
  <c r="AF62"/>
  <c r="AD124" i="35"/>
  <c r="AE62"/>
  <c r="AC124" i="33"/>
  <c r="AD62"/>
  <c r="Z106" i="27"/>
  <c r="AA51"/>
  <c r="AA120" i="26"/>
  <c r="AB60"/>
  <c r="AA120" i="25"/>
  <c r="AB60"/>
  <c r="AA120" i="24"/>
  <c r="AB60"/>
  <c r="AA120" i="23"/>
  <c r="AB60"/>
  <c r="AA60" i="22"/>
  <c r="Z120"/>
  <c r="AA115" i="21"/>
  <c r="AB60"/>
  <c r="AA120" i="20"/>
  <c r="AB60"/>
  <c r="AA120" i="19"/>
  <c r="AB60"/>
  <c r="AF124" i="41" l="1"/>
  <c r="AG62"/>
  <c r="AF124" i="40"/>
  <c r="AG62"/>
  <c r="AG61" s="1"/>
  <c r="AF61"/>
  <c r="AF124" i="39"/>
  <c r="AG62"/>
  <c r="AG124" i="38"/>
  <c r="AH62"/>
  <c r="AG124" i="37"/>
  <c r="AH62"/>
  <c r="AF124" i="36"/>
  <c r="AG62"/>
  <c r="AE124" i="35"/>
  <c r="AF62"/>
  <c r="AE62" i="33"/>
  <c r="AD124"/>
  <c r="AA106" i="27"/>
  <c r="AB51"/>
  <c r="AC60" i="26"/>
  <c r="AB120"/>
  <c r="AC60" i="25"/>
  <c r="AB120"/>
  <c r="AC60" i="24"/>
  <c r="AB120"/>
  <c r="AC60" i="23"/>
  <c r="AB120"/>
  <c r="AA120" i="22"/>
  <c r="AB60"/>
  <c r="AC60" i="21"/>
  <c r="AB115"/>
  <c r="AC60" i="20"/>
  <c r="AB120"/>
  <c r="AC60" i="19"/>
  <c r="AB120"/>
  <c r="AD11" i="8"/>
  <c r="AE11"/>
  <c r="AF11"/>
  <c r="AG11"/>
  <c r="AH11"/>
  <c r="AI11"/>
  <c r="AJ11"/>
  <c r="AK11"/>
  <c r="AL11"/>
  <c r="AM11"/>
  <c r="AN11"/>
  <c r="AO11"/>
  <c r="AP11"/>
  <c r="C125"/>
  <c r="C126"/>
  <c r="C124"/>
  <c r="D112"/>
  <c r="E112" s="1"/>
  <c r="F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AE59" i="40" l="1"/>
  <c r="AG59"/>
  <c r="AG124" i="41"/>
  <c r="AH62"/>
  <c r="AG124" i="40"/>
  <c r="AH62"/>
  <c r="AD59"/>
  <c r="AA59"/>
  <c r="AC59"/>
  <c r="AF59"/>
  <c r="D59"/>
  <c r="G59"/>
  <c r="C71"/>
  <c r="F59"/>
  <c r="E59"/>
  <c r="C59"/>
  <c r="I59"/>
  <c r="H59"/>
  <c r="J59"/>
  <c r="K59"/>
  <c r="L59"/>
  <c r="M59"/>
  <c r="N59"/>
  <c r="O59"/>
  <c r="P59"/>
  <c r="Q59"/>
  <c r="R59"/>
  <c r="S59"/>
  <c r="T59"/>
  <c r="U59"/>
  <c r="V59"/>
  <c r="W59"/>
  <c r="X59"/>
  <c r="Y59"/>
  <c r="Z59"/>
  <c r="AB59"/>
  <c r="AG124" i="39"/>
  <c r="AH62"/>
  <c r="AH124" i="38"/>
  <c r="AI62"/>
  <c r="AI124" s="1"/>
  <c r="AH124" i="37"/>
  <c r="AI62"/>
  <c r="AG124" i="36"/>
  <c r="AH62"/>
  <c r="AF124" i="35"/>
  <c r="AG62"/>
  <c r="AE124" i="33"/>
  <c r="AF62"/>
  <c r="AB106" i="27"/>
  <c r="AC51"/>
  <c r="AC120" i="26"/>
  <c r="AD60"/>
  <c r="AC120" i="25"/>
  <c r="AD60"/>
  <c r="AC120" i="24"/>
  <c r="AD60"/>
  <c r="AC120" i="23"/>
  <c r="AD60"/>
  <c r="AC60" i="22"/>
  <c r="AB120"/>
  <c r="AC115" i="21"/>
  <c r="AD60"/>
  <c r="AC120" i="20"/>
  <c r="AD60"/>
  <c r="AC120" i="19"/>
  <c r="AD60"/>
  <c r="G112" i="8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Q11"/>
  <c r="C11"/>
  <c r="C58" s="1"/>
  <c r="C70" i="4"/>
  <c r="C121" i="8" l="1"/>
  <c r="C120" s="1"/>
  <c r="AH124" i="41"/>
  <c r="AI62"/>
  <c r="AG122" i="40"/>
  <c r="AC122"/>
  <c r="Y122"/>
  <c r="U122"/>
  <c r="Q122"/>
  <c r="M122"/>
  <c r="I122"/>
  <c r="E122"/>
  <c r="AH122"/>
  <c r="AD122"/>
  <c r="Z122"/>
  <c r="V122"/>
  <c r="R122"/>
  <c r="N122"/>
  <c r="J122"/>
  <c r="F122"/>
  <c r="AI122"/>
  <c r="AE122"/>
  <c r="AA122"/>
  <c r="W122"/>
  <c r="S122"/>
  <c r="O122"/>
  <c r="K122"/>
  <c r="G122"/>
  <c r="C122"/>
  <c r="AJ122"/>
  <c r="AF122"/>
  <c r="AB122"/>
  <c r="X122"/>
  <c r="T122"/>
  <c r="P122"/>
  <c r="L122"/>
  <c r="H122"/>
  <c r="D122"/>
  <c r="AP66"/>
  <c r="AP67" s="1"/>
  <c r="AN66"/>
  <c r="AN67" s="1"/>
  <c r="AL66"/>
  <c r="AL67" s="1"/>
  <c r="AJ66"/>
  <c r="AJ67" s="1"/>
  <c r="AH66"/>
  <c r="AH67" s="1"/>
  <c r="AF66"/>
  <c r="AD66"/>
  <c r="AB66"/>
  <c r="Z66"/>
  <c r="X66"/>
  <c r="V66"/>
  <c r="T66"/>
  <c r="R66"/>
  <c r="P66"/>
  <c r="N66"/>
  <c r="L66"/>
  <c r="J66"/>
  <c r="H66"/>
  <c r="F66"/>
  <c r="D66"/>
  <c r="AP65"/>
  <c r="AP69" s="1"/>
  <c r="AN65"/>
  <c r="AN69" s="1"/>
  <c r="AL65"/>
  <c r="AL69" s="1"/>
  <c r="AJ65"/>
  <c r="AJ69" s="1"/>
  <c r="AH65"/>
  <c r="AH69" s="1"/>
  <c r="AF65"/>
  <c r="AF69" s="1"/>
  <c r="AD65"/>
  <c r="AD69" s="1"/>
  <c r="AB65"/>
  <c r="AB69" s="1"/>
  <c r="Z65"/>
  <c r="Z69" s="1"/>
  <c r="X65"/>
  <c r="X69" s="1"/>
  <c r="V65"/>
  <c r="V69" s="1"/>
  <c r="T65"/>
  <c r="T69" s="1"/>
  <c r="R65"/>
  <c r="R69" s="1"/>
  <c r="P65"/>
  <c r="P69" s="1"/>
  <c r="N65"/>
  <c r="N69" s="1"/>
  <c r="L65"/>
  <c r="L69" s="1"/>
  <c r="J65"/>
  <c r="J69" s="1"/>
  <c r="H65"/>
  <c r="H69" s="1"/>
  <c r="F65"/>
  <c r="F69" s="1"/>
  <c r="D65"/>
  <c r="D69" s="1"/>
  <c r="AO66"/>
  <c r="AO67" s="1"/>
  <c r="AM66"/>
  <c r="AM67" s="1"/>
  <c r="AK66"/>
  <c r="AK67" s="1"/>
  <c r="AI66"/>
  <c r="AI67" s="1"/>
  <c r="AG66"/>
  <c r="AG67" s="1"/>
  <c r="AE66"/>
  <c r="AC66"/>
  <c r="AA66"/>
  <c r="Y66"/>
  <c r="W66"/>
  <c r="U66"/>
  <c r="S66"/>
  <c r="Q66"/>
  <c r="O66"/>
  <c r="M66"/>
  <c r="K66"/>
  <c r="I66"/>
  <c r="G66"/>
  <c r="E66"/>
  <c r="C66"/>
  <c r="AO65"/>
  <c r="AO69" s="1"/>
  <c r="AM65"/>
  <c r="AM69" s="1"/>
  <c r="AK65"/>
  <c r="AI65"/>
  <c r="AI69" s="1"/>
  <c r="AG65"/>
  <c r="AG69" s="1"/>
  <c r="AE65"/>
  <c r="AE69" s="1"/>
  <c r="AC65"/>
  <c r="AC69" s="1"/>
  <c r="AA65"/>
  <c r="AA69" s="1"/>
  <c r="Y65"/>
  <c r="Y69" s="1"/>
  <c r="W65"/>
  <c r="W69" s="1"/>
  <c r="U65"/>
  <c r="U69" s="1"/>
  <c r="S65"/>
  <c r="S69" s="1"/>
  <c r="Q65"/>
  <c r="Q69" s="1"/>
  <c r="O65"/>
  <c r="O69" s="1"/>
  <c r="M65"/>
  <c r="M69" s="1"/>
  <c r="K65"/>
  <c r="K69" s="1"/>
  <c r="I65"/>
  <c r="I69" s="1"/>
  <c r="G65"/>
  <c r="G69" s="1"/>
  <c r="E65"/>
  <c r="E69" s="1"/>
  <c r="C65"/>
  <c r="C69" s="1"/>
  <c r="AH124"/>
  <c r="AI62"/>
  <c r="AH124" i="39"/>
  <c r="AI62"/>
  <c r="AJ62" i="38"/>
  <c r="AI124" i="37"/>
  <c r="AJ62"/>
  <c r="AH124" i="36"/>
  <c r="AI62"/>
  <c r="AG124" i="35"/>
  <c r="AH62"/>
  <c r="AG62" i="33"/>
  <c r="AF124"/>
  <c r="AC106" i="27"/>
  <c r="AD51"/>
  <c r="AE60" i="26"/>
  <c r="AD120"/>
  <c r="AE60" i="25"/>
  <c r="AD120"/>
  <c r="AE60" i="24"/>
  <c r="AD120"/>
  <c r="AE60" i="23"/>
  <c r="AD120"/>
  <c r="AC120" i="22"/>
  <c r="AD60"/>
  <c r="AE60" i="21"/>
  <c r="AD115"/>
  <c r="AE60" i="20"/>
  <c r="AD120"/>
  <c r="AE60" i="19"/>
  <c r="AD120"/>
  <c r="H112" i="8"/>
  <c r="AK69" i="40" l="1"/>
  <c r="AI124" i="41"/>
  <c r="AJ62"/>
  <c r="AI124" i="40"/>
  <c r="AJ62"/>
  <c r="C67"/>
  <c r="G67"/>
  <c r="K67"/>
  <c r="O67"/>
  <c r="S67"/>
  <c r="W67"/>
  <c r="AA67"/>
  <c r="AE67"/>
  <c r="D67"/>
  <c r="H67"/>
  <c r="L67"/>
  <c r="P67"/>
  <c r="T67"/>
  <c r="X67"/>
  <c r="AB67"/>
  <c r="AF67"/>
  <c r="E67"/>
  <c r="I67"/>
  <c r="M67"/>
  <c r="Q67"/>
  <c r="U67"/>
  <c r="Y67"/>
  <c r="AC67"/>
  <c r="F67"/>
  <c r="J67"/>
  <c r="N67"/>
  <c r="R67"/>
  <c r="V67"/>
  <c r="Z67"/>
  <c r="AD67"/>
  <c r="AI124" i="39"/>
  <c r="AJ62"/>
  <c r="AJ124" i="38"/>
  <c r="AK62"/>
  <c r="AJ124" i="37"/>
  <c r="AK62"/>
  <c r="AI124" i="36"/>
  <c r="AJ62"/>
  <c r="AH124" i="35"/>
  <c r="AI62"/>
  <c r="AG124" i="33"/>
  <c r="AH62"/>
  <c r="AD106" i="27"/>
  <c r="AE51"/>
  <c r="AE120" i="26"/>
  <c r="AF60"/>
  <c r="AE120" i="25"/>
  <c r="AF60"/>
  <c r="AE120" i="24"/>
  <c r="AF60"/>
  <c r="AE120" i="23"/>
  <c r="AF60"/>
  <c r="AE60" i="22"/>
  <c r="AD120"/>
  <c r="AE115" i="21"/>
  <c r="AF60"/>
  <c r="AE120" i="20"/>
  <c r="AF60"/>
  <c r="AE120" i="19"/>
  <c r="AF60"/>
  <c r="I112" i="8"/>
  <c r="AJ124" i="41" l="1"/>
  <c r="AK62"/>
  <c r="AJ124" i="40"/>
  <c r="AK62"/>
  <c r="AJ124" i="39"/>
  <c r="AK62"/>
  <c r="AK124" i="38"/>
  <c r="AL62"/>
  <c r="AK124" i="37"/>
  <c r="AL62"/>
  <c r="AJ124" i="36"/>
  <c r="AK62"/>
  <c r="AI124" i="35"/>
  <c r="AJ62"/>
  <c r="AI62" i="33"/>
  <c r="AH124"/>
  <c r="AE106" i="27"/>
  <c r="AF51"/>
  <c r="AG60" i="26"/>
  <c r="AF120"/>
  <c r="AG60" i="25"/>
  <c r="AF120"/>
  <c r="AG60" i="24"/>
  <c r="AF120"/>
  <c r="AG60" i="23"/>
  <c r="AF120"/>
  <c r="AE120" i="22"/>
  <c r="AF60"/>
  <c r="AG60" i="21"/>
  <c r="AF115"/>
  <c r="AG60" i="20"/>
  <c r="AF120"/>
  <c r="AG60" i="19"/>
  <c r="AF120"/>
  <c r="J112" i="8"/>
  <c r="AK124" i="41" l="1"/>
  <c r="AL62"/>
  <c r="AK124" i="40"/>
  <c r="AL62"/>
  <c r="AK124" i="39"/>
  <c r="AL62"/>
  <c r="AL124" i="38"/>
  <c r="AM62"/>
  <c r="AL124" i="37"/>
  <c r="AM62"/>
  <c r="AK124" i="36"/>
  <c r="AL62"/>
  <c r="AJ124" i="35"/>
  <c r="AK62"/>
  <c r="AI124" i="33"/>
  <c r="AJ62"/>
  <c r="AF106" i="27"/>
  <c r="AG51"/>
  <c r="AG120" i="26"/>
  <c r="AH60"/>
  <c r="AG120" i="25"/>
  <c r="AH60"/>
  <c r="AG120" i="24"/>
  <c r="AH60"/>
  <c r="AG120" i="23"/>
  <c r="AH60"/>
  <c r="AG60" i="22"/>
  <c r="AF120"/>
  <c r="AG115" i="21"/>
  <c r="AH60"/>
  <c r="AG120" i="20"/>
  <c r="AH60"/>
  <c r="AG120" i="19"/>
  <c r="AH60"/>
  <c r="K112" i="8"/>
  <c r="AL124" i="41" l="1"/>
  <c r="AM62"/>
  <c r="AL124" i="40"/>
  <c r="AM62"/>
  <c r="AL124" i="39"/>
  <c r="AM62"/>
  <c r="AM124" i="38"/>
  <c r="AN62"/>
  <c r="AM124" i="37"/>
  <c r="AN62"/>
  <c r="AL124" i="36"/>
  <c r="AM62"/>
  <c r="AK124" i="35"/>
  <c r="AL62"/>
  <c r="AK62" i="33"/>
  <c r="AJ124"/>
  <c r="AG106" i="27"/>
  <c r="AH51"/>
  <c r="AI60" i="26"/>
  <c r="AH120"/>
  <c r="AI60" i="25"/>
  <c r="AH120"/>
  <c r="AI60" i="24"/>
  <c r="AH120"/>
  <c r="AI60" i="23"/>
  <c r="AH120"/>
  <c r="AG120" i="22"/>
  <c r="AH60"/>
  <c r="AI60" i="21"/>
  <c r="AH115"/>
  <c r="AI60" i="20"/>
  <c r="AH120"/>
  <c r="AI60" i="19"/>
  <c r="AH120"/>
  <c r="L112" i="8"/>
  <c r="AM124" i="41" l="1"/>
  <c r="AN62"/>
  <c r="AM124" i="40"/>
  <c r="AN62"/>
  <c r="AM124" i="39"/>
  <c r="AN62"/>
  <c r="AN124" i="38"/>
  <c r="AO62"/>
  <c r="AN124" i="37"/>
  <c r="AO62"/>
  <c r="AM124" i="36"/>
  <c r="AN62"/>
  <c r="AL124" i="35"/>
  <c r="AM62"/>
  <c r="AK124" i="33"/>
  <c r="AL62"/>
  <c r="AH106" i="27"/>
  <c r="AI51"/>
  <c r="AI120" i="26"/>
  <c r="AJ60"/>
  <c r="AI120" i="25"/>
  <c r="AJ60"/>
  <c r="AI120" i="24"/>
  <c r="AJ60"/>
  <c r="AI120" i="23"/>
  <c r="AJ60"/>
  <c r="AI60" i="22"/>
  <c r="AH120"/>
  <c r="AI115" i="21"/>
  <c r="AJ60"/>
  <c r="AI120" i="20"/>
  <c r="AJ60"/>
  <c r="AI120" i="19"/>
  <c r="AJ60"/>
  <c r="M112" i="8"/>
  <c r="AN124" i="41" l="1"/>
  <c r="AO62"/>
  <c r="AN124" i="40"/>
  <c r="AO62"/>
  <c r="AN124" i="39"/>
  <c r="AO62"/>
  <c r="AO124" i="38"/>
  <c r="AP62"/>
  <c r="AP124" s="1"/>
  <c r="AO124" i="37"/>
  <c r="AP62"/>
  <c r="AP124" s="1"/>
  <c r="AN124" i="36"/>
  <c r="AO62"/>
  <c r="AM124" i="35"/>
  <c r="AN62"/>
  <c r="AM62" i="33"/>
  <c r="AL124"/>
  <c r="AI106" i="27"/>
  <c r="AJ51"/>
  <c r="AK60" i="26"/>
  <c r="AJ120"/>
  <c r="AK60" i="25"/>
  <c r="AJ120"/>
  <c r="AK60" i="24"/>
  <c r="AJ120"/>
  <c r="AK60" i="23"/>
  <c r="AJ120"/>
  <c r="AI120" i="22"/>
  <c r="AJ60"/>
  <c r="AK60" i="21"/>
  <c r="AJ115"/>
  <c r="AK60" i="20"/>
  <c r="AJ120"/>
  <c r="AK60" i="19"/>
  <c r="AJ120"/>
  <c r="N112" i="8"/>
  <c r="AO124" i="41" l="1"/>
  <c r="AP62"/>
  <c r="AP124" s="1"/>
  <c r="AO124" i="40"/>
  <c r="AP62"/>
  <c r="AP124" s="1"/>
  <c r="AO124" i="39"/>
  <c r="AP62"/>
  <c r="AP124" s="1"/>
  <c r="AO124" i="36"/>
  <c r="AP62"/>
  <c r="AP124" s="1"/>
  <c r="AN124" i="35"/>
  <c r="AO62"/>
  <c r="AM124" i="33"/>
  <c r="AN62"/>
  <c r="AJ106" i="27"/>
  <c r="AK51"/>
  <c r="AK120" i="26"/>
  <c r="AL60"/>
  <c r="AK120" i="25"/>
  <c r="AL60"/>
  <c r="AK120" i="24"/>
  <c r="AL60"/>
  <c r="AK120" i="23"/>
  <c r="AL60"/>
  <c r="AK60" i="22"/>
  <c r="AJ120"/>
  <c r="AK115" i="21"/>
  <c r="AL60"/>
  <c r="AK120" i="20"/>
  <c r="AL60"/>
  <c r="AK120" i="19"/>
  <c r="AL60"/>
  <c r="O112" i="8"/>
  <c r="AO124" i="35" l="1"/>
  <c r="AP62"/>
  <c r="AP124" s="1"/>
  <c r="AO62" i="33"/>
  <c r="AN124"/>
  <c r="AK106" i="27"/>
  <c r="AL51"/>
  <c r="AM60" i="26"/>
  <c r="AL120"/>
  <c r="AM60" i="25"/>
  <c r="AL120"/>
  <c r="AM60" i="24"/>
  <c r="AL120"/>
  <c r="AM60" i="23"/>
  <c r="AL120"/>
  <c r="AK120" i="22"/>
  <c r="AL60"/>
  <c r="AM60" i="21"/>
  <c r="AL115"/>
  <c r="AM60" i="20"/>
  <c r="AL120"/>
  <c r="AM60" i="19"/>
  <c r="AL120"/>
  <c r="P112" i="8"/>
  <c r="AO124" i="33" l="1"/>
  <c r="AP62"/>
  <c r="AP124" s="1"/>
  <c r="AL106" i="27"/>
  <c r="AM51"/>
  <c r="AM120" i="26"/>
  <c r="AN60"/>
  <c r="AM120" i="25"/>
  <c r="AN60"/>
  <c r="AM120" i="24"/>
  <c r="AN60"/>
  <c r="AM120" i="23"/>
  <c r="AN60"/>
  <c r="AM60" i="22"/>
  <c r="AL120"/>
  <c r="AM115" i="21"/>
  <c r="AN60"/>
  <c r="AM120" i="20"/>
  <c r="AN60"/>
  <c r="AM120" i="19"/>
  <c r="AN60"/>
  <c r="Q112" i="8"/>
  <c r="AM106" i="27" l="1"/>
  <c r="AN51"/>
  <c r="AO60" i="26"/>
  <c r="AN120"/>
  <c r="AO60" i="25"/>
  <c r="AN120"/>
  <c r="AO60" i="24"/>
  <c r="AN120"/>
  <c r="AO60" i="23"/>
  <c r="AN120"/>
  <c r="AM120" i="22"/>
  <c r="AN60"/>
  <c r="AO60" i="21"/>
  <c r="AN115"/>
  <c r="AO60" i="20"/>
  <c r="AN120"/>
  <c r="AO60" i="19"/>
  <c r="AN120"/>
  <c r="R112" i="8"/>
  <c r="AN106" i="27" l="1"/>
  <c r="AO51"/>
  <c r="AO120" i="26"/>
  <c r="AP60"/>
  <c r="AP120" s="1"/>
  <c r="AO120" i="25"/>
  <c r="AP60"/>
  <c r="AP120" s="1"/>
  <c r="AO120" i="24"/>
  <c r="AP60"/>
  <c r="AP120" s="1"/>
  <c r="AO120" i="23"/>
  <c r="AP60"/>
  <c r="AP120" s="1"/>
  <c r="AO60" i="22"/>
  <c r="AN120"/>
  <c r="AO115" i="21"/>
  <c r="AP60"/>
  <c r="AP115" s="1"/>
  <c r="AO120" i="20"/>
  <c r="AP60"/>
  <c r="AP120" s="1"/>
  <c r="AO120" i="19"/>
  <c r="AP60"/>
  <c r="AP120" s="1"/>
  <c r="S112" i="8"/>
  <c r="AO106" i="27" l="1"/>
  <c r="AP51"/>
  <c r="AP106" s="1"/>
  <c r="AO120" i="22"/>
  <c r="AP60"/>
  <c r="AP120" s="1"/>
  <c r="T112" i="8"/>
  <c r="U112" l="1"/>
  <c r="V112" l="1"/>
  <c r="W112" l="1"/>
  <c r="X112" l="1"/>
  <c r="Y112" l="1"/>
  <c r="Z112" l="1"/>
  <c r="AA112" l="1"/>
  <c r="AB112" l="1"/>
  <c r="AC112" l="1"/>
  <c r="AD112" l="1"/>
  <c r="AE112" s="1"/>
  <c r="AF112" s="1"/>
  <c r="AG112" s="1"/>
  <c r="AH112" s="1"/>
  <c r="B707" i="3" l="1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06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595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484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45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06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367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28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289"/>
  <c r="B9" i="9" l="1"/>
  <c r="C71" i="8"/>
  <c r="C72"/>
  <c r="C70"/>
  <c r="C88" i="7"/>
  <c r="C89"/>
  <c r="C87"/>
  <c r="C91" i="6" l="1"/>
  <c r="C92"/>
  <c r="C90"/>
  <c r="C85" i="5"/>
  <c r="C86"/>
  <c r="C84"/>
  <c r="D705" i="3" l="1"/>
  <c r="E705"/>
  <c r="F705"/>
  <c r="G705"/>
  <c r="H705"/>
  <c r="I705"/>
  <c r="J705"/>
  <c r="K705"/>
  <c r="L705"/>
  <c r="M705"/>
  <c r="N705"/>
  <c r="O705"/>
  <c r="P705"/>
  <c r="Q705"/>
  <c r="R705"/>
  <c r="S705"/>
  <c r="T705"/>
  <c r="U705"/>
  <c r="V705"/>
  <c r="W705"/>
  <c r="X705"/>
  <c r="Y705"/>
  <c r="Z705"/>
  <c r="AA705"/>
  <c r="AB705"/>
  <c r="AC705"/>
  <c r="AD705"/>
  <c r="AE705"/>
  <c r="AF705"/>
  <c r="AG705"/>
  <c r="AH705"/>
  <c r="AI705"/>
  <c r="AJ705"/>
  <c r="AK705"/>
  <c r="AL705"/>
  <c r="AM705"/>
  <c r="AN705"/>
  <c r="AO705"/>
  <c r="AP705"/>
  <c r="AQ705"/>
  <c r="C705"/>
  <c r="D594"/>
  <c r="E594"/>
  <c r="F594"/>
  <c r="G594"/>
  <c r="H594"/>
  <c r="I594"/>
  <c r="J594"/>
  <c r="K594"/>
  <c r="L594"/>
  <c r="M594"/>
  <c r="N594"/>
  <c r="O594"/>
  <c r="P594"/>
  <c r="Q594"/>
  <c r="R594"/>
  <c r="S594"/>
  <c r="T594"/>
  <c r="U594"/>
  <c r="V594"/>
  <c r="W594"/>
  <c r="X594"/>
  <c r="Y594"/>
  <c r="Z594"/>
  <c r="AA594"/>
  <c r="AB594"/>
  <c r="AC594"/>
  <c r="AD594"/>
  <c r="AE594"/>
  <c r="AF594"/>
  <c r="AG594"/>
  <c r="AH594"/>
  <c r="AI594"/>
  <c r="AJ594"/>
  <c r="AK594"/>
  <c r="AL594"/>
  <c r="AM594"/>
  <c r="AN594"/>
  <c r="AO594"/>
  <c r="AP594"/>
  <c r="AQ594"/>
  <c r="C594"/>
  <c r="D483"/>
  <c r="E483"/>
  <c r="F483"/>
  <c r="G483"/>
  <c r="H483"/>
  <c r="I483"/>
  <c r="J483"/>
  <c r="K483"/>
  <c r="L483"/>
  <c r="M483"/>
  <c r="N483"/>
  <c r="O483"/>
  <c r="P483"/>
  <c r="Q483"/>
  <c r="R483"/>
  <c r="S483"/>
  <c r="T483"/>
  <c r="U483"/>
  <c r="V483"/>
  <c r="W483"/>
  <c r="X483"/>
  <c r="Y483"/>
  <c r="Z483"/>
  <c r="AA483"/>
  <c r="AB483"/>
  <c r="AC483"/>
  <c r="AD483"/>
  <c r="AE483"/>
  <c r="AF483"/>
  <c r="AG483"/>
  <c r="AH483"/>
  <c r="AI483"/>
  <c r="AJ483"/>
  <c r="AK483"/>
  <c r="AL483"/>
  <c r="AM483"/>
  <c r="AN483"/>
  <c r="AO483"/>
  <c r="AP483"/>
  <c r="AQ483"/>
  <c r="C483"/>
  <c r="AS44" i="27"/>
  <c r="AT44" s="1"/>
  <c r="AQ289" i="3"/>
  <c r="AQ290"/>
  <c r="AQ291"/>
  <c r="AQ292"/>
  <c r="AQ293"/>
  <c r="AQ294"/>
  <c r="AQ295"/>
  <c r="AQ296"/>
  <c r="AQ297"/>
  <c r="AQ298"/>
  <c r="AQ299"/>
  <c r="AQ300"/>
  <c r="AQ301"/>
  <c r="AQ302"/>
  <c r="AQ303"/>
  <c r="AQ304"/>
  <c r="AQ305"/>
  <c r="AQ306"/>
  <c r="AQ307"/>
  <c r="AQ308"/>
  <c r="AQ309"/>
  <c r="AQ310"/>
  <c r="AQ311"/>
  <c r="AQ312"/>
  <c r="AQ313"/>
  <c r="AQ314"/>
  <c r="AQ315"/>
  <c r="AQ316"/>
  <c r="AQ317"/>
  <c r="AQ318"/>
  <c r="AQ319"/>
  <c r="AQ320"/>
  <c r="D444"/>
  <c r="E444"/>
  <c r="F444"/>
  <c r="G444"/>
  <c r="H444"/>
  <c r="I444"/>
  <c r="J444"/>
  <c r="K444"/>
  <c r="L444"/>
  <c r="M444"/>
  <c r="N444"/>
  <c r="O444"/>
  <c r="P444"/>
  <c r="Q444"/>
  <c r="R444"/>
  <c r="S444"/>
  <c r="T444"/>
  <c r="U444"/>
  <c r="V444"/>
  <c r="W444"/>
  <c r="X444"/>
  <c r="Y444"/>
  <c r="Z444"/>
  <c r="AA444"/>
  <c r="AB444"/>
  <c r="AC444"/>
  <c r="AD444"/>
  <c r="AE444"/>
  <c r="AF444"/>
  <c r="AG444"/>
  <c r="AH444"/>
  <c r="AI444"/>
  <c r="AJ444"/>
  <c r="AK444"/>
  <c r="AL444"/>
  <c r="AM444"/>
  <c r="AN444"/>
  <c r="AO444"/>
  <c r="AP444"/>
  <c r="AQ444"/>
  <c r="C444"/>
  <c r="AS477"/>
  <c r="AS44" i="25" s="1"/>
  <c r="C13" i="45" s="1"/>
  <c r="AC43" i="25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AS321" i="3"/>
  <c r="AS44" i="21" s="1"/>
  <c r="AS360" i="3"/>
  <c r="AS399"/>
  <c r="AS438"/>
  <c r="D405"/>
  <c r="E405"/>
  <c r="F405"/>
  <c r="G405"/>
  <c r="H405"/>
  <c r="I405"/>
  <c r="J405"/>
  <c r="K405"/>
  <c r="L405"/>
  <c r="M405"/>
  <c r="N405"/>
  <c r="O405"/>
  <c r="P405"/>
  <c r="Q405"/>
  <c r="R405"/>
  <c r="S405"/>
  <c r="T405"/>
  <c r="U405"/>
  <c r="V405"/>
  <c r="W405"/>
  <c r="X405"/>
  <c r="Y405"/>
  <c r="Z405"/>
  <c r="AA405"/>
  <c r="AB405"/>
  <c r="AC405"/>
  <c r="AD405"/>
  <c r="AE405"/>
  <c r="AF405"/>
  <c r="AG405"/>
  <c r="AH405"/>
  <c r="AI405"/>
  <c r="AJ405"/>
  <c r="AK405"/>
  <c r="AL405"/>
  <c r="AM405"/>
  <c r="AN405"/>
  <c r="AO405"/>
  <c r="AP405"/>
  <c r="AQ405"/>
  <c r="C405"/>
  <c r="D366"/>
  <c r="E366"/>
  <c r="F366"/>
  <c r="G366"/>
  <c r="H366"/>
  <c r="I366"/>
  <c r="J366"/>
  <c r="K366"/>
  <c r="L366"/>
  <c r="M366"/>
  <c r="N366"/>
  <c r="O366"/>
  <c r="P366"/>
  <c r="Q366"/>
  <c r="R366"/>
  <c r="S366"/>
  <c r="T366"/>
  <c r="U366"/>
  <c r="V366"/>
  <c r="W366"/>
  <c r="X366"/>
  <c r="Y366"/>
  <c r="Z366"/>
  <c r="AA366"/>
  <c r="AB366"/>
  <c r="AC366"/>
  <c r="AD366"/>
  <c r="AE366"/>
  <c r="AF366"/>
  <c r="AG366"/>
  <c r="AH366"/>
  <c r="AI366"/>
  <c r="AJ366"/>
  <c r="AK366"/>
  <c r="AL366"/>
  <c r="AM366"/>
  <c r="AN366"/>
  <c r="AO366"/>
  <c r="AP366"/>
  <c r="AQ366"/>
  <c r="C366"/>
  <c r="AQ321" l="1"/>
  <c r="C15" i="45"/>
  <c r="AS44" i="23"/>
  <c r="AS44" i="22"/>
  <c r="C13" i="44" s="1"/>
  <c r="C15" s="1"/>
  <c r="AW44" i="25"/>
  <c r="AW40"/>
  <c r="AW36"/>
  <c r="AW32"/>
  <c r="AW28"/>
  <c r="AW24"/>
  <c r="AW20"/>
  <c r="AW16"/>
  <c r="AW51"/>
  <c r="AW43"/>
  <c r="AW35"/>
  <c r="AW31"/>
  <c r="AW27"/>
  <c r="AW19"/>
  <c r="AW15"/>
  <c r="AW21"/>
  <c r="AW39"/>
  <c r="AW42"/>
  <c r="AW38"/>
  <c r="AW34"/>
  <c r="AW30"/>
  <c r="AW26"/>
  <c r="AW22"/>
  <c r="AW18"/>
  <c r="AW14"/>
  <c r="AW48"/>
  <c r="AW12"/>
  <c r="AW41"/>
  <c r="AW37"/>
  <c r="AW33"/>
  <c r="AW29"/>
  <c r="AW25"/>
  <c r="AW17"/>
  <c r="AW13"/>
  <c r="AW23"/>
  <c r="AW49"/>
  <c r="AW52"/>
  <c r="AW50"/>
  <c r="AW46"/>
  <c r="AW47"/>
  <c r="AW53"/>
  <c r="C32"/>
  <c r="E32"/>
  <c r="G32"/>
  <c r="I32"/>
  <c r="K32"/>
  <c r="M32"/>
  <c r="O32"/>
  <c r="Q32"/>
  <c r="S32"/>
  <c r="U32"/>
  <c r="W32"/>
  <c r="Y32"/>
  <c r="AA32"/>
  <c r="AC32"/>
  <c r="D32"/>
  <c r="F32"/>
  <c r="H32"/>
  <c r="J32"/>
  <c r="L32"/>
  <c r="N32"/>
  <c r="P32"/>
  <c r="R32"/>
  <c r="T32"/>
  <c r="V32"/>
  <c r="X32"/>
  <c r="Z32"/>
  <c r="AB32"/>
  <c r="C61" i="37"/>
  <c r="AG59" s="1"/>
  <c r="D12" i="23"/>
  <c r="F12"/>
  <c r="H12"/>
  <c r="J12"/>
  <c r="L12"/>
  <c r="N12"/>
  <c r="P12"/>
  <c r="R12"/>
  <c r="T12"/>
  <c r="V12"/>
  <c r="X12"/>
  <c r="Z12"/>
  <c r="AB12"/>
  <c r="C13"/>
  <c r="E13"/>
  <c r="G13"/>
  <c r="I13"/>
  <c r="K13"/>
  <c r="M13"/>
  <c r="O13"/>
  <c r="Q13"/>
  <c r="S13"/>
  <c r="U13"/>
  <c r="W13"/>
  <c r="Y13"/>
  <c r="AA13"/>
  <c r="AC13"/>
  <c r="D14"/>
  <c r="F14"/>
  <c r="H14"/>
  <c r="J14"/>
  <c r="L14"/>
  <c r="N14"/>
  <c r="P14"/>
  <c r="R14"/>
  <c r="T14"/>
  <c r="V14"/>
  <c r="X14"/>
  <c r="Z14"/>
  <c r="AB14"/>
  <c r="C15"/>
  <c r="E15"/>
  <c r="G15"/>
  <c r="I15"/>
  <c r="K15"/>
  <c r="M15"/>
  <c r="O15"/>
  <c r="Q15"/>
  <c r="S15"/>
  <c r="U15"/>
  <c r="W15"/>
  <c r="Y15"/>
  <c r="AA15"/>
  <c r="AC15"/>
  <c r="D16"/>
  <c r="F16"/>
  <c r="H16"/>
  <c r="J16"/>
  <c r="L16"/>
  <c r="N16"/>
  <c r="P16"/>
  <c r="R16"/>
  <c r="T16"/>
  <c r="V16"/>
  <c r="X16"/>
  <c r="Z16"/>
  <c r="AB16"/>
  <c r="C17"/>
  <c r="E17"/>
  <c r="G17"/>
  <c r="I17"/>
  <c r="K17"/>
  <c r="M17"/>
  <c r="O17"/>
  <c r="Q17"/>
  <c r="S17"/>
  <c r="U17"/>
  <c r="W17"/>
  <c r="Y17"/>
  <c r="AA17"/>
  <c r="AC17"/>
  <c r="D18"/>
  <c r="F18"/>
  <c r="H18"/>
  <c r="J18"/>
  <c r="L18"/>
  <c r="N18"/>
  <c r="P18"/>
  <c r="R18"/>
  <c r="T18"/>
  <c r="V18"/>
  <c r="X18"/>
  <c r="Z18"/>
  <c r="AB18"/>
  <c r="C19"/>
  <c r="E19"/>
  <c r="G19"/>
  <c r="I19"/>
  <c r="K19"/>
  <c r="M19"/>
  <c r="O19"/>
  <c r="Q19"/>
  <c r="S19"/>
  <c r="U19"/>
  <c r="W19"/>
  <c r="Y19"/>
  <c r="AA19"/>
  <c r="AC19"/>
  <c r="D20"/>
  <c r="F20"/>
  <c r="H20"/>
  <c r="J20"/>
  <c r="L20"/>
  <c r="N20"/>
  <c r="P20"/>
  <c r="R20"/>
  <c r="T20"/>
  <c r="V20"/>
  <c r="X20"/>
  <c r="Z20"/>
  <c r="AB20"/>
  <c r="C21"/>
  <c r="E21"/>
  <c r="G21"/>
  <c r="I21"/>
  <c r="K21"/>
  <c r="M21"/>
  <c r="O21"/>
  <c r="Q21"/>
  <c r="S21"/>
  <c r="U21"/>
  <c r="W21"/>
  <c r="Y21"/>
  <c r="AA21"/>
  <c r="AC21"/>
  <c r="D22"/>
  <c r="F22"/>
  <c r="H22"/>
  <c r="J22"/>
  <c r="L22"/>
  <c r="N22"/>
  <c r="P22"/>
  <c r="R22"/>
  <c r="T22"/>
  <c r="V22"/>
  <c r="X22"/>
  <c r="Z22"/>
  <c r="AB22"/>
  <c r="C23"/>
  <c r="E23"/>
  <c r="G23"/>
  <c r="I23"/>
  <c r="K23"/>
  <c r="M23"/>
  <c r="O23"/>
  <c r="Q23"/>
  <c r="S23"/>
  <c r="U23"/>
  <c r="W23"/>
  <c r="Y23"/>
  <c r="AA23"/>
  <c r="AC23"/>
  <c r="D24"/>
  <c r="F24"/>
  <c r="H24"/>
  <c r="J24"/>
  <c r="L24"/>
  <c r="N24"/>
  <c r="P24"/>
  <c r="R24"/>
  <c r="T24"/>
  <c r="V24"/>
  <c r="X24"/>
  <c r="Z24"/>
  <c r="AB24"/>
  <c r="C25"/>
  <c r="E12"/>
  <c r="G12"/>
  <c r="I12"/>
  <c r="K12"/>
  <c r="M12"/>
  <c r="O12"/>
  <c r="Q12"/>
  <c r="S12"/>
  <c r="U12"/>
  <c r="W12"/>
  <c r="Y12"/>
  <c r="AA12"/>
  <c r="AC12"/>
  <c r="D13"/>
  <c r="F13"/>
  <c r="H13"/>
  <c r="J13"/>
  <c r="L13"/>
  <c r="N13"/>
  <c r="P13"/>
  <c r="R13"/>
  <c r="T13"/>
  <c r="V13"/>
  <c r="X13"/>
  <c r="Z13"/>
  <c r="AB13"/>
  <c r="C14"/>
  <c r="C48" s="1"/>
  <c r="C48" i="25"/>
  <c r="E14" i="23"/>
  <c r="E48" i="25"/>
  <c r="G14" i="23"/>
  <c r="G48" s="1"/>
  <c r="G48" i="25"/>
  <c r="I14" i="23"/>
  <c r="I48" i="25"/>
  <c r="K14" i="23"/>
  <c r="K48" s="1"/>
  <c r="K48" i="25"/>
  <c r="M14" i="23"/>
  <c r="M48" i="25"/>
  <c r="O14" i="23"/>
  <c r="O48" s="1"/>
  <c r="O48" i="25"/>
  <c r="Q14" i="23"/>
  <c r="Q48" i="25"/>
  <c r="S14" i="23"/>
  <c r="S48" s="1"/>
  <c r="S48" i="25"/>
  <c r="U14" i="23"/>
  <c r="U48" i="25"/>
  <c r="W14" i="23"/>
  <c r="W48" s="1"/>
  <c r="W48" i="25"/>
  <c r="Y14" i="23"/>
  <c r="Y48" i="25"/>
  <c r="AA14" i="23"/>
  <c r="AA48" s="1"/>
  <c r="AA48" i="25"/>
  <c r="AC14" i="23"/>
  <c r="AC48" i="25"/>
  <c r="D15" i="23"/>
  <c r="F15"/>
  <c r="H15"/>
  <c r="J15"/>
  <c r="L15"/>
  <c r="N15"/>
  <c r="P15"/>
  <c r="R15"/>
  <c r="T15"/>
  <c r="V15"/>
  <c r="X15"/>
  <c r="Z15"/>
  <c r="AB15"/>
  <c r="C16"/>
  <c r="E16"/>
  <c r="G16"/>
  <c r="I16"/>
  <c r="K16"/>
  <c r="M16"/>
  <c r="O16"/>
  <c r="Q16"/>
  <c r="S16"/>
  <c r="U16"/>
  <c r="W16"/>
  <c r="Y16"/>
  <c r="AA16"/>
  <c r="AC16"/>
  <c r="D17"/>
  <c r="F17"/>
  <c r="H17"/>
  <c r="J17"/>
  <c r="L17"/>
  <c r="N17"/>
  <c r="P17"/>
  <c r="R17"/>
  <c r="T17"/>
  <c r="V17"/>
  <c r="X17"/>
  <c r="Z17"/>
  <c r="AB17"/>
  <c r="C18"/>
  <c r="E18"/>
  <c r="G18"/>
  <c r="I18"/>
  <c r="K18"/>
  <c r="M18"/>
  <c r="O18"/>
  <c r="Q18"/>
  <c r="S18"/>
  <c r="U18"/>
  <c r="W18"/>
  <c r="Y18"/>
  <c r="AA18"/>
  <c r="AC18"/>
  <c r="D19"/>
  <c r="F19"/>
  <c r="H19"/>
  <c r="J19"/>
  <c r="L19"/>
  <c r="N19"/>
  <c r="P19"/>
  <c r="R19"/>
  <c r="T19"/>
  <c r="V19"/>
  <c r="X19"/>
  <c r="Z19"/>
  <c r="AB19"/>
  <c r="C20"/>
  <c r="E20"/>
  <c r="G20"/>
  <c r="I20"/>
  <c r="K20"/>
  <c r="M20"/>
  <c r="O20"/>
  <c r="Q20"/>
  <c r="S20"/>
  <c r="U20"/>
  <c r="W20"/>
  <c r="Y20"/>
  <c r="AA20"/>
  <c r="AC20"/>
  <c r="D21"/>
  <c r="F21"/>
  <c r="H21"/>
  <c r="J21"/>
  <c r="L21"/>
  <c r="N21"/>
  <c r="P21"/>
  <c r="R21"/>
  <c r="T21"/>
  <c r="V21"/>
  <c r="X21"/>
  <c r="Z21"/>
  <c r="AB21"/>
  <c r="C22"/>
  <c r="C50" s="1"/>
  <c r="C50" i="25"/>
  <c r="E22" i="23"/>
  <c r="E50" i="25"/>
  <c r="G22" i="23"/>
  <c r="G50" s="1"/>
  <c r="G50" i="25"/>
  <c r="I22" i="23"/>
  <c r="I50" i="25"/>
  <c r="K22" i="23"/>
  <c r="K50" s="1"/>
  <c r="K50" i="25"/>
  <c r="M22" i="23"/>
  <c r="M50" i="25"/>
  <c r="O22" i="23"/>
  <c r="O50" s="1"/>
  <c r="O50" i="25"/>
  <c r="Q22" i="23"/>
  <c r="Q50" i="25"/>
  <c r="S22" i="23"/>
  <c r="S50" s="1"/>
  <c r="S50" i="25"/>
  <c r="U22" i="23"/>
  <c r="U50" i="25"/>
  <c r="W22" i="23"/>
  <c r="W50" s="1"/>
  <c r="W50" i="25"/>
  <c r="Y22" i="23"/>
  <c r="Y50" i="25"/>
  <c r="AA22" i="23"/>
  <c r="AA50" s="1"/>
  <c r="AA50" i="25"/>
  <c r="AC22" i="23"/>
  <c r="AC50" i="25"/>
  <c r="D23" i="23"/>
  <c r="F23"/>
  <c r="H23"/>
  <c r="J23"/>
  <c r="L23"/>
  <c r="N23"/>
  <c r="P23"/>
  <c r="R23"/>
  <c r="T23"/>
  <c r="V23"/>
  <c r="X23"/>
  <c r="Z23"/>
  <c r="AB23"/>
  <c r="C24"/>
  <c r="E24"/>
  <c r="G24"/>
  <c r="I24"/>
  <c r="K24"/>
  <c r="M24"/>
  <c r="O24"/>
  <c r="Q24"/>
  <c r="S24"/>
  <c r="U24"/>
  <c r="W24"/>
  <c r="Y24"/>
  <c r="AA24"/>
  <c r="AC24"/>
  <c r="E25"/>
  <c r="G25"/>
  <c r="I25"/>
  <c r="K25"/>
  <c r="M25"/>
  <c r="O25"/>
  <c r="Q25"/>
  <c r="S25"/>
  <c r="U25"/>
  <c r="W25"/>
  <c r="Y25"/>
  <c r="AA25"/>
  <c r="AC25"/>
  <c r="D26"/>
  <c r="F26"/>
  <c r="H26"/>
  <c r="J26"/>
  <c r="L26"/>
  <c r="N26"/>
  <c r="P26"/>
  <c r="R26"/>
  <c r="T26"/>
  <c r="V26"/>
  <c r="X26"/>
  <c r="Z26"/>
  <c r="AB26"/>
  <c r="C27"/>
  <c r="E27"/>
  <c r="G27"/>
  <c r="I27"/>
  <c r="K27"/>
  <c r="M27"/>
  <c r="O27"/>
  <c r="Q27"/>
  <c r="S27"/>
  <c r="U27"/>
  <c r="W27"/>
  <c r="Y27"/>
  <c r="AA27"/>
  <c r="AC27"/>
  <c r="D28"/>
  <c r="F28"/>
  <c r="H28"/>
  <c r="J28"/>
  <c r="L28"/>
  <c r="N28"/>
  <c r="P28"/>
  <c r="R28"/>
  <c r="T28"/>
  <c r="V28"/>
  <c r="X28"/>
  <c r="Z28"/>
  <c r="AB28"/>
  <c r="C29"/>
  <c r="E29"/>
  <c r="G29"/>
  <c r="I29"/>
  <c r="K29"/>
  <c r="M29"/>
  <c r="O29"/>
  <c r="Q29"/>
  <c r="S29"/>
  <c r="U29"/>
  <c r="W29"/>
  <c r="Y29"/>
  <c r="AA29"/>
  <c r="AC29"/>
  <c r="D30"/>
  <c r="F30"/>
  <c r="H30"/>
  <c r="J30"/>
  <c r="L30"/>
  <c r="N30"/>
  <c r="P30"/>
  <c r="R30"/>
  <c r="T30"/>
  <c r="V30"/>
  <c r="X30"/>
  <c r="Z30"/>
  <c r="AB30"/>
  <c r="C31"/>
  <c r="E31"/>
  <c r="G31"/>
  <c r="I31"/>
  <c r="K31"/>
  <c r="M31"/>
  <c r="O31"/>
  <c r="Q31"/>
  <c r="S31"/>
  <c r="U31"/>
  <c r="W31"/>
  <c r="Y31"/>
  <c r="AA31"/>
  <c r="AC31"/>
  <c r="D32"/>
  <c r="F32"/>
  <c r="H32"/>
  <c r="J32"/>
  <c r="L32"/>
  <c r="N32"/>
  <c r="P32"/>
  <c r="R32"/>
  <c r="T32"/>
  <c r="V32"/>
  <c r="X32"/>
  <c r="Z32"/>
  <c r="AB32"/>
  <c r="C33"/>
  <c r="E33"/>
  <c r="G33"/>
  <c r="I33"/>
  <c r="K33"/>
  <c r="M33"/>
  <c r="O33"/>
  <c r="Q33"/>
  <c r="S33"/>
  <c r="U33"/>
  <c r="W33"/>
  <c r="Y33"/>
  <c r="AA33"/>
  <c r="AC33"/>
  <c r="D34"/>
  <c r="F34"/>
  <c r="H34"/>
  <c r="J34"/>
  <c r="L34"/>
  <c r="N34"/>
  <c r="P34"/>
  <c r="R34"/>
  <c r="T34"/>
  <c r="V34"/>
  <c r="X34"/>
  <c r="Z34"/>
  <c r="AB34"/>
  <c r="C35"/>
  <c r="E35"/>
  <c r="G35"/>
  <c r="I35"/>
  <c r="K35"/>
  <c r="M35"/>
  <c r="O35"/>
  <c r="Q35"/>
  <c r="S35"/>
  <c r="U35"/>
  <c r="W35"/>
  <c r="Y35"/>
  <c r="AA35"/>
  <c r="AC35"/>
  <c r="D36"/>
  <c r="F36"/>
  <c r="H36"/>
  <c r="J36"/>
  <c r="L36"/>
  <c r="N36"/>
  <c r="P36"/>
  <c r="R36"/>
  <c r="T36"/>
  <c r="V36"/>
  <c r="X36"/>
  <c r="Z36"/>
  <c r="AB36"/>
  <c r="C37"/>
  <c r="E37"/>
  <c r="G37"/>
  <c r="I37"/>
  <c r="K37"/>
  <c r="M37"/>
  <c r="O37"/>
  <c r="Q37"/>
  <c r="S37"/>
  <c r="U37"/>
  <c r="W37"/>
  <c r="Y37"/>
  <c r="AA37"/>
  <c r="AC37"/>
  <c r="D38"/>
  <c r="F38"/>
  <c r="H38"/>
  <c r="J38"/>
  <c r="L38"/>
  <c r="N38"/>
  <c r="P38"/>
  <c r="R38"/>
  <c r="T38"/>
  <c r="V38"/>
  <c r="X38"/>
  <c r="Z38"/>
  <c r="AB38"/>
  <c r="C39"/>
  <c r="E39"/>
  <c r="G39"/>
  <c r="I39"/>
  <c r="K39"/>
  <c r="M39"/>
  <c r="O39"/>
  <c r="Q39"/>
  <c r="S39"/>
  <c r="U39"/>
  <c r="W39"/>
  <c r="Y39"/>
  <c r="AA39"/>
  <c r="AC39"/>
  <c r="D40"/>
  <c r="F40"/>
  <c r="H40"/>
  <c r="J40"/>
  <c r="L40"/>
  <c r="N40"/>
  <c r="P40"/>
  <c r="R40"/>
  <c r="T40"/>
  <c r="V40"/>
  <c r="X40"/>
  <c r="Z40"/>
  <c r="AB40"/>
  <c r="C41"/>
  <c r="E41"/>
  <c r="G41"/>
  <c r="I41"/>
  <c r="K41"/>
  <c r="M41"/>
  <c r="O41"/>
  <c r="Q41"/>
  <c r="S41"/>
  <c r="U41"/>
  <c r="W41"/>
  <c r="Y41"/>
  <c r="AA41"/>
  <c r="AC41"/>
  <c r="D42"/>
  <c r="F42"/>
  <c r="H42"/>
  <c r="J42"/>
  <c r="L42"/>
  <c r="N42"/>
  <c r="P42"/>
  <c r="R42"/>
  <c r="T42"/>
  <c r="V42"/>
  <c r="X42"/>
  <c r="Z42"/>
  <c r="AB42"/>
  <c r="C43"/>
  <c r="E43"/>
  <c r="G43"/>
  <c r="I43"/>
  <c r="K43"/>
  <c r="M43"/>
  <c r="O43"/>
  <c r="Q43"/>
  <c r="S43"/>
  <c r="U43"/>
  <c r="W43"/>
  <c r="Y43"/>
  <c r="AA43"/>
  <c r="AC43"/>
  <c r="D25"/>
  <c r="F25"/>
  <c r="H25"/>
  <c r="J25"/>
  <c r="L25"/>
  <c r="N25"/>
  <c r="P25"/>
  <c r="R25"/>
  <c r="T25"/>
  <c r="V25"/>
  <c r="X25"/>
  <c r="Z25"/>
  <c r="AB25"/>
  <c r="C26"/>
  <c r="E26"/>
  <c r="G26"/>
  <c r="I26"/>
  <c r="K26"/>
  <c r="M26"/>
  <c r="O26"/>
  <c r="Q26"/>
  <c r="S26"/>
  <c r="U26"/>
  <c r="W26"/>
  <c r="Y26"/>
  <c r="AA26"/>
  <c r="AC26"/>
  <c r="D27"/>
  <c r="F27"/>
  <c r="H27"/>
  <c r="J27"/>
  <c r="L27"/>
  <c r="N27"/>
  <c r="P27"/>
  <c r="R27"/>
  <c r="T27"/>
  <c r="V27"/>
  <c r="X27"/>
  <c r="Z27"/>
  <c r="AB27"/>
  <c r="C28"/>
  <c r="E28"/>
  <c r="G28"/>
  <c r="I28"/>
  <c r="K28"/>
  <c r="M28"/>
  <c r="O28"/>
  <c r="Q28"/>
  <c r="S28"/>
  <c r="U28"/>
  <c r="W28"/>
  <c r="Y28"/>
  <c r="AA28"/>
  <c r="AC28"/>
  <c r="D29"/>
  <c r="F29"/>
  <c r="H29"/>
  <c r="J29"/>
  <c r="L29"/>
  <c r="N29"/>
  <c r="P29"/>
  <c r="R29"/>
  <c r="T29"/>
  <c r="V29"/>
  <c r="X29"/>
  <c r="Z29"/>
  <c r="AB29"/>
  <c r="C30"/>
  <c r="E30"/>
  <c r="G30"/>
  <c r="I30"/>
  <c r="K30"/>
  <c r="M30"/>
  <c r="O30"/>
  <c r="Q30"/>
  <c r="S30"/>
  <c r="U30"/>
  <c r="W30"/>
  <c r="Y30"/>
  <c r="AA30"/>
  <c r="AC30"/>
  <c r="D31"/>
  <c r="F31"/>
  <c r="H31"/>
  <c r="J31"/>
  <c r="L31"/>
  <c r="N31"/>
  <c r="P31"/>
  <c r="R31"/>
  <c r="T31"/>
  <c r="V31"/>
  <c r="X31"/>
  <c r="Z31"/>
  <c r="AB31"/>
  <c r="C32"/>
  <c r="E32"/>
  <c r="G32"/>
  <c r="I32"/>
  <c r="K32"/>
  <c r="M32"/>
  <c r="O32"/>
  <c r="Q32"/>
  <c r="S32"/>
  <c r="U32"/>
  <c r="W32"/>
  <c r="Y32"/>
  <c r="AA32"/>
  <c r="AC32"/>
  <c r="D33"/>
  <c r="F33"/>
  <c r="H33"/>
  <c r="J33"/>
  <c r="L33"/>
  <c r="N33"/>
  <c r="P33"/>
  <c r="R33"/>
  <c r="T33"/>
  <c r="V33"/>
  <c r="X33"/>
  <c r="Z33"/>
  <c r="AB33"/>
  <c r="C34"/>
  <c r="E34"/>
  <c r="G34"/>
  <c r="I34"/>
  <c r="K34"/>
  <c r="M34"/>
  <c r="O34"/>
  <c r="Q34"/>
  <c r="S34"/>
  <c r="U34"/>
  <c r="W34"/>
  <c r="Y34"/>
  <c r="AA34"/>
  <c r="AC34"/>
  <c r="D35"/>
  <c r="F35"/>
  <c r="H35"/>
  <c r="J35"/>
  <c r="L35"/>
  <c r="N35"/>
  <c r="P35"/>
  <c r="R35"/>
  <c r="T35"/>
  <c r="V35"/>
  <c r="X35"/>
  <c r="Z35"/>
  <c r="AB35"/>
  <c r="C36"/>
  <c r="E36"/>
  <c r="G36"/>
  <c r="I36"/>
  <c r="K36"/>
  <c r="M36"/>
  <c r="O36"/>
  <c r="Q36"/>
  <c r="S36"/>
  <c r="U36"/>
  <c r="W36"/>
  <c r="Y36"/>
  <c r="AA36"/>
  <c r="AC36"/>
  <c r="D37"/>
  <c r="F37"/>
  <c r="H37"/>
  <c r="J37"/>
  <c r="L37"/>
  <c r="N37"/>
  <c r="P37"/>
  <c r="R37"/>
  <c r="T37"/>
  <c r="V37"/>
  <c r="X37"/>
  <c r="Z37"/>
  <c r="AB37"/>
  <c r="C38"/>
  <c r="E38"/>
  <c r="G38"/>
  <c r="I38"/>
  <c r="K38"/>
  <c r="M38"/>
  <c r="O38"/>
  <c r="Q38"/>
  <c r="S38"/>
  <c r="U38"/>
  <c r="W38"/>
  <c r="Y38"/>
  <c r="AA38"/>
  <c r="AC38"/>
  <c r="D39"/>
  <c r="F39"/>
  <c r="H39"/>
  <c r="J39"/>
  <c r="L39"/>
  <c r="N39"/>
  <c r="P39"/>
  <c r="R39"/>
  <c r="T39"/>
  <c r="V39"/>
  <c r="X39"/>
  <c r="Z39"/>
  <c r="AB39"/>
  <c r="C40"/>
  <c r="E40"/>
  <c r="G40"/>
  <c r="I40"/>
  <c r="K40"/>
  <c r="M40"/>
  <c r="O40"/>
  <c r="Q40"/>
  <c r="S40"/>
  <c r="U40"/>
  <c r="W40"/>
  <c r="Y40"/>
  <c r="AA40"/>
  <c r="AC40"/>
  <c r="D41"/>
  <c r="F41"/>
  <c r="H41"/>
  <c r="J41"/>
  <c r="L41"/>
  <c r="N41"/>
  <c r="P41"/>
  <c r="R41"/>
  <c r="T41"/>
  <c r="V41"/>
  <c r="X41"/>
  <c r="Z41"/>
  <c r="AB41"/>
  <c r="C42"/>
  <c r="E42"/>
  <c r="G42"/>
  <c r="I42"/>
  <c r="K42"/>
  <c r="M42"/>
  <c r="O42"/>
  <c r="Q42"/>
  <c r="S42"/>
  <c r="U42"/>
  <c r="W42"/>
  <c r="Y42"/>
  <c r="AA42"/>
  <c r="AC42"/>
  <c r="D43"/>
  <c r="F43"/>
  <c r="H43"/>
  <c r="J43"/>
  <c r="L43"/>
  <c r="N43"/>
  <c r="P43"/>
  <c r="R43"/>
  <c r="T43"/>
  <c r="V43"/>
  <c r="X43"/>
  <c r="Z43"/>
  <c r="AB43"/>
  <c r="C12"/>
  <c r="C41" i="22"/>
  <c r="C37"/>
  <c r="C33"/>
  <c r="C29"/>
  <c r="C23"/>
  <c r="C19"/>
  <c r="C15"/>
  <c r="AB43"/>
  <c r="X43"/>
  <c r="T43"/>
  <c r="P43"/>
  <c r="L43"/>
  <c r="H43"/>
  <c r="D43"/>
  <c r="X42"/>
  <c r="T42"/>
  <c r="P42"/>
  <c r="L42"/>
  <c r="H42"/>
  <c r="D42"/>
  <c r="Z41"/>
  <c r="V41"/>
  <c r="R41"/>
  <c r="N41"/>
  <c r="J41"/>
  <c r="F41"/>
  <c r="Z40"/>
  <c r="V40"/>
  <c r="T40"/>
  <c r="P40"/>
  <c r="L40"/>
  <c r="J40"/>
  <c r="H40"/>
  <c r="F40"/>
  <c r="D40"/>
  <c r="AB39"/>
  <c r="Z39"/>
  <c r="X39"/>
  <c r="V39"/>
  <c r="T39"/>
  <c r="R39"/>
  <c r="P39"/>
  <c r="N39"/>
  <c r="L39"/>
  <c r="J39"/>
  <c r="H39"/>
  <c r="F39"/>
  <c r="D39"/>
  <c r="AB38"/>
  <c r="Z38"/>
  <c r="X38"/>
  <c r="V38"/>
  <c r="T38"/>
  <c r="R38"/>
  <c r="P38"/>
  <c r="N38"/>
  <c r="L38"/>
  <c r="J38"/>
  <c r="H38"/>
  <c r="F38"/>
  <c r="D38"/>
  <c r="AB37"/>
  <c r="Z37"/>
  <c r="X37"/>
  <c r="V37"/>
  <c r="T37"/>
  <c r="R37"/>
  <c r="P37"/>
  <c r="N37"/>
  <c r="L37"/>
  <c r="J37"/>
  <c r="H37"/>
  <c r="F37"/>
  <c r="D37"/>
  <c r="AB36"/>
  <c r="Z36"/>
  <c r="X36"/>
  <c r="V36"/>
  <c r="T36"/>
  <c r="R36"/>
  <c r="P36"/>
  <c r="N36"/>
  <c r="L36"/>
  <c r="J36"/>
  <c r="H36"/>
  <c r="F36"/>
  <c r="D36"/>
  <c r="AB35"/>
  <c r="Z35"/>
  <c r="X35"/>
  <c r="V35"/>
  <c r="T35"/>
  <c r="R35"/>
  <c r="P35"/>
  <c r="N35"/>
  <c r="L35"/>
  <c r="J35"/>
  <c r="H35"/>
  <c r="F35"/>
  <c r="D35"/>
  <c r="AB34"/>
  <c r="Z34"/>
  <c r="X34"/>
  <c r="V34"/>
  <c r="T34"/>
  <c r="R34"/>
  <c r="P34"/>
  <c r="N34"/>
  <c r="L34"/>
  <c r="J34"/>
  <c r="H34"/>
  <c r="F34"/>
  <c r="D34"/>
  <c r="AB33"/>
  <c r="Z33"/>
  <c r="X33"/>
  <c r="V33"/>
  <c r="T33"/>
  <c r="R33"/>
  <c r="P33"/>
  <c r="N33"/>
  <c r="L33"/>
  <c r="J33"/>
  <c r="H33"/>
  <c r="F33"/>
  <c r="D33"/>
  <c r="AB32"/>
  <c r="Z32"/>
  <c r="X32"/>
  <c r="V32"/>
  <c r="T32"/>
  <c r="R32"/>
  <c r="P32"/>
  <c r="N32"/>
  <c r="L32"/>
  <c r="J32"/>
  <c r="H32"/>
  <c r="F32"/>
  <c r="D32"/>
  <c r="AB31"/>
  <c r="Z31"/>
  <c r="X31"/>
  <c r="V31"/>
  <c r="T31"/>
  <c r="R31"/>
  <c r="P31"/>
  <c r="N31"/>
  <c r="L31"/>
  <c r="J31"/>
  <c r="H31"/>
  <c r="F31"/>
  <c r="D31"/>
  <c r="AB30"/>
  <c r="Z30"/>
  <c r="X30"/>
  <c r="V30"/>
  <c r="T30"/>
  <c r="R30"/>
  <c r="P30"/>
  <c r="N30"/>
  <c r="L30"/>
  <c r="J30"/>
  <c r="H30"/>
  <c r="F30"/>
  <c r="D30"/>
  <c r="AB29"/>
  <c r="Z29"/>
  <c r="X29"/>
  <c r="V29"/>
  <c r="T29"/>
  <c r="R29"/>
  <c r="P29"/>
  <c r="N29"/>
  <c r="L29"/>
  <c r="J29"/>
  <c r="H29"/>
  <c r="F29"/>
  <c r="D29"/>
  <c r="AB28"/>
  <c r="Z28"/>
  <c r="X28"/>
  <c r="V28"/>
  <c r="T28"/>
  <c r="R28"/>
  <c r="P28"/>
  <c r="N28"/>
  <c r="L28"/>
  <c r="J28"/>
  <c r="H28"/>
  <c r="F28"/>
  <c r="D28"/>
  <c r="AB27"/>
  <c r="Z27"/>
  <c r="X27"/>
  <c r="V27"/>
  <c r="T27"/>
  <c r="R27"/>
  <c r="P27"/>
  <c r="N27"/>
  <c r="L27"/>
  <c r="J27"/>
  <c r="H27"/>
  <c r="F27"/>
  <c r="D27"/>
  <c r="AB26"/>
  <c r="Z26"/>
  <c r="X26"/>
  <c r="V26"/>
  <c r="T26"/>
  <c r="R26"/>
  <c r="P26"/>
  <c r="N26"/>
  <c r="L26"/>
  <c r="J26"/>
  <c r="C43"/>
  <c r="C39"/>
  <c r="C35"/>
  <c r="C31"/>
  <c r="C27"/>
  <c r="C25"/>
  <c r="C21"/>
  <c r="C17"/>
  <c r="C13"/>
  <c r="Z43"/>
  <c r="V43"/>
  <c r="R43"/>
  <c r="N43"/>
  <c r="J43"/>
  <c r="F43"/>
  <c r="AB42"/>
  <c r="Z42"/>
  <c r="V42"/>
  <c r="R42"/>
  <c r="N42"/>
  <c r="J42"/>
  <c r="F42"/>
  <c r="AB41"/>
  <c r="X41"/>
  <c r="T41"/>
  <c r="P41"/>
  <c r="L41"/>
  <c r="H41"/>
  <c r="D41"/>
  <c r="AB40"/>
  <c r="X40"/>
  <c r="R40"/>
  <c r="N40"/>
  <c r="C12"/>
  <c r="C42"/>
  <c r="C40"/>
  <c r="C38"/>
  <c r="C36"/>
  <c r="C34"/>
  <c r="C32"/>
  <c r="C30"/>
  <c r="C28"/>
  <c r="C26"/>
  <c r="C24"/>
  <c r="C22"/>
  <c r="C20"/>
  <c r="C18"/>
  <c r="C16"/>
  <c r="C14"/>
  <c r="AC43"/>
  <c r="AA43"/>
  <c r="Y43"/>
  <c r="W43"/>
  <c r="U43"/>
  <c r="S43"/>
  <c r="Q43"/>
  <c r="O43"/>
  <c r="M43"/>
  <c r="K43"/>
  <c r="I43"/>
  <c r="G43"/>
  <c r="E43"/>
  <c r="AC42"/>
  <c r="AA42"/>
  <c r="Y42"/>
  <c r="W42"/>
  <c r="U42"/>
  <c r="S42"/>
  <c r="Q42"/>
  <c r="O42"/>
  <c r="M42"/>
  <c r="K42"/>
  <c r="I42"/>
  <c r="G42"/>
  <c r="E42"/>
  <c r="AC41"/>
  <c r="AA41"/>
  <c r="Y41"/>
  <c r="W41"/>
  <c r="U41"/>
  <c r="S41"/>
  <c r="Q41"/>
  <c r="O41"/>
  <c r="M41"/>
  <c r="K41"/>
  <c r="I41"/>
  <c r="G41"/>
  <c r="E41"/>
  <c r="AC40"/>
  <c r="AA40"/>
  <c r="Y40"/>
  <c r="W40"/>
  <c r="U40"/>
  <c r="S40"/>
  <c r="Q40"/>
  <c r="O40"/>
  <c r="M40"/>
  <c r="K40"/>
  <c r="I40"/>
  <c r="G40"/>
  <c r="E40"/>
  <c r="AC39"/>
  <c r="AA39"/>
  <c r="Y39"/>
  <c r="W39"/>
  <c r="U39"/>
  <c r="S39"/>
  <c r="Q39"/>
  <c r="O39"/>
  <c r="M39"/>
  <c r="K39"/>
  <c r="I39"/>
  <c r="G39"/>
  <c r="E39"/>
  <c r="AC38"/>
  <c r="AA38"/>
  <c r="Y38"/>
  <c r="W38"/>
  <c r="U38"/>
  <c r="S38"/>
  <c r="Q38"/>
  <c r="O38"/>
  <c r="M38"/>
  <c r="K38"/>
  <c r="I38"/>
  <c r="G38"/>
  <c r="E38"/>
  <c r="AC37"/>
  <c r="AA37"/>
  <c r="Y37"/>
  <c r="W37"/>
  <c r="U37"/>
  <c r="S37"/>
  <c r="Q37"/>
  <c r="O37"/>
  <c r="M37"/>
  <c r="K37"/>
  <c r="I37"/>
  <c r="G37"/>
  <c r="E37"/>
  <c r="AC36"/>
  <c r="AA36"/>
  <c r="Y36"/>
  <c r="W36"/>
  <c r="U36"/>
  <c r="S36"/>
  <c r="Q36"/>
  <c r="O36"/>
  <c r="M36"/>
  <c r="K36"/>
  <c r="I36"/>
  <c r="G36"/>
  <c r="E36"/>
  <c r="AC35"/>
  <c r="AA35"/>
  <c r="Y35"/>
  <c r="W35"/>
  <c r="U35"/>
  <c r="S35"/>
  <c r="Q35"/>
  <c r="O35"/>
  <c r="M35"/>
  <c r="K35"/>
  <c r="I35"/>
  <c r="G35"/>
  <c r="E35"/>
  <c r="AC34"/>
  <c r="AA34"/>
  <c r="Y34"/>
  <c r="W34"/>
  <c r="U34"/>
  <c r="S34"/>
  <c r="Q34"/>
  <c r="O34"/>
  <c r="M34"/>
  <c r="K34"/>
  <c r="I34"/>
  <c r="G34"/>
  <c r="E34"/>
  <c r="AC33"/>
  <c r="AA33"/>
  <c r="Y33"/>
  <c r="W33"/>
  <c r="U33"/>
  <c r="S33"/>
  <c r="Q33"/>
  <c r="O33"/>
  <c r="M33"/>
  <c r="K33"/>
  <c r="I33"/>
  <c r="G33"/>
  <c r="E33"/>
  <c r="AC32"/>
  <c r="AA32"/>
  <c r="Y32"/>
  <c r="W32"/>
  <c r="U32"/>
  <c r="S32"/>
  <c r="Q32"/>
  <c r="O32"/>
  <c r="M32"/>
  <c r="K32"/>
  <c r="I32"/>
  <c r="G32"/>
  <c r="E32"/>
  <c r="AC31"/>
  <c r="AA31"/>
  <c r="Y31"/>
  <c r="W31"/>
  <c r="H26"/>
  <c r="F26"/>
  <c r="D26"/>
  <c r="AB25"/>
  <c r="Z25"/>
  <c r="X25"/>
  <c r="V25"/>
  <c r="T25"/>
  <c r="R25"/>
  <c r="P25"/>
  <c r="N25"/>
  <c r="L25"/>
  <c r="J25"/>
  <c r="H25"/>
  <c r="F25"/>
  <c r="D25"/>
  <c r="AB24"/>
  <c r="Z24"/>
  <c r="X24"/>
  <c r="V24"/>
  <c r="T24"/>
  <c r="R24"/>
  <c r="P24"/>
  <c r="N24"/>
  <c r="L24"/>
  <c r="J24"/>
  <c r="H24"/>
  <c r="F24"/>
  <c r="D24"/>
  <c r="AB23"/>
  <c r="Z23"/>
  <c r="X23"/>
  <c r="V23"/>
  <c r="T23"/>
  <c r="R23"/>
  <c r="P23"/>
  <c r="N23"/>
  <c r="L23"/>
  <c r="J23"/>
  <c r="H23"/>
  <c r="F23"/>
  <c r="D23"/>
  <c r="AB22"/>
  <c r="Z22"/>
  <c r="X22"/>
  <c r="V22"/>
  <c r="T22"/>
  <c r="R22"/>
  <c r="P22"/>
  <c r="N22"/>
  <c r="L22"/>
  <c r="J22"/>
  <c r="H22"/>
  <c r="F22"/>
  <c r="D22"/>
  <c r="AB21"/>
  <c r="Z21"/>
  <c r="X21"/>
  <c r="V21"/>
  <c r="T21"/>
  <c r="R21"/>
  <c r="P21"/>
  <c r="N21"/>
  <c r="L21"/>
  <c r="J21"/>
  <c r="H21"/>
  <c r="F21"/>
  <c r="D21"/>
  <c r="AB20"/>
  <c r="Z20"/>
  <c r="X20"/>
  <c r="V20"/>
  <c r="T20"/>
  <c r="R20"/>
  <c r="P20"/>
  <c r="N20"/>
  <c r="L20"/>
  <c r="J20"/>
  <c r="H20"/>
  <c r="F20"/>
  <c r="D20"/>
  <c r="AB19"/>
  <c r="Z19"/>
  <c r="X19"/>
  <c r="V19"/>
  <c r="T19"/>
  <c r="R19"/>
  <c r="P19"/>
  <c r="N19"/>
  <c r="L19"/>
  <c r="J19"/>
  <c r="H19"/>
  <c r="F19"/>
  <c r="D19"/>
  <c r="AB18"/>
  <c r="Z18"/>
  <c r="X18"/>
  <c r="V18"/>
  <c r="T18"/>
  <c r="R18"/>
  <c r="P18"/>
  <c r="N18"/>
  <c r="L18"/>
  <c r="J18"/>
  <c r="H18"/>
  <c r="F18"/>
  <c r="D18"/>
  <c r="AB17"/>
  <c r="Z17"/>
  <c r="X17"/>
  <c r="V17"/>
  <c r="T17"/>
  <c r="R17"/>
  <c r="P17"/>
  <c r="N17"/>
  <c r="L17"/>
  <c r="J17"/>
  <c r="H17"/>
  <c r="F17"/>
  <c r="D17"/>
  <c r="AB16"/>
  <c r="Z16"/>
  <c r="X16"/>
  <c r="V16"/>
  <c r="T16"/>
  <c r="R16"/>
  <c r="P16"/>
  <c r="N16"/>
  <c r="L16"/>
  <c r="J16"/>
  <c r="H16"/>
  <c r="F16"/>
  <c r="D16"/>
  <c r="AB15"/>
  <c r="Z15"/>
  <c r="X15"/>
  <c r="V15"/>
  <c r="T15"/>
  <c r="R15"/>
  <c r="P15"/>
  <c r="N15"/>
  <c r="L15"/>
  <c r="J15"/>
  <c r="H15"/>
  <c r="F15"/>
  <c r="D15"/>
  <c r="AB14"/>
  <c r="Z14"/>
  <c r="X14"/>
  <c r="V14"/>
  <c r="T14"/>
  <c r="R14"/>
  <c r="P14"/>
  <c r="N14"/>
  <c r="L14"/>
  <c r="J14"/>
  <c r="H14"/>
  <c r="F14"/>
  <c r="D14"/>
  <c r="AB13"/>
  <c r="Z13"/>
  <c r="X13"/>
  <c r="V13"/>
  <c r="T13"/>
  <c r="R13"/>
  <c r="P13"/>
  <c r="N13"/>
  <c r="L13"/>
  <c r="J13"/>
  <c r="H13"/>
  <c r="F13"/>
  <c r="D13"/>
  <c r="AB12"/>
  <c r="Z12"/>
  <c r="X12"/>
  <c r="V12"/>
  <c r="T12"/>
  <c r="R12"/>
  <c r="P12"/>
  <c r="N12"/>
  <c r="L12"/>
  <c r="J12"/>
  <c r="H12"/>
  <c r="F12"/>
  <c r="D12"/>
  <c r="U31"/>
  <c r="S31"/>
  <c r="Q31"/>
  <c r="O31"/>
  <c r="M31"/>
  <c r="K31"/>
  <c r="I31"/>
  <c r="G31"/>
  <c r="E31"/>
  <c r="AC30"/>
  <c r="AA30"/>
  <c r="Y30"/>
  <c r="W30"/>
  <c r="U30"/>
  <c r="S30"/>
  <c r="Q30"/>
  <c r="O30"/>
  <c r="M30"/>
  <c r="K30"/>
  <c r="I30"/>
  <c r="G30"/>
  <c r="E30"/>
  <c r="AC29"/>
  <c r="AA29"/>
  <c r="Y29"/>
  <c r="W29"/>
  <c r="U29"/>
  <c r="S29"/>
  <c r="Q29"/>
  <c r="O29"/>
  <c r="M29"/>
  <c r="K29"/>
  <c r="I29"/>
  <c r="G29"/>
  <c r="E29"/>
  <c r="AC28"/>
  <c r="AA28"/>
  <c r="Y28"/>
  <c r="W28"/>
  <c r="U28"/>
  <c r="S28"/>
  <c r="Q28"/>
  <c r="O28"/>
  <c r="M28"/>
  <c r="K28"/>
  <c r="I28"/>
  <c r="G28"/>
  <c r="E28"/>
  <c r="AC27"/>
  <c r="AA27"/>
  <c r="Y27"/>
  <c r="W27"/>
  <c r="U27"/>
  <c r="S27"/>
  <c r="Q27"/>
  <c r="O27"/>
  <c r="M27"/>
  <c r="K27"/>
  <c r="I27"/>
  <c r="G27"/>
  <c r="E27"/>
  <c r="AC26"/>
  <c r="AA26"/>
  <c r="Y26"/>
  <c r="W26"/>
  <c r="U26"/>
  <c r="S26"/>
  <c r="Q26"/>
  <c r="O26"/>
  <c r="M26"/>
  <c r="K26"/>
  <c r="I26"/>
  <c r="G26"/>
  <c r="E26"/>
  <c r="AC25"/>
  <c r="AA25"/>
  <c r="Y25"/>
  <c r="W25"/>
  <c r="U25"/>
  <c r="S25"/>
  <c r="Q25"/>
  <c r="O25"/>
  <c r="M25"/>
  <c r="K25"/>
  <c r="I25"/>
  <c r="G25"/>
  <c r="E25"/>
  <c r="AC24"/>
  <c r="AA24"/>
  <c r="Y24"/>
  <c r="W24"/>
  <c r="U24"/>
  <c r="S24"/>
  <c r="Q24"/>
  <c r="O24"/>
  <c r="M24"/>
  <c r="K24"/>
  <c r="I24"/>
  <c r="G24"/>
  <c r="E24"/>
  <c r="AC23"/>
  <c r="AA23"/>
  <c r="Y23"/>
  <c r="W23"/>
  <c r="U23"/>
  <c r="S23"/>
  <c r="Q23"/>
  <c r="O23"/>
  <c r="M23"/>
  <c r="K23"/>
  <c r="I23"/>
  <c r="G23"/>
  <c r="E23"/>
  <c r="AC22"/>
  <c r="AA22"/>
  <c r="Y22"/>
  <c r="W22"/>
  <c r="U22"/>
  <c r="S22"/>
  <c r="Q22"/>
  <c r="O22"/>
  <c r="M22"/>
  <c r="K22"/>
  <c r="I22"/>
  <c r="G22"/>
  <c r="E22"/>
  <c r="AC21"/>
  <c r="AA21"/>
  <c r="Y21"/>
  <c r="W21"/>
  <c r="U21"/>
  <c r="S21"/>
  <c r="Q21"/>
  <c r="O21"/>
  <c r="M21"/>
  <c r="K21"/>
  <c r="I21"/>
  <c r="G21"/>
  <c r="E21"/>
  <c r="AC20"/>
  <c r="AA20"/>
  <c r="Y20"/>
  <c r="W20"/>
  <c r="U20"/>
  <c r="S20"/>
  <c r="Q20"/>
  <c r="O20"/>
  <c r="M20"/>
  <c r="K20"/>
  <c r="I20"/>
  <c r="G20"/>
  <c r="E20"/>
  <c r="AC19"/>
  <c r="AA19"/>
  <c r="Y19"/>
  <c r="W19"/>
  <c r="U19"/>
  <c r="S19"/>
  <c r="Q19"/>
  <c r="O19"/>
  <c r="M19"/>
  <c r="K19"/>
  <c r="I19"/>
  <c r="G19"/>
  <c r="E19"/>
  <c r="AC18"/>
  <c r="AA18"/>
  <c r="Y18"/>
  <c r="W18"/>
  <c r="U18"/>
  <c r="S18"/>
  <c r="Q18"/>
  <c r="O18"/>
  <c r="M18"/>
  <c r="K18"/>
  <c r="I18"/>
  <c r="G18"/>
  <c r="E18"/>
  <c r="AC17"/>
  <c r="AA17"/>
  <c r="Y17"/>
  <c r="W17"/>
  <c r="U17"/>
  <c r="S17"/>
  <c r="Q17"/>
  <c r="O17"/>
  <c r="M17"/>
  <c r="K17"/>
  <c r="I17"/>
  <c r="G17"/>
  <c r="E17"/>
  <c r="AC16"/>
  <c r="AA16"/>
  <c r="Y16"/>
  <c r="W16"/>
  <c r="U16"/>
  <c r="S16"/>
  <c r="Q16"/>
  <c r="O16"/>
  <c r="M16"/>
  <c r="K16"/>
  <c r="I16"/>
  <c r="G16"/>
  <c r="E16"/>
  <c r="AC15"/>
  <c r="AA15"/>
  <c r="Y15"/>
  <c r="W15"/>
  <c r="U15"/>
  <c r="S15"/>
  <c r="Q15"/>
  <c r="O15"/>
  <c r="M15"/>
  <c r="K15"/>
  <c r="I15"/>
  <c r="G15"/>
  <c r="E15"/>
  <c r="AC14"/>
  <c r="AA14"/>
  <c r="Y14"/>
  <c r="W14"/>
  <c r="U14"/>
  <c r="S14"/>
  <c r="Q14"/>
  <c r="O14"/>
  <c r="M14"/>
  <c r="K14"/>
  <c r="I14"/>
  <c r="G14"/>
  <c r="E14"/>
  <c r="AC13"/>
  <c r="AA13"/>
  <c r="Y13"/>
  <c r="W13"/>
  <c r="U13"/>
  <c r="S13"/>
  <c r="Q13"/>
  <c r="O13"/>
  <c r="M13"/>
  <c r="K13"/>
  <c r="I13"/>
  <c r="G13"/>
  <c r="E13"/>
  <c r="AC12"/>
  <c r="AA12"/>
  <c r="Y12"/>
  <c r="W12"/>
  <c r="U12"/>
  <c r="S12"/>
  <c r="Q12"/>
  <c r="O12"/>
  <c r="M12"/>
  <c r="K12"/>
  <c r="I12"/>
  <c r="G12"/>
  <c r="E12"/>
  <c r="AQ333" i="3"/>
  <c r="AQ331"/>
  <c r="AQ329"/>
  <c r="AQ328"/>
  <c r="AQ336"/>
  <c r="AQ334"/>
  <c r="AQ332"/>
  <c r="AQ330"/>
  <c r="AQ422"/>
  <c r="AQ420"/>
  <c r="AQ412"/>
  <c r="AQ410"/>
  <c r="AQ424"/>
  <c r="AQ433"/>
  <c r="AQ431"/>
  <c r="AQ429"/>
  <c r="AQ427"/>
  <c r="AQ425"/>
  <c r="AQ423"/>
  <c r="AQ421"/>
  <c r="AQ419"/>
  <c r="AQ417"/>
  <c r="AQ415"/>
  <c r="AQ413"/>
  <c r="AQ411"/>
  <c r="AQ409"/>
  <c r="AQ407"/>
  <c r="AQ430"/>
  <c r="AQ428"/>
  <c r="AQ426"/>
  <c r="AQ418"/>
  <c r="AQ416"/>
  <c r="AQ414"/>
  <c r="AQ408"/>
  <c r="AQ434"/>
  <c r="AQ432"/>
  <c r="AQ351"/>
  <c r="AQ349"/>
  <c r="AQ347"/>
  <c r="AQ345"/>
  <c r="AQ343"/>
  <c r="AQ341"/>
  <c r="AQ339"/>
  <c r="AQ337"/>
  <c r="AQ335"/>
  <c r="AQ348"/>
  <c r="AQ346"/>
  <c r="AQ344"/>
  <c r="AQ342"/>
  <c r="AQ340"/>
  <c r="AQ338"/>
  <c r="AQ356"/>
  <c r="AQ354"/>
  <c r="AQ352"/>
  <c r="AQ350"/>
  <c r="AQ355"/>
  <c r="AQ353"/>
  <c r="AQ358"/>
  <c r="AQ474"/>
  <c r="AQ41" i="25" s="1"/>
  <c r="AQ476" i="3"/>
  <c r="AQ43" i="25" s="1"/>
  <c r="AQ392" i="3"/>
  <c r="AQ394"/>
  <c r="AQ396"/>
  <c r="AQ398"/>
  <c r="AQ470"/>
  <c r="AQ37" i="25" s="1"/>
  <c r="AQ472" i="3"/>
  <c r="AQ39" i="25" s="1"/>
  <c r="AQ456" i="3"/>
  <c r="AQ23" i="25" s="1"/>
  <c r="AQ458" i="3"/>
  <c r="AQ25" i="25" s="1"/>
  <c r="AQ460" i="3"/>
  <c r="AQ27" i="25" s="1"/>
  <c r="AQ462" i="3"/>
  <c r="AQ29" i="25" s="1"/>
  <c r="AQ464" i="3"/>
  <c r="AQ31" i="25" s="1"/>
  <c r="AQ466" i="3"/>
  <c r="AQ33" i="25" s="1"/>
  <c r="AQ468" i="3"/>
  <c r="AQ35" i="25" s="1"/>
  <c r="E24" i="45" s="1"/>
  <c r="AQ359" i="3"/>
  <c r="AQ357"/>
  <c r="AQ450"/>
  <c r="AQ17" i="25" s="1"/>
  <c r="AQ452" i="3"/>
  <c r="AQ19" i="25" s="1"/>
  <c r="E23" i="45" s="1"/>
  <c r="AQ454" i="3"/>
  <c r="AQ21" i="25" s="1"/>
  <c r="AQ388" i="3"/>
  <c r="AQ390"/>
  <c r="AQ368"/>
  <c r="AQ370"/>
  <c r="AQ372"/>
  <c r="AQ374"/>
  <c r="AQ376"/>
  <c r="AQ378"/>
  <c r="AQ380"/>
  <c r="AQ382"/>
  <c r="AQ384"/>
  <c r="AQ386"/>
  <c r="AQ446"/>
  <c r="AQ13" i="25" s="1"/>
  <c r="AQ448" i="3"/>
  <c r="AQ15" i="25" s="1"/>
  <c r="AQ397" i="3"/>
  <c r="AQ395"/>
  <c r="AQ393"/>
  <c r="AQ391"/>
  <c r="AQ389"/>
  <c r="AQ387"/>
  <c r="AQ385"/>
  <c r="AQ383"/>
  <c r="AQ381"/>
  <c r="AQ379"/>
  <c r="AQ377"/>
  <c r="AQ375"/>
  <c r="AQ373"/>
  <c r="AQ371"/>
  <c r="AQ369"/>
  <c r="AQ367"/>
  <c r="AQ435"/>
  <c r="CI474" s="1"/>
  <c r="AQ437"/>
  <c r="CI476" s="1"/>
  <c r="AQ445"/>
  <c r="AQ447"/>
  <c r="AQ449"/>
  <c r="AQ16" i="25" s="1"/>
  <c r="AQ451" i="3"/>
  <c r="AQ18" i="25" s="1"/>
  <c r="AQ453" i="3"/>
  <c r="AQ20" i="25" s="1"/>
  <c r="AQ455" i="3"/>
  <c r="AQ22" i="25" s="1"/>
  <c r="AQ457" i="3"/>
  <c r="AQ24" i="25" s="1"/>
  <c r="AQ459" i="3"/>
  <c r="AQ26" i="25" s="1"/>
  <c r="AQ461" i="3"/>
  <c r="AQ28" i="25" s="1"/>
  <c r="AQ463" i="3"/>
  <c r="AQ30" i="25" s="1"/>
  <c r="AQ465" i="3"/>
  <c r="AQ467"/>
  <c r="AQ34" i="25" s="1"/>
  <c r="AQ469" i="3"/>
  <c r="AQ36" i="25" s="1"/>
  <c r="AQ471" i="3"/>
  <c r="AQ38" i="25" s="1"/>
  <c r="AQ473" i="3"/>
  <c r="AQ40" i="25" s="1"/>
  <c r="AQ475" i="3"/>
  <c r="AQ42" i="25" s="1"/>
  <c r="C438" i="3"/>
  <c r="AQ436"/>
  <c r="CI475" s="1"/>
  <c r="AQ406"/>
  <c r="CI445" s="1"/>
  <c r="D44" i="25"/>
  <c r="F44"/>
  <c r="H44"/>
  <c r="J44"/>
  <c r="L44"/>
  <c r="N44"/>
  <c r="P44"/>
  <c r="R44"/>
  <c r="T44"/>
  <c r="V44"/>
  <c r="X44"/>
  <c r="Z44"/>
  <c r="AB44"/>
  <c r="E44"/>
  <c r="G44"/>
  <c r="I44"/>
  <c r="K44"/>
  <c r="M44"/>
  <c r="O44"/>
  <c r="Q44"/>
  <c r="S44"/>
  <c r="U44"/>
  <c r="W44"/>
  <c r="Y44"/>
  <c r="AA44"/>
  <c r="AC44"/>
  <c r="C477" i="3"/>
  <c r="C44" i="25" s="1"/>
  <c r="C399" i="3"/>
  <c r="C360"/>
  <c r="CI471" l="1"/>
  <c r="CI447"/>
  <c r="CI455"/>
  <c r="CI465"/>
  <c r="CI469"/>
  <c r="CI448"/>
  <c r="CI452"/>
  <c r="CI456"/>
  <c r="CI460"/>
  <c r="CI464"/>
  <c r="CI468"/>
  <c r="CI472"/>
  <c r="CI449"/>
  <c r="CI459"/>
  <c r="CI473"/>
  <c r="CI453"/>
  <c r="CI457"/>
  <c r="CI467"/>
  <c r="CI446"/>
  <c r="CI450"/>
  <c r="CI454"/>
  <c r="CI458"/>
  <c r="CI462"/>
  <c r="CI466"/>
  <c r="CI470"/>
  <c r="CI463"/>
  <c r="CI451"/>
  <c r="CI461"/>
  <c r="AQ14" i="25"/>
  <c r="AQ438" i="3"/>
  <c r="AQ399"/>
  <c r="AQ360"/>
  <c r="AQ12" i="25"/>
  <c r="AQ477" i="3"/>
  <c r="AQ44" i="25" s="1"/>
  <c r="D15" i="45"/>
  <c r="D14"/>
  <c r="D13" i="44"/>
  <c r="D15"/>
  <c r="D14"/>
  <c r="D13" i="45"/>
  <c r="E25"/>
  <c r="E29"/>
  <c r="C50" i="22"/>
  <c r="AQ32" i="25"/>
  <c r="E26" i="45" s="1"/>
  <c r="F59" i="37"/>
  <c r="C59"/>
  <c r="L59"/>
  <c r="V59"/>
  <c r="AB59"/>
  <c r="C71"/>
  <c r="AA122" s="1"/>
  <c r="O59"/>
  <c r="W59"/>
  <c r="AD59"/>
  <c r="D59"/>
  <c r="K59"/>
  <c r="R59"/>
  <c r="Z59"/>
  <c r="G59"/>
  <c r="J59"/>
  <c r="S59"/>
  <c r="AA59"/>
  <c r="AC59"/>
  <c r="Y59"/>
  <c r="U59"/>
  <c r="P59"/>
  <c r="N59"/>
  <c r="H59"/>
  <c r="E59"/>
  <c r="AF59"/>
  <c r="AE59"/>
  <c r="X59"/>
  <c r="T59"/>
  <c r="Q59"/>
  <c r="M59"/>
  <c r="I59"/>
  <c r="AI122"/>
  <c r="J49" i="23"/>
  <c r="Y49"/>
  <c r="O48" i="22"/>
  <c r="W50"/>
  <c r="Z49" i="23"/>
  <c r="I49"/>
  <c r="X53" i="22"/>
  <c r="R49" i="23"/>
  <c r="F49"/>
  <c r="AB49"/>
  <c r="X49"/>
  <c r="T49"/>
  <c r="P49"/>
  <c r="L49"/>
  <c r="H49"/>
  <c r="D49"/>
  <c r="L52" i="22"/>
  <c r="G50"/>
  <c r="Z49"/>
  <c r="H53"/>
  <c r="X50"/>
  <c r="C47"/>
  <c r="AB52"/>
  <c r="V49" i="23"/>
  <c r="N49"/>
  <c r="Q49"/>
  <c r="J49" i="22"/>
  <c r="G48"/>
  <c r="O50"/>
  <c r="P53"/>
  <c r="W48"/>
  <c r="D52"/>
  <c r="T52"/>
  <c r="R49"/>
  <c r="AC49" i="23"/>
  <c r="U49"/>
  <c r="M49"/>
  <c r="E49"/>
  <c r="AA49" i="22"/>
  <c r="H50"/>
  <c r="R51"/>
  <c r="S53"/>
  <c r="C49"/>
  <c r="Z48"/>
  <c r="P53" i="23"/>
  <c r="Z53"/>
  <c r="J51" i="22"/>
  <c r="Z51"/>
  <c r="J48"/>
  <c r="P50"/>
  <c r="AA48"/>
  <c r="W49"/>
  <c r="K50"/>
  <c r="S50"/>
  <c r="AA50"/>
  <c r="K48"/>
  <c r="S48"/>
  <c r="D53"/>
  <c r="L53"/>
  <c r="V53"/>
  <c r="AB51" i="23"/>
  <c r="X51"/>
  <c r="T51"/>
  <c r="P51"/>
  <c r="L51"/>
  <c r="H51"/>
  <c r="D51"/>
  <c r="K53" i="22"/>
  <c r="AA53"/>
  <c r="N51"/>
  <c r="V51"/>
  <c r="T53"/>
  <c r="R48"/>
  <c r="D50"/>
  <c r="L50"/>
  <c r="T50"/>
  <c r="AB50"/>
  <c r="C51"/>
  <c r="C52"/>
  <c r="H52"/>
  <c r="P52"/>
  <c r="X52"/>
  <c r="F49"/>
  <c r="N49"/>
  <c r="V49"/>
  <c r="AC53" i="23"/>
  <c r="Y53"/>
  <c r="U53"/>
  <c r="Q53"/>
  <c r="M53"/>
  <c r="I53"/>
  <c r="E53"/>
  <c r="AA53"/>
  <c r="W53"/>
  <c r="S53"/>
  <c r="O53"/>
  <c r="K53"/>
  <c r="G53"/>
  <c r="Z50"/>
  <c r="V50"/>
  <c r="R50"/>
  <c r="N50"/>
  <c r="J50"/>
  <c r="F50"/>
  <c r="Z48"/>
  <c r="V48"/>
  <c r="R48"/>
  <c r="N48"/>
  <c r="J48"/>
  <c r="F48"/>
  <c r="Z51"/>
  <c r="V51"/>
  <c r="R51"/>
  <c r="N51"/>
  <c r="J51"/>
  <c r="F51"/>
  <c r="AC50"/>
  <c r="Y50"/>
  <c r="U50"/>
  <c r="Q50"/>
  <c r="M50"/>
  <c r="I50"/>
  <c r="E50"/>
  <c r="AC48"/>
  <c r="Y48"/>
  <c r="U48"/>
  <c r="Q48"/>
  <c r="M48"/>
  <c r="I48"/>
  <c r="E48"/>
  <c r="K49" i="22"/>
  <c r="S49"/>
  <c r="F48"/>
  <c r="N48"/>
  <c r="V48"/>
  <c r="C48"/>
  <c r="F53"/>
  <c r="J53"/>
  <c r="L46"/>
  <c r="AA52"/>
  <c r="D48"/>
  <c r="H48"/>
  <c r="L48"/>
  <c r="P48"/>
  <c r="T48"/>
  <c r="X48"/>
  <c r="AB48"/>
  <c r="F50"/>
  <c r="J50"/>
  <c r="N50"/>
  <c r="R50"/>
  <c r="V50"/>
  <c r="Z50"/>
  <c r="C53"/>
  <c r="F52"/>
  <c r="J52"/>
  <c r="N52"/>
  <c r="R52"/>
  <c r="V52"/>
  <c r="Z52"/>
  <c r="Z52" i="23"/>
  <c r="V52"/>
  <c r="R52"/>
  <c r="N52"/>
  <c r="J52"/>
  <c r="F52"/>
  <c r="AB46" i="22"/>
  <c r="F51"/>
  <c r="G53"/>
  <c r="O53"/>
  <c r="W53"/>
  <c r="C46"/>
  <c r="R53"/>
  <c r="N53"/>
  <c r="Z53"/>
  <c r="T53" i="23"/>
  <c r="L53"/>
  <c r="H53"/>
  <c r="D53"/>
  <c r="C53"/>
  <c r="V53"/>
  <c r="J53"/>
  <c r="F53"/>
  <c r="AC52"/>
  <c r="Y52"/>
  <c r="U52"/>
  <c r="Q52"/>
  <c r="M52"/>
  <c r="I52"/>
  <c r="E52"/>
  <c r="AB52"/>
  <c r="X52"/>
  <c r="T52"/>
  <c r="P52"/>
  <c r="L52"/>
  <c r="H52"/>
  <c r="D52"/>
  <c r="AA52"/>
  <c r="W52"/>
  <c r="S52"/>
  <c r="O52"/>
  <c r="K52"/>
  <c r="G52"/>
  <c r="AC51"/>
  <c r="Y51"/>
  <c r="U51"/>
  <c r="Q51"/>
  <c r="M51"/>
  <c r="I51"/>
  <c r="E51"/>
  <c r="AA51"/>
  <c r="W51"/>
  <c r="S51"/>
  <c r="O51"/>
  <c r="K51"/>
  <c r="G51"/>
  <c r="C51"/>
  <c r="AA49"/>
  <c r="W49"/>
  <c r="S49"/>
  <c r="O49"/>
  <c r="K49"/>
  <c r="G49"/>
  <c r="C49"/>
  <c r="AB50"/>
  <c r="X50"/>
  <c r="T50"/>
  <c r="P50"/>
  <c r="L50"/>
  <c r="H50"/>
  <c r="D50"/>
  <c r="AB48"/>
  <c r="X48"/>
  <c r="T48"/>
  <c r="P48"/>
  <c r="L48"/>
  <c r="H48"/>
  <c r="D48"/>
  <c r="E51" i="22"/>
  <c r="U51"/>
  <c r="K52"/>
  <c r="D46"/>
  <c r="H46"/>
  <c r="P46"/>
  <c r="T46"/>
  <c r="X46"/>
  <c r="D49"/>
  <c r="H49"/>
  <c r="L49"/>
  <c r="P49"/>
  <c r="T49"/>
  <c r="X49"/>
  <c r="AB49"/>
  <c r="D51"/>
  <c r="H51"/>
  <c r="L51"/>
  <c r="P51"/>
  <c r="T51"/>
  <c r="X51"/>
  <c r="AB51"/>
  <c r="E53"/>
  <c r="I53"/>
  <c r="M53"/>
  <c r="Q53"/>
  <c r="U53"/>
  <c r="Y53"/>
  <c r="AC53"/>
  <c r="AB53"/>
  <c r="S52"/>
  <c r="G49"/>
  <c r="O49"/>
  <c r="C47" i="25"/>
  <c r="AA44" i="23"/>
  <c r="W44"/>
  <c r="S44"/>
  <c r="O44"/>
  <c r="K44"/>
  <c r="G44"/>
  <c r="C44"/>
  <c r="C59" s="1"/>
  <c r="C59" i="25"/>
  <c r="Z44" i="23"/>
  <c r="V44"/>
  <c r="R44"/>
  <c r="N44"/>
  <c r="J44"/>
  <c r="F44"/>
  <c r="AQ14"/>
  <c r="AQ18"/>
  <c r="AQ22"/>
  <c r="AQ26"/>
  <c r="AQ30"/>
  <c r="AQ34"/>
  <c r="AQ38"/>
  <c r="AQ42"/>
  <c r="AT42" s="1"/>
  <c r="AQ29"/>
  <c r="AQ25"/>
  <c r="AQ21"/>
  <c r="AQ17"/>
  <c r="AQ13"/>
  <c r="AQ33"/>
  <c r="AQ43"/>
  <c r="AT43" s="1"/>
  <c r="AQ39"/>
  <c r="AT39" s="1"/>
  <c r="C46" i="25"/>
  <c r="AC44" i="23"/>
  <c r="Y44"/>
  <c r="U44"/>
  <c r="Q44"/>
  <c r="M44"/>
  <c r="I44"/>
  <c r="E44"/>
  <c r="AB44"/>
  <c r="X44"/>
  <c r="T44"/>
  <c r="P44"/>
  <c r="L44"/>
  <c r="H44"/>
  <c r="D44"/>
  <c r="AQ12"/>
  <c r="AQ16"/>
  <c r="AQ20"/>
  <c r="AQ24"/>
  <c r="AQ28"/>
  <c r="AQ32"/>
  <c r="AQ36"/>
  <c r="AQ40"/>
  <c r="AE111" s="1"/>
  <c r="AQ31"/>
  <c r="AQ27"/>
  <c r="AQ23"/>
  <c r="AQ19"/>
  <c r="AQ15"/>
  <c r="AQ35"/>
  <c r="AQ41"/>
  <c r="AF111" s="1"/>
  <c r="AQ37"/>
  <c r="AC46" i="25"/>
  <c r="AC47"/>
  <c r="AA46"/>
  <c r="AA47"/>
  <c r="Y46"/>
  <c r="Y47"/>
  <c r="W46"/>
  <c r="W47"/>
  <c r="U46"/>
  <c r="U47"/>
  <c r="S46"/>
  <c r="S47"/>
  <c r="Q46"/>
  <c r="Q47"/>
  <c r="O46"/>
  <c r="O47"/>
  <c r="M46"/>
  <c r="M47"/>
  <c r="K46"/>
  <c r="K47"/>
  <c r="I46"/>
  <c r="I47"/>
  <c r="G46"/>
  <c r="G47"/>
  <c r="E46"/>
  <c r="E47"/>
  <c r="AB47"/>
  <c r="AB46"/>
  <c r="Z47"/>
  <c r="Z46"/>
  <c r="X47"/>
  <c r="X46"/>
  <c r="V47"/>
  <c r="V46"/>
  <c r="T47"/>
  <c r="T46"/>
  <c r="R47"/>
  <c r="R46"/>
  <c r="P47"/>
  <c r="P46"/>
  <c r="N47"/>
  <c r="N46"/>
  <c r="L47"/>
  <c r="L46"/>
  <c r="J47"/>
  <c r="J46"/>
  <c r="H47"/>
  <c r="H46"/>
  <c r="F47"/>
  <c r="F46"/>
  <c r="D47"/>
  <c r="D46"/>
  <c r="AC53"/>
  <c r="AA53"/>
  <c r="Y53"/>
  <c r="W53"/>
  <c r="U53"/>
  <c r="S53"/>
  <c r="Q53"/>
  <c r="O53"/>
  <c r="M53"/>
  <c r="K53"/>
  <c r="I53"/>
  <c r="G53"/>
  <c r="E53"/>
  <c r="C53"/>
  <c r="AB52"/>
  <c r="Z52"/>
  <c r="X52"/>
  <c r="V52"/>
  <c r="T52"/>
  <c r="R52"/>
  <c r="P52"/>
  <c r="N52"/>
  <c r="L52"/>
  <c r="J52"/>
  <c r="H52"/>
  <c r="F52"/>
  <c r="D52"/>
  <c r="AB53"/>
  <c r="Z53"/>
  <c r="X53"/>
  <c r="V53"/>
  <c r="T53"/>
  <c r="R53"/>
  <c r="P53"/>
  <c r="N53"/>
  <c r="L53"/>
  <c r="J53"/>
  <c r="H53"/>
  <c r="F53"/>
  <c r="D53"/>
  <c r="AC52"/>
  <c r="AA52"/>
  <c r="Y52"/>
  <c r="W52"/>
  <c r="U52"/>
  <c r="S52"/>
  <c r="Q52"/>
  <c r="O52"/>
  <c r="M52"/>
  <c r="K52"/>
  <c r="I52"/>
  <c r="G52"/>
  <c r="E52"/>
  <c r="C52"/>
  <c r="AC51"/>
  <c r="AA51"/>
  <c r="Y51"/>
  <c r="W51"/>
  <c r="U51"/>
  <c r="S51"/>
  <c r="Q51"/>
  <c r="O51"/>
  <c r="M51"/>
  <c r="K51"/>
  <c r="I51"/>
  <c r="G51"/>
  <c r="E51"/>
  <c r="C51"/>
  <c r="AC49"/>
  <c r="AA49"/>
  <c r="Y49"/>
  <c r="W49"/>
  <c r="U49"/>
  <c r="S49"/>
  <c r="Q49"/>
  <c r="O49"/>
  <c r="M49"/>
  <c r="K49"/>
  <c r="I49"/>
  <c r="G49"/>
  <c r="E49"/>
  <c r="C49"/>
  <c r="AB51"/>
  <c r="Z51"/>
  <c r="X51"/>
  <c r="V51"/>
  <c r="T51"/>
  <c r="R51"/>
  <c r="P51"/>
  <c r="N51"/>
  <c r="L51"/>
  <c r="J51"/>
  <c r="H51"/>
  <c r="F51"/>
  <c r="D51"/>
  <c r="AB50"/>
  <c r="Z50"/>
  <c r="X50"/>
  <c r="V50"/>
  <c r="T50"/>
  <c r="R50"/>
  <c r="P50"/>
  <c r="N50"/>
  <c r="L50"/>
  <c r="J50"/>
  <c r="H50"/>
  <c r="F50"/>
  <c r="D50"/>
  <c r="AB49"/>
  <c r="Z49"/>
  <c r="X49"/>
  <c r="V49"/>
  <c r="T49"/>
  <c r="R49"/>
  <c r="P49"/>
  <c r="N49"/>
  <c r="L49"/>
  <c r="J49"/>
  <c r="H49"/>
  <c r="F49"/>
  <c r="D49"/>
  <c r="AB48"/>
  <c r="Z48"/>
  <c r="X48"/>
  <c r="V48"/>
  <c r="T48"/>
  <c r="R48"/>
  <c r="P48"/>
  <c r="N48"/>
  <c r="L48"/>
  <c r="J48"/>
  <c r="H48"/>
  <c r="F48"/>
  <c r="D48"/>
  <c r="G47" i="22"/>
  <c r="K47"/>
  <c r="O47"/>
  <c r="S47"/>
  <c r="W47"/>
  <c r="AA47"/>
  <c r="E47"/>
  <c r="I47"/>
  <c r="M47"/>
  <c r="Q47"/>
  <c r="U47"/>
  <c r="Y47"/>
  <c r="AC47"/>
  <c r="E48"/>
  <c r="I48"/>
  <c r="M48"/>
  <c r="Q48"/>
  <c r="U48"/>
  <c r="Y48"/>
  <c r="AC48"/>
  <c r="E49"/>
  <c r="I49"/>
  <c r="M49"/>
  <c r="Q49"/>
  <c r="U49"/>
  <c r="Y49"/>
  <c r="E50"/>
  <c r="I50"/>
  <c r="M50"/>
  <c r="Q50"/>
  <c r="U50"/>
  <c r="Y50"/>
  <c r="AC46"/>
  <c r="AC49"/>
  <c r="AC50"/>
  <c r="I51"/>
  <c r="M51"/>
  <c r="Q51"/>
  <c r="Y51"/>
  <c r="AC51"/>
  <c r="G51"/>
  <c r="K51"/>
  <c r="O51"/>
  <c r="S51"/>
  <c r="W51"/>
  <c r="AA51"/>
  <c r="E52"/>
  <c r="I52"/>
  <c r="M52"/>
  <c r="Q52"/>
  <c r="U52"/>
  <c r="Y52"/>
  <c r="AC52"/>
  <c r="G52"/>
  <c r="O52"/>
  <c r="W52"/>
  <c r="D47"/>
  <c r="H47"/>
  <c r="L47"/>
  <c r="P47"/>
  <c r="T47"/>
  <c r="X47"/>
  <c r="AB47"/>
  <c r="F46"/>
  <c r="J46"/>
  <c r="N46"/>
  <c r="R46"/>
  <c r="V46"/>
  <c r="Z46"/>
  <c r="F47"/>
  <c r="J47"/>
  <c r="M46"/>
  <c r="N47"/>
  <c r="E46"/>
  <c r="U46"/>
  <c r="R47"/>
  <c r="I46"/>
  <c r="Q46"/>
  <c r="Y46"/>
  <c r="V47"/>
  <c r="Z47"/>
  <c r="G46"/>
  <c r="K46"/>
  <c r="O46"/>
  <c r="S46"/>
  <c r="W46"/>
  <c r="AA46"/>
  <c r="C44"/>
  <c r="AQ36"/>
  <c r="AQ24"/>
  <c r="AQ28"/>
  <c r="AQ32"/>
  <c r="AQ21"/>
  <c r="AQ25"/>
  <c r="AQ29"/>
  <c r="AQ33"/>
  <c r="AQ16"/>
  <c r="AQ20"/>
  <c r="AQ13"/>
  <c r="AQ17"/>
  <c r="AQ37"/>
  <c r="AQ34"/>
  <c r="AQ38"/>
  <c r="AQ22"/>
  <c r="AQ26"/>
  <c r="AQ30"/>
  <c r="AQ19"/>
  <c r="AQ23"/>
  <c r="AQ27"/>
  <c r="AQ31"/>
  <c r="AQ35"/>
  <c r="AQ14"/>
  <c r="AQ18"/>
  <c r="AQ12"/>
  <c r="AQ15"/>
  <c r="E47" i="23"/>
  <c r="E46"/>
  <c r="G47"/>
  <c r="G46"/>
  <c r="I47"/>
  <c r="I46"/>
  <c r="K47"/>
  <c r="K46"/>
  <c r="M47"/>
  <c r="M46"/>
  <c r="O47"/>
  <c r="O46"/>
  <c r="Q47"/>
  <c r="Q46"/>
  <c r="S47"/>
  <c r="S46"/>
  <c r="U47"/>
  <c r="U46"/>
  <c r="W47"/>
  <c r="W46"/>
  <c r="Y47"/>
  <c r="Y46"/>
  <c r="AA47"/>
  <c r="AA46"/>
  <c r="AC47"/>
  <c r="AC46"/>
  <c r="D46"/>
  <c r="D47"/>
  <c r="F46"/>
  <c r="F47"/>
  <c r="H46"/>
  <c r="H47"/>
  <c r="J46"/>
  <c r="J47"/>
  <c r="L46"/>
  <c r="L47"/>
  <c r="N46"/>
  <c r="N47"/>
  <c r="P46"/>
  <c r="P47"/>
  <c r="R46"/>
  <c r="R47"/>
  <c r="T46"/>
  <c r="T47"/>
  <c r="V46"/>
  <c r="V47"/>
  <c r="X46"/>
  <c r="X47"/>
  <c r="Z46"/>
  <c r="Z47"/>
  <c r="AB46"/>
  <c r="AB47"/>
  <c r="C47"/>
  <c r="C46"/>
  <c r="C52"/>
  <c r="N53"/>
  <c r="R53"/>
  <c r="X53"/>
  <c r="AB53"/>
  <c r="I44" i="22"/>
  <c r="Q44"/>
  <c r="Y44"/>
  <c r="F44"/>
  <c r="J44"/>
  <c r="N44"/>
  <c r="R44"/>
  <c r="V44"/>
  <c r="Z44"/>
  <c r="S44"/>
  <c r="AQ43"/>
  <c r="AQ42"/>
  <c r="AQ39"/>
  <c r="AQ40"/>
  <c r="E44"/>
  <c r="M44"/>
  <c r="U44"/>
  <c r="AC44"/>
  <c r="D44"/>
  <c r="H44"/>
  <c r="L44"/>
  <c r="P44"/>
  <c r="T44"/>
  <c r="X44"/>
  <c r="AB44"/>
  <c r="K44"/>
  <c r="AA44"/>
  <c r="O44"/>
  <c r="G44"/>
  <c r="W44"/>
  <c r="AQ41"/>
  <c r="AH65" i="37" l="1"/>
  <c r="C66"/>
  <c r="O122"/>
  <c r="AG66"/>
  <c r="AG67" s="1"/>
  <c r="L66"/>
  <c r="U122"/>
  <c r="Q122"/>
  <c r="U66"/>
  <c r="H65"/>
  <c r="V122"/>
  <c r="T122"/>
  <c r="R122"/>
  <c r="P122"/>
  <c r="R65"/>
  <c r="AC65"/>
  <c r="K65"/>
  <c r="AA66"/>
  <c r="X65"/>
  <c r="I65"/>
  <c r="F65"/>
  <c r="F122"/>
  <c r="E122"/>
  <c r="D122"/>
  <c r="AJ122"/>
  <c r="AE122"/>
  <c r="AH122"/>
  <c r="AG122"/>
  <c r="C122"/>
  <c r="M65"/>
  <c r="E66"/>
  <c r="AK66"/>
  <c r="AK67" s="1"/>
  <c r="AA65"/>
  <c r="S66"/>
  <c r="AI66"/>
  <c r="AI67" s="1"/>
  <c r="P65"/>
  <c r="AJ65"/>
  <c r="AB66"/>
  <c r="AO65"/>
  <c r="O65"/>
  <c r="R66"/>
  <c r="R67" s="1"/>
  <c r="N122"/>
  <c r="AD122"/>
  <c r="M122"/>
  <c r="AC122"/>
  <c r="L122"/>
  <c r="AB122"/>
  <c r="G122"/>
  <c r="W122"/>
  <c r="J122"/>
  <c r="Z122"/>
  <c r="I122"/>
  <c r="Y122"/>
  <c r="H122"/>
  <c r="X122"/>
  <c r="S122"/>
  <c r="F66"/>
  <c r="F67" s="1"/>
  <c r="E65"/>
  <c r="U65"/>
  <c r="U69" s="1"/>
  <c r="AK65"/>
  <c r="AK69" s="1"/>
  <c r="M66"/>
  <c r="AC66"/>
  <c r="AC69" s="1"/>
  <c r="C65"/>
  <c r="C69" s="1"/>
  <c r="S65"/>
  <c r="S69" s="1"/>
  <c r="AI65"/>
  <c r="AI69" s="1"/>
  <c r="K66"/>
  <c r="D65"/>
  <c r="L65"/>
  <c r="L69" s="1"/>
  <c r="T65"/>
  <c r="AB65"/>
  <c r="AB69" s="1"/>
  <c r="D66"/>
  <c r="D67" s="1"/>
  <c r="T66"/>
  <c r="AJ66"/>
  <c r="AJ67" s="1"/>
  <c r="Y65"/>
  <c r="Q66"/>
  <c r="G65"/>
  <c r="AE65"/>
  <c r="AF122"/>
  <c r="K122"/>
  <c r="J65"/>
  <c r="AH66"/>
  <c r="AH67" s="1"/>
  <c r="AF65"/>
  <c r="AN65"/>
  <c r="H66"/>
  <c r="H69" s="1"/>
  <c r="P66"/>
  <c r="X66"/>
  <c r="AF66"/>
  <c r="AF67" s="1"/>
  <c r="AN66"/>
  <c r="AN67" s="1"/>
  <c r="Q65"/>
  <c r="AG65"/>
  <c r="I66"/>
  <c r="I67" s="1"/>
  <c r="Y66"/>
  <c r="AO66"/>
  <c r="AO67" s="1"/>
  <c r="W66"/>
  <c r="AP66"/>
  <c r="AP67" s="1"/>
  <c r="G66"/>
  <c r="G67" s="1"/>
  <c r="AM66"/>
  <c r="AM67" s="1"/>
  <c r="Z65"/>
  <c r="AP65"/>
  <c r="AP69" s="1"/>
  <c r="J66"/>
  <c r="Z66"/>
  <c r="AV44" i="25"/>
  <c r="E13" i="45"/>
  <c r="E26" i="44"/>
  <c r="E24"/>
  <c r="E23"/>
  <c r="E29"/>
  <c r="E25"/>
  <c r="F111" i="22"/>
  <c r="I111"/>
  <c r="Z111"/>
  <c r="R111"/>
  <c r="J111"/>
  <c r="Q111"/>
  <c r="AC111"/>
  <c r="AB111"/>
  <c r="D111"/>
  <c r="G111"/>
  <c r="T111"/>
  <c r="L111"/>
  <c r="S111"/>
  <c r="AA111"/>
  <c r="C111"/>
  <c r="E111"/>
  <c r="V111"/>
  <c r="N111"/>
  <c r="U111"/>
  <c r="M111"/>
  <c r="Y111"/>
  <c r="H111"/>
  <c r="K111"/>
  <c r="X111"/>
  <c r="P111"/>
  <c r="W111"/>
  <c r="O111"/>
  <c r="C59"/>
  <c r="AL66" i="37"/>
  <c r="AL67" s="1"/>
  <c r="W65"/>
  <c r="W69" s="1"/>
  <c r="AM65"/>
  <c r="O66"/>
  <c r="O69" s="1"/>
  <c r="AE66"/>
  <c r="AE67" s="1"/>
  <c r="N65"/>
  <c r="V65"/>
  <c r="AD65"/>
  <c r="AL65"/>
  <c r="N66"/>
  <c r="N67" s="1"/>
  <c r="V66"/>
  <c r="V67" s="1"/>
  <c r="AD66"/>
  <c r="AD67" s="1"/>
  <c r="AA67"/>
  <c r="L67"/>
  <c r="U67"/>
  <c r="S67"/>
  <c r="X67"/>
  <c r="Y67"/>
  <c r="AT40" i="23"/>
  <c r="AH111"/>
  <c r="AT32" i="22"/>
  <c r="AT41" i="23"/>
  <c r="AT33" i="22"/>
  <c r="AT24"/>
  <c r="AT25"/>
  <c r="AT23"/>
  <c r="AG111" i="23"/>
  <c r="AT34" i="22"/>
  <c r="AT22"/>
  <c r="AT12"/>
  <c r="AD111" i="23"/>
  <c r="AT16" i="22"/>
  <c r="AT36"/>
  <c r="AT13"/>
  <c r="AT38"/>
  <c r="AT37"/>
  <c r="AT29"/>
  <c r="AT21"/>
  <c r="AT28"/>
  <c r="AT17"/>
  <c r="AT20"/>
  <c r="AT31"/>
  <c r="AT30"/>
  <c r="AQ50"/>
  <c r="AT35"/>
  <c r="AT27"/>
  <c r="AT19"/>
  <c r="AT26"/>
  <c r="AT15"/>
  <c r="AT18"/>
  <c r="AV12" i="25"/>
  <c r="AV39"/>
  <c r="AV27"/>
  <c r="AV35"/>
  <c r="AV13"/>
  <c r="AV16"/>
  <c r="AV24"/>
  <c r="AV32"/>
  <c r="AV40"/>
  <c r="AV37"/>
  <c r="AV29"/>
  <c r="AV17"/>
  <c r="AV15"/>
  <c r="AV18"/>
  <c r="AV26"/>
  <c r="AV34"/>
  <c r="AV42"/>
  <c r="AV43"/>
  <c r="AV23"/>
  <c r="AV31"/>
  <c r="AV19"/>
  <c r="AV20"/>
  <c r="AV28"/>
  <c r="AV36"/>
  <c r="AV41"/>
  <c r="AV25"/>
  <c r="AV33"/>
  <c r="AV21"/>
  <c r="AV14"/>
  <c r="AV22"/>
  <c r="AV30"/>
  <c r="AV38"/>
  <c r="AT37"/>
  <c r="AB111"/>
  <c r="AT41"/>
  <c r="AF111"/>
  <c r="AT35"/>
  <c r="Z111"/>
  <c r="AT15"/>
  <c r="F111"/>
  <c r="AT19"/>
  <c r="J111"/>
  <c r="AT23"/>
  <c r="N111"/>
  <c r="AQ52"/>
  <c r="E28" i="45" s="1"/>
  <c r="AT27" i="25"/>
  <c r="R111"/>
  <c r="AT31"/>
  <c r="V111"/>
  <c r="AT40"/>
  <c r="AE111"/>
  <c r="AT36"/>
  <c r="AA111"/>
  <c r="AT32"/>
  <c r="W111"/>
  <c r="AT28"/>
  <c r="S111"/>
  <c r="AQ51"/>
  <c r="E22" i="45" s="1"/>
  <c r="AT24" i="25"/>
  <c r="O111"/>
  <c r="AQ49"/>
  <c r="E21" i="45" s="1"/>
  <c r="AT20" i="25"/>
  <c r="K111"/>
  <c r="AT16"/>
  <c r="G111"/>
  <c r="AQ46"/>
  <c r="AQ47"/>
  <c r="AT12"/>
  <c r="C111"/>
  <c r="AQ44" i="23"/>
  <c r="AT44" s="1"/>
  <c r="AT44" i="25"/>
  <c r="AT39"/>
  <c r="AD111"/>
  <c r="AT43"/>
  <c r="AH111"/>
  <c r="AT33"/>
  <c r="X111"/>
  <c r="AT13"/>
  <c r="D111"/>
  <c r="AT17"/>
  <c r="H111"/>
  <c r="AT21"/>
  <c r="L111"/>
  <c r="AT25"/>
  <c r="P111"/>
  <c r="AT29"/>
  <c r="T111"/>
  <c r="AT42"/>
  <c r="AG111"/>
  <c r="AQ53"/>
  <c r="AT38"/>
  <c r="AC111"/>
  <c r="AT34"/>
  <c r="Y111"/>
  <c r="AT30"/>
  <c r="U111"/>
  <c r="AT26"/>
  <c r="Q111"/>
  <c r="AQ50"/>
  <c r="E27" i="45" s="1"/>
  <c r="AT22" i="25"/>
  <c r="M111"/>
  <c r="AT18"/>
  <c r="I111"/>
  <c r="AQ48"/>
  <c r="AT14"/>
  <c r="E111"/>
  <c r="AQ52" i="22"/>
  <c r="AQ48"/>
  <c r="AT48" s="1"/>
  <c r="AQ47"/>
  <c r="AT47" s="1"/>
  <c r="AQ49"/>
  <c r="AQ51"/>
  <c r="AQ46"/>
  <c r="AT15" i="23"/>
  <c r="F111"/>
  <c r="AQ47"/>
  <c r="AT47" s="1"/>
  <c r="AQ46"/>
  <c r="AT46" s="1"/>
  <c r="AT12"/>
  <c r="C111"/>
  <c r="AT18"/>
  <c r="I111"/>
  <c r="AQ48"/>
  <c r="AT48" s="1"/>
  <c r="AT14"/>
  <c r="E111"/>
  <c r="AT35"/>
  <c r="Z111"/>
  <c r="AT31"/>
  <c r="V111"/>
  <c r="AQ52"/>
  <c r="AT52" s="1"/>
  <c r="AT27"/>
  <c r="R111"/>
  <c r="AT23"/>
  <c r="N111"/>
  <c r="AT19"/>
  <c r="J111"/>
  <c r="AT30"/>
  <c r="U111"/>
  <c r="AT26"/>
  <c r="Q111"/>
  <c r="AQ50"/>
  <c r="AT50" s="1"/>
  <c r="AT22"/>
  <c r="M111"/>
  <c r="AQ53"/>
  <c r="AT53" s="1"/>
  <c r="AT38"/>
  <c r="AC111"/>
  <c r="AT34"/>
  <c r="Y111"/>
  <c r="AT37"/>
  <c r="AB111"/>
  <c r="AT17"/>
  <c r="H111"/>
  <c r="AT13"/>
  <c r="D111"/>
  <c r="AQ49"/>
  <c r="AT49" s="1"/>
  <c r="AT20"/>
  <c r="K111"/>
  <c r="AT16"/>
  <c r="G111"/>
  <c r="AT33"/>
  <c r="X111"/>
  <c r="AT29"/>
  <c r="T111"/>
  <c r="AT25"/>
  <c r="P111"/>
  <c r="AT21"/>
  <c r="L111"/>
  <c r="AT32"/>
  <c r="W111"/>
  <c r="AT28"/>
  <c r="S111"/>
  <c r="AQ51"/>
  <c r="AT51" s="1"/>
  <c r="AT24"/>
  <c r="O111"/>
  <c r="AT36"/>
  <c r="AA111"/>
  <c r="AT40" i="22"/>
  <c r="AE111"/>
  <c r="AT42"/>
  <c r="AG111"/>
  <c r="AT41"/>
  <c r="AF111"/>
  <c r="AT39"/>
  <c r="AD111"/>
  <c r="AT43"/>
  <c r="AH111"/>
  <c r="AQ53"/>
  <c r="AT53" s="1"/>
  <c r="AQ44"/>
  <c r="AT14"/>
  <c r="Z67" i="37" l="1"/>
  <c r="F69"/>
  <c r="R69"/>
  <c r="J69"/>
  <c r="K67"/>
  <c r="M67"/>
  <c r="C123" i="22"/>
  <c r="AB67" i="37"/>
  <c r="T67"/>
  <c r="Q67"/>
  <c r="E67"/>
  <c r="C67"/>
  <c r="Q69"/>
  <c r="M69"/>
  <c r="AH69"/>
  <c r="H67"/>
  <c r="O67"/>
  <c r="AC67"/>
  <c r="AM69"/>
  <c r="G69"/>
  <c r="I69"/>
  <c r="P69"/>
  <c r="K69"/>
  <c r="P67"/>
  <c r="AA69"/>
  <c r="AJ69"/>
  <c r="AG69"/>
  <c r="AE69"/>
  <c r="X69"/>
  <c r="E69"/>
  <c r="T69"/>
  <c r="D69"/>
  <c r="Y69"/>
  <c r="J67"/>
  <c r="AO69"/>
  <c r="V69"/>
  <c r="AF69"/>
  <c r="AD69"/>
  <c r="N69"/>
  <c r="Z69"/>
  <c r="AN69"/>
  <c r="AV46" i="25"/>
  <c r="E20" i="45"/>
  <c r="G20" s="1"/>
  <c r="E13" i="44"/>
  <c r="E30" i="45"/>
  <c r="F24" s="1"/>
  <c r="G21"/>
  <c r="G27"/>
  <c r="G23"/>
  <c r="G24"/>
  <c r="G29"/>
  <c r="G22"/>
  <c r="G28"/>
  <c r="G25"/>
  <c r="G26"/>
  <c r="AT46" i="22"/>
  <c r="E20" i="44"/>
  <c r="AT49" i="22"/>
  <c r="E21" i="44"/>
  <c r="AT50" i="22"/>
  <c r="E27" i="44"/>
  <c r="AT51" i="22"/>
  <c r="E22" i="44"/>
  <c r="AT52" i="22"/>
  <c r="E28" i="44"/>
  <c r="AT44" i="22"/>
  <c r="W67" i="37"/>
  <c r="AL69"/>
  <c r="AT50" i="25"/>
  <c r="AV50"/>
  <c r="AT46"/>
  <c r="AT51"/>
  <c r="AV51"/>
  <c r="AT48"/>
  <c r="AV48"/>
  <c r="AT53"/>
  <c r="AV53"/>
  <c r="AT47"/>
  <c r="AV47"/>
  <c r="AT49"/>
  <c r="AV49"/>
  <c r="AT52"/>
  <c r="AV52"/>
  <c r="E109"/>
  <c r="C123"/>
  <c r="C109"/>
  <c r="Q109"/>
  <c r="U109"/>
  <c r="Y109"/>
  <c r="AC109"/>
  <c r="G109"/>
  <c r="K109"/>
  <c r="S109"/>
  <c r="W109"/>
  <c r="AA109"/>
  <c r="AE109"/>
  <c r="V109"/>
  <c r="R109"/>
  <c r="I109"/>
  <c r="M109"/>
  <c r="AG109"/>
  <c r="T109"/>
  <c r="P109"/>
  <c r="L109"/>
  <c r="H109"/>
  <c r="D109"/>
  <c r="X109"/>
  <c r="AH109"/>
  <c r="AD109"/>
  <c r="O109"/>
  <c r="N109"/>
  <c r="J109"/>
  <c r="F109"/>
  <c r="Z109"/>
  <c r="AF109"/>
  <c r="AB109"/>
  <c r="AH109" i="22"/>
  <c r="AE109" i="23"/>
  <c r="AG109"/>
  <c r="S109"/>
  <c r="AD109"/>
  <c r="AH109"/>
  <c r="AA109"/>
  <c r="O109"/>
  <c r="D109"/>
  <c r="H109"/>
  <c r="AF109"/>
  <c r="M109"/>
  <c r="V109"/>
  <c r="Z109"/>
  <c r="E109"/>
  <c r="C123"/>
  <c r="C109"/>
  <c r="W109"/>
  <c r="L109"/>
  <c r="P109"/>
  <c r="T109"/>
  <c r="X109"/>
  <c r="G109"/>
  <c r="K109"/>
  <c r="AB109"/>
  <c r="Y109"/>
  <c r="AC109"/>
  <c r="Q109"/>
  <c r="U109"/>
  <c r="J109"/>
  <c r="N109"/>
  <c r="R109"/>
  <c r="I109"/>
  <c r="F109"/>
  <c r="E109" i="22"/>
  <c r="AD109"/>
  <c r="AF109"/>
  <c r="AG109"/>
  <c r="AE109"/>
  <c r="AC109"/>
  <c r="L109"/>
  <c r="M109"/>
  <c r="G109"/>
  <c r="I109"/>
  <c r="N109"/>
  <c r="AA109"/>
  <c r="V109"/>
  <c r="S109"/>
  <c r="T109"/>
  <c r="AB109"/>
  <c r="U109"/>
  <c r="D109"/>
  <c r="O109"/>
  <c r="Z109"/>
  <c r="K109"/>
  <c r="W109"/>
  <c r="P109"/>
  <c r="X109"/>
  <c r="F109"/>
  <c r="Y109"/>
  <c r="Q109"/>
  <c r="J109"/>
  <c r="R109"/>
  <c r="H109"/>
  <c r="C109"/>
  <c r="D116" i="25" l="1"/>
  <c r="F116"/>
  <c r="H116"/>
  <c r="J116"/>
  <c r="L116"/>
  <c r="N116"/>
  <c r="P116"/>
  <c r="R116"/>
  <c r="T116"/>
  <c r="V116"/>
  <c r="X116"/>
  <c r="Z116"/>
  <c r="AB116"/>
  <c r="AD116"/>
  <c r="AF116"/>
  <c r="AH116"/>
  <c r="E116"/>
  <c r="G116"/>
  <c r="I116"/>
  <c r="K116"/>
  <c r="M116"/>
  <c r="O116"/>
  <c r="Q116"/>
  <c r="S116"/>
  <c r="U116"/>
  <c r="W116"/>
  <c r="Y116"/>
  <c r="AA116"/>
  <c r="AC116"/>
  <c r="AE116"/>
  <c r="AG116"/>
  <c r="C116"/>
  <c r="C116" i="23"/>
  <c r="E116"/>
  <c r="G116"/>
  <c r="I116"/>
  <c r="K116"/>
  <c r="M116"/>
  <c r="O116"/>
  <c r="Q116"/>
  <c r="S116"/>
  <c r="U116"/>
  <c r="W116"/>
  <c r="Y116"/>
  <c r="AA116"/>
  <c r="AC116"/>
  <c r="AE116"/>
  <c r="AG116"/>
  <c r="D116"/>
  <c r="F116"/>
  <c r="H116"/>
  <c r="J116"/>
  <c r="L116"/>
  <c r="N116"/>
  <c r="P116"/>
  <c r="R116"/>
  <c r="T116"/>
  <c r="V116"/>
  <c r="X116"/>
  <c r="Z116"/>
  <c r="AB116"/>
  <c r="AD116"/>
  <c r="AF116"/>
  <c r="AH116"/>
  <c r="C116" i="22"/>
  <c r="AE116"/>
  <c r="AG116"/>
  <c r="D116"/>
  <c r="F116"/>
  <c r="H116"/>
  <c r="J116"/>
  <c r="L116"/>
  <c r="N116"/>
  <c r="P116"/>
  <c r="R116"/>
  <c r="T116"/>
  <c r="V116"/>
  <c r="X116"/>
  <c r="Z116"/>
  <c r="AB116"/>
  <c r="AD116"/>
  <c r="AF116"/>
  <c r="AH116"/>
  <c r="E116"/>
  <c r="G116"/>
  <c r="I116"/>
  <c r="K116"/>
  <c r="M116"/>
  <c r="O116"/>
  <c r="Q116"/>
  <c r="S116"/>
  <c r="U116"/>
  <c r="W116"/>
  <c r="Y116"/>
  <c r="AA116"/>
  <c r="AC116"/>
  <c r="F23" i="45"/>
  <c r="F27"/>
  <c r="F25"/>
  <c r="F29"/>
  <c r="F20"/>
  <c r="F26"/>
  <c r="F28"/>
  <c r="F22"/>
  <c r="G30"/>
  <c r="F30"/>
  <c r="E15"/>
  <c r="F13" s="1"/>
  <c r="G13"/>
  <c r="F21"/>
  <c r="AG115" i="25"/>
  <c r="AE115"/>
  <c r="AC115"/>
  <c r="AA115"/>
  <c r="Y115"/>
  <c r="W115"/>
  <c r="U115"/>
  <c r="S115"/>
  <c r="Q115"/>
  <c r="O115"/>
  <c r="M115"/>
  <c r="K115"/>
  <c r="I115"/>
  <c r="G115"/>
  <c r="E115"/>
  <c r="C115"/>
  <c r="AH115"/>
  <c r="AF115"/>
  <c r="AD115"/>
  <c r="AB115"/>
  <c r="Z115"/>
  <c r="X115"/>
  <c r="V115"/>
  <c r="T115"/>
  <c r="R115"/>
  <c r="P115"/>
  <c r="N115"/>
  <c r="L115"/>
  <c r="J115"/>
  <c r="H115"/>
  <c r="F115"/>
  <c r="D115"/>
  <c r="AG115" i="23"/>
  <c r="AE115"/>
  <c r="AC115"/>
  <c r="AA115"/>
  <c r="Y115"/>
  <c r="W115"/>
  <c r="U115"/>
  <c r="S115"/>
  <c r="Q115"/>
  <c r="O115"/>
  <c r="M115"/>
  <c r="K115"/>
  <c r="I115"/>
  <c r="G115"/>
  <c r="E115"/>
  <c r="C115"/>
  <c r="AH115"/>
  <c r="AF115"/>
  <c r="AD115"/>
  <c r="AB115"/>
  <c r="Z115"/>
  <c r="X115"/>
  <c r="V115"/>
  <c r="T115"/>
  <c r="R115"/>
  <c r="P115"/>
  <c r="N115"/>
  <c r="L115"/>
  <c r="J115"/>
  <c r="H115"/>
  <c r="F115"/>
  <c r="D115"/>
  <c r="AG115" i="22"/>
  <c r="AC115"/>
  <c r="Y115"/>
  <c r="U115"/>
  <c r="Q115"/>
  <c r="M115"/>
  <c r="I115"/>
  <c r="E115"/>
  <c r="AH115"/>
  <c r="AD115"/>
  <c r="Z115"/>
  <c r="V115"/>
  <c r="R115"/>
  <c r="N115"/>
  <c r="J115"/>
  <c r="F115"/>
  <c r="W115"/>
  <c r="K115"/>
  <c r="C115"/>
  <c r="AB115"/>
  <c r="T115"/>
  <c r="L115"/>
  <c r="D115"/>
  <c r="AE115"/>
  <c r="AA115"/>
  <c r="S115"/>
  <c r="O115"/>
  <c r="G115"/>
  <c r="AF115"/>
  <c r="X115"/>
  <c r="P115"/>
  <c r="H115"/>
  <c r="D327" i="3"/>
  <c r="E327"/>
  <c r="F327"/>
  <c r="G327"/>
  <c r="H327"/>
  <c r="I327"/>
  <c r="J327"/>
  <c r="K327"/>
  <c r="L327"/>
  <c r="M327"/>
  <c r="N327"/>
  <c r="O327"/>
  <c r="P327"/>
  <c r="Q327"/>
  <c r="R327"/>
  <c r="S327"/>
  <c r="T327"/>
  <c r="U327"/>
  <c r="V327"/>
  <c r="W327"/>
  <c r="X327"/>
  <c r="Y327"/>
  <c r="Z327"/>
  <c r="AA327"/>
  <c r="AB327"/>
  <c r="AC327"/>
  <c r="AD327"/>
  <c r="AE327"/>
  <c r="AF327"/>
  <c r="AG327"/>
  <c r="AH327"/>
  <c r="AI327"/>
  <c r="AJ327"/>
  <c r="AK327"/>
  <c r="AL327"/>
  <c r="AM327"/>
  <c r="AN327"/>
  <c r="AO327"/>
  <c r="AP327"/>
  <c r="AQ327"/>
  <c r="C327"/>
  <c r="D288"/>
  <c r="E288"/>
  <c r="F288"/>
  <c r="G288"/>
  <c r="H288"/>
  <c r="I288"/>
  <c r="J288"/>
  <c r="K288"/>
  <c r="L288"/>
  <c r="M288"/>
  <c r="N288"/>
  <c r="O288"/>
  <c r="P288"/>
  <c r="Q288"/>
  <c r="R288"/>
  <c r="S288"/>
  <c r="T288"/>
  <c r="U288"/>
  <c r="V288"/>
  <c r="W288"/>
  <c r="X288"/>
  <c r="Y288"/>
  <c r="Z288"/>
  <c r="AA288"/>
  <c r="AB288"/>
  <c r="AC288"/>
  <c r="AD288"/>
  <c r="AE288"/>
  <c r="AF288"/>
  <c r="AG288"/>
  <c r="AH288"/>
  <c r="AI288"/>
  <c r="AJ288"/>
  <c r="AK288"/>
  <c r="AL288"/>
  <c r="AM288"/>
  <c r="AN288"/>
  <c r="AO288"/>
  <c r="AP288"/>
  <c r="AQ288"/>
  <c r="C288"/>
  <c r="BU321"/>
  <c r="BT321"/>
  <c r="BS321"/>
  <c r="BR321"/>
  <c r="BQ321"/>
  <c r="BP321"/>
  <c r="BO321"/>
  <c r="BN321"/>
  <c r="BM321"/>
  <c r="BL321"/>
  <c r="BK321"/>
  <c r="BJ321"/>
  <c r="BH321"/>
  <c r="BG321"/>
  <c r="BE321"/>
  <c r="BD321"/>
  <c r="BC321"/>
  <c r="BB321"/>
  <c r="BA321"/>
  <c r="AZ321"/>
  <c r="AY321"/>
  <c r="AX321"/>
  <c r="AW321"/>
  <c r="AV321"/>
  <c r="AU321"/>
  <c r="G15" i="45" l="1"/>
  <c r="F15"/>
  <c r="F14"/>
  <c r="AQ251" i="3" l="1"/>
  <c r="CI329" s="1"/>
  <c r="AQ252"/>
  <c r="CI330" s="1"/>
  <c r="AQ253"/>
  <c r="CI331" s="1"/>
  <c r="AQ254"/>
  <c r="CI332" s="1"/>
  <c r="AQ255"/>
  <c r="CI333" s="1"/>
  <c r="AQ256"/>
  <c r="CI334" s="1"/>
  <c r="AQ257"/>
  <c r="CI335" s="1"/>
  <c r="AQ258"/>
  <c r="CI336" s="1"/>
  <c r="AQ259"/>
  <c r="CI337" s="1"/>
  <c r="AQ260"/>
  <c r="CI338" s="1"/>
  <c r="AQ261"/>
  <c r="CI339" s="1"/>
  <c r="AQ262"/>
  <c r="CI340" s="1"/>
  <c r="AQ263"/>
  <c r="CI341" s="1"/>
  <c r="AQ264"/>
  <c r="CI342" s="1"/>
  <c r="AQ265"/>
  <c r="CI343" s="1"/>
  <c r="AQ266"/>
  <c r="CI344" s="1"/>
  <c r="AQ267"/>
  <c r="CI345" s="1"/>
  <c r="AQ268"/>
  <c r="CI346" s="1"/>
  <c r="AQ269"/>
  <c r="CI347" s="1"/>
  <c r="AQ270"/>
  <c r="CI348" s="1"/>
  <c r="AQ271"/>
  <c r="CI349" s="1"/>
  <c r="AQ272"/>
  <c r="CI350" s="1"/>
  <c r="AQ273"/>
  <c r="CI351" s="1"/>
  <c r="AQ274"/>
  <c r="CI352" s="1"/>
  <c r="AQ275"/>
  <c r="CI353" s="1"/>
  <c r="AQ276"/>
  <c r="CI354" s="1"/>
  <c r="AQ277"/>
  <c r="CI355" s="1"/>
  <c r="AQ278"/>
  <c r="CI356" s="1"/>
  <c r="AQ279"/>
  <c r="CI357" s="1"/>
  <c r="AQ280"/>
  <c r="CI358" s="1"/>
  <c r="AQ281"/>
  <c r="CI359" s="1"/>
  <c r="AQ250"/>
  <c r="CI328" s="1"/>
  <c r="BU282"/>
  <c r="BT282"/>
  <c r="BS282"/>
  <c r="BR282"/>
  <c r="BQ282"/>
  <c r="BP282"/>
  <c r="BO282"/>
  <c r="BN282"/>
  <c r="BM282"/>
  <c r="BL282"/>
  <c r="BK282"/>
  <c r="BJ282"/>
  <c r="BH282"/>
  <c r="BG282"/>
  <c r="BE282"/>
  <c r="BD282"/>
  <c r="BC282"/>
  <c r="BB282"/>
  <c r="BA282"/>
  <c r="AZ282"/>
  <c r="AY282"/>
  <c r="AX282"/>
  <c r="AW282"/>
  <c r="AV282"/>
  <c r="AU282"/>
  <c r="D249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AM249"/>
  <c r="AN249"/>
  <c r="AO249"/>
  <c r="AP249"/>
  <c r="AQ249"/>
  <c r="C249"/>
  <c r="D60" i="8"/>
  <c r="E60" s="1"/>
  <c r="F60" s="1"/>
  <c r="G60" s="1"/>
  <c r="H60" s="1"/>
  <c r="I60" s="1"/>
  <c r="J60" s="1"/>
  <c r="K60" s="1"/>
  <c r="L60" s="1"/>
  <c r="M60" s="1"/>
  <c r="N60" s="1"/>
  <c r="O60" s="1"/>
  <c r="P60" s="1"/>
  <c r="Q60" s="1"/>
  <c r="R60" s="1"/>
  <c r="S60" s="1"/>
  <c r="T60" s="1"/>
  <c r="U60" s="1"/>
  <c r="V60" s="1"/>
  <c r="W60" s="1"/>
  <c r="X60" s="1"/>
  <c r="Y60" s="1"/>
  <c r="Z60" s="1"/>
  <c r="AA60" s="1"/>
  <c r="AB60" s="1"/>
  <c r="AC60" s="1"/>
  <c r="AD60" s="1"/>
  <c r="AE60" s="1"/>
  <c r="AF60" s="1"/>
  <c r="AG60" s="1"/>
  <c r="AH60" s="1"/>
  <c r="AI60" s="1"/>
  <c r="AJ60" s="1"/>
  <c r="AK60" s="1"/>
  <c r="AL60" s="1"/>
  <c r="AM60" s="1"/>
  <c r="AN60" s="1"/>
  <c r="AO60" s="1"/>
  <c r="AP60" s="1"/>
  <c r="AP58"/>
  <c r="AO58"/>
  <c r="AO120" s="1"/>
  <c r="AN58"/>
  <c r="AM58"/>
  <c r="AM120" s="1"/>
  <c r="AL58"/>
  <c r="AK58"/>
  <c r="AK120" s="1"/>
  <c r="AJ58"/>
  <c r="AI58"/>
  <c r="AI120" s="1"/>
  <c r="AH58"/>
  <c r="AG58"/>
  <c r="AG120" s="1"/>
  <c r="AF58"/>
  <c r="AE58"/>
  <c r="AE120" s="1"/>
  <c r="AD58"/>
  <c r="AC58"/>
  <c r="AC120" s="1"/>
  <c r="AB58"/>
  <c r="AA58"/>
  <c r="AA120" s="1"/>
  <c r="Z58"/>
  <c r="Y58"/>
  <c r="Y120" s="1"/>
  <c r="X58"/>
  <c r="W58"/>
  <c r="W120" s="1"/>
  <c r="V58"/>
  <c r="U58"/>
  <c r="U120" s="1"/>
  <c r="T58"/>
  <c r="S58"/>
  <c r="S120" s="1"/>
  <c r="R58"/>
  <c r="Q58"/>
  <c r="Q120" s="1"/>
  <c r="P58"/>
  <c r="O58"/>
  <c r="O120" s="1"/>
  <c r="N58"/>
  <c r="M58"/>
  <c r="M120" s="1"/>
  <c r="L58"/>
  <c r="K58"/>
  <c r="K120" s="1"/>
  <c r="J58"/>
  <c r="I58"/>
  <c r="I120" s="1"/>
  <c r="H58"/>
  <c r="G58"/>
  <c r="G120" s="1"/>
  <c r="F58"/>
  <c r="E58"/>
  <c r="E120" s="1"/>
  <c r="D58"/>
  <c r="B12" i="7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D77"/>
  <c r="E77" s="1"/>
  <c r="F77" s="1"/>
  <c r="G77" s="1"/>
  <c r="H77" s="1"/>
  <c r="I77" s="1"/>
  <c r="J77" s="1"/>
  <c r="K77" s="1"/>
  <c r="L77" s="1"/>
  <c r="M77" s="1"/>
  <c r="N77" s="1"/>
  <c r="O77" s="1"/>
  <c r="P77" s="1"/>
  <c r="Q77" s="1"/>
  <c r="R77" s="1"/>
  <c r="S77" s="1"/>
  <c r="T77" s="1"/>
  <c r="U77" s="1"/>
  <c r="V77" s="1"/>
  <c r="W77" s="1"/>
  <c r="X77" s="1"/>
  <c r="Y77" s="1"/>
  <c r="Z77" s="1"/>
  <c r="AA77" s="1"/>
  <c r="AB77" s="1"/>
  <c r="AC77" s="1"/>
  <c r="AD77" s="1"/>
  <c r="AE77" s="1"/>
  <c r="AF77" s="1"/>
  <c r="AG77" s="1"/>
  <c r="AH77" s="1"/>
  <c r="AI77" s="1"/>
  <c r="AJ77" s="1"/>
  <c r="AK77" s="1"/>
  <c r="AL77" s="1"/>
  <c r="AM77" s="1"/>
  <c r="AN77" s="1"/>
  <c r="AO77" s="1"/>
  <c r="AP77" s="1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AQ186" i="3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223"/>
  <c r="AQ224"/>
  <c r="AQ225"/>
  <c r="AQ226"/>
  <c r="AQ227"/>
  <c r="AQ228"/>
  <c r="AQ229"/>
  <c r="AQ230"/>
  <c r="AQ231"/>
  <c r="AQ232"/>
  <c r="AQ233"/>
  <c r="AQ234"/>
  <c r="AQ235"/>
  <c r="AQ236"/>
  <c r="AQ237"/>
  <c r="AQ238"/>
  <c r="AQ239"/>
  <c r="AQ240"/>
  <c r="AQ241"/>
  <c r="AQ242"/>
  <c r="AQ243"/>
  <c r="AQ185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AM184"/>
  <c r="AN184"/>
  <c r="AO184"/>
  <c r="AP184"/>
  <c r="AQ184"/>
  <c r="C184"/>
  <c r="B12" i="6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AQ118" i="3"/>
  <c r="CI321" s="1"/>
  <c r="AQ119"/>
  <c r="AQ120"/>
  <c r="AQ121"/>
  <c r="AQ122"/>
  <c r="AQ123"/>
  <c r="AQ124"/>
  <c r="AQ125"/>
  <c r="AQ126"/>
  <c r="AQ127"/>
  <c r="AQ128"/>
  <c r="AQ129"/>
  <c r="AQ130"/>
  <c r="CI438" s="1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9"/>
  <c r="AQ150"/>
  <c r="AQ151"/>
  <c r="AQ152"/>
  <c r="AQ153"/>
  <c r="AQ154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818" s="1"/>
  <c r="AQ172"/>
  <c r="AQ173"/>
  <c r="AQ174"/>
  <c r="AQ175"/>
  <c r="AQ176"/>
  <c r="AQ177"/>
  <c r="AQ178"/>
  <c r="AQ117"/>
  <c r="BI155"/>
  <c r="AV155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C116"/>
  <c r="D80" i="6"/>
  <c r="E80" s="1"/>
  <c r="F80" s="1"/>
  <c r="G80" s="1"/>
  <c r="H80" s="1"/>
  <c r="I80" s="1"/>
  <c r="J80" s="1"/>
  <c r="K80" s="1"/>
  <c r="L80" s="1"/>
  <c r="M80" s="1"/>
  <c r="N80" s="1"/>
  <c r="O80" s="1"/>
  <c r="P80" s="1"/>
  <c r="Q80" s="1"/>
  <c r="R80" s="1"/>
  <c r="S80" s="1"/>
  <c r="T80" s="1"/>
  <c r="U80" s="1"/>
  <c r="V80" s="1"/>
  <c r="W80" s="1"/>
  <c r="X80" s="1"/>
  <c r="Y80" s="1"/>
  <c r="Z80" s="1"/>
  <c r="AA80" s="1"/>
  <c r="AB80" s="1"/>
  <c r="AC80" s="1"/>
  <c r="AD80" s="1"/>
  <c r="AE80" s="1"/>
  <c r="AF80" s="1"/>
  <c r="AG80" s="1"/>
  <c r="AH80" s="1"/>
  <c r="AI80" s="1"/>
  <c r="AJ80" s="1"/>
  <c r="AK80" s="1"/>
  <c r="AL80" s="1"/>
  <c r="AM80" s="1"/>
  <c r="AN80" s="1"/>
  <c r="AO80" s="1"/>
  <c r="AP80" s="1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12" i="5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D61"/>
  <c r="E61" s="1"/>
  <c r="F61" s="1"/>
  <c r="G61" s="1"/>
  <c r="H61" s="1"/>
  <c r="I61" s="1"/>
  <c r="J61" s="1"/>
  <c r="K61" s="1"/>
  <c r="L61" s="1"/>
  <c r="M61" s="1"/>
  <c r="N61" s="1"/>
  <c r="O61" s="1"/>
  <c r="P61" s="1"/>
  <c r="Q61" s="1"/>
  <c r="R61" s="1"/>
  <c r="S61" s="1"/>
  <c r="T61" s="1"/>
  <c r="U61" s="1"/>
  <c r="V61" s="1"/>
  <c r="W61" s="1"/>
  <c r="X61" s="1"/>
  <c r="Y61" s="1"/>
  <c r="Z61" s="1"/>
  <c r="AA61" s="1"/>
  <c r="AB61" s="1"/>
  <c r="AC61" s="1"/>
  <c r="AD61" s="1"/>
  <c r="AE61" s="1"/>
  <c r="AF61" s="1"/>
  <c r="AG61" s="1"/>
  <c r="AH61" s="1"/>
  <c r="AI61" s="1"/>
  <c r="AJ61" s="1"/>
  <c r="AK61" s="1"/>
  <c r="AL61" s="1"/>
  <c r="AM61" s="1"/>
  <c r="AN61" s="1"/>
  <c r="AO61" s="1"/>
  <c r="AP61" s="1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AQ69" i="3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819" s="1"/>
  <c r="AQ103"/>
  <c r="AQ104"/>
  <c r="AQ105"/>
  <c r="AQ106"/>
  <c r="AQ107"/>
  <c r="AQ108"/>
  <c r="AQ109"/>
  <c r="AQ110"/>
  <c r="AQ68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C67"/>
  <c r="AQ815" l="1"/>
  <c r="AQ24" i="47" s="1"/>
  <c r="D120" i="8"/>
  <c r="F120"/>
  <c r="H120"/>
  <c r="J120"/>
  <c r="L120"/>
  <c r="N120"/>
  <c r="P120"/>
  <c r="R120"/>
  <c r="T120"/>
  <c r="V120"/>
  <c r="X120"/>
  <c r="Z120"/>
  <c r="AB120"/>
  <c r="AD120"/>
  <c r="AF120"/>
  <c r="AH120"/>
  <c r="AJ120"/>
  <c r="AL120"/>
  <c r="AN120"/>
  <c r="AP120"/>
  <c r="CI178" i="3"/>
  <c r="CI168"/>
  <c r="CI84"/>
  <c r="CI235"/>
  <c r="CI229"/>
  <c r="CI68"/>
  <c r="CI117"/>
  <c r="CI223"/>
  <c r="AQ282"/>
  <c r="CI238"/>
  <c r="CI236"/>
  <c r="CI222"/>
  <c r="CI208"/>
  <c r="CI177"/>
  <c r="CI171"/>
  <c r="AV162"/>
  <c r="AV148"/>
  <c r="D44" i="21"/>
  <c r="F44"/>
  <c r="H44"/>
  <c r="J44"/>
  <c r="L44"/>
  <c r="N44"/>
  <c r="P44"/>
  <c r="R44"/>
  <c r="T44"/>
  <c r="V44"/>
  <c r="X44"/>
  <c r="Z44"/>
  <c r="AB44"/>
  <c r="AQ46"/>
  <c r="AT46" s="1"/>
  <c r="AQ12"/>
  <c r="AQ47"/>
  <c r="AT47" s="1"/>
  <c r="AQ43"/>
  <c r="AQ41"/>
  <c r="AQ39"/>
  <c r="AQ37"/>
  <c r="AQ35"/>
  <c r="AQ33"/>
  <c r="AQ31"/>
  <c r="AQ29"/>
  <c r="AQ52"/>
  <c r="AT52" s="1"/>
  <c r="AQ27"/>
  <c r="AQ25"/>
  <c r="AQ23"/>
  <c r="AQ21"/>
  <c r="AQ19"/>
  <c r="AQ17"/>
  <c r="AQ15"/>
  <c r="AQ13"/>
  <c r="CI110" i="3"/>
  <c r="CI102"/>
  <c r="CI94"/>
  <c r="CI74"/>
  <c r="CI72"/>
  <c r="CI163"/>
  <c r="AQ155"/>
  <c r="CI155" s="1"/>
  <c r="CI149"/>
  <c r="CI145"/>
  <c r="CI137"/>
  <c r="CI133"/>
  <c r="CI129"/>
  <c r="CI215"/>
  <c r="CI207"/>
  <c r="BI162"/>
  <c r="BI148"/>
  <c r="CI118"/>
  <c r="C44" i="21"/>
  <c r="C59" s="1"/>
  <c r="E44"/>
  <c r="G44"/>
  <c r="I44"/>
  <c r="K44"/>
  <c r="M44"/>
  <c r="O44"/>
  <c r="Q44"/>
  <c r="S44"/>
  <c r="U44"/>
  <c r="W44"/>
  <c r="Y44"/>
  <c r="AA44"/>
  <c r="AC44"/>
  <c r="AQ42"/>
  <c r="AQ40"/>
  <c r="AQ38"/>
  <c r="AQ53"/>
  <c r="AT53" s="1"/>
  <c r="AQ36"/>
  <c r="AQ34"/>
  <c r="AQ32"/>
  <c r="AQ30"/>
  <c r="AQ28"/>
  <c r="AQ26"/>
  <c r="AQ24"/>
  <c r="AQ51"/>
  <c r="AT51" s="1"/>
  <c r="AQ22"/>
  <c r="AQ50"/>
  <c r="AT50" s="1"/>
  <c r="AQ20"/>
  <c r="AQ49"/>
  <c r="AT49" s="1"/>
  <c r="AQ18"/>
  <c r="AQ16"/>
  <c r="AQ14"/>
  <c r="AQ48"/>
  <c r="AT48" s="1"/>
  <c r="CI105" i="3"/>
  <c r="CI93"/>
  <c r="CI91"/>
  <c r="CI87"/>
  <c r="CI152"/>
  <c r="AQ148"/>
  <c r="AQ822" s="1"/>
  <c r="CI122"/>
  <c r="CI196"/>
  <c r="CI282"/>
  <c r="D72" i="4"/>
  <c r="D21" i="2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AE70" i="4"/>
  <c r="AF70"/>
  <c r="AG70"/>
  <c r="AH70"/>
  <c r="AI70"/>
  <c r="AJ70"/>
  <c r="AK70"/>
  <c r="AL70"/>
  <c r="AM70"/>
  <c r="AN70"/>
  <c r="AO70"/>
  <c r="AP70"/>
  <c r="AQ8" i="3"/>
  <c r="CI148" l="1"/>
  <c r="AM27" i="47"/>
  <c r="AM46" i="27"/>
  <c r="AM55" i="25"/>
  <c r="AM55" i="26"/>
  <c r="AM59" s="1"/>
  <c r="AM55" i="24"/>
  <c r="AM59" s="1"/>
  <c r="AM57" s="1"/>
  <c r="AM55" i="23"/>
  <c r="AM55" i="22"/>
  <c r="AM55" i="21"/>
  <c r="AM55" i="20"/>
  <c r="AM55" i="19"/>
  <c r="AM55" i="8"/>
  <c r="AM72" i="7"/>
  <c r="AM75" i="6"/>
  <c r="AG27" i="47"/>
  <c r="AG46" i="27"/>
  <c r="AG50" s="1"/>
  <c r="AG48" s="1"/>
  <c r="AG55" i="25"/>
  <c r="AG55" i="26"/>
  <c r="AG59" s="1"/>
  <c r="AG55" i="24"/>
  <c r="AG59" s="1"/>
  <c r="AG57" s="1"/>
  <c r="AG55" i="23"/>
  <c r="AG55" i="22"/>
  <c r="AG55" i="21"/>
  <c r="AG55" i="20"/>
  <c r="AG55" i="19"/>
  <c r="AG55" i="8"/>
  <c r="AG72" i="7"/>
  <c r="AG75" i="6"/>
  <c r="AE27" i="47"/>
  <c r="AE46" i="27"/>
  <c r="AE55" i="25"/>
  <c r="AE55" i="26"/>
  <c r="AE59" s="1"/>
  <c r="AE57" s="1"/>
  <c r="AE55" i="24"/>
  <c r="AE59" s="1"/>
  <c r="AE57" s="1"/>
  <c r="AE55" i="23"/>
  <c r="AE55" i="22"/>
  <c r="AE55" i="21"/>
  <c r="AE55" i="20"/>
  <c r="AE55" i="19"/>
  <c r="AE55" i="8"/>
  <c r="AE72" i="7"/>
  <c r="AE75" i="6"/>
  <c r="AC27" i="47"/>
  <c r="AC46" i="27"/>
  <c r="AC50" s="1"/>
  <c r="AC55" i="25"/>
  <c r="AC55" i="26"/>
  <c r="AC55" i="24"/>
  <c r="AC55" i="23"/>
  <c r="AC55" i="22"/>
  <c r="AC55" i="21"/>
  <c r="AC55" i="20"/>
  <c r="AC55" i="19"/>
  <c r="AC55" i="8"/>
  <c r="AC72" i="7"/>
  <c r="AC75" i="6"/>
  <c r="AA27" i="47"/>
  <c r="AA46" i="27"/>
  <c r="AA55" i="25"/>
  <c r="AA55" i="26"/>
  <c r="AA55" i="24"/>
  <c r="AA55" i="23"/>
  <c r="AA55" i="22"/>
  <c r="AA55" i="21"/>
  <c r="AA55" i="20"/>
  <c r="AA55" i="19"/>
  <c r="AA55" i="8"/>
  <c r="AA72" i="7"/>
  <c r="AA75" i="6"/>
  <c r="Y27" i="47"/>
  <c r="Y46" i="27"/>
  <c r="Y50" s="1"/>
  <c r="Y55" i="25"/>
  <c r="Y55" i="26"/>
  <c r="Y55" i="24"/>
  <c r="Y55" i="23"/>
  <c r="Y55" i="22"/>
  <c r="Y55" i="21"/>
  <c r="Y55" i="20"/>
  <c r="Y55" i="19"/>
  <c r="Y55" i="8"/>
  <c r="Y72" i="7"/>
  <c r="Y75" i="6"/>
  <c r="W27" i="47"/>
  <c r="W46" i="27"/>
  <c r="W55" i="25"/>
  <c r="W55" i="26"/>
  <c r="W55" i="24"/>
  <c r="W55" i="23"/>
  <c r="W55" i="22"/>
  <c r="W55" i="21"/>
  <c r="W55" i="20"/>
  <c r="W55" i="19"/>
  <c r="W55" i="8"/>
  <c r="W72" i="7"/>
  <c r="W75" i="6"/>
  <c r="U27" i="47"/>
  <c r="U46" i="27"/>
  <c r="U50" s="1"/>
  <c r="U55" i="25"/>
  <c r="U55" i="26"/>
  <c r="U55" i="24"/>
  <c r="U55" i="23"/>
  <c r="U55" i="22"/>
  <c r="U55" i="21"/>
  <c r="U55" i="20"/>
  <c r="U55" i="19"/>
  <c r="U55" i="8"/>
  <c r="U72" i="7"/>
  <c r="U75" i="6"/>
  <c r="S27" i="47"/>
  <c r="S46" i="27"/>
  <c r="S55" i="25"/>
  <c r="S55" i="26"/>
  <c r="S55" i="24"/>
  <c r="S55" i="23"/>
  <c r="S55" i="22"/>
  <c r="S55" i="21"/>
  <c r="S55" i="20"/>
  <c r="S55" i="19"/>
  <c r="S55" i="8"/>
  <c r="S72" i="7"/>
  <c r="S75" i="6"/>
  <c r="Q27" i="47"/>
  <c r="Q46" i="27"/>
  <c r="Q50" s="1"/>
  <c r="Q55" i="25"/>
  <c r="Q55" i="26"/>
  <c r="Q55" i="24"/>
  <c r="Q55" i="23"/>
  <c r="Q55" i="22"/>
  <c r="Q55" i="21"/>
  <c r="Q55" i="20"/>
  <c r="Q55" i="19"/>
  <c r="Q55" i="8"/>
  <c r="Q72" i="7"/>
  <c r="Q75" i="6"/>
  <c r="O27" i="47"/>
  <c r="O46" i="27"/>
  <c r="O55" i="25"/>
  <c r="O55" i="26"/>
  <c r="O55" i="24"/>
  <c r="O55" i="23"/>
  <c r="O55" i="22"/>
  <c r="O55" i="21"/>
  <c r="O55" i="20"/>
  <c r="O55" i="19"/>
  <c r="O55" i="8"/>
  <c r="O72" i="7"/>
  <c r="O75" i="6"/>
  <c r="AO27" i="47"/>
  <c r="AO46" i="27"/>
  <c r="AO55" i="25"/>
  <c r="AO55" i="26"/>
  <c r="AO59" s="1"/>
  <c r="AO57" s="1"/>
  <c r="AO55" i="24"/>
  <c r="AO59" s="1"/>
  <c r="AO55" i="23"/>
  <c r="AO55" i="22"/>
  <c r="AO55" i="21"/>
  <c r="AO55" i="20"/>
  <c r="AO55" i="19"/>
  <c r="AO55" i="8"/>
  <c r="AO72" i="7"/>
  <c r="AO75" i="6"/>
  <c r="AK27" i="47"/>
  <c r="AK46" i="27"/>
  <c r="AK55" i="25"/>
  <c r="AK55" i="26"/>
  <c r="AK59" s="1"/>
  <c r="AK57" s="1"/>
  <c r="AK55" i="24"/>
  <c r="AK59" s="1"/>
  <c r="AK57" s="1"/>
  <c r="AK55" i="23"/>
  <c r="AK55" i="22"/>
  <c r="AK55" i="21"/>
  <c r="AK55" i="20"/>
  <c r="AK55" i="19"/>
  <c r="AK55" i="8"/>
  <c r="AK72" i="7"/>
  <c r="AK75" i="6"/>
  <c r="AI27" i="47"/>
  <c r="AI46" i="27"/>
  <c r="AI55" i="25"/>
  <c r="AI55" i="26"/>
  <c r="AI59" s="1"/>
  <c r="AI57" s="1"/>
  <c r="AI55" i="24"/>
  <c r="AI59" s="1"/>
  <c r="AI57" s="1"/>
  <c r="AI55" i="23"/>
  <c r="AI55" i="22"/>
  <c r="AI55" i="21"/>
  <c r="AI55" i="20"/>
  <c r="AI55" i="19"/>
  <c r="AI55" i="8"/>
  <c r="AI72" i="7"/>
  <c r="AI75" i="6"/>
  <c r="AP27" i="47"/>
  <c r="AP46" i="27"/>
  <c r="AP55" i="25"/>
  <c r="AP55" i="26"/>
  <c r="AP59" s="1"/>
  <c r="AP57" s="1"/>
  <c r="AP55" i="24"/>
  <c r="AP59" s="1"/>
  <c r="AP55" i="23"/>
  <c r="AP55" i="22"/>
  <c r="AP55" i="21"/>
  <c r="AP55" i="20"/>
  <c r="AP55" i="19"/>
  <c r="AP55" i="8"/>
  <c r="AP72" i="7"/>
  <c r="AP75" i="6"/>
  <c r="AN27" i="47"/>
  <c r="AN46" i="27"/>
  <c r="AN50" s="1"/>
  <c r="AN48" s="1"/>
  <c r="AN55" i="25"/>
  <c r="AN55" i="26"/>
  <c r="AN59" s="1"/>
  <c r="AN55" i="24"/>
  <c r="AN59" s="1"/>
  <c r="AN57" s="1"/>
  <c r="AN55" i="23"/>
  <c r="AN55" i="22"/>
  <c r="AN55" i="21"/>
  <c r="AN55" i="20"/>
  <c r="AN55" i="19"/>
  <c r="AN55" i="8"/>
  <c r="AN72" i="7"/>
  <c r="AN75" i="6"/>
  <c r="AL27" i="47"/>
  <c r="AL46" i="27"/>
  <c r="AL55" i="25"/>
  <c r="AL55" i="26"/>
  <c r="AL59" s="1"/>
  <c r="AL57" s="1"/>
  <c r="AL55" i="24"/>
  <c r="AL59" s="1"/>
  <c r="AL57" s="1"/>
  <c r="AL55" i="23"/>
  <c r="AL55" i="22"/>
  <c r="AL55" i="21"/>
  <c r="AL55" i="20"/>
  <c r="AL55" i="19"/>
  <c r="AL55" i="8"/>
  <c r="AL72" i="7"/>
  <c r="AL75" i="6"/>
  <c r="AJ27" i="47"/>
  <c r="AJ46" i="27"/>
  <c r="AJ50" s="1"/>
  <c r="AJ48" s="1"/>
  <c r="AJ55" i="25"/>
  <c r="AJ55" i="26"/>
  <c r="AJ59" s="1"/>
  <c r="AJ57" s="1"/>
  <c r="AJ55" i="24"/>
  <c r="AJ59" s="1"/>
  <c r="AJ57" s="1"/>
  <c r="AJ55" i="23"/>
  <c r="AJ55" i="22"/>
  <c r="AJ55" i="21"/>
  <c r="AJ55" i="20"/>
  <c r="AJ55" i="19"/>
  <c r="AJ55" i="8"/>
  <c r="AJ72" i="7"/>
  <c r="AJ75" i="6"/>
  <c r="AH27" i="47"/>
  <c r="AH46" i="27"/>
  <c r="AH55" i="25"/>
  <c r="AH55" i="26"/>
  <c r="AH59" s="1"/>
  <c r="AH57" s="1"/>
  <c r="AH55" i="24"/>
  <c r="AH59" s="1"/>
  <c r="AH55" i="23"/>
  <c r="AH55" i="22"/>
  <c r="AH55" i="21"/>
  <c r="AH55" i="20"/>
  <c r="AH55" i="19"/>
  <c r="AH55" i="8"/>
  <c r="AH72" i="7"/>
  <c r="AH75" i="6"/>
  <c r="AF27" i="47"/>
  <c r="AF46" i="27"/>
  <c r="AF55" i="25"/>
  <c r="AF55" i="26"/>
  <c r="AF59" s="1"/>
  <c r="AF55" i="24"/>
  <c r="AF59" s="1"/>
  <c r="AF57" s="1"/>
  <c r="AF55" i="23"/>
  <c r="AF55" i="22"/>
  <c r="AF55" i="21"/>
  <c r="AF55" i="20"/>
  <c r="AF55" i="19"/>
  <c r="AF55" i="8"/>
  <c r="AF72" i="7"/>
  <c r="AF75" i="6"/>
  <c r="AD27" i="47"/>
  <c r="AD46" i="27"/>
  <c r="AD55" i="25"/>
  <c r="AD55" i="26"/>
  <c r="AD55" i="24"/>
  <c r="AD55" i="23"/>
  <c r="AD55" i="22"/>
  <c r="AD55" i="21"/>
  <c r="AD55" i="20"/>
  <c r="AD55" i="19"/>
  <c r="AD55" i="8"/>
  <c r="AD72" i="7"/>
  <c r="AD75" i="6"/>
  <c r="AB27" i="47"/>
  <c r="AB46" i="27"/>
  <c r="AB55" i="25"/>
  <c r="AB55" i="26"/>
  <c r="AB55" i="24"/>
  <c r="AB55" i="23"/>
  <c r="AB55" i="22"/>
  <c r="AB55" i="21"/>
  <c r="AB55" i="20"/>
  <c r="AB55" i="19"/>
  <c r="AB55" i="8"/>
  <c r="AB72" i="7"/>
  <c r="AB75" i="6"/>
  <c r="Z27" i="47"/>
  <c r="Z46" i="27"/>
  <c r="Z55" i="25"/>
  <c r="Z55" i="26"/>
  <c r="Z55" i="24"/>
  <c r="Z55" i="23"/>
  <c r="Z55" i="22"/>
  <c r="Z55" i="21"/>
  <c r="Z55" i="20"/>
  <c r="Z55" i="19"/>
  <c r="Z55" i="8"/>
  <c r="Z72" i="7"/>
  <c r="Z75" i="6"/>
  <c r="X27" i="47"/>
  <c r="X46" i="27"/>
  <c r="X55" i="25"/>
  <c r="X55" i="26"/>
  <c r="X55" i="24"/>
  <c r="X55" i="23"/>
  <c r="X55" i="22"/>
  <c r="X55" i="21"/>
  <c r="X55" i="20"/>
  <c r="X55" i="19"/>
  <c r="X55" i="8"/>
  <c r="X72" i="7"/>
  <c r="X75" i="6"/>
  <c r="V27" i="47"/>
  <c r="V46" i="27"/>
  <c r="V55" i="25"/>
  <c r="V55" i="26"/>
  <c r="V55" i="24"/>
  <c r="V55" i="23"/>
  <c r="V55" i="22"/>
  <c r="V55" i="21"/>
  <c r="V55" i="20"/>
  <c r="V55" i="19"/>
  <c r="V55" i="8"/>
  <c r="V72" i="7"/>
  <c r="V75" i="6"/>
  <c r="T27" i="47"/>
  <c r="T46" i="27"/>
  <c r="T55" i="25"/>
  <c r="T55" i="26"/>
  <c r="T55" i="24"/>
  <c r="T55" i="23"/>
  <c r="T55" i="22"/>
  <c r="T55" i="21"/>
  <c r="T55" i="20"/>
  <c r="T55" i="19"/>
  <c r="T55" i="8"/>
  <c r="T72" i="7"/>
  <c r="T75" i="6"/>
  <c r="R27" i="47"/>
  <c r="R46" i="27"/>
  <c r="R55" i="25"/>
  <c r="R55" i="26"/>
  <c r="R55" i="24"/>
  <c r="R55" i="23"/>
  <c r="R55" i="22"/>
  <c r="R55" i="21"/>
  <c r="R55" i="20"/>
  <c r="R55" i="19"/>
  <c r="R55" i="8"/>
  <c r="R72" i="7"/>
  <c r="R75" i="6"/>
  <c r="P27" i="47"/>
  <c r="P46" i="27"/>
  <c r="P55" i="25"/>
  <c r="P55" i="26"/>
  <c r="P55" i="24"/>
  <c r="P55" i="23"/>
  <c r="P55" i="22"/>
  <c r="P55" i="21"/>
  <c r="P55" i="20"/>
  <c r="P55" i="19"/>
  <c r="P55" i="8"/>
  <c r="P72" i="7"/>
  <c r="P75" i="6"/>
  <c r="AO56" i="5"/>
  <c r="AO67" i="4"/>
  <c r="AK56" i="5"/>
  <c r="AK67" i="4"/>
  <c r="AG56" i="5"/>
  <c r="AG67" i="4"/>
  <c r="AC56" i="5"/>
  <c r="AC67" i="4"/>
  <c r="AA56" i="5"/>
  <c r="AA67" i="4"/>
  <c r="Y56" i="5"/>
  <c r="Y67" i="4"/>
  <c r="W56" i="5"/>
  <c r="W67" i="4"/>
  <c r="U56" i="5"/>
  <c r="U67" i="4"/>
  <c r="S56" i="5"/>
  <c r="S67" i="4"/>
  <c r="Q56" i="5"/>
  <c r="Q67" i="4"/>
  <c r="O56" i="5"/>
  <c r="O67" i="4"/>
  <c r="AM56" i="5"/>
  <c r="AM67" i="4"/>
  <c r="AI56" i="5"/>
  <c r="AI67" i="4"/>
  <c r="AE56" i="5"/>
  <c r="AE67" i="4"/>
  <c r="AP56" i="5"/>
  <c r="AP67" i="4"/>
  <c r="AN56" i="5"/>
  <c r="AN67" i="4"/>
  <c r="AL56" i="5"/>
  <c r="AL67" i="4"/>
  <c r="AJ56" i="5"/>
  <c r="AJ67" i="4"/>
  <c r="AH56" i="5"/>
  <c r="AH67" i="4"/>
  <c r="AF56" i="5"/>
  <c r="AF67" i="4"/>
  <c r="AD56" i="5"/>
  <c r="AD67" i="4"/>
  <c r="AB56" i="5"/>
  <c r="AB67" i="4"/>
  <c r="Z56" i="5"/>
  <c r="Z67" i="4"/>
  <c r="X56" i="5"/>
  <c r="X67" i="4"/>
  <c r="V56" i="5"/>
  <c r="V67" i="4"/>
  <c r="T56" i="5"/>
  <c r="T67" i="4"/>
  <c r="R56" i="5"/>
  <c r="R67" i="4"/>
  <c r="P56" i="5"/>
  <c r="P67" i="4"/>
  <c r="AM25" i="48"/>
  <c r="AM23" s="1"/>
  <c r="AM31" i="47"/>
  <c r="AM29" s="1"/>
  <c r="AI25" i="48"/>
  <c r="AI23" s="1"/>
  <c r="AI31" i="47"/>
  <c r="AI29" s="1"/>
  <c r="AE31"/>
  <c r="AE29" s="1"/>
  <c r="AO25" i="48"/>
  <c r="AO23" s="1"/>
  <c r="AO31" i="47"/>
  <c r="AO29" s="1"/>
  <c r="AK25" i="48"/>
  <c r="AK23" s="1"/>
  <c r="AK31" i="47"/>
  <c r="AK29" s="1"/>
  <c r="AG31"/>
  <c r="AG29" s="1"/>
  <c r="AP25" i="48"/>
  <c r="AP23" s="1"/>
  <c r="AP31" i="47"/>
  <c r="AP29" s="1"/>
  <c r="AN25" i="48"/>
  <c r="AN23" s="1"/>
  <c r="AN31" i="47"/>
  <c r="AN29" s="1"/>
  <c r="AL25" i="48"/>
  <c r="AL23" s="1"/>
  <c r="AL31" i="47"/>
  <c r="AL29" s="1"/>
  <c r="AJ25" i="48"/>
  <c r="AJ23" s="1"/>
  <c r="AJ31" i="47"/>
  <c r="AJ29" s="1"/>
  <c r="AH25" i="48"/>
  <c r="AH23" s="1"/>
  <c r="AH31" i="47"/>
  <c r="AH29" s="1"/>
  <c r="AF31"/>
  <c r="AF29" s="1"/>
  <c r="AQ44" i="21"/>
  <c r="AT44" s="1"/>
  <c r="AT22"/>
  <c r="M106"/>
  <c r="AT40"/>
  <c r="AE106"/>
  <c r="AT42"/>
  <c r="AG106"/>
  <c r="AT13"/>
  <c r="D106"/>
  <c r="AT15"/>
  <c r="F106"/>
  <c r="AT17"/>
  <c r="H106"/>
  <c r="AT19"/>
  <c r="J106"/>
  <c r="AT21"/>
  <c r="L106"/>
  <c r="AT23"/>
  <c r="N106"/>
  <c r="AT25"/>
  <c r="P106"/>
  <c r="AT29"/>
  <c r="T106"/>
  <c r="AT31"/>
  <c r="V106"/>
  <c r="AT33"/>
  <c r="X106"/>
  <c r="AT35"/>
  <c r="Z106"/>
  <c r="AT37"/>
  <c r="AB106"/>
  <c r="AT39"/>
  <c r="AD106"/>
  <c r="AT41"/>
  <c r="AF106"/>
  <c r="AT43"/>
  <c r="AH106"/>
  <c r="CI7" i="3"/>
  <c r="AT14" i="21"/>
  <c r="E106"/>
  <c r="AT16"/>
  <c r="G106"/>
  <c r="AT18"/>
  <c r="I106"/>
  <c r="AT20"/>
  <c r="K106"/>
  <c r="AT24"/>
  <c r="O106"/>
  <c r="AT26"/>
  <c r="Q106"/>
  <c r="AT28"/>
  <c r="S106"/>
  <c r="AT30"/>
  <c r="U106"/>
  <c r="AT32"/>
  <c r="W106"/>
  <c r="AT34"/>
  <c r="Y106"/>
  <c r="AT36"/>
  <c r="AA106"/>
  <c r="AT38"/>
  <c r="AC106"/>
  <c r="AT27"/>
  <c r="R106"/>
  <c r="AT12"/>
  <c r="C106"/>
  <c r="CI162" i="3"/>
  <c r="AO61" i="35"/>
  <c r="AO59" s="1"/>
  <c r="AO76" i="32"/>
  <c r="AO74" s="1"/>
  <c r="AO79" i="31"/>
  <c r="AO77" s="1"/>
  <c r="AO60" i="30"/>
  <c r="AO58" s="1"/>
  <c r="AO71" i="29"/>
  <c r="AO69" s="1"/>
  <c r="AO57" i="24"/>
  <c r="AO59" i="23"/>
  <c r="AO57" s="1"/>
  <c r="AO59" i="19"/>
  <c r="AO57" s="1"/>
  <c r="AO50" i="27"/>
  <c r="AO48" s="1"/>
  <c r="AO59" i="25"/>
  <c r="AO57" s="1"/>
  <c r="AO59" i="22"/>
  <c r="AO57" s="1"/>
  <c r="AO59" i="21"/>
  <c r="AO57" s="1"/>
  <c r="AO59" i="20"/>
  <c r="AO57" s="1"/>
  <c r="AM61" i="35"/>
  <c r="AM59" s="1"/>
  <c r="AM76" i="32"/>
  <c r="AM74" s="1"/>
  <c r="AM79" i="31"/>
  <c r="AM77" s="1"/>
  <c r="AM60" i="30"/>
  <c r="AM58" s="1"/>
  <c r="AM71" i="29"/>
  <c r="AM69" s="1"/>
  <c r="AM59" i="23"/>
  <c r="AM57" s="1"/>
  <c r="AM59" i="19"/>
  <c r="AM57" s="1"/>
  <c r="AM50" i="27"/>
  <c r="AM48" s="1"/>
  <c r="AM57" i="26"/>
  <c r="AM59" i="25"/>
  <c r="AM57" s="1"/>
  <c r="AM59" i="22"/>
  <c r="AM57" s="1"/>
  <c r="AM59" i="21"/>
  <c r="AM57" s="1"/>
  <c r="AM59" i="20"/>
  <c r="AM57" s="1"/>
  <c r="AK61" i="35"/>
  <c r="AK59" s="1"/>
  <c r="AK76" i="32"/>
  <c r="AK74" s="1"/>
  <c r="AK79" i="31"/>
  <c r="AK77" s="1"/>
  <c r="AK60" i="30"/>
  <c r="AK58" s="1"/>
  <c r="AK71" i="29"/>
  <c r="AK69" s="1"/>
  <c r="AK59" i="23"/>
  <c r="AK57" s="1"/>
  <c r="AK59" i="19"/>
  <c r="AK57" s="1"/>
  <c r="AK50" i="27"/>
  <c r="AK48" s="1"/>
  <c r="AK59" i="25"/>
  <c r="AK57" s="1"/>
  <c r="AK59" i="22"/>
  <c r="AK57" s="1"/>
  <c r="AK59" i="21"/>
  <c r="AK57" s="1"/>
  <c r="AK59" i="20"/>
  <c r="AK57" s="1"/>
  <c r="AI61" i="35"/>
  <c r="AI59" s="1"/>
  <c r="AI76" i="32"/>
  <c r="AI74" s="1"/>
  <c r="AI79" i="31"/>
  <c r="AI77" s="1"/>
  <c r="AI60" i="30"/>
  <c r="AI58" s="1"/>
  <c r="AI71" i="29"/>
  <c r="AI69" s="1"/>
  <c r="AI59" i="23"/>
  <c r="AI57" s="1"/>
  <c r="AI59" i="19"/>
  <c r="AI57" s="1"/>
  <c r="AI50" i="27"/>
  <c r="AI48" s="1"/>
  <c r="AI59" i="25"/>
  <c r="AI57" s="1"/>
  <c r="AI59" i="22"/>
  <c r="AI57" s="1"/>
  <c r="AI59" i="21"/>
  <c r="AI57" s="1"/>
  <c r="AI59" i="20"/>
  <c r="AI57" s="1"/>
  <c r="AG59" i="23"/>
  <c r="AG57" s="1"/>
  <c r="AG59" i="19"/>
  <c r="AG57" s="1"/>
  <c r="AG57" i="26"/>
  <c r="AG59" i="25"/>
  <c r="AG57" s="1"/>
  <c r="AG59" i="22"/>
  <c r="AG57" s="1"/>
  <c r="AG59" i="21"/>
  <c r="AG57" s="1"/>
  <c r="AG59" i="20"/>
  <c r="AG57" s="1"/>
  <c r="AE59" i="23"/>
  <c r="AE57" s="1"/>
  <c r="AE59" i="19"/>
  <c r="AE57" s="1"/>
  <c r="AE50" i="27"/>
  <c r="AE48" s="1"/>
  <c r="AE59" i="25"/>
  <c r="AE57" s="1"/>
  <c r="AE59" i="22"/>
  <c r="AE57" s="1"/>
  <c r="AE59" i="21"/>
  <c r="AE57" s="1"/>
  <c r="AE59" i="20"/>
  <c r="AE57" s="1"/>
  <c r="AC59" i="23"/>
  <c r="AC59" i="25"/>
  <c r="AC59" i="22"/>
  <c r="AC59" i="21"/>
  <c r="AA59" i="23"/>
  <c r="AA50" i="27"/>
  <c r="AA59" i="25"/>
  <c r="AA59" i="22"/>
  <c r="AA59" i="21"/>
  <c r="Y59" i="23"/>
  <c r="Y59" i="25"/>
  <c r="Y59" i="22"/>
  <c r="Y59" i="21"/>
  <c r="W59" i="23"/>
  <c r="W50" i="27"/>
  <c r="W59" i="25"/>
  <c r="W59" i="22"/>
  <c r="W59" i="21"/>
  <c r="U59" i="23"/>
  <c r="U59" i="25"/>
  <c r="U59" i="22"/>
  <c r="U59" i="21"/>
  <c r="S59" i="23"/>
  <c r="S50" i="27"/>
  <c r="S59" i="25"/>
  <c r="S59" i="22"/>
  <c r="S59" i="21"/>
  <c r="Q59" i="23"/>
  <c r="Q59" i="25"/>
  <c r="Q59" i="22"/>
  <c r="Q59" i="21"/>
  <c r="O59" i="23"/>
  <c r="O50" i="27"/>
  <c r="O59" i="25"/>
  <c r="O59" i="22"/>
  <c r="O59" i="21"/>
  <c r="AP61" i="35"/>
  <c r="AP59" s="1"/>
  <c r="AP76" i="32"/>
  <c r="AP79" i="31"/>
  <c r="AP60" i="30"/>
  <c r="AP71" i="29"/>
  <c r="AP50" i="27"/>
  <c r="AP48" s="1"/>
  <c r="AP59" i="25"/>
  <c r="AP57" s="1"/>
  <c r="AP59" i="22"/>
  <c r="AP57" s="1"/>
  <c r="AP59" i="21"/>
  <c r="AP57" s="1"/>
  <c r="AP59" i="20"/>
  <c r="AP57" s="1"/>
  <c r="AP57" i="24"/>
  <c r="AP59" i="23"/>
  <c r="AP57" s="1"/>
  <c r="AP59" i="19"/>
  <c r="AP57" s="1"/>
  <c r="AN61" i="35"/>
  <c r="AN59" s="1"/>
  <c r="AN76" i="32"/>
  <c r="AN74" s="1"/>
  <c r="AN79" i="31"/>
  <c r="AN77" s="1"/>
  <c r="AN60" i="30"/>
  <c r="AN58" s="1"/>
  <c r="AN71" i="29"/>
  <c r="AN69" s="1"/>
  <c r="AN57" i="26"/>
  <c r="AN59" i="25"/>
  <c r="AN57" s="1"/>
  <c r="AN59" i="22"/>
  <c r="AN57" s="1"/>
  <c r="AN59" i="21"/>
  <c r="AN57" s="1"/>
  <c r="AN59" i="20"/>
  <c r="AN57" s="1"/>
  <c r="AN59" i="23"/>
  <c r="AN57" s="1"/>
  <c r="AN59" i="19"/>
  <c r="AN57" s="1"/>
  <c r="AL61" i="35"/>
  <c r="AL59" s="1"/>
  <c r="AL76" i="32"/>
  <c r="AL74" s="1"/>
  <c r="AL79" i="31"/>
  <c r="AL77" s="1"/>
  <c r="AL60" i="30"/>
  <c r="AL58" s="1"/>
  <c r="AL71" i="29"/>
  <c r="AL69" s="1"/>
  <c r="AL50" i="27"/>
  <c r="AL48" s="1"/>
  <c r="AL59" i="25"/>
  <c r="AL57" s="1"/>
  <c r="AL59" i="22"/>
  <c r="AL57" s="1"/>
  <c r="AL59" i="21"/>
  <c r="AL57" s="1"/>
  <c r="AL59" i="20"/>
  <c r="AL57" s="1"/>
  <c r="AL59" i="23"/>
  <c r="AL57" s="1"/>
  <c r="AL59" i="19"/>
  <c r="AL57" s="1"/>
  <c r="AJ61" i="35"/>
  <c r="AJ59" s="1"/>
  <c r="AJ76" i="32"/>
  <c r="AJ74" s="1"/>
  <c r="AJ79" i="31"/>
  <c r="AJ77" s="1"/>
  <c r="AJ60" i="30"/>
  <c r="AJ58" s="1"/>
  <c r="AJ71" i="29"/>
  <c r="AJ69" s="1"/>
  <c r="AJ59" i="25"/>
  <c r="AJ57" s="1"/>
  <c r="AJ59" i="22"/>
  <c r="AJ57" s="1"/>
  <c r="AJ59" i="21"/>
  <c r="AJ57" s="1"/>
  <c r="AJ59" i="20"/>
  <c r="AJ57" s="1"/>
  <c r="AJ59" i="23"/>
  <c r="AJ57" s="1"/>
  <c r="AJ59" i="19"/>
  <c r="AJ57" s="1"/>
  <c r="AH61" i="35"/>
  <c r="AH59" s="1"/>
  <c r="AH76" i="32"/>
  <c r="AH74" s="1"/>
  <c r="AH79" i="31"/>
  <c r="AH77" s="1"/>
  <c r="AH60" i="30"/>
  <c r="AH58" s="1"/>
  <c r="AH71" i="29"/>
  <c r="AH69" s="1"/>
  <c r="AH50" i="27"/>
  <c r="AH48" s="1"/>
  <c r="AH59" i="25"/>
  <c r="AH57" s="1"/>
  <c r="AH59" i="22"/>
  <c r="AH57" s="1"/>
  <c r="AH59" i="21"/>
  <c r="AH57" s="1"/>
  <c r="AH59" i="20"/>
  <c r="AH57" s="1"/>
  <c r="AH57" i="24"/>
  <c r="AH59" i="23"/>
  <c r="AH57" s="1"/>
  <c r="AH59" i="19"/>
  <c r="AH57" s="1"/>
  <c r="AF50" i="27"/>
  <c r="AF48" s="1"/>
  <c r="AF57" i="26"/>
  <c r="AF59" i="25"/>
  <c r="AF57" s="1"/>
  <c r="AF59" i="22"/>
  <c r="AF57" s="1"/>
  <c r="AF59" i="21"/>
  <c r="AF57" s="1"/>
  <c r="AF59" i="20"/>
  <c r="AF57" s="1"/>
  <c r="AF59" i="23"/>
  <c r="AF57" s="1"/>
  <c r="AF59" i="19"/>
  <c r="AF57" s="1"/>
  <c r="AD50" i="27"/>
  <c r="AD59" i="25"/>
  <c r="AD59" i="22"/>
  <c r="AD59" i="21"/>
  <c r="AD59" i="23"/>
  <c r="AB50" i="27"/>
  <c r="AB59" i="25"/>
  <c r="AB59" i="22"/>
  <c r="AB59" i="21"/>
  <c r="AB59" i="23"/>
  <c r="Z50" i="27"/>
  <c r="Z59" i="25"/>
  <c r="Z59" i="22"/>
  <c r="Z59" i="21"/>
  <c r="Z59" i="23"/>
  <c r="X50" i="27"/>
  <c r="X59" i="25"/>
  <c r="X59" i="22"/>
  <c r="X59" i="21"/>
  <c r="X59" i="23"/>
  <c r="V50" i="27"/>
  <c r="V59" i="25"/>
  <c r="V59" i="22"/>
  <c r="V59" i="21"/>
  <c r="V59" i="23"/>
  <c r="T50" i="27"/>
  <c r="T59" i="25"/>
  <c r="T59" i="22"/>
  <c r="T59" i="21"/>
  <c r="T59" i="23"/>
  <c r="R50" i="27"/>
  <c r="R59" i="25"/>
  <c r="R59" i="22"/>
  <c r="R59" i="21"/>
  <c r="R59" i="23"/>
  <c r="P50" i="27"/>
  <c r="P59" i="25"/>
  <c r="P59" i="22"/>
  <c r="P59" i="21"/>
  <c r="P59" i="23"/>
  <c r="AO59" i="8"/>
  <c r="AO57" s="1"/>
  <c r="AO76" i="7"/>
  <c r="AO74" s="1"/>
  <c r="AM59" i="8"/>
  <c r="AM57" s="1"/>
  <c r="AM76" i="7"/>
  <c r="AM74" s="1"/>
  <c r="AK59" i="8"/>
  <c r="AK57" s="1"/>
  <c r="AK76" i="7"/>
  <c r="AK74" s="1"/>
  <c r="AI59" i="8"/>
  <c r="AI57" s="1"/>
  <c r="AI76" i="7"/>
  <c r="AI74" s="1"/>
  <c r="AG76"/>
  <c r="AG74" s="1"/>
  <c r="AE76"/>
  <c r="AE74" s="1"/>
  <c r="AP59" i="8"/>
  <c r="AP57" s="1"/>
  <c r="AP76" i="7"/>
  <c r="AN59" i="8"/>
  <c r="AN57" s="1"/>
  <c r="AN76" i="7"/>
  <c r="AN74" s="1"/>
  <c r="AL59" i="8"/>
  <c r="AL57" s="1"/>
  <c r="AL76" i="7"/>
  <c r="AL74" s="1"/>
  <c r="AJ59" i="8"/>
  <c r="AJ57" s="1"/>
  <c r="AJ76" i="7"/>
  <c r="AJ74" s="1"/>
  <c r="AH76"/>
  <c r="AH74" s="1"/>
  <c r="AF76"/>
  <c r="AF74" s="1"/>
  <c r="AO60" i="5"/>
  <c r="AO79" i="6"/>
  <c r="AM60" i="5"/>
  <c r="AM79" i="6"/>
  <c r="AK60" i="5"/>
  <c r="AK79" i="6"/>
  <c r="AI60" i="5"/>
  <c r="AI79" i="6"/>
  <c r="AG60" i="5"/>
  <c r="AG79" i="6"/>
  <c r="AE60" i="5"/>
  <c r="AE79" i="6"/>
  <c r="AP60" i="5"/>
  <c r="AP79" i="6"/>
  <c r="AN60" i="5"/>
  <c r="AN79" i="6"/>
  <c r="AL60" i="5"/>
  <c r="AL79" i="6"/>
  <c r="AJ60" i="5"/>
  <c r="AJ79" i="6"/>
  <c r="AH60" i="5"/>
  <c r="AH79" i="6"/>
  <c r="AF60" i="5"/>
  <c r="AF79" i="6"/>
  <c r="AK71" i="4"/>
  <c r="AM71"/>
  <c r="AO71"/>
  <c r="AL71"/>
  <c r="AN71"/>
  <c r="E72"/>
  <c r="AE104" i="21" l="1"/>
  <c r="C104"/>
  <c r="R104"/>
  <c r="AC104"/>
  <c r="AA104"/>
  <c r="Y104"/>
  <c r="W104"/>
  <c r="U104"/>
  <c r="S104"/>
  <c r="Q104"/>
  <c r="O104"/>
  <c r="K104"/>
  <c r="I104"/>
  <c r="G104"/>
  <c r="E104"/>
  <c r="AH104"/>
  <c r="AF104"/>
  <c r="AD104"/>
  <c r="AB104"/>
  <c r="Z104"/>
  <c r="X104"/>
  <c r="V104"/>
  <c r="T104"/>
  <c r="P104"/>
  <c r="N104"/>
  <c r="L104"/>
  <c r="J104"/>
  <c r="H104"/>
  <c r="F104"/>
  <c r="D104"/>
  <c r="AG104"/>
  <c r="M104"/>
  <c r="AH59" i="8"/>
  <c r="AH57" s="1"/>
  <c r="AG59"/>
  <c r="AG57" s="1"/>
  <c r="AF59"/>
  <c r="AF57" s="1"/>
  <c r="AE59"/>
  <c r="AE57" s="1"/>
  <c r="F72" i="4"/>
  <c r="C110" i="21" l="1"/>
  <c r="C111"/>
  <c r="E111"/>
  <c r="J110"/>
  <c r="Z110"/>
  <c r="I110"/>
  <c r="Y110"/>
  <c r="AB111"/>
  <c r="D110"/>
  <c r="L110"/>
  <c r="T110"/>
  <c r="AB110"/>
  <c r="AB113" s="1"/>
  <c r="K110"/>
  <c r="S110"/>
  <c r="AA110"/>
  <c r="AH111"/>
  <c r="Z111"/>
  <c r="R111"/>
  <c r="J111"/>
  <c r="AA111"/>
  <c r="S111"/>
  <c r="K111"/>
  <c r="F110"/>
  <c r="V110"/>
  <c r="E110"/>
  <c r="E113" s="1"/>
  <c r="U110"/>
  <c r="AF111"/>
  <c r="P111"/>
  <c r="H111"/>
  <c r="AG111"/>
  <c r="Y111"/>
  <c r="Q111"/>
  <c r="I111"/>
  <c r="R110"/>
  <c r="R113" s="1"/>
  <c r="AH110"/>
  <c r="Q110"/>
  <c r="Q113" s="1"/>
  <c r="AG110"/>
  <c r="T111"/>
  <c r="H110"/>
  <c r="H113" s="1"/>
  <c r="P110"/>
  <c r="P113" s="1"/>
  <c r="X110"/>
  <c r="AF110"/>
  <c r="AF113" s="1"/>
  <c r="G110"/>
  <c r="O110"/>
  <c r="W110"/>
  <c r="AE110"/>
  <c r="AD111"/>
  <c r="V111"/>
  <c r="N111"/>
  <c r="F111"/>
  <c r="AE111"/>
  <c r="W111"/>
  <c r="O111"/>
  <c r="G111"/>
  <c r="N110"/>
  <c r="N113" s="1"/>
  <c r="AD110"/>
  <c r="AD113" s="1"/>
  <c r="M110"/>
  <c r="AC110"/>
  <c r="X111"/>
  <c r="L111"/>
  <c r="D111"/>
  <c r="AC111"/>
  <c r="U111"/>
  <c r="M111"/>
  <c r="G72" i="4"/>
  <c r="C113" i="21" l="1"/>
  <c r="AG113"/>
  <c r="AH113"/>
  <c r="M113"/>
  <c r="W113"/>
  <c r="G113"/>
  <c r="X113"/>
  <c r="F113"/>
  <c r="AA113"/>
  <c r="K113"/>
  <c r="T113"/>
  <c r="D113"/>
  <c r="Y113"/>
  <c r="Z113"/>
  <c r="AC113"/>
  <c r="AE113"/>
  <c r="O113"/>
  <c r="U113"/>
  <c r="V113"/>
  <c r="S113"/>
  <c r="L113"/>
  <c r="I113"/>
  <c r="J113"/>
  <c r="H72" i="4"/>
  <c r="I72" l="1"/>
  <c r="J72" l="1"/>
  <c r="K72" l="1"/>
  <c r="L72" l="1"/>
  <c r="M72" l="1"/>
  <c r="N72" l="1"/>
  <c r="O72" l="1"/>
  <c r="P72" l="1"/>
  <c r="Q72" l="1"/>
  <c r="R72" l="1"/>
  <c r="S72" l="1"/>
  <c r="T72" l="1"/>
  <c r="U72" l="1"/>
  <c r="V72" l="1"/>
  <c r="W72" l="1"/>
  <c r="X72" l="1"/>
  <c r="Y72" l="1"/>
  <c r="Z72" l="1"/>
  <c r="AA72" l="1"/>
  <c r="AB72" l="1"/>
  <c r="AC72" l="1"/>
  <c r="AD72" l="1"/>
  <c r="AE72" l="1"/>
  <c r="AF72" l="1"/>
  <c r="AG72" l="1"/>
  <c r="AH72" l="1"/>
  <c r="AI72" l="1"/>
  <c r="AJ72" l="1"/>
  <c r="AK72" l="1"/>
  <c r="AL72" l="1"/>
  <c r="AM72" l="1"/>
  <c r="AN72" l="1"/>
  <c r="AO72" l="1"/>
  <c r="AP72" l="1"/>
  <c r="C97" l="1"/>
  <c r="C96"/>
  <c r="C95"/>
  <c r="AQ9" i="3" l="1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D70" i="4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D10" i="2"/>
  <c r="D11"/>
  <c r="D12"/>
  <c r="D13"/>
  <c r="D14"/>
  <c r="D15"/>
  <c r="D16"/>
  <c r="D17"/>
  <c r="D18"/>
  <c r="D19"/>
  <c r="D20"/>
  <c r="AE71" i="4"/>
  <c r="AF71"/>
  <c r="AG71"/>
  <c r="AH71"/>
  <c r="AI71"/>
  <c r="AJ71"/>
  <c r="AP71"/>
  <c r="G54" i="1"/>
  <c r="F54"/>
  <c r="F53"/>
  <c r="G52"/>
  <c r="G51" s="1"/>
  <c r="F52"/>
  <c r="H51"/>
  <c r="B9" i="46" s="1"/>
  <c r="F51" i="1"/>
  <c r="AQ823" i="3" l="1"/>
  <c r="AQ816" s="1"/>
  <c r="AQ25" i="47" s="1"/>
  <c r="D20" i="46"/>
  <c r="D22"/>
  <c r="D24"/>
  <c r="D26"/>
  <c r="D28"/>
  <c r="D30"/>
  <c r="D32"/>
  <c r="D34"/>
  <c r="D36"/>
  <c r="D38"/>
  <c r="D40"/>
  <c r="D42"/>
  <c r="D44"/>
  <c r="D46"/>
  <c r="D48"/>
  <c r="D50"/>
  <c r="D52"/>
  <c r="D54"/>
  <c r="D56"/>
  <c r="D18"/>
  <c r="D19"/>
  <c r="D21"/>
  <c r="D23"/>
  <c r="D25"/>
  <c r="D27"/>
  <c r="D29"/>
  <c r="D31"/>
  <c r="D33"/>
  <c r="D35"/>
  <c r="D37"/>
  <c r="D39"/>
  <c r="D41"/>
  <c r="D43"/>
  <c r="D45"/>
  <c r="D47"/>
  <c r="D49"/>
  <c r="D51"/>
  <c r="D53"/>
  <c r="D55"/>
  <c r="D57"/>
  <c r="I63"/>
  <c r="I65"/>
  <c r="I67"/>
  <c r="I69"/>
  <c r="I71"/>
  <c r="I73"/>
  <c r="I75"/>
  <c r="I77"/>
  <c r="I79"/>
  <c r="I81"/>
  <c r="I83"/>
  <c r="I85"/>
  <c r="I87"/>
  <c r="I89"/>
  <c r="I91"/>
  <c r="I93"/>
  <c r="I95"/>
  <c r="I97"/>
  <c r="I99"/>
  <c r="I101"/>
  <c r="H64"/>
  <c r="H66"/>
  <c r="H68"/>
  <c r="H70"/>
  <c r="H72"/>
  <c r="H74"/>
  <c r="H76"/>
  <c r="H78"/>
  <c r="H80"/>
  <c r="H82"/>
  <c r="H84"/>
  <c r="H86"/>
  <c r="H88"/>
  <c r="H90"/>
  <c r="H92"/>
  <c r="H94"/>
  <c r="H96"/>
  <c r="H98"/>
  <c r="H100"/>
  <c r="G63"/>
  <c r="G65"/>
  <c r="G67"/>
  <c r="G69"/>
  <c r="G71"/>
  <c r="G73"/>
  <c r="G75"/>
  <c r="G77"/>
  <c r="G79"/>
  <c r="G81"/>
  <c r="G83"/>
  <c r="G85"/>
  <c r="G87"/>
  <c r="G89"/>
  <c r="G91"/>
  <c r="G93"/>
  <c r="G95"/>
  <c r="G97"/>
  <c r="G99"/>
  <c r="G101"/>
  <c r="F64"/>
  <c r="F66"/>
  <c r="F68"/>
  <c r="F70"/>
  <c r="F72"/>
  <c r="F74"/>
  <c r="F76"/>
  <c r="F78"/>
  <c r="F80"/>
  <c r="F82"/>
  <c r="F84"/>
  <c r="F86"/>
  <c r="F88"/>
  <c r="F90"/>
  <c r="F92"/>
  <c r="F94"/>
  <c r="F96"/>
  <c r="F98"/>
  <c r="F100"/>
  <c r="E63"/>
  <c r="E65"/>
  <c r="E67"/>
  <c r="E69"/>
  <c r="E71"/>
  <c r="E73"/>
  <c r="E75"/>
  <c r="E77"/>
  <c r="E79"/>
  <c r="E81"/>
  <c r="E83"/>
  <c r="E85"/>
  <c r="E87"/>
  <c r="E89"/>
  <c r="E91"/>
  <c r="E93"/>
  <c r="E95"/>
  <c r="E97"/>
  <c r="E99"/>
  <c r="E101"/>
  <c r="D64"/>
  <c r="D66"/>
  <c r="D68"/>
  <c r="D70"/>
  <c r="D72"/>
  <c r="D74"/>
  <c r="D76"/>
  <c r="D78"/>
  <c r="D80"/>
  <c r="D82"/>
  <c r="D84"/>
  <c r="D86"/>
  <c r="D88"/>
  <c r="D90"/>
  <c r="D92"/>
  <c r="D94"/>
  <c r="D96"/>
  <c r="D98"/>
  <c r="D100"/>
  <c r="C63"/>
  <c r="C65"/>
  <c r="C67"/>
  <c r="C69"/>
  <c r="C71"/>
  <c r="C73"/>
  <c r="C75"/>
  <c r="C77"/>
  <c r="C79"/>
  <c r="C81"/>
  <c r="C83"/>
  <c r="C85"/>
  <c r="C87"/>
  <c r="C89"/>
  <c r="C91"/>
  <c r="C93"/>
  <c r="C95"/>
  <c r="C97"/>
  <c r="C99"/>
  <c r="C101"/>
  <c r="I20"/>
  <c r="I22"/>
  <c r="I24"/>
  <c r="I26"/>
  <c r="I28"/>
  <c r="I30"/>
  <c r="I32"/>
  <c r="I34"/>
  <c r="I36"/>
  <c r="I38"/>
  <c r="I40"/>
  <c r="I42"/>
  <c r="I44"/>
  <c r="I46"/>
  <c r="I48"/>
  <c r="I50"/>
  <c r="I52"/>
  <c r="I54"/>
  <c r="I56"/>
  <c r="H19"/>
  <c r="H21"/>
  <c r="H23"/>
  <c r="H25"/>
  <c r="H27"/>
  <c r="H29"/>
  <c r="H31"/>
  <c r="H33"/>
  <c r="H35"/>
  <c r="H37"/>
  <c r="H39"/>
  <c r="H41"/>
  <c r="H43"/>
  <c r="H45"/>
  <c r="H47"/>
  <c r="H49"/>
  <c r="H51"/>
  <c r="H53"/>
  <c r="H55"/>
  <c r="H57"/>
  <c r="G20"/>
  <c r="G22"/>
  <c r="G24"/>
  <c r="G26"/>
  <c r="G28"/>
  <c r="G30"/>
  <c r="G32"/>
  <c r="G34"/>
  <c r="G36"/>
  <c r="G38"/>
  <c r="G40"/>
  <c r="G42"/>
  <c r="G44"/>
  <c r="G46"/>
  <c r="G48"/>
  <c r="G50"/>
  <c r="G52"/>
  <c r="G54"/>
  <c r="G56"/>
  <c r="F19"/>
  <c r="F21"/>
  <c r="F23"/>
  <c r="F25"/>
  <c r="F27"/>
  <c r="F29"/>
  <c r="F31"/>
  <c r="F33"/>
  <c r="F35"/>
  <c r="F37"/>
  <c r="F39"/>
  <c r="F41"/>
  <c r="F43"/>
  <c r="F45"/>
  <c r="F47"/>
  <c r="F49"/>
  <c r="F51"/>
  <c r="F53"/>
  <c r="F55"/>
  <c r="F57"/>
  <c r="E20"/>
  <c r="E22"/>
  <c r="E24"/>
  <c r="E26"/>
  <c r="E28"/>
  <c r="E30"/>
  <c r="E32"/>
  <c r="E34"/>
  <c r="E36"/>
  <c r="E38"/>
  <c r="E40"/>
  <c r="E42"/>
  <c r="E44"/>
  <c r="E46"/>
  <c r="E48"/>
  <c r="E50"/>
  <c r="E52"/>
  <c r="E54"/>
  <c r="E56"/>
  <c r="C19"/>
  <c r="C21"/>
  <c r="I64"/>
  <c r="I66"/>
  <c r="I68"/>
  <c r="I70"/>
  <c r="I72"/>
  <c r="I74"/>
  <c r="I76"/>
  <c r="I78"/>
  <c r="I80"/>
  <c r="I82"/>
  <c r="I84"/>
  <c r="I86"/>
  <c r="I88"/>
  <c r="I90"/>
  <c r="I92"/>
  <c r="I94"/>
  <c r="I96"/>
  <c r="I98"/>
  <c r="I100"/>
  <c r="H63"/>
  <c r="H65"/>
  <c r="H67"/>
  <c r="H69"/>
  <c r="H71"/>
  <c r="H73"/>
  <c r="H75"/>
  <c r="H77"/>
  <c r="H79"/>
  <c r="H81"/>
  <c r="H83"/>
  <c r="H85"/>
  <c r="H87"/>
  <c r="H89"/>
  <c r="H91"/>
  <c r="H93"/>
  <c r="H95"/>
  <c r="H97"/>
  <c r="H99"/>
  <c r="H101"/>
  <c r="G64"/>
  <c r="G66"/>
  <c r="G68"/>
  <c r="G70"/>
  <c r="G72"/>
  <c r="G74"/>
  <c r="G76"/>
  <c r="G78"/>
  <c r="G80"/>
  <c r="G82"/>
  <c r="G84"/>
  <c r="G86"/>
  <c r="G88"/>
  <c r="G90"/>
  <c r="G92"/>
  <c r="G94"/>
  <c r="G96"/>
  <c r="G98"/>
  <c r="G100"/>
  <c r="F63"/>
  <c r="F65"/>
  <c r="F67"/>
  <c r="F69"/>
  <c r="F71"/>
  <c r="F73"/>
  <c r="F75"/>
  <c r="F77"/>
  <c r="F79"/>
  <c r="F81"/>
  <c r="F83"/>
  <c r="F85"/>
  <c r="F87"/>
  <c r="F89"/>
  <c r="F91"/>
  <c r="F93"/>
  <c r="F95"/>
  <c r="F97"/>
  <c r="F99"/>
  <c r="F101"/>
  <c r="E64"/>
  <c r="E66"/>
  <c r="E68"/>
  <c r="E70"/>
  <c r="E72"/>
  <c r="E74"/>
  <c r="E76"/>
  <c r="E78"/>
  <c r="E80"/>
  <c r="E82"/>
  <c r="E84"/>
  <c r="E86"/>
  <c r="E88"/>
  <c r="E90"/>
  <c r="E92"/>
  <c r="E94"/>
  <c r="E96"/>
  <c r="E98"/>
  <c r="E100"/>
  <c r="D63"/>
  <c r="D65"/>
  <c r="D67"/>
  <c r="D69"/>
  <c r="D71"/>
  <c r="D73"/>
  <c r="D75"/>
  <c r="D77"/>
  <c r="D79"/>
  <c r="D81"/>
  <c r="D83"/>
  <c r="D85"/>
  <c r="D87"/>
  <c r="D89"/>
  <c r="D91"/>
  <c r="D93"/>
  <c r="D95"/>
  <c r="D97"/>
  <c r="D99"/>
  <c r="D101"/>
  <c r="C64"/>
  <c r="C66"/>
  <c r="C68"/>
  <c r="C70"/>
  <c r="C72"/>
  <c r="C74"/>
  <c r="C76"/>
  <c r="C78"/>
  <c r="C80"/>
  <c r="C82"/>
  <c r="C84"/>
  <c r="C86"/>
  <c r="C88"/>
  <c r="C90"/>
  <c r="C92"/>
  <c r="C94"/>
  <c r="C96"/>
  <c r="C98"/>
  <c r="C100"/>
  <c r="I19"/>
  <c r="I21"/>
  <c r="I23"/>
  <c r="I25"/>
  <c r="I27"/>
  <c r="I29"/>
  <c r="I31"/>
  <c r="I33"/>
  <c r="I35"/>
  <c r="I37"/>
  <c r="I39"/>
  <c r="I41"/>
  <c r="I43"/>
  <c r="I45"/>
  <c r="I47"/>
  <c r="I49"/>
  <c r="I51"/>
  <c r="I53"/>
  <c r="I55"/>
  <c r="I57"/>
  <c r="H20"/>
  <c r="H22"/>
  <c r="H24"/>
  <c r="H26"/>
  <c r="H28"/>
  <c r="H30"/>
  <c r="H32"/>
  <c r="H34"/>
  <c r="H36"/>
  <c r="H38"/>
  <c r="H40"/>
  <c r="H42"/>
  <c r="H44"/>
  <c r="H46"/>
  <c r="H48"/>
  <c r="H50"/>
  <c r="H52"/>
  <c r="H54"/>
  <c r="H56"/>
  <c r="G19"/>
  <c r="G21"/>
  <c r="G23"/>
  <c r="G25"/>
  <c r="G27"/>
  <c r="G29"/>
  <c r="G31"/>
  <c r="G33"/>
  <c r="G35"/>
  <c r="G37"/>
  <c r="G39"/>
  <c r="G41"/>
  <c r="G43"/>
  <c r="G45"/>
  <c r="G47"/>
  <c r="G49"/>
  <c r="G51"/>
  <c r="G53"/>
  <c r="G55"/>
  <c r="G57"/>
  <c r="F20"/>
  <c r="F22"/>
  <c r="F24"/>
  <c r="F26"/>
  <c r="F28"/>
  <c r="F30"/>
  <c r="F32"/>
  <c r="F34"/>
  <c r="F36"/>
  <c r="F38"/>
  <c r="F40"/>
  <c r="F42"/>
  <c r="F44"/>
  <c r="F46"/>
  <c r="F48"/>
  <c r="F50"/>
  <c r="F52"/>
  <c r="F54"/>
  <c r="F56"/>
  <c r="E19"/>
  <c r="E21"/>
  <c r="E23"/>
  <c r="E25"/>
  <c r="E27"/>
  <c r="E29"/>
  <c r="E31"/>
  <c r="E33"/>
  <c r="E35"/>
  <c r="E37"/>
  <c r="E39"/>
  <c r="E41"/>
  <c r="E43"/>
  <c r="E45"/>
  <c r="E47"/>
  <c r="E49"/>
  <c r="E51"/>
  <c r="E53"/>
  <c r="E55"/>
  <c r="E57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23"/>
  <c r="C25"/>
  <c r="C27"/>
  <c r="C29"/>
  <c r="C31"/>
  <c r="C33"/>
  <c r="C35"/>
  <c r="C37"/>
  <c r="C39"/>
  <c r="C41"/>
  <c r="C43"/>
  <c r="C45"/>
  <c r="C47"/>
  <c r="C49"/>
  <c r="C51"/>
  <c r="C53"/>
  <c r="C55"/>
  <c r="C57"/>
  <c r="C56"/>
  <c r="E13" i="39"/>
  <c r="E13" i="41" s="1"/>
  <c r="H13" i="39"/>
  <c r="K13"/>
  <c r="N13"/>
  <c r="R13"/>
  <c r="T13"/>
  <c r="T13" i="41" s="1"/>
  <c r="AA13" i="39"/>
  <c r="AA13" i="41" s="1"/>
  <c r="AC13" i="39"/>
  <c r="AG13"/>
  <c r="AI13"/>
  <c r="AK13"/>
  <c r="AM13"/>
  <c r="AO13"/>
  <c r="E14"/>
  <c r="E14" i="41" s="1"/>
  <c r="K14" i="39"/>
  <c r="K14" i="41" s="1"/>
  <c r="R14" i="39"/>
  <c r="R14" i="41" s="1"/>
  <c r="T14" i="39"/>
  <c r="T14" i="41" s="1"/>
  <c r="AB14" i="39"/>
  <c r="AB14" i="41" s="1"/>
  <c r="AG14" i="39"/>
  <c r="AG14" i="41" s="1"/>
  <c r="AI14" i="39"/>
  <c r="AI14" i="41" s="1"/>
  <c r="AK14" i="39"/>
  <c r="AK14" i="41" s="1"/>
  <c r="AM14" i="39"/>
  <c r="AM14" i="41" s="1"/>
  <c r="AO14" i="39"/>
  <c r="AO14" i="41" s="1"/>
  <c r="E15" i="39"/>
  <c r="E15" i="41" s="1"/>
  <c r="I15" i="39"/>
  <c r="I15" i="41" s="1"/>
  <c r="L15" i="39"/>
  <c r="L15" i="41" s="1"/>
  <c r="R15" i="39"/>
  <c r="R15" i="41" s="1"/>
  <c r="T15" i="39"/>
  <c r="T15" i="41" s="1"/>
  <c r="AC15" i="39"/>
  <c r="AC15" i="41" s="1"/>
  <c r="AH15" i="39"/>
  <c r="AH15" i="41" s="1"/>
  <c r="AJ15" i="39"/>
  <c r="AJ15" i="41" s="1"/>
  <c r="AL15" i="39"/>
  <c r="AL15" i="41" s="1"/>
  <c r="AN15" i="39"/>
  <c r="AN15" i="41" s="1"/>
  <c r="AP15" i="39"/>
  <c r="AP15" i="41" s="1"/>
  <c r="E16" i="39"/>
  <c r="E16" i="41" s="1"/>
  <c r="H16" i="39"/>
  <c r="H16" i="41" s="1"/>
  <c r="K16" i="39"/>
  <c r="K16" i="41" s="1"/>
  <c r="N16" i="39"/>
  <c r="N16" i="41" s="1"/>
  <c r="R16" i="39"/>
  <c r="R16" i="41" s="1"/>
  <c r="Z16" i="39"/>
  <c r="Z16" i="41" s="1"/>
  <c r="AB16" i="39"/>
  <c r="AB16" i="41" s="1"/>
  <c r="AD16" i="39"/>
  <c r="AD16" i="41" s="1"/>
  <c r="AH16" i="39"/>
  <c r="AH16" i="41" s="1"/>
  <c r="AJ16" i="39"/>
  <c r="AJ16" i="41" s="1"/>
  <c r="AL16" i="39"/>
  <c r="AL16" i="41" s="1"/>
  <c r="AN16" i="39"/>
  <c r="AN16" i="41" s="1"/>
  <c r="AP16" i="39"/>
  <c r="AP16" i="41" s="1"/>
  <c r="F17" i="39"/>
  <c r="F17" i="41" s="1"/>
  <c r="I17" i="39"/>
  <c r="I17" i="41" s="1"/>
  <c r="L17" i="39"/>
  <c r="L17" i="41" s="1"/>
  <c r="R17" i="39"/>
  <c r="R17" i="41" s="1"/>
  <c r="T17" i="39"/>
  <c r="T17" i="41" s="1"/>
  <c r="V17" i="39"/>
  <c r="V17" i="41" s="1"/>
  <c r="AC17" i="39"/>
  <c r="AC17" i="41" s="1"/>
  <c r="AF17" i="39"/>
  <c r="AF17" i="41" s="1"/>
  <c r="AH17" i="39"/>
  <c r="AH17" i="41" s="1"/>
  <c r="AJ17" i="39"/>
  <c r="AJ17" i="41" s="1"/>
  <c r="AL17" i="39"/>
  <c r="AL17" i="41" s="1"/>
  <c r="AN17" i="39"/>
  <c r="AN17" i="41" s="1"/>
  <c r="AP17" i="39"/>
  <c r="AP17" i="41" s="1"/>
  <c r="E18" i="39"/>
  <c r="E18" i="41" s="1"/>
  <c r="G18" i="39"/>
  <c r="G18" i="41" s="1"/>
  <c r="I18" i="39"/>
  <c r="I18" i="41" s="1"/>
  <c r="K18" i="39"/>
  <c r="K18" i="41" s="1"/>
  <c r="M18" i="39"/>
  <c r="M18" i="41" s="1"/>
  <c r="O18" i="39"/>
  <c r="O18" i="41" s="1"/>
  <c r="Q18" i="39"/>
  <c r="Q18" i="41" s="1"/>
  <c r="S18" i="39"/>
  <c r="S18" i="41" s="1"/>
  <c r="U18" i="39"/>
  <c r="U18" i="41" s="1"/>
  <c r="W18" i="39"/>
  <c r="W18" i="41" s="1"/>
  <c r="Y18" i="39"/>
  <c r="Y18" i="41" s="1"/>
  <c r="AA18" i="39"/>
  <c r="AA18" i="41" s="1"/>
  <c r="AC18" i="39"/>
  <c r="AC18" i="41" s="1"/>
  <c r="AE18" i="39"/>
  <c r="AE18" i="41" s="1"/>
  <c r="AG18" i="39"/>
  <c r="AG18" i="41" s="1"/>
  <c r="AI18" i="39"/>
  <c r="AI18" i="41" s="1"/>
  <c r="AK18" i="39"/>
  <c r="AK18" i="41" s="1"/>
  <c r="AM18" i="39"/>
  <c r="AM18" i="41" s="1"/>
  <c r="AO18" i="39"/>
  <c r="AO18" i="41" s="1"/>
  <c r="D19" i="39"/>
  <c r="D19" i="41" s="1"/>
  <c r="F19" i="39"/>
  <c r="F19" i="41" s="1"/>
  <c r="H19" i="39"/>
  <c r="H19" i="41" s="1"/>
  <c r="K19" i="39"/>
  <c r="K19" i="41" s="1"/>
  <c r="N19" i="39"/>
  <c r="N19" i="41" s="1"/>
  <c r="R19" i="39"/>
  <c r="R19" i="41" s="1"/>
  <c r="T19" i="39"/>
  <c r="T19" i="41" s="1"/>
  <c r="Y19" i="39"/>
  <c r="Y19" i="41" s="1"/>
  <c r="AC19" i="39"/>
  <c r="AC19" i="41" s="1"/>
  <c r="AG19" i="39"/>
  <c r="AG19" i="41" s="1"/>
  <c r="AI19" i="39"/>
  <c r="AI19" i="41" s="1"/>
  <c r="AK19" i="39"/>
  <c r="AK19" i="41" s="1"/>
  <c r="AM19" i="39"/>
  <c r="AM19" i="41" s="1"/>
  <c r="AO19" i="39"/>
  <c r="AO19" i="41" s="1"/>
  <c r="D20" i="39"/>
  <c r="D20" i="41" s="1"/>
  <c r="F20" i="39"/>
  <c r="F20" i="41" s="1"/>
  <c r="J20" i="39"/>
  <c r="J20" i="41" s="1"/>
  <c r="L20" i="39"/>
  <c r="L20" i="41" s="1"/>
  <c r="N20" i="39"/>
  <c r="N20" i="41" s="1"/>
  <c r="R20" i="39"/>
  <c r="R20" i="41" s="1"/>
  <c r="U20" i="39"/>
  <c r="U20" i="41" s="1"/>
  <c r="W20" i="39"/>
  <c r="W20" i="41" s="1"/>
  <c r="Y20" i="39"/>
  <c r="Y20" i="41" s="1"/>
  <c r="AB20" i="39"/>
  <c r="AB20" i="41" s="1"/>
  <c r="AD20" i="39"/>
  <c r="AD20" i="41" s="1"/>
  <c r="AF20" i="39"/>
  <c r="AF20" i="41" s="1"/>
  <c r="AH20" i="39"/>
  <c r="AH20" i="41" s="1"/>
  <c r="AJ20" i="39"/>
  <c r="AJ20" i="41" s="1"/>
  <c r="AL20" i="39"/>
  <c r="AL20" i="41" s="1"/>
  <c r="AN20" i="39"/>
  <c r="AN20" i="41" s="1"/>
  <c r="AP20" i="39"/>
  <c r="AP20" i="41" s="1"/>
  <c r="H21" i="39"/>
  <c r="N21"/>
  <c r="S21"/>
  <c r="U21"/>
  <c r="X21"/>
  <c r="AB21"/>
  <c r="AG21"/>
  <c r="AI21"/>
  <c r="AK21"/>
  <c r="AM21"/>
  <c r="AO21"/>
  <c r="H22"/>
  <c r="H22" i="41" s="1"/>
  <c r="L22" i="39"/>
  <c r="L22" i="41" s="1"/>
  <c r="R22" i="39"/>
  <c r="R22" i="41" s="1"/>
  <c r="T22" i="39"/>
  <c r="T22" i="41" s="1"/>
  <c r="Z22" i="39"/>
  <c r="Z22" i="41" s="1"/>
  <c r="AB22" i="39"/>
  <c r="AB22" i="41" s="1"/>
  <c r="AG22" i="39"/>
  <c r="AG22" i="41" s="1"/>
  <c r="AI22" i="39"/>
  <c r="AI22" i="41" s="1"/>
  <c r="AK22" i="39"/>
  <c r="AK22" i="41" s="1"/>
  <c r="AM22" i="39"/>
  <c r="AM22" i="41" s="1"/>
  <c r="AO22" i="39"/>
  <c r="AO22" i="41" s="1"/>
  <c r="E23" i="39"/>
  <c r="E23" i="41" s="1"/>
  <c r="G23" i="39"/>
  <c r="G23" i="41" s="1"/>
  <c r="I23" i="39"/>
  <c r="I23" i="41" s="1"/>
  <c r="K23" i="39"/>
  <c r="K23" i="41" s="1"/>
  <c r="N23" i="39"/>
  <c r="N23" i="41" s="1"/>
  <c r="P23" i="39"/>
  <c r="P23" i="41" s="1"/>
  <c r="R23" i="39"/>
  <c r="R23" i="41" s="1"/>
  <c r="T23" i="39"/>
  <c r="T23" i="41" s="1"/>
  <c r="V23" i="39"/>
  <c r="V23" i="41" s="1"/>
  <c r="X23" i="39"/>
  <c r="X23" i="41" s="1"/>
  <c r="Z23" i="39"/>
  <c r="Z23" i="41" s="1"/>
  <c r="AB23" i="39"/>
  <c r="AB23" i="41" s="1"/>
  <c r="AE23" i="39"/>
  <c r="AE23" i="41" s="1"/>
  <c r="AG23" i="39"/>
  <c r="AG23" i="41" s="1"/>
  <c r="AI23" i="39"/>
  <c r="AI23" i="41" s="1"/>
  <c r="AK23" i="39"/>
  <c r="AK23" i="41" s="1"/>
  <c r="AM23" i="39"/>
  <c r="AM23" i="41" s="1"/>
  <c r="AO23" i="39"/>
  <c r="AO23" i="41" s="1"/>
  <c r="D24" i="39"/>
  <c r="D24" i="41" s="1"/>
  <c r="H24" i="39"/>
  <c r="H24" i="41" s="1"/>
  <c r="L24" i="39"/>
  <c r="L24" i="41" s="1"/>
  <c r="P24" i="39"/>
  <c r="P24" i="41" s="1"/>
  <c r="S24" i="39"/>
  <c r="S24" i="41" s="1"/>
  <c r="U24" i="39"/>
  <c r="U24" i="41" s="1"/>
  <c r="X24" i="39"/>
  <c r="X24" i="41" s="1"/>
  <c r="Z24" i="39"/>
  <c r="Z24" i="41" s="1"/>
  <c r="AB24" i="39"/>
  <c r="AB24" i="41" s="1"/>
  <c r="AD24" i="39"/>
  <c r="AD24" i="41" s="1"/>
  <c r="AG24" i="39"/>
  <c r="AG24" i="41" s="1"/>
  <c r="AI24" i="39"/>
  <c r="AI24" i="41" s="1"/>
  <c r="AK24" i="39"/>
  <c r="AK24" i="41" s="1"/>
  <c r="AM24" i="39"/>
  <c r="AM24" i="41" s="1"/>
  <c r="AO24" i="39"/>
  <c r="AO24" i="41" s="1"/>
  <c r="D25" i="39"/>
  <c r="D25" i="41" s="1"/>
  <c r="F25" i="39"/>
  <c r="F25" i="41" s="1"/>
  <c r="H25" i="39"/>
  <c r="H25" i="41" s="1"/>
  <c r="J25" i="39"/>
  <c r="J25" i="41" s="1"/>
  <c r="L25" i="39"/>
  <c r="L25" i="41" s="1"/>
  <c r="N25" i="39"/>
  <c r="N25" i="41" s="1"/>
  <c r="P25" i="39"/>
  <c r="P25" i="41" s="1"/>
  <c r="R25" i="39"/>
  <c r="R25" i="41" s="1"/>
  <c r="T25" i="39"/>
  <c r="T25" i="41" s="1"/>
  <c r="V25" i="39"/>
  <c r="V25" i="41" s="1"/>
  <c r="X25" i="39"/>
  <c r="X25" i="41" s="1"/>
  <c r="Z25" i="39"/>
  <c r="Z25" i="41" s="1"/>
  <c r="AB25" i="39"/>
  <c r="AB25" i="41" s="1"/>
  <c r="AD25" i="39"/>
  <c r="AD25" i="41" s="1"/>
  <c r="AF25" i="39"/>
  <c r="AF25" i="41" s="1"/>
  <c r="AH25" i="39"/>
  <c r="AH25" i="41" s="1"/>
  <c r="AJ25" i="39"/>
  <c r="AJ25" i="41" s="1"/>
  <c r="AL25" i="39"/>
  <c r="AL25" i="41" s="1"/>
  <c r="AN25" i="39"/>
  <c r="AN25" i="41" s="1"/>
  <c r="AP25" i="39"/>
  <c r="AP25" i="41" s="1"/>
  <c r="H26" i="39"/>
  <c r="H26" i="41" s="1"/>
  <c r="K26" i="39"/>
  <c r="K26" i="41" s="1"/>
  <c r="N26" i="39"/>
  <c r="N26" i="41" s="1"/>
  <c r="S26" i="39"/>
  <c r="S26" i="41" s="1"/>
  <c r="U26" i="39"/>
  <c r="U26" i="41" s="1"/>
  <c r="X26" i="39"/>
  <c r="X26" i="41" s="1"/>
  <c r="Z26" i="39"/>
  <c r="Z26" i="41" s="1"/>
  <c r="AC26" i="39"/>
  <c r="AC26" i="41" s="1"/>
  <c r="AH26" i="39"/>
  <c r="AH26" i="41" s="1"/>
  <c r="AJ26" i="39"/>
  <c r="AJ26" i="41" s="1"/>
  <c r="AL26" i="39"/>
  <c r="AL26" i="41" s="1"/>
  <c r="AN26" i="39"/>
  <c r="AN26" i="41" s="1"/>
  <c r="AP26" i="39"/>
  <c r="AP26" i="41" s="1"/>
  <c r="E27" i="39"/>
  <c r="E27" i="41" s="1"/>
  <c r="G27" i="39"/>
  <c r="G27" i="41" s="1"/>
  <c r="I27" i="39"/>
  <c r="I27" i="41" s="1"/>
  <c r="K27" i="39"/>
  <c r="K27" i="41" s="1"/>
  <c r="M27" i="39"/>
  <c r="M27" i="41" s="1"/>
  <c r="O27" i="39"/>
  <c r="O27" i="41" s="1"/>
  <c r="Q27" i="39"/>
  <c r="Q27" i="41" s="1"/>
  <c r="S27" i="39"/>
  <c r="S27" i="41" s="1"/>
  <c r="U27" i="39"/>
  <c r="U27" i="41" s="1"/>
  <c r="W27" i="39"/>
  <c r="W27" i="41" s="1"/>
  <c r="Y27" i="39"/>
  <c r="Y27" i="41" s="1"/>
  <c r="AA27" i="39"/>
  <c r="AA27" i="41" s="1"/>
  <c r="AC27" i="39"/>
  <c r="AC27" i="41" s="1"/>
  <c r="AE27" i="39"/>
  <c r="AE27" i="41" s="1"/>
  <c r="AG27" i="39"/>
  <c r="AG27" i="41" s="1"/>
  <c r="AI27" i="39"/>
  <c r="AI27" i="41" s="1"/>
  <c r="AK27" i="39"/>
  <c r="AK27" i="41" s="1"/>
  <c r="AM27" i="39"/>
  <c r="AM27" i="41" s="1"/>
  <c r="AO27" i="39"/>
  <c r="AO27" i="41" s="1"/>
  <c r="D29" i="39"/>
  <c r="D29" i="41" s="1"/>
  <c r="F29" i="39"/>
  <c r="F29" i="41" s="1"/>
  <c r="H29" i="39"/>
  <c r="H29" i="41" s="1"/>
  <c r="K29" i="39"/>
  <c r="M29"/>
  <c r="M29" i="41" s="1"/>
  <c r="O29" i="39"/>
  <c r="O29" i="41" s="1"/>
  <c r="Q29" i="39"/>
  <c r="Q29" i="41" s="1"/>
  <c r="S29" i="39"/>
  <c r="S29" i="41" s="1"/>
  <c r="V29" i="39"/>
  <c r="V29" i="41" s="1"/>
  <c r="X29" i="39"/>
  <c r="X29" i="41" s="1"/>
  <c r="Z29" i="39"/>
  <c r="Z29" i="41" s="1"/>
  <c r="AB29" i="39"/>
  <c r="AB29" i="41" s="1"/>
  <c r="AD29" i="39"/>
  <c r="AD29" i="41" s="1"/>
  <c r="AF29" i="39"/>
  <c r="AF29" i="41" s="1"/>
  <c r="AH29" i="39"/>
  <c r="AJ29"/>
  <c r="AL29"/>
  <c r="AN29"/>
  <c r="AP29"/>
  <c r="K30"/>
  <c r="K30" i="41" s="1"/>
  <c r="N30" i="39"/>
  <c r="N30" i="41" s="1"/>
  <c r="AA30" i="39"/>
  <c r="AA30" i="41" s="1"/>
  <c r="AG30" i="39"/>
  <c r="AG30" i="41" s="1"/>
  <c r="AI30" i="39"/>
  <c r="AI30" i="41" s="1"/>
  <c r="AK30" i="39"/>
  <c r="AK30" i="41" s="1"/>
  <c r="AM30" i="39"/>
  <c r="AM30" i="41" s="1"/>
  <c r="AO30" i="39"/>
  <c r="AO30" i="41" s="1"/>
  <c r="D31" i="39"/>
  <c r="D31" i="41" s="1"/>
  <c r="F31" i="39"/>
  <c r="F31" i="41" s="1"/>
  <c r="H31" i="39"/>
  <c r="H31" i="41" s="1"/>
  <c r="J31" i="39"/>
  <c r="J31" i="41" s="1"/>
  <c r="L31" i="39"/>
  <c r="L31" i="41" s="1"/>
  <c r="N31" i="39"/>
  <c r="N31" i="41" s="1"/>
  <c r="P31" i="39"/>
  <c r="P31" i="41" s="1"/>
  <c r="R31" i="39"/>
  <c r="R31" i="41" s="1"/>
  <c r="T31" i="39"/>
  <c r="T31" i="41" s="1"/>
  <c r="V31" i="39"/>
  <c r="V31" i="41" s="1"/>
  <c r="Y31" i="39"/>
  <c r="Y31" i="41" s="1"/>
  <c r="F13" i="39"/>
  <c r="F13" i="41" s="1"/>
  <c r="L13" i="39"/>
  <c r="L13" i="41" s="1"/>
  <c r="S13" i="39"/>
  <c r="S13" i="41" s="1"/>
  <c r="AB13" i="39"/>
  <c r="AB13" i="41" s="1"/>
  <c r="AH13" i="39"/>
  <c r="AL13"/>
  <c r="AP13"/>
  <c r="N14"/>
  <c r="N14" i="41" s="1"/>
  <c r="AA14" i="39"/>
  <c r="AA14" i="41" s="1"/>
  <c r="AH14" i="39"/>
  <c r="AH14" i="41" s="1"/>
  <c r="AL14" i="39"/>
  <c r="AL14" i="41" s="1"/>
  <c r="AP14" i="39"/>
  <c r="AP14" i="41" s="1"/>
  <c r="K15" i="39"/>
  <c r="K15" i="41" s="1"/>
  <c r="S15" i="39"/>
  <c r="S15" i="41" s="1"/>
  <c r="AG15" i="39"/>
  <c r="AG15" i="41" s="1"/>
  <c r="AK15" i="39"/>
  <c r="AK15" i="41" s="1"/>
  <c r="AO15" i="39"/>
  <c r="AO15" i="41" s="1"/>
  <c r="F16" i="39"/>
  <c r="F16" i="41" s="1"/>
  <c r="L16" i="39"/>
  <c r="L16" i="41" s="1"/>
  <c r="S16" i="39"/>
  <c r="S16" i="41" s="1"/>
  <c r="AC16" i="39"/>
  <c r="AC16" i="41" s="1"/>
  <c r="AI16" i="39"/>
  <c r="AI16" i="41" s="1"/>
  <c r="AM16" i="39"/>
  <c r="AM16" i="41" s="1"/>
  <c r="E17" i="39"/>
  <c r="E17" i="41" s="1"/>
  <c r="K17" i="39"/>
  <c r="K17" i="41" s="1"/>
  <c r="S17" i="39"/>
  <c r="S17" i="41" s="1"/>
  <c r="AB17" i="39"/>
  <c r="AB17" i="41" s="1"/>
  <c r="AG17" i="39"/>
  <c r="AG17" i="41" s="1"/>
  <c r="AK17" i="39"/>
  <c r="AK17" i="41" s="1"/>
  <c r="AO17" i="39"/>
  <c r="AO17" i="41" s="1"/>
  <c r="F18" i="39"/>
  <c r="F18" i="41" s="1"/>
  <c r="J18" i="39"/>
  <c r="J18" i="41" s="1"/>
  <c r="N18" i="39"/>
  <c r="N18" i="41" s="1"/>
  <c r="R18" i="39"/>
  <c r="R18" i="41" s="1"/>
  <c r="V18" i="39"/>
  <c r="V18" i="41" s="1"/>
  <c r="Z18" i="39"/>
  <c r="Z18" i="41" s="1"/>
  <c r="AD18" i="39"/>
  <c r="AD18" i="41" s="1"/>
  <c r="AH18" i="39"/>
  <c r="AH18" i="41" s="1"/>
  <c r="AL18" i="39"/>
  <c r="AL18" i="41" s="1"/>
  <c r="AP18" i="39"/>
  <c r="AP18" i="41" s="1"/>
  <c r="G19" i="39"/>
  <c r="G19" i="41" s="1"/>
  <c r="L19" i="39"/>
  <c r="L19" i="41" s="1"/>
  <c r="S19" i="39"/>
  <c r="S19" i="41" s="1"/>
  <c r="Z19" i="39"/>
  <c r="Z19" i="41" s="1"/>
  <c r="AH19" i="39"/>
  <c r="AH19" i="41" s="1"/>
  <c r="AL19" i="39"/>
  <c r="AL19" i="41" s="1"/>
  <c r="AP19" i="39"/>
  <c r="AP19" i="41" s="1"/>
  <c r="H20" i="39"/>
  <c r="H20" i="41" s="1"/>
  <c r="M20" i="39"/>
  <c r="M20" i="41" s="1"/>
  <c r="T20" i="39"/>
  <c r="T20" i="41" s="1"/>
  <c r="X20" i="39"/>
  <c r="X20" i="41" s="1"/>
  <c r="AC20" i="39"/>
  <c r="AC20" i="41" s="1"/>
  <c r="AG20" i="39"/>
  <c r="AG20" i="41" s="1"/>
  <c r="AK20" i="39"/>
  <c r="AK20" i="41" s="1"/>
  <c r="AO20" i="39"/>
  <c r="AO20" i="41" s="1"/>
  <c r="L21" i="39"/>
  <c r="T21"/>
  <c r="AA21"/>
  <c r="AH21"/>
  <c r="AL21"/>
  <c r="AP21"/>
  <c r="N22"/>
  <c r="N22" i="41" s="1"/>
  <c r="U22" i="39"/>
  <c r="U22" i="41" s="1"/>
  <c r="AC22" i="39"/>
  <c r="AC22" i="41" s="1"/>
  <c r="AJ22" i="39"/>
  <c r="AJ22" i="41" s="1"/>
  <c r="AN22" i="39"/>
  <c r="AN22" i="41" s="1"/>
  <c r="F23" i="39"/>
  <c r="F23" i="41" s="1"/>
  <c r="J23" i="39"/>
  <c r="J23" i="41" s="1"/>
  <c r="O23" i="39"/>
  <c r="O23" i="41" s="1"/>
  <c r="S23" i="39"/>
  <c r="S23" i="41" s="1"/>
  <c r="W23" i="39"/>
  <c r="W23" i="41" s="1"/>
  <c r="AA23" i="39"/>
  <c r="AA23" i="41" s="1"/>
  <c r="AF23" i="39"/>
  <c r="AF23" i="41" s="1"/>
  <c r="AJ23" i="39"/>
  <c r="AJ23" i="41" s="1"/>
  <c r="AN23" i="39"/>
  <c r="AN23" i="41" s="1"/>
  <c r="E24" i="39"/>
  <c r="E24" i="41" s="1"/>
  <c r="N24" i="39"/>
  <c r="N24" i="41" s="1"/>
  <c r="T24" i="39"/>
  <c r="T24" i="41" s="1"/>
  <c r="Y24" i="39"/>
  <c r="Y24" i="41" s="1"/>
  <c r="AC24" i="39"/>
  <c r="AC24" i="41" s="1"/>
  <c r="AH24" i="39"/>
  <c r="AH24" i="41" s="1"/>
  <c r="AL24" i="39"/>
  <c r="AL24" i="41" s="1"/>
  <c r="AP24" i="39"/>
  <c r="AP24" i="41" s="1"/>
  <c r="G25" i="39"/>
  <c r="G25" i="41" s="1"/>
  <c r="K25" i="39"/>
  <c r="K25" i="41" s="1"/>
  <c r="O25" i="39"/>
  <c r="O25" i="41" s="1"/>
  <c r="S25" i="39"/>
  <c r="S25" i="41" s="1"/>
  <c r="W25" i="39"/>
  <c r="W25" i="41" s="1"/>
  <c r="AA25" i="39"/>
  <c r="AA25" i="41" s="1"/>
  <c r="AE25" i="39"/>
  <c r="AE25" i="41" s="1"/>
  <c r="AI25" i="39"/>
  <c r="AI25" i="41" s="1"/>
  <c r="AM25" i="39"/>
  <c r="AM25" i="41" s="1"/>
  <c r="E26" i="39"/>
  <c r="E26" i="41" s="1"/>
  <c r="L26" i="39"/>
  <c r="L26" i="41" s="1"/>
  <c r="T26" i="39"/>
  <c r="T26" i="41" s="1"/>
  <c r="Y26" i="39"/>
  <c r="Y26" i="41" s="1"/>
  <c r="AG26" i="39"/>
  <c r="AG26" i="41" s="1"/>
  <c r="AK26" i="39"/>
  <c r="AK26" i="41" s="1"/>
  <c r="AO26" i="39"/>
  <c r="AO26" i="41" s="1"/>
  <c r="F27" i="39"/>
  <c r="F27" i="41" s="1"/>
  <c r="J27" i="39"/>
  <c r="J27" i="41" s="1"/>
  <c r="N27" i="39"/>
  <c r="N27" i="41" s="1"/>
  <c r="R27" i="39"/>
  <c r="R27" i="41" s="1"/>
  <c r="V27" i="39"/>
  <c r="V27" i="41" s="1"/>
  <c r="Z27" i="39"/>
  <c r="Z27" i="41" s="1"/>
  <c r="AD27" i="39"/>
  <c r="AD27" i="41" s="1"/>
  <c r="AH27" i="39"/>
  <c r="AH27" i="41" s="1"/>
  <c r="AL27" i="39"/>
  <c r="AL27" i="41" s="1"/>
  <c r="AP27" i="39"/>
  <c r="AP27" i="41" s="1"/>
  <c r="G29" i="39"/>
  <c r="G29" i="41" s="1"/>
  <c r="L29" i="39"/>
  <c r="L29" i="41" s="1"/>
  <c r="P29" i="39"/>
  <c r="P29" i="41" s="1"/>
  <c r="U29" i="39"/>
  <c r="U29" i="41" s="1"/>
  <c r="Y29" i="39"/>
  <c r="Y29" i="41" s="1"/>
  <c r="AC29" i="39"/>
  <c r="AG29"/>
  <c r="AK29"/>
  <c r="AO29"/>
  <c r="L30"/>
  <c r="L30" i="41" s="1"/>
  <c r="AC30" i="39"/>
  <c r="AC30" i="41" s="1"/>
  <c r="AJ30" i="39"/>
  <c r="AJ30" i="41" s="1"/>
  <c r="AN30" i="39"/>
  <c r="AN30" i="41" s="1"/>
  <c r="E31" i="39"/>
  <c r="E31" i="41" s="1"/>
  <c r="I31" i="39"/>
  <c r="I31" i="41" s="1"/>
  <c r="M31" i="39"/>
  <c r="M31" i="41" s="1"/>
  <c r="Q31" i="39"/>
  <c r="Q31" i="41" s="1"/>
  <c r="U31" i="39"/>
  <c r="U31" i="41" s="1"/>
  <c r="Z31" i="39"/>
  <c r="Z31" i="41" s="1"/>
  <c r="AB31" i="39"/>
  <c r="AB31" i="41" s="1"/>
  <c r="AD31" i="39"/>
  <c r="AD31" i="41" s="1"/>
  <c r="AF31" i="39"/>
  <c r="AF31" i="41" s="1"/>
  <c r="AH31" i="39"/>
  <c r="AH31" i="41" s="1"/>
  <c r="AJ31" i="39"/>
  <c r="AJ31" i="41" s="1"/>
  <c r="AL31" i="39"/>
  <c r="AL31" i="41" s="1"/>
  <c r="AN31" i="39"/>
  <c r="AN31" i="41" s="1"/>
  <c r="AP31" i="39"/>
  <c r="AP31" i="41" s="1"/>
  <c r="E32" i="39"/>
  <c r="E32" i="41" s="1"/>
  <c r="G32" i="39"/>
  <c r="G32" i="41" s="1"/>
  <c r="I32" i="39"/>
  <c r="I32" i="41" s="1"/>
  <c r="K32" i="39"/>
  <c r="K32" i="41" s="1"/>
  <c r="M32" i="39"/>
  <c r="M32" i="41" s="1"/>
  <c r="O32" i="39"/>
  <c r="O32" i="41" s="1"/>
  <c r="Q32" i="39"/>
  <c r="Q32" i="41" s="1"/>
  <c r="S32" i="39"/>
  <c r="S32" i="41" s="1"/>
  <c r="U32" i="39"/>
  <c r="U32" i="41" s="1"/>
  <c r="W32" i="39"/>
  <c r="W32" i="41" s="1"/>
  <c r="AA32" i="39"/>
  <c r="AA32" i="41" s="1"/>
  <c r="AC32" i="39"/>
  <c r="AC32" i="41" s="1"/>
  <c r="AE32" i="39"/>
  <c r="AE32" i="41" s="1"/>
  <c r="AG32" i="39"/>
  <c r="AG32" i="41" s="1"/>
  <c r="AI32" i="39"/>
  <c r="AI32" i="41" s="1"/>
  <c r="AK32" i="39"/>
  <c r="AK32" i="41" s="1"/>
  <c r="AM32" i="39"/>
  <c r="AM32" i="41" s="1"/>
  <c r="AO32" i="39"/>
  <c r="AO32" i="41" s="1"/>
  <c r="D33" i="39"/>
  <c r="D33" i="41" s="1"/>
  <c r="F33" i="39"/>
  <c r="F33" i="41" s="1"/>
  <c r="H33" i="39"/>
  <c r="H33" i="41" s="1"/>
  <c r="J33" i="39"/>
  <c r="J33" i="41" s="1"/>
  <c r="L33" i="39"/>
  <c r="L33" i="41" s="1"/>
  <c r="N33" i="39"/>
  <c r="N33" i="41" s="1"/>
  <c r="P33" i="39"/>
  <c r="P33" i="41" s="1"/>
  <c r="R33" i="39"/>
  <c r="R33" i="41" s="1"/>
  <c r="T33" i="39"/>
  <c r="T33" i="41" s="1"/>
  <c r="V33" i="39"/>
  <c r="V33" i="41" s="1"/>
  <c r="X33" i="39"/>
  <c r="X33" i="41" s="1"/>
  <c r="Z33" i="39"/>
  <c r="Z33" i="41" s="1"/>
  <c r="AB33" i="39"/>
  <c r="AB33" i="41" s="1"/>
  <c r="AD33" i="39"/>
  <c r="AD33" i="41" s="1"/>
  <c r="AF33" i="39"/>
  <c r="AF33" i="41" s="1"/>
  <c r="AH33" i="39"/>
  <c r="AH33" i="41" s="1"/>
  <c r="AJ33" i="39"/>
  <c r="AJ33" i="41" s="1"/>
  <c r="AL33" i="39"/>
  <c r="AL33" i="41" s="1"/>
  <c r="AN33" i="39"/>
  <c r="AN33" i="41" s="1"/>
  <c r="AP33" i="39"/>
  <c r="AP33" i="41" s="1"/>
  <c r="E34" i="39"/>
  <c r="E34" i="41" s="1"/>
  <c r="G34" i="39"/>
  <c r="G34" i="41" s="1"/>
  <c r="I34" i="39"/>
  <c r="I34" i="41" s="1"/>
  <c r="K34" i="39"/>
  <c r="K34" i="41" s="1"/>
  <c r="M34" i="39"/>
  <c r="M34" i="41" s="1"/>
  <c r="O34" i="39"/>
  <c r="O34" i="41" s="1"/>
  <c r="Q34" i="39"/>
  <c r="Q34" i="41" s="1"/>
  <c r="S34" i="39"/>
  <c r="S34" i="41" s="1"/>
  <c r="U34" i="39"/>
  <c r="U34" i="41" s="1"/>
  <c r="W34" i="39"/>
  <c r="W34" i="41" s="1"/>
  <c r="Y34" i="39"/>
  <c r="Y34" i="41" s="1"/>
  <c r="AA34" i="39"/>
  <c r="AA34" i="41" s="1"/>
  <c r="AC34" i="39"/>
  <c r="AC34" i="41" s="1"/>
  <c r="AE34" i="39"/>
  <c r="AE34" i="41" s="1"/>
  <c r="AG34" i="39"/>
  <c r="AG34" i="41" s="1"/>
  <c r="AI34" i="39"/>
  <c r="AI34" i="41" s="1"/>
  <c r="AK34" i="39"/>
  <c r="AK34" i="41" s="1"/>
  <c r="AM34" i="39"/>
  <c r="AM34" i="41" s="1"/>
  <c r="AO34" i="39"/>
  <c r="AO34" i="41" s="1"/>
  <c r="D35" i="39"/>
  <c r="D35" i="41" s="1"/>
  <c r="F35" i="39"/>
  <c r="F35" i="41" s="1"/>
  <c r="I35" i="39"/>
  <c r="I35" i="41" s="1"/>
  <c r="K35" i="39"/>
  <c r="K35" i="41" s="1"/>
  <c r="M35" i="39"/>
  <c r="M35" i="41" s="1"/>
  <c r="O35" i="39"/>
  <c r="O35" i="41" s="1"/>
  <c r="Q35" i="39"/>
  <c r="Q35" i="41" s="1"/>
  <c r="S35" i="39"/>
  <c r="S35" i="41" s="1"/>
  <c r="U35" i="39"/>
  <c r="U35" i="41" s="1"/>
  <c r="W35" i="39"/>
  <c r="W35" i="41" s="1"/>
  <c r="Z35" i="39"/>
  <c r="Z35" i="41" s="1"/>
  <c r="AB35" i="39"/>
  <c r="AB35" i="41" s="1"/>
  <c r="AE35" i="39"/>
  <c r="AE35" i="41" s="1"/>
  <c r="AG35" i="39"/>
  <c r="AG35" i="41" s="1"/>
  <c r="AI35" i="39"/>
  <c r="AI35" i="41" s="1"/>
  <c r="AK35" i="39"/>
  <c r="AK35" i="41" s="1"/>
  <c r="AM35" i="39"/>
  <c r="AM35" i="41" s="1"/>
  <c r="AO35" i="39"/>
  <c r="AO35" i="41" s="1"/>
  <c r="D36" i="39"/>
  <c r="D36" i="41" s="1"/>
  <c r="F36" i="39"/>
  <c r="F36" i="41" s="1"/>
  <c r="H36" i="39"/>
  <c r="H36" i="41" s="1"/>
  <c r="K36" i="39"/>
  <c r="K36" i="41" s="1"/>
  <c r="M36" i="39"/>
  <c r="M36" i="41" s="1"/>
  <c r="O36" i="39"/>
  <c r="O36" i="41" s="1"/>
  <c r="Q36" i="39"/>
  <c r="Q36" i="41" s="1"/>
  <c r="T36" i="39"/>
  <c r="T36" i="41" s="1"/>
  <c r="V36" i="39"/>
  <c r="V36" i="41" s="1"/>
  <c r="X36" i="39"/>
  <c r="X36" i="41" s="1"/>
  <c r="Z36" i="39"/>
  <c r="Z36" i="41" s="1"/>
  <c r="AB36" i="39"/>
  <c r="AB36" i="41" s="1"/>
  <c r="AD36" i="39"/>
  <c r="AD36" i="41" s="1"/>
  <c r="AF36" i="39"/>
  <c r="AF36" i="41" s="1"/>
  <c r="AH36" i="39"/>
  <c r="AH36" i="41" s="1"/>
  <c r="AJ36" i="39"/>
  <c r="AJ36" i="41" s="1"/>
  <c r="AL36" i="39"/>
  <c r="AL36" i="41" s="1"/>
  <c r="AN36" i="39"/>
  <c r="AN36" i="41" s="1"/>
  <c r="AP36" i="39"/>
  <c r="AP36" i="41" s="1"/>
  <c r="K37" i="39"/>
  <c r="K37" i="41" s="1"/>
  <c r="N37" i="39"/>
  <c r="N37" i="41" s="1"/>
  <c r="S37" i="39"/>
  <c r="S37" i="41" s="1"/>
  <c r="X37" i="39"/>
  <c r="X37" i="41" s="1"/>
  <c r="AA37" i="39"/>
  <c r="AA37" i="41" s="1"/>
  <c r="AG37" i="39"/>
  <c r="AG37" i="41" s="1"/>
  <c r="AI37" i="39"/>
  <c r="AI37" i="41" s="1"/>
  <c r="AK37" i="39"/>
  <c r="AK37" i="41" s="1"/>
  <c r="AM37" i="39"/>
  <c r="AM37" i="41" s="1"/>
  <c r="AO37" i="39"/>
  <c r="AO37" i="41" s="1"/>
  <c r="E38" i="39"/>
  <c r="E38" i="41" s="1"/>
  <c r="K38" i="39"/>
  <c r="K38" i="41" s="1"/>
  <c r="N38" i="39"/>
  <c r="N38" i="41" s="1"/>
  <c r="T38" i="39"/>
  <c r="T38" i="41" s="1"/>
  <c r="Y38" i="39"/>
  <c r="Y38" i="41" s="1"/>
  <c r="AA38" i="39"/>
  <c r="AA38" i="41" s="1"/>
  <c r="AC38" i="39"/>
  <c r="AC38" i="41" s="1"/>
  <c r="AH38" i="39"/>
  <c r="AH38" i="41" s="1"/>
  <c r="AJ38" i="39"/>
  <c r="AJ38" i="41" s="1"/>
  <c r="AL38" i="39"/>
  <c r="AL38" i="41" s="1"/>
  <c r="AN38" i="39"/>
  <c r="AN38" i="41" s="1"/>
  <c r="AP38" i="39"/>
  <c r="AP38" i="41" s="1"/>
  <c r="E39" i="39"/>
  <c r="E39" i="41" s="1"/>
  <c r="G39" i="39"/>
  <c r="G39" i="41" s="1"/>
  <c r="J39" i="39"/>
  <c r="J39" i="41" s="1"/>
  <c r="L39" i="39"/>
  <c r="L39" i="41" s="1"/>
  <c r="D13" i="39"/>
  <c r="D13" i="41" s="1"/>
  <c r="I13" i="39"/>
  <c r="I13" i="41" s="1"/>
  <c r="O13" i="39"/>
  <c r="O13" i="41" s="1"/>
  <c r="V13" i="39"/>
  <c r="V13" i="41" s="1"/>
  <c r="AD13" i="39"/>
  <c r="AD13" i="41" s="1"/>
  <c r="AJ13" i="39"/>
  <c r="AN13"/>
  <c r="H14"/>
  <c r="H14" i="41" s="1"/>
  <c r="S14" i="39"/>
  <c r="S14" i="41" s="1"/>
  <c r="AC14" i="39"/>
  <c r="AC14" i="41" s="1"/>
  <c r="AJ14" i="39"/>
  <c r="AJ14" i="41" s="1"/>
  <c r="AN14" i="39"/>
  <c r="AN14" i="41" s="1"/>
  <c r="H15" i="39"/>
  <c r="H15" i="41" s="1"/>
  <c r="N15" i="39"/>
  <c r="N15" i="41" s="1"/>
  <c r="U15" i="39"/>
  <c r="U15" i="41" s="1"/>
  <c r="AI15" i="39"/>
  <c r="AI15" i="41" s="1"/>
  <c r="AM15" i="39"/>
  <c r="AM15" i="41" s="1"/>
  <c r="D16" i="39"/>
  <c r="D16" i="41" s="1"/>
  <c r="I16" i="39"/>
  <c r="I16" i="41" s="1"/>
  <c r="O16" i="39"/>
  <c r="O16" i="41" s="1"/>
  <c r="AA16" i="39"/>
  <c r="AA16" i="41" s="1"/>
  <c r="AG16" i="39"/>
  <c r="AG16" i="41" s="1"/>
  <c r="AK16" i="39"/>
  <c r="AK16" i="41" s="1"/>
  <c r="AO16" i="39"/>
  <c r="AO16" i="41" s="1"/>
  <c r="H17" i="39"/>
  <c r="H17" i="41" s="1"/>
  <c r="N17" i="39"/>
  <c r="N17" i="41" s="1"/>
  <c r="U17" i="39"/>
  <c r="U17" i="41" s="1"/>
  <c r="AD17" i="39"/>
  <c r="AD17" i="41" s="1"/>
  <c r="AI17" i="39"/>
  <c r="AI17" i="41" s="1"/>
  <c r="AM17" i="39"/>
  <c r="AM17" i="41" s="1"/>
  <c r="D18" i="39"/>
  <c r="D18" i="41" s="1"/>
  <c r="H18" i="39"/>
  <c r="H18" i="41" s="1"/>
  <c r="L18" i="39"/>
  <c r="L18" i="41" s="1"/>
  <c r="P18" i="39"/>
  <c r="P18" i="41" s="1"/>
  <c r="T18" i="39"/>
  <c r="T18" i="41" s="1"/>
  <c r="X18" i="39"/>
  <c r="X18" i="41" s="1"/>
  <c r="AB18" i="39"/>
  <c r="AB18" i="41" s="1"/>
  <c r="AF18" i="39"/>
  <c r="AF18" i="41" s="1"/>
  <c r="AJ18" i="39"/>
  <c r="AJ18" i="41" s="1"/>
  <c r="AN18" i="39"/>
  <c r="AN18" i="41" s="1"/>
  <c r="E19" i="39"/>
  <c r="E19" i="41" s="1"/>
  <c r="I19" i="39"/>
  <c r="I19" i="41" s="1"/>
  <c r="P19" i="39"/>
  <c r="P19" i="41" s="1"/>
  <c r="W19" i="39"/>
  <c r="W19" i="41" s="1"/>
  <c r="AF19" i="39"/>
  <c r="AF19" i="41" s="1"/>
  <c r="AJ19" i="39"/>
  <c r="AJ19" i="41" s="1"/>
  <c r="AN19" i="39"/>
  <c r="AN19" i="41" s="1"/>
  <c r="E20" i="39"/>
  <c r="E20" i="41" s="1"/>
  <c r="K20" i="39"/>
  <c r="K20" i="41" s="1"/>
  <c r="P20" i="39"/>
  <c r="P20" i="41" s="1"/>
  <c r="V20" i="39"/>
  <c r="V20" i="41" s="1"/>
  <c r="AA20" i="39"/>
  <c r="AA20" i="41" s="1"/>
  <c r="AE20" i="39"/>
  <c r="AE20" i="41" s="1"/>
  <c r="AI20" i="39"/>
  <c r="AI20" i="41" s="1"/>
  <c r="AM20" i="39"/>
  <c r="AM20" i="41" s="1"/>
  <c r="E21" i="39"/>
  <c r="R21"/>
  <c r="V21"/>
  <c r="AC21"/>
  <c r="AJ21"/>
  <c r="AN21"/>
  <c r="K22"/>
  <c r="K22" i="41" s="1"/>
  <c r="S22" i="39"/>
  <c r="S22" i="41" s="1"/>
  <c r="AA22" i="39"/>
  <c r="AA22" i="41" s="1"/>
  <c r="AH22" i="39"/>
  <c r="AH22" i="41" s="1"/>
  <c r="AL22" i="39"/>
  <c r="AL22" i="41" s="1"/>
  <c r="AP22" i="39"/>
  <c r="AP22" i="41" s="1"/>
  <c r="H23" i="39"/>
  <c r="H23" i="41" s="1"/>
  <c r="L23" i="39"/>
  <c r="L23" i="41" s="1"/>
  <c r="Q23" i="39"/>
  <c r="Q23" i="41" s="1"/>
  <c r="U23" i="39"/>
  <c r="U23" i="41" s="1"/>
  <c r="Y23" i="39"/>
  <c r="Y23" i="41" s="1"/>
  <c r="AC23" i="39"/>
  <c r="AC23" i="41" s="1"/>
  <c r="AH23" i="39"/>
  <c r="AH23" i="41" s="1"/>
  <c r="AL23" i="39"/>
  <c r="AL23" i="41" s="1"/>
  <c r="AP23" i="39"/>
  <c r="AP23" i="41" s="1"/>
  <c r="K24" i="39"/>
  <c r="K24" i="41" s="1"/>
  <c r="R24" i="39"/>
  <c r="R24" i="41" s="1"/>
  <c r="W24" i="39"/>
  <c r="W24" i="41" s="1"/>
  <c r="AA24" i="39"/>
  <c r="AA24" i="41" s="1"/>
  <c r="AF24" i="39"/>
  <c r="AF24" i="41" s="1"/>
  <c r="AJ24" i="39"/>
  <c r="AJ24" i="41" s="1"/>
  <c r="AN24" i="39"/>
  <c r="AN24" i="41" s="1"/>
  <c r="E25" i="39"/>
  <c r="E25" i="41" s="1"/>
  <c r="I25" i="39"/>
  <c r="I25" i="41" s="1"/>
  <c r="M25" i="39"/>
  <c r="M25" i="41" s="1"/>
  <c r="Q25" i="39"/>
  <c r="Q25" i="41" s="1"/>
  <c r="U25" i="39"/>
  <c r="U25" i="41" s="1"/>
  <c r="Y25" i="39"/>
  <c r="Y25" i="41" s="1"/>
  <c r="AC25" i="39"/>
  <c r="AC25" i="41" s="1"/>
  <c r="AG25" i="39"/>
  <c r="AG25" i="41" s="1"/>
  <c r="AK25" i="39"/>
  <c r="AK25" i="41" s="1"/>
  <c r="AO25" i="39"/>
  <c r="AO25" i="41" s="1"/>
  <c r="I26" i="39"/>
  <c r="I26" i="41" s="1"/>
  <c r="R26" i="39"/>
  <c r="R26" i="41" s="1"/>
  <c r="V26" i="39"/>
  <c r="V26" i="41" s="1"/>
  <c r="AB26" i="39"/>
  <c r="AB26" i="41" s="1"/>
  <c r="AI26" i="39"/>
  <c r="AI26" i="41" s="1"/>
  <c r="AM26" i="39"/>
  <c r="AM26" i="41" s="1"/>
  <c r="D27" i="39"/>
  <c r="D27" i="41" s="1"/>
  <c r="H27" i="39"/>
  <c r="H27" i="41" s="1"/>
  <c r="L27" i="39"/>
  <c r="L27" i="41" s="1"/>
  <c r="P27" i="39"/>
  <c r="P27" i="41" s="1"/>
  <c r="T27" i="39"/>
  <c r="T27" i="41" s="1"/>
  <c r="X27" i="39"/>
  <c r="X27" i="41" s="1"/>
  <c r="AB27" i="39"/>
  <c r="AB27" i="41" s="1"/>
  <c r="AF27" i="39"/>
  <c r="AF27" i="41" s="1"/>
  <c r="AJ27" i="39"/>
  <c r="AJ27" i="41" s="1"/>
  <c r="AN27" i="39"/>
  <c r="AN27" i="41" s="1"/>
  <c r="E29" i="39"/>
  <c r="E29" i="41" s="1"/>
  <c r="I29" i="39"/>
  <c r="I29" i="41" s="1"/>
  <c r="N29" i="39"/>
  <c r="R29"/>
  <c r="R29" i="41" s="1"/>
  <c r="W29" i="39"/>
  <c r="W29" i="41" s="1"/>
  <c r="AA29" i="39"/>
  <c r="AE29"/>
  <c r="AE29" i="41" s="1"/>
  <c r="AI29" i="39"/>
  <c r="AM29"/>
  <c r="J30"/>
  <c r="J30" i="41" s="1"/>
  <c r="R30" i="39"/>
  <c r="R30" i="41" s="1"/>
  <c r="AH30" i="39"/>
  <c r="AH30" i="41" s="1"/>
  <c r="AL30" i="39"/>
  <c r="AL30" i="41" s="1"/>
  <c r="AP30" i="39"/>
  <c r="AP30" i="41" s="1"/>
  <c r="G31" i="39"/>
  <c r="G31" i="41" s="1"/>
  <c r="K31" i="39"/>
  <c r="K31" i="41" s="1"/>
  <c r="O31" i="39"/>
  <c r="O31" i="41" s="1"/>
  <c r="S31" i="39"/>
  <c r="S31" i="41" s="1"/>
  <c r="W31" i="39"/>
  <c r="W31" i="41" s="1"/>
  <c r="AA31" i="39"/>
  <c r="AA31" i="41" s="1"/>
  <c r="AC31" i="39"/>
  <c r="AC31" i="41" s="1"/>
  <c r="AE31" i="39"/>
  <c r="AE31" i="41" s="1"/>
  <c r="AG31" i="39"/>
  <c r="AG31" i="41" s="1"/>
  <c r="AI31" i="39"/>
  <c r="AI31" i="41" s="1"/>
  <c r="AK31" i="39"/>
  <c r="AK31" i="41" s="1"/>
  <c r="AM31" i="39"/>
  <c r="AM31" i="41" s="1"/>
  <c r="AO31" i="39"/>
  <c r="AO31" i="41" s="1"/>
  <c r="D32" i="39"/>
  <c r="D32" i="41" s="1"/>
  <c r="F32" i="39"/>
  <c r="F32" i="41" s="1"/>
  <c r="H32" i="39"/>
  <c r="H32" i="41" s="1"/>
  <c r="J32" i="39"/>
  <c r="J32" i="41" s="1"/>
  <c r="L32" i="39"/>
  <c r="L32" i="41" s="1"/>
  <c r="N32" i="39"/>
  <c r="N32" i="41" s="1"/>
  <c r="P32" i="39"/>
  <c r="P32" i="41" s="1"/>
  <c r="R32" i="39"/>
  <c r="R32" i="41" s="1"/>
  <c r="T32" i="39"/>
  <c r="T32" i="41" s="1"/>
  <c r="V32" i="39"/>
  <c r="V32" i="41" s="1"/>
  <c r="Y32" i="39"/>
  <c r="Y32" i="41" s="1"/>
  <c r="AB32" i="39"/>
  <c r="AB32" i="41" s="1"/>
  <c r="AD32" i="39"/>
  <c r="AD32" i="41" s="1"/>
  <c r="AF32" i="39"/>
  <c r="AF32" i="41" s="1"/>
  <c r="AH32" i="39"/>
  <c r="AH32" i="41" s="1"/>
  <c r="AJ32" i="39"/>
  <c r="AJ32" i="41" s="1"/>
  <c r="AL32" i="39"/>
  <c r="AL32" i="41" s="1"/>
  <c r="AN32" i="39"/>
  <c r="AN32" i="41" s="1"/>
  <c r="AP32" i="39"/>
  <c r="AP32" i="41" s="1"/>
  <c r="E33" i="39"/>
  <c r="E33" i="41" s="1"/>
  <c r="G33" i="39"/>
  <c r="G33" i="41" s="1"/>
  <c r="I33" i="39"/>
  <c r="I33" i="41" s="1"/>
  <c r="K33" i="39"/>
  <c r="K33" i="41" s="1"/>
  <c r="M33" i="39"/>
  <c r="M33" i="41" s="1"/>
  <c r="O33" i="39"/>
  <c r="O33" i="41" s="1"/>
  <c r="Q33" i="39"/>
  <c r="Q33" i="41" s="1"/>
  <c r="S33" i="39"/>
  <c r="S33" i="41" s="1"/>
  <c r="U33" i="39"/>
  <c r="U33" i="41" s="1"/>
  <c r="W33" i="39"/>
  <c r="W33" i="41" s="1"/>
  <c r="Y33" i="39"/>
  <c r="Y33" i="41" s="1"/>
  <c r="AA33" i="39"/>
  <c r="AA33" i="41" s="1"/>
  <c r="AC33" i="39"/>
  <c r="AC33" i="41" s="1"/>
  <c r="AE33" i="39"/>
  <c r="AE33" i="41" s="1"/>
  <c r="AG33" i="39"/>
  <c r="AG33" i="41" s="1"/>
  <c r="AI33" i="39"/>
  <c r="AI33" i="41" s="1"/>
  <c r="AK33" i="39"/>
  <c r="AK33" i="41" s="1"/>
  <c r="AM33" i="39"/>
  <c r="AM33" i="41" s="1"/>
  <c r="AO33" i="39"/>
  <c r="AO33" i="41" s="1"/>
  <c r="D34" i="39"/>
  <c r="D34" i="41" s="1"/>
  <c r="F34" i="39"/>
  <c r="F34" i="41" s="1"/>
  <c r="H34" i="39"/>
  <c r="H34" i="41" s="1"/>
  <c r="J34" i="39"/>
  <c r="J34" i="41" s="1"/>
  <c r="L34" i="39"/>
  <c r="L34" i="41" s="1"/>
  <c r="N34" i="39"/>
  <c r="N34" i="41" s="1"/>
  <c r="P34" i="39"/>
  <c r="P34" i="41" s="1"/>
  <c r="R34" i="39"/>
  <c r="R34" i="41" s="1"/>
  <c r="T34" i="39"/>
  <c r="T34" i="41" s="1"/>
  <c r="V34" i="39"/>
  <c r="V34" i="41" s="1"/>
  <c r="X34" i="39"/>
  <c r="X34" i="41" s="1"/>
  <c r="Z34" i="39"/>
  <c r="Z34" i="41" s="1"/>
  <c r="AB34" i="39"/>
  <c r="AB34" i="41" s="1"/>
  <c r="AD34" i="39"/>
  <c r="AD34" i="41" s="1"/>
  <c r="AF34" i="39"/>
  <c r="AF34" i="41" s="1"/>
  <c r="AH34" i="39"/>
  <c r="AH34" i="41" s="1"/>
  <c r="AJ34" i="39"/>
  <c r="AJ34" i="41" s="1"/>
  <c r="AL34" i="39"/>
  <c r="AL34" i="41" s="1"/>
  <c r="AN34" i="39"/>
  <c r="AN34" i="41" s="1"/>
  <c r="AP34" i="39"/>
  <c r="AP34" i="41" s="1"/>
  <c r="E35" i="39"/>
  <c r="E35" i="41" s="1"/>
  <c r="H35" i="39"/>
  <c r="H35" i="41" s="1"/>
  <c r="J35" i="39"/>
  <c r="J35" i="41" s="1"/>
  <c r="L35" i="39"/>
  <c r="L35" i="41" s="1"/>
  <c r="N35" i="39"/>
  <c r="N35" i="41" s="1"/>
  <c r="P35" i="39"/>
  <c r="P35" i="41" s="1"/>
  <c r="R35" i="39"/>
  <c r="R35" i="41" s="1"/>
  <c r="T35" i="39"/>
  <c r="T35" i="41" s="1"/>
  <c r="V35" i="39"/>
  <c r="V35" i="41" s="1"/>
  <c r="Y35" i="39"/>
  <c r="Y35" i="41" s="1"/>
  <c r="AA35" i="39"/>
  <c r="AA35" i="41" s="1"/>
  <c r="AC35" i="39"/>
  <c r="AC35" i="41" s="1"/>
  <c r="AF35" i="39"/>
  <c r="AF35" i="41" s="1"/>
  <c r="AH35" i="39"/>
  <c r="AH35" i="41" s="1"/>
  <c r="AJ35" i="39"/>
  <c r="AJ35" i="41" s="1"/>
  <c r="AL35" i="39"/>
  <c r="AL35" i="41" s="1"/>
  <c r="AN35" i="39"/>
  <c r="AN35" i="41" s="1"/>
  <c r="AP35" i="39"/>
  <c r="AP35" i="41" s="1"/>
  <c r="E36" i="39"/>
  <c r="E36" i="41" s="1"/>
  <c r="G36" i="39"/>
  <c r="G36" i="41" s="1"/>
  <c r="J36" i="39"/>
  <c r="J36" i="41" s="1"/>
  <c r="L36" i="39"/>
  <c r="L36" i="41" s="1"/>
  <c r="N36" i="39"/>
  <c r="N36" i="41" s="1"/>
  <c r="P36" i="39"/>
  <c r="P36" i="41" s="1"/>
  <c r="R36" i="39"/>
  <c r="R36" i="41" s="1"/>
  <c r="U36" i="39"/>
  <c r="U36" i="41" s="1"/>
  <c r="W36" i="39"/>
  <c r="W36" i="41" s="1"/>
  <c r="Y36" i="39"/>
  <c r="Y36" i="41" s="1"/>
  <c r="AA36" i="39"/>
  <c r="AA36" i="41" s="1"/>
  <c r="AC36" i="39"/>
  <c r="AC36" i="41" s="1"/>
  <c r="AE36" i="39"/>
  <c r="AE36" i="41" s="1"/>
  <c r="AG36" i="39"/>
  <c r="AG36" i="41" s="1"/>
  <c r="AI36" i="39"/>
  <c r="AI36" i="41" s="1"/>
  <c r="AK36" i="39"/>
  <c r="AK36" i="41" s="1"/>
  <c r="AM36" i="39"/>
  <c r="AM36" i="41" s="1"/>
  <c r="AO36" i="39"/>
  <c r="AO36" i="41" s="1"/>
  <c r="E37" i="39"/>
  <c r="E37" i="41" s="1"/>
  <c r="L37" i="39"/>
  <c r="L37" i="41" s="1"/>
  <c r="R37" i="39"/>
  <c r="R37" i="41" s="1"/>
  <c r="U37" i="39"/>
  <c r="U37" i="41" s="1"/>
  <c r="Z37" i="39"/>
  <c r="Z37" i="41" s="1"/>
  <c r="AC37" i="39"/>
  <c r="AC37" i="41" s="1"/>
  <c r="AH37" i="39"/>
  <c r="AH37" i="41" s="1"/>
  <c r="AJ37" i="39"/>
  <c r="AJ37" i="41" s="1"/>
  <c r="AL37" i="39"/>
  <c r="AL37" i="41" s="1"/>
  <c r="AN37" i="39"/>
  <c r="AN37" i="41" s="1"/>
  <c r="AP37" i="39"/>
  <c r="AP37" i="41" s="1"/>
  <c r="H38" i="39"/>
  <c r="H38" i="41" s="1"/>
  <c r="L38" i="39"/>
  <c r="L38" i="41" s="1"/>
  <c r="R38" i="39"/>
  <c r="R38" i="41" s="1"/>
  <c r="X38" i="39"/>
  <c r="X38" i="41" s="1"/>
  <c r="Z38" i="39"/>
  <c r="Z38" i="41" s="1"/>
  <c r="AB38" i="39"/>
  <c r="AB38" i="41" s="1"/>
  <c r="AG38" i="39"/>
  <c r="AG38" i="41" s="1"/>
  <c r="AI38" i="39"/>
  <c r="AI38" i="41" s="1"/>
  <c r="AK38" i="39"/>
  <c r="AK38" i="41" s="1"/>
  <c r="AM38" i="39"/>
  <c r="AM38" i="41" s="1"/>
  <c r="AO38" i="39"/>
  <c r="AO38" i="41" s="1"/>
  <c r="D39" i="39"/>
  <c r="D39" i="41" s="1"/>
  <c r="F39" i="39"/>
  <c r="F39" i="41" s="1"/>
  <c r="H39" i="39"/>
  <c r="H39" i="41" s="1"/>
  <c r="K39" i="39"/>
  <c r="K39" i="41" s="1"/>
  <c r="M39" i="39"/>
  <c r="M39" i="41" s="1"/>
  <c r="O39" i="39"/>
  <c r="O39" i="41" s="1"/>
  <c r="Q39" i="39"/>
  <c r="Q39" i="41" s="1"/>
  <c r="S39" i="39"/>
  <c r="S39" i="41" s="1"/>
  <c r="U39" i="39"/>
  <c r="U39" i="41" s="1"/>
  <c r="W39" i="39"/>
  <c r="W39" i="41" s="1"/>
  <c r="Y39" i="39"/>
  <c r="Y39" i="41" s="1"/>
  <c r="AA39" i="39"/>
  <c r="AA39" i="41" s="1"/>
  <c r="AC39" i="39"/>
  <c r="AC39" i="41" s="1"/>
  <c r="AG39" i="39"/>
  <c r="AG39" i="41" s="1"/>
  <c r="AI39" i="39"/>
  <c r="AI39" i="41" s="1"/>
  <c r="AK39" i="39"/>
  <c r="AK39" i="41" s="1"/>
  <c r="AM39" i="39"/>
  <c r="AM39" i="41" s="1"/>
  <c r="AO39" i="39"/>
  <c r="AO39" i="41" s="1"/>
  <c r="H40" i="39"/>
  <c r="H40" i="41" s="1"/>
  <c r="N40" i="39"/>
  <c r="N40" i="41" s="1"/>
  <c r="AA40" i="39"/>
  <c r="AA40" i="41" s="1"/>
  <c r="AG40" i="39"/>
  <c r="AG40" i="41" s="1"/>
  <c r="AI40" i="39"/>
  <c r="AI40" i="41" s="1"/>
  <c r="AK40" i="39"/>
  <c r="AK40" i="41" s="1"/>
  <c r="AM40" i="39"/>
  <c r="AM40" i="41" s="1"/>
  <c r="AO40" i="39"/>
  <c r="AO40" i="41" s="1"/>
  <c r="D41" i="39"/>
  <c r="D41" i="41" s="1"/>
  <c r="F41" i="39"/>
  <c r="F41" i="41" s="1"/>
  <c r="H41" i="39"/>
  <c r="H41" i="41" s="1"/>
  <c r="J41" i="39"/>
  <c r="J41" i="41" s="1"/>
  <c r="L41" i="39"/>
  <c r="L41" i="41" s="1"/>
  <c r="N41" i="39"/>
  <c r="N41" i="41" s="1"/>
  <c r="P41" i="39"/>
  <c r="P41" i="41" s="1"/>
  <c r="R41" i="39"/>
  <c r="R41" i="41" s="1"/>
  <c r="T41" i="39"/>
  <c r="T41" i="41" s="1"/>
  <c r="W41" i="39"/>
  <c r="W41" i="41" s="1"/>
  <c r="Y41" i="39"/>
  <c r="Y41" i="41" s="1"/>
  <c r="AA41" i="39"/>
  <c r="AA41" i="41" s="1"/>
  <c r="AC41" i="39"/>
  <c r="AC41" i="41" s="1"/>
  <c r="AE41" i="39"/>
  <c r="AE41" i="41" s="1"/>
  <c r="AG41" i="39"/>
  <c r="AG41" i="41" s="1"/>
  <c r="AI41" i="39"/>
  <c r="AI41" i="41" s="1"/>
  <c r="AK41" i="39"/>
  <c r="AK41" i="41" s="1"/>
  <c r="P39" i="39"/>
  <c r="P39" i="41" s="1"/>
  <c r="T39" i="39"/>
  <c r="T39" i="41" s="1"/>
  <c r="X39" i="39"/>
  <c r="X39" i="41" s="1"/>
  <c r="AB39" i="39"/>
  <c r="AB39" i="41" s="1"/>
  <c r="AH39" i="39"/>
  <c r="AH39" i="41" s="1"/>
  <c r="AL39" i="39"/>
  <c r="AL39" i="41" s="1"/>
  <c r="AP39" i="39"/>
  <c r="AP39" i="41" s="1"/>
  <c r="U40" i="39"/>
  <c r="U40" i="41" s="1"/>
  <c r="AH40" i="39"/>
  <c r="AH40" i="41" s="1"/>
  <c r="AL40" i="39"/>
  <c r="AL40" i="41" s="1"/>
  <c r="AP40" i="39"/>
  <c r="AP40" i="41" s="1"/>
  <c r="G41" i="39"/>
  <c r="G41" i="41" s="1"/>
  <c r="K41" i="39"/>
  <c r="K41" i="41" s="1"/>
  <c r="O41" i="39"/>
  <c r="O41" i="41" s="1"/>
  <c r="S41" i="39"/>
  <c r="S41" i="41" s="1"/>
  <c r="X41" i="39"/>
  <c r="X41" i="41" s="1"/>
  <c r="AB41" i="39"/>
  <c r="AB41" i="41" s="1"/>
  <c r="AF41" i="39"/>
  <c r="AF41" i="41" s="1"/>
  <c r="AJ41" i="39"/>
  <c r="AJ41" i="41" s="1"/>
  <c r="AM41" i="39"/>
  <c r="AM41" i="41" s="1"/>
  <c r="AO41" i="39"/>
  <c r="AO41" i="41" s="1"/>
  <c r="D42" i="39"/>
  <c r="D42" i="41" s="1"/>
  <c r="F42" i="39"/>
  <c r="F42" i="41" s="1"/>
  <c r="H42" i="39"/>
  <c r="H42" i="41" s="1"/>
  <c r="J42" i="39"/>
  <c r="J42" i="41" s="1"/>
  <c r="L42" i="39"/>
  <c r="L42" i="41" s="1"/>
  <c r="N42" i="39"/>
  <c r="N42" i="41" s="1"/>
  <c r="P42" i="39"/>
  <c r="P42" i="41" s="1"/>
  <c r="R42" i="39"/>
  <c r="R42" i="41" s="1"/>
  <c r="T42" i="39"/>
  <c r="T42" i="41" s="1"/>
  <c r="V42" i="39"/>
  <c r="V42" i="41" s="1"/>
  <c r="Y42" i="39"/>
  <c r="Y42" i="41" s="1"/>
  <c r="AA42" i="39"/>
  <c r="AA42" i="41" s="1"/>
  <c r="AC42" i="39"/>
  <c r="AC42" i="41" s="1"/>
  <c r="AE42" i="39"/>
  <c r="AE42" i="41" s="1"/>
  <c r="AG42" i="39"/>
  <c r="AG42" i="41" s="1"/>
  <c r="AI42" i="39"/>
  <c r="AI42" i="41" s="1"/>
  <c r="AK42" i="39"/>
  <c r="AK42" i="41" s="1"/>
  <c r="AM42" i="39"/>
  <c r="AM42" i="41" s="1"/>
  <c r="AO42" i="39"/>
  <c r="AO42" i="41" s="1"/>
  <c r="F44" i="39"/>
  <c r="I44"/>
  <c r="L44"/>
  <c r="L44" i="41" s="1"/>
  <c r="N44" i="39"/>
  <c r="N44" i="41" s="1"/>
  <c r="R44" i="39"/>
  <c r="T44"/>
  <c r="V44"/>
  <c r="Z44"/>
  <c r="Z44" i="41" s="1"/>
  <c r="AD44" i="39"/>
  <c r="AH44"/>
  <c r="AJ44"/>
  <c r="AL44"/>
  <c r="AN44"/>
  <c r="AP44"/>
  <c r="E45"/>
  <c r="E45" i="41" s="1"/>
  <c r="H45" i="39"/>
  <c r="H45" i="41" s="1"/>
  <c r="K45" i="39"/>
  <c r="K45" i="41" s="1"/>
  <c r="S45" i="39"/>
  <c r="S45" i="41" s="1"/>
  <c r="U45" i="39"/>
  <c r="U45" i="41" s="1"/>
  <c r="X45" i="39"/>
  <c r="X45" i="41" s="1"/>
  <c r="AD45" i="39"/>
  <c r="AD45" i="41" s="1"/>
  <c r="AH45" i="39"/>
  <c r="AH45" i="41" s="1"/>
  <c r="AJ45" i="39"/>
  <c r="AJ45" i="41" s="1"/>
  <c r="AL45" i="39"/>
  <c r="AL45" i="41" s="1"/>
  <c r="AN45" i="39"/>
  <c r="AN45" i="41" s="1"/>
  <c r="AP45" i="39"/>
  <c r="AP45" i="41" s="1"/>
  <c r="F46" i="39"/>
  <c r="F46" i="41" s="1"/>
  <c r="I46" i="39"/>
  <c r="I46" i="41" s="1"/>
  <c r="R46" i="39"/>
  <c r="R46" i="41" s="1"/>
  <c r="T46" i="39"/>
  <c r="T46" i="41" s="1"/>
  <c r="V46" i="39"/>
  <c r="V46" i="41" s="1"/>
  <c r="AC46" i="39"/>
  <c r="AC46" i="41" s="1"/>
  <c r="AF46" i="39"/>
  <c r="AF46" i="41" s="1"/>
  <c r="AH46" i="39"/>
  <c r="AH46" i="41" s="1"/>
  <c r="AJ46" i="39"/>
  <c r="AJ46" i="41" s="1"/>
  <c r="AL46" i="39"/>
  <c r="AL46" i="41" s="1"/>
  <c r="AN46" i="39"/>
  <c r="AN46" i="41" s="1"/>
  <c r="AP46" i="39"/>
  <c r="AP46" i="41" s="1"/>
  <c r="F47" i="39"/>
  <c r="F47" i="41" s="1"/>
  <c r="I47" i="39"/>
  <c r="I47" i="41" s="1"/>
  <c r="R47" i="39"/>
  <c r="R47" i="41" s="1"/>
  <c r="T47" i="39"/>
  <c r="T47" i="41" s="1"/>
  <c r="V47" i="39"/>
  <c r="V47" i="41" s="1"/>
  <c r="AC47" i="39"/>
  <c r="AC47" i="41" s="1"/>
  <c r="AF47" i="39"/>
  <c r="AF47" i="41" s="1"/>
  <c r="AH47" i="39"/>
  <c r="AH47" i="41" s="1"/>
  <c r="AJ47" i="39"/>
  <c r="AJ47" i="41" s="1"/>
  <c r="AL47" i="39"/>
  <c r="AL47" i="41" s="1"/>
  <c r="AN47" i="39"/>
  <c r="AN47" i="41" s="1"/>
  <c r="AP47" i="39"/>
  <c r="AP47" i="41" s="1"/>
  <c r="E48" i="39"/>
  <c r="E48" i="41" s="1"/>
  <c r="H48" i="39"/>
  <c r="H48" i="41" s="1"/>
  <c r="J48" i="39"/>
  <c r="J48" i="41" s="1"/>
  <c r="L48" i="39"/>
  <c r="L48" i="41" s="1"/>
  <c r="N48" i="39"/>
  <c r="N48" i="41" s="1"/>
  <c r="P48" i="39"/>
  <c r="P48" i="41" s="1"/>
  <c r="R48" i="39"/>
  <c r="R48" i="41" s="1"/>
  <c r="T48" i="39"/>
  <c r="T48" i="41" s="1"/>
  <c r="V48" i="39"/>
  <c r="V48" i="41" s="1"/>
  <c r="X48" i="39"/>
  <c r="X48" i="41" s="1"/>
  <c r="Z48" i="39"/>
  <c r="Z48" i="41" s="1"/>
  <c r="AB48" i="39"/>
  <c r="AB48" i="41" s="1"/>
  <c r="AD48" i="39"/>
  <c r="AD48" i="41" s="1"/>
  <c r="AF48" i="39"/>
  <c r="AF48" i="41" s="1"/>
  <c r="AH48" i="39"/>
  <c r="AH48" i="41" s="1"/>
  <c r="AJ48" i="39"/>
  <c r="AJ48" i="41" s="1"/>
  <c r="AL48" i="39"/>
  <c r="AL48" i="41" s="1"/>
  <c r="AN48" i="39"/>
  <c r="AN48" i="41" s="1"/>
  <c r="AP48" i="39"/>
  <c r="AP48" i="41" s="1"/>
  <c r="AH49" i="39"/>
  <c r="AH49" i="41" s="1"/>
  <c r="AJ49" i="39"/>
  <c r="AJ49" i="41" s="1"/>
  <c r="AL49" i="39"/>
  <c r="AL49" i="41" s="1"/>
  <c r="AN49" i="39"/>
  <c r="AN49" i="41" s="1"/>
  <c r="AP49" i="39"/>
  <c r="AP49" i="41" s="1"/>
  <c r="C15" i="39"/>
  <c r="C15" i="41" s="1"/>
  <c r="C17" i="39"/>
  <c r="C17" i="41" s="1"/>
  <c r="C19" i="39"/>
  <c r="C19" i="41" s="1"/>
  <c r="C23" i="39"/>
  <c r="C23" i="41" s="1"/>
  <c r="C25" i="39"/>
  <c r="C25" i="41" s="1"/>
  <c r="C27" i="39"/>
  <c r="C27" i="41" s="1"/>
  <c r="C29" i="39"/>
  <c r="C29" i="41" s="1"/>
  <c r="C32" i="39"/>
  <c r="C32" i="41" s="1"/>
  <c r="C34" i="39"/>
  <c r="C34" i="41" s="1"/>
  <c r="C36" i="39"/>
  <c r="C36" i="41" s="1"/>
  <c r="C38" i="39"/>
  <c r="C38" i="41" s="1"/>
  <c r="C41" i="39"/>
  <c r="C41" i="41" s="1"/>
  <c r="C45" i="39"/>
  <c r="C45" i="41" s="1"/>
  <c r="C47" i="39"/>
  <c r="C47" i="41" s="1"/>
  <c r="C13" i="39"/>
  <c r="C13" i="41" s="1"/>
  <c r="N39" i="39"/>
  <c r="N39" i="41" s="1"/>
  <c r="R39" i="39"/>
  <c r="R39" i="41" s="1"/>
  <c r="V39" i="39"/>
  <c r="V39" i="41" s="1"/>
  <c r="Z39" i="39"/>
  <c r="Z39" i="41" s="1"/>
  <c r="AF39" i="39"/>
  <c r="AF39" i="41" s="1"/>
  <c r="AJ39" i="39"/>
  <c r="AJ39" i="41" s="1"/>
  <c r="AN39" i="39"/>
  <c r="AN39" i="41" s="1"/>
  <c r="K40" i="39"/>
  <c r="K40" i="41" s="1"/>
  <c r="AC40" i="39"/>
  <c r="AC40" i="41" s="1"/>
  <c r="AJ40" i="39"/>
  <c r="AJ40" i="41" s="1"/>
  <c r="AN40" i="39"/>
  <c r="AN40" i="41" s="1"/>
  <c r="E41" i="39"/>
  <c r="E41" i="41" s="1"/>
  <c r="I41" i="39"/>
  <c r="I41" i="41" s="1"/>
  <c r="M41" i="39"/>
  <c r="M41" i="41" s="1"/>
  <c r="Q41" i="39"/>
  <c r="Q41" i="41" s="1"/>
  <c r="V41" i="39"/>
  <c r="V41" i="41" s="1"/>
  <c r="Z41" i="39"/>
  <c r="Z41" i="41" s="1"/>
  <c r="AD41" i="39"/>
  <c r="AD41" i="41" s="1"/>
  <c r="AH41" i="39"/>
  <c r="AH41" i="41" s="1"/>
  <c r="AL41" i="39"/>
  <c r="AL41" i="41" s="1"/>
  <c r="AN41" i="39"/>
  <c r="AN41" i="41" s="1"/>
  <c r="AP41" i="39"/>
  <c r="AP41" i="41" s="1"/>
  <c r="E42" i="39"/>
  <c r="E42" i="41" s="1"/>
  <c r="G42" i="39"/>
  <c r="G42" i="41" s="1"/>
  <c r="I42" i="39"/>
  <c r="I42" i="41" s="1"/>
  <c r="K42" i="39"/>
  <c r="K42" i="41" s="1"/>
  <c r="M42" i="39"/>
  <c r="M42" i="41" s="1"/>
  <c r="O42" i="39"/>
  <c r="O42" i="41" s="1"/>
  <c r="Q42" i="39"/>
  <c r="Q42" i="41" s="1"/>
  <c r="S42" i="39"/>
  <c r="S42" i="41" s="1"/>
  <c r="U42" i="39"/>
  <c r="U42" i="41" s="1"/>
  <c r="W42" i="39"/>
  <c r="W42" i="41" s="1"/>
  <c r="Z42" i="39"/>
  <c r="Z42" i="41" s="1"/>
  <c r="AB42" i="39"/>
  <c r="AB42" i="41" s="1"/>
  <c r="AD42" i="39"/>
  <c r="AD42" i="41" s="1"/>
  <c r="AF42" i="39"/>
  <c r="AF42" i="41" s="1"/>
  <c r="AH42" i="39"/>
  <c r="AH42" i="41" s="1"/>
  <c r="AJ42" i="39"/>
  <c r="AJ42" i="41" s="1"/>
  <c r="AL42" i="39"/>
  <c r="AL42" i="41" s="1"/>
  <c r="AN42" i="39"/>
  <c r="AN42" i="41" s="1"/>
  <c r="AP42" i="39"/>
  <c r="AP42" i="41" s="1"/>
  <c r="G44" i="39"/>
  <c r="G44" i="41" s="1"/>
  <c r="K44" i="39"/>
  <c r="M44"/>
  <c r="M44" i="41" s="1"/>
  <c r="O44" i="39"/>
  <c r="O44" i="41" s="1"/>
  <c r="S44" i="39"/>
  <c r="U44"/>
  <c r="X44"/>
  <c r="AA44"/>
  <c r="AA44" i="41" s="1"/>
  <c r="AG44" i="39"/>
  <c r="AI44"/>
  <c r="AK44"/>
  <c r="AM44"/>
  <c r="AO44"/>
  <c r="D45"/>
  <c r="D45" i="41" s="1"/>
  <c r="F45" i="39"/>
  <c r="F45" i="41" s="1"/>
  <c r="I45" i="39"/>
  <c r="I45" i="41" s="1"/>
  <c r="R45" i="39"/>
  <c r="R45" i="41" s="1"/>
  <c r="T45" i="39"/>
  <c r="T45" i="41" s="1"/>
  <c r="V45" i="39"/>
  <c r="V45" i="41" s="1"/>
  <c r="AC45" i="39"/>
  <c r="AC45" i="41" s="1"/>
  <c r="AG45" i="39"/>
  <c r="AG45" i="41" s="1"/>
  <c r="AI45" i="39"/>
  <c r="AI45" i="41" s="1"/>
  <c r="AK45" i="39"/>
  <c r="AK45" i="41" s="1"/>
  <c r="AM45" i="39"/>
  <c r="AM45" i="41" s="1"/>
  <c r="AO45" i="39"/>
  <c r="AO45" i="41" s="1"/>
  <c r="D46" i="39"/>
  <c r="D46" i="41" s="1"/>
  <c r="H46" i="39"/>
  <c r="H46" i="41" s="1"/>
  <c r="K46" i="39"/>
  <c r="K46" i="41" s="1"/>
  <c r="S46" i="39"/>
  <c r="S46" i="41" s="1"/>
  <c r="U46" i="39"/>
  <c r="U46" i="41" s="1"/>
  <c r="X46" i="39"/>
  <c r="X46" i="41" s="1"/>
  <c r="AD46" i="39"/>
  <c r="AD46" i="41" s="1"/>
  <c r="AG46" i="39"/>
  <c r="AG46" i="41" s="1"/>
  <c r="AI46" i="39"/>
  <c r="AI46" i="41" s="1"/>
  <c r="AK46" i="39"/>
  <c r="AK46" i="41" s="1"/>
  <c r="AM46" i="39"/>
  <c r="AM46" i="41" s="1"/>
  <c r="AO46" i="39"/>
  <c r="AO46" i="41" s="1"/>
  <c r="D47" i="39"/>
  <c r="D47" i="41" s="1"/>
  <c r="H47" i="39"/>
  <c r="H47" i="41" s="1"/>
  <c r="K47" i="39"/>
  <c r="K47" i="41" s="1"/>
  <c r="S47" i="39"/>
  <c r="S47" i="41" s="1"/>
  <c r="U47" i="39"/>
  <c r="U47" i="41" s="1"/>
  <c r="X47" i="39"/>
  <c r="X47" i="41" s="1"/>
  <c r="AD47" i="39"/>
  <c r="AD47" i="41" s="1"/>
  <c r="AG47" i="39"/>
  <c r="AG47" i="41" s="1"/>
  <c r="AI47" i="39"/>
  <c r="AI47" i="41" s="1"/>
  <c r="AK47" i="39"/>
  <c r="AK47" i="41" s="1"/>
  <c r="AM47" i="39"/>
  <c r="AM47" i="41" s="1"/>
  <c r="AO47" i="39"/>
  <c r="AO47" i="41" s="1"/>
  <c r="D48" i="39"/>
  <c r="D48" i="41" s="1"/>
  <c r="F48" i="39"/>
  <c r="F48" i="41" s="1"/>
  <c r="I48" i="39"/>
  <c r="I48" i="41" s="1"/>
  <c r="K48" i="39"/>
  <c r="K48" i="41" s="1"/>
  <c r="M48" i="39"/>
  <c r="M48" i="41" s="1"/>
  <c r="O48" i="39"/>
  <c r="O48" i="41" s="1"/>
  <c r="Q48" i="39"/>
  <c r="Q48" i="41" s="1"/>
  <c r="S48" i="39"/>
  <c r="S48" i="41" s="1"/>
  <c r="U48" i="39"/>
  <c r="U48" i="41" s="1"/>
  <c r="W48" i="39"/>
  <c r="W48" i="41" s="1"/>
  <c r="Y48" i="39"/>
  <c r="Y48" i="41" s="1"/>
  <c r="AA48" i="39"/>
  <c r="AA48" i="41" s="1"/>
  <c r="AC48" i="39"/>
  <c r="AC48" i="41" s="1"/>
  <c r="AE48" i="39"/>
  <c r="AE48" i="41" s="1"/>
  <c r="AG48" i="39"/>
  <c r="AG48" i="41" s="1"/>
  <c r="AI48" i="39"/>
  <c r="AI48" i="41" s="1"/>
  <c r="AK48" i="39"/>
  <c r="AK48" i="41" s="1"/>
  <c r="AM48" i="39"/>
  <c r="AM48" i="41" s="1"/>
  <c r="AO48" i="39"/>
  <c r="AO48" i="41" s="1"/>
  <c r="AG49" i="39"/>
  <c r="AG61" s="1"/>
  <c r="AI49"/>
  <c r="AI49" i="41" s="1"/>
  <c r="AK49" i="39"/>
  <c r="AK49" i="41" s="1"/>
  <c r="AM49" i="39"/>
  <c r="AM49" i="41" s="1"/>
  <c r="AO49" i="39"/>
  <c r="AO49" i="41" s="1"/>
  <c r="C14" i="39"/>
  <c r="C14" i="41" s="1"/>
  <c r="C16" i="39"/>
  <c r="C16" i="41" s="1"/>
  <c r="C18" i="39"/>
  <c r="C18" i="41" s="1"/>
  <c r="C20" i="39"/>
  <c r="C20" i="41" s="1"/>
  <c r="C24" i="39"/>
  <c r="C24" i="41" s="1"/>
  <c r="C26" i="39"/>
  <c r="C26" i="41" s="1"/>
  <c r="C31" i="39"/>
  <c r="C31" i="41" s="1"/>
  <c r="C33" i="39"/>
  <c r="C33" i="41" s="1"/>
  <c r="C35" i="39"/>
  <c r="C35" i="41" s="1"/>
  <c r="C37" i="39"/>
  <c r="C37" i="41" s="1"/>
  <c r="C39" i="39"/>
  <c r="C39" i="41" s="1"/>
  <c r="C42" i="39"/>
  <c r="C42" i="41" s="1"/>
  <c r="C44" i="39"/>
  <c r="C46"/>
  <c r="C46" i="41" s="1"/>
  <c r="C48" i="39"/>
  <c r="C48" i="41" s="1"/>
  <c r="E13" i="35"/>
  <c r="H13"/>
  <c r="K13"/>
  <c r="N13"/>
  <c r="R13"/>
  <c r="T13"/>
  <c r="AA13"/>
  <c r="AC13"/>
  <c r="AG13"/>
  <c r="AI13"/>
  <c r="AK13"/>
  <c r="AM13"/>
  <c r="AO13"/>
  <c r="E14"/>
  <c r="K14"/>
  <c r="R14"/>
  <c r="T14"/>
  <c r="AB14"/>
  <c r="AG14"/>
  <c r="AI14"/>
  <c r="AK14"/>
  <c r="AM14"/>
  <c r="AO14"/>
  <c r="E15"/>
  <c r="I15"/>
  <c r="L15"/>
  <c r="R15"/>
  <c r="T15"/>
  <c r="AC15"/>
  <c r="AH15"/>
  <c r="AJ15"/>
  <c r="AL15"/>
  <c r="AN15"/>
  <c r="AP15"/>
  <c r="E16"/>
  <c r="H16"/>
  <c r="K16"/>
  <c r="N16"/>
  <c r="R16"/>
  <c r="Z16"/>
  <c r="AB16"/>
  <c r="AD16"/>
  <c r="AH16"/>
  <c r="AJ16"/>
  <c r="AL16"/>
  <c r="AN16"/>
  <c r="AP16"/>
  <c r="F17"/>
  <c r="I17"/>
  <c r="L17"/>
  <c r="R17"/>
  <c r="T17"/>
  <c r="V17"/>
  <c r="AC17"/>
  <c r="AF17"/>
  <c r="AH17"/>
  <c r="AJ17"/>
  <c r="AL17"/>
  <c r="AN17"/>
  <c r="AP17"/>
  <c r="E18"/>
  <c r="G18"/>
  <c r="I18"/>
  <c r="K18"/>
  <c r="M18"/>
  <c r="O18"/>
  <c r="Q18"/>
  <c r="S18"/>
  <c r="U18"/>
  <c r="W18"/>
  <c r="Y18"/>
  <c r="AA18"/>
  <c r="AC18"/>
  <c r="AE18"/>
  <c r="AG18"/>
  <c r="AI18"/>
  <c r="AK18"/>
  <c r="AM18"/>
  <c r="AO18"/>
  <c r="D19"/>
  <c r="F19"/>
  <c r="H19"/>
  <c r="K19"/>
  <c r="N19"/>
  <c r="R19"/>
  <c r="T19"/>
  <c r="Y19"/>
  <c r="AC19"/>
  <c r="AG19"/>
  <c r="AI19"/>
  <c r="AK19"/>
  <c r="AM19"/>
  <c r="AO19"/>
  <c r="D20"/>
  <c r="F20"/>
  <c r="J20"/>
  <c r="L20"/>
  <c r="N20"/>
  <c r="R20"/>
  <c r="U20"/>
  <c r="W20"/>
  <c r="Y20"/>
  <c r="AB20"/>
  <c r="AD20"/>
  <c r="AF20"/>
  <c r="AH20"/>
  <c r="AJ20"/>
  <c r="AL20"/>
  <c r="AN20"/>
  <c r="AP20"/>
  <c r="H21"/>
  <c r="N21"/>
  <c r="S21"/>
  <c r="U21"/>
  <c r="X21"/>
  <c r="AB21"/>
  <c r="AG21"/>
  <c r="AI21"/>
  <c r="AK21"/>
  <c r="AM21"/>
  <c r="AO21"/>
  <c r="H22"/>
  <c r="L22"/>
  <c r="R22"/>
  <c r="T22"/>
  <c r="Z22"/>
  <c r="AB22"/>
  <c r="AG22"/>
  <c r="AI22"/>
  <c r="AK22"/>
  <c r="AM22"/>
  <c r="AO22"/>
  <c r="E23"/>
  <c r="G23"/>
  <c r="I23"/>
  <c r="K23"/>
  <c r="N23"/>
  <c r="P23"/>
  <c r="R23"/>
  <c r="T23"/>
  <c r="V23"/>
  <c r="X23"/>
  <c r="Z23"/>
  <c r="AB23"/>
  <c r="AE23"/>
  <c r="AG23"/>
  <c r="AI23"/>
  <c r="AK23"/>
  <c r="AM23"/>
  <c r="AO23"/>
  <c r="D24"/>
  <c r="H24"/>
  <c r="L24"/>
  <c r="P24"/>
  <c r="S24"/>
  <c r="U24"/>
  <c r="X24"/>
  <c r="Z24"/>
  <c r="AB24"/>
  <c r="AD24"/>
  <c r="AG24"/>
  <c r="AI24"/>
  <c r="AK24"/>
  <c r="AM24"/>
  <c r="AO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H26"/>
  <c r="K26"/>
  <c r="N26"/>
  <c r="S26"/>
  <c r="U26"/>
  <c r="X26"/>
  <c r="Z26"/>
  <c r="AC26"/>
  <c r="AH26"/>
  <c r="AJ26"/>
  <c r="AL26"/>
  <c r="AN26"/>
  <c r="AP26"/>
  <c r="E27"/>
  <c r="G27"/>
  <c r="I27"/>
  <c r="K27"/>
  <c r="M27"/>
  <c r="O27"/>
  <c r="Q27"/>
  <c r="S27"/>
  <c r="U27"/>
  <c r="W27"/>
  <c r="Y27"/>
  <c r="AA27"/>
  <c r="AC27"/>
  <c r="AE27"/>
  <c r="AG27"/>
  <c r="AI27"/>
  <c r="AK27"/>
  <c r="AM27"/>
  <c r="AO27"/>
  <c r="D29"/>
  <c r="F29"/>
  <c r="H29"/>
  <c r="K29"/>
  <c r="M29"/>
  <c r="O29"/>
  <c r="Q29"/>
  <c r="S29"/>
  <c r="V29"/>
  <c r="X29"/>
  <c r="Z29"/>
  <c r="AB29"/>
  <c r="AD29"/>
  <c r="AF29"/>
  <c r="AH29"/>
  <c r="AJ29"/>
  <c r="AL29"/>
  <c r="AN29"/>
  <c r="AP29"/>
  <c r="K30"/>
  <c r="N30"/>
  <c r="AA30"/>
  <c r="AG30"/>
  <c r="AI30"/>
  <c r="AK30"/>
  <c r="AM30"/>
  <c r="AO30"/>
  <c r="D31"/>
  <c r="F31"/>
  <c r="H31"/>
  <c r="J31"/>
  <c r="L31"/>
  <c r="N31"/>
  <c r="P31"/>
  <c r="R31"/>
  <c r="T31"/>
  <c r="V31"/>
  <c r="Y31"/>
  <c r="AA31"/>
  <c r="AC31"/>
  <c r="AE31"/>
  <c r="AG31"/>
  <c r="AI31"/>
  <c r="AK31"/>
  <c r="AM31"/>
  <c r="AO31"/>
  <c r="D32"/>
  <c r="F32"/>
  <c r="H32"/>
  <c r="J32"/>
  <c r="L32"/>
  <c r="N32"/>
  <c r="P32"/>
  <c r="R32"/>
  <c r="T32"/>
  <c r="V32"/>
  <c r="Y32"/>
  <c r="AB32"/>
  <c r="AD32"/>
  <c r="AF32"/>
  <c r="AH32"/>
  <c r="AJ32"/>
  <c r="AL32"/>
  <c r="AN32"/>
  <c r="AP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E35"/>
  <c r="H35"/>
  <c r="J35"/>
  <c r="L35"/>
  <c r="N35"/>
  <c r="P35"/>
  <c r="R35"/>
  <c r="T35"/>
  <c r="V35"/>
  <c r="Y35"/>
  <c r="AA35"/>
  <c r="AC35"/>
  <c r="AF35"/>
  <c r="AH35"/>
  <c r="AJ35"/>
  <c r="AL35"/>
  <c r="AN35"/>
  <c r="AP35"/>
  <c r="E36"/>
  <c r="G36"/>
  <c r="J36"/>
  <c r="L36"/>
  <c r="N36"/>
  <c r="P36"/>
  <c r="R36"/>
  <c r="U36"/>
  <c r="W36"/>
  <c r="Y36"/>
  <c r="AA36"/>
  <c r="AC36"/>
  <c r="AE36"/>
  <c r="AG36"/>
  <c r="AI36"/>
  <c r="AK36"/>
  <c r="AM36"/>
  <c r="AO36"/>
  <c r="E37"/>
  <c r="L37"/>
  <c r="R37"/>
  <c r="U37"/>
  <c r="Z37"/>
  <c r="AC37"/>
  <c r="AH37"/>
  <c r="AJ37"/>
  <c r="AL37"/>
  <c r="AN37"/>
  <c r="AP37"/>
  <c r="H38"/>
  <c r="L38"/>
  <c r="R38"/>
  <c r="X38"/>
  <c r="Z38"/>
  <c r="AB38"/>
  <c r="AG38"/>
  <c r="AI38"/>
  <c r="AK38"/>
  <c r="AM38"/>
  <c r="AO38"/>
  <c r="D39"/>
  <c r="F39"/>
  <c r="H39"/>
  <c r="K39"/>
  <c r="M39"/>
  <c r="O39"/>
  <c r="Q39"/>
  <c r="S39"/>
  <c r="U39"/>
  <c r="W39"/>
  <c r="Y39"/>
  <c r="AA39"/>
  <c r="AC39"/>
  <c r="AG39"/>
  <c r="AI39"/>
  <c r="AK39"/>
  <c r="AM39"/>
  <c r="AO39"/>
  <c r="H40"/>
  <c r="N40"/>
  <c r="AA40"/>
  <c r="AG40"/>
  <c r="AI40"/>
  <c r="AK40"/>
  <c r="AM40"/>
  <c r="AO40"/>
  <c r="D41"/>
  <c r="F41"/>
  <c r="H41"/>
  <c r="J41"/>
  <c r="L41"/>
  <c r="N41"/>
  <c r="P41"/>
  <c r="R41"/>
  <c r="T41"/>
  <c r="W41"/>
  <c r="Y41"/>
  <c r="AA41"/>
  <c r="AC41"/>
  <c r="AE41"/>
  <c r="AG41"/>
  <c r="AI41"/>
  <c r="AK41"/>
  <c r="AM41"/>
  <c r="D13"/>
  <c r="F13"/>
  <c r="I13"/>
  <c r="L13"/>
  <c r="O13"/>
  <c r="S13"/>
  <c r="V13"/>
  <c r="AB13"/>
  <c r="AD13"/>
  <c r="AH13"/>
  <c r="AJ13"/>
  <c r="AL13"/>
  <c r="AN13"/>
  <c r="AP13"/>
  <c r="H14"/>
  <c r="N14"/>
  <c r="S14"/>
  <c r="AA14"/>
  <c r="AC14"/>
  <c r="AH14"/>
  <c r="AJ14"/>
  <c r="AL14"/>
  <c r="AN14"/>
  <c r="AP14"/>
  <c r="H15"/>
  <c r="K15"/>
  <c r="N15"/>
  <c r="S15"/>
  <c r="U15"/>
  <c r="AG15"/>
  <c r="AI15"/>
  <c r="AK15"/>
  <c r="AM15"/>
  <c r="AO15"/>
  <c r="D16"/>
  <c r="F16"/>
  <c r="I16"/>
  <c r="L16"/>
  <c r="O16"/>
  <c r="S16"/>
  <c r="AA16"/>
  <c r="AC16"/>
  <c r="AG16"/>
  <c r="AI16"/>
  <c r="AK16"/>
  <c r="AM16"/>
  <c r="AO16"/>
  <c r="E17"/>
  <c r="H17"/>
  <c r="K17"/>
  <c r="N17"/>
  <c r="S17"/>
  <c r="U17"/>
  <c r="AB17"/>
  <c r="AD17"/>
  <c r="AG17"/>
  <c r="AI17"/>
  <c r="AK17"/>
  <c r="AM17"/>
  <c r="AO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E19"/>
  <c r="G19"/>
  <c r="I19"/>
  <c r="L19"/>
  <c r="P19"/>
  <c r="S19"/>
  <c r="W19"/>
  <c r="Z19"/>
  <c r="AF19"/>
  <c r="AH19"/>
  <c r="AJ19"/>
  <c r="AL19"/>
  <c r="AN19"/>
  <c r="AP19"/>
  <c r="E20"/>
  <c r="H20"/>
  <c r="K20"/>
  <c r="M20"/>
  <c r="P20"/>
  <c r="T20"/>
  <c r="V20"/>
  <c r="X20"/>
  <c r="AA20"/>
  <c r="AC20"/>
  <c r="AE20"/>
  <c r="AG20"/>
  <c r="AI20"/>
  <c r="AK20"/>
  <c r="AM20"/>
  <c r="AO20"/>
  <c r="E21"/>
  <c r="E54" s="1"/>
  <c r="L21"/>
  <c r="L54" s="1"/>
  <c r="R21"/>
  <c r="R54" s="1"/>
  <c r="T21"/>
  <c r="V21"/>
  <c r="AA21"/>
  <c r="AC21"/>
  <c r="AH21"/>
  <c r="AJ21"/>
  <c r="AL21"/>
  <c r="AN21"/>
  <c r="AP21"/>
  <c r="K22"/>
  <c r="N22"/>
  <c r="S22"/>
  <c r="U22"/>
  <c r="AA22"/>
  <c r="AC22"/>
  <c r="AH22"/>
  <c r="AJ22"/>
  <c r="AL22"/>
  <c r="AN22"/>
  <c r="AP22"/>
  <c r="F23"/>
  <c r="H23"/>
  <c r="J23"/>
  <c r="L23"/>
  <c r="O23"/>
  <c r="Q23"/>
  <c r="S23"/>
  <c r="U23"/>
  <c r="W23"/>
  <c r="Y23"/>
  <c r="AA23"/>
  <c r="AC23"/>
  <c r="AF23"/>
  <c r="AH23"/>
  <c r="AJ23"/>
  <c r="AL23"/>
  <c r="AN23"/>
  <c r="AP23"/>
  <c r="E24"/>
  <c r="K24"/>
  <c r="N24"/>
  <c r="R24"/>
  <c r="T24"/>
  <c r="W24"/>
  <c r="Y24"/>
  <c r="AA24"/>
  <c r="AC24"/>
  <c r="AF24"/>
  <c r="AH24"/>
  <c r="AJ24"/>
  <c r="AL24"/>
  <c r="AN24"/>
  <c r="AP24"/>
  <c r="E25"/>
  <c r="G25"/>
  <c r="I25"/>
  <c r="K25"/>
  <c r="M25"/>
  <c r="O25"/>
  <c r="Q25"/>
  <c r="S25"/>
  <c r="U25"/>
  <c r="W25"/>
  <c r="Y25"/>
  <c r="AA25"/>
  <c r="AC25"/>
  <c r="AE25"/>
  <c r="AG25"/>
  <c r="AI25"/>
  <c r="AK25"/>
  <c r="AM25"/>
  <c r="AO25"/>
  <c r="E26"/>
  <c r="I26"/>
  <c r="L26"/>
  <c r="R26"/>
  <c r="T26"/>
  <c r="V26"/>
  <c r="Y26"/>
  <c r="AB26"/>
  <c r="AG26"/>
  <c r="AI26"/>
  <c r="AK26"/>
  <c r="AM26"/>
  <c r="AO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E29"/>
  <c r="G29"/>
  <c r="I29"/>
  <c r="L29"/>
  <c r="N29"/>
  <c r="P29"/>
  <c r="R29"/>
  <c r="U29"/>
  <c r="W29"/>
  <c r="Y29"/>
  <c r="AA29"/>
  <c r="AC29"/>
  <c r="AE29"/>
  <c r="AG29"/>
  <c r="AI29"/>
  <c r="AK29"/>
  <c r="AM29"/>
  <c r="AO29"/>
  <c r="J30"/>
  <c r="L30"/>
  <c r="R30"/>
  <c r="AC30"/>
  <c r="AH30"/>
  <c r="AJ30"/>
  <c r="AL30"/>
  <c r="AN30"/>
  <c r="AP30"/>
  <c r="E31"/>
  <c r="G31"/>
  <c r="I31"/>
  <c r="K31"/>
  <c r="M31"/>
  <c r="O31"/>
  <c r="Q31"/>
  <c r="S31"/>
  <c r="U31"/>
  <c r="W31"/>
  <c r="Z31"/>
  <c r="AB31"/>
  <c r="AD31"/>
  <c r="AF31"/>
  <c r="AH31"/>
  <c r="AJ31"/>
  <c r="AL31"/>
  <c r="AN31"/>
  <c r="AP31"/>
  <c r="E32"/>
  <c r="G32"/>
  <c r="I32"/>
  <c r="K32"/>
  <c r="M32"/>
  <c r="O32"/>
  <c r="Q32"/>
  <c r="S32"/>
  <c r="U32"/>
  <c r="W32"/>
  <c r="AA32"/>
  <c r="AC32"/>
  <c r="AE32"/>
  <c r="AG32"/>
  <c r="AI32"/>
  <c r="AK32"/>
  <c r="AM32"/>
  <c r="AO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D35"/>
  <c r="F35"/>
  <c r="I35"/>
  <c r="K35"/>
  <c r="M35"/>
  <c r="O35"/>
  <c r="Q35"/>
  <c r="S35"/>
  <c r="U35"/>
  <c r="W35"/>
  <c r="Z35"/>
  <c r="AB35"/>
  <c r="AE35"/>
  <c r="AG35"/>
  <c r="AI35"/>
  <c r="AK35"/>
  <c r="AM35"/>
  <c r="AO35"/>
  <c r="D36"/>
  <c r="F36"/>
  <c r="H36"/>
  <c r="K36"/>
  <c r="M36"/>
  <c r="O36"/>
  <c r="Q36"/>
  <c r="T36"/>
  <c r="V36"/>
  <c r="X36"/>
  <c r="Z36"/>
  <c r="AB36"/>
  <c r="AD36"/>
  <c r="AF36"/>
  <c r="AH36"/>
  <c r="AJ36"/>
  <c r="AL36"/>
  <c r="AN36"/>
  <c r="AP36"/>
  <c r="K37"/>
  <c r="N37"/>
  <c r="S37"/>
  <c r="X37"/>
  <c r="AA37"/>
  <c r="AG37"/>
  <c r="AI37"/>
  <c r="AK37"/>
  <c r="AM37"/>
  <c r="AO37"/>
  <c r="E38"/>
  <c r="K38"/>
  <c r="N38"/>
  <c r="T38"/>
  <c r="Y38"/>
  <c r="AA38"/>
  <c r="AC38"/>
  <c r="AH38"/>
  <c r="AJ38"/>
  <c r="AL38"/>
  <c r="AN38"/>
  <c r="AP38"/>
  <c r="E39"/>
  <c r="G39"/>
  <c r="J39"/>
  <c r="L39"/>
  <c r="N39"/>
  <c r="P39"/>
  <c r="R39"/>
  <c r="T39"/>
  <c r="V39"/>
  <c r="X39"/>
  <c r="Z39"/>
  <c r="AB39"/>
  <c r="AF39"/>
  <c r="AH39"/>
  <c r="AJ39"/>
  <c r="AL39"/>
  <c r="AN39"/>
  <c r="AP39"/>
  <c r="K40"/>
  <c r="U40"/>
  <c r="AC40"/>
  <c r="AH40"/>
  <c r="AJ40"/>
  <c r="AL40"/>
  <c r="AN40"/>
  <c r="AP40"/>
  <c r="E41"/>
  <c r="G41"/>
  <c r="I41"/>
  <c r="K41"/>
  <c r="M41"/>
  <c r="O41"/>
  <c r="Q41"/>
  <c r="S41"/>
  <c r="V41"/>
  <c r="X41"/>
  <c r="Z41"/>
  <c r="AB41"/>
  <c r="AD41"/>
  <c r="AF41"/>
  <c r="AH41"/>
  <c r="AJ41"/>
  <c r="AL41"/>
  <c r="AN41"/>
  <c r="AO41"/>
  <c r="D42"/>
  <c r="F42"/>
  <c r="H42"/>
  <c r="J42"/>
  <c r="L42"/>
  <c r="N42"/>
  <c r="P42"/>
  <c r="R42"/>
  <c r="T42"/>
  <c r="V42"/>
  <c r="Y42"/>
  <c r="AA42"/>
  <c r="AC42"/>
  <c r="AE42"/>
  <c r="AG42"/>
  <c r="AI42"/>
  <c r="AK42"/>
  <c r="AM42"/>
  <c r="AO42"/>
  <c r="F44"/>
  <c r="I44"/>
  <c r="L44"/>
  <c r="N44"/>
  <c r="R44"/>
  <c r="T44"/>
  <c r="V44"/>
  <c r="Z44"/>
  <c r="AD44"/>
  <c r="AH44"/>
  <c r="AJ44"/>
  <c r="AL44"/>
  <c r="AN44"/>
  <c r="AP44"/>
  <c r="E45"/>
  <c r="H45"/>
  <c r="K45"/>
  <c r="S45"/>
  <c r="U45"/>
  <c r="X45"/>
  <c r="AD45"/>
  <c r="AH45"/>
  <c r="AJ45"/>
  <c r="AL45"/>
  <c r="AN45"/>
  <c r="AP45"/>
  <c r="F46"/>
  <c r="I46"/>
  <c r="R46"/>
  <c r="T46"/>
  <c r="V46"/>
  <c r="AC46"/>
  <c r="AF46"/>
  <c r="AH46"/>
  <c r="AJ46"/>
  <c r="AL46"/>
  <c r="AN46"/>
  <c r="AP46"/>
  <c r="F47"/>
  <c r="I47"/>
  <c r="R47"/>
  <c r="T47"/>
  <c r="V47"/>
  <c r="AC47"/>
  <c r="AF47"/>
  <c r="AH47"/>
  <c r="AJ47"/>
  <c r="AL47"/>
  <c r="AN47"/>
  <c r="AP47"/>
  <c r="E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AH49"/>
  <c r="AJ49"/>
  <c r="AL49"/>
  <c r="AN49"/>
  <c r="AP49"/>
  <c r="C15"/>
  <c r="C17"/>
  <c r="C19"/>
  <c r="C23"/>
  <c r="C25"/>
  <c r="C27"/>
  <c r="C31"/>
  <c r="C33"/>
  <c r="C35"/>
  <c r="C37"/>
  <c r="C39"/>
  <c r="C42"/>
  <c r="C45"/>
  <c r="C47"/>
  <c r="C13"/>
  <c r="AP41"/>
  <c r="E42"/>
  <c r="G42"/>
  <c r="I42"/>
  <c r="K42"/>
  <c r="M42"/>
  <c r="O42"/>
  <c r="Q42"/>
  <c r="S42"/>
  <c r="U42"/>
  <c r="W42"/>
  <c r="Z42"/>
  <c r="AB42"/>
  <c r="AD42"/>
  <c r="AF42"/>
  <c r="AH42"/>
  <c r="AJ42"/>
  <c r="AL42"/>
  <c r="AN42"/>
  <c r="AP42"/>
  <c r="G44"/>
  <c r="K44"/>
  <c r="M44"/>
  <c r="O44"/>
  <c r="S44"/>
  <c r="U44"/>
  <c r="X44"/>
  <c r="AA44"/>
  <c r="AG44"/>
  <c r="AI44"/>
  <c r="AK44"/>
  <c r="AM44"/>
  <c r="AO44"/>
  <c r="D45"/>
  <c r="F45"/>
  <c r="I45"/>
  <c r="R45"/>
  <c r="T45"/>
  <c r="V45"/>
  <c r="AC45"/>
  <c r="AG45"/>
  <c r="AI45"/>
  <c r="AK45"/>
  <c r="AM45"/>
  <c r="AO45"/>
  <c r="D46"/>
  <c r="H46"/>
  <c r="K46"/>
  <c r="S46"/>
  <c r="U46"/>
  <c r="X46"/>
  <c r="AD46"/>
  <c r="AG46"/>
  <c r="AI46"/>
  <c r="AK46"/>
  <c r="AM46"/>
  <c r="AO46"/>
  <c r="D47"/>
  <c r="H47"/>
  <c r="K47"/>
  <c r="S47"/>
  <c r="U47"/>
  <c r="X47"/>
  <c r="AD47"/>
  <c r="AG47"/>
  <c r="AI47"/>
  <c r="AK47"/>
  <c r="AM47"/>
  <c r="AO47"/>
  <c r="D48"/>
  <c r="F48"/>
  <c r="I48"/>
  <c r="K48"/>
  <c r="M48"/>
  <c r="O48"/>
  <c r="Q48"/>
  <c r="S48"/>
  <c r="U48"/>
  <c r="W48"/>
  <c r="Y48"/>
  <c r="AA48"/>
  <c r="AC48"/>
  <c r="AE48"/>
  <c r="AG48"/>
  <c r="AI48"/>
  <c r="AK48"/>
  <c r="AM48"/>
  <c r="AO48"/>
  <c r="AG49"/>
  <c r="AG61" s="1"/>
  <c r="AI49"/>
  <c r="AK49"/>
  <c r="AM49"/>
  <c r="AO49"/>
  <c r="C14"/>
  <c r="C16"/>
  <c r="C18"/>
  <c r="C20"/>
  <c r="C24"/>
  <c r="C26"/>
  <c r="C29"/>
  <c r="C32"/>
  <c r="C34"/>
  <c r="C36"/>
  <c r="C38"/>
  <c r="C41"/>
  <c r="C44"/>
  <c r="C46"/>
  <c r="C48"/>
  <c r="D13" i="33"/>
  <c r="D13" i="36" s="1"/>
  <c r="F13" i="33"/>
  <c r="F13" i="36" s="1"/>
  <c r="I13" i="33"/>
  <c r="I13" i="36" s="1"/>
  <c r="L13" i="33"/>
  <c r="L13" i="36" s="1"/>
  <c r="O13" i="33"/>
  <c r="O13" i="36" s="1"/>
  <c r="S13" i="33"/>
  <c r="S13" i="36" s="1"/>
  <c r="V13" i="33"/>
  <c r="V13" i="36" s="1"/>
  <c r="AB13" i="33"/>
  <c r="AB13" i="36" s="1"/>
  <c r="AD13" i="33"/>
  <c r="AD13" i="36" s="1"/>
  <c r="AH13" i="33"/>
  <c r="AJ13"/>
  <c r="AL13"/>
  <c r="AN13"/>
  <c r="AP13"/>
  <c r="H14"/>
  <c r="H14" i="36" s="1"/>
  <c r="N14" i="33"/>
  <c r="N14" i="36" s="1"/>
  <c r="S14" i="33"/>
  <c r="S14" i="36" s="1"/>
  <c r="AA14" i="33"/>
  <c r="AA14" i="36" s="1"/>
  <c r="AC14" i="33"/>
  <c r="AC14" i="36" s="1"/>
  <c r="AH14" i="33"/>
  <c r="AH14" i="36" s="1"/>
  <c r="AJ14" i="33"/>
  <c r="AJ14" i="36" s="1"/>
  <c r="AL14" i="33"/>
  <c r="AL14" i="36" s="1"/>
  <c r="AN14" i="33"/>
  <c r="AN14" i="36" s="1"/>
  <c r="AP14" i="33"/>
  <c r="AP14" i="36" s="1"/>
  <c r="H15" i="33"/>
  <c r="H15" i="36" s="1"/>
  <c r="K15" i="33"/>
  <c r="K15" i="36" s="1"/>
  <c r="N15" i="33"/>
  <c r="N15" i="36" s="1"/>
  <c r="S15" i="33"/>
  <c r="S15" i="36" s="1"/>
  <c r="U15" i="33"/>
  <c r="U15" i="36" s="1"/>
  <c r="AG15" i="33"/>
  <c r="AG15" i="36" s="1"/>
  <c r="AI15" i="33"/>
  <c r="AI15" i="36" s="1"/>
  <c r="AK15" i="33"/>
  <c r="AK15" i="36" s="1"/>
  <c r="AM15" i="33"/>
  <c r="AM15" i="36" s="1"/>
  <c r="AO15" i="33"/>
  <c r="AO15" i="36" s="1"/>
  <c r="D16" i="33"/>
  <c r="D16" i="36" s="1"/>
  <c r="F16" i="33"/>
  <c r="F16" i="36" s="1"/>
  <c r="I16" i="33"/>
  <c r="I16" i="36" s="1"/>
  <c r="L16" i="33"/>
  <c r="L16" i="36" s="1"/>
  <c r="O16" i="33"/>
  <c r="O16" i="36" s="1"/>
  <c r="S16" i="33"/>
  <c r="S16" i="36" s="1"/>
  <c r="AA16" i="33"/>
  <c r="AA16" i="36" s="1"/>
  <c r="AC16" i="33"/>
  <c r="AC16" i="36" s="1"/>
  <c r="AG16" i="33"/>
  <c r="AG16" i="36" s="1"/>
  <c r="AI16" i="33"/>
  <c r="AI16" i="36" s="1"/>
  <c r="AK16" i="33"/>
  <c r="AK16" i="36" s="1"/>
  <c r="AM16" i="33"/>
  <c r="AM16" i="36" s="1"/>
  <c r="AO16" i="33"/>
  <c r="AO16" i="36" s="1"/>
  <c r="E17" i="33"/>
  <c r="E17" i="36" s="1"/>
  <c r="H17" i="33"/>
  <c r="H17" i="36" s="1"/>
  <c r="K17" i="33"/>
  <c r="K17" i="36" s="1"/>
  <c r="N17" i="33"/>
  <c r="N17" i="36" s="1"/>
  <c r="S17" i="33"/>
  <c r="S17" i="36" s="1"/>
  <c r="U17" i="33"/>
  <c r="U17" i="36" s="1"/>
  <c r="AB17" i="33"/>
  <c r="AB17" i="36" s="1"/>
  <c r="AD17" i="33"/>
  <c r="AD17" i="36" s="1"/>
  <c r="AG17" i="33"/>
  <c r="AG17" i="36" s="1"/>
  <c r="AI17" i="33"/>
  <c r="AI17" i="36" s="1"/>
  <c r="AK17" i="33"/>
  <c r="AK17" i="36" s="1"/>
  <c r="AM17" i="33"/>
  <c r="AM17" i="36" s="1"/>
  <c r="AO17" i="33"/>
  <c r="AO17" i="36" s="1"/>
  <c r="D18" i="33"/>
  <c r="D18" i="36" s="1"/>
  <c r="F18" i="33"/>
  <c r="F18" i="36" s="1"/>
  <c r="H18" i="33"/>
  <c r="H18" i="36" s="1"/>
  <c r="J18" i="33"/>
  <c r="J18" i="36" s="1"/>
  <c r="L18" i="33"/>
  <c r="L18" i="36" s="1"/>
  <c r="N18" i="33"/>
  <c r="N18" i="36" s="1"/>
  <c r="P18" i="33"/>
  <c r="P18" i="36" s="1"/>
  <c r="R18" i="33"/>
  <c r="R18" i="36" s="1"/>
  <c r="T18" i="33"/>
  <c r="T18" i="36" s="1"/>
  <c r="V18" i="33"/>
  <c r="V18" i="36" s="1"/>
  <c r="X18" i="33"/>
  <c r="X18" i="36" s="1"/>
  <c r="Z18" i="33"/>
  <c r="Z18" i="36" s="1"/>
  <c r="AB18" i="33"/>
  <c r="AB18" i="36" s="1"/>
  <c r="AD18" i="33"/>
  <c r="AD18" i="36" s="1"/>
  <c r="AF18" i="33"/>
  <c r="AF18" i="36" s="1"/>
  <c r="AH18" i="33"/>
  <c r="AJ18"/>
  <c r="AL18"/>
  <c r="AN18"/>
  <c r="AP18"/>
  <c r="E19"/>
  <c r="E19" i="36" s="1"/>
  <c r="G19" i="33"/>
  <c r="G19" i="36" s="1"/>
  <c r="I19" i="33"/>
  <c r="I19" i="36" s="1"/>
  <c r="L19" i="33"/>
  <c r="L19" i="36" s="1"/>
  <c r="P19" i="33"/>
  <c r="P19" i="36" s="1"/>
  <c r="S19" i="33"/>
  <c r="S19" i="36" s="1"/>
  <c r="W19" i="33"/>
  <c r="W19" i="36" s="1"/>
  <c r="Z19" i="33"/>
  <c r="Z19" i="36" s="1"/>
  <c r="AF19" i="33"/>
  <c r="AF19" i="36" s="1"/>
  <c r="AH19" i="33"/>
  <c r="AH19" i="36" s="1"/>
  <c r="AJ19" i="33"/>
  <c r="AJ19" i="36" s="1"/>
  <c r="AL19" i="33"/>
  <c r="AL19" i="36" s="1"/>
  <c r="AN19" i="33"/>
  <c r="AN19" i="36" s="1"/>
  <c r="AP19" i="33"/>
  <c r="AP19" i="36" s="1"/>
  <c r="E20" i="33"/>
  <c r="E20" i="36" s="1"/>
  <c r="H20" i="33"/>
  <c r="H20" i="36" s="1"/>
  <c r="K20" i="33"/>
  <c r="K20" i="36" s="1"/>
  <c r="M20" i="33"/>
  <c r="M20" i="36" s="1"/>
  <c r="P20" i="33"/>
  <c r="P20" i="36" s="1"/>
  <c r="T20" i="33"/>
  <c r="T20" i="36" s="1"/>
  <c r="V20" i="33"/>
  <c r="V20" i="36" s="1"/>
  <c r="X20" i="33"/>
  <c r="X20" i="36" s="1"/>
  <c r="AA20" i="33"/>
  <c r="AA20" i="36" s="1"/>
  <c r="AC20" i="33"/>
  <c r="AC20" i="36" s="1"/>
  <c r="AE20" i="33"/>
  <c r="AE20" i="36" s="1"/>
  <c r="AG20" i="33"/>
  <c r="AG20" i="36" s="1"/>
  <c r="AI20" i="33"/>
  <c r="AI20" i="36" s="1"/>
  <c r="AK20" i="33"/>
  <c r="AK20" i="36" s="1"/>
  <c r="AM20" i="33"/>
  <c r="AM20" i="36" s="1"/>
  <c r="AO20" i="33"/>
  <c r="AO20" i="36" s="1"/>
  <c r="E21" i="33"/>
  <c r="L21"/>
  <c r="R21"/>
  <c r="T21"/>
  <c r="T21" i="36" s="1"/>
  <c r="V21" i="33"/>
  <c r="V21" i="36" s="1"/>
  <c r="AA21" i="33"/>
  <c r="AC21"/>
  <c r="AH21"/>
  <c r="AJ21"/>
  <c r="AL21"/>
  <c r="AN21"/>
  <c r="AP21"/>
  <c r="K22"/>
  <c r="K22" i="36" s="1"/>
  <c r="N22" i="33"/>
  <c r="N22" i="36" s="1"/>
  <c r="S22" i="33"/>
  <c r="S22" i="36" s="1"/>
  <c r="U22" i="33"/>
  <c r="U22" i="36" s="1"/>
  <c r="AA22" i="33"/>
  <c r="AA22" i="36" s="1"/>
  <c r="AC22" i="33"/>
  <c r="AC22" i="36" s="1"/>
  <c r="AH22" i="33"/>
  <c r="AH22" i="36" s="1"/>
  <c r="AJ22" i="33"/>
  <c r="AJ22" i="36" s="1"/>
  <c r="AL22" i="33"/>
  <c r="AL22" i="36" s="1"/>
  <c r="AN22" i="33"/>
  <c r="AN22" i="36" s="1"/>
  <c r="AP22" i="33"/>
  <c r="AP22" i="36" s="1"/>
  <c r="F23" i="33"/>
  <c r="F23" i="36" s="1"/>
  <c r="H23" i="33"/>
  <c r="H23" i="36" s="1"/>
  <c r="J23" i="33"/>
  <c r="J23" i="36" s="1"/>
  <c r="L23" i="33"/>
  <c r="L23" i="36" s="1"/>
  <c r="O23" i="33"/>
  <c r="O23" i="36" s="1"/>
  <c r="Q23" i="33"/>
  <c r="Q23" i="36" s="1"/>
  <c r="S23" i="33"/>
  <c r="S23" i="36" s="1"/>
  <c r="U23" i="33"/>
  <c r="U23" i="36" s="1"/>
  <c r="W23" i="33"/>
  <c r="W23" i="36" s="1"/>
  <c r="Y23" i="33"/>
  <c r="Y23" i="36" s="1"/>
  <c r="AA23" i="33"/>
  <c r="AA23" i="36" s="1"/>
  <c r="AC23" i="33"/>
  <c r="AC23" i="36" s="1"/>
  <c r="AF23" i="33"/>
  <c r="AF23" i="36" s="1"/>
  <c r="AH23" i="33"/>
  <c r="AH23" i="36" s="1"/>
  <c r="AJ23" i="33"/>
  <c r="AJ23" i="36" s="1"/>
  <c r="AL23" i="33"/>
  <c r="AL23" i="36" s="1"/>
  <c r="AN23" i="33"/>
  <c r="AN23" i="36" s="1"/>
  <c r="AP23" i="33"/>
  <c r="AP23" i="36" s="1"/>
  <c r="E24" i="33"/>
  <c r="E24" i="36" s="1"/>
  <c r="K24" i="33"/>
  <c r="K24" i="36" s="1"/>
  <c r="N24" i="33"/>
  <c r="N24" i="36" s="1"/>
  <c r="R24" i="33"/>
  <c r="R24" i="36" s="1"/>
  <c r="T24" i="33"/>
  <c r="T24" i="36" s="1"/>
  <c r="W24" i="33"/>
  <c r="W24" i="36" s="1"/>
  <c r="Y24" i="33"/>
  <c r="Y24" i="36" s="1"/>
  <c r="AA24" i="33"/>
  <c r="AA24" i="36" s="1"/>
  <c r="AC24" i="33"/>
  <c r="AC24" i="36" s="1"/>
  <c r="AF24" i="33"/>
  <c r="AF24" i="36" s="1"/>
  <c r="AH24" i="33"/>
  <c r="AH24" i="36" s="1"/>
  <c r="AJ24" i="33"/>
  <c r="AJ24" i="36" s="1"/>
  <c r="AL24" i="33"/>
  <c r="AL24" i="36" s="1"/>
  <c r="AN24" i="33"/>
  <c r="AN24" i="36" s="1"/>
  <c r="AP24" i="33"/>
  <c r="AP24" i="36" s="1"/>
  <c r="E25" i="33"/>
  <c r="E25" i="36" s="1"/>
  <c r="G25" i="33"/>
  <c r="G25" i="36" s="1"/>
  <c r="I25" i="33"/>
  <c r="I25" i="36" s="1"/>
  <c r="K25" i="33"/>
  <c r="K25" i="36" s="1"/>
  <c r="M25" i="33"/>
  <c r="M25" i="36" s="1"/>
  <c r="O25" i="33"/>
  <c r="O25" i="36" s="1"/>
  <c r="Q25" i="33"/>
  <c r="Q25" i="36" s="1"/>
  <c r="S25" i="33"/>
  <c r="S25" i="36" s="1"/>
  <c r="U25" i="33"/>
  <c r="U25" i="36" s="1"/>
  <c r="W25" i="33"/>
  <c r="W25" i="36" s="1"/>
  <c r="Y25" i="33"/>
  <c r="Y25" i="36" s="1"/>
  <c r="AA25" i="33"/>
  <c r="AA25" i="36" s="1"/>
  <c r="AC25" i="33"/>
  <c r="AC25" i="36" s="1"/>
  <c r="AE25" i="33"/>
  <c r="AE25" i="36" s="1"/>
  <c r="AG25" i="33"/>
  <c r="AI25"/>
  <c r="AK25"/>
  <c r="AM25"/>
  <c r="AO25"/>
  <c r="E26"/>
  <c r="E26" i="36" s="1"/>
  <c r="I26" i="33"/>
  <c r="I26" i="36" s="1"/>
  <c r="L26" i="33"/>
  <c r="L26" i="36" s="1"/>
  <c r="R26" i="33"/>
  <c r="R26" i="36" s="1"/>
  <c r="T26" i="33"/>
  <c r="T26" i="36" s="1"/>
  <c r="V26" i="33"/>
  <c r="V26" i="36" s="1"/>
  <c r="Y26" i="33"/>
  <c r="Y26" i="36" s="1"/>
  <c r="AB26" i="33"/>
  <c r="AB26" i="36" s="1"/>
  <c r="AG26" i="33"/>
  <c r="AG26" i="36" s="1"/>
  <c r="AI26" i="33"/>
  <c r="AI26" i="36" s="1"/>
  <c r="AK26" i="33"/>
  <c r="AK26" i="36" s="1"/>
  <c r="AM26" i="33"/>
  <c r="AM26" i="36" s="1"/>
  <c r="AO26" i="33"/>
  <c r="AO26" i="36" s="1"/>
  <c r="D27" i="33"/>
  <c r="D27" i="36" s="1"/>
  <c r="F27" i="33"/>
  <c r="F27" i="36" s="1"/>
  <c r="H27" i="33"/>
  <c r="H27" i="36" s="1"/>
  <c r="J27" i="33"/>
  <c r="J27" i="36" s="1"/>
  <c r="L27" i="33"/>
  <c r="L27" i="36" s="1"/>
  <c r="N27" i="33"/>
  <c r="N27" i="36" s="1"/>
  <c r="P27" i="33"/>
  <c r="P27" i="36" s="1"/>
  <c r="R27" i="33"/>
  <c r="R27" i="36" s="1"/>
  <c r="T27" i="33"/>
  <c r="T27" i="36" s="1"/>
  <c r="V27" i="33"/>
  <c r="V27" i="36" s="1"/>
  <c r="X27" i="33"/>
  <c r="X27" i="36" s="1"/>
  <c r="Z27" i="33"/>
  <c r="Z27" i="36" s="1"/>
  <c r="AB27" i="33"/>
  <c r="AB27" i="36" s="1"/>
  <c r="AD27" i="33"/>
  <c r="AD27" i="36" s="1"/>
  <c r="AF27" i="33"/>
  <c r="AF27" i="36" s="1"/>
  <c r="AH27" i="33"/>
  <c r="AJ27"/>
  <c r="AL27"/>
  <c r="AN27"/>
  <c r="AP27"/>
  <c r="E29"/>
  <c r="E29" i="36" s="1"/>
  <c r="G29" i="33"/>
  <c r="G29" i="36" s="1"/>
  <c r="I29" i="33"/>
  <c r="I29" i="36" s="1"/>
  <c r="L29" i="33"/>
  <c r="L29" i="36" s="1"/>
  <c r="N29" i="33"/>
  <c r="P29"/>
  <c r="P29" i="36" s="1"/>
  <c r="R29" i="33"/>
  <c r="R29" i="36" s="1"/>
  <c r="U29" i="33"/>
  <c r="U29" i="36" s="1"/>
  <c r="W29" i="33"/>
  <c r="W29" i="36" s="1"/>
  <c r="Y29" i="33"/>
  <c r="Y29" i="36" s="1"/>
  <c r="AA29" i="33"/>
  <c r="AC29"/>
  <c r="AE29"/>
  <c r="AE29" i="36" s="1"/>
  <c r="AG29" i="33"/>
  <c r="AI29"/>
  <c r="AK29"/>
  <c r="AM29"/>
  <c r="AO29"/>
  <c r="J30"/>
  <c r="J30" i="36" s="1"/>
  <c r="L30" i="33"/>
  <c r="L30" i="36" s="1"/>
  <c r="R30" i="33"/>
  <c r="R30" i="36" s="1"/>
  <c r="AC30" i="33"/>
  <c r="AC30" i="36" s="1"/>
  <c r="AH30" i="33"/>
  <c r="AH30" i="36" s="1"/>
  <c r="AJ30" i="33"/>
  <c r="AJ30" i="36" s="1"/>
  <c r="AL30" i="33"/>
  <c r="AL30" i="36" s="1"/>
  <c r="AN30" i="33"/>
  <c r="AN30" i="36" s="1"/>
  <c r="AP30" i="33"/>
  <c r="AP30" i="36" s="1"/>
  <c r="E31" i="33"/>
  <c r="E31" i="36" s="1"/>
  <c r="G31" i="33"/>
  <c r="G31" i="36" s="1"/>
  <c r="I31" i="33"/>
  <c r="I31" i="36" s="1"/>
  <c r="K31" i="33"/>
  <c r="K31" i="36" s="1"/>
  <c r="M31" i="33"/>
  <c r="M31" i="36" s="1"/>
  <c r="O31" i="33"/>
  <c r="O31" i="36" s="1"/>
  <c r="Q31" i="33"/>
  <c r="Q31" i="36" s="1"/>
  <c r="S31" i="33"/>
  <c r="S31" i="36" s="1"/>
  <c r="U31" i="33"/>
  <c r="U31" i="36" s="1"/>
  <c r="W31" i="33"/>
  <c r="W31" i="36" s="1"/>
  <c r="Z31" i="33"/>
  <c r="Z31" i="36" s="1"/>
  <c r="AB31" i="33"/>
  <c r="AB31" i="36" s="1"/>
  <c r="AD31" i="33"/>
  <c r="AD31" i="36" s="1"/>
  <c r="AF31" i="33"/>
  <c r="AF31" i="36" s="1"/>
  <c r="AH31" i="33"/>
  <c r="AH31" i="36" s="1"/>
  <c r="AJ31" i="33"/>
  <c r="AJ31" i="36" s="1"/>
  <c r="AL31" i="33"/>
  <c r="AL31" i="36" s="1"/>
  <c r="AN31" i="33"/>
  <c r="AN31" i="36" s="1"/>
  <c r="AP31" i="33"/>
  <c r="AP31" i="36" s="1"/>
  <c r="E32" i="33"/>
  <c r="E32" i="36" s="1"/>
  <c r="G32" i="33"/>
  <c r="G32" i="36" s="1"/>
  <c r="I32" i="33"/>
  <c r="I32" i="36" s="1"/>
  <c r="K32" i="33"/>
  <c r="K32" i="36" s="1"/>
  <c r="M32" i="33"/>
  <c r="M32" i="36" s="1"/>
  <c r="O32" i="33"/>
  <c r="O32" i="36" s="1"/>
  <c r="Q32" i="33"/>
  <c r="Q32" i="36" s="1"/>
  <c r="S32" i="33"/>
  <c r="S32" i="36" s="1"/>
  <c r="U32" i="33"/>
  <c r="U32" i="36" s="1"/>
  <c r="W32" i="33"/>
  <c r="W32" i="36" s="1"/>
  <c r="AA32" i="33"/>
  <c r="AA32" i="36" s="1"/>
  <c r="AC32" i="33"/>
  <c r="AC32" i="36" s="1"/>
  <c r="AE32" i="33"/>
  <c r="AE32" i="36" s="1"/>
  <c r="AG32" i="33"/>
  <c r="AG32" i="36" s="1"/>
  <c r="AI32" i="33"/>
  <c r="AI32" i="36" s="1"/>
  <c r="AK32" i="33"/>
  <c r="AK32" i="36" s="1"/>
  <c r="AM32" i="33"/>
  <c r="AM32" i="36" s="1"/>
  <c r="AO32" i="33"/>
  <c r="AO32" i="36" s="1"/>
  <c r="D33" i="33"/>
  <c r="D33" i="36" s="1"/>
  <c r="F33" i="33"/>
  <c r="F33" i="36" s="1"/>
  <c r="H33" i="33"/>
  <c r="H33" i="36" s="1"/>
  <c r="J33" i="33"/>
  <c r="J33" i="36" s="1"/>
  <c r="L33" i="33"/>
  <c r="L33" i="36" s="1"/>
  <c r="N33" i="33"/>
  <c r="N33" i="36" s="1"/>
  <c r="P33" i="33"/>
  <c r="P33" i="36" s="1"/>
  <c r="R33" i="33"/>
  <c r="R33" i="36" s="1"/>
  <c r="T33" i="33"/>
  <c r="T33" i="36" s="1"/>
  <c r="V33" i="33"/>
  <c r="V33" i="36" s="1"/>
  <c r="X33" i="33"/>
  <c r="X33" i="36" s="1"/>
  <c r="Z33" i="33"/>
  <c r="Z33" i="36" s="1"/>
  <c r="AB33" i="33"/>
  <c r="AB33" i="36" s="1"/>
  <c r="AD33" i="33"/>
  <c r="AD33" i="36" s="1"/>
  <c r="AF33" i="33"/>
  <c r="AF33" i="36" s="1"/>
  <c r="AH33" i="33"/>
  <c r="AJ33"/>
  <c r="AL33"/>
  <c r="AN33"/>
  <c r="AP33"/>
  <c r="E34"/>
  <c r="E34" i="36" s="1"/>
  <c r="G34" i="33"/>
  <c r="G34" i="36" s="1"/>
  <c r="I34" i="33"/>
  <c r="I34" i="36" s="1"/>
  <c r="K34" i="33"/>
  <c r="K34" i="36" s="1"/>
  <c r="M34" i="33"/>
  <c r="M34" i="36" s="1"/>
  <c r="O34" i="33"/>
  <c r="O34" i="36" s="1"/>
  <c r="Q34" i="33"/>
  <c r="Q34" i="36" s="1"/>
  <c r="S34" i="33"/>
  <c r="S34" i="36" s="1"/>
  <c r="U34" i="33"/>
  <c r="U34" i="36" s="1"/>
  <c r="W34" i="33"/>
  <c r="W34" i="36" s="1"/>
  <c r="Y34" i="33"/>
  <c r="Y34" i="36" s="1"/>
  <c r="AA34" i="33"/>
  <c r="AA34" i="36" s="1"/>
  <c r="AC34" i="33"/>
  <c r="AC34" i="36" s="1"/>
  <c r="AE34" i="33"/>
  <c r="AE34" i="36" s="1"/>
  <c r="AG34" i="33"/>
  <c r="AI34"/>
  <c r="AK34"/>
  <c r="AM34"/>
  <c r="AO34"/>
  <c r="D35"/>
  <c r="D35" i="36" s="1"/>
  <c r="F35" i="33"/>
  <c r="F35" i="36" s="1"/>
  <c r="I35" i="33"/>
  <c r="I35" i="36" s="1"/>
  <c r="K35" i="33"/>
  <c r="K35" i="36" s="1"/>
  <c r="M35" i="33"/>
  <c r="M35" i="36" s="1"/>
  <c r="O35" i="33"/>
  <c r="O35" i="36" s="1"/>
  <c r="Q35" i="33"/>
  <c r="Q35" i="36" s="1"/>
  <c r="S35" i="33"/>
  <c r="S35" i="36" s="1"/>
  <c r="U35" i="33"/>
  <c r="U35" i="36" s="1"/>
  <c r="W35" i="33"/>
  <c r="W35" i="36" s="1"/>
  <c r="Z35" i="33"/>
  <c r="Z35" i="36" s="1"/>
  <c r="AB35" i="33"/>
  <c r="AB35" i="36" s="1"/>
  <c r="AE35" i="33"/>
  <c r="AE35" i="36" s="1"/>
  <c r="AG35" i="33"/>
  <c r="AG35" i="36" s="1"/>
  <c r="AI35" i="33"/>
  <c r="AI35" i="36" s="1"/>
  <c r="AK35" i="33"/>
  <c r="AK35" i="36" s="1"/>
  <c r="AM35" i="33"/>
  <c r="AM35" i="36" s="1"/>
  <c r="AO35" i="33"/>
  <c r="AO35" i="36" s="1"/>
  <c r="D36" i="33"/>
  <c r="D36" i="36" s="1"/>
  <c r="F36" i="33"/>
  <c r="F36" i="36" s="1"/>
  <c r="H36" i="33"/>
  <c r="H36" i="36" s="1"/>
  <c r="K36" i="33"/>
  <c r="K36" i="36" s="1"/>
  <c r="M36" i="33"/>
  <c r="M36" i="36" s="1"/>
  <c r="O36" i="33"/>
  <c r="O36" i="36" s="1"/>
  <c r="Q36" i="33"/>
  <c r="Q36" i="36" s="1"/>
  <c r="T36" i="33"/>
  <c r="T36" i="36" s="1"/>
  <c r="V36" i="33"/>
  <c r="V36" i="36" s="1"/>
  <c r="X36" i="33"/>
  <c r="X36" i="36" s="1"/>
  <c r="Z36" i="33"/>
  <c r="Z36" i="36" s="1"/>
  <c r="AB36" i="33"/>
  <c r="AB36" i="36" s="1"/>
  <c r="AD36" i="33"/>
  <c r="AD36" i="36" s="1"/>
  <c r="AF36" i="33"/>
  <c r="AF36" i="36" s="1"/>
  <c r="AH36" i="33"/>
  <c r="AH36" i="36" s="1"/>
  <c r="AJ36" i="33"/>
  <c r="AJ36" i="36" s="1"/>
  <c r="AL36" i="33"/>
  <c r="AL36" i="36" s="1"/>
  <c r="AN36" i="33"/>
  <c r="AN36" i="36" s="1"/>
  <c r="AP36" i="33"/>
  <c r="AP36" i="36" s="1"/>
  <c r="K37" i="33"/>
  <c r="K37" i="36" s="1"/>
  <c r="N37" i="33"/>
  <c r="N37" i="36" s="1"/>
  <c r="S37" i="33"/>
  <c r="S37" i="36" s="1"/>
  <c r="X37" i="33"/>
  <c r="X37" i="36" s="1"/>
  <c r="AA37" i="33"/>
  <c r="AA37" i="36" s="1"/>
  <c r="AG37" i="33"/>
  <c r="AG37" i="36" s="1"/>
  <c r="AI37" i="33"/>
  <c r="AI37" i="36" s="1"/>
  <c r="AK37" i="33"/>
  <c r="AK37" i="36" s="1"/>
  <c r="AM37" i="33"/>
  <c r="AM37" i="36" s="1"/>
  <c r="AO37" i="33"/>
  <c r="AO37" i="36" s="1"/>
  <c r="E38" i="33"/>
  <c r="E38" i="36" s="1"/>
  <c r="K38" i="33"/>
  <c r="K38" i="36" s="1"/>
  <c r="N38" i="33"/>
  <c r="N38" i="36" s="1"/>
  <c r="T38" i="33"/>
  <c r="T38" i="36" s="1"/>
  <c r="Y38" i="33"/>
  <c r="Y38" i="36" s="1"/>
  <c r="AA38" i="33"/>
  <c r="AA38" i="36" s="1"/>
  <c r="AC38" i="33"/>
  <c r="AC38" i="36" s="1"/>
  <c r="AH38" i="33"/>
  <c r="AH38" i="36" s="1"/>
  <c r="AJ38" i="33"/>
  <c r="AJ38" i="36" s="1"/>
  <c r="AL38" i="33"/>
  <c r="AL38" i="36" s="1"/>
  <c r="AN38" i="33"/>
  <c r="AN38" i="36" s="1"/>
  <c r="AP38" i="33"/>
  <c r="AP38" i="36" s="1"/>
  <c r="E39" i="33"/>
  <c r="E39" i="36" s="1"/>
  <c r="G39" i="33"/>
  <c r="G39" i="36" s="1"/>
  <c r="J39" i="33"/>
  <c r="J39" i="36" s="1"/>
  <c r="L39" i="33"/>
  <c r="L39" i="36" s="1"/>
  <c r="N39" i="33"/>
  <c r="N39" i="36" s="1"/>
  <c r="P39" i="33"/>
  <c r="P39" i="36" s="1"/>
  <c r="R39" i="33"/>
  <c r="R39" i="36" s="1"/>
  <c r="T39" i="33"/>
  <c r="T39" i="36" s="1"/>
  <c r="V39" i="33"/>
  <c r="V39" i="36" s="1"/>
  <c r="X39" i="33"/>
  <c r="X39" i="36" s="1"/>
  <c r="Z39" i="33"/>
  <c r="Z39" i="36" s="1"/>
  <c r="AB39" i="33"/>
  <c r="AB39" i="36" s="1"/>
  <c r="AF39" i="33"/>
  <c r="AF39" i="36" s="1"/>
  <c r="AH39" i="33"/>
  <c r="AH39" i="36" s="1"/>
  <c r="AJ39" i="33"/>
  <c r="AJ39" i="36" s="1"/>
  <c r="AL39" i="33"/>
  <c r="AL39" i="36" s="1"/>
  <c r="AN39" i="33"/>
  <c r="AN39" i="36" s="1"/>
  <c r="AP39" i="33"/>
  <c r="AP39" i="36" s="1"/>
  <c r="K40" i="33"/>
  <c r="K40" i="36" s="1"/>
  <c r="U40" i="33"/>
  <c r="U40" i="36" s="1"/>
  <c r="AC40" i="33"/>
  <c r="AC40" i="36" s="1"/>
  <c r="AH40" i="33"/>
  <c r="AH40" i="36" s="1"/>
  <c r="AJ40" i="33"/>
  <c r="AJ40" i="36" s="1"/>
  <c r="AL40" i="33"/>
  <c r="AL40" i="36" s="1"/>
  <c r="AN40" i="33"/>
  <c r="AN40" i="36" s="1"/>
  <c r="AP40" i="33"/>
  <c r="AP40" i="36" s="1"/>
  <c r="E41" i="33"/>
  <c r="E41" i="36" s="1"/>
  <c r="G41" i="33"/>
  <c r="G41" i="36" s="1"/>
  <c r="I41" i="33"/>
  <c r="I41" i="36" s="1"/>
  <c r="K41" i="33"/>
  <c r="K41" i="36" s="1"/>
  <c r="M41" i="33"/>
  <c r="M41" i="36" s="1"/>
  <c r="O41" i="33"/>
  <c r="O41" i="36" s="1"/>
  <c r="Q41" i="33"/>
  <c r="Q41" i="36" s="1"/>
  <c r="S41" i="33"/>
  <c r="S41" i="36" s="1"/>
  <c r="V41" i="33"/>
  <c r="V41" i="36" s="1"/>
  <c r="X41" i="33"/>
  <c r="X41" i="36" s="1"/>
  <c r="Z41" i="33"/>
  <c r="Z41" i="36" s="1"/>
  <c r="AB41" i="33"/>
  <c r="AB41" i="36" s="1"/>
  <c r="AD41" i="33"/>
  <c r="AD41" i="36" s="1"/>
  <c r="AF41" i="33"/>
  <c r="AF41" i="36" s="1"/>
  <c r="AH41" i="33"/>
  <c r="AH41" i="36" s="1"/>
  <c r="AJ41" i="33"/>
  <c r="AJ41" i="36" s="1"/>
  <c r="AL41" i="33"/>
  <c r="AL41" i="36" s="1"/>
  <c r="AN41" i="33"/>
  <c r="AN41" i="36" s="1"/>
  <c r="AP41" i="33"/>
  <c r="AP41" i="36" s="1"/>
  <c r="E42" i="33"/>
  <c r="E42" i="36" s="1"/>
  <c r="G42" i="33"/>
  <c r="G42" i="36" s="1"/>
  <c r="I42" i="33"/>
  <c r="I42" i="36" s="1"/>
  <c r="K42" i="33"/>
  <c r="K42" i="36" s="1"/>
  <c r="M42" i="33"/>
  <c r="M42" i="36" s="1"/>
  <c r="O42" i="33"/>
  <c r="O42" i="36" s="1"/>
  <c r="Q42" i="33"/>
  <c r="Q42" i="36" s="1"/>
  <c r="S42" i="33"/>
  <c r="S42" i="36" s="1"/>
  <c r="U42" i="33"/>
  <c r="U42" i="36" s="1"/>
  <c r="W42" i="33"/>
  <c r="W42" i="36" s="1"/>
  <c r="Z42" i="33"/>
  <c r="Z42" i="36" s="1"/>
  <c r="AB42" i="33"/>
  <c r="AB42" i="36" s="1"/>
  <c r="AD42" i="33"/>
  <c r="AD42" i="36" s="1"/>
  <c r="AF42" i="33"/>
  <c r="AF42" i="36" s="1"/>
  <c r="AH42" i="33"/>
  <c r="AH42" i="36" s="1"/>
  <c r="AJ42" i="33"/>
  <c r="AJ42" i="36" s="1"/>
  <c r="AL42" i="33"/>
  <c r="AL42" i="36" s="1"/>
  <c r="AN42" i="33"/>
  <c r="AN42" i="36" s="1"/>
  <c r="AP42" i="33"/>
  <c r="AP42" i="36" s="1"/>
  <c r="G44" i="33"/>
  <c r="G44" i="36" s="1"/>
  <c r="K44" i="33"/>
  <c r="M44"/>
  <c r="M44" i="36" s="1"/>
  <c r="O44" i="33"/>
  <c r="O44" i="36" s="1"/>
  <c r="S44" i="33"/>
  <c r="U44"/>
  <c r="X44"/>
  <c r="AA44"/>
  <c r="AA44" i="36" s="1"/>
  <c r="AG44" i="33"/>
  <c r="AI44"/>
  <c r="AK44"/>
  <c r="AM44"/>
  <c r="AO44"/>
  <c r="D45"/>
  <c r="D45" i="36" s="1"/>
  <c r="F45" i="33"/>
  <c r="F45" i="36" s="1"/>
  <c r="I45" i="33"/>
  <c r="I45" i="36" s="1"/>
  <c r="R45" i="33"/>
  <c r="R45" i="36" s="1"/>
  <c r="T45" i="33"/>
  <c r="T45" i="36" s="1"/>
  <c r="V45" i="33"/>
  <c r="V45" i="36" s="1"/>
  <c r="AC45" i="33"/>
  <c r="AC45" i="36" s="1"/>
  <c r="AG45" i="33"/>
  <c r="AG45" i="36" s="1"/>
  <c r="AI45" i="33"/>
  <c r="AI45" i="36" s="1"/>
  <c r="AK45" i="33"/>
  <c r="AK45" i="36" s="1"/>
  <c r="AM45" i="33"/>
  <c r="AM45" i="36" s="1"/>
  <c r="AO45" i="33"/>
  <c r="AO45" i="36" s="1"/>
  <c r="D46" i="33"/>
  <c r="D46" i="36" s="1"/>
  <c r="H46" i="33"/>
  <c r="H46" i="36" s="1"/>
  <c r="K46" i="33"/>
  <c r="K46" i="36" s="1"/>
  <c r="S46" i="33"/>
  <c r="S46" i="36" s="1"/>
  <c r="U46" i="33"/>
  <c r="U46" i="36" s="1"/>
  <c r="X46" i="33"/>
  <c r="X46" i="36" s="1"/>
  <c r="AD46" i="33"/>
  <c r="AD46" i="36" s="1"/>
  <c r="AG46" i="33"/>
  <c r="AG46" i="36" s="1"/>
  <c r="AI46" i="33"/>
  <c r="AI46" i="36" s="1"/>
  <c r="AK46" i="33"/>
  <c r="AK46" i="36" s="1"/>
  <c r="AM46" i="33"/>
  <c r="AM46" i="36" s="1"/>
  <c r="AO46" i="33"/>
  <c r="AO46" i="36" s="1"/>
  <c r="D47" i="33"/>
  <c r="D47" i="36" s="1"/>
  <c r="H47" i="33"/>
  <c r="H47" i="36" s="1"/>
  <c r="K47" i="33"/>
  <c r="K47" i="36" s="1"/>
  <c r="S47" i="33"/>
  <c r="S47" i="36" s="1"/>
  <c r="U47" i="33"/>
  <c r="U47" i="36" s="1"/>
  <c r="X47" i="33"/>
  <c r="X47" i="36" s="1"/>
  <c r="AD47" i="33"/>
  <c r="AD47" i="36" s="1"/>
  <c r="AG47" i="33"/>
  <c r="AG47" i="36" s="1"/>
  <c r="AI47" i="33"/>
  <c r="AI47" i="36" s="1"/>
  <c r="AK47" i="33"/>
  <c r="AK47" i="36" s="1"/>
  <c r="AM47" i="33"/>
  <c r="AM47" i="36" s="1"/>
  <c r="AO47" i="33"/>
  <c r="AO47" i="36" s="1"/>
  <c r="D48" i="33"/>
  <c r="D48" i="36" s="1"/>
  <c r="F48" i="33"/>
  <c r="F48" i="36" s="1"/>
  <c r="I48" i="33"/>
  <c r="I48" i="36" s="1"/>
  <c r="K48" i="33"/>
  <c r="K48" i="36" s="1"/>
  <c r="M48" i="33"/>
  <c r="M48" i="36" s="1"/>
  <c r="O48" i="33"/>
  <c r="O48" i="36" s="1"/>
  <c r="Q48" i="33"/>
  <c r="Q48" i="36" s="1"/>
  <c r="S48" i="33"/>
  <c r="S48" i="36" s="1"/>
  <c r="U48" i="33"/>
  <c r="U48" i="36" s="1"/>
  <c r="W48" i="33"/>
  <c r="W48" i="36" s="1"/>
  <c r="Y48" i="33"/>
  <c r="Y48" i="36" s="1"/>
  <c r="AA48" i="33"/>
  <c r="AA48" i="36" s="1"/>
  <c r="AC48" i="33"/>
  <c r="AC48" i="36" s="1"/>
  <c r="AE48" i="33"/>
  <c r="AE48" i="36" s="1"/>
  <c r="AG48" i="33"/>
  <c r="AG48" i="36" s="1"/>
  <c r="AI48" i="33"/>
  <c r="AI48" i="36" s="1"/>
  <c r="AK48" i="33"/>
  <c r="AK48" i="36" s="1"/>
  <c r="AM48" i="33"/>
  <c r="AM48" i="36" s="1"/>
  <c r="AO48" i="33"/>
  <c r="AO48" i="36" s="1"/>
  <c r="AG49" i="33"/>
  <c r="AI49"/>
  <c r="AK49"/>
  <c r="AM49"/>
  <c r="AO49"/>
  <c r="C42"/>
  <c r="C42" i="36" s="1"/>
  <c r="C45" i="33"/>
  <c r="C45" i="36" s="1"/>
  <c r="C47" i="33"/>
  <c r="C47" i="36" s="1"/>
  <c r="C13" i="33"/>
  <c r="C15"/>
  <c r="C15" i="36" s="1"/>
  <c r="C17" i="33"/>
  <c r="C17" i="36" s="1"/>
  <c r="C19" i="33"/>
  <c r="C19" i="36" s="1"/>
  <c r="C23" i="33"/>
  <c r="C23" i="36" s="1"/>
  <c r="C25" i="33"/>
  <c r="C25" i="36" s="1"/>
  <c r="C27" i="33"/>
  <c r="C27" i="36" s="1"/>
  <c r="C31" i="33"/>
  <c r="C31" i="36" s="1"/>
  <c r="C33" i="33"/>
  <c r="C33" i="36" s="1"/>
  <c r="C35" i="33"/>
  <c r="C35" i="36" s="1"/>
  <c r="C37" i="33"/>
  <c r="C37" i="36" s="1"/>
  <c r="C39" i="33"/>
  <c r="C39" i="36" s="1"/>
  <c r="E13" i="33"/>
  <c r="E13" i="36" s="1"/>
  <c r="H13" i="33"/>
  <c r="K13"/>
  <c r="N13"/>
  <c r="R13"/>
  <c r="T13"/>
  <c r="T13" i="36" s="1"/>
  <c r="AA13" i="33"/>
  <c r="AA13" i="36" s="1"/>
  <c r="AC13" i="33"/>
  <c r="AG13"/>
  <c r="AI13"/>
  <c r="AK13"/>
  <c r="AM13"/>
  <c r="AO13"/>
  <c r="E14"/>
  <c r="E14" i="36" s="1"/>
  <c r="K14" i="33"/>
  <c r="K14" i="36" s="1"/>
  <c r="R14" i="33"/>
  <c r="R14" i="36" s="1"/>
  <c r="T14" i="33"/>
  <c r="T14" i="36" s="1"/>
  <c r="AB14" i="33"/>
  <c r="AB14" i="36" s="1"/>
  <c r="AG14" i="33"/>
  <c r="AG14" i="36" s="1"/>
  <c r="AI14" i="33"/>
  <c r="AI14" i="36" s="1"/>
  <c r="AK14" i="33"/>
  <c r="AK14" i="36" s="1"/>
  <c r="AM14" i="33"/>
  <c r="AM14" i="36" s="1"/>
  <c r="AO14" i="33"/>
  <c r="AO14" i="36" s="1"/>
  <c r="E15" i="33"/>
  <c r="E15" i="36" s="1"/>
  <c r="I15" i="33"/>
  <c r="I15" i="36" s="1"/>
  <c r="L15" i="33"/>
  <c r="L15" i="36" s="1"/>
  <c r="R15" i="33"/>
  <c r="R15" i="36" s="1"/>
  <c r="T15" i="33"/>
  <c r="T15" i="36" s="1"/>
  <c r="AC15" i="33"/>
  <c r="AC15" i="36" s="1"/>
  <c r="AH15" i="33"/>
  <c r="AH15" i="36" s="1"/>
  <c r="AJ15" i="33"/>
  <c r="AJ15" i="36" s="1"/>
  <c r="AL15" i="33"/>
  <c r="AL15" i="36" s="1"/>
  <c r="AN15" i="33"/>
  <c r="AN15" i="36" s="1"/>
  <c r="AP15" i="33"/>
  <c r="AP15" i="36" s="1"/>
  <c r="E16" i="33"/>
  <c r="E16" i="36" s="1"/>
  <c r="H16" i="33"/>
  <c r="H16" i="36" s="1"/>
  <c r="K16" i="33"/>
  <c r="K16" i="36" s="1"/>
  <c r="N16" i="33"/>
  <c r="N16" i="36" s="1"/>
  <c r="R16" i="33"/>
  <c r="R16" i="36" s="1"/>
  <c r="Z16" i="33"/>
  <c r="Z16" i="36" s="1"/>
  <c r="AB16" i="33"/>
  <c r="AB16" i="36" s="1"/>
  <c r="AD16" i="33"/>
  <c r="AD16" i="36" s="1"/>
  <c r="AH16" i="33"/>
  <c r="AH16" i="36" s="1"/>
  <c r="AJ16" i="33"/>
  <c r="AJ16" i="36" s="1"/>
  <c r="AL16" i="33"/>
  <c r="AL16" i="36" s="1"/>
  <c r="AN16" i="33"/>
  <c r="AN16" i="36" s="1"/>
  <c r="AP16" i="33"/>
  <c r="AP16" i="36" s="1"/>
  <c r="F17" i="33"/>
  <c r="F17" i="36" s="1"/>
  <c r="I17" i="33"/>
  <c r="I17" i="36" s="1"/>
  <c r="L17" i="33"/>
  <c r="L17" i="36" s="1"/>
  <c r="R17" i="33"/>
  <c r="R17" i="36" s="1"/>
  <c r="T17" i="33"/>
  <c r="T17" i="36" s="1"/>
  <c r="V17" i="33"/>
  <c r="V17" i="36" s="1"/>
  <c r="AC17" i="33"/>
  <c r="AC17" i="36" s="1"/>
  <c r="AF17" i="33"/>
  <c r="AF17" i="36" s="1"/>
  <c r="AH17" i="33"/>
  <c r="AH17" i="36" s="1"/>
  <c r="AJ17" i="33"/>
  <c r="AJ17" i="36" s="1"/>
  <c r="AL17" i="33"/>
  <c r="AL17" i="36" s="1"/>
  <c r="AN17" i="33"/>
  <c r="AN17" i="36" s="1"/>
  <c r="AP17" i="33"/>
  <c r="AP17" i="36" s="1"/>
  <c r="E18" i="33"/>
  <c r="E18" i="36" s="1"/>
  <c r="G18" i="33"/>
  <c r="G18" i="36" s="1"/>
  <c r="I18" i="33"/>
  <c r="I18" i="36" s="1"/>
  <c r="K18" i="33"/>
  <c r="K18" i="36" s="1"/>
  <c r="M18" i="33"/>
  <c r="M18" i="36" s="1"/>
  <c r="O18" i="33"/>
  <c r="O18" i="36" s="1"/>
  <c r="Q18" i="33"/>
  <c r="Q18" i="36" s="1"/>
  <c r="S18" i="33"/>
  <c r="S18" i="36" s="1"/>
  <c r="U18" i="33"/>
  <c r="U18" i="36" s="1"/>
  <c r="W18" i="33"/>
  <c r="W18" i="36" s="1"/>
  <c r="Y18" i="33"/>
  <c r="Y18" i="36" s="1"/>
  <c r="AA18" i="33"/>
  <c r="AA18" i="36" s="1"/>
  <c r="AC18" i="33"/>
  <c r="AC18" i="36" s="1"/>
  <c r="AE18" i="33"/>
  <c r="AE18" i="36" s="1"/>
  <c r="AG18" i="33"/>
  <c r="AI18"/>
  <c r="AK18"/>
  <c r="AM18"/>
  <c r="AO18"/>
  <c r="D19"/>
  <c r="D19" i="36" s="1"/>
  <c r="F19" i="33"/>
  <c r="F19" i="36" s="1"/>
  <c r="H19" i="33"/>
  <c r="H19" i="36" s="1"/>
  <c r="K19" i="33"/>
  <c r="K19" i="36" s="1"/>
  <c r="N19" i="33"/>
  <c r="N19" i="36" s="1"/>
  <c r="R19" i="33"/>
  <c r="R19" i="36" s="1"/>
  <c r="T19" i="33"/>
  <c r="T19" i="36" s="1"/>
  <c r="Y19" i="33"/>
  <c r="Y19" i="36" s="1"/>
  <c r="AC19" i="33"/>
  <c r="AC19" i="36" s="1"/>
  <c r="AG19" i="33"/>
  <c r="AG19" i="36" s="1"/>
  <c r="AI19" i="33"/>
  <c r="AI19" i="36" s="1"/>
  <c r="AK19" i="33"/>
  <c r="AK19" i="36" s="1"/>
  <c r="AM19" i="33"/>
  <c r="AM19" i="36" s="1"/>
  <c r="AO19" i="33"/>
  <c r="AO19" i="36" s="1"/>
  <c r="D20" i="33"/>
  <c r="D20" i="36" s="1"/>
  <c r="F20" i="33"/>
  <c r="F20" i="36" s="1"/>
  <c r="J20" i="33"/>
  <c r="J20" i="36" s="1"/>
  <c r="L20" i="33"/>
  <c r="L20" i="36" s="1"/>
  <c r="N20" i="33"/>
  <c r="N20" i="36" s="1"/>
  <c r="R20" i="33"/>
  <c r="R20" i="36" s="1"/>
  <c r="U20" i="33"/>
  <c r="U20" i="36" s="1"/>
  <c r="W20" i="33"/>
  <c r="W20" i="36" s="1"/>
  <c r="Y20" i="33"/>
  <c r="Y20" i="36" s="1"/>
  <c r="AB20" i="33"/>
  <c r="AB20" i="36" s="1"/>
  <c r="AD20" i="33"/>
  <c r="AD20" i="36" s="1"/>
  <c r="AF20" i="33"/>
  <c r="AF20" i="36" s="1"/>
  <c r="AH20" i="33"/>
  <c r="AH20" i="36" s="1"/>
  <c r="AJ20" i="33"/>
  <c r="AJ20" i="36" s="1"/>
  <c r="AL20" i="33"/>
  <c r="AL20" i="36" s="1"/>
  <c r="AN20" i="33"/>
  <c r="AN20" i="36" s="1"/>
  <c r="AP20" i="33"/>
  <c r="AP20" i="36" s="1"/>
  <c r="H21" i="33"/>
  <c r="H21" i="36" s="1"/>
  <c r="N21" i="33"/>
  <c r="S21"/>
  <c r="U21"/>
  <c r="X21"/>
  <c r="AB21"/>
  <c r="AB21" i="36" s="1"/>
  <c r="AG21" i="33"/>
  <c r="AI21"/>
  <c r="AK21"/>
  <c r="AM21"/>
  <c r="AO21"/>
  <c r="H22"/>
  <c r="H22" i="36" s="1"/>
  <c r="L22" i="33"/>
  <c r="L22" i="36" s="1"/>
  <c r="R22" i="33"/>
  <c r="R22" i="36" s="1"/>
  <c r="T22" i="33"/>
  <c r="T22" i="36" s="1"/>
  <c r="Z22" i="33"/>
  <c r="Z22" i="36" s="1"/>
  <c r="AB22" i="33"/>
  <c r="AB22" i="36" s="1"/>
  <c r="AG22" i="33"/>
  <c r="AG22" i="36" s="1"/>
  <c r="AI22" i="33"/>
  <c r="AI22" i="36" s="1"/>
  <c r="AK22" i="33"/>
  <c r="AK22" i="36" s="1"/>
  <c r="AM22" i="33"/>
  <c r="AM22" i="36" s="1"/>
  <c r="AO22" i="33"/>
  <c r="AO22" i="36" s="1"/>
  <c r="E23" i="33"/>
  <c r="E23" i="36" s="1"/>
  <c r="G23" i="33"/>
  <c r="G23" i="36" s="1"/>
  <c r="I23" i="33"/>
  <c r="I23" i="36" s="1"/>
  <c r="K23" i="33"/>
  <c r="K23" i="36" s="1"/>
  <c r="N23" i="33"/>
  <c r="N23" i="36" s="1"/>
  <c r="P23" i="33"/>
  <c r="P23" i="36" s="1"/>
  <c r="R23" i="33"/>
  <c r="R23" i="36" s="1"/>
  <c r="T23" i="33"/>
  <c r="T23" i="36" s="1"/>
  <c r="V23" i="33"/>
  <c r="V23" i="36" s="1"/>
  <c r="X23" i="33"/>
  <c r="X23" i="36" s="1"/>
  <c r="Z23" i="33"/>
  <c r="Z23" i="36" s="1"/>
  <c r="AB23" i="33"/>
  <c r="AB23" i="36" s="1"/>
  <c r="AE23" i="33"/>
  <c r="AE23" i="36" s="1"/>
  <c r="AG23" i="33"/>
  <c r="AG23" i="36" s="1"/>
  <c r="AI23" i="33"/>
  <c r="AI23" i="36" s="1"/>
  <c r="AK23" i="33"/>
  <c r="AK23" i="36" s="1"/>
  <c r="AM23" i="33"/>
  <c r="AM23" i="36" s="1"/>
  <c r="AO23" i="33"/>
  <c r="AO23" i="36" s="1"/>
  <c r="D24" i="33"/>
  <c r="D24" i="36" s="1"/>
  <c r="H24" i="33"/>
  <c r="H24" i="36" s="1"/>
  <c r="L24" i="33"/>
  <c r="L24" i="36" s="1"/>
  <c r="P24" i="33"/>
  <c r="P24" i="36" s="1"/>
  <c r="S24" i="33"/>
  <c r="S24" i="36" s="1"/>
  <c r="U24" i="33"/>
  <c r="U24" i="36" s="1"/>
  <c r="X24" i="33"/>
  <c r="X24" i="36" s="1"/>
  <c r="Z24" i="33"/>
  <c r="Z24" i="36" s="1"/>
  <c r="AB24" i="33"/>
  <c r="AB24" i="36" s="1"/>
  <c r="AD24" i="33"/>
  <c r="AD24" i="36" s="1"/>
  <c r="AG24" i="33"/>
  <c r="AG24" i="36" s="1"/>
  <c r="AI24" i="33"/>
  <c r="AI24" i="36" s="1"/>
  <c r="AK24" i="33"/>
  <c r="AK24" i="36" s="1"/>
  <c r="AM24" i="33"/>
  <c r="AM24" i="36" s="1"/>
  <c r="AO24" i="33"/>
  <c r="AO24" i="36" s="1"/>
  <c r="D25" i="33"/>
  <c r="D25" i="36" s="1"/>
  <c r="F25" i="33"/>
  <c r="F25" i="36" s="1"/>
  <c r="H25" i="33"/>
  <c r="H25" i="36" s="1"/>
  <c r="J25" i="33"/>
  <c r="J25" i="36" s="1"/>
  <c r="L25" i="33"/>
  <c r="L25" i="36" s="1"/>
  <c r="N25" i="33"/>
  <c r="N25" i="36" s="1"/>
  <c r="P25" i="33"/>
  <c r="P25" i="36" s="1"/>
  <c r="R25" i="33"/>
  <c r="R25" i="36" s="1"/>
  <c r="T25" i="33"/>
  <c r="T25" i="36" s="1"/>
  <c r="V25" i="33"/>
  <c r="V25" i="36" s="1"/>
  <c r="X25" i="33"/>
  <c r="X25" i="36" s="1"/>
  <c r="Z25" i="33"/>
  <c r="Z25" i="36" s="1"/>
  <c r="AB25" i="33"/>
  <c r="AB25" i="36" s="1"/>
  <c r="AD25" i="33"/>
  <c r="AD25" i="36" s="1"/>
  <c r="AF25" i="33"/>
  <c r="AF25" i="36" s="1"/>
  <c r="AH25" i="33"/>
  <c r="AJ25"/>
  <c r="AL25"/>
  <c r="AN25"/>
  <c r="AP25"/>
  <c r="H26"/>
  <c r="H26" i="36" s="1"/>
  <c r="K26" i="33"/>
  <c r="K26" i="36" s="1"/>
  <c r="N26" i="33"/>
  <c r="N26" i="36" s="1"/>
  <c r="S26" i="33"/>
  <c r="S26" i="36" s="1"/>
  <c r="U26" i="33"/>
  <c r="U26" i="36" s="1"/>
  <c r="X26" i="33"/>
  <c r="X26" i="36" s="1"/>
  <c r="Z26" i="33"/>
  <c r="Z26" i="36" s="1"/>
  <c r="AC26" i="33"/>
  <c r="AC26" i="36" s="1"/>
  <c r="AH26" i="33"/>
  <c r="AH26" i="36" s="1"/>
  <c r="AJ26" i="33"/>
  <c r="AJ26" i="36" s="1"/>
  <c r="AL26" i="33"/>
  <c r="AL26" i="36" s="1"/>
  <c r="AN26" i="33"/>
  <c r="AN26" i="36" s="1"/>
  <c r="AP26" i="33"/>
  <c r="AP26" i="36" s="1"/>
  <c r="E27" i="33"/>
  <c r="E27" i="36" s="1"/>
  <c r="G27" i="33"/>
  <c r="G27" i="36" s="1"/>
  <c r="I27" i="33"/>
  <c r="I27" i="36" s="1"/>
  <c r="K27" i="33"/>
  <c r="K27" i="36" s="1"/>
  <c r="M27" i="33"/>
  <c r="M27" i="36" s="1"/>
  <c r="O27" i="33"/>
  <c r="O27" i="36" s="1"/>
  <c r="Q27" i="33"/>
  <c r="Q27" i="36" s="1"/>
  <c r="S27" i="33"/>
  <c r="S27" i="36" s="1"/>
  <c r="U27" i="33"/>
  <c r="U27" i="36" s="1"/>
  <c r="W27" i="33"/>
  <c r="W27" i="36" s="1"/>
  <c r="Y27" i="33"/>
  <c r="Y27" i="36" s="1"/>
  <c r="AA27" i="33"/>
  <c r="AA27" i="36" s="1"/>
  <c r="AC27" i="33"/>
  <c r="AC27" i="36" s="1"/>
  <c r="AE27" i="33"/>
  <c r="AE27" i="36" s="1"/>
  <c r="AG27" i="33"/>
  <c r="AI27"/>
  <c r="AK27"/>
  <c r="AM27"/>
  <c r="AO27"/>
  <c r="D29"/>
  <c r="D29" i="36" s="1"/>
  <c r="F29" i="33"/>
  <c r="F29" i="36" s="1"/>
  <c r="H29" i="33"/>
  <c r="H29" i="36" s="1"/>
  <c r="K29" i="33"/>
  <c r="M29"/>
  <c r="M29" i="36" s="1"/>
  <c r="O29" i="33"/>
  <c r="O29" i="36" s="1"/>
  <c r="Q29" i="33"/>
  <c r="Q29" i="36" s="1"/>
  <c r="S29" i="33"/>
  <c r="S29" i="36" s="1"/>
  <c r="V29" i="33"/>
  <c r="V29" i="36" s="1"/>
  <c r="X29" i="33"/>
  <c r="X29" i="36" s="1"/>
  <c r="Z29" i="33"/>
  <c r="Z29" i="36" s="1"/>
  <c r="AB29" i="33"/>
  <c r="AB29" i="36" s="1"/>
  <c r="AD29" i="33"/>
  <c r="AD29" i="36" s="1"/>
  <c r="AF29" i="33"/>
  <c r="AF29" i="36" s="1"/>
  <c r="AH29" i="33"/>
  <c r="AJ29"/>
  <c r="AL29"/>
  <c r="AN29"/>
  <c r="AP29"/>
  <c r="K30"/>
  <c r="K30" i="36" s="1"/>
  <c r="N30" i="33"/>
  <c r="N30" i="36" s="1"/>
  <c r="AA30" i="33"/>
  <c r="AA30" i="36" s="1"/>
  <c r="AG30" i="33"/>
  <c r="AG30" i="36" s="1"/>
  <c r="AI30" i="33"/>
  <c r="AI30" i="36" s="1"/>
  <c r="AK30" i="33"/>
  <c r="AK30" i="36" s="1"/>
  <c r="AM30" i="33"/>
  <c r="AM30" i="36" s="1"/>
  <c r="AO30" i="33"/>
  <c r="AO30" i="36" s="1"/>
  <c r="D31" i="33"/>
  <c r="D31" i="36" s="1"/>
  <c r="F31" i="33"/>
  <c r="F31" i="36" s="1"/>
  <c r="H31" i="33"/>
  <c r="H31" i="36" s="1"/>
  <c r="J31" i="33"/>
  <c r="J31" i="36" s="1"/>
  <c r="L31" i="33"/>
  <c r="L31" i="36" s="1"/>
  <c r="N31" i="33"/>
  <c r="N31" i="36" s="1"/>
  <c r="P31" i="33"/>
  <c r="P31" i="36" s="1"/>
  <c r="R31" i="33"/>
  <c r="R31" i="36" s="1"/>
  <c r="T31" i="33"/>
  <c r="T31" i="36" s="1"/>
  <c r="V31" i="33"/>
  <c r="V31" i="36" s="1"/>
  <c r="Y31" i="33"/>
  <c r="Y31" i="36" s="1"/>
  <c r="AA31" i="33"/>
  <c r="AA31" i="36" s="1"/>
  <c r="AC31" i="33"/>
  <c r="AC31" i="36" s="1"/>
  <c r="AE31" i="33"/>
  <c r="AE31" i="36" s="1"/>
  <c r="AG31" i="33"/>
  <c r="AG31" i="36" s="1"/>
  <c r="AI31" i="33"/>
  <c r="AI31" i="36" s="1"/>
  <c r="AK31" i="33"/>
  <c r="AK31" i="36" s="1"/>
  <c r="AM31" i="33"/>
  <c r="AM31" i="36" s="1"/>
  <c r="AO31" i="33"/>
  <c r="AO31" i="36" s="1"/>
  <c r="D32" i="33"/>
  <c r="D32" i="36" s="1"/>
  <c r="F32" i="33"/>
  <c r="F32" i="36" s="1"/>
  <c r="H32" i="33"/>
  <c r="H32" i="36" s="1"/>
  <c r="J32" i="33"/>
  <c r="J32" i="36" s="1"/>
  <c r="L32" i="33"/>
  <c r="L32" i="36" s="1"/>
  <c r="N32" i="33"/>
  <c r="N32" i="36" s="1"/>
  <c r="P32" i="33"/>
  <c r="P32" i="36" s="1"/>
  <c r="R32" i="33"/>
  <c r="R32" i="36" s="1"/>
  <c r="T32" i="33"/>
  <c r="T32" i="36" s="1"/>
  <c r="V32" i="33"/>
  <c r="V32" i="36" s="1"/>
  <c r="Y32" i="33"/>
  <c r="Y32" i="36" s="1"/>
  <c r="AB32" i="33"/>
  <c r="AB32" i="36" s="1"/>
  <c r="AD32" i="33"/>
  <c r="AD32" i="36" s="1"/>
  <c r="AF32" i="33"/>
  <c r="AF32" i="36" s="1"/>
  <c r="AH32" i="33"/>
  <c r="AH32" i="36" s="1"/>
  <c r="AJ32" i="33"/>
  <c r="AJ32" i="36" s="1"/>
  <c r="AL32" i="33"/>
  <c r="AL32" i="36" s="1"/>
  <c r="AN32" i="33"/>
  <c r="AN32" i="36" s="1"/>
  <c r="AP32" i="33"/>
  <c r="AP32" i="36" s="1"/>
  <c r="E33" i="33"/>
  <c r="E33" i="36" s="1"/>
  <c r="G33" i="33"/>
  <c r="G33" i="36" s="1"/>
  <c r="I33" i="33"/>
  <c r="I33" i="36" s="1"/>
  <c r="K33" i="33"/>
  <c r="K33" i="36" s="1"/>
  <c r="M33" i="33"/>
  <c r="M33" i="36" s="1"/>
  <c r="O33" i="33"/>
  <c r="O33" i="36" s="1"/>
  <c r="Q33" i="33"/>
  <c r="Q33" i="36" s="1"/>
  <c r="S33" i="33"/>
  <c r="S33" i="36" s="1"/>
  <c r="U33" i="33"/>
  <c r="U33" i="36" s="1"/>
  <c r="W33" i="33"/>
  <c r="W33" i="36" s="1"/>
  <c r="Y33" i="33"/>
  <c r="Y33" i="36" s="1"/>
  <c r="AA33" i="33"/>
  <c r="AA33" i="36" s="1"/>
  <c r="AC33" i="33"/>
  <c r="AC33" i="36" s="1"/>
  <c r="AE33" i="33"/>
  <c r="AE33" i="36" s="1"/>
  <c r="AG33" i="33"/>
  <c r="AI33"/>
  <c r="AK33"/>
  <c r="AM33"/>
  <c r="AO33"/>
  <c r="D34"/>
  <c r="D34" i="36" s="1"/>
  <c r="F34" i="33"/>
  <c r="F34" i="36" s="1"/>
  <c r="H34" i="33"/>
  <c r="H34" i="36" s="1"/>
  <c r="J34" i="33"/>
  <c r="J34" i="36" s="1"/>
  <c r="L34" i="33"/>
  <c r="L34" i="36" s="1"/>
  <c r="N34" i="33"/>
  <c r="N34" i="36" s="1"/>
  <c r="P34" i="33"/>
  <c r="P34" i="36" s="1"/>
  <c r="R34" i="33"/>
  <c r="R34" i="36" s="1"/>
  <c r="T34" i="33"/>
  <c r="T34" i="36" s="1"/>
  <c r="V34" i="33"/>
  <c r="V34" i="36" s="1"/>
  <c r="X34" i="33"/>
  <c r="X34" i="36" s="1"/>
  <c r="Z34" i="33"/>
  <c r="Z34" i="36" s="1"/>
  <c r="AB34" i="33"/>
  <c r="AB34" i="36" s="1"/>
  <c r="AD34" i="33"/>
  <c r="AD34" i="36" s="1"/>
  <c r="AF34" i="33"/>
  <c r="AF34" i="36" s="1"/>
  <c r="AH34" i="33"/>
  <c r="AJ34"/>
  <c r="AL34"/>
  <c r="AN34"/>
  <c r="AP34"/>
  <c r="E35"/>
  <c r="E35" i="36" s="1"/>
  <c r="H35" i="33"/>
  <c r="H35" i="36" s="1"/>
  <c r="J35" i="33"/>
  <c r="J35" i="36" s="1"/>
  <c r="L35" i="33"/>
  <c r="L35" i="36" s="1"/>
  <c r="N35" i="33"/>
  <c r="N35" i="36" s="1"/>
  <c r="P35" i="33"/>
  <c r="P35" i="36" s="1"/>
  <c r="R35" i="33"/>
  <c r="R35" i="36" s="1"/>
  <c r="T35" i="33"/>
  <c r="T35" i="36" s="1"/>
  <c r="V35" i="33"/>
  <c r="V35" i="36" s="1"/>
  <c r="Y35" i="33"/>
  <c r="Y35" i="36" s="1"/>
  <c r="AA35" i="33"/>
  <c r="AA35" i="36" s="1"/>
  <c r="AC35" i="33"/>
  <c r="AC35" i="36" s="1"/>
  <c r="AF35" i="33"/>
  <c r="AF35" i="36" s="1"/>
  <c r="AH35" i="33"/>
  <c r="AH35" i="36" s="1"/>
  <c r="AJ35" i="33"/>
  <c r="AJ35" i="36" s="1"/>
  <c r="AL35" i="33"/>
  <c r="AL35" i="36" s="1"/>
  <c r="AN35" i="33"/>
  <c r="AN35" i="36" s="1"/>
  <c r="AP35" i="33"/>
  <c r="AP35" i="36" s="1"/>
  <c r="E36" i="33"/>
  <c r="E36" i="36" s="1"/>
  <c r="G36" i="33"/>
  <c r="G36" i="36" s="1"/>
  <c r="J36" i="33"/>
  <c r="J36" i="36" s="1"/>
  <c r="L36" i="33"/>
  <c r="L36" i="36" s="1"/>
  <c r="N36" i="33"/>
  <c r="N36" i="36" s="1"/>
  <c r="P36" i="33"/>
  <c r="P36" i="36" s="1"/>
  <c r="R36" i="33"/>
  <c r="R36" i="36" s="1"/>
  <c r="U36" i="33"/>
  <c r="U36" i="36" s="1"/>
  <c r="W36" i="33"/>
  <c r="W36" i="36" s="1"/>
  <c r="Y36" i="33"/>
  <c r="Y36" i="36" s="1"/>
  <c r="AA36" i="33"/>
  <c r="AA36" i="36" s="1"/>
  <c r="AC36" i="33"/>
  <c r="AC36" i="36" s="1"/>
  <c r="AE36" i="33"/>
  <c r="AE36" i="36" s="1"/>
  <c r="AG36" i="33"/>
  <c r="AG36" i="36" s="1"/>
  <c r="AI36" i="33"/>
  <c r="AI36" i="36" s="1"/>
  <c r="AK36" i="33"/>
  <c r="AK36" i="36" s="1"/>
  <c r="AM36" i="33"/>
  <c r="AM36" i="36" s="1"/>
  <c r="AO36" i="33"/>
  <c r="AO36" i="36" s="1"/>
  <c r="E37" i="33"/>
  <c r="E37" i="36" s="1"/>
  <c r="L37" i="33"/>
  <c r="L37" i="36" s="1"/>
  <c r="R37" i="33"/>
  <c r="R37" i="36" s="1"/>
  <c r="U37" i="33"/>
  <c r="U37" i="36" s="1"/>
  <c r="Z37" i="33"/>
  <c r="Z37" i="36" s="1"/>
  <c r="AC37" i="33"/>
  <c r="AC37" i="36" s="1"/>
  <c r="AH37" i="33"/>
  <c r="AH37" i="36" s="1"/>
  <c r="AJ37" i="33"/>
  <c r="AJ37" i="36" s="1"/>
  <c r="AL37" i="33"/>
  <c r="AL37" i="36" s="1"/>
  <c r="AN37" i="33"/>
  <c r="AN37" i="36" s="1"/>
  <c r="AP37" i="33"/>
  <c r="AP37" i="36" s="1"/>
  <c r="H38" i="33"/>
  <c r="H38" i="36" s="1"/>
  <c r="L38" i="33"/>
  <c r="L38" i="36" s="1"/>
  <c r="R38" i="33"/>
  <c r="R38" i="36" s="1"/>
  <c r="X38" i="33"/>
  <c r="X38" i="36" s="1"/>
  <c r="Z38" i="33"/>
  <c r="Z38" i="36" s="1"/>
  <c r="AB38" i="33"/>
  <c r="AB38" i="36" s="1"/>
  <c r="AG38" i="33"/>
  <c r="AG38" i="36" s="1"/>
  <c r="AI38" i="33"/>
  <c r="AI38" i="36" s="1"/>
  <c r="AK38" i="33"/>
  <c r="AK38" i="36" s="1"/>
  <c r="AM38" i="33"/>
  <c r="AM38" i="36" s="1"/>
  <c r="AO38" i="33"/>
  <c r="AO38" i="36" s="1"/>
  <c r="D39" i="33"/>
  <c r="D39" i="36" s="1"/>
  <c r="F39" i="33"/>
  <c r="F39" i="36" s="1"/>
  <c r="H39" i="33"/>
  <c r="H39" i="36" s="1"/>
  <c r="K39" i="33"/>
  <c r="K39" i="36" s="1"/>
  <c r="M39" i="33"/>
  <c r="M39" i="36" s="1"/>
  <c r="O39" i="33"/>
  <c r="O39" i="36" s="1"/>
  <c r="Q39" i="33"/>
  <c r="Q39" i="36" s="1"/>
  <c r="S39" i="33"/>
  <c r="S39" i="36" s="1"/>
  <c r="U39" i="33"/>
  <c r="U39" i="36" s="1"/>
  <c r="W39" i="33"/>
  <c r="W39" i="36" s="1"/>
  <c r="Y39" i="33"/>
  <c r="Y39" i="36" s="1"/>
  <c r="AA39" i="33"/>
  <c r="AA39" i="36" s="1"/>
  <c r="AC39" i="33"/>
  <c r="AC39" i="36" s="1"/>
  <c r="AG39" i="33"/>
  <c r="AG39" i="36" s="1"/>
  <c r="AI39" i="33"/>
  <c r="AI39" i="36" s="1"/>
  <c r="AK39" i="33"/>
  <c r="AK39" i="36" s="1"/>
  <c r="AM39" i="33"/>
  <c r="AM39" i="36" s="1"/>
  <c r="AO39" i="33"/>
  <c r="AO39" i="36" s="1"/>
  <c r="H40" i="33"/>
  <c r="H40" i="36" s="1"/>
  <c r="N40" i="33"/>
  <c r="N40" i="36" s="1"/>
  <c r="AA40" i="33"/>
  <c r="AA40" i="36" s="1"/>
  <c r="AG40" i="33"/>
  <c r="AG40" i="36" s="1"/>
  <c r="AI40" i="33"/>
  <c r="AI40" i="36" s="1"/>
  <c r="AK40" i="33"/>
  <c r="AK40" i="36" s="1"/>
  <c r="AM40" i="33"/>
  <c r="AM40" i="36" s="1"/>
  <c r="AO40" i="33"/>
  <c r="AO40" i="36" s="1"/>
  <c r="D41" i="33"/>
  <c r="D41" i="36" s="1"/>
  <c r="F41" i="33"/>
  <c r="F41" i="36" s="1"/>
  <c r="H41" i="33"/>
  <c r="H41" i="36" s="1"/>
  <c r="J41" i="33"/>
  <c r="J41" i="36" s="1"/>
  <c r="L41" i="33"/>
  <c r="L41" i="36" s="1"/>
  <c r="N41" i="33"/>
  <c r="N41" i="36" s="1"/>
  <c r="P41" i="33"/>
  <c r="P41" i="36" s="1"/>
  <c r="R41" i="33"/>
  <c r="R41" i="36" s="1"/>
  <c r="T41" i="33"/>
  <c r="T41" i="36" s="1"/>
  <c r="W41" i="33"/>
  <c r="W41" i="36" s="1"/>
  <c r="Y41" i="33"/>
  <c r="Y41" i="36" s="1"/>
  <c r="AA41" i="33"/>
  <c r="AA41" i="36" s="1"/>
  <c r="AC41" i="33"/>
  <c r="AC41" i="36" s="1"/>
  <c r="AE41" i="33"/>
  <c r="AE41" i="36" s="1"/>
  <c r="AG41" i="33"/>
  <c r="AG41" i="36" s="1"/>
  <c r="AI41" i="33"/>
  <c r="AI41" i="36" s="1"/>
  <c r="AK41" i="33"/>
  <c r="AK41" i="36" s="1"/>
  <c r="AM41" i="33"/>
  <c r="AM41" i="36" s="1"/>
  <c r="AO41" i="33"/>
  <c r="AO41" i="36" s="1"/>
  <c r="D42" i="33"/>
  <c r="D42" i="36" s="1"/>
  <c r="F42" i="33"/>
  <c r="F42" i="36" s="1"/>
  <c r="H42" i="33"/>
  <c r="H42" i="36" s="1"/>
  <c r="J42" i="33"/>
  <c r="J42" i="36" s="1"/>
  <c r="L42" i="33"/>
  <c r="L42" i="36" s="1"/>
  <c r="N42" i="33"/>
  <c r="N42" i="36" s="1"/>
  <c r="P42" i="33"/>
  <c r="P42" i="36" s="1"/>
  <c r="R42" i="33"/>
  <c r="R42" i="36" s="1"/>
  <c r="T42" i="33"/>
  <c r="T42" i="36" s="1"/>
  <c r="V42" i="33"/>
  <c r="V42" i="36" s="1"/>
  <c r="Y42" i="33"/>
  <c r="Y42" i="36" s="1"/>
  <c r="AA42" i="33"/>
  <c r="AA42" i="36" s="1"/>
  <c r="AC42" i="33"/>
  <c r="AC42" i="36" s="1"/>
  <c r="AE42" i="33"/>
  <c r="AE42" i="36" s="1"/>
  <c r="AG42" i="33"/>
  <c r="AG42" i="36" s="1"/>
  <c r="AI42" i="33"/>
  <c r="AI42" i="36" s="1"/>
  <c r="AK42" i="33"/>
  <c r="AK42" i="36" s="1"/>
  <c r="AM42" i="33"/>
  <c r="AM42" i="36" s="1"/>
  <c r="AO42" i="33"/>
  <c r="AO42" i="36" s="1"/>
  <c r="F44" i="33"/>
  <c r="I44"/>
  <c r="L44"/>
  <c r="L44" i="36" s="1"/>
  <c r="N44" i="33"/>
  <c r="N44" i="36" s="1"/>
  <c r="R44" i="33"/>
  <c r="T44"/>
  <c r="V44"/>
  <c r="Z44"/>
  <c r="Z44" i="36" s="1"/>
  <c r="AD44" i="33"/>
  <c r="AH44"/>
  <c r="AJ44"/>
  <c r="AL44"/>
  <c r="AN44"/>
  <c r="AP44"/>
  <c r="E45"/>
  <c r="E45" i="36" s="1"/>
  <c r="H45" i="33"/>
  <c r="H45" i="36" s="1"/>
  <c r="K45" i="33"/>
  <c r="K45" i="36" s="1"/>
  <c r="S45" i="33"/>
  <c r="S45" i="36" s="1"/>
  <c r="U45" i="33"/>
  <c r="U45" i="36" s="1"/>
  <c r="X45" i="33"/>
  <c r="X45" i="36" s="1"/>
  <c r="AD45" i="33"/>
  <c r="AD45" i="36" s="1"/>
  <c r="AH45" i="33"/>
  <c r="AH45" i="36" s="1"/>
  <c r="AJ45" i="33"/>
  <c r="AJ45" i="36" s="1"/>
  <c r="AL45" i="33"/>
  <c r="AL45" i="36" s="1"/>
  <c r="AN45" i="33"/>
  <c r="AN45" i="36" s="1"/>
  <c r="AP45" i="33"/>
  <c r="AP45" i="36" s="1"/>
  <c r="F46" i="33"/>
  <c r="F46" i="36" s="1"/>
  <c r="I46" i="33"/>
  <c r="I46" i="36" s="1"/>
  <c r="R46" i="33"/>
  <c r="R46" i="36" s="1"/>
  <c r="T46" i="33"/>
  <c r="T46" i="36" s="1"/>
  <c r="V46" i="33"/>
  <c r="V46" i="36" s="1"/>
  <c r="AC46" i="33"/>
  <c r="AC46" i="36" s="1"/>
  <c r="AF46" i="33"/>
  <c r="AF46" i="36" s="1"/>
  <c r="AH46" i="33"/>
  <c r="AH46" i="36" s="1"/>
  <c r="AJ46" i="33"/>
  <c r="AJ46" i="36" s="1"/>
  <c r="AL46" i="33"/>
  <c r="AL46" i="36" s="1"/>
  <c r="AN46" i="33"/>
  <c r="AN46" i="36" s="1"/>
  <c r="AP46" i="33"/>
  <c r="AP46" i="36" s="1"/>
  <c r="F47" i="33"/>
  <c r="F47" i="36" s="1"/>
  <c r="I47" i="33"/>
  <c r="I47" i="36" s="1"/>
  <c r="R47" i="33"/>
  <c r="R47" i="36" s="1"/>
  <c r="T47" i="33"/>
  <c r="T47" i="36" s="1"/>
  <c r="V47" i="33"/>
  <c r="V47" i="36" s="1"/>
  <c r="AC47" i="33"/>
  <c r="AC47" i="36" s="1"/>
  <c r="AF47" i="33"/>
  <c r="AF47" i="36" s="1"/>
  <c r="AH47" i="33"/>
  <c r="AH47" i="36" s="1"/>
  <c r="AJ47" i="33"/>
  <c r="AJ47" i="36" s="1"/>
  <c r="AL47" i="33"/>
  <c r="AL47" i="36" s="1"/>
  <c r="AN47" i="33"/>
  <c r="AN47" i="36" s="1"/>
  <c r="AP47" i="33"/>
  <c r="AP47" i="36" s="1"/>
  <c r="E48" i="33"/>
  <c r="E48" i="36" s="1"/>
  <c r="H48" i="33"/>
  <c r="H48" i="36" s="1"/>
  <c r="J48" i="33"/>
  <c r="J48" i="36" s="1"/>
  <c r="L48" i="33"/>
  <c r="L48" i="36" s="1"/>
  <c r="N48" i="33"/>
  <c r="N48" i="36" s="1"/>
  <c r="P48" i="33"/>
  <c r="P48" i="36" s="1"/>
  <c r="R48" i="33"/>
  <c r="R48" i="36" s="1"/>
  <c r="T48" i="33"/>
  <c r="T48" i="36" s="1"/>
  <c r="V48" i="33"/>
  <c r="V48" i="36" s="1"/>
  <c r="X48" i="33"/>
  <c r="X48" i="36" s="1"/>
  <c r="Z48" i="33"/>
  <c r="Z48" i="36" s="1"/>
  <c r="AB48" i="33"/>
  <c r="AB48" i="36" s="1"/>
  <c r="AD48" i="33"/>
  <c r="AD48" i="36" s="1"/>
  <c r="AF48" i="33"/>
  <c r="AF48" i="36" s="1"/>
  <c r="AH48" i="33"/>
  <c r="AH48" i="36" s="1"/>
  <c r="AJ48" i="33"/>
  <c r="AJ48" i="36" s="1"/>
  <c r="AL48" i="33"/>
  <c r="AL48" i="36" s="1"/>
  <c r="AN48" i="33"/>
  <c r="AN48" i="36" s="1"/>
  <c r="AP48" i="33"/>
  <c r="AP48" i="36" s="1"/>
  <c r="AH49" i="33"/>
  <c r="AJ49"/>
  <c r="AL49"/>
  <c r="AN49"/>
  <c r="AP49"/>
  <c r="C44"/>
  <c r="C46"/>
  <c r="C46" i="36" s="1"/>
  <c r="C48" i="33"/>
  <c r="C48" i="36" s="1"/>
  <c r="C14" i="33"/>
  <c r="C14" i="36" s="1"/>
  <c r="C16" i="33"/>
  <c r="C16" i="36" s="1"/>
  <c r="C18" i="33"/>
  <c r="C18" i="36" s="1"/>
  <c r="C20" i="33"/>
  <c r="C20" i="36" s="1"/>
  <c r="C24" i="33"/>
  <c r="C24" i="36" s="1"/>
  <c r="C26" i="33"/>
  <c r="C26" i="36" s="1"/>
  <c r="C29" i="33"/>
  <c r="C32"/>
  <c r="C32" i="36" s="1"/>
  <c r="C34" i="33"/>
  <c r="C34" i="36" s="1"/>
  <c r="C36" i="33"/>
  <c r="C36" i="36" s="1"/>
  <c r="C38" i="33"/>
  <c r="C38" i="36" s="1"/>
  <c r="C41" i="33"/>
  <c r="C41" i="36" s="1"/>
  <c r="AQ33" i="35"/>
  <c r="V113" s="1"/>
  <c r="AQ27" i="39"/>
  <c r="Q113" s="1"/>
  <c r="AQ25" i="35"/>
  <c r="O113" s="1"/>
  <c r="AQ34"/>
  <c r="W113" s="1"/>
  <c r="AQ33" i="39"/>
  <c r="V113" s="1"/>
  <c r="AQ18" i="35"/>
  <c r="H113" s="1"/>
  <c r="AQ25" i="39"/>
  <c r="O113" s="1"/>
  <c r="AQ34"/>
  <c r="W113" s="1"/>
  <c r="AQ27" i="35"/>
  <c r="Q113" s="1"/>
  <c r="AQ18" i="39"/>
  <c r="H113" s="1"/>
  <c r="AQ27" i="33"/>
  <c r="AQ18"/>
  <c r="AE12" i="24"/>
  <c r="AG12"/>
  <c r="AI12"/>
  <c r="AK12"/>
  <c r="AM12"/>
  <c r="AO12"/>
  <c r="AD13"/>
  <c r="AD13" i="26" s="1"/>
  <c r="AF13" i="24"/>
  <c r="AF13" i="26" s="1"/>
  <c r="AH13" i="24"/>
  <c r="AH13" i="26" s="1"/>
  <c r="AJ13" i="24"/>
  <c r="AJ13" i="26" s="1"/>
  <c r="AL13" i="24"/>
  <c r="AL13" i="26" s="1"/>
  <c r="AN13" i="24"/>
  <c r="AN13" i="26" s="1"/>
  <c r="AP13" i="24"/>
  <c r="AP13" i="26" s="1"/>
  <c r="AE14" i="24"/>
  <c r="AG14"/>
  <c r="AI14"/>
  <c r="AK14"/>
  <c r="AM14"/>
  <c r="AO14"/>
  <c r="AD15"/>
  <c r="AD15" i="26" s="1"/>
  <c r="AF15" i="24"/>
  <c r="AF15" i="26" s="1"/>
  <c r="AH15" i="24"/>
  <c r="AH15" i="26" s="1"/>
  <c r="AJ15" i="24"/>
  <c r="AJ15" i="26" s="1"/>
  <c r="AL15" i="24"/>
  <c r="AL15" i="26" s="1"/>
  <c r="AN15" i="24"/>
  <c r="AN15" i="26" s="1"/>
  <c r="AP15" i="24"/>
  <c r="AP15" i="26" s="1"/>
  <c r="AE16" i="24"/>
  <c r="AE16" i="26" s="1"/>
  <c r="AG16" i="24"/>
  <c r="AG16" i="26" s="1"/>
  <c r="AI16" i="24"/>
  <c r="AI16" i="26" s="1"/>
  <c r="AK16" i="24"/>
  <c r="AK16" i="26" s="1"/>
  <c r="AM16" i="24"/>
  <c r="AM16" i="26" s="1"/>
  <c r="AO16" i="24"/>
  <c r="AO16" i="26" s="1"/>
  <c r="AD17" i="24"/>
  <c r="AD17" i="26" s="1"/>
  <c r="AF17" i="24"/>
  <c r="AF17" i="26" s="1"/>
  <c r="AH17" i="24"/>
  <c r="AH17" i="26" s="1"/>
  <c r="AJ17" i="24"/>
  <c r="AJ17" i="26" s="1"/>
  <c r="AL17" i="24"/>
  <c r="AL17" i="26" s="1"/>
  <c r="AN17" i="24"/>
  <c r="AN17" i="26" s="1"/>
  <c r="AP17" i="24"/>
  <c r="AP17" i="26" s="1"/>
  <c r="AE18" i="24"/>
  <c r="AE18" i="26" s="1"/>
  <c r="AG18" i="24"/>
  <c r="AG18" i="26" s="1"/>
  <c r="AI18" i="24"/>
  <c r="AI18" i="26" s="1"/>
  <c r="AK18" i="24"/>
  <c r="AK18" i="26" s="1"/>
  <c r="AM18" i="24"/>
  <c r="AM18" i="26" s="1"/>
  <c r="AO18" i="24"/>
  <c r="AO18" i="26" s="1"/>
  <c r="AD19" i="24"/>
  <c r="AD19" i="26" s="1"/>
  <c r="AF19" i="24"/>
  <c r="AF19" i="26" s="1"/>
  <c r="AH19" i="24"/>
  <c r="AH19" i="26" s="1"/>
  <c r="AJ19" i="24"/>
  <c r="AJ19" i="26" s="1"/>
  <c r="AL19" i="24"/>
  <c r="AL19" i="26" s="1"/>
  <c r="AN19" i="24"/>
  <c r="AN19" i="26" s="1"/>
  <c r="AP19" i="24"/>
  <c r="AP19" i="26" s="1"/>
  <c r="AE20" i="24"/>
  <c r="AG20"/>
  <c r="AI20"/>
  <c r="AK20"/>
  <c r="AM20"/>
  <c r="AO20"/>
  <c r="AD21"/>
  <c r="AD21" i="26" s="1"/>
  <c r="AF21" i="24"/>
  <c r="AF21" i="26" s="1"/>
  <c r="AH21" i="24"/>
  <c r="AH21" i="26" s="1"/>
  <c r="AJ21" i="24"/>
  <c r="AJ21" i="26" s="1"/>
  <c r="AL21" i="24"/>
  <c r="AL21" i="26" s="1"/>
  <c r="AN21" i="24"/>
  <c r="AN21" i="26" s="1"/>
  <c r="AP21" i="24"/>
  <c r="AP21" i="26" s="1"/>
  <c r="AE22" i="24"/>
  <c r="AG22"/>
  <c r="AI22"/>
  <c r="AK22"/>
  <c r="AM22"/>
  <c r="AO22"/>
  <c r="AD23"/>
  <c r="AD23" i="26" s="1"/>
  <c r="AF23" i="24"/>
  <c r="AF23" i="26" s="1"/>
  <c r="AH23" i="24"/>
  <c r="AH23" i="26" s="1"/>
  <c r="AJ23" i="24"/>
  <c r="AJ23" i="26" s="1"/>
  <c r="AL23" i="24"/>
  <c r="AL23" i="26" s="1"/>
  <c r="AN23" i="24"/>
  <c r="AN23" i="26" s="1"/>
  <c r="AP23" i="24"/>
  <c r="AP23" i="26" s="1"/>
  <c r="AE24" i="24"/>
  <c r="AG24"/>
  <c r="AI24"/>
  <c r="AK24"/>
  <c r="AM24"/>
  <c r="AO24"/>
  <c r="AD25"/>
  <c r="AD25" i="26" s="1"/>
  <c r="AF25" i="24"/>
  <c r="AF25" i="26" s="1"/>
  <c r="AH25" i="24"/>
  <c r="AH25" i="26" s="1"/>
  <c r="AJ25" i="24"/>
  <c r="AJ25" i="26" s="1"/>
  <c r="AL25" i="24"/>
  <c r="AL25" i="26" s="1"/>
  <c r="AN25" i="24"/>
  <c r="AN25" i="26" s="1"/>
  <c r="AP25" i="24"/>
  <c r="AP25" i="26" s="1"/>
  <c r="AE26" i="24"/>
  <c r="AE26" i="26" s="1"/>
  <c r="AG26" i="24"/>
  <c r="AG26" i="26" s="1"/>
  <c r="AI26" i="24"/>
  <c r="AI26" i="26" s="1"/>
  <c r="AK26" i="24"/>
  <c r="AK26" i="26" s="1"/>
  <c r="AM26" i="24"/>
  <c r="AM26" i="26" s="1"/>
  <c r="AO26" i="24"/>
  <c r="AO26" i="26" s="1"/>
  <c r="AD27" i="24"/>
  <c r="AF27"/>
  <c r="AH27"/>
  <c r="AJ27"/>
  <c r="AL27"/>
  <c r="AN27"/>
  <c r="AP27"/>
  <c r="AE28"/>
  <c r="AE28" i="26" s="1"/>
  <c r="AG28" i="24"/>
  <c r="AG28" i="26" s="1"/>
  <c r="AI28" i="24"/>
  <c r="AI28" i="26" s="1"/>
  <c r="AK28" i="24"/>
  <c r="AK28" i="26" s="1"/>
  <c r="AM28" i="24"/>
  <c r="AM28" i="26" s="1"/>
  <c r="AO28" i="24"/>
  <c r="AO28" i="26" s="1"/>
  <c r="AD29" i="24"/>
  <c r="AD29" i="26" s="1"/>
  <c r="AF29" i="24"/>
  <c r="AF29" i="26" s="1"/>
  <c r="AH29" i="24"/>
  <c r="AH29" i="26" s="1"/>
  <c r="AJ29" i="24"/>
  <c r="AJ29" i="26" s="1"/>
  <c r="AL29" i="24"/>
  <c r="AL29" i="26" s="1"/>
  <c r="AN29" i="24"/>
  <c r="AN29" i="26" s="1"/>
  <c r="AP29" i="24"/>
  <c r="AP29" i="26" s="1"/>
  <c r="AE30" i="24"/>
  <c r="AE30" i="26" s="1"/>
  <c r="AG30" i="24"/>
  <c r="AG30" i="26" s="1"/>
  <c r="AI30" i="24"/>
  <c r="AI30" i="26" s="1"/>
  <c r="AK30" i="24"/>
  <c r="AK30" i="26" s="1"/>
  <c r="AM30" i="24"/>
  <c r="AM30" i="26" s="1"/>
  <c r="AO30" i="24"/>
  <c r="AO30" i="26" s="1"/>
  <c r="AD31" i="24"/>
  <c r="AD31" i="26" s="1"/>
  <c r="AF31" i="24"/>
  <c r="AF31" i="26" s="1"/>
  <c r="AH31" i="24"/>
  <c r="AH31" i="26" s="1"/>
  <c r="AJ31" i="24"/>
  <c r="AJ31" i="26" s="1"/>
  <c r="AL31" i="24"/>
  <c r="AL31" i="26" s="1"/>
  <c r="AN31" i="24"/>
  <c r="AN31" i="26" s="1"/>
  <c r="AP31" i="24"/>
  <c r="AP31" i="26" s="1"/>
  <c r="AE32" i="24"/>
  <c r="AE32" i="26" s="1"/>
  <c r="AG32" i="24"/>
  <c r="AG32" i="26" s="1"/>
  <c r="AI32" i="24"/>
  <c r="AI32" i="26" s="1"/>
  <c r="AK32" i="24"/>
  <c r="AK32" i="26" s="1"/>
  <c r="AM32" i="24"/>
  <c r="AM32" i="26" s="1"/>
  <c r="AO32" i="24"/>
  <c r="AO32" i="26" s="1"/>
  <c r="AD33" i="24"/>
  <c r="AD33" i="26" s="1"/>
  <c r="AF33" i="24"/>
  <c r="AF33" i="26" s="1"/>
  <c r="AH33" i="24"/>
  <c r="AH33" i="26" s="1"/>
  <c r="AJ33" i="24"/>
  <c r="AJ33" i="26" s="1"/>
  <c r="AL33" i="24"/>
  <c r="AL33" i="26" s="1"/>
  <c r="AN33" i="24"/>
  <c r="AN33" i="26" s="1"/>
  <c r="AP33" i="24"/>
  <c r="AP33" i="26" s="1"/>
  <c r="AE34" i="24"/>
  <c r="AE34" i="26" s="1"/>
  <c r="AG34" i="24"/>
  <c r="AG34" i="26" s="1"/>
  <c r="AI34" i="24"/>
  <c r="AI34" i="26" s="1"/>
  <c r="AK34" i="24"/>
  <c r="AK34" i="26" s="1"/>
  <c r="AM34" i="24"/>
  <c r="AM34" i="26" s="1"/>
  <c r="AO34" i="24"/>
  <c r="AO34" i="26" s="1"/>
  <c r="AD35" i="24"/>
  <c r="AD35" i="26" s="1"/>
  <c r="AF35" i="24"/>
  <c r="AF35" i="26" s="1"/>
  <c r="AH35" i="24"/>
  <c r="AH35" i="26" s="1"/>
  <c r="AJ35" i="24"/>
  <c r="AJ35" i="26" s="1"/>
  <c r="AL35" i="24"/>
  <c r="AL35" i="26" s="1"/>
  <c r="AN35" i="24"/>
  <c r="AN35" i="26" s="1"/>
  <c r="AP35" i="24"/>
  <c r="AP35" i="26" s="1"/>
  <c r="AE36" i="24"/>
  <c r="AE36" i="26" s="1"/>
  <c r="AG36" i="24"/>
  <c r="AG36" i="26" s="1"/>
  <c r="AI36" i="24"/>
  <c r="AI36" i="26" s="1"/>
  <c r="AK36" i="24"/>
  <c r="AK36" i="26" s="1"/>
  <c r="AM36" i="24"/>
  <c r="AM36" i="26" s="1"/>
  <c r="AO36" i="24"/>
  <c r="AO36" i="26" s="1"/>
  <c r="AD37" i="24"/>
  <c r="AD37" i="26" s="1"/>
  <c r="AF37" i="24"/>
  <c r="AF37" i="26" s="1"/>
  <c r="AH37" i="24"/>
  <c r="AH37" i="26" s="1"/>
  <c r="AJ37" i="24"/>
  <c r="AJ37" i="26" s="1"/>
  <c r="AL37" i="24"/>
  <c r="AL37" i="26" s="1"/>
  <c r="AN37" i="24"/>
  <c r="AN37" i="26" s="1"/>
  <c r="AP37" i="24"/>
  <c r="AP37" i="26" s="1"/>
  <c r="AE38" i="24"/>
  <c r="AG38"/>
  <c r="AI38"/>
  <c r="AK38"/>
  <c r="AM38"/>
  <c r="AO38"/>
  <c r="AD39"/>
  <c r="AD39" i="26" s="1"/>
  <c r="AF39" i="24"/>
  <c r="AF39" i="26" s="1"/>
  <c r="AH39" i="24"/>
  <c r="AH39" i="26" s="1"/>
  <c r="AJ39" i="24"/>
  <c r="AJ39" i="26" s="1"/>
  <c r="AL39" i="24"/>
  <c r="AL39" i="26" s="1"/>
  <c r="AN39" i="24"/>
  <c r="AN39" i="26" s="1"/>
  <c r="AP39" i="24"/>
  <c r="AP39" i="26" s="1"/>
  <c r="AE40" i="24"/>
  <c r="AE40" i="26" s="1"/>
  <c r="AG40" i="24"/>
  <c r="AG40" i="26" s="1"/>
  <c r="AI40" i="24"/>
  <c r="AI40" i="26" s="1"/>
  <c r="AK40" i="24"/>
  <c r="AK40" i="26" s="1"/>
  <c r="AM40" i="24"/>
  <c r="AM40" i="26" s="1"/>
  <c r="AO40" i="24"/>
  <c r="AO40" i="26" s="1"/>
  <c r="AD41" i="24"/>
  <c r="AD41" i="26" s="1"/>
  <c r="AF41" i="24"/>
  <c r="AF41" i="26" s="1"/>
  <c r="AH41" i="24"/>
  <c r="AH41" i="26" s="1"/>
  <c r="AJ41" i="24"/>
  <c r="AJ41" i="26" s="1"/>
  <c r="AL41" i="24"/>
  <c r="AL41" i="26" s="1"/>
  <c r="AN41" i="24"/>
  <c r="AN41" i="26" s="1"/>
  <c r="AP41" i="24"/>
  <c r="AP41" i="26" s="1"/>
  <c r="AE42" i="24"/>
  <c r="AE42" i="26" s="1"/>
  <c r="AG42" i="24"/>
  <c r="AG42" i="26" s="1"/>
  <c r="AI42" i="24"/>
  <c r="AI42" i="26" s="1"/>
  <c r="AK42" i="24"/>
  <c r="AK42" i="26" s="1"/>
  <c r="AM42" i="24"/>
  <c r="AM42" i="26" s="1"/>
  <c r="AO42" i="24"/>
  <c r="AO42" i="26" s="1"/>
  <c r="AD43" i="24"/>
  <c r="AD43" i="26" s="1"/>
  <c r="AF43" i="24"/>
  <c r="AF43" i="26" s="1"/>
  <c r="AH43" i="24"/>
  <c r="AH43" i="26" s="1"/>
  <c r="AJ43" i="24"/>
  <c r="AJ43" i="26" s="1"/>
  <c r="AL43" i="24"/>
  <c r="AL43" i="26" s="1"/>
  <c r="AN43" i="24"/>
  <c r="AN43" i="26" s="1"/>
  <c r="AP43" i="24"/>
  <c r="AP43" i="26" s="1"/>
  <c r="AE44" i="24"/>
  <c r="AE44" i="26" s="1"/>
  <c r="AG44" i="24"/>
  <c r="AG44" i="26" s="1"/>
  <c r="AI44" i="24"/>
  <c r="AI44" i="26" s="1"/>
  <c r="AK44" i="24"/>
  <c r="AK44" i="26" s="1"/>
  <c r="AM44" i="24"/>
  <c r="AM44" i="26" s="1"/>
  <c r="AO44" i="24"/>
  <c r="AO44" i="26" s="1"/>
  <c r="K12" i="20"/>
  <c r="M12"/>
  <c r="S12"/>
  <c r="AB12"/>
  <c r="AE12"/>
  <c r="AG12"/>
  <c r="AI12"/>
  <c r="AK12"/>
  <c r="AM12"/>
  <c r="AO12"/>
  <c r="F13"/>
  <c r="K13"/>
  <c r="M13"/>
  <c r="P13"/>
  <c r="S13"/>
  <c r="AB13"/>
  <c r="AD13"/>
  <c r="AF13"/>
  <c r="AH13"/>
  <c r="AJ13"/>
  <c r="AL13"/>
  <c r="AN13"/>
  <c r="AP13"/>
  <c r="K14"/>
  <c r="M14"/>
  <c r="P14"/>
  <c r="S14"/>
  <c r="AD14"/>
  <c r="AF14"/>
  <c r="AH14"/>
  <c r="AJ14"/>
  <c r="AL14"/>
  <c r="AN14"/>
  <c r="AP14"/>
  <c r="F15"/>
  <c r="I15"/>
  <c r="L15"/>
  <c r="N15"/>
  <c r="R15"/>
  <c r="U15"/>
  <c r="AB15"/>
  <c r="AD15"/>
  <c r="AF15"/>
  <c r="AH15"/>
  <c r="AJ15"/>
  <c r="AL15"/>
  <c r="AN15"/>
  <c r="AP15"/>
  <c r="K16"/>
  <c r="M16"/>
  <c r="P16"/>
  <c r="R16"/>
  <c r="U16"/>
  <c r="AB16"/>
  <c r="AD16"/>
  <c r="AF16"/>
  <c r="AH16"/>
  <c r="AJ16"/>
  <c r="AL16"/>
  <c r="AN16"/>
  <c r="AP16"/>
  <c r="K17"/>
  <c r="M17"/>
  <c r="P17"/>
  <c r="S17"/>
  <c r="AB17"/>
  <c r="AD17"/>
  <c r="AF17"/>
  <c r="AH17"/>
  <c r="AJ17"/>
  <c r="AL17"/>
  <c r="AN17"/>
  <c r="AP17"/>
  <c r="K18"/>
  <c r="M18"/>
  <c r="P18"/>
  <c r="S18"/>
  <c r="W18"/>
  <c r="AC18"/>
  <c r="AE18"/>
  <c r="AG18"/>
  <c r="AI18"/>
  <c r="AK18"/>
  <c r="AM18"/>
  <c r="AO18"/>
  <c r="G19"/>
  <c r="L19"/>
  <c r="N19"/>
  <c r="R19"/>
  <c r="U19"/>
  <c r="Y19"/>
  <c r="AE19"/>
  <c r="AG19"/>
  <c r="AI19"/>
  <c r="AK19"/>
  <c r="AM19"/>
  <c r="AO19"/>
  <c r="F20"/>
  <c r="J20"/>
  <c r="L20"/>
  <c r="N20"/>
  <c r="R20"/>
  <c r="U20"/>
  <c r="Y20"/>
  <c r="AD20"/>
  <c r="AF20"/>
  <c r="AH20"/>
  <c r="AJ20"/>
  <c r="AL20"/>
  <c r="AN20"/>
  <c r="AP20"/>
  <c r="G21"/>
  <c r="K21"/>
  <c r="M21"/>
  <c r="R21"/>
  <c r="U21"/>
  <c r="Y21"/>
  <c r="AD21"/>
  <c r="AF21"/>
  <c r="AH21"/>
  <c r="AJ21"/>
  <c r="AL21"/>
  <c r="AN21"/>
  <c r="AP21"/>
  <c r="F22"/>
  <c r="H22"/>
  <c r="K22"/>
  <c r="M22"/>
  <c r="P22"/>
  <c r="S22"/>
  <c r="Y22"/>
  <c r="AB22"/>
  <c r="AD22"/>
  <c r="AF22"/>
  <c r="AH22"/>
  <c r="AJ22"/>
  <c r="AL22"/>
  <c r="AN22"/>
  <c r="AP22"/>
  <c r="E23"/>
  <c r="G23"/>
  <c r="J23"/>
  <c r="L23"/>
  <c r="N23"/>
  <c r="P23"/>
  <c r="S23"/>
  <c r="Y23"/>
  <c r="AA23"/>
  <c r="AC23"/>
  <c r="AE23"/>
  <c r="AG23"/>
  <c r="AI23"/>
  <c r="AK23"/>
  <c r="AM23"/>
  <c r="AO23"/>
  <c r="F24"/>
  <c r="K24"/>
  <c r="M24"/>
  <c r="P24"/>
  <c r="S24"/>
  <c r="Y24"/>
  <c r="AC24"/>
  <c r="AE24"/>
  <c r="AG24"/>
  <c r="AI24"/>
  <c r="AK24"/>
  <c r="AM24"/>
  <c r="AO24"/>
  <c r="E25"/>
  <c r="G25"/>
  <c r="L25"/>
  <c r="N25"/>
  <c r="R25"/>
  <c r="U25"/>
  <c r="AB25"/>
  <c r="AD25"/>
  <c r="AF25"/>
  <c r="AH25"/>
  <c r="AJ25"/>
  <c r="AL25"/>
  <c r="AN25"/>
  <c r="AP25"/>
  <c r="F26"/>
  <c r="K26"/>
  <c r="M26"/>
  <c r="P26"/>
  <c r="S26"/>
  <c r="AB26"/>
  <c r="AD26"/>
  <c r="AF26"/>
  <c r="AH26"/>
  <c r="AJ26"/>
  <c r="AL26"/>
  <c r="AN26"/>
  <c r="AP26"/>
  <c r="G27"/>
  <c r="K27"/>
  <c r="M27"/>
  <c r="P27"/>
  <c r="S27"/>
  <c r="Y27"/>
  <c r="AC27"/>
  <c r="AE27"/>
  <c r="AG27"/>
  <c r="AI27"/>
  <c r="AK27"/>
  <c r="AM27"/>
  <c r="AO27"/>
  <c r="F28"/>
  <c r="J28"/>
  <c r="L28"/>
  <c r="N28"/>
  <c r="R28"/>
  <c r="U28"/>
  <c r="AB28"/>
  <c r="AD28"/>
  <c r="AF28"/>
  <c r="AH28"/>
  <c r="AJ28"/>
  <c r="AL28"/>
  <c r="AN28"/>
  <c r="AP28"/>
  <c r="G29"/>
  <c r="J29"/>
  <c r="L29"/>
  <c r="N29"/>
  <c r="R29"/>
  <c r="U29"/>
  <c r="Y29"/>
  <c r="AC29"/>
  <c r="AE29"/>
  <c r="AG29"/>
  <c r="AI29"/>
  <c r="AK29"/>
  <c r="AM29"/>
  <c r="AO29"/>
  <c r="F30"/>
  <c r="K30"/>
  <c r="M30"/>
  <c r="P30"/>
  <c r="S30"/>
  <c r="W30"/>
  <c r="AB30"/>
  <c r="AD30"/>
  <c r="AF30"/>
  <c r="AH30"/>
  <c r="AJ30"/>
  <c r="AL30"/>
  <c r="AN30"/>
  <c r="AP30"/>
  <c r="G31"/>
  <c r="L31"/>
  <c r="N31"/>
  <c r="R31"/>
  <c r="U31"/>
  <c r="Y31"/>
  <c r="AD31"/>
  <c r="AF31"/>
  <c r="AH31"/>
  <c r="AJ31"/>
  <c r="AL31"/>
  <c r="AN31"/>
  <c r="AP31"/>
  <c r="G32"/>
  <c r="L32"/>
  <c r="N32"/>
  <c r="R32"/>
  <c r="U32"/>
  <c r="AC32"/>
  <c r="AE32"/>
  <c r="AG32"/>
  <c r="AI32"/>
  <c r="AK32"/>
  <c r="AM32"/>
  <c r="AO32"/>
  <c r="E33"/>
  <c r="G33"/>
  <c r="I33"/>
  <c r="K33"/>
  <c r="M33"/>
  <c r="P33"/>
  <c r="R33"/>
  <c r="U33"/>
  <c r="Y33"/>
  <c r="AC33"/>
  <c r="AE33"/>
  <c r="AG33"/>
  <c r="AI33"/>
  <c r="AK33"/>
  <c r="AM33"/>
  <c r="AO33"/>
  <c r="G34"/>
  <c r="L34"/>
  <c r="N34"/>
  <c r="R34"/>
  <c r="U34"/>
  <c r="AB34"/>
  <c r="AE34"/>
  <c r="AG34"/>
  <c r="AI34"/>
  <c r="AK34"/>
  <c r="AM34"/>
  <c r="AO34"/>
  <c r="F35"/>
  <c r="H35"/>
  <c r="K35"/>
  <c r="M35"/>
  <c r="P35"/>
  <c r="S35"/>
  <c r="W35"/>
  <c r="AB35"/>
  <c r="AE35"/>
  <c r="AG35"/>
  <c r="AI35"/>
  <c r="AK35"/>
  <c r="AM35"/>
  <c r="AO35"/>
  <c r="F36"/>
  <c r="K36"/>
  <c r="N36"/>
  <c r="R36"/>
  <c r="AA36"/>
  <c r="AC36"/>
  <c r="AE36"/>
  <c r="AG36"/>
  <c r="AI36"/>
  <c r="AK36"/>
  <c r="AM36"/>
  <c r="AO36"/>
  <c r="F37"/>
  <c r="K37"/>
  <c r="M37"/>
  <c r="P37"/>
  <c r="S37"/>
  <c r="V37"/>
  <c r="Y37"/>
  <c r="AB37"/>
  <c r="AD37"/>
  <c r="AF37"/>
  <c r="AH37"/>
  <c r="AJ37"/>
  <c r="AL37"/>
  <c r="AN37"/>
  <c r="AP37"/>
  <c r="E38"/>
  <c r="H38"/>
  <c r="J38"/>
  <c r="O38"/>
  <c r="Q38"/>
  <c r="T38"/>
  <c r="W38"/>
  <c r="Y38"/>
  <c r="AA38"/>
  <c r="AC38"/>
  <c r="AE38"/>
  <c r="AG38"/>
  <c r="AI38"/>
  <c r="AK38"/>
  <c r="AM38"/>
  <c r="AO38"/>
  <c r="D39"/>
  <c r="F39"/>
  <c r="I39"/>
  <c r="N39"/>
  <c r="P39"/>
  <c r="R39"/>
  <c r="V39"/>
  <c r="X39"/>
  <c r="Z39"/>
  <c r="AB39"/>
  <c r="AD39"/>
  <c r="AF39"/>
  <c r="AH39"/>
  <c r="AJ39"/>
  <c r="AL39"/>
  <c r="AN39"/>
  <c r="AP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D41"/>
  <c r="F41"/>
  <c r="H41"/>
  <c r="J41"/>
  <c r="L41"/>
  <c r="N41"/>
  <c r="Q41"/>
  <c r="S41"/>
  <c r="W41"/>
  <c r="Y41"/>
  <c r="AA41"/>
  <c r="AC41"/>
  <c r="AE41"/>
  <c r="AG41"/>
  <c r="AI41"/>
  <c r="AK41"/>
  <c r="AM41"/>
  <c r="AO41"/>
  <c r="D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G43"/>
  <c r="L43"/>
  <c r="O43"/>
  <c r="S43"/>
  <c r="Y43"/>
  <c r="AE43"/>
  <c r="AG43"/>
  <c r="AI43"/>
  <c r="AK43"/>
  <c r="AM43"/>
  <c r="AO43"/>
  <c r="AD44"/>
  <c r="AD59" s="1"/>
  <c r="AF44"/>
  <c r="AH44"/>
  <c r="AJ44"/>
  <c r="AL44"/>
  <c r="AN44"/>
  <c r="AP44"/>
  <c r="C21"/>
  <c r="C23"/>
  <c r="C33"/>
  <c r="C36"/>
  <c r="C38"/>
  <c r="C40"/>
  <c r="C42"/>
  <c r="AQ25" i="33"/>
  <c r="AQ34"/>
  <c r="AQ33"/>
  <c r="AD12" i="24"/>
  <c r="AF12"/>
  <c r="AH12"/>
  <c r="AJ12"/>
  <c r="AL12"/>
  <c r="AN12"/>
  <c r="AP12"/>
  <c r="AE13"/>
  <c r="AE13" i="26" s="1"/>
  <c r="AG13" i="24"/>
  <c r="AG13" i="26" s="1"/>
  <c r="AI13" i="24"/>
  <c r="AI13" i="26" s="1"/>
  <c r="AK13" i="24"/>
  <c r="AK13" i="26" s="1"/>
  <c r="AM13" i="24"/>
  <c r="AM13" i="26" s="1"/>
  <c r="AO13" i="24"/>
  <c r="AO13" i="26" s="1"/>
  <c r="AD14" i="24"/>
  <c r="AF14"/>
  <c r="AH14"/>
  <c r="AJ14"/>
  <c r="AL14"/>
  <c r="AN14"/>
  <c r="AP14"/>
  <c r="AE15"/>
  <c r="AE15" i="26" s="1"/>
  <c r="AG15" i="24"/>
  <c r="AG15" i="26" s="1"/>
  <c r="AI15" i="24"/>
  <c r="AI15" i="26" s="1"/>
  <c r="AK15" i="24"/>
  <c r="AK15" i="26" s="1"/>
  <c r="AM15" i="24"/>
  <c r="AM15" i="26" s="1"/>
  <c r="AO15" i="24"/>
  <c r="AO15" i="26" s="1"/>
  <c r="AD16" i="24"/>
  <c r="AD16" i="26" s="1"/>
  <c r="AF16" i="24"/>
  <c r="AF16" i="26" s="1"/>
  <c r="AH16" i="24"/>
  <c r="AH16" i="26" s="1"/>
  <c r="AJ16" i="24"/>
  <c r="AJ16" i="26" s="1"/>
  <c r="AL16" i="24"/>
  <c r="AL16" i="26" s="1"/>
  <c r="AN16" i="24"/>
  <c r="AN16" i="26" s="1"/>
  <c r="AP16" i="24"/>
  <c r="AP16" i="26" s="1"/>
  <c r="AE17" i="24"/>
  <c r="AE17" i="26" s="1"/>
  <c r="AG17" i="24"/>
  <c r="AG17" i="26" s="1"/>
  <c r="AI17" i="24"/>
  <c r="AI17" i="26" s="1"/>
  <c r="AK17" i="24"/>
  <c r="AK17" i="26" s="1"/>
  <c r="AM17" i="24"/>
  <c r="AM17" i="26" s="1"/>
  <c r="AO17" i="24"/>
  <c r="AO17" i="26" s="1"/>
  <c r="AD18" i="24"/>
  <c r="AD18" i="26" s="1"/>
  <c r="AF18" i="24"/>
  <c r="AF18" i="26" s="1"/>
  <c r="AH18" i="24"/>
  <c r="AH18" i="26" s="1"/>
  <c r="AJ18" i="24"/>
  <c r="AJ18" i="26" s="1"/>
  <c r="AL18" i="24"/>
  <c r="AL18" i="26" s="1"/>
  <c r="AN18" i="24"/>
  <c r="AN18" i="26" s="1"/>
  <c r="AP18" i="24"/>
  <c r="AP18" i="26" s="1"/>
  <c r="AE19" i="24"/>
  <c r="AE19" i="26" s="1"/>
  <c r="AG19" i="24"/>
  <c r="AG19" i="26" s="1"/>
  <c r="AI19" i="24"/>
  <c r="AI19" i="26" s="1"/>
  <c r="AK19" i="24"/>
  <c r="AK19" i="26" s="1"/>
  <c r="AM19" i="24"/>
  <c r="AM19" i="26" s="1"/>
  <c r="AO19" i="24"/>
  <c r="AO19" i="26" s="1"/>
  <c r="AD20" i="24"/>
  <c r="AF20"/>
  <c r="AH20"/>
  <c r="AJ20"/>
  <c r="AL20"/>
  <c r="AN20"/>
  <c r="AP20"/>
  <c r="AE21"/>
  <c r="AE21" i="26" s="1"/>
  <c r="AG21" i="24"/>
  <c r="AG21" i="26" s="1"/>
  <c r="AI21" i="24"/>
  <c r="AI21" i="26" s="1"/>
  <c r="AK21" i="24"/>
  <c r="AK21" i="26" s="1"/>
  <c r="AM21" i="24"/>
  <c r="AM21" i="26" s="1"/>
  <c r="AO21" i="24"/>
  <c r="AO21" i="26" s="1"/>
  <c r="AD22" i="24"/>
  <c r="AF22"/>
  <c r="AH22"/>
  <c r="AJ22"/>
  <c r="AL22"/>
  <c r="AN22"/>
  <c r="AP22"/>
  <c r="AE23"/>
  <c r="AE23" i="26" s="1"/>
  <c r="AG23" i="24"/>
  <c r="AG23" i="26" s="1"/>
  <c r="AI23" i="24"/>
  <c r="AI23" i="26" s="1"/>
  <c r="AK23" i="24"/>
  <c r="AK23" i="26" s="1"/>
  <c r="AM23" i="24"/>
  <c r="AM23" i="26" s="1"/>
  <c r="AO23" i="24"/>
  <c r="AO23" i="26" s="1"/>
  <c r="AD24" i="24"/>
  <c r="AF24"/>
  <c r="AH24"/>
  <c r="AJ24"/>
  <c r="AL24"/>
  <c r="AN24"/>
  <c r="AP24"/>
  <c r="AE25"/>
  <c r="AE25" i="26" s="1"/>
  <c r="AG25" i="24"/>
  <c r="AG25" i="26" s="1"/>
  <c r="AI25" i="24"/>
  <c r="AI25" i="26" s="1"/>
  <c r="AK25" i="24"/>
  <c r="AK25" i="26" s="1"/>
  <c r="AM25" i="24"/>
  <c r="AM25" i="26" s="1"/>
  <c r="AO25" i="24"/>
  <c r="AO25" i="26" s="1"/>
  <c r="AD26" i="24"/>
  <c r="AD26" i="26" s="1"/>
  <c r="AF26" i="24"/>
  <c r="AF26" i="26" s="1"/>
  <c r="AH26" i="24"/>
  <c r="AH26" i="26" s="1"/>
  <c r="AJ26" i="24"/>
  <c r="AJ26" i="26" s="1"/>
  <c r="AL26" i="24"/>
  <c r="AL26" i="26" s="1"/>
  <c r="AN26" i="24"/>
  <c r="AN26" i="26" s="1"/>
  <c r="AP26" i="24"/>
  <c r="AP26" i="26" s="1"/>
  <c r="AE27" i="24"/>
  <c r="AG27"/>
  <c r="AI27"/>
  <c r="AK27"/>
  <c r="AM27"/>
  <c r="AO27"/>
  <c r="AD28"/>
  <c r="AD28" i="26" s="1"/>
  <c r="AF28" i="24"/>
  <c r="AF28" i="26" s="1"/>
  <c r="AH28" i="24"/>
  <c r="AH28" i="26" s="1"/>
  <c r="AJ28" i="24"/>
  <c r="AJ28" i="26" s="1"/>
  <c r="AL28" i="24"/>
  <c r="AL28" i="26" s="1"/>
  <c r="AN28" i="24"/>
  <c r="AN28" i="26" s="1"/>
  <c r="AP28" i="24"/>
  <c r="AP28" i="26" s="1"/>
  <c r="AE29" i="24"/>
  <c r="AE29" i="26" s="1"/>
  <c r="AG29" i="24"/>
  <c r="AG29" i="26" s="1"/>
  <c r="AI29" i="24"/>
  <c r="AI29" i="26" s="1"/>
  <c r="AK29" i="24"/>
  <c r="AK29" i="26" s="1"/>
  <c r="AM29" i="24"/>
  <c r="AM29" i="26" s="1"/>
  <c r="AO29" i="24"/>
  <c r="AO29" i="26" s="1"/>
  <c r="AD30" i="24"/>
  <c r="AD30" i="26" s="1"/>
  <c r="AF30" i="24"/>
  <c r="AF30" i="26" s="1"/>
  <c r="AH30" i="24"/>
  <c r="AH30" i="26" s="1"/>
  <c r="AJ30" i="24"/>
  <c r="AJ30" i="26" s="1"/>
  <c r="AL30" i="24"/>
  <c r="AL30" i="26" s="1"/>
  <c r="AN30" i="24"/>
  <c r="AN30" i="26" s="1"/>
  <c r="AP30" i="24"/>
  <c r="AP30" i="26" s="1"/>
  <c r="AE31" i="24"/>
  <c r="AE31" i="26" s="1"/>
  <c r="AG31" i="24"/>
  <c r="AG31" i="26" s="1"/>
  <c r="AI31" i="24"/>
  <c r="AI31" i="26" s="1"/>
  <c r="AK31" i="24"/>
  <c r="AK31" i="26" s="1"/>
  <c r="AM31" i="24"/>
  <c r="AM31" i="26" s="1"/>
  <c r="AO31" i="24"/>
  <c r="AO31" i="26" s="1"/>
  <c r="AD32" i="24"/>
  <c r="AD32" i="26" s="1"/>
  <c r="AF32" i="24"/>
  <c r="AF32" i="26" s="1"/>
  <c r="AH32" i="24"/>
  <c r="AH32" i="26" s="1"/>
  <c r="AJ32" i="24"/>
  <c r="AJ32" i="26" s="1"/>
  <c r="AL32" i="24"/>
  <c r="AL32" i="26" s="1"/>
  <c r="AN32" i="24"/>
  <c r="AN32" i="26" s="1"/>
  <c r="AP32" i="24"/>
  <c r="AP32" i="26" s="1"/>
  <c r="AE33" i="24"/>
  <c r="AE33" i="26" s="1"/>
  <c r="AG33" i="24"/>
  <c r="AG33" i="26" s="1"/>
  <c r="AI33" i="24"/>
  <c r="AI33" i="26" s="1"/>
  <c r="AK33" i="24"/>
  <c r="AK33" i="26" s="1"/>
  <c r="AM33" i="24"/>
  <c r="AM33" i="26" s="1"/>
  <c r="AO33" i="24"/>
  <c r="AO33" i="26" s="1"/>
  <c r="AD34" i="24"/>
  <c r="AD34" i="26" s="1"/>
  <c r="AF34" i="24"/>
  <c r="AF34" i="26" s="1"/>
  <c r="AH34" i="24"/>
  <c r="AH34" i="26" s="1"/>
  <c r="AJ34" i="24"/>
  <c r="AJ34" i="26" s="1"/>
  <c r="AL34" i="24"/>
  <c r="AL34" i="26" s="1"/>
  <c r="AN34" i="24"/>
  <c r="AN34" i="26" s="1"/>
  <c r="AP34" i="24"/>
  <c r="AP34" i="26" s="1"/>
  <c r="AE35" i="24"/>
  <c r="AE35" i="26" s="1"/>
  <c r="AG35" i="24"/>
  <c r="AG35" i="26" s="1"/>
  <c r="AI35" i="24"/>
  <c r="AI35" i="26" s="1"/>
  <c r="AK35" i="24"/>
  <c r="AK35" i="26" s="1"/>
  <c r="AM35" i="24"/>
  <c r="AM35" i="26" s="1"/>
  <c r="AO35" i="24"/>
  <c r="AO35" i="26" s="1"/>
  <c r="AD36" i="24"/>
  <c r="AD36" i="26" s="1"/>
  <c r="AF36" i="24"/>
  <c r="AF36" i="26" s="1"/>
  <c r="AH36" i="24"/>
  <c r="AH36" i="26" s="1"/>
  <c r="AJ36" i="24"/>
  <c r="AJ36" i="26" s="1"/>
  <c r="AL36" i="24"/>
  <c r="AL36" i="26" s="1"/>
  <c r="AN36" i="24"/>
  <c r="AN36" i="26" s="1"/>
  <c r="AP36" i="24"/>
  <c r="AP36" i="26" s="1"/>
  <c r="AE37" i="24"/>
  <c r="AE37" i="26" s="1"/>
  <c r="AG37" i="24"/>
  <c r="AG37" i="26" s="1"/>
  <c r="AI37" i="24"/>
  <c r="AI37" i="26" s="1"/>
  <c r="AK37" i="24"/>
  <c r="AK37" i="26" s="1"/>
  <c r="AM37" i="24"/>
  <c r="AM37" i="26" s="1"/>
  <c r="AO37" i="24"/>
  <c r="AO37" i="26" s="1"/>
  <c r="AD38" i="24"/>
  <c r="AF38"/>
  <c r="AH38"/>
  <c r="AJ38"/>
  <c r="AL38"/>
  <c r="AN38"/>
  <c r="AP38"/>
  <c r="AE39"/>
  <c r="AE39" i="26" s="1"/>
  <c r="AG39" i="24"/>
  <c r="AG39" i="26" s="1"/>
  <c r="AI39" i="24"/>
  <c r="AI39" i="26" s="1"/>
  <c r="AK39" i="24"/>
  <c r="AK39" i="26" s="1"/>
  <c r="AM39" i="24"/>
  <c r="AM39" i="26" s="1"/>
  <c r="AO39" i="24"/>
  <c r="AO39" i="26" s="1"/>
  <c r="AD40" i="24"/>
  <c r="AD40" i="26" s="1"/>
  <c r="AF40" i="24"/>
  <c r="AF40" i="26" s="1"/>
  <c r="AH40" i="24"/>
  <c r="AH40" i="26" s="1"/>
  <c r="AJ40" i="24"/>
  <c r="AJ40" i="26" s="1"/>
  <c r="AL40" i="24"/>
  <c r="AL40" i="26" s="1"/>
  <c r="AN40" i="24"/>
  <c r="AN40" i="26" s="1"/>
  <c r="AP40" i="24"/>
  <c r="AP40" i="26" s="1"/>
  <c r="AE41" i="24"/>
  <c r="AE41" i="26" s="1"/>
  <c r="AG41" i="24"/>
  <c r="AG41" i="26" s="1"/>
  <c r="AI41" i="24"/>
  <c r="AI41" i="26" s="1"/>
  <c r="AK41" i="24"/>
  <c r="AK41" i="26" s="1"/>
  <c r="AM41" i="24"/>
  <c r="AM41" i="26" s="1"/>
  <c r="AO41" i="24"/>
  <c r="AO41" i="26" s="1"/>
  <c r="AD42" i="24"/>
  <c r="AD42" i="26" s="1"/>
  <c r="AF42" i="24"/>
  <c r="AF42" i="26" s="1"/>
  <c r="AH42" i="24"/>
  <c r="AH42" i="26" s="1"/>
  <c r="AJ42" i="24"/>
  <c r="AJ42" i="26" s="1"/>
  <c r="AL42" i="24"/>
  <c r="AL42" i="26" s="1"/>
  <c r="AN42" i="24"/>
  <c r="AN42" i="26" s="1"/>
  <c r="AP42" i="24"/>
  <c r="AP42" i="26" s="1"/>
  <c r="AE43" i="24"/>
  <c r="AE43" i="26" s="1"/>
  <c r="AG43" i="24"/>
  <c r="AG43" i="26" s="1"/>
  <c r="AI43" i="24"/>
  <c r="AI43" i="26" s="1"/>
  <c r="AK43" i="24"/>
  <c r="AK43" i="26" s="1"/>
  <c r="AM43" i="24"/>
  <c r="AM43" i="26" s="1"/>
  <c r="AO43" i="24"/>
  <c r="AO43" i="26" s="1"/>
  <c r="AD44" i="24"/>
  <c r="AD59" s="1"/>
  <c r="AF44"/>
  <c r="AF44" i="26" s="1"/>
  <c r="AH44" i="24"/>
  <c r="AH44" i="26" s="1"/>
  <c r="AJ44" i="24"/>
  <c r="AJ44" i="26" s="1"/>
  <c r="AL44" i="24"/>
  <c r="AL44" i="26" s="1"/>
  <c r="AN44" i="24"/>
  <c r="AN44" i="26" s="1"/>
  <c r="AP44" i="24"/>
  <c r="AP44" i="26" s="1"/>
  <c r="G12" i="20"/>
  <c r="L12"/>
  <c r="N12"/>
  <c r="U12"/>
  <c r="AD12"/>
  <c r="AF12"/>
  <c r="AH12"/>
  <c r="AJ12"/>
  <c r="AL12"/>
  <c r="AN12"/>
  <c r="AP12"/>
  <c r="G13"/>
  <c r="L13"/>
  <c r="N13"/>
  <c r="R13"/>
  <c r="U13"/>
  <c r="AC13"/>
  <c r="AE13"/>
  <c r="AG13"/>
  <c r="AI13"/>
  <c r="AK13"/>
  <c r="AM13"/>
  <c r="AO13"/>
  <c r="G14"/>
  <c r="L14"/>
  <c r="L48" s="1"/>
  <c r="N14"/>
  <c r="N48" s="1"/>
  <c r="R14"/>
  <c r="R48" s="1"/>
  <c r="U14"/>
  <c r="U48" s="1"/>
  <c r="AE14"/>
  <c r="AG14"/>
  <c r="AI14"/>
  <c r="AK14"/>
  <c r="AM14"/>
  <c r="AO14"/>
  <c r="D15"/>
  <c r="G15"/>
  <c r="K15"/>
  <c r="M15"/>
  <c r="P15"/>
  <c r="S15"/>
  <c r="W15"/>
  <c r="AC15"/>
  <c r="AE15"/>
  <c r="AG15"/>
  <c r="AI15"/>
  <c r="AK15"/>
  <c r="AM15"/>
  <c r="AO15"/>
  <c r="G16"/>
  <c r="L16"/>
  <c r="N16"/>
  <c r="Q16"/>
  <c r="S16"/>
  <c r="W16"/>
  <c r="AC16"/>
  <c r="AE16"/>
  <c r="AG16"/>
  <c r="AI16"/>
  <c r="AK16"/>
  <c r="AM16"/>
  <c r="AO16"/>
  <c r="G17"/>
  <c r="L17"/>
  <c r="N17"/>
  <c r="R17"/>
  <c r="U17"/>
  <c r="AC17"/>
  <c r="AE17"/>
  <c r="AG17"/>
  <c r="AI17"/>
  <c r="AK17"/>
  <c r="AM17"/>
  <c r="AO17"/>
  <c r="G18"/>
  <c r="L18"/>
  <c r="N18"/>
  <c r="R18"/>
  <c r="U18"/>
  <c r="AB18"/>
  <c r="AD18"/>
  <c r="AF18"/>
  <c r="AH18"/>
  <c r="AJ18"/>
  <c r="AL18"/>
  <c r="AN18"/>
  <c r="AP18"/>
  <c r="K19"/>
  <c r="M19"/>
  <c r="P19"/>
  <c r="S19"/>
  <c r="W19"/>
  <c r="AD19"/>
  <c r="AF19"/>
  <c r="AH19"/>
  <c r="AJ19"/>
  <c r="AL19"/>
  <c r="AN19"/>
  <c r="AP19"/>
  <c r="G20"/>
  <c r="K20"/>
  <c r="M20"/>
  <c r="P20"/>
  <c r="S20"/>
  <c r="W20"/>
  <c r="AB20"/>
  <c r="AE20"/>
  <c r="AG20"/>
  <c r="AI20"/>
  <c r="AK20"/>
  <c r="AM20"/>
  <c r="AO20"/>
  <c r="F21"/>
  <c r="J21"/>
  <c r="L21"/>
  <c r="N21"/>
  <c r="S21"/>
  <c r="W21"/>
  <c r="AB21"/>
  <c r="AE21"/>
  <c r="AG21"/>
  <c r="AI21"/>
  <c r="AK21"/>
  <c r="AM21"/>
  <c r="AO21"/>
  <c r="E22"/>
  <c r="G22"/>
  <c r="J22"/>
  <c r="L22"/>
  <c r="N22"/>
  <c r="R22"/>
  <c r="U22"/>
  <c r="Z22"/>
  <c r="AC22"/>
  <c r="AC50" s="1"/>
  <c r="AE22"/>
  <c r="AE50" s="1"/>
  <c r="AG22"/>
  <c r="AG50" s="1"/>
  <c r="AI22"/>
  <c r="AI50" s="1"/>
  <c r="AK22"/>
  <c r="AK50" s="1"/>
  <c r="AM22"/>
  <c r="AM50" s="1"/>
  <c r="AO22"/>
  <c r="AO50" s="1"/>
  <c r="D23"/>
  <c r="F23"/>
  <c r="I23"/>
  <c r="K23"/>
  <c r="M23"/>
  <c r="O23"/>
  <c r="R23"/>
  <c r="U23"/>
  <c r="Z23"/>
  <c r="AB23"/>
  <c r="AD23"/>
  <c r="AF23"/>
  <c r="AH23"/>
  <c r="AJ23"/>
  <c r="AL23"/>
  <c r="AN23"/>
  <c r="AP23"/>
  <c r="G24"/>
  <c r="L24"/>
  <c r="N24"/>
  <c r="R24"/>
  <c r="U24"/>
  <c r="AB24"/>
  <c r="AD24"/>
  <c r="AF24"/>
  <c r="AH24"/>
  <c r="AJ24"/>
  <c r="AL24"/>
  <c r="AN24"/>
  <c r="AP24"/>
  <c r="F25"/>
  <c r="K25"/>
  <c r="M25"/>
  <c r="P25"/>
  <c r="S25"/>
  <c r="Y25"/>
  <c r="AC25"/>
  <c r="AE25"/>
  <c r="AG25"/>
  <c r="AI25"/>
  <c r="AK25"/>
  <c r="AM25"/>
  <c r="AO25"/>
  <c r="E26"/>
  <c r="G26"/>
  <c r="L26"/>
  <c r="N26"/>
  <c r="R26"/>
  <c r="U26"/>
  <c r="AC26"/>
  <c r="AE26"/>
  <c r="AG26"/>
  <c r="AI26"/>
  <c r="AK26"/>
  <c r="AM26"/>
  <c r="AO26"/>
  <c r="F27"/>
  <c r="H27"/>
  <c r="L27"/>
  <c r="N27"/>
  <c r="R27"/>
  <c r="U27"/>
  <c r="AB27"/>
  <c r="AD27"/>
  <c r="AF27"/>
  <c r="AH27"/>
  <c r="AJ27"/>
  <c r="AL27"/>
  <c r="AN27"/>
  <c r="AP27"/>
  <c r="G28"/>
  <c r="K28"/>
  <c r="M28"/>
  <c r="P28"/>
  <c r="S28"/>
  <c r="Y28"/>
  <c r="AC28"/>
  <c r="AE28"/>
  <c r="AG28"/>
  <c r="AI28"/>
  <c r="AK28"/>
  <c r="AM28"/>
  <c r="AO28"/>
  <c r="F29"/>
  <c r="H29"/>
  <c r="K29"/>
  <c r="M29"/>
  <c r="P29"/>
  <c r="S29"/>
  <c r="W29"/>
  <c r="AB29"/>
  <c r="AD29"/>
  <c r="AF29"/>
  <c r="AH29"/>
  <c r="AJ29"/>
  <c r="AL29"/>
  <c r="AN29"/>
  <c r="AP29"/>
  <c r="G30"/>
  <c r="L30"/>
  <c r="N30"/>
  <c r="R30"/>
  <c r="U30"/>
  <c r="Y30"/>
  <c r="AC30"/>
  <c r="AE30"/>
  <c r="AG30"/>
  <c r="AI30"/>
  <c r="AK30"/>
  <c r="AM30"/>
  <c r="AO30"/>
  <c r="F31"/>
  <c r="K31"/>
  <c r="M31"/>
  <c r="P31"/>
  <c r="S31"/>
  <c r="W31"/>
  <c r="AB31"/>
  <c r="AE31"/>
  <c r="AG31"/>
  <c r="AI31"/>
  <c r="AK31"/>
  <c r="AM31"/>
  <c r="AO31"/>
  <c r="F32"/>
  <c r="K32"/>
  <c r="M32"/>
  <c r="P32"/>
  <c r="S32"/>
  <c r="Y32"/>
  <c r="AD32"/>
  <c r="AF32"/>
  <c r="AH32"/>
  <c r="AJ32"/>
  <c r="AL32"/>
  <c r="AN32"/>
  <c r="AP32"/>
  <c r="F33"/>
  <c r="H33"/>
  <c r="J33"/>
  <c r="L33"/>
  <c r="N33"/>
  <c r="Q33"/>
  <c r="S33"/>
  <c r="X33"/>
  <c r="AA33"/>
  <c r="AD33"/>
  <c r="AF33"/>
  <c r="AH33"/>
  <c r="AJ33"/>
  <c r="AL33"/>
  <c r="AN33"/>
  <c r="AP33"/>
  <c r="K34"/>
  <c r="M34"/>
  <c r="P34"/>
  <c r="S34"/>
  <c r="Y34"/>
  <c r="AD34"/>
  <c r="AF34"/>
  <c r="AH34"/>
  <c r="AJ34"/>
  <c r="AL34"/>
  <c r="AN34"/>
  <c r="AP34"/>
  <c r="G35"/>
  <c r="J35"/>
  <c r="L35"/>
  <c r="N35"/>
  <c r="R35"/>
  <c r="U35"/>
  <c r="Y35"/>
  <c r="AD35"/>
  <c r="AF35"/>
  <c r="AH35"/>
  <c r="AJ35"/>
  <c r="AL35"/>
  <c r="AN35"/>
  <c r="AP35"/>
  <c r="H36"/>
  <c r="M36"/>
  <c r="P36"/>
  <c r="Y36"/>
  <c r="AB36"/>
  <c r="AD36"/>
  <c r="AF36"/>
  <c r="AH36"/>
  <c r="AJ36"/>
  <c r="AL36"/>
  <c r="AN36"/>
  <c r="AP36"/>
  <c r="G37"/>
  <c r="L37"/>
  <c r="N37"/>
  <c r="R37"/>
  <c r="U37"/>
  <c r="W37"/>
  <c r="Z37"/>
  <c r="AC37"/>
  <c r="AE37"/>
  <c r="AG37"/>
  <c r="AI37"/>
  <c r="AK37"/>
  <c r="AM37"/>
  <c r="AO37"/>
  <c r="D38"/>
  <c r="F38"/>
  <c r="I38"/>
  <c r="N38"/>
  <c r="P38"/>
  <c r="R38"/>
  <c r="V38"/>
  <c r="X38"/>
  <c r="Z38"/>
  <c r="AB38"/>
  <c r="AD38"/>
  <c r="AF38"/>
  <c r="AH38"/>
  <c r="AJ38"/>
  <c r="AL38"/>
  <c r="AN38"/>
  <c r="AP38"/>
  <c r="E39"/>
  <c r="H39"/>
  <c r="J39"/>
  <c r="O39"/>
  <c r="Q39"/>
  <c r="T39"/>
  <c r="W39"/>
  <c r="Y39"/>
  <c r="AA39"/>
  <c r="AC39"/>
  <c r="AE39"/>
  <c r="AG39"/>
  <c r="AI39"/>
  <c r="AK39"/>
  <c r="AM39"/>
  <c r="AO39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AP40"/>
  <c r="E41"/>
  <c r="G41"/>
  <c r="I41"/>
  <c r="K41"/>
  <c r="M41"/>
  <c r="P41"/>
  <c r="R41"/>
  <c r="U41"/>
  <c r="X41"/>
  <c r="Z41"/>
  <c r="AB41"/>
  <c r="AD41"/>
  <c r="AF41"/>
  <c r="AH41"/>
  <c r="AJ41"/>
  <c r="AL41"/>
  <c r="AN41"/>
  <c r="AP41"/>
  <c r="E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K43"/>
  <c r="M43"/>
  <c r="R43"/>
  <c r="U43"/>
  <c r="AD43"/>
  <c r="AF43"/>
  <c r="AH43"/>
  <c r="AJ43"/>
  <c r="AL43"/>
  <c r="AN43"/>
  <c r="AP43"/>
  <c r="AE44"/>
  <c r="AG44"/>
  <c r="AI44"/>
  <c r="AK44"/>
  <c r="AM44"/>
  <c r="AO44"/>
  <c r="C20"/>
  <c r="C22"/>
  <c r="C50" s="1"/>
  <c r="C31"/>
  <c r="C35"/>
  <c r="C37"/>
  <c r="C39"/>
  <c r="C41"/>
  <c r="AQ40"/>
  <c r="AE111" s="1"/>
  <c r="K12" i="8"/>
  <c r="M12"/>
  <c r="S12"/>
  <c r="AB12"/>
  <c r="AE12"/>
  <c r="AG12"/>
  <c r="AI12"/>
  <c r="AK12"/>
  <c r="AM12"/>
  <c r="AO12"/>
  <c r="F13"/>
  <c r="F13" i="19" s="1"/>
  <c r="K13" i="8"/>
  <c r="K13" i="19" s="1"/>
  <c r="M13" i="8"/>
  <c r="M13" i="19" s="1"/>
  <c r="P13" i="8"/>
  <c r="P13" i="19" s="1"/>
  <c r="S13" i="8"/>
  <c r="S13" i="19" s="1"/>
  <c r="AB13" i="8"/>
  <c r="AB13" i="19" s="1"/>
  <c r="AD13" i="8"/>
  <c r="AD13" i="19" s="1"/>
  <c r="AF13" i="8"/>
  <c r="AF13" i="19" s="1"/>
  <c r="AH13" i="8"/>
  <c r="AH13" i="19" s="1"/>
  <c r="AJ13" i="8"/>
  <c r="AJ13" i="19" s="1"/>
  <c r="AL13" i="8"/>
  <c r="AL13" i="19" s="1"/>
  <c r="AN13" i="8"/>
  <c r="AN13" i="19" s="1"/>
  <c r="AP13" i="8"/>
  <c r="AP13" i="19" s="1"/>
  <c r="K14" i="8"/>
  <c r="M14"/>
  <c r="P14"/>
  <c r="S14"/>
  <c r="AD14"/>
  <c r="AF14"/>
  <c r="AH14"/>
  <c r="AJ14"/>
  <c r="AL14"/>
  <c r="AN14"/>
  <c r="AP14"/>
  <c r="F15"/>
  <c r="F15" i="19" s="1"/>
  <c r="I15" i="8"/>
  <c r="I15" i="19" s="1"/>
  <c r="L15" i="8"/>
  <c r="L15" i="19" s="1"/>
  <c r="N15" i="8"/>
  <c r="N15" i="19" s="1"/>
  <c r="R15" i="8"/>
  <c r="R15" i="19" s="1"/>
  <c r="U15" i="8"/>
  <c r="U15" i="19" s="1"/>
  <c r="AB15" i="8"/>
  <c r="AB15" i="19" s="1"/>
  <c r="AD15" i="8"/>
  <c r="AD15" i="19" s="1"/>
  <c r="AF15" i="8"/>
  <c r="AF15" i="19" s="1"/>
  <c r="AH15" i="8"/>
  <c r="AH15" i="19" s="1"/>
  <c r="AJ15" i="8"/>
  <c r="AJ15" i="19" s="1"/>
  <c r="AL15" i="8"/>
  <c r="AL15" i="19" s="1"/>
  <c r="AN15" i="8"/>
  <c r="AN15" i="19" s="1"/>
  <c r="AP15" i="8"/>
  <c r="AP15" i="19" s="1"/>
  <c r="K16" i="8"/>
  <c r="K16" i="19" s="1"/>
  <c r="M16" i="8"/>
  <c r="M16" i="19" s="1"/>
  <c r="P16" i="8"/>
  <c r="P16" i="19" s="1"/>
  <c r="R16" i="8"/>
  <c r="R16" i="19" s="1"/>
  <c r="U16" i="8"/>
  <c r="U16" i="19" s="1"/>
  <c r="AB16" i="8"/>
  <c r="AB16" i="19" s="1"/>
  <c r="AD16" i="8"/>
  <c r="AD16" i="19" s="1"/>
  <c r="AF16" i="8"/>
  <c r="AF16" i="19" s="1"/>
  <c r="AH16" i="8"/>
  <c r="AH16" i="19" s="1"/>
  <c r="AJ16" i="8"/>
  <c r="AJ16" i="19" s="1"/>
  <c r="AL16" i="8"/>
  <c r="AL16" i="19" s="1"/>
  <c r="AN16" i="8"/>
  <c r="AN16" i="19" s="1"/>
  <c r="AP16" i="8"/>
  <c r="AP16" i="19" s="1"/>
  <c r="K17" i="8"/>
  <c r="K17" i="19" s="1"/>
  <c r="M17" i="8"/>
  <c r="M17" i="19" s="1"/>
  <c r="P17" i="8"/>
  <c r="P17" i="19" s="1"/>
  <c r="S17" i="8"/>
  <c r="S17" i="19" s="1"/>
  <c r="AB17" i="8"/>
  <c r="AB17" i="19" s="1"/>
  <c r="AD17" i="8"/>
  <c r="AD17" i="19" s="1"/>
  <c r="AF17" i="8"/>
  <c r="AF17" i="19" s="1"/>
  <c r="AH17" i="8"/>
  <c r="AH17" i="19" s="1"/>
  <c r="AJ17" i="8"/>
  <c r="AJ17" i="19" s="1"/>
  <c r="AL17" i="8"/>
  <c r="AL17" i="19" s="1"/>
  <c r="AN17" i="8"/>
  <c r="AN17" i="19" s="1"/>
  <c r="AP17" i="8"/>
  <c r="AP17" i="19" s="1"/>
  <c r="K18" i="8"/>
  <c r="K18" i="19" s="1"/>
  <c r="M18" i="8"/>
  <c r="M18" i="19" s="1"/>
  <c r="P18" i="8"/>
  <c r="P18" i="19" s="1"/>
  <c r="S18" i="8"/>
  <c r="S18" i="19" s="1"/>
  <c r="W18" i="8"/>
  <c r="W18" i="19" s="1"/>
  <c r="AC18" i="8"/>
  <c r="AC18" i="19" s="1"/>
  <c r="AE18" i="8"/>
  <c r="AE18" i="19" s="1"/>
  <c r="AG18" i="8"/>
  <c r="AG18" i="19" s="1"/>
  <c r="AI18" i="8"/>
  <c r="AI18" i="19" s="1"/>
  <c r="AK18" i="8"/>
  <c r="AK18" i="19" s="1"/>
  <c r="AM18" i="8"/>
  <c r="AM18" i="19" s="1"/>
  <c r="AO18" i="8"/>
  <c r="AO18" i="19" s="1"/>
  <c r="G19" i="8"/>
  <c r="G19" i="19" s="1"/>
  <c r="L19" i="8"/>
  <c r="L19" i="19" s="1"/>
  <c r="N19" i="8"/>
  <c r="N19" i="19" s="1"/>
  <c r="R19" i="8"/>
  <c r="R19" i="19" s="1"/>
  <c r="U19" i="8"/>
  <c r="U19" i="19" s="1"/>
  <c r="Y19" i="8"/>
  <c r="Y19" i="19" s="1"/>
  <c r="AE19" i="8"/>
  <c r="AE19" i="19" s="1"/>
  <c r="AG19" i="8"/>
  <c r="AG19" i="19" s="1"/>
  <c r="AI19" i="8"/>
  <c r="AI19" i="19" s="1"/>
  <c r="AK19" i="8"/>
  <c r="AK19" i="19" s="1"/>
  <c r="AM19" i="8"/>
  <c r="AM19" i="19" s="1"/>
  <c r="AO19" i="8"/>
  <c r="AO19" i="19" s="1"/>
  <c r="F20" i="8"/>
  <c r="J20"/>
  <c r="J20" i="19" s="1"/>
  <c r="L20" i="8"/>
  <c r="N20"/>
  <c r="R20"/>
  <c r="U20"/>
  <c r="Y20"/>
  <c r="AD20"/>
  <c r="AF20"/>
  <c r="AH20"/>
  <c r="AJ20"/>
  <c r="AL20"/>
  <c r="AN20"/>
  <c r="AP20"/>
  <c r="G21"/>
  <c r="G21" i="19" s="1"/>
  <c r="K21" i="8"/>
  <c r="K21" i="19" s="1"/>
  <c r="M21" i="8"/>
  <c r="M21" i="19" s="1"/>
  <c r="R21" i="8"/>
  <c r="R21" i="19" s="1"/>
  <c r="U21" i="8"/>
  <c r="U21" i="19" s="1"/>
  <c r="Y21" i="8"/>
  <c r="Y21" i="19" s="1"/>
  <c r="AD21" i="8"/>
  <c r="AD21" i="19" s="1"/>
  <c r="AF21" i="8"/>
  <c r="AF21" i="19" s="1"/>
  <c r="AH21" i="8"/>
  <c r="AH21" i="19" s="1"/>
  <c r="AJ21" i="8"/>
  <c r="AJ21" i="19" s="1"/>
  <c r="AL21" i="8"/>
  <c r="AL21" i="19" s="1"/>
  <c r="AN21" i="8"/>
  <c r="AN21" i="19" s="1"/>
  <c r="AP21" i="8"/>
  <c r="AP21" i="19" s="1"/>
  <c r="F22" i="8"/>
  <c r="H22"/>
  <c r="H22" i="19" s="1"/>
  <c r="K22" i="8"/>
  <c r="M22"/>
  <c r="P22"/>
  <c r="S22"/>
  <c r="Y22"/>
  <c r="AB22"/>
  <c r="AD22"/>
  <c r="AF22"/>
  <c r="AH22"/>
  <c r="AJ22"/>
  <c r="AL22"/>
  <c r="AN22"/>
  <c r="AP22"/>
  <c r="E23"/>
  <c r="E23" i="19" s="1"/>
  <c r="G23" i="8"/>
  <c r="G23" i="19" s="1"/>
  <c r="J23" i="8"/>
  <c r="J23" i="19" s="1"/>
  <c r="L23" i="8"/>
  <c r="L23" i="19" s="1"/>
  <c r="N23" i="8"/>
  <c r="N23" i="19" s="1"/>
  <c r="P23" i="8"/>
  <c r="P23" i="19" s="1"/>
  <c r="S23" i="8"/>
  <c r="S23" i="19" s="1"/>
  <c r="Y23" i="8"/>
  <c r="Y23" i="19" s="1"/>
  <c r="AA23" i="8"/>
  <c r="AA23" i="19" s="1"/>
  <c r="AC23" i="8"/>
  <c r="AC23" i="19" s="1"/>
  <c r="AE23" i="8"/>
  <c r="AE23" i="19" s="1"/>
  <c r="AG23" i="8"/>
  <c r="AG23" i="19" s="1"/>
  <c r="AI23" i="8"/>
  <c r="AI23" i="19" s="1"/>
  <c r="AK23" i="8"/>
  <c r="AK23" i="19" s="1"/>
  <c r="AM23" i="8"/>
  <c r="AM23" i="19" s="1"/>
  <c r="AO23" i="8"/>
  <c r="AO23" i="19" s="1"/>
  <c r="F24" i="8"/>
  <c r="K24"/>
  <c r="M24"/>
  <c r="P24"/>
  <c r="S24"/>
  <c r="Y24"/>
  <c r="Y24" i="19" s="1"/>
  <c r="AC24" i="8"/>
  <c r="AE24"/>
  <c r="AG24"/>
  <c r="AI24"/>
  <c r="AK24"/>
  <c r="AM24"/>
  <c r="AO24"/>
  <c r="E25"/>
  <c r="E25" i="19" s="1"/>
  <c r="G25" i="8"/>
  <c r="G25" i="19" s="1"/>
  <c r="L25" i="8"/>
  <c r="L25" i="19" s="1"/>
  <c r="N25" i="8"/>
  <c r="N25" i="19" s="1"/>
  <c r="R25" i="8"/>
  <c r="R25" i="19" s="1"/>
  <c r="U25" i="8"/>
  <c r="U25" i="19" s="1"/>
  <c r="AB25" i="8"/>
  <c r="AB25" i="19" s="1"/>
  <c r="AD25" i="8"/>
  <c r="AD25" i="19" s="1"/>
  <c r="AF25" i="8"/>
  <c r="AF25" i="19" s="1"/>
  <c r="AH25" i="8"/>
  <c r="AH25" i="19" s="1"/>
  <c r="AJ25" i="8"/>
  <c r="AJ25" i="19" s="1"/>
  <c r="AL25" i="8"/>
  <c r="AL25" i="19" s="1"/>
  <c r="AN25" i="8"/>
  <c r="AN25" i="19" s="1"/>
  <c r="AP25" i="8"/>
  <c r="AP25" i="19" s="1"/>
  <c r="F26" i="8"/>
  <c r="F26" i="19" s="1"/>
  <c r="K26" i="8"/>
  <c r="K26" i="19" s="1"/>
  <c r="M26" i="8"/>
  <c r="M26" i="19" s="1"/>
  <c r="P26" i="8"/>
  <c r="P26" i="19" s="1"/>
  <c r="S26" i="8"/>
  <c r="S26" i="19" s="1"/>
  <c r="AB26" i="8"/>
  <c r="AB26" i="19" s="1"/>
  <c r="AD26" i="8"/>
  <c r="AD26" i="19" s="1"/>
  <c r="AF26" i="8"/>
  <c r="AF26" i="19" s="1"/>
  <c r="AH26" i="8"/>
  <c r="AH26" i="19" s="1"/>
  <c r="AJ26" i="8"/>
  <c r="AJ26" i="19" s="1"/>
  <c r="AL26" i="8"/>
  <c r="AL26" i="19" s="1"/>
  <c r="AN26" i="8"/>
  <c r="AN26" i="19" s="1"/>
  <c r="AP26" i="8"/>
  <c r="AP26" i="19" s="1"/>
  <c r="G27" i="8"/>
  <c r="K27"/>
  <c r="M27"/>
  <c r="P27"/>
  <c r="S27"/>
  <c r="Y27"/>
  <c r="AC27"/>
  <c r="AE27"/>
  <c r="AG27"/>
  <c r="AI27"/>
  <c r="AK27"/>
  <c r="AM27"/>
  <c r="AO27"/>
  <c r="F28"/>
  <c r="F28" i="19" s="1"/>
  <c r="J28" i="8"/>
  <c r="J28" i="19" s="1"/>
  <c r="L28" i="8"/>
  <c r="L28" i="19" s="1"/>
  <c r="N28" i="8"/>
  <c r="N28" i="19" s="1"/>
  <c r="R28" i="8"/>
  <c r="R28" i="19" s="1"/>
  <c r="U28" i="8"/>
  <c r="U28" i="19" s="1"/>
  <c r="AB28" i="8"/>
  <c r="AB28" i="19" s="1"/>
  <c r="AD28" i="8"/>
  <c r="AD28" i="19" s="1"/>
  <c r="AF28" i="8"/>
  <c r="AF28" i="19" s="1"/>
  <c r="AH28" i="8"/>
  <c r="AH28" i="19" s="1"/>
  <c r="AJ28" i="8"/>
  <c r="AJ28" i="19" s="1"/>
  <c r="AL28" i="8"/>
  <c r="AL28" i="19" s="1"/>
  <c r="AN28" i="8"/>
  <c r="AN28" i="19" s="1"/>
  <c r="AP28" i="8"/>
  <c r="AP28" i="19" s="1"/>
  <c r="G29" i="8"/>
  <c r="G29" i="19" s="1"/>
  <c r="J29" i="8"/>
  <c r="J29" i="19" s="1"/>
  <c r="L29" i="8"/>
  <c r="L29" i="19" s="1"/>
  <c r="N29" i="8"/>
  <c r="N29" i="19" s="1"/>
  <c r="R29" i="8"/>
  <c r="R29" i="19" s="1"/>
  <c r="U29" i="8"/>
  <c r="U29" i="19" s="1"/>
  <c r="Y29" i="8"/>
  <c r="Y29" i="19" s="1"/>
  <c r="AC29" i="8"/>
  <c r="AC29" i="19" s="1"/>
  <c r="AE29" i="8"/>
  <c r="AE29" i="19" s="1"/>
  <c r="AG29" i="8"/>
  <c r="AG29" i="19" s="1"/>
  <c r="AI29" i="8"/>
  <c r="AI29" i="19" s="1"/>
  <c r="AK29" i="8"/>
  <c r="AK29" i="19" s="1"/>
  <c r="AM29" i="8"/>
  <c r="AM29" i="19" s="1"/>
  <c r="AO29" i="8"/>
  <c r="AO29" i="19" s="1"/>
  <c r="F30" i="8"/>
  <c r="F30" i="19" s="1"/>
  <c r="K30" i="8"/>
  <c r="K30" i="19" s="1"/>
  <c r="M30" i="8"/>
  <c r="M30" i="19" s="1"/>
  <c r="P30" i="8"/>
  <c r="P30" i="19" s="1"/>
  <c r="S30" i="8"/>
  <c r="S30" i="19" s="1"/>
  <c r="W30" i="8"/>
  <c r="W30" i="19" s="1"/>
  <c r="AB30" i="8"/>
  <c r="AB30" i="19" s="1"/>
  <c r="AD30" i="8"/>
  <c r="AD30" i="19" s="1"/>
  <c r="AF30" i="8"/>
  <c r="AF30" i="19" s="1"/>
  <c r="AH30" i="8"/>
  <c r="AH30" i="19" s="1"/>
  <c r="AJ30" i="8"/>
  <c r="AJ30" i="19" s="1"/>
  <c r="AL30" i="8"/>
  <c r="AL30" i="19" s="1"/>
  <c r="AN30" i="8"/>
  <c r="AN30" i="19" s="1"/>
  <c r="AP30" i="8"/>
  <c r="AP30" i="19" s="1"/>
  <c r="G31" i="8"/>
  <c r="G31" i="19" s="1"/>
  <c r="L31" i="8"/>
  <c r="L31" i="19" s="1"/>
  <c r="N31" i="8"/>
  <c r="N31" i="19" s="1"/>
  <c r="R31" i="8"/>
  <c r="R31" i="19" s="1"/>
  <c r="U31" i="8"/>
  <c r="U31" i="19" s="1"/>
  <c r="Y31" i="8"/>
  <c r="Y31" i="19" s="1"/>
  <c r="AD31" i="8"/>
  <c r="AD31" i="19" s="1"/>
  <c r="AF31" i="8"/>
  <c r="AF31" i="19" s="1"/>
  <c r="AH31" i="8"/>
  <c r="AH31" i="19" s="1"/>
  <c r="AJ31" i="8"/>
  <c r="AJ31" i="19" s="1"/>
  <c r="AL31" i="8"/>
  <c r="AL31" i="19" s="1"/>
  <c r="AN31" i="8"/>
  <c r="AN31" i="19" s="1"/>
  <c r="AP31" i="8"/>
  <c r="AP31" i="19" s="1"/>
  <c r="G32" i="8"/>
  <c r="G32" i="19" s="1"/>
  <c r="L32" i="8"/>
  <c r="L32" i="19" s="1"/>
  <c r="N32" i="8"/>
  <c r="N32" i="19" s="1"/>
  <c r="R32" i="8"/>
  <c r="R32" i="19" s="1"/>
  <c r="U32" i="8"/>
  <c r="U32" i="19" s="1"/>
  <c r="AC32" i="8"/>
  <c r="AC32" i="19" s="1"/>
  <c r="AE32" i="8"/>
  <c r="AE32" i="19" s="1"/>
  <c r="AG32" i="8"/>
  <c r="AG32" i="19" s="1"/>
  <c r="AI32" i="8"/>
  <c r="AI32" i="19" s="1"/>
  <c r="AK32" i="8"/>
  <c r="AK32" i="19" s="1"/>
  <c r="AM32" i="8"/>
  <c r="AM32" i="19" s="1"/>
  <c r="AO32" i="8"/>
  <c r="AO32" i="19" s="1"/>
  <c r="E33" i="8"/>
  <c r="E33" i="19" s="1"/>
  <c r="G33" i="8"/>
  <c r="G33" i="19" s="1"/>
  <c r="I33" i="8"/>
  <c r="I33" i="19" s="1"/>
  <c r="K33" i="8"/>
  <c r="K33" i="19" s="1"/>
  <c r="M33" i="8"/>
  <c r="M33" i="19" s="1"/>
  <c r="P33" i="8"/>
  <c r="P33" i="19" s="1"/>
  <c r="R33" i="8"/>
  <c r="R33" i="19" s="1"/>
  <c r="U33" i="8"/>
  <c r="U33" i="19" s="1"/>
  <c r="Y33" i="8"/>
  <c r="Y33" i="19" s="1"/>
  <c r="AC33" i="8"/>
  <c r="AC33" i="19" s="1"/>
  <c r="AE33" i="8"/>
  <c r="AE33" i="19" s="1"/>
  <c r="AG33" i="8"/>
  <c r="AG33" i="19" s="1"/>
  <c r="AI33" i="8"/>
  <c r="AI33" i="19" s="1"/>
  <c r="AK33" i="8"/>
  <c r="AK33" i="19" s="1"/>
  <c r="AM33" i="8"/>
  <c r="AM33" i="19" s="1"/>
  <c r="AO33" i="8"/>
  <c r="AO33" i="19" s="1"/>
  <c r="G34" i="8"/>
  <c r="G34" i="19" s="1"/>
  <c r="L34" i="8"/>
  <c r="L34" i="19" s="1"/>
  <c r="N34" i="8"/>
  <c r="N34" i="19" s="1"/>
  <c r="R34" i="8"/>
  <c r="R34" i="19" s="1"/>
  <c r="U34" i="8"/>
  <c r="U34" i="19" s="1"/>
  <c r="AB34" i="8"/>
  <c r="AB34" i="19" s="1"/>
  <c r="AE34" i="8"/>
  <c r="AE34" i="19" s="1"/>
  <c r="AG34" i="8"/>
  <c r="AG34" i="19" s="1"/>
  <c r="AI34" i="8"/>
  <c r="AI34" i="19" s="1"/>
  <c r="AK34" i="8"/>
  <c r="AK34" i="19" s="1"/>
  <c r="AM34" i="8"/>
  <c r="AM34" i="19" s="1"/>
  <c r="AO34" i="8"/>
  <c r="AO34" i="19" s="1"/>
  <c r="F35" i="8"/>
  <c r="F35" i="19" s="1"/>
  <c r="H35" i="8"/>
  <c r="H35" i="19" s="1"/>
  <c r="K35" i="8"/>
  <c r="K35" i="19" s="1"/>
  <c r="M35" i="8"/>
  <c r="M35" i="19" s="1"/>
  <c r="P35" i="8"/>
  <c r="P35" i="19" s="1"/>
  <c r="S35" i="8"/>
  <c r="S35" i="19" s="1"/>
  <c r="W35" i="8"/>
  <c r="W35" i="19" s="1"/>
  <c r="AB35" i="8"/>
  <c r="AB35" i="19" s="1"/>
  <c r="AE35" i="8"/>
  <c r="AE35" i="19" s="1"/>
  <c r="AG35" i="8"/>
  <c r="AG35" i="19" s="1"/>
  <c r="AI35" i="8"/>
  <c r="AI35" i="19" s="1"/>
  <c r="AK35" i="8"/>
  <c r="AK35" i="19" s="1"/>
  <c r="AM35" i="8"/>
  <c r="AM35" i="19" s="1"/>
  <c r="AO35" i="8"/>
  <c r="AO35" i="19" s="1"/>
  <c r="F36" i="8"/>
  <c r="F36" i="19" s="1"/>
  <c r="K36" i="8"/>
  <c r="K36" i="19" s="1"/>
  <c r="N36" i="8"/>
  <c r="N36" i="19" s="1"/>
  <c r="R36" i="8"/>
  <c r="R36" i="19" s="1"/>
  <c r="AA36" i="8"/>
  <c r="AA36" i="19" s="1"/>
  <c r="AC36" i="8"/>
  <c r="AC36" i="19" s="1"/>
  <c r="AE36" i="8"/>
  <c r="AE36" i="19" s="1"/>
  <c r="AG36" i="8"/>
  <c r="AG36" i="19" s="1"/>
  <c r="AI36" i="8"/>
  <c r="AI36" i="19" s="1"/>
  <c r="AK36" i="8"/>
  <c r="AK36" i="19" s="1"/>
  <c r="AM36" i="8"/>
  <c r="AM36" i="19" s="1"/>
  <c r="AO36" i="8"/>
  <c r="AO36" i="19" s="1"/>
  <c r="F37" i="8"/>
  <c r="F37" i="19" s="1"/>
  <c r="K37" i="8"/>
  <c r="K37" i="19" s="1"/>
  <c r="M37" i="8"/>
  <c r="M37" i="19" s="1"/>
  <c r="P37" i="8"/>
  <c r="P37" i="19" s="1"/>
  <c r="S37" i="8"/>
  <c r="S37" i="19" s="1"/>
  <c r="V37" i="8"/>
  <c r="V37" i="19" s="1"/>
  <c r="Y37" i="8"/>
  <c r="Y37" i="19" s="1"/>
  <c r="AB37" i="8"/>
  <c r="AB37" i="19" s="1"/>
  <c r="AD37" i="8"/>
  <c r="AD37" i="19" s="1"/>
  <c r="AF37" i="8"/>
  <c r="AF37" i="19" s="1"/>
  <c r="AH37" i="8"/>
  <c r="AH37" i="19" s="1"/>
  <c r="AJ37" i="8"/>
  <c r="AJ37" i="19" s="1"/>
  <c r="AL37" i="8"/>
  <c r="AL37" i="19" s="1"/>
  <c r="AN37" i="8"/>
  <c r="AN37" i="19" s="1"/>
  <c r="AP37" i="8"/>
  <c r="AP37" i="19" s="1"/>
  <c r="E38" i="8"/>
  <c r="H38"/>
  <c r="J38"/>
  <c r="O38"/>
  <c r="Q38"/>
  <c r="T38"/>
  <c r="W38"/>
  <c r="Y38"/>
  <c r="AA38"/>
  <c r="AC38"/>
  <c r="AE38"/>
  <c r="AG38"/>
  <c r="AI38"/>
  <c r="AK38"/>
  <c r="AM38"/>
  <c r="AO38"/>
  <c r="D39"/>
  <c r="D39" i="19" s="1"/>
  <c r="F39" i="8"/>
  <c r="F39" i="19" s="1"/>
  <c r="I39" i="8"/>
  <c r="I39" i="19" s="1"/>
  <c r="N39" i="8"/>
  <c r="N39" i="19" s="1"/>
  <c r="P39" i="8"/>
  <c r="P39" i="19" s="1"/>
  <c r="R39" i="8"/>
  <c r="R39" i="19" s="1"/>
  <c r="V39" i="8"/>
  <c r="V39" i="19" s="1"/>
  <c r="X39" i="8"/>
  <c r="X39" i="19" s="1"/>
  <c r="Z39" i="8"/>
  <c r="Z39" i="19" s="1"/>
  <c r="AB39" i="8"/>
  <c r="AB39" i="19" s="1"/>
  <c r="AD39" i="8"/>
  <c r="AD39" i="19" s="1"/>
  <c r="AF39" i="8"/>
  <c r="AF39" i="19" s="1"/>
  <c r="AH39" i="8"/>
  <c r="AH39" i="19" s="1"/>
  <c r="AJ39" i="8"/>
  <c r="AJ39" i="19" s="1"/>
  <c r="AL39" i="8"/>
  <c r="AL39" i="19" s="1"/>
  <c r="AN39" i="8"/>
  <c r="AN39" i="19" s="1"/>
  <c r="AP39" i="8"/>
  <c r="AP39" i="19" s="1"/>
  <c r="E40" i="8"/>
  <c r="E40" i="19" s="1"/>
  <c r="G40" i="8"/>
  <c r="G40" i="19" s="1"/>
  <c r="I40" i="8"/>
  <c r="I40" i="19" s="1"/>
  <c r="K40" i="8"/>
  <c r="K40" i="19" s="1"/>
  <c r="M40" i="8"/>
  <c r="M40" i="19" s="1"/>
  <c r="O40" i="8"/>
  <c r="O40" i="19" s="1"/>
  <c r="Q40" i="8"/>
  <c r="Q40" i="19" s="1"/>
  <c r="S40" i="8"/>
  <c r="S40" i="19" s="1"/>
  <c r="U40" i="8"/>
  <c r="U40" i="19" s="1"/>
  <c r="W40" i="8"/>
  <c r="W40" i="19" s="1"/>
  <c r="Y40" i="8"/>
  <c r="Y40" i="19" s="1"/>
  <c r="AA40" i="8"/>
  <c r="AA40" i="19" s="1"/>
  <c r="AC40" i="8"/>
  <c r="AC40" i="19" s="1"/>
  <c r="AE40" i="8"/>
  <c r="AG40"/>
  <c r="AI40"/>
  <c r="AK40"/>
  <c r="AM40"/>
  <c r="AO40"/>
  <c r="D41"/>
  <c r="D41" i="19" s="1"/>
  <c r="F41" i="8"/>
  <c r="F41" i="19" s="1"/>
  <c r="H41" i="8"/>
  <c r="H41" i="19" s="1"/>
  <c r="J41" i="8"/>
  <c r="J41" i="19" s="1"/>
  <c r="L41" i="8"/>
  <c r="L41" i="19" s="1"/>
  <c r="N41" i="8"/>
  <c r="N41" i="19" s="1"/>
  <c r="Q41" i="8"/>
  <c r="Q41" i="19" s="1"/>
  <c r="S41" i="8"/>
  <c r="S41" i="19" s="1"/>
  <c r="W41" i="8"/>
  <c r="W41" i="19" s="1"/>
  <c r="Y41" i="8"/>
  <c r="Y41" i="19" s="1"/>
  <c r="AA41" i="8"/>
  <c r="AA41" i="19" s="1"/>
  <c r="AC41" i="8"/>
  <c r="AC41" i="19" s="1"/>
  <c r="AE41" i="8"/>
  <c r="AE41" i="19" s="1"/>
  <c r="AG41" i="8"/>
  <c r="AG41" i="19" s="1"/>
  <c r="AI41" i="8"/>
  <c r="AI41" i="19" s="1"/>
  <c r="AK41" i="8"/>
  <c r="AK41" i="19" s="1"/>
  <c r="AM41" i="8"/>
  <c r="AM41" i="19" s="1"/>
  <c r="AO41" i="8"/>
  <c r="AO41" i="19" s="1"/>
  <c r="D42" i="8"/>
  <c r="D42" i="19" s="1"/>
  <c r="G42" i="8"/>
  <c r="G42" i="19" s="1"/>
  <c r="I42" i="8"/>
  <c r="I42" i="19" s="1"/>
  <c r="K42" i="8"/>
  <c r="K42" i="19" s="1"/>
  <c r="M42" i="8"/>
  <c r="M42" i="19" s="1"/>
  <c r="O42" i="8"/>
  <c r="O42" i="19" s="1"/>
  <c r="Q42" i="8"/>
  <c r="Q42" i="19" s="1"/>
  <c r="S42" i="8"/>
  <c r="S42" i="19" s="1"/>
  <c r="U42" i="8"/>
  <c r="U42" i="19" s="1"/>
  <c r="W42" i="8"/>
  <c r="W42" i="19" s="1"/>
  <c r="Y42" i="8"/>
  <c r="Y42" i="19" s="1"/>
  <c r="AA42" i="8"/>
  <c r="AA42" i="19" s="1"/>
  <c r="AC42" i="8"/>
  <c r="AC42" i="19" s="1"/>
  <c r="AE42" i="8"/>
  <c r="AE42" i="19" s="1"/>
  <c r="AG42" i="8"/>
  <c r="AG42" i="19" s="1"/>
  <c r="AI42" i="8"/>
  <c r="AI42" i="19" s="1"/>
  <c r="AK42" i="8"/>
  <c r="AK42" i="19" s="1"/>
  <c r="AM42" i="8"/>
  <c r="AM42" i="19" s="1"/>
  <c r="AO42" i="8"/>
  <c r="AO42" i="19" s="1"/>
  <c r="G43" i="8"/>
  <c r="G43" i="19" s="1"/>
  <c r="L43" i="8"/>
  <c r="L43" i="19" s="1"/>
  <c r="O43" i="8"/>
  <c r="O43" i="19" s="1"/>
  <c r="S43" i="8"/>
  <c r="S43" i="19" s="1"/>
  <c r="Y43" i="8"/>
  <c r="Y43" i="19" s="1"/>
  <c r="AE43" i="8"/>
  <c r="AE43" i="19" s="1"/>
  <c r="AG43" i="8"/>
  <c r="AG43" i="19" s="1"/>
  <c r="AI43" i="8"/>
  <c r="AI43" i="19" s="1"/>
  <c r="AK43" i="8"/>
  <c r="AK43" i="19" s="1"/>
  <c r="AM43" i="8"/>
  <c r="AM43" i="19" s="1"/>
  <c r="AO43" i="8"/>
  <c r="AO43" i="19" s="1"/>
  <c r="AD44" i="8"/>
  <c r="AF44"/>
  <c r="AF44" i="19" s="1"/>
  <c r="AH44" i="8"/>
  <c r="AH44" i="19" s="1"/>
  <c r="AJ44" i="8"/>
  <c r="AJ44" i="19" s="1"/>
  <c r="AL44" i="8"/>
  <c r="AL44" i="19" s="1"/>
  <c r="AN44" i="8"/>
  <c r="AN44" i="19" s="1"/>
  <c r="AP44" i="8"/>
  <c r="AP44" i="19" s="1"/>
  <c r="C21" i="8"/>
  <c r="C21" i="19" s="1"/>
  <c r="C23" i="8"/>
  <c r="C23" i="19" s="1"/>
  <c r="C33" i="8"/>
  <c r="C33" i="19" s="1"/>
  <c r="C36" i="8"/>
  <c r="C36" i="19" s="1"/>
  <c r="C38" i="8"/>
  <c r="C40"/>
  <c r="C40" i="19" s="1"/>
  <c r="C42" i="8"/>
  <c r="C42" i="19" s="1"/>
  <c r="G12" i="8"/>
  <c r="L12"/>
  <c r="N12"/>
  <c r="U12"/>
  <c r="AD12"/>
  <c r="AF12"/>
  <c r="AH12"/>
  <c r="AJ12"/>
  <c r="AL12"/>
  <c r="AN12"/>
  <c r="AP12"/>
  <c r="G13"/>
  <c r="G13" i="19" s="1"/>
  <c r="L13" i="8"/>
  <c r="L13" i="19" s="1"/>
  <c r="N13" i="8"/>
  <c r="N13" i="19" s="1"/>
  <c r="R13" i="8"/>
  <c r="R13" i="19" s="1"/>
  <c r="U13" i="8"/>
  <c r="U13" i="19" s="1"/>
  <c r="AC13" i="8"/>
  <c r="AC13" i="19" s="1"/>
  <c r="AE13" i="8"/>
  <c r="AE13" i="19" s="1"/>
  <c r="AG13" i="8"/>
  <c r="AG13" i="19" s="1"/>
  <c r="AI13" i="8"/>
  <c r="AI13" i="19" s="1"/>
  <c r="AK13" i="8"/>
  <c r="AK13" i="19" s="1"/>
  <c r="AM13" i="8"/>
  <c r="AM13" i="19" s="1"/>
  <c r="AO13" i="8"/>
  <c r="AO13" i="19" s="1"/>
  <c r="G14" i="8"/>
  <c r="L14"/>
  <c r="N14"/>
  <c r="R14"/>
  <c r="U14"/>
  <c r="AE14"/>
  <c r="AG14"/>
  <c r="AI14"/>
  <c r="AK14"/>
  <c r="AM14"/>
  <c r="AO14"/>
  <c r="D15"/>
  <c r="D15" i="19" s="1"/>
  <c r="G15" i="8"/>
  <c r="G15" i="19" s="1"/>
  <c r="K15" i="8"/>
  <c r="K15" i="19" s="1"/>
  <c r="M15" i="8"/>
  <c r="M15" i="19" s="1"/>
  <c r="P15" i="8"/>
  <c r="P15" i="19" s="1"/>
  <c r="S15" i="8"/>
  <c r="S15" i="19" s="1"/>
  <c r="W15" i="8"/>
  <c r="W15" i="19" s="1"/>
  <c r="AC15" i="8"/>
  <c r="AC15" i="19" s="1"/>
  <c r="AE15" i="8"/>
  <c r="AE15" i="19" s="1"/>
  <c r="AG15" i="8"/>
  <c r="AG15" i="19" s="1"/>
  <c r="AI15" i="8"/>
  <c r="AI15" i="19" s="1"/>
  <c r="AK15" i="8"/>
  <c r="AK15" i="19" s="1"/>
  <c r="AM15" i="8"/>
  <c r="AM15" i="19" s="1"/>
  <c r="AO15" i="8"/>
  <c r="AO15" i="19" s="1"/>
  <c r="G16" i="8"/>
  <c r="G16" i="19" s="1"/>
  <c r="L16" i="8"/>
  <c r="L16" i="19" s="1"/>
  <c r="N16" i="8"/>
  <c r="N16" i="19" s="1"/>
  <c r="Q16" i="8"/>
  <c r="Q16" i="19" s="1"/>
  <c r="S16" i="8"/>
  <c r="S16" i="19" s="1"/>
  <c r="W16" i="8"/>
  <c r="W16" i="19" s="1"/>
  <c r="AC16" i="8"/>
  <c r="AC16" i="19" s="1"/>
  <c r="AE16" i="8"/>
  <c r="AE16" i="19" s="1"/>
  <c r="AG16" i="8"/>
  <c r="AG16" i="19" s="1"/>
  <c r="AI16" i="8"/>
  <c r="AI16" i="19" s="1"/>
  <c r="AK16" i="8"/>
  <c r="AK16" i="19" s="1"/>
  <c r="AM16" i="8"/>
  <c r="AM16" i="19" s="1"/>
  <c r="AO16" i="8"/>
  <c r="AO16" i="19" s="1"/>
  <c r="G17" i="8"/>
  <c r="G17" i="19" s="1"/>
  <c r="L17" i="8"/>
  <c r="L17" i="19" s="1"/>
  <c r="N17" i="8"/>
  <c r="N17" i="19" s="1"/>
  <c r="R17" i="8"/>
  <c r="R17" i="19" s="1"/>
  <c r="U17" i="8"/>
  <c r="U17" i="19" s="1"/>
  <c r="AC17" i="8"/>
  <c r="AC17" i="19" s="1"/>
  <c r="AE17" i="8"/>
  <c r="AE17" i="19" s="1"/>
  <c r="AG17" i="8"/>
  <c r="AG17" i="19" s="1"/>
  <c r="AI17" i="8"/>
  <c r="AI17" i="19" s="1"/>
  <c r="AK17" i="8"/>
  <c r="AK17" i="19" s="1"/>
  <c r="AM17" i="8"/>
  <c r="AM17" i="19" s="1"/>
  <c r="AO17" i="8"/>
  <c r="AO17" i="19" s="1"/>
  <c r="G18" i="8"/>
  <c r="G18" i="19" s="1"/>
  <c r="L18" i="8"/>
  <c r="L18" i="19" s="1"/>
  <c r="N18" i="8"/>
  <c r="N18" i="19" s="1"/>
  <c r="R18" i="8"/>
  <c r="R18" i="19" s="1"/>
  <c r="U18" i="8"/>
  <c r="U18" i="19" s="1"/>
  <c r="AB18" i="8"/>
  <c r="AB18" i="19" s="1"/>
  <c r="AD18" i="8"/>
  <c r="AD18" i="19" s="1"/>
  <c r="AF18" i="8"/>
  <c r="AF18" i="19" s="1"/>
  <c r="AH18" i="8"/>
  <c r="AH18" i="19" s="1"/>
  <c r="AJ18" i="8"/>
  <c r="AJ18" i="19" s="1"/>
  <c r="AL18" i="8"/>
  <c r="AL18" i="19" s="1"/>
  <c r="AN18" i="8"/>
  <c r="AN18" i="19" s="1"/>
  <c r="AP18" i="8"/>
  <c r="AP18" i="19" s="1"/>
  <c r="K19" i="8"/>
  <c r="K19" i="19" s="1"/>
  <c r="M19" i="8"/>
  <c r="M19" i="19" s="1"/>
  <c r="P19" i="8"/>
  <c r="P19" i="19" s="1"/>
  <c r="S19" i="8"/>
  <c r="S19" i="19" s="1"/>
  <c r="W19" i="8"/>
  <c r="W19" i="19" s="1"/>
  <c r="AD19" i="8"/>
  <c r="AD19" i="19" s="1"/>
  <c r="AF19" i="8"/>
  <c r="AF19" i="19" s="1"/>
  <c r="AH19" i="8"/>
  <c r="AH19" i="19" s="1"/>
  <c r="AJ19" i="8"/>
  <c r="AJ19" i="19" s="1"/>
  <c r="AL19" i="8"/>
  <c r="AL19" i="19" s="1"/>
  <c r="AN19" i="8"/>
  <c r="AN19" i="19" s="1"/>
  <c r="AP19" i="8"/>
  <c r="AP19" i="19" s="1"/>
  <c r="G20" i="8"/>
  <c r="K20"/>
  <c r="M20"/>
  <c r="P20"/>
  <c r="P20" i="19" s="1"/>
  <c r="S20" i="8"/>
  <c r="W20"/>
  <c r="AB20"/>
  <c r="AE20"/>
  <c r="AG20"/>
  <c r="AI20"/>
  <c r="AK20"/>
  <c r="AM20"/>
  <c r="AO20"/>
  <c r="F21"/>
  <c r="F21" i="19" s="1"/>
  <c r="J21" i="8"/>
  <c r="J21" i="19" s="1"/>
  <c r="L21" i="8"/>
  <c r="L21" i="19" s="1"/>
  <c r="N21" i="8"/>
  <c r="N21" i="19" s="1"/>
  <c r="S21" i="8"/>
  <c r="S21" i="19" s="1"/>
  <c r="W21" i="8"/>
  <c r="W21" i="19" s="1"/>
  <c r="AB21" i="8"/>
  <c r="AB21" i="19" s="1"/>
  <c r="AE21" i="8"/>
  <c r="AE21" i="19" s="1"/>
  <c r="AG21" i="8"/>
  <c r="AG21" i="19" s="1"/>
  <c r="AI21" i="8"/>
  <c r="AI21" i="19" s="1"/>
  <c r="AK21" i="8"/>
  <c r="AK21" i="19" s="1"/>
  <c r="AM21" i="8"/>
  <c r="AM21" i="19" s="1"/>
  <c r="AO21" i="8"/>
  <c r="AO21" i="19" s="1"/>
  <c r="E22" i="8"/>
  <c r="G22"/>
  <c r="J22"/>
  <c r="L22"/>
  <c r="N22"/>
  <c r="R22"/>
  <c r="U22"/>
  <c r="Z22"/>
  <c r="AC22"/>
  <c r="AE22"/>
  <c r="AG22"/>
  <c r="AI22"/>
  <c r="AK22"/>
  <c r="AM22"/>
  <c r="AO22"/>
  <c r="D23"/>
  <c r="D23" i="19" s="1"/>
  <c r="F23" i="8"/>
  <c r="F23" i="19" s="1"/>
  <c r="I23" i="8"/>
  <c r="I23" i="19" s="1"/>
  <c r="K23" i="8"/>
  <c r="K23" i="19" s="1"/>
  <c r="M23" i="8"/>
  <c r="M23" i="19" s="1"/>
  <c r="O23" i="8"/>
  <c r="O23" i="19" s="1"/>
  <c r="R23" i="8"/>
  <c r="R23" i="19" s="1"/>
  <c r="U23" i="8"/>
  <c r="U23" i="19" s="1"/>
  <c r="Z23" i="8"/>
  <c r="Z23" i="19" s="1"/>
  <c r="AB23" i="8"/>
  <c r="AB23" i="19" s="1"/>
  <c r="AD23" i="8"/>
  <c r="AD23" i="19" s="1"/>
  <c r="AF23" i="8"/>
  <c r="AF23" i="19" s="1"/>
  <c r="AH23" i="8"/>
  <c r="AH23" i="19" s="1"/>
  <c r="AJ23" i="8"/>
  <c r="AJ23" i="19" s="1"/>
  <c r="AL23" i="8"/>
  <c r="AL23" i="19" s="1"/>
  <c r="AN23" i="8"/>
  <c r="AN23" i="19" s="1"/>
  <c r="AP23" i="8"/>
  <c r="AP23" i="19" s="1"/>
  <c r="G24" i="8"/>
  <c r="L24"/>
  <c r="N24"/>
  <c r="R24"/>
  <c r="U24"/>
  <c r="AB24"/>
  <c r="AD24"/>
  <c r="AF24"/>
  <c r="AH24"/>
  <c r="AJ24"/>
  <c r="AL24"/>
  <c r="AN24"/>
  <c r="AP24"/>
  <c r="F25"/>
  <c r="F25" i="19" s="1"/>
  <c r="K25" i="8"/>
  <c r="K25" i="19" s="1"/>
  <c r="M25" i="8"/>
  <c r="M25" i="19" s="1"/>
  <c r="P25" i="8"/>
  <c r="P25" i="19" s="1"/>
  <c r="S25" i="8"/>
  <c r="S25" i="19" s="1"/>
  <c r="Y25" i="8"/>
  <c r="Y25" i="19" s="1"/>
  <c r="AC25" i="8"/>
  <c r="AC25" i="19" s="1"/>
  <c r="AE25" i="8"/>
  <c r="AE25" i="19" s="1"/>
  <c r="AG25" i="8"/>
  <c r="AG25" i="19" s="1"/>
  <c r="AI25" i="8"/>
  <c r="AI25" i="19" s="1"/>
  <c r="AK25" i="8"/>
  <c r="AK25" i="19" s="1"/>
  <c r="AM25" i="8"/>
  <c r="AM25" i="19" s="1"/>
  <c r="AO25" i="8"/>
  <c r="AO25" i="19" s="1"/>
  <c r="E26" i="8"/>
  <c r="E26" i="19" s="1"/>
  <c r="G26" i="8"/>
  <c r="G26" i="19" s="1"/>
  <c r="L26" i="8"/>
  <c r="L26" i="19" s="1"/>
  <c r="N26" i="8"/>
  <c r="N26" i="19" s="1"/>
  <c r="R26" i="8"/>
  <c r="R26" i="19" s="1"/>
  <c r="U26" i="8"/>
  <c r="U26" i="19" s="1"/>
  <c r="AC26" i="8"/>
  <c r="AC26" i="19" s="1"/>
  <c r="AE26" i="8"/>
  <c r="AE26" i="19" s="1"/>
  <c r="AG26" i="8"/>
  <c r="AG26" i="19" s="1"/>
  <c r="AI26" i="8"/>
  <c r="AI26" i="19" s="1"/>
  <c r="AK26" i="8"/>
  <c r="AK26" i="19" s="1"/>
  <c r="AM26" i="8"/>
  <c r="AM26" i="19" s="1"/>
  <c r="AO26" i="8"/>
  <c r="AO26" i="19" s="1"/>
  <c r="F27" i="8"/>
  <c r="H27"/>
  <c r="H27" i="19" s="1"/>
  <c r="L27" i="8"/>
  <c r="N27"/>
  <c r="R27"/>
  <c r="U27"/>
  <c r="AB27"/>
  <c r="AD27"/>
  <c r="AF27"/>
  <c r="AH27"/>
  <c r="AJ27"/>
  <c r="AL27"/>
  <c r="AN27"/>
  <c r="AP27"/>
  <c r="G28"/>
  <c r="G28" i="19" s="1"/>
  <c r="K28" i="8"/>
  <c r="K28" i="19" s="1"/>
  <c r="M28" i="8"/>
  <c r="M28" i="19" s="1"/>
  <c r="P28" i="8"/>
  <c r="P28" i="19" s="1"/>
  <c r="S28" i="8"/>
  <c r="S28" i="19" s="1"/>
  <c r="Y28" i="8"/>
  <c r="Y28" i="19" s="1"/>
  <c r="AC28" i="8"/>
  <c r="AC28" i="19" s="1"/>
  <c r="AE28" i="8"/>
  <c r="AE28" i="19" s="1"/>
  <c r="AG28" i="8"/>
  <c r="AG28" i="19" s="1"/>
  <c r="AI28" i="8"/>
  <c r="AI28" i="19" s="1"/>
  <c r="AK28" i="8"/>
  <c r="AK28" i="19" s="1"/>
  <c r="AM28" i="8"/>
  <c r="AM28" i="19" s="1"/>
  <c r="AO28" i="8"/>
  <c r="AO28" i="19" s="1"/>
  <c r="F29" i="8"/>
  <c r="F29" i="19" s="1"/>
  <c r="H29" i="8"/>
  <c r="H29" i="19" s="1"/>
  <c r="K29" i="8"/>
  <c r="K29" i="19" s="1"/>
  <c r="M29" i="8"/>
  <c r="M29" i="19" s="1"/>
  <c r="P29" i="8"/>
  <c r="P29" i="19" s="1"/>
  <c r="S29" i="8"/>
  <c r="S29" i="19" s="1"/>
  <c r="W29" i="8"/>
  <c r="W29" i="19" s="1"/>
  <c r="AB29" i="8"/>
  <c r="AB29" i="19" s="1"/>
  <c r="AD29" i="8"/>
  <c r="AD29" i="19" s="1"/>
  <c r="AF29" i="8"/>
  <c r="AF29" i="19" s="1"/>
  <c r="AH29" i="8"/>
  <c r="AH29" i="19" s="1"/>
  <c r="AJ29" i="8"/>
  <c r="AJ29" i="19" s="1"/>
  <c r="AL29" i="8"/>
  <c r="AL29" i="19" s="1"/>
  <c r="AN29" i="8"/>
  <c r="AN29" i="19" s="1"/>
  <c r="AP29" i="8"/>
  <c r="AP29" i="19" s="1"/>
  <c r="G30" i="8"/>
  <c r="G30" i="19" s="1"/>
  <c r="L30" i="8"/>
  <c r="L30" i="19" s="1"/>
  <c r="N30" i="8"/>
  <c r="N30" i="19" s="1"/>
  <c r="R30" i="8"/>
  <c r="R30" i="19" s="1"/>
  <c r="U30" i="8"/>
  <c r="U30" i="19" s="1"/>
  <c r="Y30" i="8"/>
  <c r="Y30" i="19" s="1"/>
  <c r="AC30" i="8"/>
  <c r="AC30" i="19" s="1"/>
  <c r="AE30" i="8"/>
  <c r="AE30" i="19" s="1"/>
  <c r="AG30" i="8"/>
  <c r="AG30" i="19" s="1"/>
  <c r="AI30" i="8"/>
  <c r="AI30" i="19" s="1"/>
  <c r="AK30" i="8"/>
  <c r="AK30" i="19" s="1"/>
  <c r="AM30" i="8"/>
  <c r="AM30" i="19" s="1"/>
  <c r="AO30" i="8"/>
  <c r="AO30" i="19" s="1"/>
  <c r="F31" i="8"/>
  <c r="F31" i="19" s="1"/>
  <c r="K31" i="8"/>
  <c r="K31" i="19" s="1"/>
  <c r="M31" i="8"/>
  <c r="M31" i="19" s="1"/>
  <c r="P31" i="8"/>
  <c r="P31" i="19" s="1"/>
  <c r="S31" i="8"/>
  <c r="S31" i="19" s="1"/>
  <c r="W31" i="8"/>
  <c r="W31" i="19" s="1"/>
  <c r="AB31" i="8"/>
  <c r="AB31" i="19" s="1"/>
  <c r="AE31" i="8"/>
  <c r="AE31" i="19" s="1"/>
  <c r="AG31" i="8"/>
  <c r="AG31" i="19" s="1"/>
  <c r="AI31" i="8"/>
  <c r="AI31" i="19" s="1"/>
  <c r="AK31" i="8"/>
  <c r="AK31" i="19" s="1"/>
  <c r="AM31" i="8"/>
  <c r="AM31" i="19" s="1"/>
  <c r="AO31" i="8"/>
  <c r="AO31" i="19" s="1"/>
  <c r="F32" i="8"/>
  <c r="F32" i="19" s="1"/>
  <c r="K32" i="8"/>
  <c r="K32" i="19" s="1"/>
  <c r="M32" i="8"/>
  <c r="M32" i="19" s="1"/>
  <c r="P32" i="8"/>
  <c r="P32" i="19" s="1"/>
  <c r="S32" i="8"/>
  <c r="S32" i="19" s="1"/>
  <c r="Y32" i="8"/>
  <c r="Y32" i="19" s="1"/>
  <c r="AD32" i="8"/>
  <c r="AD32" i="19" s="1"/>
  <c r="AF32" i="8"/>
  <c r="AF32" i="19" s="1"/>
  <c r="AH32" i="8"/>
  <c r="AH32" i="19" s="1"/>
  <c r="AJ32" i="8"/>
  <c r="AJ32" i="19" s="1"/>
  <c r="AL32" i="8"/>
  <c r="AL32" i="19" s="1"/>
  <c r="AN32" i="8"/>
  <c r="AN32" i="19" s="1"/>
  <c r="AP32" i="8"/>
  <c r="AP32" i="19" s="1"/>
  <c r="F33" i="8"/>
  <c r="F33" i="19" s="1"/>
  <c r="H33" i="8"/>
  <c r="H33" i="19" s="1"/>
  <c r="J33" i="8"/>
  <c r="J33" i="19" s="1"/>
  <c r="L33" i="8"/>
  <c r="L33" i="19" s="1"/>
  <c r="N33" i="8"/>
  <c r="N33" i="19" s="1"/>
  <c r="Q33" i="8"/>
  <c r="Q33" i="19" s="1"/>
  <c r="S33" i="8"/>
  <c r="S33" i="19" s="1"/>
  <c r="X33" i="8"/>
  <c r="X33" i="19" s="1"/>
  <c r="AA33" i="8"/>
  <c r="AA33" i="19" s="1"/>
  <c r="AD33" i="8"/>
  <c r="AD33" i="19" s="1"/>
  <c r="AF33" i="8"/>
  <c r="AF33" i="19" s="1"/>
  <c r="AH33" i="8"/>
  <c r="AH33" i="19" s="1"/>
  <c r="AJ33" i="8"/>
  <c r="AJ33" i="19" s="1"/>
  <c r="AL33" i="8"/>
  <c r="AL33" i="19" s="1"/>
  <c r="AN33" i="8"/>
  <c r="AN33" i="19" s="1"/>
  <c r="AP33" i="8"/>
  <c r="AP33" i="19" s="1"/>
  <c r="K34" i="8"/>
  <c r="K34" i="19" s="1"/>
  <c r="M34" i="8"/>
  <c r="M34" i="19" s="1"/>
  <c r="P34" i="8"/>
  <c r="P34" i="19" s="1"/>
  <c r="S34" i="8"/>
  <c r="S34" i="19" s="1"/>
  <c r="Y34" i="8"/>
  <c r="Y34" i="19" s="1"/>
  <c r="AD34" i="8"/>
  <c r="AD34" i="19" s="1"/>
  <c r="AF34" i="8"/>
  <c r="AF34" i="19" s="1"/>
  <c r="AH34" i="8"/>
  <c r="AH34" i="19" s="1"/>
  <c r="AJ34" i="8"/>
  <c r="AJ34" i="19" s="1"/>
  <c r="AL34" i="8"/>
  <c r="AL34" i="19" s="1"/>
  <c r="AN34" i="8"/>
  <c r="AN34" i="19" s="1"/>
  <c r="AP34" i="8"/>
  <c r="AP34" i="19" s="1"/>
  <c r="G35" i="8"/>
  <c r="G35" i="19" s="1"/>
  <c r="J35" i="8"/>
  <c r="J35" i="19" s="1"/>
  <c r="L35" i="8"/>
  <c r="L35" i="19" s="1"/>
  <c r="N35" i="8"/>
  <c r="N35" i="19" s="1"/>
  <c r="R35" i="8"/>
  <c r="R35" i="19" s="1"/>
  <c r="U35" i="8"/>
  <c r="U35" i="19" s="1"/>
  <c r="Y35" i="8"/>
  <c r="Y35" i="19" s="1"/>
  <c r="AD35" i="8"/>
  <c r="AD35" i="19" s="1"/>
  <c r="AF35" i="8"/>
  <c r="AF35" i="19" s="1"/>
  <c r="AH35" i="8"/>
  <c r="AH35" i="19" s="1"/>
  <c r="AJ35" i="8"/>
  <c r="AJ35" i="19" s="1"/>
  <c r="AL35" i="8"/>
  <c r="AL35" i="19" s="1"/>
  <c r="AN35" i="8"/>
  <c r="AN35" i="19" s="1"/>
  <c r="AP35" i="8"/>
  <c r="AP35" i="19" s="1"/>
  <c r="H36" i="8"/>
  <c r="H36" i="19" s="1"/>
  <c r="M36" i="8"/>
  <c r="M36" i="19" s="1"/>
  <c r="P36" i="8"/>
  <c r="P36" i="19" s="1"/>
  <c r="Y36" i="8"/>
  <c r="Y36" i="19" s="1"/>
  <c r="AB36" i="8"/>
  <c r="AB36" i="19" s="1"/>
  <c r="AD36" i="8"/>
  <c r="AD36" i="19" s="1"/>
  <c r="AF36" i="8"/>
  <c r="AF36" i="19" s="1"/>
  <c r="AH36" i="8"/>
  <c r="AH36" i="19" s="1"/>
  <c r="AJ36" i="8"/>
  <c r="AJ36" i="19" s="1"/>
  <c r="AL36" i="8"/>
  <c r="AL36" i="19" s="1"/>
  <c r="AN36" i="8"/>
  <c r="AN36" i="19" s="1"/>
  <c r="AP36" i="8"/>
  <c r="AP36" i="19" s="1"/>
  <c r="G37" i="8"/>
  <c r="G37" i="19" s="1"/>
  <c r="L37" i="8"/>
  <c r="L37" i="19" s="1"/>
  <c r="N37" i="8"/>
  <c r="N37" i="19" s="1"/>
  <c r="R37" i="8"/>
  <c r="R37" i="19" s="1"/>
  <c r="U37" i="8"/>
  <c r="U37" i="19" s="1"/>
  <c r="W37" i="8"/>
  <c r="W37" i="19" s="1"/>
  <c r="Z37" i="8"/>
  <c r="Z37" i="19" s="1"/>
  <c r="AC37" i="8"/>
  <c r="AC37" i="19" s="1"/>
  <c r="AE37" i="8"/>
  <c r="AE37" i="19" s="1"/>
  <c r="AG37" i="8"/>
  <c r="AG37" i="19" s="1"/>
  <c r="AI37" i="8"/>
  <c r="AI37" i="19" s="1"/>
  <c r="AK37" i="8"/>
  <c r="AK37" i="19" s="1"/>
  <c r="AM37" i="8"/>
  <c r="AM37" i="19" s="1"/>
  <c r="AO37" i="8"/>
  <c r="AO37" i="19" s="1"/>
  <c r="D38" i="8"/>
  <c r="F38"/>
  <c r="I38"/>
  <c r="N38"/>
  <c r="P38"/>
  <c r="R38"/>
  <c r="V38"/>
  <c r="X38"/>
  <c r="Z38"/>
  <c r="AB38"/>
  <c r="AD38"/>
  <c r="AF38"/>
  <c r="AH38"/>
  <c r="AJ38"/>
  <c r="AL38"/>
  <c r="AN38"/>
  <c r="AP38"/>
  <c r="E39"/>
  <c r="E39" i="19" s="1"/>
  <c r="H39" i="8"/>
  <c r="H39" i="19" s="1"/>
  <c r="J39" i="8"/>
  <c r="J39" i="19" s="1"/>
  <c r="O39" i="8"/>
  <c r="O39" i="19" s="1"/>
  <c r="Q39" i="8"/>
  <c r="Q39" i="19" s="1"/>
  <c r="T39" i="8"/>
  <c r="T39" i="19" s="1"/>
  <c r="W39" i="8"/>
  <c r="W39" i="19" s="1"/>
  <c r="Y39" i="8"/>
  <c r="Y39" i="19" s="1"/>
  <c r="AA39" i="8"/>
  <c r="AA39" i="19" s="1"/>
  <c r="AC39" i="8"/>
  <c r="AC39" i="19" s="1"/>
  <c r="AE39" i="8"/>
  <c r="AE39" i="19" s="1"/>
  <c r="AG39" i="8"/>
  <c r="AG39" i="19" s="1"/>
  <c r="AI39" i="8"/>
  <c r="AI39" i="19" s="1"/>
  <c r="AK39" i="8"/>
  <c r="AK39" i="19" s="1"/>
  <c r="AM39" i="8"/>
  <c r="AM39" i="19" s="1"/>
  <c r="AO39" i="8"/>
  <c r="AO39" i="19" s="1"/>
  <c r="D40" i="8"/>
  <c r="D40" i="19" s="1"/>
  <c r="F40" i="8"/>
  <c r="F40" i="19" s="1"/>
  <c r="H40" i="8"/>
  <c r="H40" i="19" s="1"/>
  <c r="J40" i="8"/>
  <c r="J40" i="19" s="1"/>
  <c r="L40" i="8"/>
  <c r="L40" i="19" s="1"/>
  <c r="N40" i="8"/>
  <c r="N40" i="19" s="1"/>
  <c r="P40" i="8"/>
  <c r="P40" i="19" s="1"/>
  <c r="R40" i="8"/>
  <c r="R40" i="19" s="1"/>
  <c r="T40" i="8"/>
  <c r="T40" i="19" s="1"/>
  <c r="V40" i="8"/>
  <c r="V40" i="19" s="1"/>
  <c r="X40" i="8"/>
  <c r="X40" i="19" s="1"/>
  <c r="Z40" i="8"/>
  <c r="Z40" i="19" s="1"/>
  <c r="AB40" i="8"/>
  <c r="AB40" i="19" s="1"/>
  <c r="AD40" i="8"/>
  <c r="AF40"/>
  <c r="AH40"/>
  <c r="AJ40"/>
  <c r="AL40"/>
  <c r="AN40"/>
  <c r="AP40"/>
  <c r="E41"/>
  <c r="E41" i="19" s="1"/>
  <c r="G41" i="8"/>
  <c r="G41" i="19" s="1"/>
  <c r="I41" i="8"/>
  <c r="I41" i="19" s="1"/>
  <c r="K41" i="8"/>
  <c r="K41" i="19" s="1"/>
  <c r="M41" i="8"/>
  <c r="M41" i="19" s="1"/>
  <c r="P41" i="8"/>
  <c r="P41" i="19" s="1"/>
  <c r="R41" i="8"/>
  <c r="R41" i="19" s="1"/>
  <c r="U41" i="8"/>
  <c r="U41" i="19" s="1"/>
  <c r="X41" i="8"/>
  <c r="X41" i="19" s="1"/>
  <c r="Z41" i="8"/>
  <c r="Z41" i="19" s="1"/>
  <c r="AB41" i="8"/>
  <c r="AB41" i="19" s="1"/>
  <c r="AD41" i="8"/>
  <c r="AD41" i="19" s="1"/>
  <c r="AF41" i="8"/>
  <c r="AF41" i="19" s="1"/>
  <c r="AH41" i="8"/>
  <c r="AH41" i="19" s="1"/>
  <c r="AJ41" i="8"/>
  <c r="AJ41" i="19" s="1"/>
  <c r="AL41" i="8"/>
  <c r="AL41" i="19" s="1"/>
  <c r="AN41" i="8"/>
  <c r="AN41" i="19" s="1"/>
  <c r="AP41" i="8"/>
  <c r="AP41" i="19" s="1"/>
  <c r="E42" i="8"/>
  <c r="E42" i="19" s="1"/>
  <c r="H42" i="8"/>
  <c r="H42" i="19" s="1"/>
  <c r="J42" i="8"/>
  <c r="J42" i="19" s="1"/>
  <c r="L42" i="8"/>
  <c r="L42" i="19" s="1"/>
  <c r="N42" i="8"/>
  <c r="N42" i="19" s="1"/>
  <c r="P42" i="8"/>
  <c r="P42" i="19" s="1"/>
  <c r="R42" i="8"/>
  <c r="R42" i="19" s="1"/>
  <c r="T42" i="8"/>
  <c r="T42" i="19" s="1"/>
  <c r="V42" i="8"/>
  <c r="V42" i="19" s="1"/>
  <c r="X42" i="8"/>
  <c r="X42" i="19" s="1"/>
  <c r="Z42" i="8"/>
  <c r="Z42" i="19" s="1"/>
  <c r="AB42" i="8"/>
  <c r="AB42" i="19" s="1"/>
  <c r="AD42" i="8"/>
  <c r="AD42" i="19" s="1"/>
  <c r="AF42" i="8"/>
  <c r="AF42" i="19" s="1"/>
  <c r="AH42" i="8"/>
  <c r="AH42" i="19" s="1"/>
  <c r="AJ42" i="8"/>
  <c r="AJ42" i="19" s="1"/>
  <c r="AL42" i="8"/>
  <c r="AL42" i="19" s="1"/>
  <c r="AN42" i="8"/>
  <c r="AN42" i="19" s="1"/>
  <c r="AP42" i="8"/>
  <c r="AP42" i="19" s="1"/>
  <c r="K43" i="8"/>
  <c r="K43" i="19" s="1"/>
  <c r="M43" i="8"/>
  <c r="M43" i="19" s="1"/>
  <c r="R43" i="8"/>
  <c r="R43" i="19" s="1"/>
  <c r="U43" i="8"/>
  <c r="U43" i="19" s="1"/>
  <c r="AD43" i="8"/>
  <c r="AD43" i="19" s="1"/>
  <c r="AF43" i="8"/>
  <c r="AF43" i="19" s="1"/>
  <c r="AH43" i="8"/>
  <c r="AH43" i="19" s="1"/>
  <c r="AJ43" i="8"/>
  <c r="AJ43" i="19" s="1"/>
  <c r="AL43" i="8"/>
  <c r="AL43" i="19" s="1"/>
  <c r="AN43" i="8"/>
  <c r="AN43" i="19" s="1"/>
  <c r="AP43" i="8"/>
  <c r="AP43" i="19" s="1"/>
  <c r="AE44" i="8"/>
  <c r="AE44" i="19" s="1"/>
  <c r="AG44" i="8"/>
  <c r="AG44" i="19" s="1"/>
  <c r="AI44" i="8"/>
  <c r="AI44" i="19" s="1"/>
  <c r="AK44" i="8"/>
  <c r="AK44" i="19" s="1"/>
  <c r="AM44" i="8"/>
  <c r="AM44" i="19" s="1"/>
  <c r="AO44" i="8"/>
  <c r="AO44" i="19" s="1"/>
  <c r="C20" i="8"/>
  <c r="C22"/>
  <c r="C50" s="1"/>
  <c r="C31"/>
  <c r="C31" i="19" s="1"/>
  <c r="C35" i="8"/>
  <c r="C35" i="19" s="1"/>
  <c r="C37" i="8"/>
  <c r="C37" i="19" s="1"/>
  <c r="C39" i="8"/>
  <c r="C39" i="19" s="1"/>
  <c r="C41" i="8"/>
  <c r="C41" i="19" s="1"/>
  <c r="AQ40" i="8"/>
  <c r="AS45" i="39"/>
  <c r="AS47"/>
  <c r="AS40" i="35"/>
  <c r="AS45"/>
  <c r="AS47"/>
  <c r="AS44" i="39"/>
  <c r="AS46"/>
  <c r="AS48"/>
  <c r="AS48" i="41" s="1"/>
  <c r="AS44" i="35"/>
  <c r="AS46"/>
  <c r="AS48"/>
  <c r="M27" i="47"/>
  <c r="M46" i="27"/>
  <c r="M55" i="25"/>
  <c r="M59" s="1"/>
  <c r="M55" i="26"/>
  <c r="M55" i="24"/>
  <c r="M55" i="23"/>
  <c r="M55" i="22"/>
  <c r="M55" i="21"/>
  <c r="M55" i="20"/>
  <c r="M55" i="19"/>
  <c r="M55" i="8"/>
  <c r="M72" i="7"/>
  <c r="M75" i="6"/>
  <c r="K27" i="47"/>
  <c r="K46" i="27"/>
  <c r="K55" i="25"/>
  <c r="K55" i="26"/>
  <c r="K55" i="24"/>
  <c r="K55" i="23"/>
  <c r="K59" s="1"/>
  <c r="K55" i="22"/>
  <c r="K55" i="21"/>
  <c r="K59" s="1"/>
  <c r="K55" i="20"/>
  <c r="K55" i="19"/>
  <c r="K55" i="8"/>
  <c r="K72" i="7"/>
  <c r="K75" i="6"/>
  <c r="I27" i="47"/>
  <c r="I46" i="27"/>
  <c r="I55" i="25"/>
  <c r="I55" i="26"/>
  <c r="I55" i="24"/>
  <c r="I55" i="23"/>
  <c r="I55" i="22"/>
  <c r="I59" s="1"/>
  <c r="I55" i="21"/>
  <c r="I55" i="20"/>
  <c r="I55" i="19"/>
  <c r="I55" i="8"/>
  <c r="I72" i="7"/>
  <c r="I75" i="6"/>
  <c r="G27" i="47"/>
  <c r="G46" i="27"/>
  <c r="G55" i="25"/>
  <c r="G55" i="26"/>
  <c r="G55" i="24"/>
  <c r="G55" i="23"/>
  <c r="G59" s="1"/>
  <c r="G55" i="22"/>
  <c r="G55" i="21"/>
  <c r="G59" s="1"/>
  <c r="G55" i="20"/>
  <c r="G55" i="19"/>
  <c r="G55" i="8"/>
  <c r="G72" i="7"/>
  <c r="G75" i="6"/>
  <c r="E27" i="47"/>
  <c r="E46" i="27"/>
  <c r="E55" i="25"/>
  <c r="E55" i="26"/>
  <c r="E55" i="24"/>
  <c r="E55" i="23"/>
  <c r="E55" i="22"/>
  <c r="E59" s="1"/>
  <c r="E55" i="21"/>
  <c r="E55" i="20"/>
  <c r="E55" i="19"/>
  <c r="E55" i="8"/>
  <c r="E72" i="7"/>
  <c r="E75" i="6"/>
  <c r="N27" i="47"/>
  <c r="N46" i="27"/>
  <c r="N50" s="1"/>
  <c r="N55" i="25"/>
  <c r="N55" i="26"/>
  <c r="N55" i="24"/>
  <c r="N55" i="23"/>
  <c r="N59" s="1"/>
  <c r="N55" i="22"/>
  <c r="N55" i="21"/>
  <c r="N55" i="20"/>
  <c r="N55" i="19"/>
  <c r="N55" i="8"/>
  <c r="N72" i="7"/>
  <c r="N75" i="6"/>
  <c r="L27" i="47"/>
  <c r="L46" i="27"/>
  <c r="L55" i="25"/>
  <c r="L59" s="1"/>
  <c r="L55" i="26"/>
  <c r="L55" i="24"/>
  <c r="L55" i="23"/>
  <c r="L55" i="22"/>
  <c r="L55" i="21"/>
  <c r="L55" i="20"/>
  <c r="L55" i="19"/>
  <c r="L55" i="8"/>
  <c r="L72" i="7"/>
  <c r="L75" i="6"/>
  <c r="J27" i="47"/>
  <c r="J46" i="27"/>
  <c r="J55" i="25"/>
  <c r="J55" i="26"/>
  <c r="J55" i="24"/>
  <c r="J55" i="23"/>
  <c r="J55" i="22"/>
  <c r="J55" i="21"/>
  <c r="J59" s="1"/>
  <c r="J55" i="20"/>
  <c r="J55" i="19"/>
  <c r="J55" i="8"/>
  <c r="J72" i="7"/>
  <c r="J75" i="6"/>
  <c r="H27" i="47"/>
  <c r="H46" i="27"/>
  <c r="H55" i="25"/>
  <c r="H55" i="26"/>
  <c r="H55" i="24"/>
  <c r="H55" i="23"/>
  <c r="H55" i="22"/>
  <c r="H59" s="1"/>
  <c r="H55" i="21"/>
  <c r="H55" i="20"/>
  <c r="H55" i="19"/>
  <c r="H55" i="8"/>
  <c r="H72" i="7"/>
  <c r="H75" i="6"/>
  <c r="F27" i="47"/>
  <c r="F46" i="27"/>
  <c r="F50" s="1"/>
  <c r="F55" i="25"/>
  <c r="F55" i="26"/>
  <c r="F55" i="24"/>
  <c r="F55" i="23"/>
  <c r="F59" s="1"/>
  <c r="F55" i="22"/>
  <c r="F55" i="21"/>
  <c r="F55" i="20"/>
  <c r="F55" i="19"/>
  <c r="F55" i="8"/>
  <c r="F72" i="7"/>
  <c r="F75" i="6"/>
  <c r="D27" i="47"/>
  <c r="D46" i="27"/>
  <c r="D55" i="25"/>
  <c r="D59" s="1"/>
  <c r="D55" i="26"/>
  <c r="D55" i="24"/>
  <c r="D55" i="23"/>
  <c r="D55" i="22"/>
  <c r="D55" i="21"/>
  <c r="D55" i="20"/>
  <c r="D55" i="19"/>
  <c r="D55" i="8"/>
  <c r="D72" i="7"/>
  <c r="D75" i="6"/>
  <c r="M56" i="5"/>
  <c r="M67" i="4"/>
  <c r="K56" i="5"/>
  <c r="K67" i="4"/>
  <c r="I56" i="5"/>
  <c r="I67" i="4"/>
  <c r="G56" i="5"/>
  <c r="G67" i="4"/>
  <c r="E56" i="5"/>
  <c r="E67" i="4"/>
  <c r="N56" i="5"/>
  <c r="N67" i="4"/>
  <c r="L56" i="5"/>
  <c r="L67" i="4"/>
  <c r="J56" i="5"/>
  <c r="J67" i="4"/>
  <c r="H56" i="5"/>
  <c r="H67" i="4"/>
  <c r="F56" i="5"/>
  <c r="F67" i="4"/>
  <c r="D56" i="5"/>
  <c r="D67" i="4"/>
  <c r="H62" i="46"/>
  <c r="G62"/>
  <c r="I62"/>
  <c r="F62"/>
  <c r="E62"/>
  <c r="D62"/>
  <c r="F18"/>
  <c r="I18"/>
  <c r="H18"/>
  <c r="E18"/>
  <c r="C18"/>
  <c r="C58" s="1"/>
  <c r="C62"/>
  <c r="G18"/>
  <c r="AS14" i="39"/>
  <c r="AS14" i="41" s="1"/>
  <c r="AS16" i="39"/>
  <c r="AS16" i="41" s="1"/>
  <c r="AS18" i="39"/>
  <c r="AS18" i="41" s="1"/>
  <c r="AS20" i="39"/>
  <c r="AS20" i="41" s="1"/>
  <c r="AS22" i="39"/>
  <c r="AS22" i="41" s="1"/>
  <c r="AS24" i="39"/>
  <c r="AS26"/>
  <c r="AS29"/>
  <c r="AS31"/>
  <c r="AS31" i="41" s="1"/>
  <c r="AS33" i="39"/>
  <c r="AS33" i="41" s="1"/>
  <c r="AS35" i="39"/>
  <c r="AS35" i="41" s="1"/>
  <c r="AS37" i="39"/>
  <c r="AS37" i="41" s="1"/>
  <c r="AS39" i="39"/>
  <c r="AS39" i="41" s="1"/>
  <c r="AS41" i="39"/>
  <c r="AS41" i="41" s="1"/>
  <c r="AS13" i="39"/>
  <c r="AS15" i="35"/>
  <c r="AS17"/>
  <c r="AS19"/>
  <c r="AS21"/>
  <c r="AS23"/>
  <c r="AS25"/>
  <c r="AS27"/>
  <c r="AT27" s="1"/>
  <c r="AS30"/>
  <c r="AS32"/>
  <c r="AS34"/>
  <c r="AS36"/>
  <c r="AS38"/>
  <c r="AS42"/>
  <c r="AS49"/>
  <c r="AS15" i="39"/>
  <c r="AS15" i="41" s="1"/>
  <c r="AS17" i="39"/>
  <c r="AS17" i="41" s="1"/>
  <c r="AS19" i="39"/>
  <c r="AS19" i="41" s="1"/>
  <c r="AS21" i="39"/>
  <c r="AS23"/>
  <c r="AS23" i="41" s="1"/>
  <c r="AS25" i="39"/>
  <c r="AS25" i="41" s="1"/>
  <c r="AS27" i="39"/>
  <c r="AS27" i="41" s="1"/>
  <c r="AS30" i="39"/>
  <c r="AS30" i="41" s="1"/>
  <c r="AS32" i="39"/>
  <c r="AS32" i="41" s="1"/>
  <c r="AS34" i="39"/>
  <c r="AS34" i="41" s="1"/>
  <c r="AS36" i="39"/>
  <c r="AS36" i="41" s="1"/>
  <c r="AS38" i="39"/>
  <c r="AS38" i="41" s="1"/>
  <c r="AS40" i="39"/>
  <c r="AS40" i="41" s="1"/>
  <c r="AS42" i="39"/>
  <c r="AS42" i="41" s="1"/>
  <c r="AS49" i="39"/>
  <c r="AS14" i="35"/>
  <c r="AS16"/>
  <c r="AS18"/>
  <c r="AS20"/>
  <c r="AS22"/>
  <c r="AS24"/>
  <c r="AS26"/>
  <c r="AS29"/>
  <c r="AS31"/>
  <c r="AS33"/>
  <c r="AS35"/>
  <c r="AS37"/>
  <c r="AS39"/>
  <c r="AS41"/>
  <c r="AS13"/>
  <c r="AS14" i="33"/>
  <c r="AS14" i="36" s="1"/>
  <c r="AS16" i="33"/>
  <c r="AS16" i="36" s="1"/>
  <c r="AS18" i="33"/>
  <c r="AS18" i="36" s="1"/>
  <c r="AS20" i="33"/>
  <c r="AS20" i="36" s="1"/>
  <c r="AS22" i="33"/>
  <c r="AS22" i="36" s="1"/>
  <c r="AS24" i="33"/>
  <c r="AS26"/>
  <c r="AS29"/>
  <c r="AS31"/>
  <c r="AS31" i="36" s="1"/>
  <c r="AS33" i="33"/>
  <c r="AS33" i="36" s="1"/>
  <c r="AS35" i="33"/>
  <c r="AS35" i="36" s="1"/>
  <c r="AS37" i="33"/>
  <c r="AS37" i="36" s="1"/>
  <c r="AS39" i="33"/>
  <c r="AS39" i="36" s="1"/>
  <c r="AS41" i="33"/>
  <c r="AS41" i="36" s="1"/>
  <c r="AS44" i="33"/>
  <c r="AS46"/>
  <c r="AS48"/>
  <c r="AS48" i="36" s="1"/>
  <c r="AS13" i="33"/>
  <c r="AS14" i="24"/>
  <c r="AS16"/>
  <c r="AS16" i="26" s="1"/>
  <c r="AS18" i="24"/>
  <c r="AS18" i="26" s="1"/>
  <c r="AS20" i="24"/>
  <c r="AS22"/>
  <c r="AS24"/>
  <c r="AS26"/>
  <c r="AS26" i="26" s="1"/>
  <c r="AS28" i="24"/>
  <c r="AS28" i="26" s="1"/>
  <c r="AS30" i="24"/>
  <c r="AS30" i="26" s="1"/>
  <c r="AS32" i="24"/>
  <c r="AS34"/>
  <c r="AS34" i="26" s="1"/>
  <c r="AS36" i="24"/>
  <c r="AS38"/>
  <c r="AS40"/>
  <c r="AS40" i="26" s="1"/>
  <c r="AS42" i="24"/>
  <c r="AS42" i="26" s="1"/>
  <c r="AS44" i="24"/>
  <c r="AS13" i="20"/>
  <c r="AS15"/>
  <c r="AS17"/>
  <c r="AS19"/>
  <c r="AS21"/>
  <c r="AS23"/>
  <c r="AS25"/>
  <c r="AS27"/>
  <c r="AS29"/>
  <c r="AS31"/>
  <c r="AS33"/>
  <c r="AS35"/>
  <c r="AS37"/>
  <c r="AS39"/>
  <c r="AS41"/>
  <c r="AS43"/>
  <c r="AS12"/>
  <c r="AS14" i="8"/>
  <c r="AS16"/>
  <c r="AS16" i="19" s="1"/>
  <c r="AS18" i="8"/>
  <c r="AS18" i="19" s="1"/>
  <c r="AS20" i="8"/>
  <c r="AS22"/>
  <c r="AS24"/>
  <c r="AS26"/>
  <c r="AS26" i="19" s="1"/>
  <c r="AS28" i="8"/>
  <c r="AS28" i="19" s="1"/>
  <c r="AS30" i="8"/>
  <c r="AS30" i="19" s="1"/>
  <c r="AS32" i="8"/>
  <c r="AS34"/>
  <c r="AS34" i="19" s="1"/>
  <c r="AS36" i="8"/>
  <c r="AS38"/>
  <c r="AS40"/>
  <c r="AS40" i="19" s="1"/>
  <c r="AS42" i="8"/>
  <c r="AS42" i="19" s="1"/>
  <c r="AS44" i="8"/>
  <c r="AS26" i="20"/>
  <c r="AS32"/>
  <c r="AS36"/>
  <c r="AS40"/>
  <c r="AS44"/>
  <c r="AS15" i="8"/>
  <c r="AS15" i="19" s="1"/>
  <c r="AS17" i="8"/>
  <c r="AS17" i="19" s="1"/>
  <c r="AS21" i="8"/>
  <c r="AS21" i="19" s="1"/>
  <c r="AS25" i="8"/>
  <c r="AS25" i="19" s="1"/>
  <c r="AS31" i="8"/>
  <c r="AS31" i="19" s="1"/>
  <c r="AS35" i="8"/>
  <c r="AS39"/>
  <c r="AS39" i="19" s="1"/>
  <c r="AS43" i="8"/>
  <c r="AS43" i="19" s="1"/>
  <c r="AS15" i="33"/>
  <c r="AS15" i="36" s="1"/>
  <c r="AS17" i="33"/>
  <c r="AS17" i="36" s="1"/>
  <c r="AS19" i="33"/>
  <c r="AS19" i="36" s="1"/>
  <c r="AS21" i="33"/>
  <c r="AS21" i="36" s="1"/>
  <c r="AS23" i="33"/>
  <c r="AS23" i="36" s="1"/>
  <c r="AS25" i="33"/>
  <c r="AS25" i="36" s="1"/>
  <c r="AS27" i="33"/>
  <c r="AS27" i="36" s="1"/>
  <c r="AS30" i="33"/>
  <c r="AS30" i="36" s="1"/>
  <c r="AS32" i="33"/>
  <c r="AS32" i="36" s="1"/>
  <c r="AS34" i="33"/>
  <c r="AS34" i="36" s="1"/>
  <c r="AS36" i="33"/>
  <c r="AS36" i="36" s="1"/>
  <c r="AS38" i="33"/>
  <c r="AS38" i="36" s="1"/>
  <c r="AS40" i="33"/>
  <c r="AS40" i="36" s="1"/>
  <c r="AS42" i="33"/>
  <c r="AS42" i="36" s="1"/>
  <c r="AS45" i="33"/>
  <c r="AS47"/>
  <c r="AS49"/>
  <c r="AW49" s="1"/>
  <c r="AS13" i="24"/>
  <c r="AS13" i="26" s="1"/>
  <c r="AS15" i="24"/>
  <c r="AS15" i="26" s="1"/>
  <c r="AS17" i="24"/>
  <c r="AS17" i="26" s="1"/>
  <c r="AS19" i="24"/>
  <c r="AS21"/>
  <c r="AS21" i="26" s="1"/>
  <c r="AS23" i="24"/>
  <c r="AS23" i="26" s="1"/>
  <c r="AS25" i="24"/>
  <c r="AS25" i="26" s="1"/>
  <c r="AS27" i="24"/>
  <c r="AS29"/>
  <c r="AS29" i="26" s="1"/>
  <c r="AS31" i="24"/>
  <c r="AS31" i="26" s="1"/>
  <c r="AS33" i="24"/>
  <c r="AS35"/>
  <c r="AS37"/>
  <c r="AS37" i="26" s="1"/>
  <c r="AS39" i="24"/>
  <c r="AS39" i="26" s="1"/>
  <c r="AS41" i="24"/>
  <c r="AS41" i="26" s="1"/>
  <c r="AS43" i="24"/>
  <c r="AS43" i="26" s="1"/>
  <c r="AS12" i="24"/>
  <c r="AS14" i="20"/>
  <c r="AS16"/>
  <c r="AS18"/>
  <c r="AS20"/>
  <c r="AS22"/>
  <c r="AS24"/>
  <c r="AS28"/>
  <c r="AS30"/>
  <c r="AS34"/>
  <c r="AS38"/>
  <c r="AS42"/>
  <c r="AS13" i="8"/>
  <c r="AS13" i="19" s="1"/>
  <c r="AS19" i="8"/>
  <c r="AS23"/>
  <c r="AS23" i="19" s="1"/>
  <c r="AS27" i="8"/>
  <c r="AS29"/>
  <c r="AS29" i="19" s="1"/>
  <c r="AS33" i="8"/>
  <c r="AS37"/>
  <c r="AS37" i="19" s="1"/>
  <c r="AS41" i="8"/>
  <c r="AS41" i="19" s="1"/>
  <c r="AS12" i="8"/>
  <c r="B9" i="43"/>
  <c r="B9" i="42"/>
  <c r="CI9" i="3"/>
  <c r="CI8"/>
  <c r="CI53"/>
  <c r="CI49"/>
  <c r="CI35"/>
  <c r="CI27"/>
  <c r="CI23"/>
  <c r="CI17"/>
  <c r="CI13"/>
  <c r="CI56"/>
  <c r="CI50"/>
  <c r="CI40"/>
  <c r="CI38"/>
  <c r="CI30"/>
  <c r="CI28"/>
  <c r="CI20"/>
  <c r="B9" i="41"/>
  <c r="B9" i="39"/>
  <c r="B9" i="36"/>
  <c r="G127" i="40"/>
  <c r="G127" i="38"/>
  <c r="G127" i="37"/>
  <c r="G71" i="40"/>
  <c r="G71" i="37"/>
  <c r="J13" i="39"/>
  <c r="P13"/>
  <c r="X13"/>
  <c r="Z13"/>
  <c r="AF13"/>
  <c r="D14"/>
  <c r="F14"/>
  <c r="J14"/>
  <c r="J14" i="41" s="1"/>
  <c r="L14" i="39"/>
  <c r="P14"/>
  <c r="P14" i="41" s="1"/>
  <c r="V14" i="39"/>
  <c r="X14"/>
  <c r="X14" i="41" s="1"/>
  <c r="Z14" i="39"/>
  <c r="Z14" i="41" s="1"/>
  <c r="AD14" i="39"/>
  <c r="AF14"/>
  <c r="AF14" i="41" s="1"/>
  <c r="D15" i="39"/>
  <c r="D15" i="41" s="1"/>
  <c r="F15" i="39"/>
  <c r="F15" i="41" s="1"/>
  <c r="J15" i="39"/>
  <c r="J15" i="41" s="1"/>
  <c r="P15" i="39"/>
  <c r="P15" i="41" s="1"/>
  <c r="V15" i="39"/>
  <c r="V15" i="41" s="1"/>
  <c r="X15" i="39"/>
  <c r="X15" i="41" s="1"/>
  <c r="Z15" i="39"/>
  <c r="Z15" i="41" s="1"/>
  <c r="AB15" i="39"/>
  <c r="AD15"/>
  <c r="AD15" i="41" s="1"/>
  <c r="AF15" i="39"/>
  <c r="AF15" i="41" s="1"/>
  <c r="J16" i="39"/>
  <c r="J16" i="41" s="1"/>
  <c r="P16" i="39"/>
  <c r="P16" i="41" s="1"/>
  <c r="T16" i="39"/>
  <c r="V16"/>
  <c r="V16" i="41" s="1"/>
  <c r="X16" i="39"/>
  <c r="X16" i="41" s="1"/>
  <c r="AF16" i="39"/>
  <c r="AF16" i="41" s="1"/>
  <c r="D17" i="39"/>
  <c r="D17" i="41" s="1"/>
  <c r="J17" i="39"/>
  <c r="J17" i="41" s="1"/>
  <c r="P17" i="39"/>
  <c r="P17" i="41" s="1"/>
  <c r="X17" i="39"/>
  <c r="X17" i="41" s="1"/>
  <c r="Z17" i="39"/>
  <c r="Z17" i="41" s="1"/>
  <c r="J19" i="39"/>
  <c r="J19" i="41" s="1"/>
  <c r="V19" i="39"/>
  <c r="V19" i="41" s="1"/>
  <c r="X19" i="39"/>
  <c r="X19" i="41" s="1"/>
  <c r="AB19" i="39"/>
  <c r="AD19"/>
  <c r="AD19" i="41" s="1"/>
  <c r="Z20" i="39"/>
  <c r="Z20" i="41" s="1"/>
  <c r="D21" i="39"/>
  <c r="F21"/>
  <c r="J21"/>
  <c r="P21"/>
  <c r="Z21"/>
  <c r="AD21"/>
  <c r="AF21"/>
  <c r="D22"/>
  <c r="D22" i="41" s="1"/>
  <c r="F22" i="39"/>
  <c r="F22" i="41" s="1"/>
  <c r="J22" i="39"/>
  <c r="J22" i="41" s="1"/>
  <c r="P22" i="39"/>
  <c r="P22" i="41" s="1"/>
  <c r="V22" i="39"/>
  <c r="V22" i="41" s="1"/>
  <c r="X22" i="39"/>
  <c r="X22" i="41" s="1"/>
  <c r="AD22" i="39"/>
  <c r="AD22" i="41" s="1"/>
  <c r="AF22" i="39"/>
  <c r="AF22" i="41" s="1"/>
  <c r="D23" i="39"/>
  <c r="D23" i="41" s="1"/>
  <c r="AD23" i="39"/>
  <c r="AD23" i="41" s="1"/>
  <c r="F24" i="39"/>
  <c r="F24" i="41" s="1"/>
  <c r="J24" i="39"/>
  <c r="J24" i="41" s="1"/>
  <c r="V24" i="39"/>
  <c r="V24" i="41" s="1"/>
  <c r="D26" i="39"/>
  <c r="D26" i="41" s="1"/>
  <c r="F26" i="39"/>
  <c r="F26" i="41" s="1"/>
  <c r="J26" i="39"/>
  <c r="J26" i="41" s="1"/>
  <c r="P26" i="39"/>
  <c r="P26" i="41" s="1"/>
  <c r="AD26" i="39"/>
  <c r="AD26" i="41" s="1"/>
  <c r="AF26" i="39"/>
  <c r="AF26" i="41" s="1"/>
  <c r="E30" i="39"/>
  <c r="G30"/>
  <c r="I30"/>
  <c r="M30"/>
  <c r="O30"/>
  <c r="Q30"/>
  <c r="S30"/>
  <c r="U30"/>
  <c r="W30"/>
  <c r="Y30"/>
  <c r="AE30"/>
  <c r="G35"/>
  <c r="G35" i="41" s="1"/>
  <c r="I36" i="39"/>
  <c r="I36" i="41" s="1"/>
  <c r="S36" i="39"/>
  <c r="S36" i="41" s="1"/>
  <c r="G37" i="39"/>
  <c r="G37" i="41" s="1"/>
  <c r="I37" i="39"/>
  <c r="I37" i="41" s="1"/>
  <c r="M37" i="39"/>
  <c r="M37" i="41" s="1"/>
  <c r="O37" i="39"/>
  <c r="O37" i="41" s="1"/>
  <c r="Q37" i="39"/>
  <c r="Q37" i="41" s="1"/>
  <c r="W37" i="39"/>
  <c r="W37" i="41" s="1"/>
  <c r="Y37" i="39"/>
  <c r="Y37" i="41" s="1"/>
  <c r="AE37" i="39"/>
  <c r="AE37" i="41" s="1"/>
  <c r="G38" i="39"/>
  <c r="G38" i="41" s="1"/>
  <c r="I38" i="39"/>
  <c r="I38" i="41" s="1"/>
  <c r="M38" i="39"/>
  <c r="M38" i="41" s="1"/>
  <c r="O38" i="39"/>
  <c r="O38" i="41" s="1"/>
  <c r="Q38" i="39"/>
  <c r="Q38" i="41" s="1"/>
  <c r="S38" i="39"/>
  <c r="S38" i="41" s="1"/>
  <c r="U38" i="39"/>
  <c r="U38" i="41" s="1"/>
  <c r="W38" i="39"/>
  <c r="W38" i="41" s="1"/>
  <c r="AE38" i="39"/>
  <c r="AE38" i="41" s="1"/>
  <c r="I39" i="39"/>
  <c r="I39" i="41" s="1"/>
  <c r="AE39" i="39"/>
  <c r="AE39" i="41" s="1"/>
  <c r="E40" i="39"/>
  <c r="E40" i="41" s="1"/>
  <c r="G40" i="39"/>
  <c r="G40" i="41" s="1"/>
  <c r="I40" i="39"/>
  <c r="I40" i="41" s="1"/>
  <c r="M40" i="39"/>
  <c r="M40" i="41" s="1"/>
  <c r="O40" i="39"/>
  <c r="O40" i="41" s="1"/>
  <c r="Q40" i="39"/>
  <c r="Q40" i="41" s="1"/>
  <c r="S40" i="39"/>
  <c r="S40" i="41" s="1"/>
  <c r="W40" i="39"/>
  <c r="W40" i="41" s="1"/>
  <c r="Y40" i="39"/>
  <c r="Y40" i="41" s="1"/>
  <c r="AE40" i="39"/>
  <c r="AE40" i="41" s="1"/>
  <c r="U41" i="39"/>
  <c r="U41" i="41" s="1"/>
  <c r="E44" i="39"/>
  <c r="Q44"/>
  <c r="W44"/>
  <c r="Y44"/>
  <c r="AC44"/>
  <c r="AE44"/>
  <c r="G45"/>
  <c r="M45"/>
  <c r="O45"/>
  <c r="Q45"/>
  <c r="Q45" i="41" s="1"/>
  <c r="W45" i="39"/>
  <c r="W45" i="41" s="1"/>
  <c r="Y45" i="39"/>
  <c r="Y45" i="41" s="1"/>
  <c r="AA45" i="39"/>
  <c r="AE45"/>
  <c r="AE45" i="41" s="1"/>
  <c r="E46" i="39"/>
  <c r="E46" i="41" s="1"/>
  <c r="G46" i="39"/>
  <c r="G46" i="41" s="1"/>
  <c r="M46" i="39"/>
  <c r="M46" i="41" s="1"/>
  <c r="O46" i="39"/>
  <c r="O46" i="41" s="1"/>
  <c r="Q46" i="39"/>
  <c r="Q46" i="41" s="1"/>
  <c r="W46" i="39"/>
  <c r="W46" i="41" s="1"/>
  <c r="Y46" i="39"/>
  <c r="Y46" i="41" s="1"/>
  <c r="AA46" i="39"/>
  <c r="AA46" i="41" s="1"/>
  <c r="AE46" i="39"/>
  <c r="AE46" i="41" s="1"/>
  <c r="E47" i="39"/>
  <c r="E47" i="41" s="1"/>
  <c r="G47" i="39"/>
  <c r="G47" i="41" s="1"/>
  <c r="M47" i="39"/>
  <c r="M47" i="41" s="1"/>
  <c r="O47" i="39"/>
  <c r="O47" i="41" s="1"/>
  <c r="Q47" i="39"/>
  <c r="Q47" i="41" s="1"/>
  <c r="W47" i="39"/>
  <c r="W47" i="41" s="1"/>
  <c r="Y47" i="39"/>
  <c r="Y47" i="41" s="1"/>
  <c r="AA47" i="39"/>
  <c r="AA47" i="41" s="1"/>
  <c r="AE47" i="39"/>
  <c r="AE47" i="41" s="1"/>
  <c r="G48" i="39"/>
  <c r="G48" i="41" s="1"/>
  <c r="E49" i="39"/>
  <c r="E61" s="1"/>
  <c r="G49"/>
  <c r="G61" s="1"/>
  <c r="I49"/>
  <c r="I61" s="1"/>
  <c r="K49"/>
  <c r="K61" s="1"/>
  <c r="M49"/>
  <c r="M61" s="1"/>
  <c r="O49"/>
  <c r="O61" s="1"/>
  <c r="Q49"/>
  <c r="Q61" s="1"/>
  <c r="S49"/>
  <c r="S61" s="1"/>
  <c r="U49"/>
  <c r="U61" s="1"/>
  <c r="W49"/>
  <c r="W61" s="1"/>
  <c r="Y49"/>
  <c r="Y61" s="1"/>
  <c r="AA49"/>
  <c r="AA61" s="1"/>
  <c r="AC49"/>
  <c r="AC61" s="1"/>
  <c r="AE49"/>
  <c r="AE61" s="1"/>
  <c r="C22"/>
  <c r="C22" i="41" s="1"/>
  <c r="C30" i="39"/>
  <c r="C40"/>
  <c r="C40" i="41" s="1"/>
  <c r="G13" i="39"/>
  <c r="M13"/>
  <c r="Q13"/>
  <c r="U13"/>
  <c r="W13"/>
  <c r="Y13"/>
  <c r="AE13"/>
  <c r="G14"/>
  <c r="G14" i="41" s="1"/>
  <c r="I14" i="39"/>
  <c r="M14"/>
  <c r="M14" i="41" s="1"/>
  <c r="O14" i="39"/>
  <c r="Q14"/>
  <c r="Q14" i="41" s="1"/>
  <c r="U14" i="39"/>
  <c r="U14" i="41" s="1"/>
  <c r="W14" i="39"/>
  <c r="W14" i="41" s="1"/>
  <c r="Y14" i="39"/>
  <c r="Y14" i="41" s="1"/>
  <c r="AE14" i="39"/>
  <c r="AE14" i="41" s="1"/>
  <c r="G15" i="39"/>
  <c r="G15" i="41" s="1"/>
  <c r="M15" i="39"/>
  <c r="M15" i="41" s="1"/>
  <c r="O15" i="39"/>
  <c r="O15" i="41" s="1"/>
  <c r="Q15" i="39"/>
  <c r="Q15" i="41" s="1"/>
  <c r="W15" i="39"/>
  <c r="W15" i="41" s="1"/>
  <c r="Y15" i="39"/>
  <c r="Y15" i="41" s="1"/>
  <c r="AA15" i="39"/>
  <c r="AE15"/>
  <c r="AE15" i="41" s="1"/>
  <c r="G16" i="39"/>
  <c r="G16" i="41" s="1"/>
  <c r="M16" i="39"/>
  <c r="M16" i="41" s="1"/>
  <c r="Q16" i="39"/>
  <c r="Q16" i="41" s="1"/>
  <c r="U16" i="39"/>
  <c r="U16" i="41" s="1"/>
  <c r="W16" i="39"/>
  <c r="W16" i="41" s="1"/>
  <c r="Y16" i="39"/>
  <c r="Y16" i="41" s="1"/>
  <c r="AE16" i="39"/>
  <c r="AE16" i="41" s="1"/>
  <c r="G17" i="39"/>
  <c r="G17" i="41" s="1"/>
  <c r="M17" i="39"/>
  <c r="M17" i="41" s="1"/>
  <c r="O17" i="39"/>
  <c r="O17" i="41" s="1"/>
  <c r="Q17" i="39"/>
  <c r="Q17" i="41" s="1"/>
  <c r="W17" i="39"/>
  <c r="W17" i="41" s="1"/>
  <c r="Y17" i="39"/>
  <c r="Y17" i="41" s="1"/>
  <c r="AA17" i="39"/>
  <c r="AA17" i="41" s="1"/>
  <c r="AE17" i="39"/>
  <c r="AE17" i="41" s="1"/>
  <c r="M19" i="39"/>
  <c r="M19" i="41" s="1"/>
  <c r="O19" i="39"/>
  <c r="O19" i="41" s="1"/>
  <c r="Q19" i="39"/>
  <c r="Q19" i="41" s="1"/>
  <c r="U19" i="39"/>
  <c r="U19" i="41" s="1"/>
  <c r="AA19" i="39"/>
  <c r="AE19"/>
  <c r="AE19" i="41" s="1"/>
  <c r="G20" i="39"/>
  <c r="G20" i="41" s="1"/>
  <c r="I20" i="39"/>
  <c r="I20" i="41" s="1"/>
  <c r="O20" i="39"/>
  <c r="O20" i="41" s="1"/>
  <c r="Q20" i="39"/>
  <c r="Q20" i="41" s="1"/>
  <c r="S20" i="39"/>
  <c r="G21"/>
  <c r="I21"/>
  <c r="I54" i="41" s="1"/>
  <c r="K21" i="39"/>
  <c r="M21"/>
  <c r="O21"/>
  <c r="Q21"/>
  <c r="W21"/>
  <c r="Y21"/>
  <c r="AE21"/>
  <c r="E22"/>
  <c r="G22"/>
  <c r="G22" i="41" s="1"/>
  <c r="I22" i="39"/>
  <c r="I22" i="41" s="1"/>
  <c r="M22" i="39"/>
  <c r="M22" i="41" s="1"/>
  <c r="O22" i="39"/>
  <c r="O22" i="41" s="1"/>
  <c r="Q22" i="39"/>
  <c r="Q22" i="41" s="1"/>
  <c r="W22" i="39"/>
  <c r="W22" i="41" s="1"/>
  <c r="Y22" i="39"/>
  <c r="Y22" i="41" s="1"/>
  <c r="AE22" i="39"/>
  <c r="AE22" i="41" s="1"/>
  <c r="M23" i="39"/>
  <c r="M23" i="41" s="1"/>
  <c r="G24" i="39"/>
  <c r="G24" i="41" s="1"/>
  <c r="I24" i="39"/>
  <c r="I24" i="41" s="1"/>
  <c r="M24" i="39"/>
  <c r="M24" i="41" s="1"/>
  <c r="O24" i="39"/>
  <c r="O24" i="41" s="1"/>
  <c r="Q24" i="39"/>
  <c r="Q24" i="41" s="1"/>
  <c r="AE24" i="39"/>
  <c r="AE24" i="41" s="1"/>
  <c r="G26" i="39"/>
  <c r="G26" i="41" s="1"/>
  <c r="M26" i="39"/>
  <c r="M26" i="41" s="1"/>
  <c r="O26" i="39"/>
  <c r="O26" i="41" s="1"/>
  <c r="Q26" i="39"/>
  <c r="Q26" i="41" s="1"/>
  <c r="W26" i="39"/>
  <c r="W26" i="41" s="1"/>
  <c r="AA26" i="39"/>
  <c r="AA26" i="41" s="1"/>
  <c r="AE26" i="39"/>
  <c r="AE26" i="41" s="1"/>
  <c r="J29" i="39"/>
  <c r="T29"/>
  <c r="D30"/>
  <c r="F30"/>
  <c r="H30"/>
  <c r="P30"/>
  <c r="T30"/>
  <c r="T30" i="41" s="1"/>
  <c r="V30" i="39"/>
  <c r="X30"/>
  <c r="Z30"/>
  <c r="AB30"/>
  <c r="AD30"/>
  <c r="AF30"/>
  <c r="X31"/>
  <c r="X31" i="41" s="1"/>
  <c r="X32" i="39"/>
  <c r="X32" i="41" s="1"/>
  <c r="Z32" i="39"/>
  <c r="Z32" i="41" s="1"/>
  <c r="X35" i="39"/>
  <c r="X35" i="41" s="1"/>
  <c r="AD35" i="39"/>
  <c r="AD35" i="41" s="1"/>
  <c r="D37" i="39"/>
  <c r="D37" i="41" s="1"/>
  <c r="F37" i="39"/>
  <c r="F37" i="41" s="1"/>
  <c r="H37" i="39"/>
  <c r="J37"/>
  <c r="J37" i="41" s="1"/>
  <c r="P37" i="39"/>
  <c r="P37" i="41" s="1"/>
  <c r="T37" i="39"/>
  <c r="V37"/>
  <c r="AB37"/>
  <c r="AD37"/>
  <c r="AD37" i="41" s="1"/>
  <c r="AF37" i="39"/>
  <c r="AF37" i="41" s="1"/>
  <c r="D38" i="39"/>
  <c r="D38" i="41" s="1"/>
  <c r="F38" i="39"/>
  <c r="F38" i="41" s="1"/>
  <c r="J38" i="39"/>
  <c r="J38" i="41" s="1"/>
  <c r="P38" i="39"/>
  <c r="P38" i="41" s="1"/>
  <c r="V38" i="39"/>
  <c r="V38" i="41" s="1"/>
  <c r="AD38" i="39"/>
  <c r="AD38" i="41" s="1"/>
  <c r="AF38" i="39"/>
  <c r="AF38" i="41" s="1"/>
  <c r="AD39" i="39"/>
  <c r="AD39" i="41" s="1"/>
  <c r="D40" i="39"/>
  <c r="D40" i="41" s="1"/>
  <c r="F40" i="39"/>
  <c r="F40" i="41" s="1"/>
  <c r="J40" i="39"/>
  <c r="J40" i="41" s="1"/>
  <c r="L40" i="39"/>
  <c r="P40"/>
  <c r="P40" i="41" s="1"/>
  <c r="R40" i="39"/>
  <c r="T40"/>
  <c r="T40" i="41" s="1"/>
  <c r="V40" i="39"/>
  <c r="V40" i="41" s="1"/>
  <c r="X40" i="39"/>
  <c r="X40" i="41" s="1"/>
  <c r="Z40" i="39"/>
  <c r="Z40" i="41" s="1"/>
  <c r="AB40" i="39"/>
  <c r="AB40" i="41" s="1"/>
  <c r="AD40" i="39"/>
  <c r="AD40" i="41" s="1"/>
  <c r="AF40" i="39"/>
  <c r="AF40" i="41" s="1"/>
  <c r="X42" i="39"/>
  <c r="X42" i="41" s="1"/>
  <c r="D44" i="39"/>
  <c r="H44"/>
  <c r="J44"/>
  <c r="P44"/>
  <c r="AB44"/>
  <c r="AF44"/>
  <c r="J45"/>
  <c r="J45" i="41" s="1"/>
  <c r="L45" i="39"/>
  <c r="N45"/>
  <c r="P45"/>
  <c r="P45" i="41" s="1"/>
  <c r="Z45" i="39"/>
  <c r="AB45"/>
  <c r="AB45" i="41" s="1"/>
  <c r="AF45" i="39"/>
  <c r="AF45" i="41" s="1"/>
  <c r="J46" i="39"/>
  <c r="J46" i="41" s="1"/>
  <c r="L46" i="39"/>
  <c r="L46" i="41" s="1"/>
  <c r="N46" i="39"/>
  <c r="N46" i="41" s="1"/>
  <c r="P46" i="39"/>
  <c r="P46" i="41" s="1"/>
  <c r="Z46" i="39"/>
  <c r="Z46" i="41" s="1"/>
  <c r="AB46" i="39"/>
  <c r="AB46" i="41" s="1"/>
  <c r="J47" i="39"/>
  <c r="J47" i="41" s="1"/>
  <c r="L47" i="39"/>
  <c r="L47" i="41" s="1"/>
  <c r="N47" i="39"/>
  <c r="N47" i="41" s="1"/>
  <c r="P47" i="39"/>
  <c r="P47" i="41" s="1"/>
  <c r="Z47" i="39"/>
  <c r="Z47" i="41" s="1"/>
  <c r="AB47" i="39"/>
  <c r="AB47" i="41" s="1"/>
  <c r="D49" i="39"/>
  <c r="D61" s="1"/>
  <c r="F49"/>
  <c r="F61" s="1"/>
  <c r="H49"/>
  <c r="H61" s="1"/>
  <c r="J49"/>
  <c r="J61" s="1"/>
  <c r="L49"/>
  <c r="L61" s="1"/>
  <c r="N49"/>
  <c r="N61" s="1"/>
  <c r="P49"/>
  <c r="P61" s="1"/>
  <c r="R49"/>
  <c r="R61" s="1"/>
  <c r="T49"/>
  <c r="T61" s="1"/>
  <c r="V49"/>
  <c r="V61" s="1"/>
  <c r="X49"/>
  <c r="X61" s="1"/>
  <c r="Z49"/>
  <c r="Z61" s="1"/>
  <c r="AB49"/>
  <c r="AB61" s="1"/>
  <c r="AD49"/>
  <c r="AD61" s="1"/>
  <c r="AF49"/>
  <c r="AF61" s="1"/>
  <c r="C21"/>
  <c r="C54" i="41" s="1"/>
  <c r="C49" i="39"/>
  <c r="C61" s="1"/>
  <c r="AQ16"/>
  <c r="AQ22"/>
  <c r="AQ26"/>
  <c r="P113" s="1"/>
  <c r="AQ31"/>
  <c r="AQ37"/>
  <c r="AQ41"/>
  <c r="AQ46"/>
  <c r="AH113" s="1"/>
  <c r="AQ13"/>
  <c r="C113" s="1"/>
  <c r="AQ17"/>
  <c r="AQ21"/>
  <c r="K113" s="1"/>
  <c r="AQ30"/>
  <c r="AQ36"/>
  <c r="AQ40"/>
  <c r="AQ45"/>
  <c r="AG113" s="1"/>
  <c r="AQ49"/>
  <c r="AQ14"/>
  <c r="AQ20"/>
  <c r="AQ24"/>
  <c r="N113" s="1"/>
  <c r="AQ29"/>
  <c r="R113" s="1"/>
  <c r="AQ35"/>
  <c r="AQ39"/>
  <c r="AQ44"/>
  <c r="AF113" s="1"/>
  <c r="AQ48"/>
  <c r="AQ15"/>
  <c r="AQ19"/>
  <c r="AQ23"/>
  <c r="AQ32"/>
  <c r="AQ38"/>
  <c r="AQ42"/>
  <c r="AQ47"/>
  <c r="AI113" s="1"/>
  <c r="B9" i="35"/>
  <c r="B9" i="33"/>
  <c r="B9" i="32"/>
  <c r="AT18" i="35"/>
  <c r="AT33"/>
  <c r="J13"/>
  <c r="P13"/>
  <c r="X13"/>
  <c r="Z13"/>
  <c r="AF13"/>
  <c r="D14"/>
  <c r="F14"/>
  <c r="J14"/>
  <c r="L14"/>
  <c r="P14"/>
  <c r="V14"/>
  <c r="X14"/>
  <c r="Z14"/>
  <c r="AD14"/>
  <c r="AF14"/>
  <c r="D15"/>
  <c r="F15"/>
  <c r="J15"/>
  <c r="P15"/>
  <c r="V15"/>
  <c r="X15"/>
  <c r="Z15"/>
  <c r="AB15"/>
  <c r="AD15"/>
  <c r="AF15"/>
  <c r="J16"/>
  <c r="P16"/>
  <c r="T16"/>
  <c r="V16"/>
  <c r="X16"/>
  <c r="AF16"/>
  <c r="D17"/>
  <c r="J17"/>
  <c r="P17"/>
  <c r="X17"/>
  <c r="Z17"/>
  <c r="J19"/>
  <c r="V19"/>
  <c r="X19"/>
  <c r="AB19"/>
  <c r="AD19"/>
  <c r="Z20"/>
  <c r="D21"/>
  <c r="F21"/>
  <c r="J21"/>
  <c r="P21"/>
  <c r="Z21"/>
  <c r="Z54" s="1"/>
  <c r="AD21"/>
  <c r="AF21"/>
  <c r="D22"/>
  <c r="F22"/>
  <c r="J22"/>
  <c r="P22"/>
  <c r="V22"/>
  <c r="X22"/>
  <c r="AD22"/>
  <c r="AF22"/>
  <c r="D23"/>
  <c r="AD23"/>
  <c r="F24"/>
  <c r="J24"/>
  <c r="V24"/>
  <c r="D26"/>
  <c r="F26"/>
  <c r="J26"/>
  <c r="P26"/>
  <c r="AD26"/>
  <c r="AF26"/>
  <c r="J29"/>
  <c r="T29"/>
  <c r="D30"/>
  <c r="F30"/>
  <c r="H30"/>
  <c r="P30"/>
  <c r="T30"/>
  <c r="V30"/>
  <c r="X30"/>
  <c r="Z30"/>
  <c r="AB30"/>
  <c r="AD30"/>
  <c r="AF30"/>
  <c r="X31"/>
  <c r="X32"/>
  <c r="Z32"/>
  <c r="X35"/>
  <c r="AD35"/>
  <c r="D37"/>
  <c r="F37"/>
  <c r="H37"/>
  <c r="H54" s="1"/>
  <c r="J37"/>
  <c r="P37"/>
  <c r="T37"/>
  <c r="T54" s="1"/>
  <c r="V37"/>
  <c r="V54" s="1"/>
  <c r="AB37"/>
  <c r="AD37"/>
  <c r="AF37"/>
  <c r="D38"/>
  <c r="F38"/>
  <c r="J38"/>
  <c r="P38"/>
  <c r="V38"/>
  <c r="AD38"/>
  <c r="AF38"/>
  <c r="AD39"/>
  <c r="D40"/>
  <c r="F40"/>
  <c r="J40"/>
  <c r="L40"/>
  <c r="P40"/>
  <c r="R40"/>
  <c r="T40"/>
  <c r="V40"/>
  <c r="X40"/>
  <c r="Z40"/>
  <c r="AB40"/>
  <c r="AD40"/>
  <c r="AF40"/>
  <c r="X42"/>
  <c r="D44"/>
  <c r="D53" s="1"/>
  <c r="H44"/>
  <c r="H53" s="1"/>
  <c r="J44"/>
  <c r="P44"/>
  <c r="AB44"/>
  <c r="AF44"/>
  <c r="J45"/>
  <c r="L45"/>
  <c r="N45"/>
  <c r="P45"/>
  <c r="Z45"/>
  <c r="AB45"/>
  <c r="AF45"/>
  <c r="J46"/>
  <c r="L46"/>
  <c r="N46"/>
  <c r="P46"/>
  <c r="Z46"/>
  <c r="AB46"/>
  <c r="J47"/>
  <c r="L47"/>
  <c r="N47"/>
  <c r="P47"/>
  <c r="Z47"/>
  <c r="AB47"/>
  <c r="D49"/>
  <c r="D61" s="1"/>
  <c r="F49"/>
  <c r="F61" s="1"/>
  <c r="H49"/>
  <c r="H61" s="1"/>
  <c r="J49"/>
  <c r="J61" s="1"/>
  <c r="L49"/>
  <c r="L61" s="1"/>
  <c r="N49"/>
  <c r="N61" s="1"/>
  <c r="P49"/>
  <c r="P61" s="1"/>
  <c r="R49"/>
  <c r="R61" s="1"/>
  <c r="T49"/>
  <c r="T61" s="1"/>
  <c r="V49"/>
  <c r="V61" s="1"/>
  <c r="X49"/>
  <c r="X61" s="1"/>
  <c r="Z49"/>
  <c r="Z61" s="1"/>
  <c r="AB49"/>
  <c r="AB61" s="1"/>
  <c r="AD49"/>
  <c r="AD61" s="1"/>
  <c r="AF49"/>
  <c r="AF61" s="1"/>
  <c r="C22"/>
  <c r="G13"/>
  <c r="M13"/>
  <c r="Q13"/>
  <c r="U13"/>
  <c r="W13"/>
  <c r="Y13"/>
  <c r="AE13"/>
  <c r="AQ13"/>
  <c r="G14"/>
  <c r="I14"/>
  <c r="M14"/>
  <c r="O14"/>
  <c r="Q14"/>
  <c r="U14"/>
  <c r="W14"/>
  <c r="Y14"/>
  <c r="AE14"/>
  <c r="AQ14"/>
  <c r="G15"/>
  <c r="M15"/>
  <c r="O15"/>
  <c r="Q15"/>
  <c r="W15"/>
  <c r="Y15"/>
  <c r="AA15"/>
  <c r="AE15"/>
  <c r="AQ15"/>
  <c r="G16"/>
  <c r="M16"/>
  <c r="Q16"/>
  <c r="U16"/>
  <c r="W16"/>
  <c r="Y16"/>
  <c r="AE16"/>
  <c r="AQ16"/>
  <c r="G17"/>
  <c r="M17"/>
  <c r="O17"/>
  <c r="Q17"/>
  <c r="W17"/>
  <c r="Y17"/>
  <c r="AA17"/>
  <c r="M19"/>
  <c r="O19"/>
  <c r="Q19"/>
  <c r="U19"/>
  <c r="AA19"/>
  <c r="AA55" s="1"/>
  <c r="AE19"/>
  <c r="AQ19"/>
  <c r="G20"/>
  <c r="I20"/>
  <c r="O20"/>
  <c r="Q20"/>
  <c r="S20"/>
  <c r="K21"/>
  <c r="M21"/>
  <c r="O21"/>
  <c r="AQ21"/>
  <c r="G22"/>
  <c r="I22"/>
  <c r="Q22"/>
  <c r="Y22"/>
  <c r="AQ22"/>
  <c r="AQ23"/>
  <c r="M24"/>
  <c r="O24"/>
  <c r="Q24"/>
  <c r="M26"/>
  <c r="O26"/>
  <c r="AE26"/>
  <c r="E30"/>
  <c r="I30"/>
  <c r="M30"/>
  <c r="O30"/>
  <c r="U30"/>
  <c r="Y30"/>
  <c r="AQ30"/>
  <c r="I37"/>
  <c r="Q37"/>
  <c r="W37"/>
  <c r="Y37"/>
  <c r="AE37"/>
  <c r="M38"/>
  <c r="O38"/>
  <c r="W38"/>
  <c r="AQ38"/>
  <c r="I39"/>
  <c r="E40"/>
  <c r="Q40"/>
  <c r="Y40"/>
  <c r="AQ40"/>
  <c r="U41"/>
  <c r="AQ41"/>
  <c r="E44"/>
  <c r="AC44"/>
  <c r="AC53" s="1"/>
  <c r="AE44"/>
  <c r="O45"/>
  <c r="AA45"/>
  <c r="AQ45"/>
  <c r="E46"/>
  <c r="G46"/>
  <c r="M46"/>
  <c r="Q46"/>
  <c r="W46"/>
  <c r="Y46"/>
  <c r="AE46"/>
  <c r="AQ46"/>
  <c r="E47"/>
  <c r="G47"/>
  <c r="M47"/>
  <c r="Q47"/>
  <c r="W47"/>
  <c r="Y47"/>
  <c r="AE47"/>
  <c r="AQ47"/>
  <c r="G48"/>
  <c r="AQ48"/>
  <c r="G49"/>
  <c r="G61" s="1"/>
  <c r="K49"/>
  <c r="K61" s="1"/>
  <c r="O49"/>
  <c r="O61" s="1"/>
  <c r="S49"/>
  <c r="S61" s="1"/>
  <c r="W49"/>
  <c r="W61" s="1"/>
  <c r="AA49"/>
  <c r="AA61" s="1"/>
  <c r="AE49"/>
  <c r="AE61" s="1"/>
  <c r="C30"/>
  <c r="C40"/>
  <c r="C49"/>
  <c r="C61" s="1"/>
  <c r="G45"/>
  <c r="M45"/>
  <c r="Q45"/>
  <c r="Y45"/>
  <c r="AE45"/>
  <c r="O46"/>
  <c r="AA47"/>
  <c r="E49"/>
  <c r="E61" s="1"/>
  <c r="M49"/>
  <c r="M61" s="1"/>
  <c r="U49"/>
  <c r="U61" s="1"/>
  <c r="AC49"/>
  <c r="AC61" s="1"/>
  <c r="AQ49"/>
  <c r="AE17"/>
  <c r="AQ17"/>
  <c r="AQ20"/>
  <c r="G21"/>
  <c r="I21"/>
  <c r="I54" s="1"/>
  <c r="Q21"/>
  <c r="Q54" s="1"/>
  <c r="W21"/>
  <c r="W54" s="1"/>
  <c r="Y21"/>
  <c r="Y54" s="1"/>
  <c r="AE21"/>
  <c r="AE54" s="1"/>
  <c r="E22"/>
  <c r="E51" s="1"/>
  <c r="M22"/>
  <c r="O22"/>
  <c r="W22"/>
  <c r="AE22"/>
  <c r="M23"/>
  <c r="G24"/>
  <c r="I24"/>
  <c r="AE24"/>
  <c r="AQ24"/>
  <c r="G26"/>
  <c r="Q26"/>
  <c r="W26"/>
  <c r="AA26"/>
  <c r="AQ26"/>
  <c r="AQ29"/>
  <c r="G30"/>
  <c r="Q30"/>
  <c r="S30"/>
  <c r="W30"/>
  <c r="AE30"/>
  <c r="AQ31"/>
  <c r="AQ32"/>
  <c r="G35"/>
  <c r="AQ35"/>
  <c r="I36"/>
  <c r="S36"/>
  <c r="AQ36"/>
  <c r="G37"/>
  <c r="M37"/>
  <c r="O37"/>
  <c r="AQ37"/>
  <c r="G38"/>
  <c r="I38"/>
  <c r="Q38"/>
  <c r="S38"/>
  <c r="U38"/>
  <c r="AE38"/>
  <c r="AE39"/>
  <c r="AQ39"/>
  <c r="G40"/>
  <c r="I40"/>
  <c r="M40"/>
  <c r="O40"/>
  <c r="S40"/>
  <c r="W40"/>
  <c r="AE40"/>
  <c r="AQ42"/>
  <c r="Q44"/>
  <c r="W44"/>
  <c r="Y44"/>
  <c r="Y53" s="1"/>
  <c r="AQ44"/>
  <c r="W45"/>
  <c r="AA46"/>
  <c r="O47"/>
  <c r="I49"/>
  <c r="I61" s="1"/>
  <c r="Q49"/>
  <c r="Q61" s="1"/>
  <c r="Y49"/>
  <c r="Y61" s="1"/>
  <c r="C21"/>
  <c r="G13" i="33"/>
  <c r="M13"/>
  <c r="Q13"/>
  <c r="U13"/>
  <c r="W13"/>
  <c r="Y13"/>
  <c r="AE13"/>
  <c r="AQ13"/>
  <c r="G14"/>
  <c r="G14" i="36" s="1"/>
  <c r="I14" i="33"/>
  <c r="M14"/>
  <c r="M14" i="36" s="1"/>
  <c r="O14" i="33"/>
  <c r="Q14"/>
  <c r="Q14" i="36" s="1"/>
  <c r="U14" i="33"/>
  <c r="U14" i="36" s="1"/>
  <c r="W14" i="33"/>
  <c r="W14" i="36" s="1"/>
  <c r="Y14" i="33"/>
  <c r="Y14" i="36" s="1"/>
  <c r="AE14" i="33"/>
  <c r="AE14" i="36" s="1"/>
  <c r="AQ14" i="33"/>
  <c r="AQ14" i="36" s="1"/>
  <c r="D113" s="1"/>
  <c r="G15" i="33"/>
  <c r="G15" i="36" s="1"/>
  <c r="M15" i="33"/>
  <c r="M15" i="36" s="1"/>
  <c r="O15" i="33"/>
  <c r="O15" i="36" s="1"/>
  <c r="Q15" i="33"/>
  <c r="Q15" i="36" s="1"/>
  <c r="W15" i="33"/>
  <c r="W15" i="36" s="1"/>
  <c r="Y15" i="33"/>
  <c r="Y15" i="36" s="1"/>
  <c r="AA15" i="33"/>
  <c r="AE15"/>
  <c r="AE15" i="36" s="1"/>
  <c r="AQ15" i="33"/>
  <c r="AQ15" i="36" s="1"/>
  <c r="E113" s="1"/>
  <c r="G16" i="33"/>
  <c r="G16" i="36" s="1"/>
  <c r="M16" i="33"/>
  <c r="M16" i="36" s="1"/>
  <c r="Q16" i="33"/>
  <c r="Q16" i="36" s="1"/>
  <c r="U16" i="33"/>
  <c r="U16" i="36" s="1"/>
  <c r="W16" i="33"/>
  <c r="W16" i="36" s="1"/>
  <c r="Y16" i="33"/>
  <c r="Y16" i="36" s="1"/>
  <c r="AE16" i="33"/>
  <c r="AE16" i="36" s="1"/>
  <c r="AQ16" i="33"/>
  <c r="AQ16" i="36" s="1"/>
  <c r="F113" s="1"/>
  <c r="G17" i="33"/>
  <c r="G17" i="36" s="1"/>
  <c r="M17" i="33"/>
  <c r="M17" i="36" s="1"/>
  <c r="O17" i="33"/>
  <c r="O17" i="36" s="1"/>
  <c r="Q17" i="33"/>
  <c r="Q17" i="36" s="1"/>
  <c r="W17" i="33"/>
  <c r="W17" i="36" s="1"/>
  <c r="Y17" i="33"/>
  <c r="Y17" i="36" s="1"/>
  <c r="AA17" i="33"/>
  <c r="AA17" i="36" s="1"/>
  <c r="AE17" i="33"/>
  <c r="AE17" i="36" s="1"/>
  <c r="AQ17" i="33"/>
  <c r="AQ17" i="36" s="1"/>
  <c r="G113" s="1"/>
  <c r="M19" i="33"/>
  <c r="M19" i="36" s="1"/>
  <c r="O19" i="33"/>
  <c r="O19" i="36" s="1"/>
  <c r="Q19" i="33"/>
  <c r="Q19" i="36" s="1"/>
  <c r="U19" i="33"/>
  <c r="U19" i="36" s="1"/>
  <c r="AA19" i="33"/>
  <c r="AE19"/>
  <c r="AE19" i="36" s="1"/>
  <c r="AQ19" i="33"/>
  <c r="AQ19" i="36" s="1"/>
  <c r="I113" s="1"/>
  <c r="G20" i="33"/>
  <c r="G20" i="36" s="1"/>
  <c r="I20" i="33"/>
  <c r="I20" i="36" s="1"/>
  <c r="O20" i="33"/>
  <c r="O20" i="36" s="1"/>
  <c r="Q20" i="33"/>
  <c r="Q20" i="36" s="1"/>
  <c r="S20" i="33"/>
  <c r="AQ20"/>
  <c r="AQ20" i="36" s="1"/>
  <c r="J113" s="1"/>
  <c r="G21" i="33"/>
  <c r="G21" i="36" s="1"/>
  <c r="I21" i="33"/>
  <c r="I21" i="36" s="1"/>
  <c r="K21" i="33"/>
  <c r="M21"/>
  <c r="M21" i="36" s="1"/>
  <c r="O21" i="33"/>
  <c r="O21" i="36" s="1"/>
  <c r="Q21" i="33"/>
  <c r="Q21" i="36" s="1"/>
  <c r="W21" i="33"/>
  <c r="W21" i="36" s="1"/>
  <c r="Y21" i="33"/>
  <c r="Y21" i="36" s="1"/>
  <c r="AE21" i="33"/>
  <c r="AE21" i="36" s="1"/>
  <c r="AQ21" i="33"/>
  <c r="AQ21" i="36" s="1"/>
  <c r="K113" s="1"/>
  <c r="E22" i="33"/>
  <c r="G22"/>
  <c r="G22" i="36" s="1"/>
  <c r="I22" i="33"/>
  <c r="I22" i="36" s="1"/>
  <c r="M22" i="33"/>
  <c r="M22" i="36" s="1"/>
  <c r="O22" i="33"/>
  <c r="O22" i="36" s="1"/>
  <c r="Q22" i="33"/>
  <c r="Q22" i="36" s="1"/>
  <c r="W22" i="33"/>
  <c r="W22" i="36" s="1"/>
  <c r="Y22" i="33"/>
  <c r="Y22" i="36" s="1"/>
  <c r="AE22" i="33"/>
  <c r="AE22" i="36" s="1"/>
  <c r="AQ22" i="33"/>
  <c r="AQ22" i="36" s="1"/>
  <c r="L113" s="1"/>
  <c r="M23" i="33"/>
  <c r="M23" i="36" s="1"/>
  <c r="AQ23" i="33"/>
  <c r="AQ23" i="36" s="1"/>
  <c r="M113" s="1"/>
  <c r="G24" i="33"/>
  <c r="G24" i="36" s="1"/>
  <c r="I24" i="33"/>
  <c r="I24" i="36" s="1"/>
  <c r="M24" i="33"/>
  <c r="M24" i="36" s="1"/>
  <c r="O24" i="33"/>
  <c r="O24" i="36" s="1"/>
  <c r="Q24" i="33"/>
  <c r="Q24" i="36" s="1"/>
  <c r="AE24" i="33"/>
  <c r="AE24" i="36" s="1"/>
  <c r="AQ24" i="33"/>
  <c r="G26"/>
  <c r="G26" i="36" s="1"/>
  <c r="M26" i="33"/>
  <c r="M26" i="36" s="1"/>
  <c r="O26" i="33"/>
  <c r="O26" i="36" s="1"/>
  <c r="Q26" i="33"/>
  <c r="Q26" i="36" s="1"/>
  <c r="W26" i="33"/>
  <c r="W26" i="36" s="1"/>
  <c r="AA26" i="33"/>
  <c r="AA26" i="36" s="1"/>
  <c r="AE26" i="33"/>
  <c r="AE26" i="36" s="1"/>
  <c r="AQ26" i="33"/>
  <c r="AQ29"/>
  <c r="E30"/>
  <c r="G30"/>
  <c r="I30"/>
  <c r="M30"/>
  <c r="O30"/>
  <c r="Q30"/>
  <c r="S30"/>
  <c r="U30"/>
  <c r="W30"/>
  <c r="Y30"/>
  <c r="AE30"/>
  <c r="AQ30"/>
  <c r="AQ30" i="36" s="1"/>
  <c r="S113" s="1"/>
  <c r="AQ31" i="33"/>
  <c r="AQ31" i="36" s="1"/>
  <c r="T113" s="1"/>
  <c r="AQ32" i="33"/>
  <c r="AQ32" i="36" s="1"/>
  <c r="U113" s="1"/>
  <c r="G35" i="33"/>
  <c r="G35" i="36" s="1"/>
  <c r="AQ35" i="33"/>
  <c r="AQ35" i="36" s="1"/>
  <c r="X113" s="1"/>
  <c r="I36" i="33"/>
  <c r="I36" i="36" s="1"/>
  <c r="S36" i="33"/>
  <c r="S36" i="36" s="1"/>
  <c r="AQ36" i="33"/>
  <c r="AQ36" i="36" s="1"/>
  <c r="Y113" s="1"/>
  <c r="G37" i="33"/>
  <c r="G37" i="36" s="1"/>
  <c r="I37" i="33"/>
  <c r="I37" i="36" s="1"/>
  <c r="M37" i="33"/>
  <c r="M37" i="36" s="1"/>
  <c r="O37" i="33"/>
  <c r="O37" i="36" s="1"/>
  <c r="Q37" i="33"/>
  <c r="Q37" i="36" s="1"/>
  <c r="W37" i="33"/>
  <c r="W37" i="36" s="1"/>
  <c r="Y37" i="33"/>
  <c r="Y37" i="36" s="1"/>
  <c r="AE37" i="33"/>
  <c r="AE37" i="36" s="1"/>
  <c r="AQ37" i="33"/>
  <c r="AQ37" i="36" s="1"/>
  <c r="Z113" s="1"/>
  <c r="G38" i="33"/>
  <c r="G38" i="36" s="1"/>
  <c r="I38" i="33"/>
  <c r="I38" i="36" s="1"/>
  <c r="M38" i="33"/>
  <c r="M38" i="36" s="1"/>
  <c r="O38" i="33"/>
  <c r="O38" i="36" s="1"/>
  <c r="Q38" i="33"/>
  <c r="Q38" i="36" s="1"/>
  <c r="S38" i="33"/>
  <c r="S38" i="36" s="1"/>
  <c r="U38" i="33"/>
  <c r="U38" i="36" s="1"/>
  <c r="W38" i="33"/>
  <c r="W38" i="36" s="1"/>
  <c r="AE38" i="33"/>
  <c r="AE38" i="36" s="1"/>
  <c r="AQ38" i="33"/>
  <c r="AQ38" i="36" s="1"/>
  <c r="AA113" s="1"/>
  <c r="I39" i="33"/>
  <c r="I39" i="36" s="1"/>
  <c r="AE39" i="33"/>
  <c r="AE39" i="36" s="1"/>
  <c r="AQ39" i="33"/>
  <c r="AQ39" i="36" s="1"/>
  <c r="AB113" s="1"/>
  <c r="E40" i="33"/>
  <c r="E40" i="36" s="1"/>
  <c r="G40" i="33"/>
  <c r="G40" i="36" s="1"/>
  <c r="I40" i="33"/>
  <c r="I40" i="36" s="1"/>
  <c r="M40" i="33"/>
  <c r="M40" i="36" s="1"/>
  <c r="O40" i="33"/>
  <c r="O40" i="36" s="1"/>
  <c r="Q40" i="33"/>
  <c r="Q40" i="36" s="1"/>
  <c r="S40" i="33"/>
  <c r="S40" i="36" s="1"/>
  <c r="W40" i="33"/>
  <c r="W40" i="36" s="1"/>
  <c r="Y40" i="33"/>
  <c r="Y40" i="36" s="1"/>
  <c r="AE40" i="33"/>
  <c r="AE40" i="36" s="1"/>
  <c r="AQ40" i="33"/>
  <c r="AQ40" i="36" s="1"/>
  <c r="AC113" s="1"/>
  <c r="U41" i="33"/>
  <c r="U41" i="36" s="1"/>
  <c r="AQ41" i="33"/>
  <c r="AQ41" i="36" s="1"/>
  <c r="AD113" s="1"/>
  <c r="AQ42" i="33"/>
  <c r="AQ42" i="36" s="1"/>
  <c r="AE113" s="1"/>
  <c r="E44" i="33"/>
  <c r="Q44"/>
  <c r="W44"/>
  <c r="Y44"/>
  <c r="AC44"/>
  <c r="AE44"/>
  <c r="AQ44"/>
  <c r="G45"/>
  <c r="M45"/>
  <c r="O45"/>
  <c r="Q45"/>
  <c r="Q45" i="36" s="1"/>
  <c r="W45" i="33"/>
  <c r="W45" i="36" s="1"/>
  <c r="Y45" i="33"/>
  <c r="Y45" i="36" s="1"/>
  <c r="AA45" i="33"/>
  <c r="AE45"/>
  <c r="AE45" i="36" s="1"/>
  <c r="AQ45" i="33"/>
  <c r="E46"/>
  <c r="E46" i="36" s="1"/>
  <c r="G46" i="33"/>
  <c r="G46" i="36" s="1"/>
  <c r="M46" i="33"/>
  <c r="M46" i="36" s="1"/>
  <c r="O46" i="33"/>
  <c r="O46" i="36" s="1"/>
  <c r="Q46" i="33"/>
  <c r="Q46" i="36" s="1"/>
  <c r="W46" i="33"/>
  <c r="W46" i="36" s="1"/>
  <c r="Y46" i="33"/>
  <c r="Y46" i="36" s="1"/>
  <c r="AA46" i="33"/>
  <c r="AA46" i="36" s="1"/>
  <c r="AE46" i="33"/>
  <c r="AE46" i="36" s="1"/>
  <c r="AQ46" i="33"/>
  <c r="E47"/>
  <c r="E47" i="36" s="1"/>
  <c r="G47" i="33"/>
  <c r="G47" i="36" s="1"/>
  <c r="M47" i="33"/>
  <c r="M47" i="36" s="1"/>
  <c r="O47" i="33"/>
  <c r="O47" i="36" s="1"/>
  <c r="Q47" i="33"/>
  <c r="Q47" i="36" s="1"/>
  <c r="W47" i="33"/>
  <c r="W47" i="36" s="1"/>
  <c r="Y47" i="33"/>
  <c r="Y47" i="36" s="1"/>
  <c r="AA47" i="33"/>
  <c r="AA47" i="36" s="1"/>
  <c r="AE47" i="33"/>
  <c r="AE47" i="36" s="1"/>
  <c r="AQ47" i="33"/>
  <c r="E41" i="42" s="1"/>
  <c r="G48" i="33"/>
  <c r="G48" i="36" s="1"/>
  <c r="AQ48" i="33"/>
  <c r="AQ48" i="36" s="1"/>
  <c r="AJ113" s="1"/>
  <c r="E49" i="33"/>
  <c r="G49"/>
  <c r="I49"/>
  <c r="K49"/>
  <c r="M49"/>
  <c r="O49"/>
  <c r="Q49"/>
  <c r="S49"/>
  <c r="U49"/>
  <c r="W49"/>
  <c r="Y49"/>
  <c r="AA49"/>
  <c r="AC49"/>
  <c r="AE49"/>
  <c r="AQ49"/>
  <c r="AQ12" i="48" s="1"/>
  <c r="C21" i="33"/>
  <c r="C54" s="1"/>
  <c r="C30"/>
  <c r="C40"/>
  <c r="C40" i="36" s="1"/>
  <c r="E12" i="32"/>
  <c r="G12"/>
  <c r="I12"/>
  <c r="J13" i="33"/>
  <c r="P13"/>
  <c r="X13"/>
  <c r="Z13"/>
  <c r="AF13"/>
  <c r="D14"/>
  <c r="F14"/>
  <c r="J14"/>
  <c r="J14" i="36" s="1"/>
  <c r="L14" i="33"/>
  <c r="P14"/>
  <c r="P14" i="36" s="1"/>
  <c r="V14" i="33"/>
  <c r="X14"/>
  <c r="X14" i="36" s="1"/>
  <c r="Z14" i="33"/>
  <c r="Z14" i="36" s="1"/>
  <c r="AD14" i="33"/>
  <c r="AF14"/>
  <c r="AF14" i="36" s="1"/>
  <c r="D15" i="33"/>
  <c r="D15" i="36" s="1"/>
  <c r="F15" i="33"/>
  <c r="F15" i="36" s="1"/>
  <c r="J15" i="33"/>
  <c r="J15" i="36" s="1"/>
  <c r="P15" i="33"/>
  <c r="P15" i="36" s="1"/>
  <c r="V15" i="33"/>
  <c r="V15" i="36" s="1"/>
  <c r="X15" i="33"/>
  <c r="X15" i="36" s="1"/>
  <c r="Z15" i="33"/>
  <c r="Z15" i="36" s="1"/>
  <c r="AB15" i="33"/>
  <c r="AD15"/>
  <c r="AD15" i="36" s="1"/>
  <c r="AF15" i="33"/>
  <c r="AF15" i="36" s="1"/>
  <c r="J16" i="33"/>
  <c r="J16" i="36" s="1"/>
  <c r="P16" i="33"/>
  <c r="P16" i="36" s="1"/>
  <c r="T16" i="33"/>
  <c r="V16"/>
  <c r="V16" i="36" s="1"/>
  <c r="X16" i="33"/>
  <c r="X16" i="36" s="1"/>
  <c r="AF16" i="33"/>
  <c r="AF16" i="36" s="1"/>
  <c r="D17" i="33"/>
  <c r="D17" i="36" s="1"/>
  <c r="J17" i="33"/>
  <c r="J17" i="36" s="1"/>
  <c r="P17" i="33"/>
  <c r="P17" i="36" s="1"/>
  <c r="X17" i="33"/>
  <c r="X17" i="36" s="1"/>
  <c r="Z17" i="33"/>
  <c r="Z17" i="36" s="1"/>
  <c r="J19" i="33"/>
  <c r="J19" i="36" s="1"/>
  <c r="V19" i="33"/>
  <c r="V19" i="36" s="1"/>
  <c r="X19" i="33"/>
  <c r="X19" i="36" s="1"/>
  <c r="AB19" i="33"/>
  <c r="AD19"/>
  <c r="AD19" i="36" s="1"/>
  <c r="Z20" i="33"/>
  <c r="Z20" i="36" s="1"/>
  <c r="D21" i="33"/>
  <c r="D21" i="36" s="1"/>
  <c r="F21" i="33"/>
  <c r="F21" i="36" s="1"/>
  <c r="J21" i="33"/>
  <c r="J21" i="36" s="1"/>
  <c r="P21" i="33"/>
  <c r="P21" i="36" s="1"/>
  <c r="Z21" i="33"/>
  <c r="Z21" i="36" s="1"/>
  <c r="AD21" i="33"/>
  <c r="AD21" i="36" s="1"/>
  <c r="AF21" i="33"/>
  <c r="AF21" i="36" s="1"/>
  <c r="D22" i="33"/>
  <c r="D22" i="36" s="1"/>
  <c r="F22" i="33"/>
  <c r="F22" i="36" s="1"/>
  <c r="J22" i="33"/>
  <c r="J22" i="36" s="1"/>
  <c r="P22" i="33"/>
  <c r="P22" i="36" s="1"/>
  <c r="V22" i="33"/>
  <c r="V22" i="36" s="1"/>
  <c r="X22" i="33"/>
  <c r="X22" i="36" s="1"/>
  <c r="AD22" i="33"/>
  <c r="AD22" i="36" s="1"/>
  <c r="AF22" i="33"/>
  <c r="AF22" i="36" s="1"/>
  <c r="D23" i="33"/>
  <c r="D23" i="36" s="1"/>
  <c r="AD23" i="33"/>
  <c r="AD23" i="36" s="1"/>
  <c r="F24" i="33"/>
  <c r="F24" i="36" s="1"/>
  <c r="J24" i="33"/>
  <c r="J24" i="36" s="1"/>
  <c r="V24" i="33"/>
  <c r="V24" i="36" s="1"/>
  <c r="D26" i="33"/>
  <c r="D26" i="36" s="1"/>
  <c r="F26" i="33"/>
  <c r="F26" i="36" s="1"/>
  <c r="J26" i="33"/>
  <c r="J26" i="36" s="1"/>
  <c r="P26" i="33"/>
  <c r="P26" i="36" s="1"/>
  <c r="AD26" i="33"/>
  <c r="AD26" i="36" s="1"/>
  <c r="AF26" i="33"/>
  <c r="AF26" i="36" s="1"/>
  <c r="J29" i="33"/>
  <c r="T29"/>
  <c r="D30"/>
  <c r="F30"/>
  <c r="H30"/>
  <c r="P30"/>
  <c r="T30"/>
  <c r="T30" i="36" s="1"/>
  <c r="V30" i="33"/>
  <c r="X30"/>
  <c r="Z30"/>
  <c r="AB30"/>
  <c r="AD30"/>
  <c r="AF30"/>
  <c r="X31"/>
  <c r="X31" i="36" s="1"/>
  <c r="X32" i="33"/>
  <c r="X32" i="36" s="1"/>
  <c r="Z32" i="33"/>
  <c r="Z32" i="36" s="1"/>
  <c r="X35" i="33"/>
  <c r="X35" i="36" s="1"/>
  <c r="AD35" i="33"/>
  <c r="AD35" i="36" s="1"/>
  <c r="H37" i="33"/>
  <c r="H37" i="36" s="1"/>
  <c r="T37" i="33"/>
  <c r="T37" i="36" s="1"/>
  <c r="V37" i="33"/>
  <c r="V37" i="36" s="1"/>
  <c r="AB37" i="33"/>
  <c r="AB37" i="36" s="1"/>
  <c r="AD37" i="33"/>
  <c r="AD37" i="36" s="1"/>
  <c r="D38" i="33"/>
  <c r="D38" i="36" s="1"/>
  <c r="F38" i="33"/>
  <c r="F38" i="36" s="1"/>
  <c r="J38" i="33"/>
  <c r="J38" i="36" s="1"/>
  <c r="P38" i="33"/>
  <c r="P38" i="36" s="1"/>
  <c r="AD38" i="33"/>
  <c r="F40"/>
  <c r="F40" i="36" s="1"/>
  <c r="J40" i="33"/>
  <c r="J40" i="36" s="1"/>
  <c r="L40" i="33"/>
  <c r="P40"/>
  <c r="P40" i="36" s="1"/>
  <c r="T40" i="33"/>
  <c r="T40" i="36" s="1"/>
  <c r="V40" i="33"/>
  <c r="Z40"/>
  <c r="Z40" i="36" s="1"/>
  <c r="AB40" i="33"/>
  <c r="AB40" i="36" s="1"/>
  <c r="AD40" i="33"/>
  <c r="AD40" i="36" s="1"/>
  <c r="X42" i="33"/>
  <c r="X42" i="36" s="1"/>
  <c r="H44" i="33"/>
  <c r="J44"/>
  <c r="P44"/>
  <c r="N45"/>
  <c r="Z45"/>
  <c r="AF45"/>
  <c r="AF45" i="36" s="1"/>
  <c r="N46" i="33"/>
  <c r="N46" i="36" s="1"/>
  <c r="Z46" i="33"/>
  <c r="Z46" i="36" s="1"/>
  <c r="N47" i="33"/>
  <c r="N47" i="36" s="1"/>
  <c r="Z47" i="33"/>
  <c r="Z47" i="36" s="1"/>
  <c r="F49" i="33"/>
  <c r="J49"/>
  <c r="N49"/>
  <c r="R49"/>
  <c r="V49"/>
  <c r="Z49"/>
  <c r="AD49"/>
  <c r="C49"/>
  <c r="F12" i="32"/>
  <c r="J12"/>
  <c r="L12"/>
  <c r="N12"/>
  <c r="P12"/>
  <c r="R12"/>
  <c r="T12"/>
  <c r="V12"/>
  <c r="X12"/>
  <c r="Z12"/>
  <c r="AB12"/>
  <c r="AD12"/>
  <c r="AF12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F17"/>
  <c r="H17"/>
  <c r="J17"/>
  <c r="L17"/>
  <c r="N17"/>
  <c r="P17"/>
  <c r="R17"/>
  <c r="T17"/>
  <c r="V17"/>
  <c r="X17"/>
  <c r="Z17"/>
  <c r="AB17"/>
  <c r="AD17"/>
  <c r="AF17"/>
  <c r="AH17"/>
  <c r="AJ17"/>
  <c r="AL17"/>
  <c r="AN17"/>
  <c r="AP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D37" i="33"/>
  <c r="D37" i="36" s="1"/>
  <c r="F37" i="33"/>
  <c r="F37" i="36" s="1"/>
  <c r="J37" i="33"/>
  <c r="P37"/>
  <c r="P37" i="36" s="1"/>
  <c r="AF37" i="33"/>
  <c r="AF37" i="36" s="1"/>
  <c r="V38" i="33"/>
  <c r="V38" i="36" s="1"/>
  <c r="AF38" i="33"/>
  <c r="AF38" i="36" s="1"/>
  <c r="AD39" i="33"/>
  <c r="D40"/>
  <c r="D40" i="36" s="1"/>
  <c r="R40" i="33"/>
  <c r="X40"/>
  <c r="X40" i="36" s="1"/>
  <c r="AF40" i="33"/>
  <c r="AF40" i="36" s="1"/>
  <c r="D44" i="33"/>
  <c r="AB44"/>
  <c r="AF44"/>
  <c r="J45"/>
  <c r="J45" i="36" s="1"/>
  <c r="L45" i="33"/>
  <c r="P45"/>
  <c r="P45" i="36" s="1"/>
  <c r="AB45" i="33"/>
  <c r="AB45" i="36" s="1"/>
  <c r="J46" i="33"/>
  <c r="J46" i="36" s="1"/>
  <c r="L46" i="33"/>
  <c r="P46"/>
  <c r="P46" i="36" s="1"/>
  <c r="AB46" i="33"/>
  <c r="J47"/>
  <c r="J47" i="36" s="1"/>
  <c r="L47" i="33"/>
  <c r="P47"/>
  <c r="P47" i="36" s="1"/>
  <c r="AB47" i="33"/>
  <c r="D49"/>
  <c r="H49"/>
  <c r="L49"/>
  <c r="P49"/>
  <c r="T49"/>
  <c r="X49"/>
  <c r="AB49"/>
  <c r="AF49"/>
  <c r="C22"/>
  <c r="C22" i="36" s="1"/>
  <c r="D12" i="32"/>
  <c r="H12"/>
  <c r="K12"/>
  <c r="M12"/>
  <c r="O12"/>
  <c r="Q12"/>
  <c r="S12"/>
  <c r="U12"/>
  <c r="W12"/>
  <c r="Y12"/>
  <c r="AA12"/>
  <c r="AC12"/>
  <c r="AE12"/>
  <c r="AG12"/>
  <c r="AI12"/>
  <c r="AK12"/>
  <c r="AM12"/>
  <c r="AO12"/>
  <c r="AQ12"/>
  <c r="E13"/>
  <c r="G13"/>
  <c r="I13"/>
  <c r="K13"/>
  <c r="M13"/>
  <c r="O13"/>
  <c r="Q13"/>
  <c r="S13"/>
  <c r="U13"/>
  <c r="W13"/>
  <c r="Y13"/>
  <c r="AA13"/>
  <c r="AC13"/>
  <c r="AE13"/>
  <c r="AG13"/>
  <c r="AI13"/>
  <c r="AK13"/>
  <c r="AM13"/>
  <c r="AO13"/>
  <c r="AQ13"/>
  <c r="E14"/>
  <c r="G14"/>
  <c r="I14"/>
  <c r="K14"/>
  <c r="M14"/>
  <c r="O14"/>
  <c r="Q14"/>
  <c r="S14"/>
  <c r="U14"/>
  <c r="W14"/>
  <c r="Y14"/>
  <c r="AA14"/>
  <c r="AC14"/>
  <c r="AE14"/>
  <c r="AG14"/>
  <c r="AI14"/>
  <c r="AK14"/>
  <c r="AM14"/>
  <c r="AO14"/>
  <c r="AQ14"/>
  <c r="E15"/>
  <c r="G15"/>
  <c r="I15"/>
  <c r="K15"/>
  <c r="M15"/>
  <c r="O15"/>
  <c r="Q15"/>
  <c r="S15"/>
  <c r="U15"/>
  <c r="W15"/>
  <c r="Y15"/>
  <c r="AA15"/>
  <c r="AC15"/>
  <c r="AE15"/>
  <c r="AG15"/>
  <c r="AI15"/>
  <c r="AK15"/>
  <c r="AM15"/>
  <c r="AO15"/>
  <c r="AQ15"/>
  <c r="E16"/>
  <c r="G16"/>
  <c r="I16"/>
  <c r="K16"/>
  <c r="M16"/>
  <c r="O16"/>
  <c r="Q16"/>
  <c r="S16"/>
  <c r="U16"/>
  <c r="W16"/>
  <c r="Y16"/>
  <c r="AA16"/>
  <c r="AC16"/>
  <c r="AE16"/>
  <c r="AG16"/>
  <c r="AI16"/>
  <c r="AK16"/>
  <c r="AM16"/>
  <c r="AO16"/>
  <c r="AQ16"/>
  <c r="E17"/>
  <c r="G17"/>
  <c r="I17"/>
  <c r="K17"/>
  <c r="M17"/>
  <c r="O17"/>
  <c r="Q17"/>
  <c r="S17"/>
  <c r="U17"/>
  <c r="W17"/>
  <c r="Y17"/>
  <c r="AA17"/>
  <c r="AC17"/>
  <c r="AE17"/>
  <c r="AG17"/>
  <c r="AI17"/>
  <c r="AK17"/>
  <c r="AM17"/>
  <c r="AO17"/>
  <c r="AQ17"/>
  <c r="E18"/>
  <c r="G18"/>
  <c r="I18"/>
  <c r="K18"/>
  <c r="M18"/>
  <c r="O18"/>
  <c r="Q18"/>
  <c r="S18"/>
  <c r="U18"/>
  <c r="W18"/>
  <c r="Y18"/>
  <c r="AA18"/>
  <c r="AC18"/>
  <c r="AE18"/>
  <c r="AG18"/>
  <c r="AI18"/>
  <c r="AK18"/>
  <c r="AM18"/>
  <c r="AO18"/>
  <c r="AQ18"/>
  <c r="E19"/>
  <c r="G19"/>
  <c r="I19"/>
  <c r="K19"/>
  <c r="M19"/>
  <c r="O19"/>
  <c r="Q19"/>
  <c r="S19"/>
  <c r="U19"/>
  <c r="W19"/>
  <c r="Y19"/>
  <c r="AA19"/>
  <c r="AC19"/>
  <c r="AE19"/>
  <c r="AG19"/>
  <c r="AI19"/>
  <c r="AK19"/>
  <c r="AM19"/>
  <c r="AO19"/>
  <c r="AQ19"/>
  <c r="E20"/>
  <c r="G20"/>
  <c r="I20"/>
  <c r="K20"/>
  <c r="M20"/>
  <c r="O20"/>
  <c r="Q20"/>
  <c r="S20"/>
  <c r="U20"/>
  <c r="W20"/>
  <c r="Y20"/>
  <c r="AA20"/>
  <c r="AC20"/>
  <c r="AE20"/>
  <c r="AG20"/>
  <c r="AI20"/>
  <c r="AK20"/>
  <c r="AM20"/>
  <c r="AO20"/>
  <c r="AQ20"/>
  <c r="E21"/>
  <c r="G21"/>
  <c r="I21"/>
  <c r="K21"/>
  <c r="M21"/>
  <c r="O21"/>
  <c r="Q21"/>
  <c r="S21"/>
  <c r="U21"/>
  <c r="W21"/>
  <c r="Y21"/>
  <c r="AA21"/>
  <c r="AC21"/>
  <c r="AE21"/>
  <c r="AG21"/>
  <c r="AI21"/>
  <c r="AK21"/>
  <c r="AM21"/>
  <c r="AO21"/>
  <c r="AQ21"/>
  <c r="E22"/>
  <c r="G22"/>
  <c r="I22"/>
  <c r="K22"/>
  <c r="M22"/>
  <c r="O22"/>
  <c r="Q22"/>
  <c r="S22"/>
  <c r="U22"/>
  <c r="W22"/>
  <c r="Y22"/>
  <c r="AA22"/>
  <c r="AC22"/>
  <c r="AE22"/>
  <c r="AG22"/>
  <c r="AI22"/>
  <c r="AK22"/>
  <c r="AM22"/>
  <c r="AO22"/>
  <c r="AQ22"/>
  <c r="E23"/>
  <c r="G23"/>
  <c r="I23"/>
  <c r="K23"/>
  <c r="M23"/>
  <c r="O23"/>
  <c r="Q23"/>
  <c r="S23"/>
  <c r="U23"/>
  <c r="W23"/>
  <c r="Y23"/>
  <c r="AA23"/>
  <c r="AC23"/>
  <c r="AE23"/>
  <c r="AG23"/>
  <c r="AI23"/>
  <c r="AK23"/>
  <c r="AM23"/>
  <c r="AO23"/>
  <c r="AQ23"/>
  <c r="E24"/>
  <c r="G24"/>
  <c r="I24"/>
  <c r="K24"/>
  <c r="M24"/>
  <c r="O24"/>
  <c r="Q24"/>
  <c r="S24"/>
  <c r="U24"/>
  <c r="W24"/>
  <c r="Y24"/>
  <c r="AA24"/>
  <c r="AC24"/>
  <c r="AE24"/>
  <c r="AG24"/>
  <c r="AI24"/>
  <c r="AK24"/>
  <c r="AM24"/>
  <c r="AO24"/>
  <c r="AQ24"/>
  <c r="E25"/>
  <c r="G25"/>
  <c r="I25"/>
  <c r="K25"/>
  <c r="M25"/>
  <c r="O25"/>
  <c r="Q25"/>
  <c r="S25"/>
  <c r="U25"/>
  <c r="W25"/>
  <c r="Y25"/>
  <c r="AA25"/>
  <c r="AC25"/>
  <c r="AE25"/>
  <c r="AG25"/>
  <c r="AI25"/>
  <c r="AK25"/>
  <c r="AM25"/>
  <c r="AO25"/>
  <c r="AQ25"/>
  <c r="E26"/>
  <c r="G26"/>
  <c r="I26"/>
  <c r="K26"/>
  <c r="M26"/>
  <c r="O26"/>
  <c r="Q26"/>
  <c r="S26"/>
  <c r="U26"/>
  <c r="W26"/>
  <c r="Y26"/>
  <c r="AA26"/>
  <c r="AC26"/>
  <c r="AE26"/>
  <c r="AG26"/>
  <c r="AI26"/>
  <c r="AK26"/>
  <c r="AM26"/>
  <c r="AO26"/>
  <c r="AQ26"/>
  <c r="E27"/>
  <c r="G27"/>
  <c r="I27"/>
  <c r="K27"/>
  <c r="M27"/>
  <c r="O27"/>
  <c r="Q27"/>
  <c r="S27"/>
  <c r="U27"/>
  <c r="W27"/>
  <c r="Y27"/>
  <c r="AA27"/>
  <c r="AC27"/>
  <c r="AE27"/>
  <c r="AG27"/>
  <c r="AI27"/>
  <c r="AK27"/>
  <c r="AM27"/>
  <c r="AO27"/>
  <c r="AQ27"/>
  <c r="E28"/>
  <c r="G28"/>
  <c r="I28"/>
  <c r="K28"/>
  <c r="M28"/>
  <c r="O28"/>
  <c r="Q28"/>
  <c r="S28"/>
  <c r="U28"/>
  <c r="W28"/>
  <c r="Y28"/>
  <c r="AA28"/>
  <c r="AC28"/>
  <c r="AE28"/>
  <c r="AG28"/>
  <c r="AI28"/>
  <c r="AK28"/>
  <c r="AM28"/>
  <c r="AO28"/>
  <c r="AQ28"/>
  <c r="E29"/>
  <c r="G29"/>
  <c r="I29"/>
  <c r="K29"/>
  <c r="M29"/>
  <c r="O29"/>
  <c r="Q29"/>
  <c r="S29"/>
  <c r="U29"/>
  <c r="W29"/>
  <c r="Y29"/>
  <c r="AA29"/>
  <c r="AC29"/>
  <c r="AE29"/>
  <c r="AG29"/>
  <c r="AI29"/>
  <c r="AK29"/>
  <c r="AM29"/>
  <c r="AO29"/>
  <c r="AQ29"/>
  <c r="E30"/>
  <c r="G30"/>
  <c r="I30"/>
  <c r="K30"/>
  <c r="M30"/>
  <c r="O30"/>
  <c r="Q30"/>
  <c r="S30"/>
  <c r="U30"/>
  <c r="W30"/>
  <c r="Y30"/>
  <c r="AA30"/>
  <c r="AC30"/>
  <c r="AE30"/>
  <c r="AG30"/>
  <c r="AI30"/>
  <c r="AK30"/>
  <c r="AM30"/>
  <c r="AO30"/>
  <c r="AQ30"/>
  <c r="E31"/>
  <c r="G31"/>
  <c r="I31"/>
  <c r="K31"/>
  <c r="M31"/>
  <c r="O31"/>
  <c r="Q31"/>
  <c r="S31"/>
  <c r="U31"/>
  <c r="W31"/>
  <c r="Y31"/>
  <c r="AA31"/>
  <c r="AC31"/>
  <c r="AE31"/>
  <c r="AG31"/>
  <c r="AN22"/>
  <c r="D23"/>
  <c r="H23"/>
  <c r="L23"/>
  <c r="P23"/>
  <c r="T23"/>
  <c r="X23"/>
  <c r="AB23"/>
  <c r="AF23"/>
  <c r="AJ23"/>
  <c r="AN23"/>
  <c r="D24"/>
  <c r="H24"/>
  <c r="L24"/>
  <c r="P24"/>
  <c r="T24"/>
  <c r="X24"/>
  <c r="AB24"/>
  <c r="AF24"/>
  <c r="AJ24"/>
  <c r="AN24"/>
  <c r="D25"/>
  <c r="H25"/>
  <c r="L25"/>
  <c r="P25"/>
  <c r="T25"/>
  <c r="X25"/>
  <c r="AB25"/>
  <c r="AF25"/>
  <c r="AJ25"/>
  <c r="AN25"/>
  <c r="D26"/>
  <c r="H26"/>
  <c r="L26"/>
  <c r="P26"/>
  <c r="T26"/>
  <c r="X26"/>
  <c r="AB26"/>
  <c r="AF26"/>
  <c r="AJ26"/>
  <c r="AN26"/>
  <c r="D27"/>
  <c r="H27"/>
  <c r="L27"/>
  <c r="P27"/>
  <c r="T27"/>
  <c r="X27"/>
  <c r="AB27"/>
  <c r="AF27"/>
  <c r="AJ27"/>
  <c r="AN27"/>
  <c r="D28"/>
  <c r="H28"/>
  <c r="L28"/>
  <c r="P28"/>
  <c r="T28"/>
  <c r="X28"/>
  <c r="AB28"/>
  <c r="AF28"/>
  <c r="AJ28"/>
  <c r="AN28"/>
  <c r="D29"/>
  <c r="H29"/>
  <c r="L29"/>
  <c r="P29"/>
  <c r="T29"/>
  <c r="X29"/>
  <c r="AB29"/>
  <c r="AF29"/>
  <c r="AJ29"/>
  <c r="AN29"/>
  <c r="D30"/>
  <c r="H30"/>
  <c r="L30"/>
  <c r="P30"/>
  <c r="T30"/>
  <c r="X30"/>
  <c r="AB30"/>
  <c r="AF30"/>
  <c r="AJ30"/>
  <c r="AN30"/>
  <c r="D31"/>
  <c r="H31"/>
  <c r="L31"/>
  <c r="P31"/>
  <c r="T31"/>
  <c r="X31"/>
  <c r="AB31"/>
  <c r="AF31"/>
  <c r="AI31"/>
  <c r="AK31"/>
  <c r="AM31"/>
  <c r="AO31"/>
  <c r="AQ31"/>
  <c r="E32"/>
  <c r="G32"/>
  <c r="I32"/>
  <c r="K32"/>
  <c r="M32"/>
  <c r="O32"/>
  <c r="Q32"/>
  <c r="S32"/>
  <c r="U32"/>
  <c r="W32"/>
  <c r="Y32"/>
  <c r="AA32"/>
  <c r="AC32"/>
  <c r="AE32"/>
  <c r="AG32"/>
  <c r="AI32"/>
  <c r="AK32"/>
  <c r="AM32"/>
  <c r="AO32"/>
  <c r="AQ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AQ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AQ34"/>
  <c r="E35"/>
  <c r="G35"/>
  <c r="I35"/>
  <c r="K35"/>
  <c r="M35"/>
  <c r="O35"/>
  <c r="Q35"/>
  <c r="S35"/>
  <c r="U35"/>
  <c r="W35"/>
  <c r="Y35"/>
  <c r="AA35"/>
  <c r="AC35"/>
  <c r="AE35"/>
  <c r="AG35"/>
  <c r="AI35"/>
  <c r="AK35"/>
  <c r="AM35"/>
  <c r="AO35"/>
  <c r="AQ35"/>
  <c r="E36"/>
  <c r="G36"/>
  <c r="I36"/>
  <c r="K36"/>
  <c r="M36"/>
  <c r="O36"/>
  <c r="Q36"/>
  <c r="S36"/>
  <c r="U36"/>
  <c r="W36"/>
  <c r="Y36"/>
  <c r="AA36"/>
  <c r="AC36"/>
  <c r="AE36"/>
  <c r="AG36"/>
  <c r="AI36"/>
  <c r="AK36"/>
  <c r="AM36"/>
  <c r="AO36"/>
  <c r="AQ36"/>
  <c r="E37"/>
  <c r="G37"/>
  <c r="I37"/>
  <c r="K37"/>
  <c r="M37"/>
  <c r="O37"/>
  <c r="Q37"/>
  <c r="S37"/>
  <c r="U37"/>
  <c r="W37"/>
  <c r="Y37"/>
  <c r="AA37"/>
  <c r="AC37"/>
  <c r="AE37"/>
  <c r="AG37"/>
  <c r="AI37"/>
  <c r="AK37"/>
  <c r="AM37"/>
  <c r="AO37"/>
  <c r="AQ37"/>
  <c r="E38"/>
  <c r="G38"/>
  <c r="I38"/>
  <c r="K38"/>
  <c r="M38"/>
  <c r="O38"/>
  <c r="Q38"/>
  <c r="S38"/>
  <c r="U38"/>
  <c r="W38"/>
  <c r="Y38"/>
  <c r="AA38"/>
  <c r="AC38"/>
  <c r="AE38"/>
  <c r="AG38"/>
  <c r="AI38"/>
  <c r="AK38"/>
  <c r="AM38"/>
  <c r="AO38"/>
  <c r="AQ38"/>
  <c r="E39"/>
  <c r="G39"/>
  <c r="I39"/>
  <c r="K39"/>
  <c r="M39"/>
  <c r="O39"/>
  <c r="Q39"/>
  <c r="S39"/>
  <c r="U39"/>
  <c r="W39"/>
  <c r="Y39"/>
  <c r="AA39"/>
  <c r="AC39"/>
  <c r="AE39"/>
  <c r="AG39"/>
  <c r="AI39"/>
  <c r="AK39"/>
  <c r="AM39"/>
  <c r="AO39"/>
  <c r="AQ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AQ40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AO41"/>
  <c r="AQ41"/>
  <c r="E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AQ42"/>
  <c r="E43"/>
  <c r="G43"/>
  <c r="I43"/>
  <c r="K43"/>
  <c r="M43"/>
  <c r="O43"/>
  <c r="Q43"/>
  <c r="S43"/>
  <c r="U43"/>
  <c r="W43"/>
  <c r="Y43"/>
  <c r="AA43"/>
  <c r="AC43"/>
  <c r="AE43"/>
  <c r="AG43"/>
  <c r="AI43"/>
  <c r="AK43"/>
  <c r="AM43"/>
  <c r="AO43"/>
  <c r="AQ43"/>
  <c r="E44"/>
  <c r="G44"/>
  <c r="I44"/>
  <c r="K44"/>
  <c r="M44"/>
  <c r="O44"/>
  <c r="Q44"/>
  <c r="S44"/>
  <c r="U44"/>
  <c r="W44"/>
  <c r="Y44"/>
  <c r="AA44"/>
  <c r="AC44"/>
  <c r="AE44"/>
  <c r="AG44"/>
  <c r="AI44"/>
  <c r="AK44"/>
  <c r="AM44"/>
  <c r="AO44"/>
  <c r="AQ44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L22"/>
  <c r="AP22"/>
  <c r="F23"/>
  <c r="J23"/>
  <c r="N23"/>
  <c r="R23"/>
  <c r="V23"/>
  <c r="Z23"/>
  <c r="AD23"/>
  <c r="AH23"/>
  <c r="AL23"/>
  <c r="AP23"/>
  <c r="F24"/>
  <c r="J24"/>
  <c r="N24"/>
  <c r="R24"/>
  <c r="V24"/>
  <c r="Z24"/>
  <c r="AD24"/>
  <c r="AH24"/>
  <c r="AL24"/>
  <c r="AP24"/>
  <c r="F25"/>
  <c r="J25"/>
  <c r="N25"/>
  <c r="R25"/>
  <c r="V25"/>
  <c r="Z25"/>
  <c r="AD25"/>
  <c r="AH25"/>
  <c r="AL25"/>
  <c r="AP25"/>
  <c r="F26"/>
  <c r="J26"/>
  <c r="N26"/>
  <c r="R26"/>
  <c r="V26"/>
  <c r="Z26"/>
  <c r="AD26"/>
  <c r="AH26"/>
  <c r="AL26"/>
  <c r="AP26"/>
  <c r="F27"/>
  <c r="J27"/>
  <c r="N27"/>
  <c r="R27"/>
  <c r="V27"/>
  <c r="Z27"/>
  <c r="AD27"/>
  <c r="AH27"/>
  <c r="AL27"/>
  <c r="AP27"/>
  <c r="F28"/>
  <c r="J28"/>
  <c r="N28"/>
  <c r="R28"/>
  <c r="V28"/>
  <c r="Z28"/>
  <c r="AD28"/>
  <c r="AH28"/>
  <c r="AL28"/>
  <c r="AP28"/>
  <c r="F29"/>
  <c r="J29"/>
  <c r="N29"/>
  <c r="R29"/>
  <c r="V29"/>
  <c r="Z29"/>
  <c r="AD29"/>
  <c r="AH29"/>
  <c r="AL29"/>
  <c r="AP29"/>
  <c r="F30"/>
  <c r="J30"/>
  <c r="N30"/>
  <c r="R30"/>
  <c r="V30"/>
  <c r="Z30"/>
  <c r="AD30"/>
  <c r="AH30"/>
  <c r="AL30"/>
  <c r="AP30"/>
  <c r="F31"/>
  <c r="J31"/>
  <c r="N31"/>
  <c r="R31"/>
  <c r="V31"/>
  <c r="Z31"/>
  <c r="AD31"/>
  <c r="AH31"/>
  <c r="AJ31"/>
  <c r="AL31"/>
  <c r="AN31"/>
  <c r="AP31"/>
  <c r="D32"/>
  <c r="F32"/>
  <c r="H32"/>
  <c r="J32"/>
  <c r="L32"/>
  <c r="N32"/>
  <c r="P32"/>
  <c r="R32"/>
  <c r="T32"/>
  <c r="V32"/>
  <c r="X32"/>
  <c r="Z32"/>
  <c r="AB32"/>
  <c r="AD32"/>
  <c r="AF32"/>
  <c r="AH32"/>
  <c r="AJ32"/>
  <c r="AL32"/>
  <c r="AN32"/>
  <c r="AP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D35"/>
  <c r="F35"/>
  <c r="H35"/>
  <c r="J35"/>
  <c r="L35"/>
  <c r="N35"/>
  <c r="P35"/>
  <c r="R35"/>
  <c r="T35"/>
  <c r="V35"/>
  <c r="X35"/>
  <c r="Z35"/>
  <c r="AB35"/>
  <c r="AD35"/>
  <c r="AF35"/>
  <c r="AH35"/>
  <c r="AJ35"/>
  <c r="AL35"/>
  <c r="AN35"/>
  <c r="AP35"/>
  <c r="D36"/>
  <c r="F36"/>
  <c r="H36"/>
  <c r="J36"/>
  <c r="L36"/>
  <c r="N36"/>
  <c r="P36"/>
  <c r="R36"/>
  <c r="T36"/>
  <c r="V36"/>
  <c r="X36"/>
  <c r="Z36"/>
  <c r="AB36"/>
  <c r="AD36"/>
  <c r="AF36"/>
  <c r="AH36"/>
  <c r="AJ36"/>
  <c r="AL36"/>
  <c r="AN36"/>
  <c r="AP36"/>
  <c r="D37"/>
  <c r="F37"/>
  <c r="H37"/>
  <c r="J37"/>
  <c r="L37"/>
  <c r="N37"/>
  <c r="P37"/>
  <c r="R37"/>
  <c r="T37"/>
  <c r="V37"/>
  <c r="X37"/>
  <c r="Z37"/>
  <c r="AB37"/>
  <c r="AD37"/>
  <c r="AF37"/>
  <c r="AH37"/>
  <c r="AJ37"/>
  <c r="AL37"/>
  <c r="AN37"/>
  <c r="AP37"/>
  <c r="D38"/>
  <c r="F38"/>
  <c r="H38"/>
  <c r="J38"/>
  <c r="L38"/>
  <c r="N38"/>
  <c r="P38"/>
  <c r="R38"/>
  <c r="T38"/>
  <c r="V38"/>
  <c r="X38"/>
  <c r="Z38"/>
  <c r="AB38"/>
  <c r="AD38"/>
  <c r="AF38"/>
  <c r="AH38"/>
  <c r="AJ38"/>
  <c r="AL38"/>
  <c r="AN38"/>
  <c r="AP38"/>
  <c r="D39"/>
  <c r="F39"/>
  <c r="H39"/>
  <c r="J39"/>
  <c r="L39"/>
  <c r="N39"/>
  <c r="P39"/>
  <c r="R39"/>
  <c r="T39"/>
  <c r="V39"/>
  <c r="X39"/>
  <c r="Z39"/>
  <c r="AB39"/>
  <c r="AD39"/>
  <c r="AF39"/>
  <c r="AH39"/>
  <c r="AJ39"/>
  <c r="AL39"/>
  <c r="AN39"/>
  <c r="AP39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AP40"/>
  <c r="D41"/>
  <c r="F41"/>
  <c r="H41"/>
  <c r="J41"/>
  <c r="L41"/>
  <c r="N41"/>
  <c r="P41"/>
  <c r="R41"/>
  <c r="T41"/>
  <c r="V41"/>
  <c r="X41"/>
  <c r="Z41"/>
  <c r="AB41"/>
  <c r="AD41"/>
  <c r="AF41"/>
  <c r="AH41"/>
  <c r="AJ41"/>
  <c r="AL41"/>
  <c r="AN41"/>
  <c r="AP41"/>
  <c r="D42"/>
  <c r="F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D43"/>
  <c r="F43"/>
  <c r="H43"/>
  <c r="J43"/>
  <c r="L43"/>
  <c r="N43"/>
  <c r="P43"/>
  <c r="R43"/>
  <c r="T43"/>
  <c r="V43"/>
  <c r="X43"/>
  <c r="Z43"/>
  <c r="AB43"/>
  <c r="AD43"/>
  <c r="AF43"/>
  <c r="AH43"/>
  <c r="AJ43"/>
  <c r="AL43"/>
  <c r="AN43"/>
  <c r="AP43"/>
  <c r="D44"/>
  <c r="F44"/>
  <c r="H44"/>
  <c r="J44"/>
  <c r="L44"/>
  <c r="N44"/>
  <c r="P44"/>
  <c r="R44"/>
  <c r="T44"/>
  <c r="V44"/>
  <c r="X44"/>
  <c r="Z44"/>
  <c r="AB44"/>
  <c r="AD44"/>
  <c r="AF44"/>
  <c r="AH44"/>
  <c r="AJ44"/>
  <c r="AL44"/>
  <c r="AN44"/>
  <c r="AP44"/>
  <c r="D45"/>
  <c r="F45"/>
  <c r="H45"/>
  <c r="J45"/>
  <c r="L45"/>
  <c r="N45"/>
  <c r="P45"/>
  <c r="R45"/>
  <c r="T45"/>
  <c r="V45"/>
  <c r="X45"/>
  <c r="Z45"/>
  <c r="AB45"/>
  <c r="AD45"/>
  <c r="AF45"/>
  <c r="AH45"/>
  <c r="AJ45"/>
  <c r="AL45"/>
  <c r="AN45"/>
  <c r="AP45"/>
  <c r="D46"/>
  <c r="F46"/>
  <c r="H46"/>
  <c r="J46"/>
  <c r="L46"/>
  <c r="N46"/>
  <c r="P46"/>
  <c r="R46"/>
  <c r="T46"/>
  <c r="V46"/>
  <c r="X46"/>
  <c r="Z46"/>
  <c r="AB46"/>
  <c r="AD46"/>
  <c r="AF46"/>
  <c r="AH46"/>
  <c r="AJ46"/>
  <c r="AL46"/>
  <c r="AN46"/>
  <c r="AP46"/>
  <c r="D47"/>
  <c r="F47"/>
  <c r="H47"/>
  <c r="J47"/>
  <c r="L47"/>
  <c r="N47"/>
  <c r="P47"/>
  <c r="R47"/>
  <c r="T47"/>
  <c r="V47"/>
  <c r="X47"/>
  <c r="Z47"/>
  <c r="AB47"/>
  <c r="AD47"/>
  <c r="AF47"/>
  <c r="AH47"/>
  <c r="AJ47"/>
  <c r="AL47"/>
  <c r="AN47"/>
  <c r="AP47"/>
  <c r="D48"/>
  <c r="F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D49"/>
  <c r="F49"/>
  <c r="H49"/>
  <c r="J49"/>
  <c r="L49"/>
  <c r="N49"/>
  <c r="P49"/>
  <c r="R49"/>
  <c r="T49"/>
  <c r="V49"/>
  <c r="X49"/>
  <c r="Z49"/>
  <c r="AB49"/>
  <c r="AD49"/>
  <c r="AF49"/>
  <c r="AH49"/>
  <c r="AJ49"/>
  <c r="AL49"/>
  <c r="AN49"/>
  <c r="AP49"/>
  <c r="D50"/>
  <c r="F50"/>
  <c r="H50"/>
  <c r="J50"/>
  <c r="L50"/>
  <c r="N50"/>
  <c r="P50"/>
  <c r="R50"/>
  <c r="T50"/>
  <c r="V50"/>
  <c r="X50"/>
  <c r="Z50"/>
  <c r="AB50"/>
  <c r="AD50"/>
  <c r="AF50"/>
  <c r="AH50"/>
  <c r="AJ50"/>
  <c r="AL50"/>
  <c r="AN50"/>
  <c r="AP50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D52"/>
  <c r="F52"/>
  <c r="H52"/>
  <c r="J52"/>
  <c r="L52"/>
  <c r="N52"/>
  <c r="P52"/>
  <c r="R52"/>
  <c r="T52"/>
  <c r="V52"/>
  <c r="X52"/>
  <c r="Z52"/>
  <c r="AB52"/>
  <c r="AD52"/>
  <c r="AF52"/>
  <c r="AH52"/>
  <c r="AJ52"/>
  <c r="AL52"/>
  <c r="AN52"/>
  <c r="AP52"/>
  <c r="AQ52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E54"/>
  <c r="G54"/>
  <c r="I54"/>
  <c r="K54"/>
  <c r="M54"/>
  <c r="O54"/>
  <c r="Q54"/>
  <c r="S54"/>
  <c r="U54"/>
  <c r="W54"/>
  <c r="Y54"/>
  <c r="AA54"/>
  <c r="AC54"/>
  <c r="AE54"/>
  <c r="AG54"/>
  <c r="AI54"/>
  <c r="AK54"/>
  <c r="AM54"/>
  <c r="AO54"/>
  <c r="AQ54"/>
  <c r="E55"/>
  <c r="G55"/>
  <c r="I55"/>
  <c r="K55"/>
  <c r="M55"/>
  <c r="O55"/>
  <c r="Q55"/>
  <c r="S55"/>
  <c r="U55"/>
  <c r="W55"/>
  <c r="Y55"/>
  <c r="AA55"/>
  <c r="AC55"/>
  <c r="AE55"/>
  <c r="AG55"/>
  <c r="AI55"/>
  <c r="AK55"/>
  <c r="AM55"/>
  <c r="AO55"/>
  <c r="AQ55"/>
  <c r="E56"/>
  <c r="G56"/>
  <c r="I56"/>
  <c r="K56"/>
  <c r="M56"/>
  <c r="O56"/>
  <c r="Q56"/>
  <c r="S56"/>
  <c r="U56"/>
  <c r="W56"/>
  <c r="Y56"/>
  <c r="AA56"/>
  <c r="AC56"/>
  <c r="AE56"/>
  <c r="AG56"/>
  <c r="AI56"/>
  <c r="AK56"/>
  <c r="AM56"/>
  <c r="AO56"/>
  <c r="AQ56"/>
  <c r="E57"/>
  <c r="G57"/>
  <c r="I57"/>
  <c r="K57"/>
  <c r="M57"/>
  <c r="O57"/>
  <c r="Q57"/>
  <c r="S57"/>
  <c r="U57"/>
  <c r="W57"/>
  <c r="Y57"/>
  <c r="AA57"/>
  <c r="AC57"/>
  <c r="AE57"/>
  <c r="AG57"/>
  <c r="AI57"/>
  <c r="AK57"/>
  <c r="AM57"/>
  <c r="AO57"/>
  <c r="AQ57"/>
  <c r="E58"/>
  <c r="G58"/>
  <c r="I58"/>
  <c r="K58"/>
  <c r="M58"/>
  <c r="O58"/>
  <c r="Q58"/>
  <c r="S58"/>
  <c r="U58"/>
  <c r="W58"/>
  <c r="Y58"/>
  <c r="AA58"/>
  <c r="AC58"/>
  <c r="AE58"/>
  <c r="AG58"/>
  <c r="AI58"/>
  <c r="AK58"/>
  <c r="AM58"/>
  <c r="AO58"/>
  <c r="AQ58"/>
  <c r="E59"/>
  <c r="G59"/>
  <c r="I59"/>
  <c r="K59"/>
  <c r="M59"/>
  <c r="O59"/>
  <c r="Q59"/>
  <c r="S59"/>
  <c r="U59"/>
  <c r="W59"/>
  <c r="Y59"/>
  <c r="AA59"/>
  <c r="AC59"/>
  <c r="AE59"/>
  <c r="AG59"/>
  <c r="AI59"/>
  <c r="AK59"/>
  <c r="AM59"/>
  <c r="AO59"/>
  <c r="AQ59"/>
  <c r="E60"/>
  <c r="G60"/>
  <c r="I60"/>
  <c r="K60"/>
  <c r="M60"/>
  <c r="O60"/>
  <c r="Q60"/>
  <c r="S60"/>
  <c r="U60"/>
  <c r="W60"/>
  <c r="Y60"/>
  <c r="AA60"/>
  <c r="AC60"/>
  <c r="AE60"/>
  <c r="AG60"/>
  <c r="AI60"/>
  <c r="AK60"/>
  <c r="AM60"/>
  <c r="AO60"/>
  <c r="AQ60"/>
  <c r="E61"/>
  <c r="G61"/>
  <c r="I61"/>
  <c r="K61"/>
  <c r="M61"/>
  <c r="O61"/>
  <c r="Q61"/>
  <c r="S61"/>
  <c r="U61"/>
  <c r="W61"/>
  <c r="Y61"/>
  <c r="AA61"/>
  <c r="AC61"/>
  <c r="AE61"/>
  <c r="AG61"/>
  <c r="AI61"/>
  <c r="AK61"/>
  <c r="AM61"/>
  <c r="AO61"/>
  <c r="AQ61"/>
  <c r="E62"/>
  <c r="G62"/>
  <c r="I62"/>
  <c r="K62"/>
  <c r="M62"/>
  <c r="O62"/>
  <c r="Q62"/>
  <c r="S62"/>
  <c r="U62"/>
  <c r="W62"/>
  <c r="Y62"/>
  <c r="AA62"/>
  <c r="AC62"/>
  <c r="AE62"/>
  <c r="AG62"/>
  <c r="AI62"/>
  <c r="AK62"/>
  <c r="AM62"/>
  <c r="AO62"/>
  <c r="AQ62"/>
  <c r="E63"/>
  <c r="G63"/>
  <c r="I63"/>
  <c r="K63"/>
  <c r="M63"/>
  <c r="O63"/>
  <c r="Q63"/>
  <c r="S63"/>
  <c r="U63"/>
  <c r="W63"/>
  <c r="Y63"/>
  <c r="AA63"/>
  <c r="AC63"/>
  <c r="AE63"/>
  <c r="AG63"/>
  <c r="AI63"/>
  <c r="AK63"/>
  <c r="AM63"/>
  <c r="AO63"/>
  <c r="AQ63"/>
  <c r="E64"/>
  <c r="G64"/>
  <c r="I64"/>
  <c r="K64"/>
  <c r="M64"/>
  <c r="O64"/>
  <c r="Q64"/>
  <c r="S64"/>
  <c r="U64"/>
  <c r="W64"/>
  <c r="Y64"/>
  <c r="AA64"/>
  <c r="AC64"/>
  <c r="AE64"/>
  <c r="AG64"/>
  <c r="AI64"/>
  <c r="AK64"/>
  <c r="AM64"/>
  <c r="AO64"/>
  <c r="AQ64"/>
  <c r="E65"/>
  <c r="E76" s="1"/>
  <c r="G65"/>
  <c r="G76" s="1"/>
  <c r="I65"/>
  <c r="I76" s="1"/>
  <c r="K65"/>
  <c r="K76" s="1"/>
  <c r="M65"/>
  <c r="M76" s="1"/>
  <c r="O65"/>
  <c r="O76" s="1"/>
  <c r="Q65"/>
  <c r="Q76" s="1"/>
  <c r="S65"/>
  <c r="S76" s="1"/>
  <c r="U65"/>
  <c r="U76" s="1"/>
  <c r="W65"/>
  <c r="W76" s="1"/>
  <c r="Y65"/>
  <c r="Y76" s="1"/>
  <c r="AA65"/>
  <c r="AA76" s="1"/>
  <c r="AC65"/>
  <c r="AC76" s="1"/>
  <c r="AE65"/>
  <c r="AE76" s="1"/>
  <c r="AG65"/>
  <c r="AG76" s="1"/>
  <c r="AI65"/>
  <c r="AK65"/>
  <c r="AM65"/>
  <c r="AO65"/>
  <c r="AQ65"/>
  <c r="E66"/>
  <c r="G66"/>
  <c r="I66"/>
  <c r="K66"/>
  <c r="M66"/>
  <c r="O66"/>
  <c r="Q66"/>
  <c r="S66"/>
  <c r="U66"/>
  <c r="W66"/>
  <c r="Y66"/>
  <c r="AA66"/>
  <c r="AC66"/>
  <c r="AE66"/>
  <c r="AG66"/>
  <c r="AI66"/>
  <c r="AK66"/>
  <c r="AM66"/>
  <c r="AO66"/>
  <c r="AQ66"/>
  <c r="E67"/>
  <c r="G67"/>
  <c r="I67"/>
  <c r="K67"/>
  <c r="M67"/>
  <c r="O67"/>
  <c r="Q67"/>
  <c r="S67"/>
  <c r="U67"/>
  <c r="W67"/>
  <c r="Y67"/>
  <c r="AA67"/>
  <c r="AC67"/>
  <c r="AE67"/>
  <c r="AG67"/>
  <c r="AI67"/>
  <c r="AK67"/>
  <c r="AM67"/>
  <c r="AO67"/>
  <c r="AQ67"/>
  <c r="E68"/>
  <c r="G68"/>
  <c r="I68"/>
  <c r="K68"/>
  <c r="M68"/>
  <c r="O68"/>
  <c r="Q68"/>
  <c r="S68"/>
  <c r="U68"/>
  <c r="W68"/>
  <c r="Y68"/>
  <c r="AA68"/>
  <c r="AC68"/>
  <c r="AE68"/>
  <c r="AG68"/>
  <c r="AI68"/>
  <c r="AK68"/>
  <c r="AM68"/>
  <c r="AO68"/>
  <c r="AQ68"/>
  <c r="E69"/>
  <c r="G69"/>
  <c r="I69"/>
  <c r="K69"/>
  <c r="M69"/>
  <c r="O69"/>
  <c r="Q69"/>
  <c r="S69"/>
  <c r="U69"/>
  <c r="W69"/>
  <c r="Y69"/>
  <c r="AA69"/>
  <c r="AC69"/>
  <c r="AE69"/>
  <c r="AG69"/>
  <c r="AI69"/>
  <c r="AK69"/>
  <c r="AM69"/>
  <c r="AO69"/>
  <c r="AQ69"/>
  <c r="E70"/>
  <c r="G70"/>
  <c r="I70"/>
  <c r="K70"/>
  <c r="M70"/>
  <c r="O70"/>
  <c r="Q70"/>
  <c r="S70"/>
  <c r="U70"/>
  <c r="W70"/>
  <c r="Y70"/>
  <c r="AA70"/>
  <c r="AC70"/>
  <c r="AE70"/>
  <c r="AG70"/>
  <c r="AI70"/>
  <c r="AK70"/>
  <c r="AM70"/>
  <c r="AO70"/>
  <c r="AQ70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66"/>
  <c r="C68"/>
  <c r="C70"/>
  <c r="AO52"/>
  <c r="D53"/>
  <c r="F53"/>
  <c r="H53"/>
  <c r="J53"/>
  <c r="L53"/>
  <c r="N53"/>
  <c r="P53"/>
  <c r="R53"/>
  <c r="T53"/>
  <c r="V53"/>
  <c r="X53"/>
  <c r="Z53"/>
  <c r="AB53"/>
  <c r="AD53"/>
  <c r="AF53"/>
  <c r="AH53"/>
  <c r="AJ53"/>
  <c r="AL53"/>
  <c r="AN53"/>
  <c r="AP53"/>
  <c r="D54"/>
  <c r="F54"/>
  <c r="H54"/>
  <c r="J54"/>
  <c r="L54"/>
  <c r="N54"/>
  <c r="P54"/>
  <c r="R54"/>
  <c r="T54"/>
  <c r="V54"/>
  <c r="X54"/>
  <c r="Z54"/>
  <c r="AB54"/>
  <c r="AD54"/>
  <c r="AF54"/>
  <c r="AH54"/>
  <c r="AJ54"/>
  <c r="AL54"/>
  <c r="AN54"/>
  <c r="AP54"/>
  <c r="D55"/>
  <c r="F55"/>
  <c r="H55"/>
  <c r="J55"/>
  <c r="L55"/>
  <c r="N55"/>
  <c r="P55"/>
  <c r="R55"/>
  <c r="T55"/>
  <c r="V55"/>
  <c r="X55"/>
  <c r="Z55"/>
  <c r="AB55"/>
  <c r="AD55"/>
  <c r="AF55"/>
  <c r="AH55"/>
  <c r="AJ55"/>
  <c r="AL55"/>
  <c r="AN55"/>
  <c r="AP55"/>
  <c r="D56"/>
  <c r="F56"/>
  <c r="H56"/>
  <c r="J56"/>
  <c r="L56"/>
  <c r="N56"/>
  <c r="P56"/>
  <c r="R56"/>
  <c r="T56"/>
  <c r="V56"/>
  <c r="X56"/>
  <c r="Z56"/>
  <c r="AB56"/>
  <c r="AD56"/>
  <c r="AF56"/>
  <c r="AH56"/>
  <c r="AJ56"/>
  <c r="AL56"/>
  <c r="AN56"/>
  <c r="AP56"/>
  <c r="D57"/>
  <c r="F57"/>
  <c r="H57"/>
  <c r="J57"/>
  <c r="L57"/>
  <c r="N57"/>
  <c r="P57"/>
  <c r="R57"/>
  <c r="T57"/>
  <c r="V57"/>
  <c r="X57"/>
  <c r="Z57"/>
  <c r="AB57"/>
  <c r="AD57"/>
  <c r="AF57"/>
  <c r="AH57"/>
  <c r="AJ57"/>
  <c r="AL57"/>
  <c r="AN57"/>
  <c r="AP57"/>
  <c r="D58"/>
  <c r="F58"/>
  <c r="H58"/>
  <c r="J58"/>
  <c r="L58"/>
  <c r="N58"/>
  <c r="P58"/>
  <c r="R58"/>
  <c r="T58"/>
  <c r="V58"/>
  <c r="X58"/>
  <c r="Z58"/>
  <c r="AB58"/>
  <c r="AD58"/>
  <c r="AF58"/>
  <c r="AH58"/>
  <c r="AJ58"/>
  <c r="AL58"/>
  <c r="AN58"/>
  <c r="AP58"/>
  <c r="D59"/>
  <c r="F59"/>
  <c r="H59"/>
  <c r="J59"/>
  <c r="L59"/>
  <c r="N59"/>
  <c r="P59"/>
  <c r="R59"/>
  <c r="T59"/>
  <c r="V59"/>
  <c r="X59"/>
  <c r="Z59"/>
  <c r="AB59"/>
  <c r="AD59"/>
  <c r="AF59"/>
  <c r="AH59"/>
  <c r="AJ59"/>
  <c r="AL59"/>
  <c r="AN59"/>
  <c r="AP59"/>
  <c r="D60"/>
  <c r="F60"/>
  <c r="H60"/>
  <c r="J60"/>
  <c r="L60"/>
  <c r="N60"/>
  <c r="P60"/>
  <c r="R60"/>
  <c r="T60"/>
  <c r="V60"/>
  <c r="X60"/>
  <c r="Z60"/>
  <c r="AB60"/>
  <c r="AD60"/>
  <c r="AF60"/>
  <c r="AH60"/>
  <c r="AJ60"/>
  <c r="AL60"/>
  <c r="AN60"/>
  <c r="AP60"/>
  <c r="D61"/>
  <c r="F61"/>
  <c r="H61"/>
  <c r="J61"/>
  <c r="L61"/>
  <c r="N61"/>
  <c r="P61"/>
  <c r="R61"/>
  <c r="T61"/>
  <c r="V61"/>
  <c r="X61"/>
  <c r="Z61"/>
  <c r="AB61"/>
  <c r="AD61"/>
  <c r="AF61"/>
  <c r="AH61"/>
  <c r="AJ61"/>
  <c r="AL61"/>
  <c r="AN61"/>
  <c r="AP61"/>
  <c r="D62"/>
  <c r="F62"/>
  <c r="H62"/>
  <c r="J62"/>
  <c r="L62"/>
  <c r="N62"/>
  <c r="P62"/>
  <c r="R62"/>
  <c r="T62"/>
  <c r="V62"/>
  <c r="X62"/>
  <c r="Z62"/>
  <c r="AB62"/>
  <c r="AD62"/>
  <c r="AF62"/>
  <c r="AH62"/>
  <c r="AJ62"/>
  <c r="AL62"/>
  <c r="AN62"/>
  <c r="AP62"/>
  <c r="D63"/>
  <c r="F63"/>
  <c r="H63"/>
  <c r="J63"/>
  <c r="L63"/>
  <c r="N63"/>
  <c r="P63"/>
  <c r="R63"/>
  <c r="T63"/>
  <c r="V63"/>
  <c r="X63"/>
  <c r="Z63"/>
  <c r="AB63"/>
  <c r="AD63"/>
  <c r="AF63"/>
  <c r="AH63"/>
  <c r="AJ63"/>
  <c r="AL63"/>
  <c r="AN63"/>
  <c r="AP63"/>
  <c r="D64"/>
  <c r="F64"/>
  <c r="H64"/>
  <c r="J64"/>
  <c r="L64"/>
  <c r="N64"/>
  <c r="P64"/>
  <c r="R64"/>
  <c r="T64"/>
  <c r="V64"/>
  <c r="X64"/>
  <c r="Z64"/>
  <c r="AB64"/>
  <c r="AD64"/>
  <c r="AF64"/>
  <c r="AH64"/>
  <c r="AJ64"/>
  <c r="AL64"/>
  <c r="AN64"/>
  <c r="AP64"/>
  <c r="D65"/>
  <c r="D76" s="1"/>
  <c r="F65"/>
  <c r="F76" s="1"/>
  <c r="H65"/>
  <c r="H76" s="1"/>
  <c r="J65"/>
  <c r="J76" s="1"/>
  <c r="L65"/>
  <c r="L76" s="1"/>
  <c r="N65"/>
  <c r="N76" s="1"/>
  <c r="P65"/>
  <c r="P76" s="1"/>
  <c r="R65"/>
  <c r="R76" s="1"/>
  <c r="T65"/>
  <c r="T76" s="1"/>
  <c r="V65"/>
  <c r="V76" s="1"/>
  <c r="X65"/>
  <c r="X76" s="1"/>
  <c r="Z65"/>
  <c r="Z76" s="1"/>
  <c r="AB65"/>
  <c r="AB76" s="1"/>
  <c r="AD65"/>
  <c r="AD76" s="1"/>
  <c r="AF65"/>
  <c r="AF76" s="1"/>
  <c r="AH65"/>
  <c r="AJ65"/>
  <c r="AL65"/>
  <c r="AN65"/>
  <c r="AP65"/>
  <c r="D66"/>
  <c r="F66"/>
  <c r="H66"/>
  <c r="J66"/>
  <c r="L66"/>
  <c r="N66"/>
  <c r="P66"/>
  <c r="R66"/>
  <c r="T66"/>
  <c r="V66"/>
  <c r="X66"/>
  <c r="Z66"/>
  <c r="AB66"/>
  <c r="AD66"/>
  <c r="AF66"/>
  <c r="AH66"/>
  <c r="AJ66"/>
  <c r="AL66"/>
  <c r="AN66"/>
  <c r="AP66"/>
  <c r="D67"/>
  <c r="F67"/>
  <c r="H67"/>
  <c r="J67"/>
  <c r="L67"/>
  <c r="N67"/>
  <c r="P67"/>
  <c r="R67"/>
  <c r="T67"/>
  <c r="V67"/>
  <c r="X67"/>
  <c r="Z67"/>
  <c r="AB67"/>
  <c r="AD67"/>
  <c r="AF67"/>
  <c r="AH67"/>
  <c r="AJ67"/>
  <c r="AL67"/>
  <c r="AN67"/>
  <c r="AP67"/>
  <c r="D68"/>
  <c r="F68"/>
  <c r="H68"/>
  <c r="J68"/>
  <c r="L68"/>
  <c r="N68"/>
  <c r="P68"/>
  <c r="R68"/>
  <c r="T68"/>
  <c r="V68"/>
  <c r="X68"/>
  <c r="Z68"/>
  <c r="AB68"/>
  <c r="AD68"/>
  <c r="AF68"/>
  <c r="AH68"/>
  <c r="AJ68"/>
  <c r="AL68"/>
  <c r="AN68"/>
  <c r="AP68"/>
  <c r="D69"/>
  <c r="F69"/>
  <c r="H69"/>
  <c r="J69"/>
  <c r="L69"/>
  <c r="N69"/>
  <c r="P69"/>
  <c r="R69"/>
  <c r="T69"/>
  <c r="V69"/>
  <c r="X69"/>
  <c r="Z69"/>
  <c r="AB69"/>
  <c r="AD69"/>
  <c r="AF69"/>
  <c r="AH69"/>
  <c r="AJ69"/>
  <c r="AL69"/>
  <c r="AN69"/>
  <c r="AP69"/>
  <c r="D70"/>
  <c r="F70"/>
  <c r="H70"/>
  <c r="J70"/>
  <c r="L70"/>
  <c r="N70"/>
  <c r="P70"/>
  <c r="R70"/>
  <c r="T70"/>
  <c r="V70"/>
  <c r="X70"/>
  <c r="Z70"/>
  <c r="AB70"/>
  <c r="AD70"/>
  <c r="AF70"/>
  <c r="AH70"/>
  <c r="AJ70"/>
  <c r="AL70"/>
  <c r="AN70"/>
  <c r="AP70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55"/>
  <c r="C57"/>
  <c r="C59"/>
  <c r="C61"/>
  <c r="C63"/>
  <c r="C65"/>
  <c r="C76" s="1"/>
  <c r="C67"/>
  <c r="C69"/>
  <c r="C12"/>
  <c r="N59" i="25"/>
  <c r="N59" i="22"/>
  <c r="N59" i="21"/>
  <c r="L50" i="27"/>
  <c r="L59" i="22"/>
  <c r="L59" i="21"/>
  <c r="L59" i="23"/>
  <c r="J50" i="27"/>
  <c r="J59" i="25"/>
  <c r="J59" i="22"/>
  <c r="J59" i="23"/>
  <c r="H50" i="27"/>
  <c r="H59" i="25"/>
  <c r="H59" i="21"/>
  <c r="H59" i="23"/>
  <c r="F59" i="25"/>
  <c r="F59" i="22"/>
  <c r="F59" i="21"/>
  <c r="D50" i="27"/>
  <c r="D59" i="22"/>
  <c r="D59" i="21"/>
  <c r="D59" i="23"/>
  <c r="M59"/>
  <c r="M50" i="27"/>
  <c r="M59" i="22"/>
  <c r="M59" i="21"/>
  <c r="K50" i="27"/>
  <c r="K59" i="25"/>
  <c r="K59" i="22"/>
  <c r="I59" i="23"/>
  <c r="I50" i="27"/>
  <c r="I59" i="25"/>
  <c r="I59" i="21"/>
  <c r="G50" i="27"/>
  <c r="G59" i="25"/>
  <c r="G59" i="22"/>
  <c r="E59" i="23"/>
  <c r="E50" i="27"/>
  <c r="E59" i="25"/>
  <c r="E59" i="21"/>
  <c r="B9" i="31"/>
  <c r="B9" i="30"/>
  <c r="B9" i="29"/>
  <c r="D12" i="31"/>
  <c r="F12"/>
  <c r="H12"/>
  <c r="J12"/>
  <c r="L12"/>
  <c r="N12"/>
  <c r="P12"/>
  <c r="R12"/>
  <c r="T12"/>
  <c r="V12"/>
  <c r="X12"/>
  <c r="Z12"/>
  <c r="AB12"/>
  <c r="AD12"/>
  <c r="AF12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F17"/>
  <c r="H17"/>
  <c r="J17"/>
  <c r="L17"/>
  <c r="N17"/>
  <c r="P17"/>
  <c r="R17"/>
  <c r="T17"/>
  <c r="V17"/>
  <c r="X17"/>
  <c r="Z17"/>
  <c r="AB17"/>
  <c r="AD17"/>
  <c r="AF17"/>
  <c r="AH17"/>
  <c r="AJ17"/>
  <c r="AL17"/>
  <c r="AN17"/>
  <c r="AP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AL22"/>
  <c r="AN22"/>
  <c r="AP22"/>
  <c r="D23"/>
  <c r="F23"/>
  <c r="H23"/>
  <c r="J23"/>
  <c r="L23"/>
  <c r="N23"/>
  <c r="P23"/>
  <c r="R23"/>
  <c r="T23"/>
  <c r="V23"/>
  <c r="X23"/>
  <c r="Z23"/>
  <c r="AB23"/>
  <c r="AD23"/>
  <c r="AF23"/>
  <c r="AH23"/>
  <c r="AJ23"/>
  <c r="AL23"/>
  <c r="AN23"/>
  <c r="AP23"/>
  <c r="D24"/>
  <c r="F24"/>
  <c r="H24"/>
  <c r="J24"/>
  <c r="L24"/>
  <c r="N24"/>
  <c r="P24"/>
  <c r="R24"/>
  <c r="T24"/>
  <c r="V24"/>
  <c r="X24"/>
  <c r="Z24"/>
  <c r="AB24"/>
  <c r="AD24"/>
  <c r="AF24"/>
  <c r="AH24"/>
  <c r="E12"/>
  <c r="G12"/>
  <c r="I12"/>
  <c r="K12"/>
  <c r="M12"/>
  <c r="O12"/>
  <c r="Q12"/>
  <c r="S12"/>
  <c r="U12"/>
  <c r="W12"/>
  <c r="Y12"/>
  <c r="AA12"/>
  <c r="AC12"/>
  <c r="AE12"/>
  <c r="AG12"/>
  <c r="AI12"/>
  <c r="AK12"/>
  <c r="AM12"/>
  <c r="AO12"/>
  <c r="AQ12"/>
  <c r="E13"/>
  <c r="G13"/>
  <c r="I13"/>
  <c r="K13"/>
  <c r="M13"/>
  <c r="O13"/>
  <c r="Q13"/>
  <c r="S13"/>
  <c r="U13"/>
  <c r="W13"/>
  <c r="Y13"/>
  <c r="AA13"/>
  <c r="AC13"/>
  <c r="AE13"/>
  <c r="AG13"/>
  <c r="AI13"/>
  <c r="AK13"/>
  <c r="AM13"/>
  <c r="AO13"/>
  <c r="AQ13"/>
  <c r="E14"/>
  <c r="G14"/>
  <c r="I14"/>
  <c r="K14"/>
  <c r="M14"/>
  <c r="O14"/>
  <c r="Q14"/>
  <c r="S14"/>
  <c r="U14"/>
  <c r="W14"/>
  <c r="Y14"/>
  <c r="AA14"/>
  <c r="AC14"/>
  <c r="AE14"/>
  <c r="AG14"/>
  <c r="AI14"/>
  <c r="AK14"/>
  <c r="AM14"/>
  <c r="AO14"/>
  <c r="AQ14"/>
  <c r="E15"/>
  <c r="G15"/>
  <c r="I15"/>
  <c r="K15"/>
  <c r="M15"/>
  <c r="O15"/>
  <c r="Q15"/>
  <c r="S15"/>
  <c r="U15"/>
  <c r="W15"/>
  <c r="Y15"/>
  <c r="AA15"/>
  <c r="AC15"/>
  <c r="AE15"/>
  <c r="AG15"/>
  <c r="AI15"/>
  <c r="AK15"/>
  <c r="AM15"/>
  <c r="AO15"/>
  <c r="AQ15"/>
  <c r="E16"/>
  <c r="G16"/>
  <c r="I16"/>
  <c r="K16"/>
  <c r="M16"/>
  <c r="O16"/>
  <c r="Q16"/>
  <c r="S16"/>
  <c r="U16"/>
  <c r="W16"/>
  <c r="Y16"/>
  <c r="AA16"/>
  <c r="AC16"/>
  <c r="AE16"/>
  <c r="AG16"/>
  <c r="AI16"/>
  <c r="AK16"/>
  <c r="AM16"/>
  <c r="AO16"/>
  <c r="AQ16"/>
  <c r="E17"/>
  <c r="G17"/>
  <c r="I17"/>
  <c r="K17"/>
  <c r="M17"/>
  <c r="O17"/>
  <c r="Q17"/>
  <c r="S17"/>
  <c r="U17"/>
  <c r="W17"/>
  <c r="Y17"/>
  <c r="AA17"/>
  <c r="AC17"/>
  <c r="AE17"/>
  <c r="AG17"/>
  <c r="AI17"/>
  <c r="AK17"/>
  <c r="AM17"/>
  <c r="AO17"/>
  <c r="AQ17"/>
  <c r="E18"/>
  <c r="G18"/>
  <c r="I18"/>
  <c r="K18"/>
  <c r="M18"/>
  <c r="O18"/>
  <c r="Q18"/>
  <c r="S18"/>
  <c r="U18"/>
  <c r="W18"/>
  <c r="Y18"/>
  <c r="AA18"/>
  <c r="AC18"/>
  <c r="AE18"/>
  <c r="AG18"/>
  <c r="AI18"/>
  <c r="AK18"/>
  <c r="AM18"/>
  <c r="AO18"/>
  <c r="AQ18"/>
  <c r="E19"/>
  <c r="G19"/>
  <c r="I19"/>
  <c r="K19"/>
  <c r="M19"/>
  <c r="O19"/>
  <c r="Q19"/>
  <c r="S19"/>
  <c r="U19"/>
  <c r="W19"/>
  <c r="Y19"/>
  <c r="AA19"/>
  <c r="AC19"/>
  <c r="AE19"/>
  <c r="AG19"/>
  <c r="AI19"/>
  <c r="AK19"/>
  <c r="AM19"/>
  <c r="AO19"/>
  <c r="AQ19"/>
  <c r="E20"/>
  <c r="G20"/>
  <c r="I20"/>
  <c r="K20"/>
  <c r="M20"/>
  <c r="O20"/>
  <c r="Q20"/>
  <c r="S20"/>
  <c r="U20"/>
  <c r="W20"/>
  <c r="Y20"/>
  <c r="AA20"/>
  <c r="AC20"/>
  <c r="AE20"/>
  <c r="AG20"/>
  <c r="AI20"/>
  <c r="AK20"/>
  <c r="AM20"/>
  <c r="AO20"/>
  <c r="AQ20"/>
  <c r="E21"/>
  <c r="G21"/>
  <c r="I21"/>
  <c r="K21"/>
  <c r="M21"/>
  <c r="O21"/>
  <c r="Q21"/>
  <c r="S21"/>
  <c r="U21"/>
  <c r="W21"/>
  <c r="Y21"/>
  <c r="AA21"/>
  <c r="AC21"/>
  <c r="AE21"/>
  <c r="AG21"/>
  <c r="AI21"/>
  <c r="AK21"/>
  <c r="AM21"/>
  <c r="AO21"/>
  <c r="AQ21"/>
  <c r="E22"/>
  <c r="G22"/>
  <c r="I22"/>
  <c r="K22"/>
  <c r="M22"/>
  <c r="O22"/>
  <c r="Q22"/>
  <c r="S22"/>
  <c r="U22"/>
  <c r="W22"/>
  <c r="Y22"/>
  <c r="AA22"/>
  <c r="AC22"/>
  <c r="AE22"/>
  <c r="AG22"/>
  <c r="AI22"/>
  <c r="AK22"/>
  <c r="AM22"/>
  <c r="AO22"/>
  <c r="AQ22"/>
  <c r="E23"/>
  <c r="G23"/>
  <c r="I23"/>
  <c r="K23"/>
  <c r="M23"/>
  <c r="O23"/>
  <c r="Q23"/>
  <c r="S23"/>
  <c r="U23"/>
  <c r="W23"/>
  <c r="Y23"/>
  <c r="AA23"/>
  <c r="AC23"/>
  <c r="AE23"/>
  <c r="AG23"/>
  <c r="AI23"/>
  <c r="AK23"/>
  <c r="AM23"/>
  <c r="AO23"/>
  <c r="AQ23"/>
  <c r="E24"/>
  <c r="G24"/>
  <c r="I24"/>
  <c r="K24"/>
  <c r="M24"/>
  <c r="O24"/>
  <c r="Q24"/>
  <c r="S24"/>
  <c r="U24"/>
  <c r="Y24"/>
  <c r="AC24"/>
  <c r="AG24"/>
  <c r="AJ24"/>
  <c r="AL24"/>
  <c r="AN24"/>
  <c r="AP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D26"/>
  <c r="F26"/>
  <c r="H26"/>
  <c r="J26"/>
  <c r="L26"/>
  <c r="N26"/>
  <c r="P26"/>
  <c r="R26"/>
  <c r="T26"/>
  <c r="V26"/>
  <c r="X26"/>
  <c r="Z26"/>
  <c r="AB26"/>
  <c r="AD26"/>
  <c r="AF26"/>
  <c r="AH26"/>
  <c r="AJ26"/>
  <c r="AL26"/>
  <c r="AN26"/>
  <c r="AP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D28"/>
  <c r="F28"/>
  <c r="H28"/>
  <c r="J28"/>
  <c r="L28"/>
  <c r="N28"/>
  <c r="P28"/>
  <c r="R28"/>
  <c r="T28"/>
  <c r="V28"/>
  <c r="X28"/>
  <c r="Z28"/>
  <c r="AB28"/>
  <c r="AD28"/>
  <c r="AF28"/>
  <c r="AH28"/>
  <c r="AJ28"/>
  <c r="AL28"/>
  <c r="AN28"/>
  <c r="AP28"/>
  <c r="D29"/>
  <c r="F29"/>
  <c r="H29"/>
  <c r="J29"/>
  <c r="L29"/>
  <c r="N29"/>
  <c r="P29"/>
  <c r="R29"/>
  <c r="T29"/>
  <c r="V29"/>
  <c r="X29"/>
  <c r="Z29"/>
  <c r="AB29"/>
  <c r="AD29"/>
  <c r="AF29"/>
  <c r="AH29"/>
  <c r="AJ29"/>
  <c r="AL29"/>
  <c r="AN29"/>
  <c r="AP29"/>
  <c r="D30"/>
  <c r="F30"/>
  <c r="H30"/>
  <c r="J30"/>
  <c r="L30"/>
  <c r="N30"/>
  <c r="P30"/>
  <c r="R30"/>
  <c r="T30"/>
  <c r="V30"/>
  <c r="X30"/>
  <c r="Z30"/>
  <c r="AB30"/>
  <c r="AD30"/>
  <c r="AF30"/>
  <c r="AH30"/>
  <c r="AJ30"/>
  <c r="AL30"/>
  <c r="AN30"/>
  <c r="AP30"/>
  <c r="D31"/>
  <c r="F31"/>
  <c r="H31"/>
  <c r="J31"/>
  <c r="L31"/>
  <c r="N31"/>
  <c r="P31"/>
  <c r="R31"/>
  <c r="T31"/>
  <c r="V31"/>
  <c r="X31"/>
  <c r="Z31"/>
  <c r="AB31"/>
  <c r="AD31"/>
  <c r="AF31"/>
  <c r="AH31"/>
  <c r="AJ31"/>
  <c r="AL31"/>
  <c r="AN31"/>
  <c r="AP31"/>
  <c r="D32"/>
  <c r="F32"/>
  <c r="H32"/>
  <c r="J32"/>
  <c r="L32"/>
  <c r="N32"/>
  <c r="P32"/>
  <c r="R32"/>
  <c r="T32"/>
  <c r="V32"/>
  <c r="X32"/>
  <c r="Z32"/>
  <c r="AB32"/>
  <c r="AD32"/>
  <c r="AF32"/>
  <c r="AH32"/>
  <c r="AJ32"/>
  <c r="AL32"/>
  <c r="AN32"/>
  <c r="AP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D35"/>
  <c r="F35"/>
  <c r="H35"/>
  <c r="J35"/>
  <c r="L35"/>
  <c r="N35"/>
  <c r="P35"/>
  <c r="R35"/>
  <c r="T35"/>
  <c r="V35"/>
  <c r="X35"/>
  <c r="Z35"/>
  <c r="AB35"/>
  <c r="AD35"/>
  <c r="AF35"/>
  <c r="AH35"/>
  <c r="AJ35"/>
  <c r="AL35"/>
  <c r="AN35"/>
  <c r="AP35"/>
  <c r="D36"/>
  <c r="F36"/>
  <c r="H36"/>
  <c r="J36"/>
  <c r="L36"/>
  <c r="N36"/>
  <c r="P36"/>
  <c r="R36"/>
  <c r="T36"/>
  <c r="V36"/>
  <c r="X36"/>
  <c r="Z36"/>
  <c r="AB36"/>
  <c r="AD36"/>
  <c r="AF36"/>
  <c r="AH36"/>
  <c r="AJ36"/>
  <c r="AL36"/>
  <c r="AN36"/>
  <c r="AP36"/>
  <c r="W24"/>
  <c r="AA24"/>
  <c r="AE24"/>
  <c r="AI24"/>
  <c r="AK24"/>
  <c r="AM24"/>
  <c r="AO24"/>
  <c r="AQ24"/>
  <c r="E25"/>
  <c r="G25"/>
  <c r="I25"/>
  <c r="K25"/>
  <c r="M25"/>
  <c r="O25"/>
  <c r="Q25"/>
  <c r="S25"/>
  <c r="U25"/>
  <c r="W25"/>
  <c r="Y25"/>
  <c r="AA25"/>
  <c r="AC25"/>
  <c r="AE25"/>
  <c r="AG25"/>
  <c r="AI25"/>
  <c r="AK25"/>
  <c r="AM25"/>
  <c r="AO25"/>
  <c r="AQ25"/>
  <c r="E26"/>
  <c r="G26"/>
  <c r="I26"/>
  <c r="K26"/>
  <c r="M26"/>
  <c r="O26"/>
  <c r="Q26"/>
  <c r="S26"/>
  <c r="U26"/>
  <c r="W26"/>
  <c r="Y26"/>
  <c r="AA26"/>
  <c r="AC26"/>
  <c r="AE26"/>
  <c r="AG26"/>
  <c r="AI26"/>
  <c r="AK26"/>
  <c r="AM26"/>
  <c r="AO26"/>
  <c r="AQ26"/>
  <c r="E27"/>
  <c r="G27"/>
  <c r="I27"/>
  <c r="K27"/>
  <c r="M27"/>
  <c r="O27"/>
  <c r="Q27"/>
  <c r="S27"/>
  <c r="U27"/>
  <c r="W27"/>
  <c r="Y27"/>
  <c r="AA27"/>
  <c r="AC27"/>
  <c r="AE27"/>
  <c r="AG27"/>
  <c r="AI27"/>
  <c r="AK27"/>
  <c r="AM27"/>
  <c r="AO27"/>
  <c r="AQ27"/>
  <c r="E28"/>
  <c r="G28"/>
  <c r="I28"/>
  <c r="K28"/>
  <c r="M28"/>
  <c r="O28"/>
  <c r="Q28"/>
  <c r="S28"/>
  <c r="U28"/>
  <c r="W28"/>
  <c r="Y28"/>
  <c r="AA28"/>
  <c r="AC28"/>
  <c r="AE28"/>
  <c r="AG28"/>
  <c r="AI28"/>
  <c r="AK28"/>
  <c r="AM28"/>
  <c r="AO28"/>
  <c r="AQ28"/>
  <c r="E29"/>
  <c r="G29"/>
  <c r="I29"/>
  <c r="K29"/>
  <c r="M29"/>
  <c r="O29"/>
  <c r="Q29"/>
  <c r="S29"/>
  <c r="U29"/>
  <c r="W29"/>
  <c r="Y29"/>
  <c r="AA29"/>
  <c r="AC29"/>
  <c r="AE29"/>
  <c r="AG29"/>
  <c r="AI29"/>
  <c r="AK29"/>
  <c r="AM29"/>
  <c r="AO29"/>
  <c r="AQ29"/>
  <c r="E30"/>
  <c r="G30"/>
  <c r="I30"/>
  <c r="K30"/>
  <c r="M30"/>
  <c r="O30"/>
  <c r="Q30"/>
  <c r="S30"/>
  <c r="U30"/>
  <c r="W30"/>
  <c r="Y30"/>
  <c r="AA30"/>
  <c r="AC30"/>
  <c r="AE30"/>
  <c r="AG30"/>
  <c r="AI30"/>
  <c r="AK30"/>
  <c r="AM30"/>
  <c r="AO30"/>
  <c r="AQ30"/>
  <c r="E31"/>
  <c r="G31"/>
  <c r="I31"/>
  <c r="K31"/>
  <c r="M31"/>
  <c r="O31"/>
  <c r="Q31"/>
  <c r="S31"/>
  <c r="U31"/>
  <c r="W31"/>
  <c r="Y31"/>
  <c r="AA31"/>
  <c r="AC31"/>
  <c r="AE31"/>
  <c r="AG31"/>
  <c r="AI31"/>
  <c r="AK31"/>
  <c r="AM31"/>
  <c r="AO31"/>
  <c r="AQ31"/>
  <c r="E32"/>
  <c r="G32"/>
  <c r="I32"/>
  <c r="K32"/>
  <c r="M32"/>
  <c r="O32"/>
  <c r="Q32"/>
  <c r="S32"/>
  <c r="U32"/>
  <c r="W32"/>
  <c r="Y32"/>
  <c r="AA32"/>
  <c r="AC32"/>
  <c r="AE32"/>
  <c r="AG32"/>
  <c r="AI32"/>
  <c r="AK32"/>
  <c r="AM32"/>
  <c r="AO32"/>
  <c r="AQ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AQ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AQ34"/>
  <c r="E35"/>
  <c r="G35"/>
  <c r="I35"/>
  <c r="K35"/>
  <c r="M35"/>
  <c r="O35"/>
  <c r="Q35"/>
  <c r="S35"/>
  <c r="U35"/>
  <c r="W35"/>
  <c r="Y35"/>
  <c r="AA35"/>
  <c r="AC35"/>
  <c r="AE35"/>
  <c r="AG35"/>
  <c r="AI35"/>
  <c r="AK35"/>
  <c r="AM35"/>
  <c r="AO35"/>
  <c r="AQ35"/>
  <c r="E36"/>
  <c r="G36"/>
  <c r="I36"/>
  <c r="K36"/>
  <c r="M36"/>
  <c r="O36"/>
  <c r="Q36"/>
  <c r="S36"/>
  <c r="U36"/>
  <c r="W36"/>
  <c r="Y36"/>
  <c r="AA36"/>
  <c r="AC36"/>
  <c r="AE36"/>
  <c r="AG36"/>
  <c r="AI36"/>
  <c r="AK36"/>
  <c r="AM36"/>
  <c r="AO36"/>
  <c r="AQ36"/>
  <c r="E37"/>
  <c r="G37"/>
  <c r="I37"/>
  <c r="K37"/>
  <c r="M37"/>
  <c r="O37"/>
  <c r="Q37"/>
  <c r="S37"/>
  <c r="F37"/>
  <c r="J37"/>
  <c r="N37"/>
  <c r="R37"/>
  <c r="U37"/>
  <c r="W37"/>
  <c r="Y37"/>
  <c r="AA37"/>
  <c r="AC37"/>
  <c r="AE37"/>
  <c r="AG37"/>
  <c r="AI37"/>
  <c r="AK37"/>
  <c r="AM37"/>
  <c r="AO37"/>
  <c r="AQ37"/>
  <c r="E38"/>
  <c r="G38"/>
  <c r="I38"/>
  <c r="K38"/>
  <c r="M38"/>
  <c r="O38"/>
  <c r="Q38"/>
  <c r="S38"/>
  <c r="U38"/>
  <c r="W38"/>
  <c r="Y38"/>
  <c r="AA38"/>
  <c r="AC38"/>
  <c r="AE38"/>
  <c r="AG38"/>
  <c r="AI38"/>
  <c r="AK38"/>
  <c r="AM38"/>
  <c r="AO38"/>
  <c r="AQ38"/>
  <c r="E39"/>
  <c r="G39"/>
  <c r="I39"/>
  <c r="K39"/>
  <c r="M39"/>
  <c r="O39"/>
  <c r="Q39"/>
  <c r="S39"/>
  <c r="U39"/>
  <c r="W39"/>
  <c r="Y39"/>
  <c r="AA39"/>
  <c r="AC39"/>
  <c r="AE39"/>
  <c r="AG39"/>
  <c r="AI39"/>
  <c r="AK39"/>
  <c r="AM39"/>
  <c r="AO39"/>
  <c r="AQ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AQ40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AO41"/>
  <c r="AQ41"/>
  <c r="E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AQ42"/>
  <c r="E43"/>
  <c r="G43"/>
  <c r="I43"/>
  <c r="K43"/>
  <c r="M43"/>
  <c r="O43"/>
  <c r="Q43"/>
  <c r="S43"/>
  <c r="U43"/>
  <c r="W43"/>
  <c r="Y43"/>
  <c r="AA43"/>
  <c r="AC43"/>
  <c r="AE43"/>
  <c r="AG43"/>
  <c r="AI43"/>
  <c r="AK43"/>
  <c r="AM43"/>
  <c r="AO43"/>
  <c r="AQ43"/>
  <c r="E44"/>
  <c r="G44"/>
  <c r="I44"/>
  <c r="K44"/>
  <c r="M44"/>
  <c r="O44"/>
  <c r="Q44"/>
  <c r="S44"/>
  <c r="U44"/>
  <c r="W44"/>
  <c r="Y44"/>
  <c r="AA44"/>
  <c r="AC44"/>
  <c r="AE44"/>
  <c r="AG44"/>
  <c r="AI44"/>
  <c r="AK44"/>
  <c r="AM44"/>
  <c r="AO44"/>
  <c r="AQ44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O52"/>
  <c r="AQ52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E54"/>
  <c r="G54"/>
  <c r="I54"/>
  <c r="K54"/>
  <c r="M54"/>
  <c r="O54"/>
  <c r="Q54"/>
  <c r="S54"/>
  <c r="U54"/>
  <c r="W54"/>
  <c r="Y54"/>
  <c r="AA54"/>
  <c r="AC54"/>
  <c r="AE54"/>
  <c r="AG54"/>
  <c r="AI54"/>
  <c r="AK54"/>
  <c r="AM54"/>
  <c r="AO54"/>
  <c r="AQ54"/>
  <c r="E55"/>
  <c r="G55"/>
  <c r="I55"/>
  <c r="K55"/>
  <c r="M55"/>
  <c r="O55"/>
  <c r="Q55"/>
  <c r="S55"/>
  <c r="U55"/>
  <c r="W55"/>
  <c r="Y55"/>
  <c r="AA55"/>
  <c r="AC55"/>
  <c r="AE55"/>
  <c r="AG55"/>
  <c r="AI55"/>
  <c r="AK55"/>
  <c r="AM55"/>
  <c r="AO55"/>
  <c r="AQ55"/>
  <c r="E56"/>
  <c r="G56"/>
  <c r="I56"/>
  <c r="K56"/>
  <c r="M56"/>
  <c r="O56"/>
  <c r="Q56"/>
  <c r="S56"/>
  <c r="U56"/>
  <c r="W56"/>
  <c r="Y56"/>
  <c r="AA56"/>
  <c r="AC56"/>
  <c r="AE56"/>
  <c r="AG56"/>
  <c r="AI56"/>
  <c r="AK56"/>
  <c r="AM56"/>
  <c r="AO56"/>
  <c r="AQ56"/>
  <c r="E57"/>
  <c r="G57"/>
  <c r="I57"/>
  <c r="K57"/>
  <c r="M57"/>
  <c r="O57"/>
  <c r="Q57"/>
  <c r="S57"/>
  <c r="U57"/>
  <c r="W57"/>
  <c r="Y57"/>
  <c r="AA57"/>
  <c r="AC57"/>
  <c r="AE57"/>
  <c r="AG57"/>
  <c r="AI57"/>
  <c r="AK57"/>
  <c r="AM57"/>
  <c r="AO57"/>
  <c r="AQ57"/>
  <c r="E58"/>
  <c r="G58"/>
  <c r="I58"/>
  <c r="K58"/>
  <c r="M58"/>
  <c r="O58"/>
  <c r="Q58"/>
  <c r="S58"/>
  <c r="U58"/>
  <c r="W58"/>
  <c r="Y58"/>
  <c r="AA58"/>
  <c r="AC58"/>
  <c r="AE58"/>
  <c r="AG58"/>
  <c r="AI58"/>
  <c r="AK58"/>
  <c r="AM58"/>
  <c r="AO58"/>
  <c r="AQ58"/>
  <c r="E59"/>
  <c r="G59"/>
  <c r="I59"/>
  <c r="K59"/>
  <c r="M59"/>
  <c r="O59"/>
  <c r="Q59"/>
  <c r="S59"/>
  <c r="U59"/>
  <c r="W59"/>
  <c r="Y59"/>
  <c r="AA59"/>
  <c r="AC59"/>
  <c r="AE59"/>
  <c r="AG59"/>
  <c r="AI59"/>
  <c r="AK59"/>
  <c r="AM59"/>
  <c r="AO59"/>
  <c r="AQ59"/>
  <c r="E60"/>
  <c r="G60"/>
  <c r="I60"/>
  <c r="K60"/>
  <c r="M60"/>
  <c r="O60"/>
  <c r="Q60"/>
  <c r="S60"/>
  <c r="U60"/>
  <c r="W60"/>
  <c r="Y60"/>
  <c r="AA60"/>
  <c r="AC60"/>
  <c r="AE60"/>
  <c r="AG60"/>
  <c r="AI60"/>
  <c r="AK60"/>
  <c r="AM60"/>
  <c r="AO60"/>
  <c r="AQ60"/>
  <c r="E61"/>
  <c r="G61"/>
  <c r="I61"/>
  <c r="K61"/>
  <c r="M61"/>
  <c r="O61"/>
  <c r="Q61"/>
  <c r="S61"/>
  <c r="U61"/>
  <c r="W61"/>
  <c r="Y61"/>
  <c r="AA61"/>
  <c r="AC61"/>
  <c r="AE61"/>
  <c r="AG61"/>
  <c r="AI61"/>
  <c r="AK61"/>
  <c r="AM61"/>
  <c r="AO61"/>
  <c r="AQ61"/>
  <c r="E62"/>
  <c r="G62"/>
  <c r="D37"/>
  <c r="H37"/>
  <c r="L37"/>
  <c r="P37"/>
  <c r="T37"/>
  <c r="V37"/>
  <c r="X37"/>
  <c r="Z37"/>
  <c r="AB37"/>
  <c r="AD37"/>
  <c r="AF37"/>
  <c r="AH37"/>
  <c r="AJ37"/>
  <c r="AL37"/>
  <c r="AN37"/>
  <c r="AP37"/>
  <c r="D38"/>
  <c r="F38"/>
  <c r="H38"/>
  <c r="J38"/>
  <c r="L38"/>
  <c r="N38"/>
  <c r="P38"/>
  <c r="R38"/>
  <c r="T38"/>
  <c r="V38"/>
  <c r="X38"/>
  <c r="Z38"/>
  <c r="AB38"/>
  <c r="AD38"/>
  <c r="AF38"/>
  <c r="AH38"/>
  <c r="AJ38"/>
  <c r="AL38"/>
  <c r="AN38"/>
  <c r="AP38"/>
  <c r="D39"/>
  <c r="F39"/>
  <c r="H39"/>
  <c r="J39"/>
  <c r="L39"/>
  <c r="N39"/>
  <c r="P39"/>
  <c r="R39"/>
  <c r="T39"/>
  <c r="V39"/>
  <c r="X39"/>
  <c r="Z39"/>
  <c r="AB39"/>
  <c r="AD39"/>
  <c r="AF39"/>
  <c r="AH39"/>
  <c r="AJ39"/>
  <c r="AL39"/>
  <c r="AN39"/>
  <c r="AP39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AP40"/>
  <c r="D41"/>
  <c r="F41"/>
  <c r="H41"/>
  <c r="J41"/>
  <c r="L41"/>
  <c r="N41"/>
  <c r="P41"/>
  <c r="R41"/>
  <c r="T41"/>
  <c r="V41"/>
  <c r="X41"/>
  <c r="Z41"/>
  <c r="AB41"/>
  <c r="AD41"/>
  <c r="AF41"/>
  <c r="AH41"/>
  <c r="AJ41"/>
  <c r="AL41"/>
  <c r="AN41"/>
  <c r="AP41"/>
  <c r="D42"/>
  <c r="F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D43"/>
  <c r="F43"/>
  <c r="H43"/>
  <c r="J43"/>
  <c r="L43"/>
  <c r="N43"/>
  <c r="P43"/>
  <c r="R43"/>
  <c r="T43"/>
  <c r="V43"/>
  <c r="X43"/>
  <c r="Z43"/>
  <c r="AB43"/>
  <c r="AD43"/>
  <c r="AF43"/>
  <c r="AH43"/>
  <c r="AJ43"/>
  <c r="AL43"/>
  <c r="AN43"/>
  <c r="AP43"/>
  <c r="D44"/>
  <c r="F44"/>
  <c r="H44"/>
  <c r="J44"/>
  <c r="L44"/>
  <c r="N44"/>
  <c r="P44"/>
  <c r="R44"/>
  <c r="T44"/>
  <c r="V44"/>
  <c r="X44"/>
  <c r="Z44"/>
  <c r="AB44"/>
  <c r="AD44"/>
  <c r="AF44"/>
  <c r="AH44"/>
  <c r="AJ44"/>
  <c r="AL44"/>
  <c r="AN44"/>
  <c r="AP44"/>
  <c r="D45"/>
  <c r="F45"/>
  <c r="H45"/>
  <c r="J45"/>
  <c r="L45"/>
  <c r="N45"/>
  <c r="P45"/>
  <c r="R45"/>
  <c r="T45"/>
  <c r="V45"/>
  <c r="X45"/>
  <c r="Z45"/>
  <c r="AB45"/>
  <c r="AD45"/>
  <c r="AF45"/>
  <c r="AH45"/>
  <c r="AJ45"/>
  <c r="AL45"/>
  <c r="AN45"/>
  <c r="AP45"/>
  <c r="D46"/>
  <c r="F46"/>
  <c r="H46"/>
  <c r="J46"/>
  <c r="L46"/>
  <c r="N46"/>
  <c r="P46"/>
  <c r="R46"/>
  <c r="T46"/>
  <c r="V46"/>
  <c r="X46"/>
  <c r="Z46"/>
  <c r="AB46"/>
  <c r="AD46"/>
  <c r="AF46"/>
  <c r="AH46"/>
  <c r="AJ46"/>
  <c r="AL46"/>
  <c r="AN46"/>
  <c r="AP46"/>
  <c r="D47"/>
  <c r="F47"/>
  <c r="H47"/>
  <c r="J47"/>
  <c r="L47"/>
  <c r="N47"/>
  <c r="P47"/>
  <c r="R47"/>
  <c r="T47"/>
  <c r="V47"/>
  <c r="X47"/>
  <c r="Z47"/>
  <c r="AB47"/>
  <c r="AD47"/>
  <c r="AF47"/>
  <c r="AH47"/>
  <c r="AJ47"/>
  <c r="AL47"/>
  <c r="AN47"/>
  <c r="AP47"/>
  <c r="D48"/>
  <c r="F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D49"/>
  <c r="F49"/>
  <c r="H49"/>
  <c r="J49"/>
  <c r="L49"/>
  <c r="N49"/>
  <c r="P49"/>
  <c r="R49"/>
  <c r="T49"/>
  <c r="V49"/>
  <c r="X49"/>
  <c r="Z49"/>
  <c r="AB49"/>
  <c r="AD49"/>
  <c r="AF49"/>
  <c r="AH49"/>
  <c r="AJ49"/>
  <c r="AL49"/>
  <c r="AN49"/>
  <c r="AP49"/>
  <c r="D50"/>
  <c r="F50"/>
  <c r="H50"/>
  <c r="J50"/>
  <c r="L50"/>
  <c r="N50"/>
  <c r="P50"/>
  <c r="R50"/>
  <c r="T50"/>
  <c r="V50"/>
  <c r="X50"/>
  <c r="Z50"/>
  <c r="AB50"/>
  <c r="AD50"/>
  <c r="AF50"/>
  <c r="AH50"/>
  <c r="AJ50"/>
  <c r="AL50"/>
  <c r="AN50"/>
  <c r="AP50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D52"/>
  <c r="F52"/>
  <c r="H52"/>
  <c r="J52"/>
  <c r="L52"/>
  <c r="N52"/>
  <c r="P52"/>
  <c r="R52"/>
  <c r="T52"/>
  <c r="V52"/>
  <c r="X52"/>
  <c r="Z52"/>
  <c r="AB52"/>
  <c r="AD52"/>
  <c r="AF52"/>
  <c r="AH52"/>
  <c r="AJ52"/>
  <c r="AL52"/>
  <c r="AN52"/>
  <c r="AP52"/>
  <c r="D53"/>
  <c r="F53"/>
  <c r="H53"/>
  <c r="J53"/>
  <c r="L53"/>
  <c r="N53"/>
  <c r="P53"/>
  <c r="R53"/>
  <c r="T53"/>
  <c r="V53"/>
  <c r="X53"/>
  <c r="Z53"/>
  <c r="AB53"/>
  <c r="AD53"/>
  <c r="AF53"/>
  <c r="AH53"/>
  <c r="AJ53"/>
  <c r="AL53"/>
  <c r="AN53"/>
  <c r="AP53"/>
  <c r="D54"/>
  <c r="F54"/>
  <c r="H54"/>
  <c r="J54"/>
  <c r="L54"/>
  <c r="N54"/>
  <c r="P54"/>
  <c r="R54"/>
  <c r="T54"/>
  <c r="V54"/>
  <c r="X54"/>
  <c r="Z54"/>
  <c r="AB54"/>
  <c r="AD54"/>
  <c r="AF54"/>
  <c r="AH54"/>
  <c r="AJ54"/>
  <c r="AL54"/>
  <c r="AN54"/>
  <c r="AP54"/>
  <c r="D55"/>
  <c r="F55"/>
  <c r="H55"/>
  <c r="J55"/>
  <c r="L55"/>
  <c r="N55"/>
  <c r="P55"/>
  <c r="R55"/>
  <c r="T55"/>
  <c r="V55"/>
  <c r="X55"/>
  <c r="Z55"/>
  <c r="AB55"/>
  <c r="AD55"/>
  <c r="AF55"/>
  <c r="AH55"/>
  <c r="AJ55"/>
  <c r="AL55"/>
  <c r="AN55"/>
  <c r="AP55"/>
  <c r="D56"/>
  <c r="F56"/>
  <c r="H56"/>
  <c r="J56"/>
  <c r="L56"/>
  <c r="N56"/>
  <c r="P56"/>
  <c r="R56"/>
  <c r="T56"/>
  <c r="V56"/>
  <c r="X56"/>
  <c r="Z56"/>
  <c r="AB56"/>
  <c r="AD56"/>
  <c r="AF56"/>
  <c r="AH56"/>
  <c r="AJ56"/>
  <c r="AL56"/>
  <c r="AN56"/>
  <c r="AP56"/>
  <c r="D57"/>
  <c r="F57"/>
  <c r="H57"/>
  <c r="J57"/>
  <c r="L57"/>
  <c r="N57"/>
  <c r="P57"/>
  <c r="R57"/>
  <c r="T57"/>
  <c r="V57"/>
  <c r="X57"/>
  <c r="Z57"/>
  <c r="AB57"/>
  <c r="AD57"/>
  <c r="AF57"/>
  <c r="AH57"/>
  <c r="AJ57"/>
  <c r="AL57"/>
  <c r="AN57"/>
  <c r="AP57"/>
  <c r="D58"/>
  <c r="F58"/>
  <c r="H58"/>
  <c r="J58"/>
  <c r="L58"/>
  <c r="N58"/>
  <c r="P58"/>
  <c r="R58"/>
  <c r="T58"/>
  <c r="V58"/>
  <c r="X58"/>
  <c r="Z58"/>
  <c r="AB58"/>
  <c r="AD58"/>
  <c r="AF58"/>
  <c r="AH58"/>
  <c r="AJ58"/>
  <c r="AL58"/>
  <c r="AN58"/>
  <c r="AP58"/>
  <c r="D59"/>
  <c r="F59"/>
  <c r="H59"/>
  <c r="J59"/>
  <c r="L59"/>
  <c r="N59"/>
  <c r="P59"/>
  <c r="R59"/>
  <c r="T59"/>
  <c r="V59"/>
  <c r="X59"/>
  <c r="Z59"/>
  <c r="AB59"/>
  <c r="AD59"/>
  <c r="AF59"/>
  <c r="AH59"/>
  <c r="AJ59"/>
  <c r="AL59"/>
  <c r="AN59"/>
  <c r="AP59"/>
  <c r="D60"/>
  <c r="F60"/>
  <c r="H60"/>
  <c r="J60"/>
  <c r="L60"/>
  <c r="N60"/>
  <c r="P60"/>
  <c r="R60"/>
  <c r="T60"/>
  <c r="V60"/>
  <c r="X60"/>
  <c r="Z60"/>
  <c r="AB60"/>
  <c r="AD60"/>
  <c r="AF60"/>
  <c r="AH60"/>
  <c r="AJ60"/>
  <c r="AL60"/>
  <c r="AN60"/>
  <c r="AP60"/>
  <c r="D61"/>
  <c r="F61"/>
  <c r="H61"/>
  <c r="J61"/>
  <c r="L61"/>
  <c r="N61"/>
  <c r="P61"/>
  <c r="R61"/>
  <c r="T61"/>
  <c r="V61"/>
  <c r="X61"/>
  <c r="Z61"/>
  <c r="AB61"/>
  <c r="AD61"/>
  <c r="AF61"/>
  <c r="AH61"/>
  <c r="AJ61"/>
  <c r="AL61"/>
  <c r="AN61"/>
  <c r="AP61"/>
  <c r="D62"/>
  <c r="F62"/>
  <c r="H62"/>
  <c r="J62"/>
  <c r="L62"/>
  <c r="N62"/>
  <c r="P62"/>
  <c r="R62"/>
  <c r="T62"/>
  <c r="V62"/>
  <c r="X62"/>
  <c r="Z62"/>
  <c r="AB62"/>
  <c r="AD62"/>
  <c r="AF62"/>
  <c r="AH62"/>
  <c r="K62"/>
  <c r="O62"/>
  <c r="S62"/>
  <c r="W62"/>
  <c r="AA62"/>
  <c r="AE62"/>
  <c r="AI62"/>
  <c r="AK62"/>
  <c r="AM62"/>
  <c r="AO62"/>
  <c r="AQ62"/>
  <c r="E63"/>
  <c r="G63"/>
  <c r="I63"/>
  <c r="K63"/>
  <c r="M63"/>
  <c r="O63"/>
  <c r="Q63"/>
  <c r="S63"/>
  <c r="U63"/>
  <c r="W63"/>
  <c r="Y63"/>
  <c r="AA63"/>
  <c r="AC63"/>
  <c r="AE63"/>
  <c r="AG63"/>
  <c r="AI63"/>
  <c r="AK63"/>
  <c r="AM63"/>
  <c r="AO63"/>
  <c r="AQ63"/>
  <c r="E64"/>
  <c r="G64"/>
  <c r="I64"/>
  <c r="K64"/>
  <c r="M64"/>
  <c r="O64"/>
  <c r="Q64"/>
  <c r="S64"/>
  <c r="U64"/>
  <c r="W64"/>
  <c r="Y64"/>
  <c r="AA64"/>
  <c r="AC64"/>
  <c r="AE64"/>
  <c r="AG64"/>
  <c r="AI64"/>
  <c r="AK64"/>
  <c r="AM64"/>
  <c r="AO64"/>
  <c r="AQ64"/>
  <c r="E65"/>
  <c r="G65"/>
  <c r="I65"/>
  <c r="K65"/>
  <c r="M65"/>
  <c r="O65"/>
  <c r="Q65"/>
  <c r="S65"/>
  <c r="U65"/>
  <c r="W65"/>
  <c r="Y65"/>
  <c r="AA65"/>
  <c r="AC65"/>
  <c r="AE65"/>
  <c r="AG65"/>
  <c r="AI65"/>
  <c r="AK65"/>
  <c r="AM65"/>
  <c r="AO65"/>
  <c r="AQ65"/>
  <c r="E66"/>
  <c r="G66"/>
  <c r="I66"/>
  <c r="K66"/>
  <c r="M66"/>
  <c r="O66"/>
  <c r="Q66"/>
  <c r="S66"/>
  <c r="U66"/>
  <c r="W66"/>
  <c r="Y66"/>
  <c r="AA66"/>
  <c r="AC66"/>
  <c r="AE66"/>
  <c r="AG66"/>
  <c r="AI66"/>
  <c r="AK66"/>
  <c r="AM66"/>
  <c r="AO66"/>
  <c r="AQ66"/>
  <c r="E67"/>
  <c r="G67"/>
  <c r="I67"/>
  <c r="K67"/>
  <c r="M67"/>
  <c r="O67"/>
  <c r="Q67"/>
  <c r="S67"/>
  <c r="U67"/>
  <c r="W67"/>
  <c r="Y67"/>
  <c r="AA67"/>
  <c r="AC67"/>
  <c r="AE67"/>
  <c r="AG67"/>
  <c r="AI67"/>
  <c r="AK67"/>
  <c r="AM67"/>
  <c r="AO67"/>
  <c r="AQ67"/>
  <c r="E68"/>
  <c r="G68"/>
  <c r="I68"/>
  <c r="K68"/>
  <c r="M68"/>
  <c r="O68"/>
  <c r="Q68"/>
  <c r="S68"/>
  <c r="U68"/>
  <c r="W68"/>
  <c r="Y68"/>
  <c r="AA68"/>
  <c r="AC68"/>
  <c r="AE68"/>
  <c r="AG68"/>
  <c r="AI68"/>
  <c r="AK68"/>
  <c r="AM68"/>
  <c r="AO68"/>
  <c r="AQ68"/>
  <c r="E69"/>
  <c r="G69"/>
  <c r="I69"/>
  <c r="K69"/>
  <c r="M69"/>
  <c r="O69"/>
  <c r="Q69"/>
  <c r="S69"/>
  <c r="U69"/>
  <c r="W69"/>
  <c r="Y69"/>
  <c r="AA69"/>
  <c r="AC69"/>
  <c r="AE69"/>
  <c r="AG69"/>
  <c r="AI69"/>
  <c r="AK69"/>
  <c r="AM69"/>
  <c r="AO69"/>
  <c r="AQ69"/>
  <c r="E70"/>
  <c r="G70"/>
  <c r="I70"/>
  <c r="K70"/>
  <c r="M70"/>
  <c r="O70"/>
  <c r="Q70"/>
  <c r="S70"/>
  <c r="U70"/>
  <c r="W70"/>
  <c r="Y70"/>
  <c r="AA70"/>
  <c r="AC70"/>
  <c r="AE70"/>
  <c r="AG70"/>
  <c r="AI70"/>
  <c r="AK70"/>
  <c r="AM70"/>
  <c r="AO70"/>
  <c r="AQ70"/>
  <c r="E71"/>
  <c r="G71"/>
  <c r="I71"/>
  <c r="K71"/>
  <c r="M71"/>
  <c r="O71"/>
  <c r="Q71"/>
  <c r="S71"/>
  <c r="U71"/>
  <c r="W71"/>
  <c r="Y71"/>
  <c r="AA71"/>
  <c r="AC71"/>
  <c r="AE71"/>
  <c r="AG71"/>
  <c r="AI71"/>
  <c r="AK71"/>
  <c r="AM71"/>
  <c r="AO71"/>
  <c r="AQ71"/>
  <c r="E72"/>
  <c r="G72"/>
  <c r="I72"/>
  <c r="K72"/>
  <c r="M72"/>
  <c r="O72"/>
  <c r="Q72"/>
  <c r="S72"/>
  <c r="U72"/>
  <c r="W72"/>
  <c r="Y72"/>
  <c r="AA72"/>
  <c r="AC72"/>
  <c r="AE72"/>
  <c r="AG72"/>
  <c r="AI72"/>
  <c r="AK72"/>
  <c r="AM72"/>
  <c r="AO72"/>
  <c r="AQ72"/>
  <c r="E73"/>
  <c r="G73"/>
  <c r="I73"/>
  <c r="K73"/>
  <c r="M73"/>
  <c r="O73"/>
  <c r="Q73"/>
  <c r="S73"/>
  <c r="U73"/>
  <c r="W73"/>
  <c r="Y73"/>
  <c r="AA73"/>
  <c r="AC73"/>
  <c r="AE73"/>
  <c r="AG73"/>
  <c r="AI73"/>
  <c r="AK73"/>
  <c r="AM73"/>
  <c r="AO73"/>
  <c r="AQ73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66"/>
  <c r="C68"/>
  <c r="C70"/>
  <c r="C72"/>
  <c r="C12"/>
  <c r="D12" i="30"/>
  <c r="F12"/>
  <c r="H12"/>
  <c r="J12"/>
  <c r="L12"/>
  <c r="N12"/>
  <c r="P12"/>
  <c r="R12"/>
  <c r="T12"/>
  <c r="V12"/>
  <c r="X12"/>
  <c r="Z12"/>
  <c r="AB12"/>
  <c r="AD12"/>
  <c r="AF12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F17"/>
  <c r="H17"/>
  <c r="J17"/>
  <c r="L17"/>
  <c r="N17"/>
  <c r="P17"/>
  <c r="R17"/>
  <c r="T17"/>
  <c r="V17"/>
  <c r="X17"/>
  <c r="Z17"/>
  <c r="AB17"/>
  <c r="AD17"/>
  <c r="AF17"/>
  <c r="AH17"/>
  <c r="AJ17"/>
  <c r="AL17"/>
  <c r="AN17"/>
  <c r="AP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AL22"/>
  <c r="AN22"/>
  <c r="AP22"/>
  <c r="D23"/>
  <c r="F23"/>
  <c r="H23"/>
  <c r="J23"/>
  <c r="L23"/>
  <c r="N23"/>
  <c r="P23"/>
  <c r="R23"/>
  <c r="T23"/>
  <c r="V23"/>
  <c r="X23"/>
  <c r="Z23"/>
  <c r="AB23"/>
  <c r="AD23"/>
  <c r="AF23"/>
  <c r="AH23"/>
  <c r="AJ23"/>
  <c r="I62" i="31"/>
  <c r="M62"/>
  <c r="Q62"/>
  <c r="U62"/>
  <c r="Y62"/>
  <c r="AC62"/>
  <c r="AG62"/>
  <c r="AJ62"/>
  <c r="AL62"/>
  <c r="AN62"/>
  <c r="AP62"/>
  <c r="D63"/>
  <c r="F63"/>
  <c r="H63"/>
  <c r="J63"/>
  <c r="L63"/>
  <c r="N63"/>
  <c r="P63"/>
  <c r="R63"/>
  <c r="T63"/>
  <c r="V63"/>
  <c r="X63"/>
  <c r="Z63"/>
  <c r="AB63"/>
  <c r="AD63"/>
  <c r="AF63"/>
  <c r="AH63"/>
  <c r="AJ63"/>
  <c r="AL63"/>
  <c r="AN63"/>
  <c r="AP63"/>
  <c r="D64"/>
  <c r="F64"/>
  <c r="H64"/>
  <c r="J64"/>
  <c r="L64"/>
  <c r="N64"/>
  <c r="P64"/>
  <c r="R64"/>
  <c r="T64"/>
  <c r="V64"/>
  <c r="X64"/>
  <c r="Z64"/>
  <c r="AB64"/>
  <c r="AD64"/>
  <c r="AF64"/>
  <c r="AH64"/>
  <c r="AJ64"/>
  <c r="AL64"/>
  <c r="AN64"/>
  <c r="AP64"/>
  <c r="D65"/>
  <c r="F65"/>
  <c r="H65"/>
  <c r="J65"/>
  <c r="L65"/>
  <c r="N65"/>
  <c r="P65"/>
  <c r="R65"/>
  <c r="T65"/>
  <c r="V65"/>
  <c r="X65"/>
  <c r="Z65"/>
  <c r="AB65"/>
  <c r="AD65"/>
  <c r="AF65"/>
  <c r="AH65"/>
  <c r="AJ65"/>
  <c r="AL65"/>
  <c r="AN65"/>
  <c r="AP65"/>
  <c r="D66"/>
  <c r="F66"/>
  <c r="H66"/>
  <c r="J66"/>
  <c r="L66"/>
  <c r="N66"/>
  <c r="P66"/>
  <c r="R66"/>
  <c r="T66"/>
  <c r="V66"/>
  <c r="X66"/>
  <c r="Z66"/>
  <c r="AB66"/>
  <c r="AD66"/>
  <c r="AF66"/>
  <c r="AH66"/>
  <c r="AJ66"/>
  <c r="AL66"/>
  <c r="AN66"/>
  <c r="AP66"/>
  <c r="D67"/>
  <c r="F67"/>
  <c r="H67"/>
  <c r="J67"/>
  <c r="L67"/>
  <c r="N67"/>
  <c r="P67"/>
  <c r="R67"/>
  <c r="T67"/>
  <c r="V67"/>
  <c r="X67"/>
  <c r="Z67"/>
  <c r="AB67"/>
  <c r="AD67"/>
  <c r="AF67"/>
  <c r="AH67"/>
  <c r="AJ67"/>
  <c r="AL67"/>
  <c r="AN67"/>
  <c r="AP67"/>
  <c r="D68"/>
  <c r="F68"/>
  <c r="H68"/>
  <c r="J68"/>
  <c r="L68"/>
  <c r="N68"/>
  <c r="P68"/>
  <c r="R68"/>
  <c r="T68"/>
  <c r="V68"/>
  <c r="X68"/>
  <c r="Z68"/>
  <c r="AB68"/>
  <c r="AD68"/>
  <c r="AF68"/>
  <c r="AH68"/>
  <c r="AJ68"/>
  <c r="AL68"/>
  <c r="AN68"/>
  <c r="AP68"/>
  <c r="D69"/>
  <c r="F69"/>
  <c r="H69"/>
  <c r="J69"/>
  <c r="L69"/>
  <c r="N69"/>
  <c r="P69"/>
  <c r="R69"/>
  <c r="T69"/>
  <c r="V69"/>
  <c r="X69"/>
  <c r="Z69"/>
  <c r="AB69"/>
  <c r="AD69"/>
  <c r="AF69"/>
  <c r="AH69"/>
  <c r="AJ69"/>
  <c r="AL69"/>
  <c r="AN69"/>
  <c r="AP69"/>
  <c r="D70"/>
  <c r="F70"/>
  <c r="H70"/>
  <c r="J70"/>
  <c r="L70"/>
  <c r="N70"/>
  <c r="P70"/>
  <c r="R70"/>
  <c r="T70"/>
  <c r="V70"/>
  <c r="X70"/>
  <c r="Z70"/>
  <c r="AB70"/>
  <c r="AD70"/>
  <c r="AF70"/>
  <c r="AH70"/>
  <c r="AJ70"/>
  <c r="AL70"/>
  <c r="AN70"/>
  <c r="AP70"/>
  <c r="D71"/>
  <c r="F71"/>
  <c r="H71"/>
  <c r="J71"/>
  <c r="L71"/>
  <c r="N71"/>
  <c r="P71"/>
  <c r="R71"/>
  <c r="T71"/>
  <c r="V71"/>
  <c r="X71"/>
  <c r="Z71"/>
  <c r="AB71"/>
  <c r="AD71"/>
  <c r="AF71"/>
  <c r="AH71"/>
  <c r="AJ71"/>
  <c r="AL71"/>
  <c r="AN71"/>
  <c r="AP71"/>
  <c r="D72"/>
  <c r="F72"/>
  <c r="H72"/>
  <c r="J72"/>
  <c r="L72"/>
  <c r="N72"/>
  <c r="P72"/>
  <c r="R72"/>
  <c r="T72"/>
  <c r="V72"/>
  <c r="X72"/>
  <c r="Z72"/>
  <c r="AB72"/>
  <c r="AD72"/>
  <c r="AF72"/>
  <c r="AH72"/>
  <c r="AJ72"/>
  <c r="AL72"/>
  <c r="AN72"/>
  <c r="AP72"/>
  <c r="D73"/>
  <c r="F73"/>
  <c r="H73"/>
  <c r="J73"/>
  <c r="L73"/>
  <c r="N73"/>
  <c r="P73"/>
  <c r="R73"/>
  <c r="T73"/>
  <c r="V73"/>
  <c r="X73"/>
  <c r="Z73"/>
  <c r="AB73"/>
  <c r="AD73"/>
  <c r="AF73"/>
  <c r="AH73"/>
  <c r="AJ73"/>
  <c r="AL73"/>
  <c r="AN73"/>
  <c r="AP73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55"/>
  <c r="C57"/>
  <c r="C59"/>
  <c r="C61"/>
  <c r="C63"/>
  <c r="C65"/>
  <c r="C67"/>
  <c r="C69"/>
  <c r="C71"/>
  <c r="C73"/>
  <c r="E12" i="30"/>
  <c r="G12"/>
  <c r="I12"/>
  <c r="K12"/>
  <c r="M12"/>
  <c r="O12"/>
  <c r="Q12"/>
  <c r="S12"/>
  <c r="U12"/>
  <c r="W12"/>
  <c r="Y12"/>
  <c r="AA12"/>
  <c r="AC12"/>
  <c r="AE12"/>
  <c r="AG12"/>
  <c r="AI12"/>
  <c r="AK12"/>
  <c r="AM12"/>
  <c r="AO12"/>
  <c r="AQ12"/>
  <c r="E13"/>
  <c r="G13"/>
  <c r="I13"/>
  <c r="K13"/>
  <c r="M13"/>
  <c r="O13"/>
  <c r="Q13"/>
  <c r="S13"/>
  <c r="U13"/>
  <c r="W13"/>
  <c r="Y13"/>
  <c r="AA13"/>
  <c r="AC13"/>
  <c r="AE13"/>
  <c r="AG13"/>
  <c r="AI13"/>
  <c r="AK13"/>
  <c r="AM13"/>
  <c r="AO13"/>
  <c r="AQ13"/>
  <c r="E14"/>
  <c r="G14"/>
  <c r="I14"/>
  <c r="K14"/>
  <c r="M14"/>
  <c r="O14"/>
  <c r="Q14"/>
  <c r="S14"/>
  <c r="U14"/>
  <c r="W14"/>
  <c r="Y14"/>
  <c r="AA14"/>
  <c r="AC14"/>
  <c r="AE14"/>
  <c r="AG14"/>
  <c r="AI14"/>
  <c r="AK14"/>
  <c r="AM14"/>
  <c r="AO14"/>
  <c r="AQ14"/>
  <c r="E15"/>
  <c r="G15"/>
  <c r="I15"/>
  <c r="K15"/>
  <c r="M15"/>
  <c r="O15"/>
  <c r="Q15"/>
  <c r="S15"/>
  <c r="U15"/>
  <c r="W15"/>
  <c r="Y15"/>
  <c r="AA15"/>
  <c r="AC15"/>
  <c r="AE15"/>
  <c r="AG15"/>
  <c r="AI15"/>
  <c r="AK15"/>
  <c r="AM15"/>
  <c r="AO15"/>
  <c r="AQ15"/>
  <c r="E16"/>
  <c r="G16"/>
  <c r="I16"/>
  <c r="K16"/>
  <c r="M16"/>
  <c r="O16"/>
  <c r="Q16"/>
  <c r="S16"/>
  <c r="U16"/>
  <c r="W16"/>
  <c r="Y16"/>
  <c r="AA16"/>
  <c r="AC16"/>
  <c r="AE16"/>
  <c r="AG16"/>
  <c r="AI16"/>
  <c r="AK16"/>
  <c r="AM16"/>
  <c r="AO16"/>
  <c r="AQ16"/>
  <c r="E17"/>
  <c r="G17"/>
  <c r="I17"/>
  <c r="K17"/>
  <c r="M17"/>
  <c r="O17"/>
  <c r="Q17"/>
  <c r="S17"/>
  <c r="U17"/>
  <c r="W17"/>
  <c r="Y17"/>
  <c r="AA17"/>
  <c r="AC17"/>
  <c r="AE17"/>
  <c r="AG17"/>
  <c r="AI17"/>
  <c r="AK17"/>
  <c r="AM17"/>
  <c r="AO17"/>
  <c r="AQ17"/>
  <c r="E18"/>
  <c r="G18"/>
  <c r="I18"/>
  <c r="K18"/>
  <c r="M18"/>
  <c r="O18"/>
  <c r="Q18"/>
  <c r="S18"/>
  <c r="U18"/>
  <c r="W18"/>
  <c r="Y18"/>
  <c r="AA18"/>
  <c r="AC18"/>
  <c r="AE18"/>
  <c r="AG18"/>
  <c r="AI18"/>
  <c r="AK18"/>
  <c r="AM18"/>
  <c r="AO18"/>
  <c r="AQ18"/>
  <c r="E19"/>
  <c r="G19"/>
  <c r="I19"/>
  <c r="K19"/>
  <c r="M19"/>
  <c r="O19"/>
  <c r="Q19"/>
  <c r="S19"/>
  <c r="U19"/>
  <c r="W19"/>
  <c r="Y19"/>
  <c r="AA19"/>
  <c r="AC19"/>
  <c r="AE19"/>
  <c r="AG19"/>
  <c r="AI19"/>
  <c r="AK19"/>
  <c r="AM19"/>
  <c r="AO19"/>
  <c r="AQ19"/>
  <c r="E20"/>
  <c r="G20"/>
  <c r="I20"/>
  <c r="K20"/>
  <c r="M20"/>
  <c r="O20"/>
  <c r="Q20"/>
  <c r="S20"/>
  <c r="U20"/>
  <c r="W20"/>
  <c r="Y20"/>
  <c r="AA20"/>
  <c r="AC20"/>
  <c r="AE20"/>
  <c r="AG20"/>
  <c r="AI20"/>
  <c r="AK20"/>
  <c r="AM20"/>
  <c r="AO20"/>
  <c r="AQ20"/>
  <c r="E21"/>
  <c r="G21"/>
  <c r="I21"/>
  <c r="K21"/>
  <c r="M21"/>
  <c r="O21"/>
  <c r="Q21"/>
  <c r="S21"/>
  <c r="U21"/>
  <c r="W21"/>
  <c r="Y21"/>
  <c r="AA21"/>
  <c r="AC21"/>
  <c r="AE21"/>
  <c r="AG21"/>
  <c r="AI21"/>
  <c r="AK21"/>
  <c r="AM21"/>
  <c r="AO21"/>
  <c r="AQ21"/>
  <c r="E22"/>
  <c r="G22"/>
  <c r="I22"/>
  <c r="K22"/>
  <c r="M22"/>
  <c r="O22"/>
  <c r="Q22"/>
  <c r="S22"/>
  <c r="U22"/>
  <c r="W22"/>
  <c r="Y22"/>
  <c r="AA22"/>
  <c r="AC22"/>
  <c r="AE22"/>
  <c r="AG22"/>
  <c r="AI22"/>
  <c r="AK22"/>
  <c r="AM22"/>
  <c r="AO22"/>
  <c r="AQ22"/>
  <c r="E23"/>
  <c r="G23"/>
  <c r="I23"/>
  <c r="K23"/>
  <c r="M23"/>
  <c r="O23"/>
  <c r="Q23"/>
  <c r="S23"/>
  <c r="U23"/>
  <c r="W23"/>
  <c r="Y23"/>
  <c r="AA23"/>
  <c r="AC23"/>
  <c r="AE23"/>
  <c r="AG23"/>
  <c r="AI23"/>
  <c r="AK23"/>
  <c r="AM23"/>
  <c r="AO23"/>
  <c r="AN23"/>
  <c r="AQ23"/>
  <c r="E24"/>
  <c r="G24"/>
  <c r="I24"/>
  <c r="K24"/>
  <c r="M24"/>
  <c r="O24"/>
  <c r="Q24"/>
  <c r="S24"/>
  <c r="U24"/>
  <c r="W24"/>
  <c r="Y24"/>
  <c r="AA24"/>
  <c r="AC24"/>
  <c r="AE24"/>
  <c r="AG24"/>
  <c r="AI24"/>
  <c r="AK24"/>
  <c r="AM24"/>
  <c r="AO24"/>
  <c r="AQ24"/>
  <c r="E25"/>
  <c r="G25"/>
  <c r="I25"/>
  <c r="K25"/>
  <c r="M25"/>
  <c r="O25"/>
  <c r="Q25"/>
  <c r="S25"/>
  <c r="U25"/>
  <c r="W25"/>
  <c r="Y25"/>
  <c r="AA25"/>
  <c r="AC25"/>
  <c r="AE25"/>
  <c r="AG25"/>
  <c r="AI25"/>
  <c r="AK25"/>
  <c r="AM25"/>
  <c r="AO25"/>
  <c r="AQ25"/>
  <c r="E26"/>
  <c r="G26"/>
  <c r="I26"/>
  <c r="K26"/>
  <c r="M26"/>
  <c r="O26"/>
  <c r="Q26"/>
  <c r="S26"/>
  <c r="U26"/>
  <c r="W26"/>
  <c r="Y26"/>
  <c r="AA26"/>
  <c r="AC26"/>
  <c r="AE26"/>
  <c r="AG26"/>
  <c r="AI26"/>
  <c r="AK26"/>
  <c r="AM26"/>
  <c r="AO26"/>
  <c r="AQ26"/>
  <c r="E27"/>
  <c r="G27"/>
  <c r="I27"/>
  <c r="K27"/>
  <c r="M27"/>
  <c r="O27"/>
  <c r="Q27"/>
  <c r="S27"/>
  <c r="U27"/>
  <c r="W27"/>
  <c r="Y27"/>
  <c r="AA27"/>
  <c r="AC27"/>
  <c r="AE27"/>
  <c r="AG27"/>
  <c r="AI27"/>
  <c r="AK27"/>
  <c r="AM27"/>
  <c r="AO27"/>
  <c r="AQ27"/>
  <c r="E28"/>
  <c r="G28"/>
  <c r="I28"/>
  <c r="K28"/>
  <c r="M28"/>
  <c r="O28"/>
  <c r="Q28"/>
  <c r="S28"/>
  <c r="U28"/>
  <c r="W28"/>
  <c r="Y28"/>
  <c r="AA28"/>
  <c r="AC28"/>
  <c r="AE28"/>
  <c r="AG28"/>
  <c r="AI28"/>
  <c r="AK28"/>
  <c r="AM28"/>
  <c r="AO28"/>
  <c r="AQ28"/>
  <c r="E29"/>
  <c r="G29"/>
  <c r="I29"/>
  <c r="K29"/>
  <c r="M29"/>
  <c r="O29"/>
  <c r="Q29"/>
  <c r="S29"/>
  <c r="U29"/>
  <c r="W29"/>
  <c r="Y29"/>
  <c r="AA29"/>
  <c r="AC29"/>
  <c r="AE29"/>
  <c r="AG29"/>
  <c r="AI29"/>
  <c r="AK29"/>
  <c r="AM29"/>
  <c r="AO29"/>
  <c r="AQ29"/>
  <c r="E30"/>
  <c r="G30"/>
  <c r="I30"/>
  <c r="K30"/>
  <c r="M30"/>
  <c r="O30"/>
  <c r="Q30"/>
  <c r="S30"/>
  <c r="U30"/>
  <c r="W30"/>
  <c r="Y30"/>
  <c r="AA30"/>
  <c r="AC30"/>
  <c r="AE30"/>
  <c r="AG30"/>
  <c r="AI30"/>
  <c r="AK30"/>
  <c r="AM30"/>
  <c r="AO30"/>
  <c r="AQ30"/>
  <c r="E31"/>
  <c r="G31"/>
  <c r="I31"/>
  <c r="K31"/>
  <c r="M31"/>
  <c r="O31"/>
  <c r="Q31"/>
  <c r="S31"/>
  <c r="U31"/>
  <c r="W31"/>
  <c r="Y31"/>
  <c r="AA31"/>
  <c r="AC31"/>
  <c r="AE31"/>
  <c r="AG31"/>
  <c r="AI31"/>
  <c r="AK31"/>
  <c r="AM31"/>
  <c r="AO31"/>
  <c r="AQ31"/>
  <c r="E32"/>
  <c r="G32"/>
  <c r="I32"/>
  <c r="K32"/>
  <c r="M32"/>
  <c r="O32"/>
  <c r="Q32"/>
  <c r="S32"/>
  <c r="U32"/>
  <c r="W32"/>
  <c r="Y32"/>
  <c r="AA32"/>
  <c r="AC32"/>
  <c r="AE32"/>
  <c r="AG32"/>
  <c r="AI32"/>
  <c r="AK32"/>
  <c r="AM32"/>
  <c r="AO32"/>
  <c r="AQ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AQ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AQ34"/>
  <c r="E35"/>
  <c r="G35"/>
  <c r="I35"/>
  <c r="K35"/>
  <c r="M35"/>
  <c r="O35"/>
  <c r="Q35"/>
  <c r="S35"/>
  <c r="U35"/>
  <c r="W35"/>
  <c r="Y35"/>
  <c r="AA35"/>
  <c r="AC35"/>
  <c r="AE35"/>
  <c r="AG35"/>
  <c r="AI35"/>
  <c r="AK35"/>
  <c r="AM35"/>
  <c r="AO35"/>
  <c r="AQ35"/>
  <c r="E36"/>
  <c r="G36"/>
  <c r="I36"/>
  <c r="K36"/>
  <c r="M36"/>
  <c r="O36"/>
  <c r="Q36"/>
  <c r="S36"/>
  <c r="U36"/>
  <c r="W36"/>
  <c r="Y36"/>
  <c r="AA36"/>
  <c r="AC36"/>
  <c r="AE36"/>
  <c r="AG36"/>
  <c r="AI36"/>
  <c r="AK36"/>
  <c r="AM36"/>
  <c r="AO36"/>
  <c r="AQ36"/>
  <c r="E37"/>
  <c r="G37"/>
  <c r="I37"/>
  <c r="K37"/>
  <c r="M37"/>
  <c r="O37"/>
  <c r="Q37"/>
  <c r="S37"/>
  <c r="U37"/>
  <c r="W37"/>
  <c r="Y37"/>
  <c r="AA37"/>
  <c r="AC37"/>
  <c r="AE37"/>
  <c r="AG37"/>
  <c r="AI37"/>
  <c r="AK37"/>
  <c r="AM37"/>
  <c r="AO37"/>
  <c r="AQ37"/>
  <c r="E38"/>
  <c r="G38"/>
  <c r="I38"/>
  <c r="K38"/>
  <c r="M38"/>
  <c r="O38"/>
  <c r="Q38"/>
  <c r="S38"/>
  <c r="U38"/>
  <c r="W38"/>
  <c r="Y38"/>
  <c r="AA38"/>
  <c r="AC38"/>
  <c r="AE38"/>
  <c r="AG38"/>
  <c r="AI38"/>
  <c r="AK38"/>
  <c r="AM38"/>
  <c r="AO38"/>
  <c r="AQ38"/>
  <c r="E39"/>
  <c r="G39"/>
  <c r="I39"/>
  <c r="K39"/>
  <c r="M39"/>
  <c r="O39"/>
  <c r="Q39"/>
  <c r="S39"/>
  <c r="U39"/>
  <c r="W39"/>
  <c r="Y39"/>
  <c r="AA39"/>
  <c r="AC39"/>
  <c r="AE39"/>
  <c r="AG39"/>
  <c r="AI39"/>
  <c r="AK39"/>
  <c r="AM39"/>
  <c r="AO39"/>
  <c r="AQ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AQ40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AO41"/>
  <c r="AQ41"/>
  <c r="E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AQ42"/>
  <c r="E43"/>
  <c r="G43"/>
  <c r="I43"/>
  <c r="K43"/>
  <c r="M43"/>
  <c r="O43"/>
  <c r="Q43"/>
  <c r="S43"/>
  <c r="U43"/>
  <c r="W43"/>
  <c r="Y43"/>
  <c r="AA43"/>
  <c r="AC43"/>
  <c r="AE43"/>
  <c r="AG43"/>
  <c r="AI43"/>
  <c r="AK43"/>
  <c r="AM43"/>
  <c r="AO43"/>
  <c r="AQ43"/>
  <c r="E44"/>
  <c r="G44"/>
  <c r="I44"/>
  <c r="K44"/>
  <c r="M44"/>
  <c r="O44"/>
  <c r="Q44"/>
  <c r="S44"/>
  <c r="U44"/>
  <c r="W44"/>
  <c r="Y44"/>
  <c r="AA44"/>
  <c r="AC44"/>
  <c r="AE44"/>
  <c r="AG44"/>
  <c r="AI44"/>
  <c r="AK44"/>
  <c r="AM44"/>
  <c r="AO44"/>
  <c r="AQ44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O52"/>
  <c r="AQ52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E54"/>
  <c r="E60" s="1"/>
  <c r="G54"/>
  <c r="G60" s="1"/>
  <c r="I54"/>
  <c r="I60" s="1"/>
  <c r="K54"/>
  <c r="K60" s="1"/>
  <c r="M54"/>
  <c r="M60" s="1"/>
  <c r="O54"/>
  <c r="O60" s="1"/>
  <c r="Q54"/>
  <c r="Q60" s="1"/>
  <c r="S54"/>
  <c r="S60" s="1"/>
  <c r="U54"/>
  <c r="U60" s="1"/>
  <c r="W54"/>
  <c r="W60" s="1"/>
  <c r="Y54"/>
  <c r="Y60" s="1"/>
  <c r="AA54"/>
  <c r="AA60" s="1"/>
  <c r="AC54"/>
  <c r="AC60" s="1"/>
  <c r="AE54"/>
  <c r="AE60" s="1"/>
  <c r="AG54"/>
  <c r="AG60" s="1"/>
  <c r="AI54"/>
  <c r="AK54"/>
  <c r="AM54"/>
  <c r="AO54"/>
  <c r="AQ54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60" s="1"/>
  <c r="D12" i="29"/>
  <c r="D71" s="1"/>
  <c r="F12"/>
  <c r="F71" s="1"/>
  <c r="H12"/>
  <c r="H71" s="1"/>
  <c r="J12"/>
  <c r="J71" s="1"/>
  <c r="L12"/>
  <c r="L71" s="1"/>
  <c r="N12"/>
  <c r="N71" s="1"/>
  <c r="P12"/>
  <c r="P71" s="1"/>
  <c r="R12"/>
  <c r="R71" s="1"/>
  <c r="T12"/>
  <c r="T71" s="1"/>
  <c r="V12"/>
  <c r="V71" s="1"/>
  <c r="X12"/>
  <c r="X71" s="1"/>
  <c r="Z12"/>
  <c r="Z71" s="1"/>
  <c r="AB12"/>
  <c r="AB71" s="1"/>
  <c r="AD12"/>
  <c r="AD71" s="1"/>
  <c r="AF12"/>
  <c r="AF71" s="1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F17"/>
  <c r="H17"/>
  <c r="J17"/>
  <c r="L17"/>
  <c r="N17"/>
  <c r="P17"/>
  <c r="R17"/>
  <c r="T17"/>
  <c r="V17"/>
  <c r="X17"/>
  <c r="Z17"/>
  <c r="AB17"/>
  <c r="AD17"/>
  <c r="AF17"/>
  <c r="AH17"/>
  <c r="AJ17"/>
  <c r="AL17"/>
  <c r="AN17"/>
  <c r="AP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AL22"/>
  <c r="AN22"/>
  <c r="AP22"/>
  <c r="D23"/>
  <c r="F23"/>
  <c r="H23"/>
  <c r="J23"/>
  <c r="L23"/>
  <c r="N23"/>
  <c r="P23"/>
  <c r="R23"/>
  <c r="T23"/>
  <c r="V23"/>
  <c r="X23"/>
  <c r="Z23"/>
  <c r="AB23"/>
  <c r="AD23"/>
  <c r="AF23"/>
  <c r="AH23"/>
  <c r="AJ23"/>
  <c r="AL23"/>
  <c r="AN23"/>
  <c r="AP23"/>
  <c r="D24"/>
  <c r="F24"/>
  <c r="H24"/>
  <c r="J24"/>
  <c r="L24"/>
  <c r="N24"/>
  <c r="P24"/>
  <c r="R24"/>
  <c r="T24"/>
  <c r="V24"/>
  <c r="X24"/>
  <c r="Z24"/>
  <c r="AB24"/>
  <c r="AD24"/>
  <c r="AF24"/>
  <c r="AH24"/>
  <c r="AJ24"/>
  <c r="AL24"/>
  <c r="AN24"/>
  <c r="AP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D26"/>
  <c r="F26"/>
  <c r="H26"/>
  <c r="J26"/>
  <c r="L26"/>
  <c r="N26"/>
  <c r="P26"/>
  <c r="R26"/>
  <c r="T26"/>
  <c r="V26"/>
  <c r="X26"/>
  <c r="Z26"/>
  <c r="AB26"/>
  <c r="AD26"/>
  <c r="AF26"/>
  <c r="AH26"/>
  <c r="AJ26"/>
  <c r="AL26"/>
  <c r="AN26"/>
  <c r="AP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D28"/>
  <c r="F28"/>
  <c r="H28"/>
  <c r="J28"/>
  <c r="L28"/>
  <c r="N28"/>
  <c r="P28"/>
  <c r="R28"/>
  <c r="T28"/>
  <c r="V28"/>
  <c r="X28"/>
  <c r="Z28"/>
  <c r="AB28"/>
  <c r="AD28"/>
  <c r="AF28"/>
  <c r="AH28"/>
  <c r="AJ28"/>
  <c r="AL28"/>
  <c r="AN28"/>
  <c r="AP28"/>
  <c r="D29"/>
  <c r="F29"/>
  <c r="H29"/>
  <c r="J29"/>
  <c r="L29"/>
  <c r="N29"/>
  <c r="P29"/>
  <c r="R29"/>
  <c r="T29"/>
  <c r="V29"/>
  <c r="X29"/>
  <c r="Z29"/>
  <c r="AB29"/>
  <c r="AD29"/>
  <c r="AF29"/>
  <c r="AH29"/>
  <c r="AJ29"/>
  <c r="AL29"/>
  <c r="AN29"/>
  <c r="AP29"/>
  <c r="D30"/>
  <c r="F30"/>
  <c r="H30"/>
  <c r="J30"/>
  <c r="L30"/>
  <c r="N30"/>
  <c r="P30"/>
  <c r="R30"/>
  <c r="T30"/>
  <c r="V30"/>
  <c r="X30"/>
  <c r="Z30"/>
  <c r="AB30"/>
  <c r="AD30"/>
  <c r="AF30"/>
  <c r="AH30"/>
  <c r="AJ30"/>
  <c r="AL30"/>
  <c r="AN30"/>
  <c r="AP30"/>
  <c r="D31"/>
  <c r="AL23" i="30"/>
  <c r="AP23"/>
  <c r="D24"/>
  <c r="F24"/>
  <c r="H24"/>
  <c r="J24"/>
  <c r="L24"/>
  <c r="N24"/>
  <c r="P24"/>
  <c r="R24"/>
  <c r="T24"/>
  <c r="V24"/>
  <c r="X24"/>
  <c r="Z24"/>
  <c r="AB24"/>
  <c r="AD24"/>
  <c r="AF24"/>
  <c r="AH24"/>
  <c r="AJ24"/>
  <c r="AL24"/>
  <c r="AN24"/>
  <c r="AP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D26"/>
  <c r="F26"/>
  <c r="H26"/>
  <c r="J26"/>
  <c r="L26"/>
  <c r="N26"/>
  <c r="P26"/>
  <c r="R26"/>
  <c r="T26"/>
  <c r="V26"/>
  <c r="X26"/>
  <c r="Z26"/>
  <c r="AB26"/>
  <c r="AD26"/>
  <c r="AF26"/>
  <c r="AH26"/>
  <c r="AJ26"/>
  <c r="AL26"/>
  <c r="AN26"/>
  <c r="AP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D28"/>
  <c r="F28"/>
  <c r="H28"/>
  <c r="J28"/>
  <c r="L28"/>
  <c r="N28"/>
  <c r="P28"/>
  <c r="R28"/>
  <c r="T28"/>
  <c r="V28"/>
  <c r="X28"/>
  <c r="Z28"/>
  <c r="AB28"/>
  <c r="AD28"/>
  <c r="AF28"/>
  <c r="AH28"/>
  <c r="AJ28"/>
  <c r="AL28"/>
  <c r="AN28"/>
  <c r="AP28"/>
  <c r="D29"/>
  <c r="F29"/>
  <c r="H29"/>
  <c r="J29"/>
  <c r="L29"/>
  <c r="N29"/>
  <c r="P29"/>
  <c r="R29"/>
  <c r="T29"/>
  <c r="V29"/>
  <c r="X29"/>
  <c r="Z29"/>
  <c r="AB29"/>
  <c r="AD29"/>
  <c r="AF29"/>
  <c r="AH29"/>
  <c r="AJ29"/>
  <c r="AL29"/>
  <c r="AN29"/>
  <c r="AP29"/>
  <c r="D30"/>
  <c r="F30"/>
  <c r="H30"/>
  <c r="J30"/>
  <c r="L30"/>
  <c r="N30"/>
  <c r="P30"/>
  <c r="R30"/>
  <c r="T30"/>
  <c r="V30"/>
  <c r="X30"/>
  <c r="Z30"/>
  <c r="AB30"/>
  <c r="AD30"/>
  <c r="AF30"/>
  <c r="AH30"/>
  <c r="AJ30"/>
  <c r="AL30"/>
  <c r="AN30"/>
  <c r="AP30"/>
  <c r="D31"/>
  <c r="F31"/>
  <c r="H31"/>
  <c r="J31"/>
  <c r="L31"/>
  <c r="N31"/>
  <c r="P31"/>
  <c r="R31"/>
  <c r="T31"/>
  <c r="V31"/>
  <c r="X31"/>
  <c r="Z31"/>
  <c r="AB31"/>
  <c r="AD31"/>
  <c r="AF31"/>
  <c r="AH31"/>
  <c r="AJ31"/>
  <c r="AL31"/>
  <c r="AN31"/>
  <c r="AP31"/>
  <c r="D32"/>
  <c r="F32"/>
  <c r="H32"/>
  <c r="J32"/>
  <c r="L32"/>
  <c r="N32"/>
  <c r="P32"/>
  <c r="R32"/>
  <c r="T32"/>
  <c r="V32"/>
  <c r="X32"/>
  <c r="Z32"/>
  <c r="AB32"/>
  <c r="AD32"/>
  <c r="AF32"/>
  <c r="AH32"/>
  <c r="AJ32"/>
  <c r="AL32"/>
  <c r="AN32"/>
  <c r="AP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D35"/>
  <c r="F35"/>
  <c r="H35"/>
  <c r="J35"/>
  <c r="L35"/>
  <c r="N35"/>
  <c r="P35"/>
  <c r="R35"/>
  <c r="T35"/>
  <c r="V35"/>
  <c r="X35"/>
  <c r="Z35"/>
  <c r="AB35"/>
  <c r="AD35"/>
  <c r="AF35"/>
  <c r="AH35"/>
  <c r="AJ35"/>
  <c r="AL35"/>
  <c r="AN35"/>
  <c r="AP35"/>
  <c r="D36"/>
  <c r="F36"/>
  <c r="H36"/>
  <c r="J36"/>
  <c r="L36"/>
  <c r="N36"/>
  <c r="P36"/>
  <c r="R36"/>
  <c r="T36"/>
  <c r="V36"/>
  <c r="X36"/>
  <c r="Z36"/>
  <c r="AB36"/>
  <c r="AD36"/>
  <c r="AF36"/>
  <c r="AH36"/>
  <c r="AJ36"/>
  <c r="AL36"/>
  <c r="AN36"/>
  <c r="AP36"/>
  <c r="D37"/>
  <c r="F37"/>
  <c r="H37"/>
  <c r="J37"/>
  <c r="L37"/>
  <c r="N37"/>
  <c r="P37"/>
  <c r="R37"/>
  <c r="T37"/>
  <c r="V37"/>
  <c r="X37"/>
  <c r="Z37"/>
  <c r="AB37"/>
  <c r="AD37"/>
  <c r="AF37"/>
  <c r="AH37"/>
  <c r="AJ37"/>
  <c r="AL37"/>
  <c r="AN37"/>
  <c r="AP37"/>
  <c r="D38"/>
  <c r="F38"/>
  <c r="H38"/>
  <c r="J38"/>
  <c r="L38"/>
  <c r="N38"/>
  <c r="P38"/>
  <c r="R38"/>
  <c r="T38"/>
  <c r="V38"/>
  <c r="X38"/>
  <c r="Z38"/>
  <c r="AB38"/>
  <c r="AD38"/>
  <c r="AF38"/>
  <c r="AH38"/>
  <c r="AJ38"/>
  <c r="AL38"/>
  <c r="AN38"/>
  <c r="AP38"/>
  <c r="D39"/>
  <c r="F39"/>
  <c r="H39"/>
  <c r="J39"/>
  <c r="L39"/>
  <c r="N39"/>
  <c r="P39"/>
  <c r="R39"/>
  <c r="T39"/>
  <c r="V39"/>
  <c r="X39"/>
  <c r="Z39"/>
  <c r="AB39"/>
  <c r="AD39"/>
  <c r="AF39"/>
  <c r="AH39"/>
  <c r="AJ39"/>
  <c r="AL39"/>
  <c r="AN39"/>
  <c r="AP39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AP40"/>
  <c r="D41"/>
  <c r="F41"/>
  <c r="H41"/>
  <c r="J41"/>
  <c r="L41"/>
  <c r="N41"/>
  <c r="P41"/>
  <c r="R41"/>
  <c r="T41"/>
  <c r="V41"/>
  <c r="X41"/>
  <c r="Z41"/>
  <c r="AB41"/>
  <c r="AD41"/>
  <c r="AF41"/>
  <c r="AH41"/>
  <c r="AJ41"/>
  <c r="AL41"/>
  <c r="AN41"/>
  <c r="AP41"/>
  <c r="D42"/>
  <c r="F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D43"/>
  <c r="F43"/>
  <c r="H43"/>
  <c r="J43"/>
  <c r="L43"/>
  <c r="N43"/>
  <c r="P43"/>
  <c r="R43"/>
  <c r="T43"/>
  <c r="V43"/>
  <c r="X43"/>
  <c r="Z43"/>
  <c r="AB43"/>
  <c r="AD43"/>
  <c r="AF43"/>
  <c r="AH43"/>
  <c r="AJ43"/>
  <c r="AL43"/>
  <c r="AN43"/>
  <c r="AP43"/>
  <c r="D44"/>
  <c r="F44"/>
  <c r="H44"/>
  <c r="J44"/>
  <c r="L44"/>
  <c r="N44"/>
  <c r="P44"/>
  <c r="R44"/>
  <c r="T44"/>
  <c r="V44"/>
  <c r="X44"/>
  <c r="Z44"/>
  <c r="AB44"/>
  <c r="AD44"/>
  <c r="AF44"/>
  <c r="AH44"/>
  <c r="AJ44"/>
  <c r="AL44"/>
  <c r="AN44"/>
  <c r="AP44"/>
  <c r="D45"/>
  <c r="F45"/>
  <c r="H45"/>
  <c r="J45"/>
  <c r="L45"/>
  <c r="N45"/>
  <c r="P45"/>
  <c r="R45"/>
  <c r="T45"/>
  <c r="V45"/>
  <c r="X45"/>
  <c r="Z45"/>
  <c r="AB45"/>
  <c r="AD45"/>
  <c r="AF45"/>
  <c r="AH45"/>
  <c r="AJ45"/>
  <c r="AL45"/>
  <c r="AN45"/>
  <c r="AP45"/>
  <c r="D46"/>
  <c r="F46"/>
  <c r="H46"/>
  <c r="J46"/>
  <c r="L46"/>
  <c r="N46"/>
  <c r="P46"/>
  <c r="R46"/>
  <c r="T46"/>
  <c r="V46"/>
  <c r="X46"/>
  <c r="Z46"/>
  <c r="AB46"/>
  <c r="AD46"/>
  <c r="AF46"/>
  <c r="AH46"/>
  <c r="AJ46"/>
  <c r="AL46"/>
  <c r="AN46"/>
  <c r="AP46"/>
  <c r="D47"/>
  <c r="F47"/>
  <c r="H47"/>
  <c r="J47"/>
  <c r="L47"/>
  <c r="N47"/>
  <c r="P47"/>
  <c r="R47"/>
  <c r="T47"/>
  <c r="V47"/>
  <c r="X47"/>
  <c r="Z47"/>
  <c r="AB47"/>
  <c r="AD47"/>
  <c r="AF47"/>
  <c r="AH47"/>
  <c r="AJ47"/>
  <c r="AL47"/>
  <c r="AN47"/>
  <c r="AP47"/>
  <c r="D48"/>
  <c r="F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D49"/>
  <c r="F49"/>
  <c r="H49"/>
  <c r="J49"/>
  <c r="L49"/>
  <c r="N49"/>
  <c r="P49"/>
  <c r="R49"/>
  <c r="T49"/>
  <c r="V49"/>
  <c r="X49"/>
  <c r="Z49"/>
  <c r="AB49"/>
  <c r="AD49"/>
  <c r="AF49"/>
  <c r="AH49"/>
  <c r="AJ49"/>
  <c r="AL49"/>
  <c r="AN49"/>
  <c r="AP49"/>
  <c r="D50"/>
  <c r="F50"/>
  <c r="H50"/>
  <c r="J50"/>
  <c r="L50"/>
  <c r="N50"/>
  <c r="P50"/>
  <c r="R50"/>
  <c r="T50"/>
  <c r="V50"/>
  <c r="X50"/>
  <c r="Z50"/>
  <c r="AB50"/>
  <c r="AD50"/>
  <c r="AF50"/>
  <c r="AH50"/>
  <c r="AJ50"/>
  <c r="AL50"/>
  <c r="AN50"/>
  <c r="AP50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D52"/>
  <c r="F52"/>
  <c r="H52"/>
  <c r="J52"/>
  <c r="L52"/>
  <c r="N52"/>
  <c r="P52"/>
  <c r="R52"/>
  <c r="T52"/>
  <c r="V52"/>
  <c r="X52"/>
  <c r="Z52"/>
  <c r="AB52"/>
  <c r="AD52"/>
  <c r="AF52"/>
  <c r="AH52"/>
  <c r="AJ52"/>
  <c r="AL52"/>
  <c r="AN52"/>
  <c r="AP52"/>
  <c r="D53"/>
  <c r="F53"/>
  <c r="H53"/>
  <c r="J53"/>
  <c r="L53"/>
  <c r="N53"/>
  <c r="P53"/>
  <c r="R53"/>
  <c r="T53"/>
  <c r="V53"/>
  <c r="X53"/>
  <c r="Z53"/>
  <c r="AB53"/>
  <c r="AD53"/>
  <c r="AF53"/>
  <c r="AH53"/>
  <c r="AJ53"/>
  <c r="AL53"/>
  <c r="AN53"/>
  <c r="AP53"/>
  <c r="D54"/>
  <c r="D60" s="1"/>
  <c r="F54"/>
  <c r="F60" s="1"/>
  <c r="H54"/>
  <c r="H60" s="1"/>
  <c r="J54"/>
  <c r="J60" s="1"/>
  <c r="L54"/>
  <c r="L60" s="1"/>
  <c r="N54"/>
  <c r="N60" s="1"/>
  <c r="P54"/>
  <c r="P60" s="1"/>
  <c r="R54"/>
  <c r="R60" s="1"/>
  <c r="T54"/>
  <c r="T60" s="1"/>
  <c r="V54"/>
  <c r="V60" s="1"/>
  <c r="X54"/>
  <c r="X60" s="1"/>
  <c r="Z54"/>
  <c r="Z60" s="1"/>
  <c r="AB54"/>
  <c r="AB60" s="1"/>
  <c r="AD54"/>
  <c r="AD60" s="1"/>
  <c r="AF54"/>
  <c r="AF60" s="1"/>
  <c r="AH54"/>
  <c r="AJ54"/>
  <c r="AL54"/>
  <c r="AN54"/>
  <c r="AP54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12"/>
  <c r="G12" i="29"/>
  <c r="G71" s="1"/>
  <c r="K12"/>
  <c r="K71" s="1"/>
  <c r="O12"/>
  <c r="O71" s="1"/>
  <c r="S12"/>
  <c r="S71" s="1"/>
  <c r="W12"/>
  <c r="W71" s="1"/>
  <c r="AA12"/>
  <c r="AA71" s="1"/>
  <c r="AE12"/>
  <c r="AE71" s="1"/>
  <c r="AI12"/>
  <c r="AM12"/>
  <c r="AQ12"/>
  <c r="G13"/>
  <c r="K13"/>
  <c r="O13"/>
  <c r="S13"/>
  <c r="W13"/>
  <c r="AA13"/>
  <c r="AE13"/>
  <c r="AI13"/>
  <c r="AM13"/>
  <c r="AQ13"/>
  <c r="G14"/>
  <c r="K14"/>
  <c r="O14"/>
  <c r="S14"/>
  <c r="W14"/>
  <c r="AA14"/>
  <c r="AE14"/>
  <c r="AI14"/>
  <c r="AM14"/>
  <c r="AQ14"/>
  <c r="G15"/>
  <c r="K15"/>
  <c r="O15"/>
  <c r="S15"/>
  <c r="W15"/>
  <c r="AA15"/>
  <c r="AE15"/>
  <c r="AI15"/>
  <c r="AM15"/>
  <c r="AQ15"/>
  <c r="G16"/>
  <c r="K16"/>
  <c r="O16"/>
  <c r="S16"/>
  <c r="W16"/>
  <c r="AA16"/>
  <c r="AE16"/>
  <c r="AI16"/>
  <c r="AM16"/>
  <c r="AQ16"/>
  <c r="G17"/>
  <c r="K17"/>
  <c r="O17"/>
  <c r="S17"/>
  <c r="W17"/>
  <c r="AA17"/>
  <c r="AE17"/>
  <c r="AI17"/>
  <c r="AM17"/>
  <c r="AQ17"/>
  <c r="G18"/>
  <c r="K18"/>
  <c r="O18"/>
  <c r="S18"/>
  <c r="W18"/>
  <c r="AA18"/>
  <c r="AE18"/>
  <c r="AI18"/>
  <c r="AM18"/>
  <c r="AQ18"/>
  <c r="G19"/>
  <c r="K19"/>
  <c r="O19"/>
  <c r="S19"/>
  <c r="W19"/>
  <c r="AA19"/>
  <c r="AE19"/>
  <c r="AI19"/>
  <c r="AM19"/>
  <c r="AQ19"/>
  <c r="G20"/>
  <c r="K20"/>
  <c r="O20"/>
  <c r="S20"/>
  <c r="W20"/>
  <c r="AA20"/>
  <c r="AE20"/>
  <c r="AI20"/>
  <c r="AM20"/>
  <c r="AQ20"/>
  <c r="G21"/>
  <c r="K21"/>
  <c r="O21"/>
  <c r="S21"/>
  <c r="W21"/>
  <c r="AA21"/>
  <c r="AE21"/>
  <c r="AI21"/>
  <c r="AM21"/>
  <c r="AQ21"/>
  <c r="G22"/>
  <c r="K22"/>
  <c r="O22"/>
  <c r="S22"/>
  <c r="W22"/>
  <c r="AA22"/>
  <c r="AE22"/>
  <c r="AI22"/>
  <c r="AM22"/>
  <c r="AQ22"/>
  <c r="G23"/>
  <c r="K23"/>
  <c r="O23"/>
  <c r="S23"/>
  <c r="W23"/>
  <c r="AA23"/>
  <c r="AE23"/>
  <c r="AI23"/>
  <c r="AM23"/>
  <c r="AQ23"/>
  <c r="G24"/>
  <c r="K24"/>
  <c r="O24"/>
  <c r="S24"/>
  <c r="W24"/>
  <c r="AA24"/>
  <c r="AE24"/>
  <c r="AI24"/>
  <c r="AM24"/>
  <c r="AQ24"/>
  <c r="G25"/>
  <c r="K25"/>
  <c r="O25"/>
  <c r="S25"/>
  <c r="W25"/>
  <c r="AA25"/>
  <c r="AE25"/>
  <c r="AI25"/>
  <c r="AM25"/>
  <c r="AQ25"/>
  <c r="G26"/>
  <c r="K26"/>
  <c r="O26"/>
  <c r="S26"/>
  <c r="W26"/>
  <c r="AA26"/>
  <c r="AE26"/>
  <c r="AI26"/>
  <c r="AM26"/>
  <c r="AQ26"/>
  <c r="G27"/>
  <c r="K27"/>
  <c r="O27"/>
  <c r="S27"/>
  <c r="W27"/>
  <c r="AA27"/>
  <c r="AE27"/>
  <c r="AI27"/>
  <c r="AM27"/>
  <c r="AQ27"/>
  <c r="G28"/>
  <c r="K28"/>
  <c r="O28"/>
  <c r="S28"/>
  <c r="W28"/>
  <c r="AA28"/>
  <c r="AE28"/>
  <c r="AI28"/>
  <c r="AM28"/>
  <c r="AQ28"/>
  <c r="G29"/>
  <c r="K29"/>
  <c r="O29"/>
  <c r="S29"/>
  <c r="W29"/>
  <c r="AA29"/>
  <c r="AE29"/>
  <c r="AI29"/>
  <c r="AM29"/>
  <c r="AQ29"/>
  <c r="G30"/>
  <c r="K30"/>
  <c r="O30"/>
  <c r="S30"/>
  <c r="W30"/>
  <c r="AA30"/>
  <c r="AE30"/>
  <c r="AI30"/>
  <c r="AM30"/>
  <c r="AQ30"/>
  <c r="F31"/>
  <c r="H31"/>
  <c r="J31"/>
  <c r="L31"/>
  <c r="N31"/>
  <c r="P31"/>
  <c r="R31"/>
  <c r="T31"/>
  <c r="V31"/>
  <c r="X31"/>
  <c r="Z31"/>
  <c r="AB31"/>
  <c r="AD31"/>
  <c r="AF31"/>
  <c r="AH31"/>
  <c r="AJ31"/>
  <c r="AL31"/>
  <c r="AN31"/>
  <c r="AP31"/>
  <c r="D32"/>
  <c r="F32"/>
  <c r="H32"/>
  <c r="J32"/>
  <c r="L32"/>
  <c r="N32"/>
  <c r="P32"/>
  <c r="R32"/>
  <c r="T32"/>
  <c r="V32"/>
  <c r="X32"/>
  <c r="Z32"/>
  <c r="AB32"/>
  <c r="AD32"/>
  <c r="AF32"/>
  <c r="AH32"/>
  <c r="AJ32"/>
  <c r="AL32"/>
  <c r="AN32"/>
  <c r="AP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D35"/>
  <c r="F35"/>
  <c r="H35"/>
  <c r="J35"/>
  <c r="L35"/>
  <c r="N35"/>
  <c r="P35"/>
  <c r="R35"/>
  <c r="T35"/>
  <c r="V35"/>
  <c r="X35"/>
  <c r="Z35"/>
  <c r="AB35"/>
  <c r="AD35"/>
  <c r="AF35"/>
  <c r="AH35"/>
  <c r="AJ35"/>
  <c r="AL35"/>
  <c r="AN35"/>
  <c r="AP35"/>
  <c r="D36"/>
  <c r="F36"/>
  <c r="H36"/>
  <c r="J36"/>
  <c r="L36"/>
  <c r="N36"/>
  <c r="P36"/>
  <c r="R36"/>
  <c r="T36"/>
  <c r="V36"/>
  <c r="X36"/>
  <c r="Z36"/>
  <c r="AB36"/>
  <c r="AD36"/>
  <c r="AF36"/>
  <c r="AH36"/>
  <c r="AJ36"/>
  <c r="AL36"/>
  <c r="AN36"/>
  <c r="AP36"/>
  <c r="D37"/>
  <c r="F37"/>
  <c r="H37"/>
  <c r="J37"/>
  <c r="L37"/>
  <c r="N37"/>
  <c r="P37"/>
  <c r="R37"/>
  <c r="T37"/>
  <c r="V37"/>
  <c r="X37"/>
  <c r="Z37"/>
  <c r="AB37"/>
  <c r="AD37"/>
  <c r="AF37"/>
  <c r="AH37"/>
  <c r="AJ37"/>
  <c r="AL37"/>
  <c r="AN37"/>
  <c r="AP37"/>
  <c r="D38"/>
  <c r="F38"/>
  <c r="H38"/>
  <c r="J38"/>
  <c r="L38"/>
  <c r="N38"/>
  <c r="P38"/>
  <c r="R38"/>
  <c r="T38"/>
  <c r="V38"/>
  <c r="X38"/>
  <c r="Z38"/>
  <c r="AB38"/>
  <c r="AD38"/>
  <c r="AF38"/>
  <c r="AH38"/>
  <c r="AJ38"/>
  <c r="AL38"/>
  <c r="AN38"/>
  <c r="AP38"/>
  <c r="D39"/>
  <c r="F39"/>
  <c r="H39"/>
  <c r="J39"/>
  <c r="L39"/>
  <c r="N39"/>
  <c r="P39"/>
  <c r="R39"/>
  <c r="T39"/>
  <c r="V39"/>
  <c r="X39"/>
  <c r="Z39"/>
  <c r="AB39"/>
  <c r="AD39"/>
  <c r="AF39"/>
  <c r="AH39"/>
  <c r="AJ39"/>
  <c r="AL39"/>
  <c r="AN39"/>
  <c r="AP39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AP40"/>
  <c r="D41"/>
  <c r="F41"/>
  <c r="H41"/>
  <c r="J41"/>
  <c r="L41"/>
  <c r="N41"/>
  <c r="P41"/>
  <c r="R41"/>
  <c r="T41"/>
  <c r="V41"/>
  <c r="X41"/>
  <c r="Z41"/>
  <c r="AB41"/>
  <c r="AD41"/>
  <c r="AF41"/>
  <c r="AH41"/>
  <c r="AJ41"/>
  <c r="AL41"/>
  <c r="AN41"/>
  <c r="AP41"/>
  <c r="D42"/>
  <c r="F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D43"/>
  <c r="F43"/>
  <c r="H43"/>
  <c r="J43"/>
  <c r="L43"/>
  <c r="N43"/>
  <c r="P43"/>
  <c r="R43"/>
  <c r="T43"/>
  <c r="V43"/>
  <c r="X43"/>
  <c r="Z43"/>
  <c r="AB43"/>
  <c r="AD43"/>
  <c r="AF43"/>
  <c r="AH43"/>
  <c r="AJ43"/>
  <c r="AL43"/>
  <c r="AN43"/>
  <c r="AP43"/>
  <c r="D44"/>
  <c r="F44"/>
  <c r="H44"/>
  <c r="J44"/>
  <c r="L44"/>
  <c r="N44"/>
  <c r="P44"/>
  <c r="R44"/>
  <c r="T44"/>
  <c r="V44"/>
  <c r="X44"/>
  <c r="Z44"/>
  <c r="AB44"/>
  <c r="AD44"/>
  <c r="AF44"/>
  <c r="AH44"/>
  <c r="AJ44"/>
  <c r="AL44"/>
  <c r="AN44"/>
  <c r="AP44"/>
  <c r="D45"/>
  <c r="F45"/>
  <c r="H45"/>
  <c r="J45"/>
  <c r="L45"/>
  <c r="N45"/>
  <c r="P45"/>
  <c r="R45"/>
  <c r="T45"/>
  <c r="V45"/>
  <c r="X45"/>
  <c r="Z45"/>
  <c r="AB45"/>
  <c r="AD45"/>
  <c r="AF45"/>
  <c r="AH45"/>
  <c r="AJ45"/>
  <c r="AL45"/>
  <c r="AN45"/>
  <c r="AP45"/>
  <c r="D46"/>
  <c r="F46"/>
  <c r="H46"/>
  <c r="J46"/>
  <c r="L46"/>
  <c r="N46"/>
  <c r="P46"/>
  <c r="R46"/>
  <c r="T46"/>
  <c r="V46"/>
  <c r="X46"/>
  <c r="Z46"/>
  <c r="AB46"/>
  <c r="AD46"/>
  <c r="AF46"/>
  <c r="AH46"/>
  <c r="AJ46"/>
  <c r="AL46"/>
  <c r="AN46"/>
  <c r="AP46"/>
  <c r="D47"/>
  <c r="F47"/>
  <c r="H47"/>
  <c r="J47"/>
  <c r="L47"/>
  <c r="N47"/>
  <c r="P47"/>
  <c r="R47"/>
  <c r="T47"/>
  <c r="V47"/>
  <c r="X47"/>
  <c r="Z47"/>
  <c r="AB47"/>
  <c r="AD47"/>
  <c r="AF47"/>
  <c r="AH47"/>
  <c r="AJ47"/>
  <c r="AL47"/>
  <c r="AN47"/>
  <c r="AP47"/>
  <c r="D48"/>
  <c r="F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D49"/>
  <c r="F49"/>
  <c r="H49"/>
  <c r="J49"/>
  <c r="L49"/>
  <c r="N49"/>
  <c r="P49"/>
  <c r="R49"/>
  <c r="T49"/>
  <c r="V49"/>
  <c r="X49"/>
  <c r="Z49"/>
  <c r="AB49"/>
  <c r="AD49"/>
  <c r="AF49"/>
  <c r="AH49"/>
  <c r="AJ49"/>
  <c r="AL49"/>
  <c r="AN49"/>
  <c r="AP49"/>
  <c r="D50"/>
  <c r="F50"/>
  <c r="H50"/>
  <c r="J50"/>
  <c r="L50"/>
  <c r="N50"/>
  <c r="P50"/>
  <c r="R50"/>
  <c r="T50"/>
  <c r="V50"/>
  <c r="X50"/>
  <c r="Z50"/>
  <c r="AB50"/>
  <c r="AD50"/>
  <c r="AF50"/>
  <c r="AH50"/>
  <c r="AJ50"/>
  <c r="AL50"/>
  <c r="AN50"/>
  <c r="AP50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D52"/>
  <c r="F52"/>
  <c r="H52"/>
  <c r="J52"/>
  <c r="L52"/>
  <c r="N52"/>
  <c r="P52"/>
  <c r="R52"/>
  <c r="T52"/>
  <c r="V52"/>
  <c r="X52"/>
  <c r="Z52"/>
  <c r="AB52"/>
  <c r="AD52"/>
  <c r="AF52"/>
  <c r="AH52"/>
  <c r="AJ52"/>
  <c r="AL52"/>
  <c r="AN52"/>
  <c r="AP52"/>
  <c r="D53"/>
  <c r="F53"/>
  <c r="H53"/>
  <c r="J53"/>
  <c r="L53"/>
  <c r="N53"/>
  <c r="P53"/>
  <c r="R53"/>
  <c r="T53"/>
  <c r="V53"/>
  <c r="X53"/>
  <c r="Z53"/>
  <c r="AB53"/>
  <c r="AD53"/>
  <c r="AF53"/>
  <c r="AH53"/>
  <c r="AJ53"/>
  <c r="AL53"/>
  <c r="AN53"/>
  <c r="AP53"/>
  <c r="D54"/>
  <c r="F54"/>
  <c r="H54"/>
  <c r="J54"/>
  <c r="L54"/>
  <c r="N54"/>
  <c r="P54"/>
  <c r="R54"/>
  <c r="T54"/>
  <c r="V54"/>
  <c r="X54"/>
  <c r="Z54"/>
  <c r="AB54"/>
  <c r="AD54"/>
  <c r="AF54"/>
  <c r="AH54"/>
  <c r="AJ54"/>
  <c r="AL54"/>
  <c r="AN54"/>
  <c r="AP54"/>
  <c r="D55"/>
  <c r="F55"/>
  <c r="H55"/>
  <c r="J55"/>
  <c r="L55"/>
  <c r="N55"/>
  <c r="P55"/>
  <c r="R55"/>
  <c r="T55"/>
  <c r="V55"/>
  <c r="X55"/>
  <c r="Z55"/>
  <c r="AB55"/>
  <c r="AD55"/>
  <c r="AF55"/>
  <c r="AH55"/>
  <c r="AJ55"/>
  <c r="AL55"/>
  <c r="AN55"/>
  <c r="AP55"/>
  <c r="D56"/>
  <c r="F56"/>
  <c r="H56"/>
  <c r="J56"/>
  <c r="L56"/>
  <c r="N56"/>
  <c r="P56"/>
  <c r="R56"/>
  <c r="T56"/>
  <c r="V56"/>
  <c r="X56"/>
  <c r="Z56"/>
  <c r="AB56"/>
  <c r="AD56"/>
  <c r="AF56"/>
  <c r="AH56"/>
  <c r="AJ56"/>
  <c r="AL56"/>
  <c r="AN56"/>
  <c r="AP56"/>
  <c r="D57"/>
  <c r="F57"/>
  <c r="H57"/>
  <c r="J57"/>
  <c r="L57"/>
  <c r="N57"/>
  <c r="P57"/>
  <c r="R57"/>
  <c r="T57"/>
  <c r="V57"/>
  <c r="X57"/>
  <c r="Z57"/>
  <c r="AB57"/>
  <c r="AD57"/>
  <c r="AF57"/>
  <c r="AH57"/>
  <c r="AJ57"/>
  <c r="AL57"/>
  <c r="AN57"/>
  <c r="AP57"/>
  <c r="D58"/>
  <c r="F58"/>
  <c r="H58"/>
  <c r="J58"/>
  <c r="L58"/>
  <c r="N58"/>
  <c r="P58"/>
  <c r="R58"/>
  <c r="T58"/>
  <c r="V58"/>
  <c r="X58"/>
  <c r="Z58"/>
  <c r="AB58"/>
  <c r="AD58"/>
  <c r="AF58"/>
  <c r="AH58"/>
  <c r="AJ58"/>
  <c r="AL58"/>
  <c r="AN58"/>
  <c r="AP58"/>
  <c r="D59"/>
  <c r="F59"/>
  <c r="H59"/>
  <c r="J59"/>
  <c r="L59"/>
  <c r="N59"/>
  <c r="P59"/>
  <c r="R59"/>
  <c r="T59"/>
  <c r="V59"/>
  <c r="X59"/>
  <c r="Z59"/>
  <c r="AB59"/>
  <c r="AD59"/>
  <c r="AF59"/>
  <c r="AH59"/>
  <c r="AJ59"/>
  <c r="AL59"/>
  <c r="AN59"/>
  <c r="AP59"/>
  <c r="D60"/>
  <c r="F60"/>
  <c r="H60"/>
  <c r="J60"/>
  <c r="L60"/>
  <c r="N60"/>
  <c r="P60"/>
  <c r="R60"/>
  <c r="T60"/>
  <c r="V60"/>
  <c r="X60"/>
  <c r="Z60"/>
  <c r="AB60"/>
  <c r="AD60"/>
  <c r="AF60"/>
  <c r="AH60"/>
  <c r="AJ60"/>
  <c r="AL60"/>
  <c r="AN60"/>
  <c r="AP60"/>
  <c r="D61"/>
  <c r="F61"/>
  <c r="H61"/>
  <c r="J61"/>
  <c r="L61"/>
  <c r="N61"/>
  <c r="P61"/>
  <c r="R61"/>
  <c r="T61"/>
  <c r="V61"/>
  <c r="X61"/>
  <c r="Z61"/>
  <c r="AB61"/>
  <c r="AD61"/>
  <c r="AF61"/>
  <c r="AH61"/>
  <c r="AJ61"/>
  <c r="AL61"/>
  <c r="AN61"/>
  <c r="AP61"/>
  <c r="D62"/>
  <c r="F62"/>
  <c r="H62"/>
  <c r="J62"/>
  <c r="L62"/>
  <c r="N62"/>
  <c r="P62"/>
  <c r="R62"/>
  <c r="T62"/>
  <c r="V62"/>
  <c r="X62"/>
  <c r="Z62"/>
  <c r="AB62"/>
  <c r="AD62"/>
  <c r="AF62"/>
  <c r="AH62"/>
  <c r="AJ62"/>
  <c r="AL62"/>
  <c r="AN62"/>
  <c r="AP62"/>
  <c r="D63"/>
  <c r="F63"/>
  <c r="H63"/>
  <c r="J63"/>
  <c r="L63"/>
  <c r="N63"/>
  <c r="P63"/>
  <c r="R63"/>
  <c r="T63"/>
  <c r="V63"/>
  <c r="X63"/>
  <c r="Z63"/>
  <c r="AB63"/>
  <c r="AD63"/>
  <c r="AF63"/>
  <c r="AH63"/>
  <c r="AJ63"/>
  <c r="AL63"/>
  <c r="AN63"/>
  <c r="AP63"/>
  <c r="D64"/>
  <c r="F64"/>
  <c r="H64"/>
  <c r="J64"/>
  <c r="L64"/>
  <c r="N64"/>
  <c r="P64"/>
  <c r="R64"/>
  <c r="T64"/>
  <c r="V64"/>
  <c r="X64"/>
  <c r="Z64"/>
  <c r="AB64"/>
  <c r="AD64"/>
  <c r="AF64"/>
  <c r="AH64"/>
  <c r="AJ64"/>
  <c r="AL64"/>
  <c r="AN64"/>
  <c r="AP64"/>
  <c r="D65"/>
  <c r="F65"/>
  <c r="H65"/>
  <c r="J65"/>
  <c r="L65"/>
  <c r="N65"/>
  <c r="P65"/>
  <c r="R65"/>
  <c r="T65"/>
  <c r="V65"/>
  <c r="X65"/>
  <c r="Z65"/>
  <c r="AB65"/>
  <c r="AD65"/>
  <c r="AF65"/>
  <c r="AH65"/>
  <c r="AJ65"/>
  <c r="AL65"/>
  <c r="AN65"/>
  <c r="AP65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55"/>
  <c r="C57"/>
  <c r="C59"/>
  <c r="C61"/>
  <c r="C63"/>
  <c r="C65"/>
  <c r="E12"/>
  <c r="E71" s="1"/>
  <c r="I12"/>
  <c r="I71" s="1"/>
  <c r="M12"/>
  <c r="M71" s="1"/>
  <c r="Q12"/>
  <c r="Q71" s="1"/>
  <c r="U12"/>
  <c r="U71" s="1"/>
  <c r="Y12"/>
  <c r="Y71" s="1"/>
  <c r="AC12"/>
  <c r="AC71" s="1"/>
  <c r="AG12"/>
  <c r="AG71" s="1"/>
  <c r="AK12"/>
  <c r="AO12"/>
  <c r="E13"/>
  <c r="I13"/>
  <c r="M13"/>
  <c r="Q13"/>
  <c r="U13"/>
  <c r="Y13"/>
  <c r="AC13"/>
  <c r="AG13"/>
  <c r="AK13"/>
  <c r="AO13"/>
  <c r="E14"/>
  <c r="I14"/>
  <c r="M14"/>
  <c r="Q14"/>
  <c r="U14"/>
  <c r="Y14"/>
  <c r="AC14"/>
  <c r="AG14"/>
  <c r="AK14"/>
  <c r="AO14"/>
  <c r="E15"/>
  <c r="I15"/>
  <c r="M15"/>
  <c r="Q15"/>
  <c r="U15"/>
  <c r="Y15"/>
  <c r="AC15"/>
  <c r="AG15"/>
  <c r="AK15"/>
  <c r="AO15"/>
  <c r="E16"/>
  <c r="I16"/>
  <c r="M16"/>
  <c r="Q16"/>
  <c r="U16"/>
  <c r="Y16"/>
  <c r="AC16"/>
  <c r="AG16"/>
  <c r="AK16"/>
  <c r="AO16"/>
  <c r="E17"/>
  <c r="I17"/>
  <c r="M17"/>
  <c r="Q17"/>
  <c r="U17"/>
  <c r="Y17"/>
  <c r="AC17"/>
  <c r="AG17"/>
  <c r="AK17"/>
  <c r="AO17"/>
  <c r="E18"/>
  <c r="I18"/>
  <c r="M18"/>
  <c r="Q18"/>
  <c r="U18"/>
  <c r="Y18"/>
  <c r="AC18"/>
  <c r="AG18"/>
  <c r="AK18"/>
  <c r="AO18"/>
  <c r="E19"/>
  <c r="I19"/>
  <c r="M19"/>
  <c r="Q19"/>
  <c r="U19"/>
  <c r="Y19"/>
  <c r="AC19"/>
  <c r="AG19"/>
  <c r="AK19"/>
  <c r="AO19"/>
  <c r="E20"/>
  <c r="I20"/>
  <c r="M20"/>
  <c r="Q20"/>
  <c r="U20"/>
  <c r="Y20"/>
  <c r="AC20"/>
  <c r="AG20"/>
  <c r="AK20"/>
  <c r="AO20"/>
  <c r="E21"/>
  <c r="I21"/>
  <c r="M21"/>
  <c r="Q21"/>
  <c r="U21"/>
  <c r="Y21"/>
  <c r="AC21"/>
  <c r="AG21"/>
  <c r="AK21"/>
  <c r="AO21"/>
  <c r="E22"/>
  <c r="I22"/>
  <c r="M22"/>
  <c r="Q22"/>
  <c r="U22"/>
  <c r="Y22"/>
  <c r="AC22"/>
  <c r="AG22"/>
  <c r="AK22"/>
  <c r="AO22"/>
  <c r="E23"/>
  <c r="I23"/>
  <c r="M23"/>
  <c r="Q23"/>
  <c r="U23"/>
  <c r="Y23"/>
  <c r="AC23"/>
  <c r="AG23"/>
  <c r="AK23"/>
  <c r="AO23"/>
  <c r="E24"/>
  <c r="I24"/>
  <c r="M24"/>
  <c r="Q24"/>
  <c r="U24"/>
  <c r="Y24"/>
  <c r="AC24"/>
  <c r="AG24"/>
  <c r="AK24"/>
  <c r="AO24"/>
  <c r="E25"/>
  <c r="I25"/>
  <c r="M25"/>
  <c r="Q25"/>
  <c r="U25"/>
  <c r="Y25"/>
  <c r="AC25"/>
  <c r="AG25"/>
  <c r="AK25"/>
  <c r="AO25"/>
  <c r="E26"/>
  <c r="I26"/>
  <c r="M26"/>
  <c r="Q26"/>
  <c r="U26"/>
  <c r="Y26"/>
  <c r="AC26"/>
  <c r="AG26"/>
  <c r="AK26"/>
  <c r="AO26"/>
  <c r="E27"/>
  <c r="I27"/>
  <c r="M27"/>
  <c r="Q27"/>
  <c r="U27"/>
  <c r="Y27"/>
  <c r="AC27"/>
  <c r="AG27"/>
  <c r="AK27"/>
  <c r="AO27"/>
  <c r="E28"/>
  <c r="I28"/>
  <c r="M28"/>
  <c r="Q28"/>
  <c r="U28"/>
  <c r="Y28"/>
  <c r="AC28"/>
  <c r="AG28"/>
  <c r="AK28"/>
  <c r="AO28"/>
  <c r="E29"/>
  <c r="I29"/>
  <c r="M29"/>
  <c r="Q29"/>
  <c r="U29"/>
  <c r="Y29"/>
  <c r="AC29"/>
  <c r="AG29"/>
  <c r="AK29"/>
  <c r="AO29"/>
  <c r="E30"/>
  <c r="I30"/>
  <c r="M30"/>
  <c r="Q30"/>
  <c r="U30"/>
  <c r="Y30"/>
  <c r="AC30"/>
  <c r="AG30"/>
  <c r="AK30"/>
  <c r="AO30"/>
  <c r="E31"/>
  <c r="G31"/>
  <c r="I31"/>
  <c r="K31"/>
  <c r="M31"/>
  <c r="O31"/>
  <c r="Q31"/>
  <c r="S31"/>
  <c r="U31"/>
  <c r="W31"/>
  <c r="Y31"/>
  <c r="AA31"/>
  <c r="AC31"/>
  <c r="AE31"/>
  <c r="AG31"/>
  <c r="AI31"/>
  <c r="AK31"/>
  <c r="AM31"/>
  <c r="AO31"/>
  <c r="AQ31"/>
  <c r="E32"/>
  <c r="G32"/>
  <c r="I32"/>
  <c r="K32"/>
  <c r="M32"/>
  <c r="O32"/>
  <c r="Q32"/>
  <c r="S32"/>
  <c r="U32"/>
  <c r="W32"/>
  <c r="Y32"/>
  <c r="AA32"/>
  <c r="AC32"/>
  <c r="AE32"/>
  <c r="AG32"/>
  <c r="AI32"/>
  <c r="AK32"/>
  <c r="AM32"/>
  <c r="AO32"/>
  <c r="AQ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AQ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AQ34"/>
  <c r="E35"/>
  <c r="G35"/>
  <c r="I35"/>
  <c r="K35"/>
  <c r="M35"/>
  <c r="O35"/>
  <c r="Q35"/>
  <c r="S35"/>
  <c r="U35"/>
  <c r="W35"/>
  <c r="Y35"/>
  <c r="AA35"/>
  <c r="AC35"/>
  <c r="AE35"/>
  <c r="AG35"/>
  <c r="AI35"/>
  <c r="AK35"/>
  <c r="AM35"/>
  <c r="AO35"/>
  <c r="AQ35"/>
  <c r="E36"/>
  <c r="G36"/>
  <c r="I36"/>
  <c r="K36"/>
  <c r="M36"/>
  <c r="O36"/>
  <c r="Q36"/>
  <c r="S36"/>
  <c r="U36"/>
  <c r="W36"/>
  <c r="Y36"/>
  <c r="AA36"/>
  <c r="AC36"/>
  <c r="AE36"/>
  <c r="AG36"/>
  <c r="AI36"/>
  <c r="AK36"/>
  <c r="AM36"/>
  <c r="AO36"/>
  <c r="AQ36"/>
  <c r="E37"/>
  <c r="G37"/>
  <c r="I37"/>
  <c r="K37"/>
  <c r="M37"/>
  <c r="O37"/>
  <c r="Q37"/>
  <c r="S37"/>
  <c r="U37"/>
  <c r="W37"/>
  <c r="Y37"/>
  <c r="AA37"/>
  <c r="AC37"/>
  <c r="AE37"/>
  <c r="AG37"/>
  <c r="AI37"/>
  <c r="AK37"/>
  <c r="AM37"/>
  <c r="AO37"/>
  <c r="AQ37"/>
  <c r="E38"/>
  <c r="G38"/>
  <c r="I38"/>
  <c r="K38"/>
  <c r="M38"/>
  <c r="O38"/>
  <c r="Q38"/>
  <c r="S38"/>
  <c r="U38"/>
  <c r="W38"/>
  <c r="Y38"/>
  <c r="AA38"/>
  <c r="AC38"/>
  <c r="AE38"/>
  <c r="AG38"/>
  <c r="AI38"/>
  <c r="AK38"/>
  <c r="AM38"/>
  <c r="AO38"/>
  <c r="AQ38"/>
  <c r="E39"/>
  <c r="G39"/>
  <c r="I39"/>
  <c r="K39"/>
  <c r="M39"/>
  <c r="O39"/>
  <c r="Q39"/>
  <c r="S39"/>
  <c r="U39"/>
  <c r="W39"/>
  <c r="Y39"/>
  <c r="AA39"/>
  <c r="AC39"/>
  <c r="AE39"/>
  <c r="AG39"/>
  <c r="AI39"/>
  <c r="AK39"/>
  <c r="AM39"/>
  <c r="AO39"/>
  <c r="AQ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AQ40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AO41"/>
  <c r="AQ41"/>
  <c r="E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AQ42"/>
  <c r="E43"/>
  <c r="G43"/>
  <c r="I43"/>
  <c r="K43"/>
  <c r="M43"/>
  <c r="O43"/>
  <c r="Q43"/>
  <c r="S43"/>
  <c r="U43"/>
  <c r="W43"/>
  <c r="Y43"/>
  <c r="AA43"/>
  <c r="AC43"/>
  <c r="AE43"/>
  <c r="AG43"/>
  <c r="AI43"/>
  <c r="AK43"/>
  <c r="AM43"/>
  <c r="AO43"/>
  <c r="AQ43"/>
  <c r="E44"/>
  <c r="G44"/>
  <c r="I44"/>
  <c r="K44"/>
  <c r="M44"/>
  <c r="O44"/>
  <c r="Q44"/>
  <c r="S44"/>
  <c r="U44"/>
  <c r="W44"/>
  <c r="Y44"/>
  <c r="AA44"/>
  <c r="AC44"/>
  <c r="AE44"/>
  <c r="AG44"/>
  <c r="AI44"/>
  <c r="AK44"/>
  <c r="AM44"/>
  <c r="AO44"/>
  <c r="AQ44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O52"/>
  <c r="AQ52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E54"/>
  <c r="G54"/>
  <c r="I54"/>
  <c r="K54"/>
  <c r="M54"/>
  <c r="O54"/>
  <c r="Q54"/>
  <c r="S54"/>
  <c r="U54"/>
  <c r="W54"/>
  <c r="Y54"/>
  <c r="AA54"/>
  <c r="AC54"/>
  <c r="AE54"/>
  <c r="AG54"/>
  <c r="AI54"/>
  <c r="AK54"/>
  <c r="AM54"/>
  <c r="AO54"/>
  <c r="AQ54"/>
  <c r="E55"/>
  <c r="G55"/>
  <c r="I55"/>
  <c r="K55"/>
  <c r="M55"/>
  <c r="O55"/>
  <c r="Q55"/>
  <c r="S55"/>
  <c r="U55"/>
  <c r="W55"/>
  <c r="Y55"/>
  <c r="AA55"/>
  <c r="AC55"/>
  <c r="AE55"/>
  <c r="AG55"/>
  <c r="AI55"/>
  <c r="AK55"/>
  <c r="AM55"/>
  <c r="AO55"/>
  <c r="AQ55"/>
  <c r="E56"/>
  <c r="G56"/>
  <c r="I56"/>
  <c r="K56"/>
  <c r="M56"/>
  <c r="O56"/>
  <c r="Q56"/>
  <c r="S56"/>
  <c r="U56"/>
  <c r="W56"/>
  <c r="Y56"/>
  <c r="AA56"/>
  <c r="AC56"/>
  <c r="AE56"/>
  <c r="AG56"/>
  <c r="AI56"/>
  <c r="AK56"/>
  <c r="AM56"/>
  <c r="AO56"/>
  <c r="AQ56"/>
  <c r="E57"/>
  <c r="G57"/>
  <c r="I57"/>
  <c r="K57"/>
  <c r="M57"/>
  <c r="O57"/>
  <c r="Q57"/>
  <c r="S57"/>
  <c r="U57"/>
  <c r="W57"/>
  <c r="Y57"/>
  <c r="AA57"/>
  <c r="AC57"/>
  <c r="AE57"/>
  <c r="AG57"/>
  <c r="AI57"/>
  <c r="AK57"/>
  <c r="AM57"/>
  <c r="AO57"/>
  <c r="AQ57"/>
  <c r="E58"/>
  <c r="G58"/>
  <c r="I58"/>
  <c r="K58"/>
  <c r="M58"/>
  <c r="O58"/>
  <c r="Q58"/>
  <c r="S58"/>
  <c r="U58"/>
  <c r="W58"/>
  <c r="Y58"/>
  <c r="AA58"/>
  <c r="AC58"/>
  <c r="AE58"/>
  <c r="AG58"/>
  <c r="AI58"/>
  <c r="AK58"/>
  <c r="AM58"/>
  <c r="AO58"/>
  <c r="AQ58"/>
  <c r="E59"/>
  <c r="G59"/>
  <c r="I59"/>
  <c r="K59"/>
  <c r="M59"/>
  <c r="O59"/>
  <c r="Q59"/>
  <c r="S59"/>
  <c r="U59"/>
  <c r="W59"/>
  <c r="Y59"/>
  <c r="AA59"/>
  <c r="AC59"/>
  <c r="AE59"/>
  <c r="AG59"/>
  <c r="AI59"/>
  <c r="AK59"/>
  <c r="AM59"/>
  <c r="AO59"/>
  <c r="AQ59"/>
  <c r="E60"/>
  <c r="G60"/>
  <c r="I60"/>
  <c r="K60"/>
  <c r="M60"/>
  <c r="O60"/>
  <c r="Q60"/>
  <c r="S60"/>
  <c r="U60"/>
  <c r="W60"/>
  <c r="Y60"/>
  <c r="AA60"/>
  <c r="AC60"/>
  <c r="AE60"/>
  <c r="AG60"/>
  <c r="AI60"/>
  <c r="AK60"/>
  <c r="AM60"/>
  <c r="AO60"/>
  <c r="AQ60"/>
  <c r="E61"/>
  <c r="G61"/>
  <c r="I61"/>
  <c r="K61"/>
  <c r="M61"/>
  <c r="O61"/>
  <c r="Q61"/>
  <c r="S61"/>
  <c r="U61"/>
  <c r="W61"/>
  <c r="Y61"/>
  <c r="AA61"/>
  <c r="AC61"/>
  <c r="AE61"/>
  <c r="AG61"/>
  <c r="AI61"/>
  <c r="AK61"/>
  <c r="AM61"/>
  <c r="AO61"/>
  <c r="AQ61"/>
  <c r="E62"/>
  <c r="G62"/>
  <c r="I62"/>
  <c r="K62"/>
  <c r="M62"/>
  <c r="O62"/>
  <c r="Q62"/>
  <c r="S62"/>
  <c r="U62"/>
  <c r="W62"/>
  <c r="Y62"/>
  <c r="AA62"/>
  <c r="AC62"/>
  <c r="AE62"/>
  <c r="AG62"/>
  <c r="AI62"/>
  <c r="AK62"/>
  <c r="AM62"/>
  <c r="AO62"/>
  <c r="AQ62"/>
  <c r="E63"/>
  <c r="G63"/>
  <c r="I63"/>
  <c r="K63"/>
  <c r="M63"/>
  <c r="O63"/>
  <c r="Q63"/>
  <c r="S63"/>
  <c r="U63"/>
  <c r="W63"/>
  <c r="Y63"/>
  <c r="AA63"/>
  <c r="AC63"/>
  <c r="AE63"/>
  <c r="AG63"/>
  <c r="AI63"/>
  <c r="AK63"/>
  <c r="AM63"/>
  <c r="AO63"/>
  <c r="AQ63"/>
  <c r="E64"/>
  <c r="G64"/>
  <c r="I64"/>
  <c r="K64"/>
  <c r="M64"/>
  <c r="O64"/>
  <c r="Q64"/>
  <c r="S64"/>
  <c r="U64"/>
  <c r="W64"/>
  <c r="Y64"/>
  <c r="AA64"/>
  <c r="AC64"/>
  <c r="AE64"/>
  <c r="AG64"/>
  <c r="AI64"/>
  <c r="AK64"/>
  <c r="AM64"/>
  <c r="AO64"/>
  <c r="AQ64"/>
  <c r="E65"/>
  <c r="G65"/>
  <c r="I65"/>
  <c r="K65"/>
  <c r="M65"/>
  <c r="O65"/>
  <c r="Q65"/>
  <c r="S65"/>
  <c r="U65"/>
  <c r="W65"/>
  <c r="Y65"/>
  <c r="AA65"/>
  <c r="AC65"/>
  <c r="AE65"/>
  <c r="AG65"/>
  <c r="AI65"/>
  <c r="AK65"/>
  <c r="AM65"/>
  <c r="AO65"/>
  <c r="AQ65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12"/>
  <c r="C71" s="1"/>
  <c r="B9" i="26"/>
  <c r="B9" i="24"/>
  <c r="G123" i="23"/>
  <c r="G123" i="22"/>
  <c r="G123" i="25"/>
  <c r="AW44" i="24"/>
  <c r="Z43"/>
  <c r="Z43" i="26" s="1"/>
  <c r="V43" i="24"/>
  <c r="V43" i="26" s="1"/>
  <c r="R43" i="24"/>
  <c r="R43" i="26" s="1"/>
  <c r="N43" i="24"/>
  <c r="N43" i="26" s="1"/>
  <c r="J43" i="24"/>
  <c r="J43" i="26" s="1"/>
  <c r="F43" i="24"/>
  <c r="F43" i="26" s="1"/>
  <c r="AB42" i="24"/>
  <c r="AB42" i="26" s="1"/>
  <c r="X42" i="24"/>
  <c r="X42" i="26" s="1"/>
  <c r="T42" i="24"/>
  <c r="T42" i="26" s="1"/>
  <c r="P42" i="24"/>
  <c r="P42" i="26" s="1"/>
  <c r="L42" i="24"/>
  <c r="L42" i="26" s="1"/>
  <c r="H42" i="24"/>
  <c r="H42" i="26" s="1"/>
  <c r="D42" i="24"/>
  <c r="D42" i="26" s="1"/>
  <c r="Z41" i="24"/>
  <c r="Z41" i="26" s="1"/>
  <c r="V41" i="24"/>
  <c r="V41" i="26" s="1"/>
  <c r="R41" i="24"/>
  <c r="R41" i="26" s="1"/>
  <c r="N41" i="24"/>
  <c r="N41" i="26" s="1"/>
  <c r="J41" i="24"/>
  <c r="J41" i="26" s="1"/>
  <c r="F41" i="24"/>
  <c r="F41" i="26" s="1"/>
  <c r="AB40" i="24"/>
  <c r="AB40" i="26" s="1"/>
  <c r="X40" i="24"/>
  <c r="X40" i="26" s="1"/>
  <c r="T40" i="24"/>
  <c r="T40" i="26" s="1"/>
  <c r="P40" i="24"/>
  <c r="P40" i="26" s="1"/>
  <c r="L40" i="24"/>
  <c r="L40" i="26" s="1"/>
  <c r="H40" i="24"/>
  <c r="H40" i="26" s="1"/>
  <c r="D40" i="24"/>
  <c r="D40" i="26" s="1"/>
  <c r="Z39" i="24"/>
  <c r="Z39" i="26" s="1"/>
  <c r="V39" i="24"/>
  <c r="V39" i="26" s="1"/>
  <c r="R39" i="24"/>
  <c r="R39" i="26" s="1"/>
  <c r="N39" i="24"/>
  <c r="N39" i="26" s="1"/>
  <c r="J39" i="24"/>
  <c r="J39" i="26" s="1"/>
  <c r="F39" i="24"/>
  <c r="F39" i="26" s="1"/>
  <c r="AB38" i="24"/>
  <c r="X38"/>
  <c r="T38"/>
  <c r="P38"/>
  <c r="L38"/>
  <c r="H38"/>
  <c r="D38"/>
  <c r="Z37"/>
  <c r="Z37" i="26" s="1"/>
  <c r="V37" i="24"/>
  <c r="V37" i="26" s="1"/>
  <c r="R37" i="24"/>
  <c r="R37" i="26" s="1"/>
  <c r="N37" i="24"/>
  <c r="N37" i="26" s="1"/>
  <c r="J37" i="24"/>
  <c r="J37" i="26" s="1"/>
  <c r="F37" i="24"/>
  <c r="F37" i="26" s="1"/>
  <c r="AB36" i="24"/>
  <c r="AB36" i="26" s="1"/>
  <c r="X36" i="24"/>
  <c r="X36" i="26" s="1"/>
  <c r="T36" i="24"/>
  <c r="T36" i="26" s="1"/>
  <c r="P36" i="24"/>
  <c r="P36" i="26" s="1"/>
  <c r="L36" i="24"/>
  <c r="L36" i="26" s="1"/>
  <c r="H36" i="24"/>
  <c r="H36" i="26" s="1"/>
  <c r="D36" i="24"/>
  <c r="D36" i="26" s="1"/>
  <c r="Z35" i="24"/>
  <c r="Z35" i="26" s="1"/>
  <c r="V35" i="24"/>
  <c r="V35" i="26" s="1"/>
  <c r="R35" i="24"/>
  <c r="R35" i="26" s="1"/>
  <c r="N35" i="24"/>
  <c r="N35" i="26" s="1"/>
  <c r="J35" i="24"/>
  <c r="J35" i="26" s="1"/>
  <c r="F35" i="24"/>
  <c r="F35" i="26" s="1"/>
  <c r="AB34" i="24"/>
  <c r="AB34" i="26" s="1"/>
  <c r="X34" i="24"/>
  <c r="X34" i="26" s="1"/>
  <c r="T34" i="24"/>
  <c r="T34" i="26" s="1"/>
  <c r="P34" i="24"/>
  <c r="P34" i="26" s="1"/>
  <c r="L34" i="24"/>
  <c r="L34" i="26" s="1"/>
  <c r="H34" i="24"/>
  <c r="H34" i="26" s="1"/>
  <c r="D34" i="24"/>
  <c r="D34" i="26" s="1"/>
  <c r="Z33" i="24"/>
  <c r="Z33" i="26" s="1"/>
  <c r="V33" i="24"/>
  <c r="V33" i="26" s="1"/>
  <c r="R33" i="24"/>
  <c r="R33" i="26" s="1"/>
  <c r="N33" i="24"/>
  <c r="N33" i="26" s="1"/>
  <c r="J33" i="24"/>
  <c r="J33" i="26" s="1"/>
  <c r="F33" i="24"/>
  <c r="F33" i="26" s="1"/>
  <c r="AB32" i="24"/>
  <c r="AB32" i="26" s="1"/>
  <c r="X32" i="24"/>
  <c r="X32" i="26" s="1"/>
  <c r="T32" i="24"/>
  <c r="T32" i="26" s="1"/>
  <c r="P32" i="24"/>
  <c r="P32" i="26" s="1"/>
  <c r="L32" i="24"/>
  <c r="L32" i="26" s="1"/>
  <c r="H32" i="24"/>
  <c r="H32" i="26" s="1"/>
  <c r="D32" i="24"/>
  <c r="D32" i="26" s="1"/>
  <c r="Z31" i="24"/>
  <c r="Z31" i="26" s="1"/>
  <c r="V31" i="24"/>
  <c r="V31" i="26" s="1"/>
  <c r="AA43" i="24"/>
  <c r="AA43" i="26" s="1"/>
  <c r="W43" i="24"/>
  <c r="W43" i="26" s="1"/>
  <c r="S43" i="24"/>
  <c r="S43" i="26" s="1"/>
  <c r="O43" i="24"/>
  <c r="O43" i="26" s="1"/>
  <c r="K43" i="24"/>
  <c r="K43" i="26" s="1"/>
  <c r="G43" i="24"/>
  <c r="G43" i="26" s="1"/>
  <c r="AC42" i="24"/>
  <c r="AC42" i="26" s="1"/>
  <c r="Y42" i="24"/>
  <c r="Y42" i="26" s="1"/>
  <c r="U42" i="24"/>
  <c r="U42" i="26" s="1"/>
  <c r="Q42" i="24"/>
  <c r="Q42" i="26" s="1"/>
  <c r="M42" i="24"/>
  <c r="M42" i="26" s="1"/>
  <c r="I42" i="24"/>
  <c r="I42" i="26" s="1"/>
  <c r="E42" i="24"/>
  <c r="E42" i="26" s="1"/>
  <c r="AA41" i="24"/>
  <c r="AA41" i="26" s="1"/>
  <c r="W41" i="24"/>
  <c r="W41" i="26" s="1"/>
  <c r="S41" i="24"/>
  <c r="S41" i="26" s="1"/>
  <c r="O41" i="24"/>
  <c r="O41" i="26" s="1"/>
  <c r="K41" i="24"/>
  <c r="K41" i="26" s="1"/>
  <c r="G41" i="24"/>
  <c r="G41" i="26" s="1"/>
  <c r="AC40" i="24"/>
  <c r="AC40" i="26" s="1"/>
  <c r="Y40" i="24"/>
  <c r="Y40" i="26" s="1"/>
  <c r="U40" i="24"/>
  <c r="U40" i="26" s="1"/>
  <c r="Q40" i="24"/>
  <c r="Q40" i="26" s="1"/>
  <c r="M40" i="24"/>
  <c r="M40" i="26" s="1"/>
  <c r="I40" i="24"/>
  <c r="I40" i="26" s="1"/>
  <c r="E40" i="24"/>
  <c r="E40" i="26" s="1"/>
  <c r="AA39" i="24"/>
  <c r="AA39" i="26" s="1"/>
  <c r="W39" i="24"/>
  <c r="W39" i="26" s="1"/>
  <c r="S39" i="24"/>
  <c r="S39" i="26" s="1"/>
  <c r="O39" i="24"/>
  <c r="O39" i="26" s="1"/>
  <c r="K39" i="24"/>
  <c r="K39" i="26" s="1"/>
  <c r="G39" i="24"/>
  <c r="G39" i="26" s="1"/>
  <c r="AC38" i="24"/>
  <c r="Y38"/>
  <c r="U38"/>
  <c r="Q38"/>
  <c r="M38"/>
  <c r="I38"/>
  <c r="E38"/>
  <c r="AA37"/>
  <c r="AA37" i="26" s="1"/>
  <c r="W37" i="24"/>
  <c r="W37" i="26" s="1"/>
  <c r="S37" i="24"/>
  <c r="S37" i="26" s="1"/>
  <c r="O37" i="24"/>
  <c r="O37" i="26" s="1"/>
  <c r="K37" i="24"/>
  <c r="K37" i="26" s="1"/>
  <c r="G37" i="24"/>
  <c r="G37" i="26" s="1"/>
  <c r="AC36" i="24"/>
  <c r="AC36" i="26" s="1"/>
  <c r="Y36" i="24"/>
  <c r="Y36" i="26" s="1"/>
  <c r="U36" i="24"/>
  <c r="U36" i="26" s="1"/>
  <c r="Q36" i="24"/>
  <c r="Q36" i="26" s="1"/>
  <c r="M36" i="24"/>
  <c r="M36" i="26" s="1"/>
  <c r="I36" i="24"/>
  <c r="I36" i="26" s="1"/>
  <c r="E36" i="24"/>
  <c r="E36" i="26" s="1"/>
  <c r="AA35" i="24"/>
  <c r="AA35" i="26" s="1"/>
  <c r="W35" i="24"/>
  <c r="W35" i="26" s="1"/>
  <c r="S35" i="24"/>
  <c r="S35" i="26" s="1"/>
  <c r="O35" i="24"/>
  <c r="O35" i="26" s="1"/>
  <c r="K35" i="24"/>
  <c r="K35" i="26" s="1"/>
  <c r="G35" i="24"/>
  <c r="G35" i="26" s="1"/>
  <c r="AC34" i="24"/>
  <c r="AC34" i="26" s="1"/>
  <c r="Y34" i="24"/>
  <c r="Y34" i="26" s="1"/>
  <c r="U34" i="24"/>
  <c r="U34" i="26" s="1"/>
  <c r="Q34" i="24"/>
  <c r="Q34" i="26" s="1"/>
  <c r="M34" i="24"/>
  <c r="M34" i="26" s="1"/>
  <c r="I34" i="24"/>
  <c r="I34" i="26" s="1"/>
  <c r="E34" i="24"/>
  <c r="E34" i="26" s="1"/>
  <c r="AA33" i="24"/>
  <c r="AA33" i="26" s="1"/>
  <c r="W33" i="24"/>
  <c r="W33" i="26" s="1"/>
  <c r="S33" i="24"/>
  <c r="S33" i="26" s="1"/>
  <c r="O33" i="24"/>
  <c r="O33" i="26" s="1"/>
  <c r="K33" i="24"/>
  <c r="K33" i="26" s="1"/>
  <c r="G33" i="24"/>
  <c r="G33" i="26" s="1"/>
  <c r="AC32" i="24"/>
  <c r="AC32" i="26" s="1"/>
  <c r="Y32" i="24"/>
  <c r="Y32" i="26" s="1"/>
  <c r="U32" i="24"/>
  <c r="U32" i="26" s="1"/>
  <c r="Q32" i="24"/>
  <c r="Q32" i="26" s="1"/>
  <c r="M32" i="24"/>
  <c r="M32" i="26" s="1"/>
  <c r="I32" i="24"/>
  <c r="I32" i="26" s="1"/>
  <c r="E32" i="24"/>
  <c r="E32" i="26" s="1"/>
  <c r="AA31" i="24"/>
  <c r="AA31" i="26" s="1"/>
  <c r="W31" i="24"/>
  <c r="W31" i="26" s="1"/>
  <c r="S31" i="24"/>
  <c r="S31" i="26" s="1"/>
  <c r="O31" i="24"/>
  <c r="O31" i="26" s="1"/>
  <c r="K31" i="24"/>
  <c r="K31" i="26" s="1"/>
  <c r="G31" i="24"/>
  <c r="G31" i="26" s="1"/>
  <c r="AC30" i="24"/>
  <c r="AC30" i="26" s="1"/>
  <c r="Y30" i="24"/>
  <c r="Y30" i="26" s="1"/>
  <c r="U30" i="24"/>
  <c r="U30" i="26" s="1"/>
  <c r="Q30" i="24"/>
  <c r="Q30" i="26" s="1"/>
  <c r="M30" i="24"/>
  <c r="M30" i="26" s="1"/>
  <c r="I30" i="24"/>
  <c r="I30" i="26" s="1"/>
  <c r="E30" i="24"/>
  <c r="E30" i="26" s="1"/>
  <c r="AA29" i="24"/>
  <c r="AA29" i="26" s="1"/>
  <c r="W29" i="24"/>
  <c r="W29" i="26" s="1"/>
  <c r="S29" i="24"/>
  <c r="S29" i="26" s="1"/>
  <c r="O29" i="24"/>
  <c r="O29" i="26" s="1"/>
  <c r="K29" i="24"/>
  <c r="K29" i="26" s="1"/>
  <c r="G29" i="24"/>
  <c r="G29" i="26" s="1"/>
  <c r="R31" i="24"/>
  <c r="R31" i="26" s="1"/>
  <c r="N31" i="24"/>
  <c r="N31" i="26" s="1"/>
  <c r="J31" i="24"/>
  <c r="J31" i="26" s="1"/>
  <c r="F31" i="24"/>
  <c r="F31" i="26" s="1"/>
  <c r="AB30" i="24"/>
  <c r="AB30" i="26" s="1"/>
  <c r="X30" i="24"/>
  <c r="X30" i="26" s="1"/>
  <c r="T30" i="24"/>
  <c r="T30" i="26" s="1"/>
  <c r="P30" i="24"/>
  <c r="P30" i="26" s="1"/>
  <c r="L30" i="24"/>
  <c r="L30" i="26" s="1"/>
  <c r="H30" i="24"/>
  <c r="H30" i="26" s="1"/>
  <c r="D30" i="24"/>
  <c r="D30" i="26" s="1"/>
  <c r="Z29" i="24"/>
  <c r="Z29" i="26" s="1"/>
  <c r="V29" i="24"/>
  <c r="V29" i="26" s="1"/>
  <c r="R29" i="24"/>
  <c r="R29" i="26" s="1"/>
  <c r="N29" i="24"/>
  <c r="N29" i="26" s="1"/>
  <c r="J29" i="24"/>
  <c r="J29" i="26" s="1"/>
  <c r="F29" i="24"/>
  <c r="F29" i="26" s="1"/>
  <c r="AB28" i="24"/>
  <c r="AB28" i="26" s="1"/>
  <c r="X28" i="24"/>
  <c r="X28" i="26" s="1"/>
  <c r="T28" i="24"/>
  <c r="T28" i="26" s="1"/>
  <c r="P28" i="24"/>
  <c r="P28" i="26" s="1"/>
  <c r="L28" i="24"/>
  <c r="L28" i="26" s="1"/>
  <c r="H28" i="24"/>
  <c r="H28" i="26" s="1"/>
  <c r="D28" i="24"/>
  <c r="D28" i="26" s="1"/>
  <c r="Z27" i="24"/>
  <c r="V27"/>
  <c r="R27"/>
  <c r="N27"/>
  <c r="J27"/>
  <c r="F27"/>
  <c r="AB26"/>
  <c r="AB26" i="26" s="1"/>
  <c r="X26" i="24"/>
  <c r="X26" i="26" s="1"/>
  <c r="T26" i="24"/>
  <c r="T26" i="26" s="1"/>
  <c r="P26" i="24"/>
  <c r="P26" i="26" s="1"/>
  <c r="L26" i="24"/>
  <c r="L26" i="26" s="1"/>
  <c r="H26" i="24"/>
  <c r="H26" i="26" s="1"/>
  <c r="D26" i="24"/>
  <c r="D26" i="26" s="1"/>
  <c r="Z25" i="24"/>
  <c r="Z25" i="26" s="1"/>
  <c r="V25" i="24"/>
  <c r="V25" i="26" s="1"/>
  <c r="R25" i="24"/>
  <c r="R25" i="26" s="1"/>
  <c r="N25" i="24"/>
  <c r="N25" i="26" s="1"/>
  <c r="J25" i="24"/>
  <c r="J25" i="26" s="1"/>
  <c r="F25" i="24"/>
  <c r="F25" i="26" s="1"/>
  <c r="AB24" i="24"/>
  <c r="X24"/>
  <c r="T24"/>
  <c r="P24"/>
  <c r="L24"/>
  <c r="H24"/>
  <c r="D24"/>
  <c r="Z23"/>
  <c r="Z23" i="26" s="1"/>
  <c r="V23" i="24"/>
  <c r="V23" i="26" s="1"/>
  <c r="R23" i="24"/>
  <c r="R23" i="26" s="1"/>
  <c r="N23" i="24"/>
  <c r="N23" i="26" s="1"/>
  <c r="J23" i="24"/>
  <c r="J23" i="26" s="1"/>
  <c r="F23" i="24"/>
  <c r="F23" i="26" s="1"/>
  <c r="AB22" i="24"/>
  <c r="X22"/>
  <c r="T22"/>
  <c r="P22"/>
  <c r="L22"/>
  <c r="H22"/>
  <c r="D22"/>
  <c r="Z21"/>
  <c r="Z21" i="26" s="1"/>
  <c r="V21" i="24"/>
  <c r="V21" i="26" s="1"/>
  <c r="R21" i="24"/>
  <c r="R21" i="26" s="1"/>
  <c r="N21" i="24"/>
  <c r="N21" i="26" s="1"/>
  <c r="J21" i="24"/>
  <c r="J21" i="26" s="1"/>
  <c r="F21" i="24"/>
  <c r="F21" i="26" s="1"/>
  <c r="AB20" i="24"/>
  <c r="X20"/>
  <c r="T20"/>
  <c r="P20"/>
  <c r="L20"/>
  <c r="H20"/>
  <c r="D20"/>
  <c r="Z19"/>
  <c r="Z19" i="26" s="1"/>
  <c r="V19" i="24"/>
  <c r="V19" i="26" s="1"/>
  <c r="R19" i="24"/>
  <c r="R19" i="26" s="1"/>
  <c r="AB43" i="24"/>
  <c r="AB43" i="26" s="1"/>
  <c r="X43" i="24"/>
  <c r="X43" i="26" s="1"/>
  <c r="T43" i="24"/>
  <c r="T43" i="26" s="1"/>
  <c r="P43" i="24"/>
  <c r="P43" i="26" s="1"/>
  <c r="L43" i="24"/>
  <c r="L43" i="26" s="1"/>
  <c r="H43" i="24"/>
  <c r="H43" i="26" s="1"/>
  <c r="D43" i="24"/>
  <c r="D43" i="26" s="1"/>
  <c r="Z42" i="24"/>
  <c r="Z42" i="26" s="1"/>
  <c r="V42" i="24"/>
  <c r="V42" i="26" s="1"/>
  <c r="R42" i="24"/>
  <c r="R42" i="26" s="1"/>
  <c r="N42" i="24"/>
  <c r="N42" i="26" s="1"/>
  <c r="J42" i="24"/>
  <c r="J42" i="26" s="1"/>
  <c r="F42" i="24"/>
  <c r="F42" i="26" s="1"/>
  <c r="AB41" i="24"/>
  <c r="AB41" i="26" s="1"/>
  <c r="X41" i="24"/>
  <c r="X41" i="26" s="1"/>
  <c r="T41" i="24"/>
  <c r="T41" i="26" s="1"/>
  <c r="P41" i="24"/>
  <c r="P41" i="26" s="1"/>
  <c r="L41" i="24"/>
  <c r="L41" i="26" s="1"/>
  <c r="H41" i="24"/>
  <c r="H41" i="26" s="1"/>
  <c r="D41" i="24"/>
  <c r="D41" i="26" s="1"/>
  <c r="Z40" i="24"/>
  <c r="Z40" i="26" s="1"/>
  <c r="V40" i="24"/>
  <c r="V40" i="26" s="1"/>
  <c r="R40" i="24"/>
  <c r="R40" i="26" s="1"/>
  <c r="N40" i="24"/>
  <c r="N40" i="26" s="1"/>
  <c r="J40" i="24"/>
  <c r="J40" i="26" s="1"/>
  <c r="F40" i="24"/>
  <c r="F40" i="26" s="1"/>
  <c r="AB39" i="24"/>
  <c r="AB39" i="26" s="1"/>
  <c r="X39" i="24"/>
  <c r="X39" i="26" s="1"/>
  <c r="T39" i="24"/>
  <c r="T39" i="26" s="1"/>
  <c r="P39" i="24"/>
  <c r="P39" i="26" s="1"/>
  <c r="L39" i="24"/>
  <c r="L39" i="26" s="1"/>
  <c r="H39" i="24"/>
  <c r="H39" i="26" s="1"/>
  <c r="D39" i="24"/>
  <c r="D39" i="26" s="1"/>
  <c r="Z38" i="24"/>
  <c r="V38"/>
  <c r="R38"/>
  <c r="N38"/>
  <c r="J38"/>
  <c r="F38"/>
  <c r="AB37"/>
  <c r="AB37" i="26" s="1"/>
  <c r="X37" i="24"/>
  <c r="X37" i="26" s="1"/>
  <c r="T37" i="24"/>
  <c r="T37" i="26" s="1"/>
  <c r="P37" i="24"/>
  <c r="P37" i="26" s="1"/>
  <c r="L37" i="24"/>
  <c r="L37" i="26" s="1"/>
  <c r="H37" i="24"/>
  <c r="H37" i="26" s="1"/>
  <c r="D37" i="24"/>
  <c r="D37" i="26" s="1"/>
  <c r="Z36" i="24"/>
  <c r="Z36" i="26" s="1"/>
  <c r="V36" i="24"/>
  <c r="V36" i="26" s="1"/>
  <c r="R36" i="24"/>
  <c r="R36" i="26" s="1"/>
  <c r="N36" i="24"/>
  <c r="N36" i="26" s="1"/>
  <c r="J36" i="24"/>
  <c r="J36" i="26" s="1"/>
  <c r="F36" i="24"/>
  <c r="F36" i="26" s="1"/>
  <c r="AB35" i="24"/>
  <c r="AB35" i="26" s="1"/>
  <c r="X35" i="24"/>
  <c r="X35" i="26" s="1"/>
  <c r="T35" i="24"/>
  <c r="T35" i="26" s="1"/>
  <c r="P35" i="24"/>
  <c r="P35" i="26" s="1"/>
  <c r="L35" i="24"/>
  <c r="L35" i="26" s="1"/>
  <c r="H35" i="24"/>
  <c r="H35" i="26" s="1"/>
  <c r="D35" i="24"/>
  <c r="D35" i="26" s="1"/>
  <c r="Z34" i="24"/>
  <c r="Z34" i="26" s="1"/>
  <c r="V34" i="24"/>
  <c r="V34" i="26" s="1"/>
  <c r="R34" i="24"/>
  <c r="R34" i="26" s="1"/>
  <c r="N34" i="24"/>
  <c r="N34" i="26" s="1"/>
  <c r="J34" i="24"/>
  <c r="J34" i="26" s="1"/>
  <c r="F34" i="24"/>
  <c r="F34" i="26" s="1"/>
  <c r="AB33" i="24"/>
  <c r="AB33" i="26" s="1"/>
  <c r="X33" i="24"/>
  <c r="X33" i="26" s="1"/>
  <c r="T33" i="24"/>
  <c r="T33" i="26" s="1"/>
  <c r="P33" i="24"/>
  <c r="P33" i="26" s="1"/>
  <c r="L33" i="24"/>
  <c r="L33" i="26" s="1"/>
  <c r="H33" i="24"/>
  <c r="H33" i="26" s="1"/>
  <c r="D33" i="24"/>
  <c r="D33" i="26" s="1"/>
  <c r="Z32" i="24"/>
  <c r="Z32" i="26" s="1"/>
  <c r="V32" i="24"/>
  <c r="V32" i="26" s="1"/>
  <c r="R32" i="24"/>
  <c r="R32" i="26" s="1"/>
  <c r="N32" i="24"/>
  <c r="N32" i="26" s="1"/>
  <c r="J32" i="24"/>
  <c r="J32" i="26" s="1"/>
  <c r="F32" i="24"/>
  <c r="F32" i="26" s="1"/>
  <c r="AB31" i="24"/>
  <c r="AB31" i="26" s="1"/>
  <c r="X31" i="24"/>
  <c r="X31" i="26" s="1"/>
  <c r="AC43" i="24"/>
  <c r="AC43" i="26" s="1"/>
  <c r="Y43" i="24"/>
  <c r="Y43" i="26" s="1"/>
  <c r="U43" i="24"/>
  <c r="U43" i="26" s="1"/>
  <c r="Q43" i="24"/>
  <c r="Q43" i="26" s="1"/>
  <c r="M43" i="24"/>
  <c r="M43" i="26" s="1"/>
  <c r="I43" i="24"/>
  <c r="I43" i="26" s="1"/>
  <c r="E43" i="24"/>
  <c r="E43" i="26" s="1"/>
  <c r="AA42" i="24"/>
  <c r="AA42" i="26" s="1"/>
  <c r="W42" i="24"/>
  <c r="W42" i="26" s="1"/>
  <c r="S42" i="24"/>
  <c r="S42" i="26" s="1"/>
  <c r="O42" i="24"/>
  <c r="O42" i="26" s="1"/>
  <c r="K42" i="24"/>
  <c r="K42" i="26" s="1"/>
  <c r="G42" i="24"/>
  <c r="G42" i="26" s="1"/>
  <c r="AC41" i="24"/>
  <c r="AC41" i="26" s="1"/>
  <c r="Y41" i="24"/>
  <c r="Y41" i="26" s="1"/>
  <c r="U41" i="24"/>
  <c r="U41" i="26" s="1"/>
  <c r="Q41" i="24"/>
  <c r="Q41" i="26" s="1"/>
  <c r="M41" i="24"/>
  <c r="M41" i="26" s="1"/>
  <c r="I41" i="24"/>
  <c r="I41" i="26" s="1"/>
  <c r="E41" i="24"/>
  <c r="E41" i="26" s="1"/>
  <c r="AA40" i="24"/>
  <c r="AA40" i="26" s="1"/>
  <c r="W40" i="24"/>
  <c r="W40" i="26" s="1"/>
  <c r="S40" i="24"/>
  <c r="S40" i="26" s="1"/>
  <c r="O40" i="24"/>
  <c r="O40" i="26" s="1"/>
  <c r="K40" i="24"/>
  <c r="K40" i="26" s="1"/>
  <c r="G40" i="24"/>
  <c r="G40" i="26" s="1"/>
  <c r="AC39" i="24"/>
  <c r="AC39" i="26" s="1"/>
  <c r="Y39" i="24"/>
  <c r="Y39" i="26" s="1"/>
  <c r="U39" i="24"/>
  <c r="U39" i="26" s="1"/>
  <c r="Q39" i="24"/>
  <c r="Q39" i="26" s="1"/>
  <c r="M39" i="24"/>
  <c r="M39" i="26" s="1"/>
  <c r="I39" i="24"/>
  <c r="I39" i="26" s="1"/>
  <c r="E39" i="24"/>
  <c r="E39" i="26" s="1"/>
  <c r="AA38" i="24"/>
  <c r="W38"/>
  <c r="S38"/>
  <c r="O38"/>
  <c r="K38"/>
  <c r="G38"/>
  <c r="AC37"/>
  <c r="AC37" i="26" s="1"/>
  <c r="Y37" i="24"/>
  <c r="Y37" i="26" s="1"/>
  <c r="U37" i="24"/>
  <c r="U37" i="26" s="1"/>
  <c r="Q37" i="24"/>
  <c r="Q37" i="26" s="1"/>
  <c r="M37" i="24"/>
  <c r="M37" i="26" s="1"/>
  <c r="I37" i="24"/>
  <c r="I37" i="26" s="1"/>
  <c r="E37" i="24"/>
  <c r="E37" i="26" s="1"/>
  <c r="AA36" i="24"/>
  <c r="AA36" i="26" s="1"/>
  <c r="W36" i="24"/>
  <c r="W36" i="26" s="1"/>
  <c r="S36" i="24"/>
  <c r="S36" i="26" s="1"/>
  <c r="O36" i="24"/>
  <c r="O36" i="26" s="1"/>
  <c r="K36" i="24"/>
  <c r="K36" i="26" s="1"/>
  <c r="G36" i="24"/>
  <c r="G36" i="26" s="1"/>
  <c r="AC35" i="24"/>
  <c r="AC35" i="26" s="1"/>
  <c r="Y35" i="24"/>
  <c r="Y35" i="26" s="1"/>
  <c r="U35" i="24"/>
  <c r="U35" i="26" s="1"/>
  <c r="Q35" i="24"/>
  <c r="Q35" i="26" s="1"/>
  <c r="M35" i="24"/>
  <c r="M35" i="26" s="1"/>
  <c r="I35" i="24"/>
  <c r="I35" i="26" s="1"/>
  <c r="E35" i="24"/>
  <c r="E35" i="26" s="1"/>
  <c r="AA34" i="24"/>
  <c r="AA34" i="26" s="1"/>
  <c r="W34" i="24"/>
  <c r="W34" i="26" s="1"/>
  <c r="S34" i="24"/>
  <c r="S34" i="26" s="1"/>
  <c r="O34" i="24"/>
  <c r="O34" i="26" s="1"/>
  <c r="K34" i="24"/>
  <c r="K34" i="26" s="1"/>
  <c r="G34" i="24"/>
  <c r="G34" i="26" s="1"/>
  <c r="AC33" i="24"/>
  <c r="AC33" i="26" s="1"/>
  <c r="Y33" i="24"/>
  <c r="Y33" i="26" s="1"/>
  <c r="U33" i="24"/>
  <c r="U33" i="26" s="1"/>
  <c r="Q33" i="24"/>
  <c r="Q33" i="26" s="1"/>
  <c r="M33" i="24"/>
  <c r="M33" i="26" s="1"/>
  <c r="I33" i="24"/>
  <c r="I33" i="26" s="1"/>
  <c r="E33" i="24"/>
  <c r="E33" i="26" s="1"/>
  <c r="AA32" i="24"/>
  <c r="AA32" i="26" s="1"/>
  <c r="W32" i="24"/>
  <c r="W32" i="26" s="1"/>
  <c r="S32" i="24"/>
  <c r="S32" i="26" s="1"/>
  <c r="O32" i="24"/>
  <c r="O32" i="26" s="1"/>
  <c r="K32" i="24"/>
  <c r="K32" i="26" s="1"/>
  <c r="G32" i="24"/>
  <c r="G32" i="26" s="1"/>
  <c r="AC31" i="24"/>
  <c r="AC31" i="26" s="1"/>
  <c r="Y31" i="24"/>
  <c r="Y31" i="26" s="1"/>
  <c r="U31" i="24"/>
  <c r="U31" i="26" s="1"/>
  <c r="Q31" i="24"/>
  <c r="Q31" i="26" s="1"/>
  <c r="M31" i="24"/>
  <c r="M31" i="26" s="1"/>
  <c r="I31" i="24"/>
  <c r="I31" i="26" s="1"/>
  <c r="E31" i="24"/>
  <c r="E31" i="26" s="1"/>
  <c r="AA30" i="24"/>
  <c r="AA30" i="26" s="1"/>
  <c r="W30" i="24"/>
  <c r="W30" i="26" s="1"/>
  <c r="S30" i="24"/>
  <c r="S30" i="26" s="1"/>
  <c r="O30" i="24"/>
  <c r="O30" i="26" s="1"/>
  <c r="K30" i="24"/>
  <c r="K30" i="26" s="1"/>
  <c r="G30" i="24"/>
  <c r="G30" i="26" s="1"/>
  <c r="AC29" i="24"/>
  <c r="AC29" i="26" s="1"/>
  <c r="Y29" i="24"/>
  <c r="Y29" i="26" s="1"/>
  <c r="U29" i="24"/>
  <c r="U29" i="26" s="1"/>
  <c r="Q29" i="24"/>
  <c r="Q29" i="26" s="1"/>
  <c r="M29" i="24"/>
  <c r="M29" i="26" s="1"/>
  <c r="I29" i="24"/>
  <c r="I29" i="26" s="1"/>
  <c r="T31" i="24"/>
  <c r="T31" i="26" s="1"/>
  <c r="P31" i="24"/>
  <c r="P31" i="26" s="1"/>
  <c r="L31" i="24"/>
  <c r="L31" i="26" s="1"/>
  <c r="H31" i="24"/>
  <c r="H31" i="26" s="1"/>
  <c r="D31" i="24"/>
  <c r="D31" i="26" s="1"/>
  <c r="Z30" i="24"/>
  <c r="Z30" i="26" s="1"/>
  <c r="V30" i="24"/>
  <c r="V30" i="26" s="1"/>
  <c r="R30" i="24"/>
  <c r="R30" i="26" s="1"/>
  <c r="N30" i="24"/>
  <c r="N30" i="26" s="1"/>
  <c r="J30" i="24"/>
  <c r="J30" i="26" s="1"/>
  <c r="F30" i="24"/>
  <c r="F30" i="26" s="1"/>
  <c r="AB29" i="24"/>
  <c r="AB29" i="26" s="1"/>
  <c r="X29" i="24"/>
  <c r="X29" i="26" s="1"/>
  <c r="T29" i="24"/>
  <c r="T29" i="26" s="1"/>
  <c r="P29" i="24"/>
  <c r="P29" i="26" s="1"/>
  <c r="L29" i="24"/>
  <c r="L29" i="26" s="1"/>
  <c r="H29" i="24"/>
  <c r="H29" i="26" s="1"/>
  <c r="D29" i="24"/>
  <c r="D29" i="26" s="1"/>
  <c r="Z28" i="24"/>
  <c r="Z28" i="26" s="1"/>
  <c r="V28" i="24"/>
  <c r="V28" i="26" s="1"/>
  <c r="R28" i="24"/>
  <c r="R28" i="26" s="1"/>
  <c r="N28" i="24"/>
  <c r="N28" i="26" s="1"/>
  <c r="J28" i="24"/>
  <c r="J28" i="26" s="1"/>
  <c r="F28" i="24"/>
  <c r="F28" i="26" s="1"/>
  <c r="AB27" i="24"/>
  <c r="X27"/>
  <c r="T27"/>
  <c r="P27"/>
  <c r="L27"/>
  <c r="H27"/>
  <c r="D27"/>
  <c r="Z26"/>
  <c r="Z26" i="26" s="1"/>
  <c r="V26" i="24"/>
  <c r="V26" i="26" s="1"/>
  <c r="R26" i="24"/>
  <c r="R26" i="26" s="1"/>
  <c r="N26" i="24"/>
  <c r="N26" i="26" s="1"/>
  <c r="J26" i="24"/>
  <c r="J26" i="26" s="1"/>
  <c r="F26" i="24"/>
  <c r="F26" i="26" s="1"/>
  <c r="AB25" i="24"/>
  <c r="AB25" i="26" s="1"/>
  <c r="X25" i="24"/>
  <c r="X25" i="26" s="1"/>
  <c r="T25" i="24"/>
  <c r="T25" i="26" s="1"/>
  <c r="P25" i="24"/>
  <c r="P25" i="26" s="1"/>
  <c r="L25" i="24"/>
  <c r="L25" i="26" s="1"/>
  <c r="H25" i="24"/>
  <c r="H25" i="26" s="1"/>
  <c r="D25" i="24"/>
  <c r="D25" i="26" s="1"/>
  <c r="Z24" i="24"/>
  <c r="V24"/>
  <c r="R24"/>
  <c r="N24"/>
  <c r="J24"/>
  <c r="F24"/>
  <c r="AB23"/>
  <c r="AB23" i="26" s="1"/>
  <c r="X23" i="24"/>
  <c r="X23" i="26" s="1"/>
  <c r="T23" i="24"/>
  <c r="T23" i="26" s="1"/>
  <c r="P23" i="24"/>
  <c r="P23" i="26" s="1"/>
  <c r="L23" i="24"/>
  <c r="L23" i="26" s="1"/>
  <c r="H23" i="24"/>
  <c r="H23" i="26" s="1"/>
  <c r="D23" i="24"/>
  <c r="D23" i="26" s="1"/>
  <c r="Z22" i="24"/>
  <c r="V22"/>
  <c r="R22"/>
  <c r="N22"/>
  <c r="J22"/>
  <c r="F22"/>
  <c r="AB21"/>
  <c r="AB21" i="26" s="1"/>
  <c r="X21" i="24"/>
  <c r="X21" i="26" s="1"/>
  <c r="T21" i="24"/>
  <c r="T21" i="26" s="1"/>
  <c r="P21" i="24"/>
  <c r="P21" i="26" s="1"/>
  <c r="L21" i="24"/>
  <c r="L21" i="26" s="1"/>
  <c r="H21" i="24"/>
  <c r="H21" i="26" s="1"/>
  <c r="D21" i="24"/>
  <c r="D21" i="26" s="1"/>
  <c r="Z20" i="24"/>
  <c r="V20"/>
  <c r="R20"/>
  <c r="N20"/>
  <c r="J20"/>
  <c r="F20"/>
  <c r="AB19"/>
  <c r="AB19" i="26" s="1"/>
  <c r="X19" i="24"/>
  <c r="X19" i="26" s="1"/>
  <c r="T19" i="24"/>
  <c r="T19" i="26" s="1"/>
  <c r="N19" i="24"/>
  <c r="N19" i="26" s="1"/>
  <c r="J19" i="24"/>
  <c r="J19" i="26" s="1"/>
  <c r="F19" i="24"/>
  <c r="F19" i="26" s="1"/>
  <c r="AB18" i="24"/>
  <c r="AB18" i="26" s="1"/>
  <c r="X18" i="24"/>
  <c r="X18" i="26" s="1"/>
  <c r="T18" i="24"/>
  <c r="T18" i="26" s="1"/>
  <c r="P18" i="24"/>
  <c r="P18" i="26" s="1"/>
  <c r="L18" i="24"/>
  <c r="L18" i="26" s="1"/>
  <c r="H18" i="24"/>
  <c r="H18" i="26" s="1"/>
  <c r="D18" i="24"/>
  <c r="D18" i="26" s="1"/>
  <c r="Z17" i="24"/>
  <c r="Z17" i="26" s="1"/>
  <c r="V17" i="24"/>
  <c r="V17" i="26" s="1"/>
  <c r="R17" i="24"/>
  <c r="R17" i="26" s="1"/>
  <c r="N17" i="24"/>
  <c r="N17" i="26" s="1"/>
  <c r="J17" i="24"/>
  <c r="J17" i="26" s="1"/>
  <c r="F17" i="24"/>
  <c r="F17" i="26" s="1"/>
  <c r="AB16" i="24"/>
  <c r="AB16" i="26" s="1"/>
  <c r="X16" i="24"/>
  <c r="X16" i="26" s="1"/>
  <c r="T16" i="24"/>
  <c r="T16" i="26" s="1"/>
  <c r="P16" i="24"/>
  <c r="P16" i="26" s="1"/>
  <c r="L16" i="24"/>
  <c r="L16" i="26" s="1"/>
  <c r="H16" i="24"/>
  <c r="H16" i="26" s="1"/>
  <c r="D16" i="24"/>
  <c r="D16" i="26" s="1"/>
  <c r="Z15" i="24"/>
  <c r="Z15" i="26" s="1"/>
  <c r="V15" i="24"/>
  <c r="V15" i="26" s="1"/>
  <c r="R15" i="24"/>
  <c r="R15" i="26" s="1"/>
  <c r="N15" i="24"/>
  <c r="N15" i="26" s="1"/>
  <c r="J15" i="24"/>
  <c r="J15" i="26" s="1"/>
  <c r="F15" i="24"/>
  <c r="F15" i="26" s="1"/>
  <c r="AB14" i="24"/>
  <c r="X14"/>
  <c r="T14"/>
  <c r="P14"/>
  <c r="L14"/>
  <c r="H14"/>
  <c r="D14"/>
  <c r="Z13"/>
  <c r="Z13" i="26" s="1"/>
  <c r="V13" i="24"/>
  <c r="V13" i="26" s="1"/>
  <c r="R13" i="24"/>
  <c r="R13" i="26" s="1"/>
  <c r="N13" i="24"/>
  <c r="N13" i="26" s="1"/>
  <c r="J13" i="24"/>
  <c r="J13" i="26" s="1"/>
  <c r="F13" i="24"/>
  <c r="F13" i="26" s="1"/>
  <c r="AB12" i="24"/>
  <c r="X12"/>
  <c r="T12"/>
  <c r="P12"/>
  <c r="L12"/>
  <c r="H12"/>
  <c r="D12"/>
  <c r="AC28"/>
  <c r="AC28" i="26" s="1"/>
  <c r="Y28" i="24"/>
  <c r="Y28" i="26" s="1"/>
  <c r="U28" i="24"/>
  <c r="U28" i="26" s="1"/>
  <c r="Q28" i="24"/>
  <c r="Q28" i="26" s="1"/>
  <c r="M28" i="24"/>
  <c r="M28" i="26" s="1"/>
  <c r="I28" i="24"/>
  <c r="I28" i="26" s="1"/>
  <c r="E28" i="24"/>
  <c r="E28" i="26" s="1"/>
  <c r="AA27" i="24"/>
  <c r="W27"/>
  <c r="S27"/>
  <c r="O27"/>
  <c r="K27"/>
  <c r="G27"/>
  <c r="AC26"/>
  <c r="AC26" i="26" s="1"/>
  <c r="Y26" i="24"/>
  <c r="Y26" i="26" s="1"/>
  <c r="U26" i="24"/>
  <c r="U26" i="26" s="1"/>
  <c r="Q26" i="24"/>
  <c r="Q26" i="26" s="1"/>
  <c r="M26" i="24"/>
  <c r="M26" i="26" s="1"/>
  <c r="I26" i="24"/>
  <c r="I26" i="26" s="1"/>
  <c r="E26" i="24"/>
  <c r="E26" i="26" s="1"/>
  <c r="AA25" i="24"/>
  <c r="AA25" i="26" s="1"/>
  <c r="W25" i="24"/>
  <c r="W25" i="26" s="1"/>
  <c r="S25" i="24"/>
  <c r="S25" i="26" s="1"/>
  <c r="O25" i="24"/>
  <c r="O25" i="26" s="1"/>
  <c r="K25" i="24"/>
  <c r="K25" i="26" s="1"/>
  <c r="G25" i="24"/>
  <c r="G25" i="26" s="1"/>
  <c r="AC24" i="24"/>
  <c r="Y24"/>
  <c r="U24"/>
  <c r="Q24"/>
  <c r="M24"/>
  <c r="I24"/>
  <c r="E24"/>
  <c r="AA23"/>
  <c r="AA23" i="26" s="1"/>
  <c r="W23" i="24"/>
  <c r="W23" i="26" s="1"/>
  <c r="S23" i="24"/>
  <c r="S23" i="26" s="1"/>
  <c r="O23" i="24"/>
  <c r="O23" i="26" s="1"/>
  <c r="K23" i="24"/>
  <c r="K23" i="26" s="1"/>
  <c r="G23" i="24"/>
  <c r="G23" i="26" s="1"/>
  <c r="AC22" i="24"/>
  <c r="Y22"/>
  <c r="U22"/>
  <c r="Q22"/>
  <c r="M22"/>
  <c r="I22"/>
  <c r="E22"/>
  <c r="AA21"/>
  <c r="AA21" i="26" s="1"/>
  <c r="W21" i="24"/>
  <c r="W21" i="26" s="1"/>
  <c r="S21" i="24"/>
  <c r="S21" i="26" s="1"/>
  <c r="O21" i="24"/>
  <c r="O21" i="26" s="1"/>
  <c r="K21" i="24"/>
  <c r="K21" i="26" s="1"/>
  <c r="G21" i="24"/>
  <c r="G21" i="26" s="1"/>
  <c r="AC20" i="24"/>
  <c r="Y20"/>
  <c r="U20"/>
  <c r="Q20"/>
  <c r="M20"/>
  <c r="I20"/>
  <c r="E20"/>
  <c r="AA19"/>
  <c r="AA19" i="26" s="1"/>
  <c r="W19" i="24"/>
  <c r="W19" i="26" s="1"/>
  <c r="S19" i="24"/>
  <c r="S19" i="26" s="1"/>
  <c r="O19" i="24"/>
  <c r="O19" i="26" s="1"/>
  <c r="K19" i="24"/>
  <c r="K19" i="26" s="1"/>
  <c r="G19" i="24"/>
  <c r="G19" i="26" s="1"/>
  <c r="AC18" i="24"/>
  <c r="AC18" i="26" s="1"/>
  <c r="Y18" i="24"/>
  <c r="Y18" i="26" s="1"/>
  <c r="U18" i="24"/>
  <c r="U18" i="26" s="1"/>
  <c r="Q18" i="24"/>
  <c r="Q18" i="26" s="1"/>
  <c r="M18" i="24"/>
  <c r="M18" i="26" s="1"/>
  <c r="I18" i="24"/>
  <c r="I18" i="26" s="1"/>
  <c r="E18" i="24"/>
  <c r="E18" i="26" s="1"/>
  <c r="AA17" i="24"/>
  <c r="AA17" i="26" s="1"/>
  <c r="W17" i="24"/>
  <c r="W17" i="26" s="1"/>
  <c r="S17" i="24"/>
  <c r="S17" i="26" s="1"/>
  <c r="O17" i="24"/>
  <c r="O17" i="26" s="1"/>
  <c r="K17" i="24"/>
  <c r="K17" i="26" s="1"/>
  <c r="G17" i="24"/>
  <c r="G17" i="26" s="1"/>
  <c r="AC16" i="24"/>
  <c r="AC16" i="26" s="1"/>
  <c r="Y16" i="24"/>
  <c r="Y16" i="26" s="1"/>
  <c r="U16" i="24"/>
  <c r="U16" i="26" s="1"/>
  <c r="Q16" i="24"/>
  <c r="Q16" i="26" s="1"/>
  <c r="M16" i="24"/>
  <c r="M16" i="26" s="1"/>
  <c r="I16" i="24"/>
  <c r="I16" i="26" s="1"/>
  <c r="E16" i="24"/>
  <c r="E16" i="26" s="1"/>
  <c r="AA15" i="24"/>
  <c r="AA15" i="26" s="1"/>
  <c r="W15" i="24"/>
  <c r="W15" i="26" s="1"/>
  <c r="S15" i="24"/>
  <c r="S15" i="26" s="1"/>
  <c r="O15" i="24"/>
  <c r="O15" i="26" s="1"/>
  <c r="K15" i="24"/>
  <c r="K15" i="26" s="1"/>
  <c r="G15" i="24"/>
  <c r="G15" i="26" s="1"/>
  <c r="AC14" i="24"/>
  <c r="Y14"/>
  <c r="U14"/>
  <c r="Q14"/>
  <c r="M14"/>
  <c r="I14"/>
  <c r="E14"/>
  <c r="AA13"/>
  <c r="AA13" i="26" s="1"/>
  <c r="W13" i="24"/>
  <c r="W13" i="26" s="1"/>
  <c r="S13" i="24"/>
  <c r="S13" i="26" s="1"/>
  <c r="O13" i="24"/>
  <c r="O13" i="26" s="1"/>
  <c r="K13" i="24"/>
  <c r="K13" i="26" s="1"/>
  <c r="G13" i="24"/>
  <c r="G13" i="26" s="1"/>
  <c r="AC12" i="24"/>
  <c r="Y12"/>
  <c r="U12"/>
  <c r="Q12"/>
  <c r="M12"/>
  <c r="I12"/>
  <c r="E12"/>
  <c r="C43"/>
  <c r="C43" i="26" s="1"/>
  <c r="C39" i="24"/>
  <c r="C39" i="26" s="1"/>
  <c r="C35" i="24"/>
  <c r="C35" i="26" s="1"/>
  <c r="C31" i="24"/>
  <c r="C31" i="26" s="1"/>
  <c r="C27" i="24"/>
  <c r="C23"/>
  <c r="C23" i="26" s="1"/>
  <c r="C19" i="24"/>
  <c r="C19" i="26" s="1"/>
  <c r="C15" i="24"/>
  <c r="C15" i="26" s="1"/>
  <c r="C42" i="24"/>
  <c r="C42" i="26" s="1"/>
  <c r="C38" i="24"/>
  <c r="C34"/>
  <c r="C34" i="26" s="1"/>
  <c r="C30" i="24"/>
  <c r="C30" i="26" s="1"/>
  <c r="C26" i="24"/>
  <c r="C26" i="26" s="1"/>
  <c r="C18" i="24"/>
  <c r="C18" i="26" s="1"/>
  <c r="C12" i="24"/>
  <c r="F44"/>
  <c r="K44"/>
  <c r="E44"/>
  <c r="C20"/>
  <c r="P19"/>
  <c r="P19" i="26" s="1"/>
  <c r="L19" i="24"/>
  <c r="L19" i="26" s="1"/>
  <c r="H19" i="24"/>
  <c r="H19" i="26" s="1"/>
  <c r="D19" i="24"/>
  <c r="D19" i="26" s="1"/>
  <c r="Z18" i="24"/>
  <c r="Z18" i="26" s="1"/>
  <c r="V18" i="24"/>
  <c r="V18" i="26" s="1"/>
  <c r="R18" i="24"/>
  <c r="R18" i="26" s="1"/>
  <c r="N18" i="24"/>
  <c r="N18" i="26" s="1"/>
  <c r="J18" i="24"/>
  <c r="J18" i="26" s="1"/>
  <c r="F18" i="24"/>
  <c r="F18" i="26" s="1"/>
  <c r="AB17" i="24"/>
  <c r="AB17" i="26" s="1"/>
  <c r="X17" i="24"/>
  <c r="X17" i="26" s="1"/>
  <c r="T17" i="24"/>
  <c r="T17" i="26" s="1"/>
  <c r="P17" i="24"/>
  <c r="P17" i="26" s="1"/>
  <c r="L17" i="24"/>
  <c r="L17" i="26" s="1"/>
  <c r="H17" i="24"/>
  <c r="H17" i="26" s="1"/>
  <c r="D17" i="24"/>
  <c r="D17" i="26" s="1"/>
  <c r="Z16" i="24"/>
  <c r="Z16" i="26" s="1"/>
  <c r="V16" i="24"/>
  <c r="V16" i="26" s="1"/>
  <c r="R16" i="24"/>
  <c r="R16" i="26" s="1"/>
  <c r="N16" i="24"/>
  <c r="N16" i="26" s="1"/>
  <c r="J16" i="24"/>
  <c r="J16" i="26" s="1"/>
  <c r="F16" i="24"/>
  <c r="F16" i="26" s="1"/>
  <c r="AB15" i="24"/>
  <c r="AB15" i="26" s="1"/>
  <c r="X15" i="24"/>
  <c r="X15" i="26" s="1"/>
  <c r="T15" i="24"/>
  <c r="T15" i="26" s="1"/>
  <c r="P15" i="24"/>
  <c r="P15" i="26" s="1"/>
  <c r="L15" i="24"/>
  <c r="L15" i="26" s="1"/>
  <c r="H15" i="24"/>
  <c r="H15" i="26" s="1"/>
  <c r="D15" i="24"/>
  <c r="D15" i="26" s="1"/>
  <c r="Z14" i="24"/>
  <c r="Z48" i="26" s="1"/>
  <c r="V14" i="24"/>
  <c r="V48" i="26" s="1"/>
  <c r="R14" i="24"/>
  <c r="R48" i="26" s="1"/>
  <c r="N14" i="24"/>
  <c r="N48" i="26" s="1"/>
  <c r="J14" i="24"/>
  <c r="J48" i="26" s="1"/>
  <c r="F14" i="24"/>
  <c r="F48" i="26" s="1"/>
  <c r="AB13" i="24"/>
  <c r="AB13" i="26" s="1"/>
  <c r="X13" i="24"/>
  <c r="X13" i="26" s="1"/>
  <c r="T13" i="24"/>
  <c r="T13" i="26" s="1"/>
  <c r="P13" i="24"/>
  <c r="P13" i="26" s="1"/>
  <c r="L13" i="24"/>
  <c r="L13" i="26" s="1"/>
  <c r="H13" i="24"/>
  <c r="H13" i="26" s="1"/>
  <c r="D13" i="24"/>
  <c r="D13" i="26" s="1"/>
  <c r="Z12" i="24"/>
  <c r="V12"/>
  <c r="R12"/>
  <c r="N12"/>
  <c r="J12"/>
  <c r="F12"/>
  <c r="E29"/>
  <c r="E29" i="26" s="1"/>
  <c r="AA28" i="24"/>
  <c r="AA28" i="26" s="1"/>
  <c r="W28" i="24"/>
  <c r="W28" i="26" s="1"/>
  <c r="S28" i="24"/>
  <c r="S28" i="26" s="1"/>
  <c r="O28" i="24"/>
  <c r="O28" i="26" s="1"/>
  <c r="K28" i="24"/>
  <c r="K28" i="26" s="1"/>
  <c r="G28" i="24"/>
  <c r="G28" i="26" s="1"/>
  <c r="AC27" i="24"/>
  <c r="Y27"/>
  <c r="U27"/>
  <c r="Q27"/>
  <c r="M27"/>
  <c r="I27"/>
  <c r="E27"/>
  <c r="AA26"/>
  <c r="AA26" i="26" s="1"/>
  <c r="W26" i="24"/>
  <c r="W26" i="26" s="1"/>
  <c r="S26" i="24"/>
  <c r="S26" i="26" s="1"/>
  <c r="O26" i="24"/>
  <c r="O26" i="26" s="1"/>
  <c r="K26" i="24"/>
  <c r="K26" i="26" s="1"/>
  <c r="G26" i="24"/>
  <c r="G26" i="26" s="1"/>
  <c r="AC25" i="24"/>
  <c r="AC25" i="26" s="1"/>
  <c r="Y25" i="24"/>
  <c r="Y25" i="26" s="1"/>
  <c r="U25" i="24"/>
  <c r="U25" i="26" s="1"/>
  <c r="Q25" i="24"/>
  <c r="Q25" i="26" s="1"/>
  <c r="M25" i="24"/>
  <c r="M25" i="26" s="1"/>
  <c r="I25" i="24"/>
  <c r="I25" i="26" s="1"/>
  <c r="E25" i="24"/>
  <c r="E25" i="26" s="1"/>
  <c r="AA24" i="24"/>
  <c r="W24"/>
  <c r="S24"/>
  <c r="O24"/>
  <c r="K24"/>
  <c r="G24"/>
  <c r="AC23"/>
  <c r="AC23" i="26" s="1"/>
  <c r="Y23" i="24"/>
  <c r="Y23" i="26" s="1"/>
  <c r="U23" i="24"/>
  <c r="U23" i="26" s="1"/>
  <c r="Q23" i="24"/>
  <c r="Q23" i="26" s="1"/>
  <c r="M23" i="24"/>
  <c r="M23" i="26" s="1"/>
  <c r="I23" i="24"/>
  <c r="I23" i="26" s="1"/>
  <c r="E23" i="24"/>
  <c r="E23" i="26" s="1"/>
  <c r="AA22" i="24"/>
  <c r="AA50" i="26" s="1"/>
  <c r="W22" i="24"/>
  <c r="W50" i="26" s="1"/>
  <c r="S22" i="24"/>
  <c r="S50" i="26" s="1"/>
  <c r="O22" i="24"/>
  <c r="O50" i="26" s="1"/>
  <c r="K22" i="24"/>
  <c r="K50" i="26" s="1"/>
  <c r="G22" i="24"/>
  <c r="G50" i="26" s="1"/>
  <c r="AC21" i="24"/>
  <c r="AC21" i="26" s="1"/>
  <c r="Y21" i="24"/>
  <c r="Y21" i="26" s="1"/>
  <c r="U21" i="24"/>
  <c r="U21" i="26" s="1"/>
  <c r="Q21" i="24"/>
  <c r="Q21" i="26" s="1"/>
  <c r="M21" i="24"/>
  <c r="M21" i="26" s="1"/>
  <c r="I21" i="24"/>
  <c r="I21" i="26" s="1"/>
  <c r="E21" i="24"/>
  <c r="E21" i="26" s="1"/>
  <c r="AA20" i="24"/>
  <c r="W20"/>
  <c r="S20"/>
  <c r="O20"/>
  <c r="K20"/>
  <c r="G20"/>
  <c r="AC19"/>
  <c r="AC19" i="26" s="1"/>
  <c r="Y19" i="24"/>
  <c r="Y19" i="26" s="1"/>
  <c r="U19" i="24"/>
  <c r="U19" i="26" s="1"/>
  <c r="Q19" i="24"/>
  <c r="Q19" i="26" s="1"/>
  <c r="M19" i="24"/>
  <c r="M19" i="26" s="1"/>
  <c r="I19" i="24"/>
  <c r="I19" i="26" s="1"/>
  <c r="E19" i="24"/>
  <c r="E19" i="26" s="1"/>
  <c r="AA18" i="24"/>
  <c r="AA18" i="26" s="1"/>
  <c r="W18" i="24"/>
  <c r="W18" i="26" s="1"/>
  <c r="S18" i="24"/>
  <c r="S18" i="26" s="1"/>
  <c r="O18" i="24"/>
  <c r="O18" i="26" s="1"/>
  <c r="K18" i="24"/>
  <c r="K18" i="26" s="1"/>
  <c r="G18" i="24"/>
  <c r="G18" i="26" s="1"/>
  <c r="AC17" i="24"/>
  <c r="AC17" i="26" s="1"/>
  <c r="Y17" i="24"/>
  <c r="Y17" i="26" s="1"/>
  <c r="U17" i="24"/>
  <c r="U17" i="26" s="1"/>
  <c r="Q17" i="24"/>
  <c r="Q17" i="26" s="1"/>
  <c r="M17" i="24"/>
  <c r="M17" i="26" s="1"/>
  <c r="I17" i="24"/>
  <c r="I17" i="26" s="1"/>
  <c r="E17" i="24"/>
  <c r="E17" i="26" s="1"/>
  <c r="AA16" i="24"/>
  <c r="AA16" i="26" s="1"/>
  <c r="W16" i="24"/>
  <c r="W16" i="26" s="1"/>
  <c r="S16" i="24"/>
  <c r="S16" i="26" s="1"/>
  <c r="O16" i="24"/>
  <c r="O16" i="26" s="1"/>
  <c r="K16" i="24"/>
  <c r="K16" i="26" s="1"/>
  <c r="G16" i="24"/>
  <c r="G16" i="26" s="1"/>
  <c r="AC15" i="24"/>
  <c r="AC15" i="26" s="1"/>
  <c r="Y15" i="24"/>
  <c r="Y15" i="26" s="1"/>
  <c r="U15" i="24"/>
  <c r="U15" i="26" s="1"/>
  <c r="Q15" i="24"/>
  <c r="Q15" i="26" s="1"/>
  <c r="M15" i="24"/>
  <c r="M15" i="26" s="1"/>
  <c r="I15" i="24"/>
  <c r="I15" i="26" s="1"/>
  <c r="E15" i="24"/>
  <c r="E15" i="26" s="1"/>
  <c r="AA14" i="24"/>
  <c r="AA48" i="26" s="1"/>
  <c r="W14" i="24"/>
  <c r="W48" i="26" s="1"/>
  <c r="S14" i="24"/>
  <c r="S48" i="26" s="1"/>
  <c r="O14" i="24"/>
  <c r="O48" i="26" s="1"/>
  <c r="K14" i="24"/>
  <c r="K48" i="26" s="1"/>
  <c r="G14" i="24"/>
  <c r="G48" i="26" s="1"/>
  <c r="AC13" i="24"/>
  <c r="AC13" i="26" s="1"/>
  <c r="Y13" i="24"/>
  <c r="Y13" i="26" s="1"/>
  <c r="U13" i="24"/>
  <c r="U13" i="26" s="1"/>
  <c r="Q13" i="24"/>
  <c r="Q13" i="26" s="1"/>
  <c r="M13" i="24"/>
  <c r="M13" i="26" s="1"/>
  <c r="I13" i="24"/>
  <c r="I13" i="26" s="1"/>
  <c r="E13" i="24"/>
  <c r="E13" i="26" s="1"/>
  <c r="AA12" i="24"/>
  <c r="W12"/>
  <c r="S12"/>
  <c r="O12"/>
  <c r="K12"/>
  <c r="G12"/>
  <c r="C41"/>
  <c r="C41" i="26" s="1"/>
  <c r="C37" i="24"/>
  <c r="C37" i="26" s="1"/>
  <c r="C33" i="24"/>
  <c r="C33" i="26" s="1"/>
  <c r="C29" i="24"/>
  <c r="C29" i="26" s="1"/>
  <c r="C25" i="24"/>
  <c r="C25" i="26" s="1"/>
  <c r="C21" i="24"/>
  <c r="C21" i="26" s="1"/>
  <c r="C17" i="24"/>
  <c r="C17" i="26" s="1"/>
  <c r="C13" i="24"/>
  <c r="C13" i="26" s="1"/>
  <c r="C40" i="24"/>
  <c r="C40" i="26" s="1"/>
  <c r="C36" i="24"/>
  <c r="C36" i="26" s="1"/>
  <c r="C32" i="24"/>
  <c r="C32" i="26" s="1"/>
  <c r="C28" i="24"/>
  <c r="C28" i="26" s="1"/>
  <c r="C24" i="24"/>
  <c r="C16"/>
  <c r="C16" i="26" s="1"/>
  <c r="H44" i="24"/>
  <c r="D44"/>
  <c r="G44"/>
  <c r="C22"/>
  <c r="C14"/>
  <c r="AQ43"/>
  <c r="AQ14"/>
  <c r="E111" s="1"/>
  <c r="AQ32"/>
  <c r="W111" s="1"/>
  <c r="AQ15"/>
  <c r="AQ23"/>
  <c r="AQ31"/>
  <c r="AQ39"/>
  <c r="AQ28"/>
  <c r="AQ12"/>
  <c r="C111" s="1"/>
  <c r="AQ40"/>
  <c r="AQ24"/>
  <c r="O111" s="1"/>
  <c r="AQ13"/>
  <c r="AQ21"/>
  <c r="AQ29"/>
  <c r="AQ37"/>
  <c r="AQ16"/>
  <c r="I44"/>
  <c r="P44"/>
  <c r="X44"/>
  <c r="W44"/>
  <c r="U44"/>
  <c r="J44"/>
  <c r="R44"/>
  <c r="Z44"/>
  <c r="AA44"/>
  <c r="S44"/>
  <c r="C44"/>
  <c r="AQ42"/>
  <c r="AQ38"/>
  <c r="AC111" s="1"/>
  <c r="AQ22"/>
  <c r="M111" s="1"/>
  <c r="AQ36"/>
  <c r="AA111" s="1"/>
  <c r="AQ19"/>
  <c r="J111" s="1"/>
  <c r="AQ27"/>
  <c r="R111" s="1"/>
  <c r="AQ35"/>
  <c r="Z111" s="1"/>
  <c r="AQ18"/>
  <c r="AQ41"/>
  <c r="AQ20"/>
  <c r="K111" s="1"/>
  <c r="AQ34"/>
  <c r="AQ17"/>
  <c r="AQ25"/>
  <c r="AQ33"/>
  <c r="X111" s="1"/>
  <c r="AQ30"/>
  <c r="AQ26"/>
  <c r="L44"/>
  <c r="T44"/>
  <c r="AB44"/>
  <c r="Q44"/>
  <c r="AC44"/>
  <c r="N44"/>
  <c r="V44"/>
  <c r="O44"/>
  <c r="M44"/>
  <c r="Y44"/>
  <c r="AQ44"/>
  <c r="B9" i="20"/>
  <c r="B9" i="19"/>
  <c r="AT40" i="20"/>
  <c r="D12"/>
  <c r="F12"/>
  <c r="H12"/>
  <c r="J12"/>
  <c r="P12"/>
  <c r="R12"/>
  <c r="T12"/>
  <c r="V12"/>
  <c r="X12"/>
  <c r="Z12"/>
  <c r="D13"/>
  <c r="H13"/>
  <c r="J13"/>
  <c r="T13"/>
  <c r="V13"/>
  <c r="X13"/>
  <c r="Z13"/>
  <c r="D14"/>
  <c r="D48" s="1"/>
  <c r="F14"/>
  <c r="F48" s="1"/>
  <c r="H14"/>
  <c r="J14"/>
  <c r="T14"/>
  <c r="V14"/>
  <c r="X14"/>
  <c r="Z14"/>
  <c r="AB14"/>
  <c r="H15"/>
  <c r="J15"/>
  <c r="T15"/>
  <c r="V15"/>
  <c r="X15"/>
  <c r="Z15"/>
  <c r="D16"/>
  <c r="F16"/>
  <c r="H16"/>
  <c r="J16"/>
  <c r="T16"/>
  <c r="V16"/>
  <c r="X16"/>
  <c r="Z16"/>
  <c r="D17"/>
  <c r="F17"/>
  <c r="H17"/>
  <c r="J17"/>
  <c r="T17"/>
  <c r="V17"/>
  <c r="X17"/>
  <c r="Z17"/>
  <c r="D18"/>
  <c r="F18"/>
  <c r="H18"/>
  <c r="J18"/>
  <c r="T18"/>
  <c r="V18"/>
  <c r="X18"/>
  <c r="Z18"/>
  <c r="D19"/>
  <c r="F19"/>
  <c r="H19"/>
  <c r="J19"/>
  <c r="T19"/>
  <c r="V19"/>
  <c r="X19"/>
  <c r="Z19"/>
  <c r="AB19"/>
  <c r="D20"/>
  <c r="H20"/>
  <c r="T20"/>
  <c r="V20"/>
  <c r="X20"/>
  <c r="Z20"/>
  <c r="D21"/>
  <c r="H21"/>
  <c r="P21"/>
  <c r="P49" s="1"/>
  <c r="T21"/>
  <c r="V21"/>
  <c r="X21"/>
  <c r="Z21"/>
  <c r="D22"/>
  <c r="T22"/>
  <c r="V22"/>
  <c r="X22"/>
  <c r="H23"/>
  <c r="T23"/>
  <c r="V23"/>
  <c r="X23"/>
  <c r="D24"/>
  <c r="H24"/>
  <c r="J24"/>
  <c r="T24"/>
  <c r="V24"/>
  <c r="X24"/>
  <c r="Z24"/>
  <c r="D25"/>
  <c r="H25"/>
  <c r="J25"/>
  <c r="T25"/>
  <c r="V25"/>
  <c r="X25"/>
  <c r="Z25"/>
  <c r="D26"/>
  <c r="H26"/>
  <c r="J26"/>
  <c r="T26"/>
  <c r="V26"/>
  <c r="X26"/>
  <c r="Z26"/>
  <c r="D27"/>
  <c r="J27"/>
  <c r="T27"/>
  <c r="V27"/>
  <c r="X27"/>
  <c r="Z27"/>
  <c r="D28"/>
  <c r="H28"/>
  <c r="T28"/>
  <c r="V28"/>
  <c r="X28"/>
  <c r="Z28"/>
  <c r="D29"/>
  <c r="T29"/>
  <c r="V29"/>
  <c r="X29"/>
  <c r="Z29"/>
  <c r="D30"/>
  <c r="H30"/>
  <c r="J30"/>
  <c r="T30"/>
  <c r="V30"/>
  <c r="X30"/>
  <c r="Z30"/>
  <c r="D31"/>
  <c r="H31"/>
  <c r="J31"/>
  <c r="J49" s="1"/>
  <c r="T31"/>
  <c r="V31"/>
  <c r="X31"/>
  <c r="Z31"/>
  <c r="D32"/>
  <c r="H32"/>
  <c r="J32"/>
  <c r="T32"/>
  <c r="V32"/>
  <c r="X32"/>
  <c r="Z32"/>
  <c r="AB32"/>
  <c r="D33"/>
  <c r="T33"/>
  <c r="V33"/>
  <c r="Z33"/>
  <c r="AB33"/>
  <c r="D34"/>
  <c r="F34"/>
  <c r="H34"/>
  <c r="J34"/>
  <c r="T34"/>
  <c r="V34"/>
  <c r="X34"/>
  <c r="Z34"/>
  <c r="D35"/>
  <c r="T35"/>
  <c r="V35"/>
  <c r="X35"/>
  <c r="Z35"/>
  <c r="D36"/>
  <c r="J36"/>
  <c r="L36"/>
  <c r="T36"/>
  <c r="V36"/>
  <c r="X36"/>
  <c r="Z36"/>
  <c r="D37"/>
  <c r="H37"/>
  <c r="J37"/>
  <c r="T37"/>
  <c r="X37"/>
  <c r="L38"/>
  <c r="L39"/>
  <c r="T41"/>
  <c r="V41"/>
  <c r="F42"/>
  <c r="D43"/>
  <c r="F43"/>
  <c r="H43"/>
  <c r="J43"/>
  <c r="N43"/>
  <c r="P43"/>
  <c r="T43"/>
  <c r="V43"/>
  <c r="X43"/>
  <c r="Z43"/>
  <c r="AB43"/>
  <c r="D44"/>
  <c r="D59" s="1"/>
  <c r="F44"/>
  <c r="F59" s="1"/>
  <c r="H44"/>
  <c r="H59" s="1"/>
  <c r="J44"/>
  <c r="J59" s="1"/>
  <c r="L44"/>
  <c r="L59" s="1"/>
  <c r="N44"/>
  <c r="N59" s="1"/>
  <c r="P44"/>
  <c r="P59" s="1"/>
  <c r="R44"/>
  <c r="R59" s="1"/>
  <c r="T44"/>
  <c r="T59" s="1"/>
  <c r="V44"/>
  <c r="V59" s="1"/>
  <c r="X44"/>
  <c r="X59" s="1"/>
  <c r="Z44"/>
  <c r="Z59" s="1"/>
  <c r="AB44"/>
  <c r="AB59" s="1"/>
  <c r="C13"/>
  <c r="C15"/>
  <c r="C17"/>
  <c r="C19"/>
  <c r="C25"/>
  <c r="C27"/>
  <c r="C29"/>
  <c r="C43"/>
  <c r="C12"/>
  <c r="E12"/>
  <c r="I12"/>
  <c r="O12"/>
  <c r="Q12"/>
  <c r="W12"/>
  <c r="Y12"/>
  <c r="AA12"/>
  <c r="AC12"/>
  <c r="AQ12"/>
  <c r="C111" s="1"/>
  <c r="E13"/>
  <c r="I13"/>
  <c r="O13"/>
  <c r="Q13"/>
  <c r="W13"/>
  <c r="Y13"/>
  <c r="AA13"/>
  <c r="AQ13"/>
  <c r="D111" s="1"/>
  <c r="E14"/>
  <c r="I14"/>
  <c r="O14"/>
  <c r="Q14"/>
  <c r="W14"/>
  <c r="W48" s="1"/>
  <c r="Y14"/>
  <c r="AA14"/>
  <c r="AC14"/>
  <c r="AQ14"/>
  <c r="E111" s="1"/>
  <c r="E15"/>
  <c r="O15"/>
  <c r="Q15"/>
  <c r="Y15"/>
  <c r="AA15"/>
  <c r="AQ15"/>
  <c r="F111" s="1"/>
  <c r="E16"/>
  <c r="I16"/>
  <c r="O16"/>
  <c r="Y16"/>
  <c r="AA16"/>
  <c r="AQ16"/>
  <c r="G111" s="1"/>
  <c r="E17"/>
  <c r="I17"/>
  <c r="O17"/>
  <c r="Q17"/>
  <c r="W17"/>
  <c r="Y17"/>
  <c r="AA17"/>
  <c r="AQ17"/>
  <c r="H111" s="1"/>
  <c r="E18"/>
  <c r="I18"/>
  <c r="O18"/>
  <c r="Q18"/>
  <c r="Y18"/>
  <c r="AA18"/>
  <c r="AQ18"/>
  <c r="I111" s="1"/>
  <c r="E19"/>
  <c r="I19"/>
  <c r="O19"/>
  <c r="Q19"/>
  <c r="AA19"/>
  <c r="AC19"/>
  <c r="AQ19"/>
  <c r="J111" s="1"/>
  <c r="E20"/>
  <c r="I20"/>
  <c r="O20"/>
  <c r="Q20"/>
  <c r="AA20"/>
  <c r="AC20"/>
  <c r="AQ20"/>
  <c r="K111" s="1"/>
  <c r="E21"/>
  <c r="I21"/>
  <c r="O21"/>
  <c r="Q21"/>
  <c r="AA21"/>
  <c r="AC21"/>
  <c r="AQ21"/>
  <c r="L111" s="1"/>
  <c r="I22"/>
  <c r="O22"/>
  <c r="O50" s="1"/>
  <c r="Q22"/>
  <c r="W22"/>
  <c r="AA22"/>
  <c r="AQ22"/>
  <c r="M111" s="1"/>
  <c r="Q23"/>
  <c r="W23"/>
  <c r="AQ23"/>
  <c r="N111" s="1"/>
  <c r="E24"/>
  <c r="E51" s="1"/>
  <c r="I24"/>
  <c r="O24"/>
  <c r="Q24"/>
  <c r="W24"/>
  <c r="AA24"/>
  <c r="AQ24"/>
  <c r="O111" s="1"/>
  <c r="I25"/>
  <c r="O25"/>
  <c r="Q25"/>
  <c r="W25"/>
  <c r="AA25"/>
  <c r="AQ25"/>
  <c r="P111" s="1"/>
  <c r="I26"/>
  <c r="O26"/>
  <c r="Q26"/>
  <c r="W26"/>
  <c r="Y26"/>
  <c r="Y51" s="1"/>
  <c r="AA26"/>
  <c r="AQ26"/>
  <c r="Q111" s="1"/>
  <c r="E27"/>
  <c r="I27"/>
  <c r="O27"/>
  <c r="Q27"/>
  <c r="W27"/>
  <c r="AA27"/>
  <c r="AQ27"/>
  <c r="R111" s="1"/>
  <c r="E28"/>
  <c r="I28"/>
  <c r="O28"/>
  <c r="Q28"/>
  <c r="W28"/>
  <c r="AA28"/>
  <c r="AQ28"/>
  <c r="S111" s="1"/>
  <c r="E29"/>
  <c r="I29"/>
  <c r="O29"/>
  <c r="Q29"/>
  <c r="AA29"/>
  <c r="AQ29"/>
  <c r="T111" s="1"/>
  <c r="E30"/>
  <c r="I30"/>
  <c r="O30"/>
  <c r="Q30"/>
  <c r="AA30"/>
  <c r="AQ30"/>
  <c r="U111" s="1"/>
  <c r="E31"/>
  <c r="I31"/>
  <c r="O31"/>
  <c r="Q31"/>
  <c r="AA31"/>
  <c r="AC31"/>
  <c r="AQ31"/>
  <c r="V111" s="1"/>
  <c r="E32"/>
  <c r="I32"/>
  <c r="O32"/>
  <c r="Q32"/>
  <c r="W32"/>
  <c r="AA32"/>
  <c r="AQ32"/>
  <c r="W111" s="1"/>
  <c r="O33"/>
  <c r="W33"/>
  <c r="AQ33"/>
  <c r="X111" s="1"/>
  <c r="E34"/>
  <c r="I34"/>
  <c r="O34"/>
  <c r="Q34"/>
  <c r="W34"/>
  <c r="AA34"/>
  <c r="AC34"/>
  <c r="AQ34"/>
  <c r="Y111" s="1"/>
  <c r="E35"/>
  <c r="I35"/>
  <c r="O35"/>
  <c r="Q35"/>
  <c r="AA35"/>
  <c r="AC35"/>
  <c r="AQ35"/>
  <c r="Z111" s="1"/>
  <c r="E36"/>
  <c r="G36"/>
  <c r="I36"/>
  <c r="O36"/>
  <c r="Q36"/>
  <c r="S36"/>
  <c r="U36"/>
  <c r="W36"/>
  <c r="AQ36"/>
  <c r="AA111" s="1"/>
  <c r="E37"/>
  <c r="I37"/>
  <c r="O37"/>
  <c r="Q37"/>
  <c r="AA37"/>
  <c r="AQ37"/>
  <c r="AB111" s="1"/>
  <c r="G38"/>
  <c r="K38"/>
  <c r="M38"/>
  <c r="S38"/>
  <c r="U38"/>
  <c r="AQ38"/>
  <c r="AC111" s="1"/>
  <c r="G39"/>
  <c r="K39"/>
  <c r="M39"/>
  <c r="S39"/>
  <c r="U39"/>
  <c r="AQ39"/>
  <c r="O41"/>
  <c r="AQ41"/>
  <c r="AQ42"/>
  <c r="E43"/>
  <c r="I43"/>
  <c r="Q43"/>
  <c r="W43"/>
  <c r="AA43"/>
  <c r="AC43"/>
  <c r="AQ43"/>
  <c r="E44"/>
  <c r="E59" s="1"/>
  <c r="G44"/>
  <c r="G59" s="1"/>
  <c r="I44"/>
  <c r="I59" s="1"/>
  <c r="K44"/>
  <c r="K59" s="1"/>
  <c r="M44"/>
  <c r="M59" s="1"/>
  <c r="O44"/>
  <c r="O59" s="1"/>
  <c r="Q44"/>
  <c r="Q59" s="1"/>
  <c r="S44"/>
  <c r="S59" s="1"/>
  <c r="U44"/>
  <c r="U59" s="1"/>
  <c r="W44"/>
  <c r="W59" s="1"/>
  <c r="Y44"/>
  <c r="Y59" s="1"/>
  <c r="AA44"/>
  <c r="AA59" s="1"/>
  <c r="AC44"/>
  <c r="AC59" s="1"/>
  <c r="AQ44"/>
  <c r="C14"/>
  <c r="C16"/>
  <c r="C18"/>
  <c r="C24"/>
  <c r="C26"/>
  <c r="C28"/>
  <c r="C30"/>
  <c r="C32"/>
  <c r="C34"/>
  <c r="C44"/>
  <c r="C59" s="1"/>
  <c r="B9" i="4"/>
  <c r="B9" i="8"/>
  <c r="B9" i="7"/>
  <c r="B9" i="5"/>
  <c r="B9" i="6"/>
  <c r="E12" i="8"/>
  <c r="I12"/>
  <c r="O12"/>
  <c r="Q12"/>
  <c r="W12"/>
  <c r="Y12"/>
  <c r="AA12"/>
  <c r="AC12"/>
  <c r="AQ12"/>
  <c r="C111" s="1"/>
  <c r="E13"/>
  <c r="E13" i="19" s="1"/>
  <c r="I13" i="8"/>
  <c r="I13" i="19" s="1"/>
  <c r="O13" i="8"/>
  <c r="O13" i="19" s="1"/>
  <c r="Q13" i="8"/>
  <c r="Q13" i="19" s="1"/>
  <c r="W13" i="8"/>
  <c r="W13" i="19" s="1"/>
  <c r="Y13" i="8"/>
  <c r="Y13" i="19" s="1"/>
  <c r="AA13" i="8"/>
  <c r="AA13" i="19" s="1"/>
  <c r="AQ13" i="8"/>
  <c r="E14"/>
  <c r="I14"/>
  <c r="O14"/>
  <c r="Q14"/>
  <c r="W14"/>
  <c r="Y14"/>
  <c r="AA14"/>
  <c r="AC14"/>
  <c r="AQ14"/>
  <c r="E15"/>
  <c r="E15" i="19" s="1"/>
  <c r="O15" i="8"/>
  <c r="O15" i="19" s="1"/>
  <c r="Q15" i="8"/>
  <c r="Q15" i="19" s="1"/>
  <c r="Y15" i="8"/>
  <c r="Y15" i="19" s="1"/>
  <c r="AA15" i="8"/>
  <c r="AA15" i="19" s="1"/>
  <c r="AQ15" i="8"/>
  <c r="E16"/>
  <c r="E16" i="19" s="1"/>
  <c r="I16" i="8"/>
  <c r="I16" i="19" s="1"/>
  <c r="O16" i="8"/>
  <c r="O16" i="19" s="1"/>
  <c r="Y16" i="8"/>
  <c r="Y16" i="19" s="1"/>
  <c r="AA16" i="8"/>
  <c r="AA16" i="19" s="1"/>
  <c r="AQ16" i="8"/>
  <c r="E17"/>
  <c r="E17" i="19" s="1"/>
  <c r="I17" i="8"/>
  <c r="I17" i="19" s="1"/>
  <c r="O17" i="8"/>
  <c r="O17" i="19" s="1"/>
  <c r="Q17" i="8"/>
  <c r="Q17" i="19" s="1"/>
  <c r="W17" i="8"/>
  <c r="W17" i="19" s="1"/>
  <c r="Y17" i="8"/>
  <c r="Y17" i="19" s="1"/>
  <c r="AA17" i="8"/>
  <c r="AA17" i="19" s="1"/>
  <c r="AQ17" i="8"/>
  <c r="E18"/>
  <c r="E18" i="19" s="1"/>
  <c r="I18" i="8"/>
  <c r="I18" i="19" s="1"/>
  <c r="O18" i="8"/>
  <c r="O18" i="19" s="1"/>
  <c r="Q18" i="8"/>
  <c r="Q18" i="19" s="1"/>
  <c r="Y18" i="8"/>
  <c r="Y18" i="19" s="1"/>
  <c r="AA18" i="8"/>
  <c r="AA18" i="19" s="1"/>
  <c r="AQ18" i="8"/>
  <c r="E19"/>
  <c r="E19" i="19" s="1"/>
  <c r="I19" i="8"/>
  <c r="I19" i="19" s="1"/>
  <c r="O19" i="8"/>
  <c r="O19" i="19" s="1"/>
  <c r="Q19" i="8"/>
  <c r="Q19" i="19" s="1"/>
  <c r="AA19" i="8"/>
  <c r="AA19" i="19" s="1"/>
  <c r="AC19" i="8"/>
  <c r="AC19" i="19" s="1"/>
  <c r="AQ19" i="8"/>
  <c r="E23" i="42" s="1"/>
  <c r="E20" i="8"/>
  <c r="I20"/>
  <c r="O20"/>
  <c r="Q20"/>
  <c r="AA20"/>
  <c r="AC20"/>
  <c r="AQ20"/>
  <c r="E21"/>
  <c r="E21" i="19" s="1"/>
  <c r="I21" i="8"/>
  <c r="I21" i="19" s="1"/>
  <c r="O21" i="8"/>
  <c r="O21" i="19" s="1"/>
  <c r="Q21" i="8"/>
  <c r="Q21" i="19" s="1"/>
  <c r="AA21" i="8"/>
  <c r="AA21" i="19" s="1"/>
  <c r="AC21" i="8"/>
  <c r="AC21" i="19" s="1"/>
  <c r="AQ21" i="8"/>
  <c r="I22"/>
  <c r="O22"/>
  <c r="Q22"/>
  <c r="W22"/>
  <c r="AA22"/>
  <c r="AQ22"/>
  <c r="Q23"/>
  <c r="Q23" i="19" s="1"/>
  <c r="W23" i="8"/>
  <c r="W23" i="19" s="1"/>
  <c r="AQ23" i="8"/>
  <c r="E24"/>
  <c r="I24"/>
  <c r="O24"/>
  <c r="Q24"/>
  <c r="W24"/>
  <c r="AA24"/>
  <c r="AQ24"/>
  <c r="I25"/>
  <c r="I25" i="19" s="1"/>
  <c r="O25" i="8"/>
  <c r="O25" i="19" s="1"/>
  <c r="Q25" i="8"/>
  <c r="Q25" i="19" s="1"/>
  <c r="W25" i="8"/>
  <c r="W25" i="19" s="1"/>
  <c r="AA25" i="8"/>
  <c r="AA25" i="19" s="1"/>
  <c r="AQ25" i="8"/>
  <c r="I26"/>
  <c r="I26" i="19" s="1"/>
  <c r="O26" i="8"/>
  <c r="O26" i="19" s="1"/>
  <c r="Q26" i="8"/>
  <c r="Q26" i="19" s="1"/>
  <c r="W26" i="8"/>
  <c r="W26" i="19" s="1"/>
  <c r="Y26" i="8"/>
  <c r="AA26"/>
  <c r="AA26" i="19" s="1"/>
  <c r="AQ26" i="8"/>
  <c r="E27"/>
  <c r="I27"/>
  <c r="O27"/>
  <c r="Q27"/>
  <c r="W27"/>
  <c r="AA27"/>
  <c r="AQ27"/>
  <c r="E28"/>
  <c r="E28" i="19" s="1"/>
  <c r="I28" i="8"/>
  <c r="I28" i="19" s="1"/>
  <c r="O28" i="8"/>
  <c r="O28" i="19" s="1"/>
  <c r="Q28" i="8"/>
  <c r="Q28" i="19" s="1"/>
  <c r="W28" i="8"/>
  <c r="W28" i="19" s="1"/>
  <c r="AA28" i="8"/>
  <c r="AA28" i="19" s="1"/>
  <c r="AQ28" i="8"/>
  <c r="E29"/>
  <c r="E29" i="19" s="1"/>
  <c r="I29" i="8"/>
  <c r="I29" i="19" s="1"/>
  <c r="O29" i="8"/>
  <c r="O29" i="19" s="1"/>
  <c r="Q29" i="8"/>
  <c r="Q29" i="19" s="1"/>
  <c r="AA29" i="8"/>
  <c r="AA29" i="19" s="1"/>
  <c r="AQ29" i="8"/>
  <c r="E30"/>
  <c r="E30" i="19" s="1"/>
  <c r="I30" i="8"/>
  <c r="I30" i="19" s="1"/>
  <c r="O30" i="8"/>
  <c r="O30" i="19" s="1"/>
  <c r="Q30" i="8"/>
  <c r="Q30" i="19" s="1"/>
  <c r="AA30" i="8"/>
  <c r="AA30" i="19" s="1"/>
  <c r="AQ30" i="8"/>
  <c r="E31"/>
  <c r="E31" i="19" s="1"/>
  <c r="I31" i="8"/>
  <c r="I31" i="19" s="1"/>
  <c r="O31" i="8"/>
  <c r="O31" i="19" s="1"/>
  <c r="Q31" i="8"/>
  <c r="Q31" i="19" s="1"/>
  <c r="AA31" i="8"/>
  <c r="AA31" i="19" s="1"/>
  <c r="AC31" i="8"/>
  <c r="AC31" i="19" s="1"/>
  <c r="AQ31" i="8"/>
  <c r="E32"/>
  <c r="E32" i="19" s="1"/>
  <c r="I32" i="8"/>
  <c r="I32" i="19" s="1"/>
  <c r="O32" i="8"/>
  <c r="O32" i="19" s="1"/>
  <c r="Q32" i="8"/>
  <c r="Q32" i="19" s="1"/>
  <c r="W32" i="8"/>
  <c r="W32" i="19" s="1"/>
  <c r="AA32" i="8"/>
  <c r="AA32" i="19" s="1"/>
  <c r="AQ32" i="8"/>
  <c r="E26" i="42" s="1"/>
  <c r="O33" i="8"/>
  <c r="O33" i="19" s="1"/>
  <c r="W33" i="8"/>
  <c r="W33" i="19" s="1"/>
  <c r="AQ33" i="8"/>
  <c r="E34"/>
  <c r="E34" i="19" s="1"/>
  <c r="I34" i="8"/>
  <c r="I34" i="19" s="1"/>
  <c r="O34" i="8"/>
  <c r="O34" i="19" s="1"/>
  <c r="Q34" i="8"/>
  <c r="Q34" i="19" s="1"/>
  <c r="W34" i="8"/>
  <c r="W34" i="19" s="1"/>
  <c r="AA34" i="8"/>
  <c r="AA34" i="19" s="1"/>
  <c r="AC34" i="8"/>
  <c r="AC34" i="19" s="1"/>
  <c r="AQ34" i="8"/>
  <c r="E35"/>
  <c r="E35" i="19" s="1"/>
  <c r="I35" i="8"/>
  <c r="I35" i="19" s="1"/>
  <c r="O35" i="8"/>
  <c r="O35" i="19" s="1"/>
  <c r="Q35" i="8"/>
  <c r="Q35" i="19" s="1"/>
  <c r="AA35" i="8"/>
  <c r="AA35" i="19" s="1"/>
  <c r="AC35" i="8"/>
  <c r="AC35" i="19" s="1"/>
  <c r="AQ35" i="8"/>
  <c r="E24" i="42" s="1"/>
  <c r="E36" i="8"/>
  <c r="E36" i="19" s="1"/>
  <c r="G36" i="8"/>
  <c r="G36" i="19" s="1"/>
  <c r="I36" i="8"/>
  <c r="I36" i="19" s="1"/>
  <c r="O36" i="8"/>
  <c r="O36" i="19" s="1"/>
  <c r="Q36" i="8"/>
  <c r="Q36" i="19" s="1"/>
  <c r="S36" i="8"/>
  <c r="S36" i="19" s="1"/>
  <c r="U36" i="8"/>
  <c r="U36" i="19" s="1"/>
  <c r="W36" i="8"/>
  <c r="W36" i="19" s="1"/>
  <c r="AQ36" i="8"/>
  <c r="E37"/>
  <c r="E37" i="19" s="1"/>
  <c r="I37" i="8"/>
  <c r="I37" i="19" s="1"/>
  <c r="O37" i="8"/>
  <c r="O37" i="19" s="1"/>
  <c r="Q37" i="8"/>
  <c r="Q37" i="19" s="1"/>
  <c r="AA37" i="8"/>
  <c r="AA37" i="19" s="1"/>
  <c r="AQ37" i="8"/>
  <c r="G38"/>
  <c r="K38"/>
  <c r="M38"/>
  <c r="S38"/>
  <c r="U38"/>
  <c r="AQ38"/>
  <c r="G39"/>
  <c r="G39" i="19" s="1"/>
  <c r="K39" i="8"/>
  <c r="K39" i="19" s="1"/>
  <c r="M39" i="8"/>
  <c r="M39" i="19" s="1"/>
  <c r="S39" i="8"/>
  <c r="S39" i="19" s="1"/>
  <c r="U39" i="8"/>
  <c r="U39" i="19" s="1"/>
  <c r="AQ39" i="8"/>
  <c r="O41"/>
  <c r="O41" i="19" s="1"/>
  <c r="AQ41" i="8"/>
  <c r="AQ42"/>
  <c r="E43"/>
  <c r="E43" i="19" s="1"/>
  <c r="I43" i="8"/>
  <c r="I43" i="19" s="1"/>
  <c r="Q43" i="8"/>
  <c r="Q43" i="19" s="1"/>
  <c r="W43" i="8"/>
  <c r="W43" i="19" s="1"/>
  <c r="AA43" i="8"/>
  <c r="AA43" i="19" s="1"/>
  <c r="AC43" i="8"/>
  <c r="AC43" i="19" s="1"/>
  <c r="AQ43" i="8"/>
  <c r="E44"/>
  <c r="G44"/>
  <c r="I44"/>
  <c r="K44"/>
  <c r="M44"/>
  <c r="O44"/>
  <c r="Q44"/>
  <c r="S44"/>
  <c r="U44"/>
  <c r="W44"/>
  <c r="Y44"/>
  <c r="AA44"/>
  <c r="AC44"/>
  <c r="AQ44"/>
  <c r="C14"/>
  <c r="C16"/>
  <c r="C16" i="19" s="1"/>
  <c r="C18" i="8"/>
  <c r="C18" i="19" s="1"/>
  <c r="C24" i="8"/>
  <c r="C26"/>
  <c r="C26" i="19" s="1"/>
  <c r="C28" i="8"/>
  <c r="C28" i="19" s="1"/>
  <c r="C30" i="8"/>
  <c r="C30" i="19" s="1"/>
  <c r="C32" i="8"/>
  <c r="C32" i="19" s="1"/>
  <c r="C34" i="8"/>
  <c r="C34" i="19" s="1"/>
  <c r="C44" i="8"/>
  <c r="C12" i="47" s="1"/>
  <c r="D12" i="8"/>
  <c r="F12"/>
  <c r="H12"/>
  <c r="J12"/>
  <c r="P12"/>
  <c r="R12"/>
  <c r="T12"/>
  <c r="V12"/>
  <c r="X12"/>
  <c r="Z12"/>
  <c r="D13"/>
  <c r="D13" i="19" s="1"/>
  <c r="H13" i="8"/>
  <c r="H13" i="19" s="1"/>
  <c r="J13" i="8"/>
  <c r="J13" i="19" s="1"/>
  <c r="T13" i="8"/>
  <c r="T13" i="19" s="1"/>
  <c r="V13" i="8"/>
  <c r="V13" i="19" s="1"/>
  <c r="X13" i="8"/>
  <c r="X13" i="19" s="1"/>
  <c r="Z13" i="8"/>
  <c r="Z13" i="19" s="1"/>
  <c r="D14" i="8"/>
  <c r="F14"/>
  <c r="H14"/>
  <c r="J14"/>
  <c r="T14"/>
  <c r="V14"/>
  <c r="X14"/>
  <c r="Z14"/>
  <c r="AB14"/>
  <c r="H15"/>
  <c r="H15" i="19" s="1"/>
  <c r="J15" i="8"/>
  <c r="J15" i="19" s="1"/>
  <c r="T15" i="8"/>
  <c r="T15" i="19" s="1"/>
  <c r="V15" i="8"/>
  <c r="V15" i="19" s="1"/>
  <c r="X15" i="8"/>
  <c r="X15" i="19" s="1"/>
  <c r="Z15" i="8"/>
  <c r="Z15" i="19" s="1"/>
  <c r="D16" i="8"/>
  <c r="D16" i="19" s="1"/>
  <c r="F16" i="8"/>
  <c r="F16" i="19" s="1"/>
  <c r="H16" i="8"/>
  <c r="H16" i="19" s="1"/>
  <c r="J16" i="8"/>
  <c r="J16" i="19" s="1"/>
  <c r="T16" i="8"/>
  <c r="T16" i="19" s="1"/>
  <c r="V16" i="8"/>
  <c r="V16" i="19" s="1"/>
  <c r="X16" i="8"/>
  <c r="X16" i="19" s="1"/>
  <c r="Z16" i="8"/>
  <c r="Z16" i="19" s="1"/>
  <c r="D17" i="8"/>
  <c r="D17" i="19" s="1"/>
  <c r="F17" i="8"/>
  <c r="F17" i="19" s="1"/>
  <c r="H17" i="8"/>
  <c r="H17" i="19" s="1"/>
  <c r="J17" i="8"/>
  <c r="J17" i="19" s="1"/>
  <c r="T17" i="8"/>
  <c r="T17" i="19" s="1"/>
  <c r="V17" i="8"/>
  <c r="V17" i="19" s="1"/>
  <c r="X17" i="8"/>
  <c r="X17" i="19" s="1"/>
  <c r="Z17" i="8"/>
  <c r="Z17" i="19" s="1"/>
  <c r="D18" i="8"/>
  <c r="D18" i="19" s="1"/>
  <c r="F18" i="8"/>
  <c r="F18" i="19" s="1"/>
  <c r="H18" i="8"/>
  <c r="H18" i="19" s="1"/>
  <c r="J18" i="8"/>
  <c r="J18" i="19" s="1"/>
  <c r="T18" i="8"/>
  <c r="T18" i="19" s="1"/>
  <c r="V18" i="8"/>
  <c r="V18" i="19" s="1"/>
  <c r="X18" i="8"/>
  <c r="X18" i="19" s="1"/>
  <c r="Z18" i="8"/>
  <c r="Z18" i="19" s="1"/>
  <c r="D19" i="8"/>
  <c r="D19" i="19" s="1"/>
  <c r="F19" i="8"/>
  <c r="F19" i="19" s="1"/>
  <c r="H19" i="8"/>
  <c r="H19" i="19" s="1"/>
  <c r="J19" i="8"/>
  <c r="J19" i="19" s="1"/>
  <c r="T19" i="8"/>
  <c r="T19" i="19" s="1"/>
  <c r="V19" i="8"/>
  <c r="V19" i="19" s="1"/>
  <c r="X19" i="8"/>
  <c r="X19" i="19" s="1"/>
  <c r="Z19" i="8"/>
  <c r="Z19" i="19" s="1"/>
  <c r="AB19" i="8"/>
  <c r="AB19" i="19" s="1"/>
  <c r="D20" i="8"/>
  <c r="H20"/>
  <c r="T20"/>
  <c r="V20"/>
  <c r="X20"/>
  <c r="Z20"/>
  <c r="D21"/>
  <c r="D21" i="19" s="1"/>
  <c r="H21" i="8"/>
  <c r="H21" i="19" s="1"/>
  <c r="P21" i="8"/>
  <c r="T21"/>
  <c r="T21" i="19" s="1"/>
  <c r="V21" i="8"/>
  <c r="V21" i="19" s="1"/>
  <c r="X21" i="8"/>
  <c r="X21" i="19" s="1"/>
  <c r="Z21" i="8"/>
  <c r="Z21" i="19" s="1"/>
  <c r="D22" i="8"/>
  <c r="T22"/>
  <c r="V22"/>
  <c r="X22"/>
  <c r="H23"/>
  <c r="T23"/>
  <c r="T23" i="19" s="1"/>
  <c r="V23" i="8"/>
  <c r="V23" i="19" s="1"/>
  <c r="X23" i="8"/>
  <c r="X23" i="19" s="1"/>
  <c r="D24" i="8"/>
  <c r="H24"/>
  <c r="J24"/>
  <c r="T24"/>
  <c r="V24"/>
  <c r="X24"/>
  <c r="Z24"/>
  <c r="D25"/>
  <c r="D25" i="19" s="1"/>
  <c r="H25" i="8"/>
  <c r="H25" i="19" s="1"/>
  <c r="J25" i="8"/>
  <c r="J25" i="19" s="1"/>
  <c r="T25" i="8"/>
  <c r="T25" i="19" s="1"/>
  <c r="V25" i="8"/>
  <c r="V25" i="19" s="1"/>
  <c r="X25" i="8"/>
  <c r="X25" i="19" s="1"/>
  <c r="Z25" i="8"/>
  <c r="Z25" i="19" s="1"/>
  <c r="D26" i="8"/>
  <c r="D26" i="19" s="1"/>
  <c r="H26" i="8"/>
  <c r="H26" i="19" s="1"/>
  <c r="J26" i="8"/>
  <c r="J26" i="19" s="1"/>
  <c r="T26" i="8"/>
  <c r="T26" i="19" s="1"/>
  <c r="V26" i="8"/>
  <c r="V26" i="19" s="1"/>
  <c r="X26" i="8"/>
  <c r="X26" i="19" s="1"/>
  <c r="Z26" i="8"/>
  <c r="Z26" i="19" s="1"/>
  <c r="D27" i="8"/>
  <c r="J27"/>
  <c r="T27"/>
  <c r="V27"/>
  <c r="X27"/>
  <c r="Z27"/>
  <c r="D28"/>
  <c r="D28" i="19" s="1"/>
  <c r="H28" i="8"/>
  <c r="T28"/>
  <c r="T28" i="19" s="1"/>
  <c r="V28" i="8"/>
  <c r="V28" i="19" s="1"/>
  <c r="X28" i="8"/>
  <c r="X28" i="19" s="1"/>
  <c r="Z28" i="8"/>
  <c r="Z28" i="19" s="1"/>
  <c r="D29" i="8"/>
  <c r="D29" i="19" s="1"/>
  <c r="T29" i="8"/>
  <c r="T29" i="19" s="1"/>
  <c r="V29" i="8"/>
  <c r="V29" i="19" s="1"/>
  <c r="X29" i="8"/>
  <c r="X29" i="19" s="1"/>
  <c r="Z29" i="8"/>
  <c r="Z29" i="19" s="1"/>
  <c r="D30" i="8"/>
  <c r="D30" i="19" s="1"/>
  <c r="H30" i="8"/>
  <c r="H30" i="19" s="1"/>
  <c r="J30" i="8"/>
  <c r="J30" i="19" s="1"/>
  <c r="T30" i="8"/>
  <c r="T30" i="19" s="1"/>
  <c r="V30" i="8"/>
  <c r="V30" i="19" s="1"/>
  <c r="X30" i="8"/>
  <c r="X30" i="19" s="1"/>
  <c r="Z30" i="8"/>
  <c r="Z30" i="19" s="1"/>
  <c r="D31" i="8"/>
  <c r="D31" i="19" s="1"/>
  <c r="H31" i="8"/>
  <c r="H31" i="19" s="1"/>
  <c r="J31" i="8"/>
  <c r="T31"/>
  <c r="T31" i="19" s="1"/>
  <c r="V31" i="8"/>
  <c r="V31" i="19" s="1"/>
  <c r="X31" i="8"/>
  <c r="X31" i="19" s="1"/>
  <c r="Z31" i="8"/>
  <c r="Z31" i="19" s="1"/>
  <c r="D32" i="8"/>
  <c r="D32" i="19" s="1"/>
  <c r="H32" i="8"/>
  <c r="H32" i="19" s="1"/>
  <c r="J32" i="8"/>
  <c r="J32" i="19" s="1"/>
  <c r="T32" i="8"/>
  <c r="T32" i="19" s="1"/>
  <c r="V32" i="8"/>
  <c r="V32" i="19" s="1"/>
  <c r="X32" i="8"/>
  <c r="X32" i="19" s="1"/>
  <c r="Z32" i="8"/>
  <c r="Z32" i="19" s="1"/>
  <c r="AB32" i="8"/>
  <c r="AB32" i="19" s="1"/>
  <c r="D33" i="8"/>
  <c r="D33" i="19" s="1"/>
  <c r="T33" i="8"/>
  <c r="T33" i="19" s="1"/>
  <c r="V33" i="8"/>
  <c r="V33" i="19" s="1"/>
  <c r="Z33" i="8"/>
  <c r="Z33" i="19" s="1"/>
  <c r="AB33" i="8"/>
  <c r="AB33" i="19" s="1"/>
  <c r="D34" i="8"/>
  <c r="D34" i="19" s="1"/>
  <c r="F34" i="8"/>
  <c r="F34" i="19" s="1"/>
  <c r="H34" i="8"/>
  <c r="H34" i="19" s="1"/>
  <c r="J34" i="8"/>
  <c r="J34" i="19" s="1"/>
  <c r="T34" i="8"/>
  <c r="T34" i="19" s="1"/>
  <c r="V34" i="8"/>
  <c r="V34" i="19" s="1"/>
  <c r="X34" i="8"/>
  <c r="X34" i="19" s="1"/>
  <c r="Z34" i="8"/>
  <c r="Z34" i="19" s="1"/>
  <c r="D35" i="8"/>
  <c r="D35" i="19" s="1"/>
  <c r="T35" i="8"/>
  <c r="T35" i="19" s="1"/>
  <c r="V35" i="8"/>
  <c r="V35" i="19" s="1"/>
  <c r="X35" i="8"/>
  <c r="X35" i="19" s="1"/>
  <c r="Z35" i="8"/>
  <c r="Z35" i="19" s="1"/>
  <c r="D36" i="8"/>
  <c r="D36" i="19" s="1"/>
  <c r="J36" i="8"/>
  <c r="J36" i="19" s="1"/>
  <c r="L36" i="8"/>
  <c r="L36" i="19" s="1"/>
  <c r="T36" i="8"/>
  <c r="T36" i="19" s="1"/>
  <c r="V36" i="8"/>
  <c r="V36" i="19" s="1"/>
  <c r="X36" i="8"/>
  <c r="X36" i="19" s="1"/>
  <c r="Z36" i="8"/>
  <c r="Z36" i="19" s="1"/>
  <c r="D37" i="8"/>
  <c r="D37" i="19" s="1"/>
  <c r="H37" i="8"/>
  <c r="H37" i="19" s="1"/>
  <c r="J37" i="8"/>
  <c r="J37" i="19" s="1"/>
  <c r="T37" i="8"/>
  <c r="T37" i="19" s="1"/>
  <c r="X37" i="8"/>
  <c r="X37" i="19" s="1"/>
  <c r="L38" i="8"/>
  <c r="L39"/>
  <c r="L39" i="19" s="1"/>
  <c r="T41" i="8"/>
  <c r="T41" i="19" s="1"/>
  <c r="V41" i="8"/>
  <c r="V41" i="19" s="1"/>
  <c r="F42" i="8"/>
  <c r="F42" i="19" s="1"/>
  <c r="D43" i="8"/>
  <c r="D43" i="19" s="1"/>
  <c r="F43" i="8"/>
  <c r="F43" i="19" s="1"/>
  <c r="H43" i="8"/>
  <c r="H43" i="19" s="1"/>
  <c r="J43" i="8"/>
  <c r="J43" i="19" s="1"/>
  <c r="N43" i="8"/>
  <c r="N43" i="19" s="1"/>
  <c r="P43" i="8"/>
  <c r="P43" i="19" s="1"/>
  <c r="T43" i="8"/>
  <c r="T43" i="19" s="1"/>
  <c r="V43" i="8"/>
  <c r="V43" i="19" s="1"/>
  <c r="X43" i="8"/>
  <c r="X43" i="19" s="1"/>
  <c r="Z43" i="8"/>
  <c r="Z43" i="19" s="1"/>
  <c r="AB43" i="8"/>
  <c r="AB43" i="19" s="1"/>
  <c r="D44" i="8"/>
  <c r="F44"/>
  <c r="F12" i="47" s="1"/>
  <c r="H44" i="8"/>
  <c r="J44"/>
  <c r="J12" i="47" s="1"/>
  <c r="L44" i="8"/>
  <c r="N44"/>
  <c r="N12" i="47" s="1"/>
  <c r="P44" i="8"/>
  <c r="R44"/>
  <c r="R12" i="47" s="1"/>
  <c r="T44" i="8"/>
  <c r="V44"/>
  <c r="V12" i="47" s="1"/>
  <c r="X44" i="8"/>
  <c r="Z44"/>
  <c r="Z12" i="47" s="1"/>
  <c r="AB44" i="8"/>
  <c r="C13"/>
  <c r="C13" i="19" s="1"/>
  <c r="C15" i="8"/>
  <c r="C15" i="19" s="1"/>
  <c r="C17" i="8"/>
  <c r="C19"/>
  <c r="C19" i="19" s="1"/>
  <c r="C25" i="8"/>
  <c r="C25" i="19" s="1"/>
  <c r="C27" i="8"/>
  <c r="C29"/>
  <c r="C29" i="19" s="1"/>
  <c r="C43" i="8"/>
  <c r="C43" i="19" s="1"/>
  <c r="C12" i="8"/>
  <c r="AW44"/>
  <c r="AW39"/>
  <c r="E12" i="7"/>
  <c r="G12"/>
  <c r="I12"/>
  <c r="K12"/>
  <c r="M12"/>
  <c r="O12"/>
  <c r="Q12"/>
  <c r="S12"/>
  <c r="U12"/>
  <c r="W12"/>
  <c r="Y12"/>
  <c r="AA12"/>
  <c r="AC12"/>
  <c r="AE12"/>
  <c r="AG12"/>
  <c r="AI12"/>
  <c r="AK12"/>
  <c r="AM12"/>
  <c r="AO12"/>
  <c r="AQ12"/>
  <c r="E13"/>
  <c r="G13"/>
  <c r="I13"/>
  <c r="K13"/>
  <c r="M13"/>
  <c r="O13"/>
  <c r="Q13"/>
  <c r="S13"/>
  <c r="U13"/>
  <c r="W13"/>
  <c r="Y13"/>
  <c r="AA13"/>
  <c r="AC13"/>
  <c r="AE13"/>
  <c r="AG13"/>
  <c r="AI13"/>
  <c r="AK13"/>
  <c r="AM13"/>
  <c r="AO13"/>
  <c r="AQ13"/>
  <c r="E14"/>
  <c r="G14"/>
  <c r="I14"/>
  <c r="K14"/>
  <c r="M14"/>
  <c r="O14"/>
  <c r="Q14"/>
  <c r="S14"/>
  <c r="U14"/>
  <c r="W14"/>
  <c r="Y14"/>
  <c r="AA14"/>
  <c r="AC14"/>
  <c r="AE14"/>
  <c r="AG14"/>
  <c r="AI14"/>
  <c r="AK14"/>
  <c r="AM14"/>
  <c r="AO14"/>
  <c r="AQ14"/>
  <c r="E15"/>
  <c r="G15"/>
  <c r="I15"/>
  <c r="K15"/>
  <c r="M15"/>
  <c r="O15"/>
  <c r="Q15"/>
  <c r="S15"/>
  <c r="U15"/>
  <c r="W15"/>
  <c r="Y15"/>
  <c r="AA15"/>
  <c r="AC15"/>
  <c r="AE15"/>
  <c r="AG15"/>
  <c r="AI15"/>
  <c r="AK15"/>
  <c r="AM15"/>
  <c r="AO15"/>
  <c r="AQ15"/>
  <c r="E16"/>
  <c r="G16"/>
  <c r="I16"/>
  <c r="K16"/>
  <c r="M16"/>
  <c r="O16"/>
  <c r="Q16"/>
  <c r="S16"/>
  <c r="U16"/>
  <c r="W16"/>
  <c r="Y16"/>
  <c r="AA16"/>
  <c r="AC16"/>
  <c r="AE16"/>
  <c r="AG16"/>
  <c r="AI16"/>
  <c r="AK16"/>
  <c r="AM16"/>
  <c r="AO16"/>
  <c r="AQ16"/>
  <c r="E17"/>
  <c r="G17"/>
  <c r="I17"/>
  <c r="K17"/>
  <c r="M17"/>
  <c r="O17"/>
  <c r="Q17"/>
  <c r="S17"/>
  <c r="U17"/>
  <c r="W17"/>
  <c r="Y17"/>
  <c r="AA17"/>
  <c r="AC17"/>
  <c r="AE17"/>
  <c r="AG17"/>
  <c r="AI17"/>
  <c r="AK17"/>
  <c r="AM17"/>
  <c r="AO17"/>
  <c r="AQ17"/>
  <c r="E18"/>
  <c r="G18"/>
  <c r="I18"/>
  <c r="K18"/>
  <c r="M18"/>
  <c r="O18"/>
  <c r="Q18"/>
  <c r="S18"/>
  <c r="U18"/>
  <c r="W18"/>
  <c r="Y18"/>
  <c r="AA18"/>
  <c r="AC18"/>
  <c r="AE18"/>
  <c r="AG18"/>
  <c r="AI18"/>
  <c r="AK18"/>
  <c r="AM18"/>
  <c r="AO18"/>
  <c r="AQ18"/>
  <c r="E19"/>
  <c r="G19"/>
  <c r="I19"/>
  <c r="K19"/>
  <c r="M19"/>
  <c r="O19"/>
  <c r="Q19"/>
  <c r="S19"/>
  <c r="U19"/>
  <c r="W19"/>
  <c r="Y19"/>
  <c r="AA19"/>
  <c r="AC19"/>
  <c r="AE19"/>
  <c r="AG19"/>
  <c r="AI19"/>
  <c r="AK19"/>
  <c r="AM19"/>
  <c r="AO19"/>
  <c r="AQ19"/>
  <c r="E20"/>
  <c r="G20"/>
  <c r="I20"/>
  <c r="K20"/>
  <c r="M20"/>
  <c r="O20"/>
  <c r="Q20"/>
  <c r="S20"/>
  <c r="U20"/>
  <c r="W20"/>
  <c r="Y20"/>
  <c r="AA20"/>
  <c r="AC20"/>
  <c r="AE20"/>
  <c r="AG20"/>
  <c r="AI20"/>
  <c r="AK20"/>
  <c r="AM20"/>
  <c r="AO20"/>
  <c r="AQ20"/>
  <c r="E21"/>
  <c r="G21"/>
  <c r="I21"/>
  <c r="K21"/>
  <c r="M21"/>
  <c r="O21"/>
  <c r="Q21"/>
  <c r="S21"/>
  <c r="U21"/>
  <c r="W21"/>
  <c r="Y21"/>
  <c r="AA21"/>
  <c r="AC21"/>
  <c r="AE21"/>
  <c r="AG21"/>
  <c r="AI21"/>
  <c r="AK21"/>
  <c r="AM21"/>
  <c r="AO21"/>
  <c r="AQ21"/>
  <c r="E22"/>
  <c r="G22"/>
  <c r="I22"/>
  <c r="K22"/>
  <c r="M22"/>
  <c r="O22"/>
  <c r="Q22"/>
  <c r="S22"/>
  <c r="U22"/>
  <c r="W22"/>
  <c r="Y22"/>
  <c r="AA22"/>
  <c r="AC22"/>
  <c r="AE22"/>
  <c r="AG22"/>
  <c r="AI22"/>
  <c r="AK22"/>
  <c r="AM22"/>
  <c r="AO22"/>
  <c r="AQ22"/>
  <c r="E23"/>
  <c r="G23"/>
  <c r="I23"/>
  <c r="K23"/>
  <c r="M23"/>
  <c r="O23"/>
  <c r="Q23"/>
  <c r="S23"/>
  <c r="U23"/>
  <c r="W23"/>
  <c r="Y23"/>
  <c r="AA23"/>
  <c r="AC23"/>
  <c r="AE23"/>
  <c r="AG23"/>
  <c r="AI23"/>
  <c r="AK23"/>
  <c r="AM23"/>
  <c r="AO23"/>
  <c r="AQ23"/>
  <c r="E24"/>
  <c r="G24"/>
  <c r="I24"/>
  <c r="K24"/>
  <c r="M24"/>
  <c r="O24"/>
  <c r="Q24"/>
  <c r="S24"/>
  <c r="U24"/>
  <c r="W24"/>
  <c r="Y24"/>
  <c r="AA24"/>
  <c r="AC24"/>
  <c r="AE24"/>
  <c r="AG24"/>
  <c r="AI24"/>
  <c r="AK24"/>
  <c r="AM24"/>
  <c r="AO24"/>
  <c r="AQ24"/>
  <c r="E25"/>
  <c r="G25"/>
  <c r="I25"/>
  <c r="K25"/>
  <c r="M25"/>
  <c r="O25"/>
  <c r="Q25"/>
  <c r="S25"/>
  <c r="U25"/>
  <c r="W25"/>
  <c r="Y25"/>
  <c r="AA25"/>
  <c r="AC25"/>
  <c r="AE25"/>
  <c r="AG25"/>
  <c r="AI25"/>
  <c r="AK25"/>
  <c r="AM25"/>
  <c r="AO25"/>
  <c r="AQ25"/>
  <c r="E26"/>
  <c r="G26"/>
  <c r="I26"/>
  <c r="K26"/>
  <c r="M26"/>
  <c r="O26"/>
  <c r="Q26"/>
  <c r="S26"/>
  <c r="U26"/>
  <c r="W26"/>
  <c r="Y26"/>
  <c r="AA26"/>
  <c r="AC26"/>
  <c r="AE26"/>
  <c r="AG26"/>
  <c r="AI26"/>
  <c r="AK26"/>
  <c r="AM26"/>
  <c r="AO26"/>
  <c r="AQ26"/>
  <c r="E27"/>
  <c r="G27"/>
  <c r="I27"/>
  <c r="K27"/>
  <c r="M27"/>
  <c r="O27"/>
  <c r="Q27"/>
  <c r="S27"/>
  <c r="U27"/>
  <c r="W27"/>
  <c r="Y27"/>
  <c r="AA27"/>
  <c r="AC27"/>
  <c r="AE27"/>
  <c r="AG27"/>
  <c r="AI27"/>
  <c r="AK27"/>
  <c r="AM27"/>
  <c r="AO27"/>
  <c r="AQ27"/>
  <c r="E28"/>
  <c r="G28"/>
  <c r="I28"/>
  <c r="K28"/>
  <c r="M28"/>
  <c r="O28"/>
  <c r="Q28"/>
  <c r="S28"/>
  <c r="U28"/>
  <c r="W28"/>
  <c r="Y28"/>
  <c r="AA28"/>
  <c r="AC28"/>
  <c r="AE28"/>
  <c r="AG28"/>
  <c r="AI28"/>
  <c r="AK28"/>
  <c r="AM28"/>
  <c r="AO28"/>
  <c r="AQ28"/>
  <c r="E29"/>
  <c r="G29"/>
  <c r="I29"/>
  <c r="K29"/>
  <c r="M29"/>
  <c r="O29"/>
  <c r="Q29"/>
  <c r="S29"/>
  <c r="U29"/>
  <c r="W29"/>
  <c r="Y29"/>
  <c r="AA29"/>
  <c r="AC29"/>
  <c r="AE29"/>
  <c r="AG29"/>
  <c r="AI29"/>
  <c r="AK29"/>
  <c r="AM29"/>
  <c r="AO29"/>
  <c r="AQ29"/>
  <c r="E30"/>
  <c r="G30"/>
  <c r="I30"/>
  <c r="K30"/>
  <c r="M30"/>
  <c r="O30"/>
  <c r="Q30"/>
  <c r="S30"/>
  <c r="U30"/>
  <c r="W30"/>
  <c r="Y30"/>
  <c r="AA30"/>
  <c r="AC30"/>
  <c r="AE30"/>
  <c r="AG30"/>
  <c r="AI30"/>
  <c r="AK30"/>
  <c r="AM30"/>
  <c r="AO30"/>
  <c r="AQ30"/>
  <c r="E31"/>
  <c r="G31"/>
  <c r="I31"/>
  <c r="K31"/>
  <c r="M31"/>
  <c r="O31"/>
  <c r="Q31"/>
  <c r="S31"/>
  <c r="U31"/>
  <c r="W31"/>
  <c r="Y31"/>
  <c r="AA31"/>
  <c r="AC31"/>
  <c r="AE31"/>
  <c r="AG31"/>
  <c r="AI31"/>
  <c r="AK31"/>
  <c r="AM31"/>
  <c r="AO31"/>
  <c r="AQ31"/>
  <c r="E32"/>
  <c r="G32"/>
  <c r="I32"/>
  <c r="K32"/>
  <c r="M32"/>
  <c r="O32"/>
  <c r="Q32"/>
  <c r="S32"/>
  <c r="U32"/>
  <c r="W32"/>
  <c r="Y32"/>
  <c r="AA32"/>
  <c r="AC32"/>
  <c r="AE32"/>
  <c r="AG32"/>
  <c r="AI32"/>
  <c r="AK32"/>
  <c r="AM32"/>
  <c r="AO32"/>
  <c r="AQ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AQ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AQ34"/>
  <c r="E35"/>
  <c r="G35"/>
  <c r="I35"/>
  <c r="K35"/>
  <c r="M35"/>
  <c r="O35"/>
  <c r="Q35"/>
  <c r="S35"/>
  <c r="U35"/>
  <c r="W35"/>
  <c r="Y35"/>
  <c r="AA35"/>
  <c r="AC35"/>
  <c r="AE35"/>
  <c r="AG35"/>
  <c r="AI35"/>
  <c r="AK35"/>
  <c r="AM35"/>
  <c r="AO35"/>
  <c r="AQ35"/>
  <c r="E36"/>
  <c r="G36"/>
  <c r="I36"/>
  <c r="K36"/>
  <c r="M36"/>
  <c r="O36"/>
  <c r="Q36"/>
  <c r="S36"/>
  <c r="U36"/>
  <c r="W36"/>
  <c r="Y36"/>
  <c r="AA36"/>
  <c r="AC36"/>
  <c r="AE36"/>
  <c r="AG36"/>
  <c r="AI36"/>
  <c r="AK36"/>
  <c r="AM36"/>
  <c r="AO36"/>
  <c r="AQ36"/>
  <c r="E37"/>
  <c r="G37"/>
  <c r="I37"/>
  <c r="K37"/>
  <c r="M37"/>
  <c r="O37"/>
  <c r="Q37"/>
  <c r="S37"/>
  <c r="U37"/>
  <c r="W37"/>
  <c r="Y37"/>
  <c r="AA37"/>
  <c r="AC37"/>
  <c r="AE37"/>
  <c r="AG37"/>
  <c r="AI37"/>
  <c r="AK37"/>
  <c r="AM37"/>
  <c r="AO37"/>
  <c r="AQ37"/>
  <c r="E38"/>
  <c r="G38"/>
  <c r="I38"/>
  <c r="K38"/>
  <c r="M38"/>
  <c r="D12"/>
  <c r="F12"/>
  <c r="H12"/>
  <c r="J12"/>
  <c r="L12"/>
  <c r="N12"/>
  <c r="P12"/>
  <c r="R12"/>
  <c r="T12"/>
  <c r="V12"/>
  <c r="X12"/>
  <c r="Z12"/>
  <c r="AB12"/>
  <c r="AD12"/>
  <c r="AF12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F17"/>
  <c r="H17"/>
  <c r="J17"/>
  <c r="L17"/>
  <c r="N17"/>
  <c r="P17"/>
  <c r="R17"/>
  <c r="T17"/>
  <c r="V17"/>
  <c r="X17"/>
  <c r="Z17"/>
  <c r="AB17"/>
  <c r="AD17"/>
  <c r="AF17"/>
  <c r="AH17"/>
  <c r="AJ17"/>
  <c r="AL17"/>
  <c r="AN17"/>
  <c r="AP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AL22"/>
  <c r="AN22"/>
  <c r="AP22"/>
  <c r="D23"/>
  <c r="F23"/>
  <c r="H23"/>
  <c r="J23"/>
  <c r="L23"/>
  <c r="N23"/>
  <c r="P23"/>
  <c r="R23"/>
  <c r="T23"/>
  <c r="V23"/>
  <c r="X23"/>
  <c r="Z23"/>
  <c r="AB23"/>
  <c r="AD23"/>
  <c r="AF23"/>
  <c r="AH23"/>
  <c r="AJ23"/>
  <c r="AL23"/>
  <c r="AN23"/>
  <c r="AP23"/>
  <c r="D24"/>
  <c r="F24"/>
  <c r="H24"/>
  <c r="J24"/>
  <c r="L24"/>
  <c r="N24"/>
  <c r="P24"/>
  <c r="R24"/>
  <c r="T24"/>
  <c r="V24"/>
  <c r="X24"/>
  <c r="Z24"/>
  <c r="AB24"/>
  <c r="AD24"/>
  <c r="AF24"/>
  <c r="AH24"/>
  <c r="AJ24"/>
  <c r="AL24"/>
  <c r="AN24"/>
  <c r="AP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D26"/>
  <c r="F26"/>
  <c r="H26"/>
  <c r="J26"/>
  <c r="L26"/>
  <c r="N26"/>
  <c r="P26"/>
  <c r="R26"/>
  <c r="T26"/>
  <c r="V26"/>
  <c r="X26"/>
  <c r="Z26"/>
  <c r="AB26"/>
  <c r="AD26"/>
  <c r="AF26"/>
  <c r="AH26"/>
  <c r="AJ26"/>
  <c r="AL26"/>
  <c r="AN26"/>
  <c r="AP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D28"/>
  <c r="F28"/>
  <c r="H28"/>
  <c r="J28"/>
  <c r="L28"/>
  <c r="N28"/>
  <c r="P28"/>
  <c r="R28"/>
  <c r="T28"/>
  <c r="V28"/>
  <c r="X28"/>
  <c r="Z28"/>
  <c r="AB28"/>
  <c r="AD28"/>
  <c r="AF28"/>
  <c r="AH28"/>
  <c r="AJ28"/>
  <c r="AL28"/>
  <c r="AN28"/>
  <c r="AP28"/>
  <c r="D29"/>
  <c r="F29"/>
  <c r="H29"/>
  <c r="J29"/>
  <c r="L29"/>
  <c r="N29"/>
  <c r="P29"/>
  <c r="R29"/>
  <c r="T29"/>
  <c r="V29"/>
  <c r="X29"/>
  <c r="Z29"/>
  <c r="AB29"/>
  <c r="AD29"/>
  <c r="AF29"/>
  <c r="AH29"/>
  <c r="AJ29"/>
  <c r="AL29"/>
  <c r="AN29"/>
  <c r="AP29"/>
  <c r="D30"/>
  <c r="F30"/>
  <c r="H30"/>
  <c r="J30"/>
  <c r="L30"/>
  <c r="N30"/>
  <c r="P30"/>
  <c r="R30"/>
  <c r="T30"/>
  <c r="V30"/>
  <c r="X30"/>
  <c r="Z30"/>
  <c r="AB30"/>
  <c r="AD30"/>
  <c r="AF30"/>
  <c r="AH30"/>
  <c r="AJ30"/>
  <c r="AL30"/>
  <c r="AN30"/>
  <c r="AP30"/>
  <c r="D31"/>
  <c r="F31"/>
  <c r="H31"/>
  <c r="J31"/>
  <c r="L31"/>
  <c r="N31"/>
  <c r="P31"/>
  <c r="R31"/>
  <c r="T31"/>
  <c r="V31"/>
  <c r="X31"/>
  <c r="Z31"/>
  <c r="AB31"/>
  <c r="AD31"/>
  <c r="AF31"/>
  <c r="AH31"/>
  <c r="AJ31"/>
  <c r="AL31"/>
  <c r="AN31"/>
  <c r="AP31"/>
  <c r="D32"/>
  <c r="F32"/>
  <c r="H32"/>
  <c r="J32"/>
  <c r="L32"/>
  <c r="N32"/>
  <c r="P32"/>
  <c r="R32"/>
  <c r="T32"/>
  <c r="V32"/>
  <c r="X32"/>
  <c r="Z32"/>
  <c r="AB32"/>
  <c r="AD32"/>
  <c r="AF32"/>
  <c r="AH32"/>
  <c r="AJ32"/>
  <c r="AL32"/>
  <c r="AN32"/>
  <c r="AP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D35"/>
  <c r="F35"/>
  <c r="H35"/>
  <c r="J35"/>
  <c r="L35"/>
  <c r="N35"/>
  <c r="P35"/>
  <c r="R35"/>
  <c r="T35"/>
  <c r="V35"/>
  <c r="X35"/>
  <c r="Z35"/>
  <c r="AB35"/>
  <c r="AD35"/>
  <c r="AF35"/>
  <c r="AH35"/>
  <c r="AJ35"/>
  <c r="AL35"/>
  <c r="AN35"/>
  <c r="AP35"/>
  <c r="D36"/>
  <c r="F36"/>
  <c r="H36"/>
  <c r="J36"/>
  <c r="L36"/>
  <c r="N36"/>
  <c r="P36"/>
  <c r="R36"/>
  <c r="T36"/>
  <c r="V36"/>
  <c r="X36"/>
  <c r="Z36"/>
  <c r="AB36"/>
  <c r="AD36"/>
  <c r="AF36"/>
  <c r="AH36"/>
  <c r="AJ36"/>
  <c r="AL36"/>
  <c r="AN36"/>
  <c r="AP36"/>
  <c r="D37"/>
  <c r="F37"/>
  <c r="H37"/>
  <c r="J37"/>
  <c r="L37"/>
  <c r="N37"/>
  <c r="P37"/>
  <c r="R37"/>
  <c r="T37"/>
  <c r="V37"/>
  <c r="X37"/>
  <c r="Z37"/>
  <c r="AB37"/>
  <c r="AF37"/>
  <c r="AJ37"/>
  <c r="AN37"/>
  <c r="D38"/>
  <c r="H38"/>
  <c r="L38"/>
  <c r="O38"/>
  <c r="Q38"/>
  <c r="S38"/>
  <c r="U38"/>
  <c r="W38"/>
  <c r="Y38"/>
  <c r="AA38"/>
  <c r="AC38"/>
  <c r="AE38"/>
  <c r="AG38"/>
  <c r="AI38"/>
  <c r="AK38"/>
  <c r="AM38"/>
  <c r="AO38"/>
  <c r="AQ38"/>
  <c r="E39"/>
  <c r="G39"/>
  <c r="I39"/>
  <c r="K39"/>
  <c r="M39"/>
  <c r="O39"/>
  <c r="Q39"/>
  <c r="S39"/>
  <c r="U39"/>
  <c r="W39"/>
  <c r="Y39"/>
  <c r="AA39"/>
  <c r="AC39"/>
  <c r="AE39"/>
  <c r="AG39"/>
  <c r="AI39"/>
  <c r="AK39"/>
  <c r="AM39"/>
  <c r="AO39"/>
  <c r="AQ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AQ40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AO41"/>
  <c r="AQ41"/>
  <c r="E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AQ42"/>
  <c r="E43"/>
  <c r="G43"/>
  <c r="I43"/>
  <c r="K43"/>
  <c r="M43"/>
  <c r="O43"/>
  <c r="Q43"/>
  <c r="S43"/>
  <c r="U43"/>
  <c r="W43"/>
  <c r="Y43"/>
  <c r="AA43"/>
  <c r="AC43"/>
  <c r="AE43"/>
  <c r="AG43"/>
  <c r="AI43"/>
  <c r="AK43"/>
  <c r="AM43"/>
  <c r="AO43"/>
  <c r="AQ43"/>
  <c r="E44"/>
  <c r="G44"/>
  <c r="I44"/>
  <c r="K44"/>
  <c r="M44"/>
  <c r="O44"/>
  <c r="Q44"/>
  <c r="S44"/>
  <c r="U44"/>
  <c r="W44"/>
  <c r="Y44"/>
  <c r="AA44"/>
  <c r="AC44"/>
  <c r="AE44"/>
  <c r="AG44"/>
  <c r="AI44"/>
  <c r="AK44"/>
  <c r="AM44"/>
  <c r="AO44"/>
  <c r="AQ44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O52"/>
  <c r="AQ52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E54"/>
  <c r="G54"/>
  <c r="I54"/>
  <c r="K54"/>
  <c r="M54"/>
  <c r="O54"/>
  <c r="Q54"/>
  <c r="S54"/>
  <c r="U54"/>
  <c r="W54"/>
  <c r="Y54"/>
  <c r="AA54"/>
  <c r="AC54"/>
  <c r="AE54"/>
  <c r="AG54"/>
  <c r="AI54"/>
  <c r="AK54"/>
  <c r="AM54"/>
  <c r="AO54"/>
  <c r="AQ54"/>
  <c r="E55"/>
  <c r="G55"/>
  <c r="I55"/>
  <c r="K55"/>
  <c r="M55"/>
  <c r="O55"/>
  <c r="Q55"/>
  <c r="S55"/>
  <c r="U55"/>
  <c r="W55"/>
  <c r="Y55"/>
  <c r="AA55"/>
  <c r="AC55"/>
  <c r="AE55"/>
  <c r="AG55"/>
  <c r="AI55"/>
  <c r="AK55"/>
  <c r="AM55"/>
  <c r="AO55"/>
  <c r="AQ55"/>
  <c r="E56"/>
  <c r="G56"/>
  <c r="I56"/>
  <c r="K56"/>
  <c r="M56"/>
  <c r="O56"/>
  <c r="Q56"/>
  <c r="S56"/>
  <c r="U56"/>
  <c r="W56"/>
  <c r="Y56"/>
  <c r="AA56"/>
  <c r="AC56"/>
  <c r="AE56"/>
  <c r="AG56"/>
  <c r="AI56"/>
  <c r="AK56"/>
  <c r="AM56"/>
  <c r="AO56"/>
  <c r="AQ56"/>
  <c r="E57"/>
  <c r="G57"/>
  <c r="I57"/>
  <c r="K57"/>
  <c r="M57"/>
  <c r="O57"/>
  <c r="Q57"/>
  <c r="S57"/>
  <c r="U57"/>
  <c r="W57"/>
  <c r="Y57"/>
  <c r="AA57"/>
  <c r="AC57"/>
  <c r="AE57"/>
  <c r="AG57"/>
  <c r="AI57"/>
  <c r="AK57"/>
  <c r="AM57"/>
  <c r="AO57"/>
  <c r="AQ57"/>
  <c r="E58"/>
  <c r="G58"/>
  <c r="I58"/>
  <c r="K58"/>
  <c r="M58"/>
  <c r="O58"/>
  <c r="Q58"/>
  <c r="S58"/>
  <c r="U58"/>
  <c r="W58"/>
  <c r="Y58"/>
  <c r="AA58"/>
  <c r="AC58"/>
  <c r="AE58"/>
  <c r="AG58"/>
  <c r="AI58"/>
  <c r="AK58"/>
  <c r="AM58"/>
  <c r="AO58"/>
  <c r="AQ58"/>
  <c r="E59"/>
  <c r="G59"/>
  <c r="I59"/>
  <c r="K59"/>
  <c r="M59"/>
  <c r="O59"/>
  <c r="Q59"/>
  <c r="S59"/>
  <c r="U59"/>
  <c r="W59"/>
  <c r="Y59"/>
  <c r="AA59"/>
  <c r="AC59"/>
  <c r="AE59"/>
  <c r="AG59"/>
  <c r="AI59"/>
  <c r="AK59"/>
  <c r="AM59"/>
  <c r="AO59"/>
  <c r="AQ59"/>
  <c r="E60"/>
  <c r="G60"/>
  <c r="I60"/>
  <c r="K60"/>
  <c r="M60"/>
  <c r="O60"/>
  <c r="Q60"/>
  <c r="S60"/>
  <c r="U60"/>
  <c r="W60"/>
  <c r="Y60"/>
  <c r="AA60"/>
  <c r="AC60"/>
  <c r="AE60"/>
  <c r="AG60"/>
  <c r="AI60"/>
  <c r="AK60"/>
  <c r="AM60"/>
  <c r="AO60"/>
  <c r="AQ60"/>
  <c r="E61"/>
  <c r="G61"/>
  <c r="I61"/>
  <c r="K61"/>
  <c r="M61"/>
  <c r="O61"/>
  <c r="Q61"/>
  <c r="S61"/>
  <c r="U61"/>
  <c r="W61"/>
  <c r="Y61"/>
  <c r="AA61"/>
  <c r="AC61"/>
  <c r="AE61"/>
  <c r="AG61"/>
  <c r="AI61"/>
  <c r="AK61"/>
  <c r="AM61"/>
  <c r="AO61"/>
  <c r="AQ61"/>
  <c r="E62"/>
  <c r="G62"/>
  <c r="I62"/>
  <c r="K62"/>
  <c r="M62"/>
  <c r="O62"/>
  <c r="Q62"/>
  <c r="S62"/>
  <c r="U62"/>
  <c r="W62"/>
  <c r="Y62"/>
  <c r="AA62"/>
  <c r="AC62"/>
  <c r="AE62"/>
  <c r="AG62"/>
  <c r="AI62"/>
  <c r="AK62"/>
  <c r="AM62"/>
  <c r="AO62"/>
  <c r="AQ62"/>
  <c r="E63"/>
  <c r="G63"/>
  <c r="I63"/>
  <c r="K63"/>
  <c r="M63"/>
  <c r="O63"/>
  <c r="Q63"/>
  <c r="S63"/>
  <c r="U63"/>
  <c r="W63"/>
  <c r="Y63"/>
  <c r="AA63"/>
  <c r="AC63"/>
  <c r="AE63"/>
  <c r="AG63"/>
  <c r="AI63"/>
  <c r="AK63"/>
  <c r="AM63"/>
  <c r="AO63"/>
  <c r="AQ63"/>
  <c r="E64"/>
  <c r="G64"/>
  <c r="I64"/>
  <c r="K64"/>
  <c r="M64"/>
  <c r="O64"/>
  <c r="Q64"/>
  <c r="S64"/>
  <c r="U64"/>
  <c r="W64"/>
  <c r="Y64"/>
  <c r="AA64"/>
  <c r="AC64"/>
  <c r="AE64"/>
  <c r="AG64"/>
  <c r="AI64"/>
  <c r="AK64"/>
  <c r="AM64"/>
  <c r="AO64"/>
  <c r="AQ64"/>
  <c r="E65"/>
  <c r="E76" s="1"/>
  <c r="G65"/>
  <c r="I65"/>
  <c r="I76" s="1"/>
  <c r="K65"/>
  <c r="M65"/>
  <c r="M76" s="1"/>
  <c r="O65"/>
  <c r="O76" s="1"/>
  <c r="Q65"/>
  <c r="Q76" s="1"/>
  <c r="S65"/>
  <c r="S76" s="1"/>
  <c r="U65"/>
  <c r="U76" s="1"/>
  <c r="W65"/>
  <c r="W76" s="1"/>
  <c r="Y65"/>
  <c r="Y76" s="1"/>
  <c r="AA65"/>
  <c r="AA76" s="1"/>
  <c r="AC65"/>
  <c r="AC76" s="1"/>
  <c r="AE65"/>
  <c r="AG65"/>
  <c r="AI65"/>
  <c r="AK65"/>
  <c r="AM65"/>
  <c r="AO65"/>
  <c r="AQ65"/>
  <c r="E66"/>
  <c r="G66"/>
  <c r="I66"/>
  <c r="K66"/>
  <c r="M66"/>
  <c r="O66"/>
  <c r="Q66"/>
  <c r="S66"/>
  <c r="U66"/>
  <c r="W66"/>
  <c r="Y66"/>
  <c r="AA66"/>
  <c r="AC66"/>
  <c r="AE66"/>
  <c r="AG66"/>
  <c r="AI66"/>
  <c r="AK66"/>
  <c r="AM66"/>
  <c r="AO66"/>
  <c r="AQ66"/>
  <c r="E67"/>
  <c r="G67"/>
  <c r="I67"/>
  <c r="K67"/>
  <c r="M67"/>
  <c r="O67"/>
  <c r="Q67"/>
  <c r="S67"/>
  <c r="U67"/>
  <c r="W67"/>
  <c r="Y67"/>
  <c r="AA67"/>
  <c r="AC67"/>
  <c r="AE67"/>
  <c r="AG67"/>
  <c r="AI67"/>
  <c r="AK67"/>
  <c r="AM67"/>
  <c r="AO67"/>
  <c r="AQ67"/>
  <c r="E68"/>
  <c r="G68"/>
  <c r="I68"/>
  <c r="K68"/>
  <c r="M68"/>
  <c r="O68"/>
  <c r="Q68"/>
  <c r="S68"/>
  <c r="U68"/>
  <c r="W68"/>
  <c r="Y68"/>
  <c r="AA68"/>
  <c r="AC68"/>
  <c r="AE68"/>
  <c r="AG68"/>
  <c r="AI68"/>
  <c r="AK68"/>
  <c r="AM68"/>
  <c r="AO68"/>
  <c r="AQ68"/>
  <c r="E69"/>
  <c r="G69"/>
  <c r="I69"/>
  <c r="K69"/>
  <c r="M69"/>
  <c r="O69"/>
  <c r="Q69"/>
  <c r="S69"/>
  <c r="U69"/>
  <c r="W69"/>
  <c r="Y69"/>
  <c r="AA69"/>
  <c r="AC69"/>
  <c r="AE69"/>
  <c r="AG69"/>
  <c r="AI69"/>
  <c r="AK69"/>
  <c r="AM69"/>
  <c r="AO69"/>
  <c r="AQ69"/>
  <c r="E70"/>
  <c r="G70"/>
  <c r="I70"/>
  <c r="K70"/>
  <c r="M70"/>
  <c r="O70"/>
  <c r="Q70"/>
  <c r="S70"/>
  <c r="U70"/>
  <c r="W70"/>
  <c r="Y70"/>
  <c r="AA70"/>
  <c r="AC70"/>
  <c r="AE70"/>
  <c r="AG70"/>
  <c r="AI70"/>
  <c r="AK70"/>
  <c r="AM70"/>
  <c r="AO70"/>
  <c r="AQ70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66"/>
  <c r="C68"/>
  <c r="C70"/>
  <c r="D12" i="6"/>
  <c r="F12"/>
  <c r="H12"/>
  <c r="J12"/>
  <c r="L12"/>
  <c r="N12"/>
  <c r="P12"/>
  <c r="R12"/>
  <c r="T12"/>
  <c r="V12"/>
  <c r="X12"/>
  <c r="Z12"/>
  <c r="AB12"/>
  <c r="AD12"/>
  <c r="AF12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D79" s="1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D20" i="47" s="1"/>
  <c r="F17" i="6"/>
  <c r="F20" i="47" s="1"/>
  <c r="H17" i="6"/>
  <c r="H20" i="47" s="1"/>
  <c r="J17" i="6"/>
  <c r="J20" i="47" s="1"/>
  <c r="L17" i="6"/>
  <c r="L20" i="47" s="1"/>
  <c r="N17" i="6"/>
  <c r="N20" i="47" s="1"/>
  <c r="P17" i="6"/>
  <c r="P20" i="47" s="1"/>
  <c r="R17" i="6"/>
  <c r="R20" i="47" s="1"/>
  <c r="T17" i="6"/>
  <c r="T20" i="47" s="1"/>
  <c r="V17" i="6"/>
  <c r="V20" i="47" s="1"/>
  <c r="X17" i="6"/>
  <c r="X20" i="47" s="1"/>
  <c r="Z17" i="6"/>
  <c r="Z20" i="47" s="1"/>
  <c r="AB17" i="6"/>
  <c r="AB20" i="47" s="1"/>
  <c r="AD17" i="6"/>
  <c r="AD20" i="47" s="1"/>
  <c r="AF17" i="6"/>
  <c r="AF20" i="47" s="1"/>
  <c r="AH17" i="6"/>
  <c r="AH20" i="47" s="1"/>
  <c r="AJ17" i="6"/>
  <c r="AJ20" i="47" s="1"/>
  <c r="AL17" i="6"/>
  <c r="AL20" i="47" s="1"/>
  <c r="AN17" i="6"/>
  <c r="AN20" i="47" s="1"/>
  <c r="AP17" i="6"/>
  <c r="AP20" i="47" s="1"/>
  <c r="D18" i="6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AL22"/>
  <c r="AN22"/>
  <c r="AP22"/>
  <c r="D23"/>
  <c r="F23"/>
  <c r="H23"/>
  <c r="J23"/>
  <c r="L23"/>
  <c r="N23"/>
  <c r="P23"/>
  <c r="R23"/>
  <c r="T23"/>
  <c r="V23"/>
  <c r="X23"/>
  <c r="Z23"/>
  <c r="AB23"/>
  <c r="AD23"/>
  <c r="AF23"/>
  <c r="AH23"/>
  <c r="AJ23"/>
  <c r="AL23"/>
  <c r="AN23"/>
  <c r="AP23"/>
  <c r="D24"/>
  <c r="F24"/>
  <c r="H24"/>
  <c r="J24"/>
  <c r="L24"/>
  <c r="N24"/>
  <c r="P24"/>
  <c r="R24"/>
  <c r="T24"/>
  <c r="V24"/>
  <c r="X24"/>
  <c r="Z24"/>
  <c r="AB24"/>
  <c r="AD24"/>
  <c r="AF24"/>
  <c r="AH24"/>
  <c r="AJ24"/>
  <c r="AL24"/>
  <c r="AN24"/>
  <c r="AP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D26"/>
  <c r="F26"/>
  <c r="H26"/>
  <c r="J26"/>
  <c r="L26"/>
  <c r="N26"/>
  <c r="P26"/>
  <c r="R26"/>
  <c r="T26"/>
  <c r="V26"/>
  <c r="X26"/>
  <c r="Z26"/>
  <c r="AB26"/>
  <c r="AD26"/>
  <c r="AF26"/>
  <c r="AH26"/>
  <c r="AJ26"/>
  <c r="AL26"/>
  <c r="AN26"/>
  <c r="AP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D28"/>
  <c r="F28"/>
  <c r="H28"/>
  <c r="J28"/>
  <c r="L28"/>
  <c r="N28"/>
  <c r="P28"/>
  <c r="R28"/>
  <c r="T28"/>
  <c r="V28"/>
  <c r="X28"/>
  <c r="Z28"/>
  <c r="AH37" i="7"/>
  <c r="AP37"/>
  <c r="J38"/>
  <c r="P38"/>
  <c r="T38"/>
  <c r="X38"/>
  <c r="AB38"/>
  <c r="AF38"/>
  <c r="AJ38"/>
  <c r="AN38"/>
  <c r="D39"/>
  <c r="H39"/>
  <c r="L39"/>
  <c r="P39"/>
  <c r="T39"/>
  <c r="X39"/>
  <c r="AB39"/>
  <c r="AF39"/>
  <c r="AJ39"/>
  <c r="AN39"/>
  <c r="D40"/>
  <c r="H40"/>
  <c r="L40"/>
  <c r="P40"/>
  <c r="T40"/>
  <c r="X40"/>
  <c r="AB40"/>
  <c r="AF40"/>
  <c r="AJ40"/>
  <c r="AN40"/>
  <c r="D41"/>
  <c r="H41"/>
  <c r="L41"/>
  <c r="P41"/>
  <c r="T41"/>
  <c r="X41"/>
  <c r="AB41"/>
  <c r="AF41"/>
  <c r="AJ41"/>
  <c r="AN41"/>
  <c r="D42"/>
  <c r="H42"/>
  <c r="L42"/>
  <c r="P42"/>
  <c r="T42"/>
  <c r="X42"/>
  <c r="AB42"/>
  <c r="AF42"/>
  <c r="AJ42"/>
  <c r="AN42"/>
  <c r="D43"/>
  <c r="H43"/>
  <c r="L43"/>
  <c r="P43"/>
  <c r="T43"/>
  <c r="X43"/>
  <c r="AB43"/>
  <c r="AF43"/>
  <c r="AJ43"/>
  <c r="AN43"/>
  <c r="D44"/>
  <c r="H44"/>
  <c r="L44"/>
  <c r="P44"/>
  <c r="T44"/>
  <c r="X44"/>
  <c r="AB44"/>
  <c r="AF44"/>
  <c r="AJ44"/>
  <c r="AN44"/>
  <c r="D45"/>
  <c r="H45"/>
  <c r="L45"/>
  <c r="P45"/>
  <c r="T45"/>
  <c r="X45"/>
  <c r="AB45"/>
  <c r="AF45"/>
  <c r="AJ45"/>
  <c r="AN45"/>
  <c r="D46"/>
  <c r="H46"/>
  <c r="L46"/>
  <c r="P46"/>
  <c r="T46"/>
  <c r="X46"/>
  <c r="AB46"/>
  <c r="AF46"/>
  <c r="AJ46"/>
  <c r="AN46"/>
  <c r="D47"/>
  <c r="H47"/>
  <c r="L47"/>
  <c r="P47"/>
  <c r="T47"/>
  <c r="X47"/>
  <c r="AB47"/>
  <c r="AF47"/>
  <c r="AJ47"/>
  <c r="AN47"/>
  <c r="D48"/>
  <c r="H48"/>
  <c r="L48"/>
  <c r="P48"/>
  <c r="T48"/>
  <c r="X48"/>
  <c r="AB48"/>
  <c r="AF48"/>
  <c r="AJ48"/>
  <c r="AN48"/>
  <c r="D49"/>
  <c r="H49"/>
  <c r="L49"/>
  <c r="P49"/>
  <c r="T49"/>
  <c r="X49"/>
  <c r="AB49"/>
  <c r="AF49"/>
  <c r="AJ49"/>
  <c r="AN49"/>
  <c r="D50"/>
  <c r="H50"/>
  <c r="L50"/>
  <c r="P50"/>
  <c r="T50"/>
  <c r="X50"/>
  <c r="AB50"/>
  <c r="AF50"/>
  <c r="AJ50"/>
  <c r="AN50"/>
  <c r="D51"/>
  <c r="H51"/>
  <c r="L51"/>
  <c r="P51"/>
  <c r="T51"/>
  <c r="X51"/>
  <c r="AB51"/>
  <c r="AF51"/>
  <c r="AJ51"/>
  <c r="AN51"/>
  <c r="D52"/>
  <c r="H52"/>
  <c r="L52"/>
  <c r="P52"/>
  <c r="T52"/>
  <c r="X52"/>
  <c r="AB52"/>
  <c r="AF52"/>
  <c r="AJ52"/>
  <c r="AN52"/>
  <c r="D53"/>
  <c r="H53"/>
  <c r="L53"/>
  <c r="P53"/>
  <c r="T53"/>
  <c r="X53"/>
  <c r="AB53"/>
  <c r="AF53"/>
  <c r="AJ53"/>
  <c r="AN53"/>
  <c r="D54"/>
  <c r="H54"/>
  <c r="L54"/>
  <c r="P54"/>
  <c r="T54"/>
  <c r="X54"/>
  <c r="AB54"/>
  <c r="AF54"/>
  <c r="AJ54"/>
  <c r="AN54"/>
  <c r="D55"/>
  <c r="H55"/>
  <c r="L55"/>
  <c r="P55"/>
  <c r="T55"/>
  <c r="X55"/>
  <c r="AB55"/>
  <c r="AF55"/>
  <c r="AJ55"/>
  <c r="AN55"/>
  <c r="D56"/>
  <c r="H56"/>
  <c r="L56"/>
  <c r="P56"/>
  <c r="T56"/>
  <c r="X56"/>
  <c r="AB56"/>
  <c r="AF56"/>
  <c r="AJ56"/>
  <c r="AN56"/>
  <c r="D57"/>
  <c r="H57"/>
  <c r="L57"/>
  <c r="P57"/>
  <c r="T57"/>
  <c r="X57"/>
  <c r="AB57"/>
  <c r="AF57"/>
  <c r="AJ57"/>
  <c r="AN57"/>
  <c r="D58"/>
  <c r="H58"/>
  <c r="L58"/>
  <c r="P58"/>
  <c r="T58"/>
  <c r="X58"/>
  <c r="AB58"/>
  <c r="AF58"/>
  <c r="AJ58"/>
  <c r="AN58"/>
  <c r="D59"/>
  <c r="H59"/>
  <c r="L59"/>
  <c r="P59"/>
  <c r="T59"/>
  <c r="X59"/>
  <c r="AB59"/>
  <c r="AF59"/>
  <c r="AJ59"/>
  <c r="AN59"/>
  <c r="D60"/>
  <c r="H60"/>
  <c r="L60"/>
  <c r="P60"/>
  <c r="T60"/>
  <c r="X60"/>
  <c r="AB60"/>
  <c r="AF60"/>
  <c r="AJ60"/>
  <c r="AN60"/>
  <c r="D61"/>
  <c r="H61"/>
  <c r="L61"/>
  <c r="P61"/>
  <c r="T61"/>
  <c r="X61"/>
  <c r="AB61"/>
  <c r="AF61"/>
  <c r="AJ61"/>
  <c r="AN61"/>
  <c r="D62"/>
  <c r="H62"/>
  <c r="L62"/>
  <c r="P62"/>
  <c r="T62"/>
  <c r="X62"/>
  <c r="AB62"/>
  <c r="AF62"/>
  <c r="AJ62"/>
  <c r="AN62"/>
  <c r="D63"/>
  <c r="H63"/>
  <c r="L63"/>
  <c r="P63"/>
  <c r="T63"/>
  <c r="X63"/>
  <c r="AB63"/>
  <c r="AF63"/>
  <c r="AJ63"/>
  <c r="AN63"/>
  <c r="D64"/>
  <c r="H64"/>
  <c r="L64"/>
  <c r="P64"/>
  <c r="T64"/>
  <c r="X64"/>
  <c r="AB64"/>
  <c r="AF64"/>
  <c r="AJ64"/>
  <c r="AN64"/>
  <c r="D65"/>
  <c r="D76" s="1"/>
  <c r="H65"/>
  <c r="L65"/>
  <c r="L76" s="1"/>
  <c r="P65"/>
  <c r="P76" s="1"/>
  <c r="T65"/>
  <c r="T76" s="1"/>
  <c r="X65"/>
  <c r="X76" s="1"/>
  <c r="AB65"/>
  <c r="AB76" s="1"/>
  <c r="AF65"/>
  <c r="AJ65"/>
  <c r="AN65"/>
  <c r="D66"/>
  <c r="H66"/>
  <c r="L66"/>
  <c r="P66"/>
  <c r="T66"/>
  <c r="X66"/>
  <c r="AB66"/>
  <c r="AF66"/>
  <c r="AJ66"/>
  <c r="AN66"/>
  <c r="D67"/>
  <c r="H67"/>
  <c r="L67"/>
  <c r="P67"/>
  <c r="T67"/>
  <c r="X67"/>
  <c r="AB67"/>
  <c r="AF67"/>
  <c r="AJ67"/>
  <c r="AN67"/>
  <c r="D68"/>
  <c r="H68"/>
  <c r="L68"/>
  <c r="P68"/>
  <c r="T68"/>
  <c r="X68"/>
  <c r="AB68"/>
  <c r="AF68"/>
  <c r="AJ68"/>
  <c r="AN68"/>
  <c r="D69"/>
  <c r="H69"/>
  <c r="L69"/>
  <c r="P69"/>
  <c r="T69"/>
  <c r="X69"/>
  <c r="AB69"/>
  <c r="AF69"/>
  <c r="AJ69"/>
  <c r="AN69"/>
  <c r="D70"/>
  <c r="H70"/>
  <c r="L70"/>
  <c r="P70"/>
  <c r="T70"/>
  <c r="X70"/>
  <c r="AB70"/>
  <c r="AF70"/>
  <c r="AJ70"/>
  <c r="AN70"/>
  <c r="C13"/>
  <c r="C17"/>
  <c r="C21"/>
  <c r="C25"/>
  <c r="C29"/>
  <c r="C33"/>
  <c r="C37"/>
  <c r="C41"/>
  <c r="C45"/>
  <c r="C49"/>
  <c r="C53"/>
  <c r="C57"/>
  <c r="C61"/>
  <c r="C65"/>
  <c r="C76" s="1"/>
  <c r="C69"/>
  <c r="G12" i="6"/>
  <c r="K12"/>
  <c r="O12"/>
  <c r="S12"/>
  <c r="W12"/>
  <c r="AA12"/>
  <c r="AE12"/>
  <c r="AI12"/>
  <c r="AM12"/>
  <c r="AQ12"/>
  <c r="G13"/>
  <c r="K13"/>
  <c r="O13"/>
  <c r="S13"/>
  <c r="W13"/>
  <c r="AA13"/>
  <c r="AE13"/>
  <c r="AI13"/>
  <c r="AM13"/>
  <c r="AQ13"/>
  <c r="G14"/>
  <c r="K14"/>
  <c r="O14"/>
  <c r="S14"/>
  <c r="W14"/>
  <c r="AA14"/>
  <c r="AE14"/>
  <c r="AI14"/>
  <c r="AM14"/>
  <c r="AQ14"/>
  <c r="G15"/>
  <c r="K15"/>
  <c r="O15"/>
  <c r="S15"/>
  <c r="W15"/>
  <c r="AA15"/>
  <c r="AE15"/>
  <c r="AI15"/>
  <c r="AM15"/>
  <c r="AQ15"/>
  <c r="G16"/>
  <c r="K16"/>
  <c r="O16"/>
  <c r="S16"/>
  <c r="W16"/>
  <c r="AA16"/>
  <c r="AE16"/>
  <c r="AI16"/>
  <c r="AM16"/>
  <c r="AQ16"/>
  <c r="G17"/>
  <c r="G20" i="47" s="1"/>
  <c r="K17" i="6"/>
  <c r="K20" i="47" s="1"/>
  <c r="O17" i="6"/>
  <c r="O20" i="47" s="1"/>
  <c r="S17" i="6"/>
  <c r="S20" i="47" s="1"/>
  <c r="W17" i="6"/>
  <c r="W20" i="47" s="1"/>
  <c r="AA17" i="6"/>
  <c r="AA20" i="47" s="1"/>
  <c r="AE17" i="6"/>
  <c r="AE20" i="47" s="1"/>
  <c r="AI17" i="6"/>
  <c r="AI20" i="47" s="1"/>
  <c r="AM17" i="6"/>
  <c r="AM20" i="47" s="1"/>
  <c r="AQ17" i="6"/>
  <c r="AQ20" i="47" s="1"/>
  <c r="G18" i="6"/>
  <c r="K18"/>
  <c r="O18"/>
  <c r="S18"/>
  <c r="W18"/>
  <c r="AA18"/>
  <c r="AE18"/>
  <c r="AI18"/>
  <c r="AM18"/>
  <c r="AQ18"/>
  <c r="G19"/>
  <c r="K19"/>
  <c r="O19"/>
  <c r="S19"/>
  <c r="W19"/>
  <c r="AA19"/>
  <c r="AE19"/>
  <c r="AI19"/>
  <c r="AM19"/>
  <c r="AQ19"/>
  <c r="G20"/>
  <c r="K20"/>
  <c r="O20"/>
  <c r="S20"/>
  <c r="W20"/>
  <c r="AA20"/>
  <c r="AE20"/>
  <c r="AI20"/>
  <c r="AM20"/>
  <c r="AQ20"/>
  <c r="G21"/>
  <c r="K21"/>
  <c r="O21"/>
  <c r="S21"/>
  <c r="W21"/>
  <c r="AA21"/>
  <c r="AE21"/>
  <c r="AI21"/>
  <c r="AM21"/>
  <c r="AQ21"/>
  <c r="G22"/>
  <c r="K22"/>
  <c r="O22"/>
  <c r="S22"/>
  <c r="W22"/>
  <c r="AA22"/>
  <c r="AE22"/>
  <c r="AI22"/>
  <c r="AM22"/>
  <c r="AQ22"/>
  <c r="G23"/>
  <c r="K23"/>
  <c r="O23"/>
  <c r="S23"/>
  <c r="W23"/>
  <c r="AA23"/>
  <c r="AE23"/>
  <c r="AI23"/>
  <c r="AM23"/>
  <c r="AQ23"/>
  <c r="G24"/>
  <c r="K24"/>
  <c r="O24"/>
  <c r="S24"/>
  <c r="W24"/>
  <c r="AA24"/>
  <c r="AE24"/>
  <c r="AI24"/>
  <c r="AM24"/>
  <c r="AQ24"/>
  <c r="G25"/>
  <c r="K25"/>
  <c r="O25"/>
  <c r="S25"/>
  <c r="W25"/>
  <c r="AA25"/>
  <c r="AE25"/>
  <c r="AI25"/>
  <c r="AM25"/>
  <c r="AQ25"/>
  <c r="G26"/>
  <c r="K26"/>
  <c r="O26"/>
  <c r="S26"/>
  <c r="W26"/>
  <c r="AA26"/>
  <c r="AE26"/>
  <c r="AI26"/>
  <c r="AM26"/>
  <c r="AQ26"/>
  <c r="G27"/>
  <c r="K27"/>
  <c r="O27"/>
  <c r="S27"/>
  <c r="W27"/>
  <c r="AA27"/>
  <c r="AE27"/>
  <c r="AI27"/>
  <c r="AM27"/>
  <c r="AQ27"/>
  <c r="G28"/>
  <c r="K28"/>
  <c r="O28"/>
  <c r="S28"/>
  <c r="W28"/>
  <c r="AA28"/>
  <c r="AC28"/>
  <c r="AE28"/>
  <c r="AG28"/>
  <c r="AI28"/>
  <c r="AK28"/>
  <c r="AM28"/>
  <c r="AO28"/>
  <c r="AQ28"/>
  <c r="E29"/>
  <c r="G29"/>
  <c r="I29"/>
  <c r="K29"/>
  <c r="M29"/>
  <c r="O29"/>
  <c r="Q29"/>
  <c r="S29"/>
  <c r="U29"/>
  <c r="W29"/>
  <c r="Y29"/>
  <c r="AA29"/>
  <c r="AC29"/>
  <c r="AE29"/>
  <c r="AG29"/>
  <c r="AI29"/>
  <c r="AK29"/>
  <c r="AM29"/>
  <c r="AO29"/>
  <c r="AQ29"/>
  <c r="E30"/>
  <c r="G30"/>
  <c r="I30"/>
  <c r="K30"/>
  <c r="M30"/>
  <c r="O30"/>
  <c r="Q30"/>
  <c r="S30"/>
  <c r="U30"/>
  <c r="W30"/>
  <c r="Y30"/>
  <c r="AA30"/>
  <c r="AC30"/>
  <c r="AE30"/>
  <c r="AG30"/>
  <c r="AI30"/>
  <c r="AK30"/>
  <c r="AM30"/>
  <c r="AO30"/>
  <c r="AQ30"/>
  <c r="E31"/>
  <c r="G31"/>
  <c r="I31"/>
  <c r="K31"/>
  <c r="M31"/>
  <c r="O31"/>
  <c r="Q31"/>
  <c r="S31"/>
  <c r="U31"/>
  <c r="W31"/>
  <c r="Y31"/>
  <c r="AA31"/>
  <c r="AC31"/>
  <c r="AE31"/>
  <c r="AG31"/>
  <c r="AI31"/>
  <c r="AK31"/>
  <c r="AM31"/>
  <c r="AO31"/>
  <c r="AQ31"/>
  <c r="E32"/>
  <c r="G32"/>
  <c r="I32"/>
  <c r="K32"/>
  <c r="M32"/>
  <c r="O32"/>
  <c r="Q32"/>
  <c r="S32"/>
  <c r="U32"/>
  <c r="W32"/>
  <c r="Y32"/>
  <c r="AA32"/>
  <c r="AC32"/>
  <c r="AE32"/>
  <c r="AG32"/>
  <c r="AI32"/>
  <c r="AK32"/>
  <c r="AM32"/>
  <c r="AO32"/>
  <c r="AQ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AQ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AQ34"/>
  <c r="E35"/>
  <c r="G35"/>
  <c r="I35"/>
  <c r="K35"/>
  <c r="M35"/>
  <c r="O35"/>
  <c r="Q35"/>
  <c r="S35"/>
  <c r="U35"/>
  <c r="W35"/>
  <c r="Y35"/>
  <c r="AA35"/>
  <c r="AC35"/>
  <c r="AE35"/>
  <c r="AG35"/>
  <c r="AI35"/>
  <c r="AK35"/>
  <c r="AM35"/>
  <c r="AO35"/>
  <c r="AQ35"/>
  <c r="E36"/>
  <c r="G36"/>
  <c r="I36"/>
  <c r="K36"/>
  <c r="M36"/>
  <c r="O36"/>
  <c r="Q36"/>
  <c r="S36"/>
  <c r="U36"/>
  <c r="W36"/>
  <c r="Y36"/>
  <c r="AA36"/>
  <c r="AC36"/>
  <c r="AE36"/>
  <c r="AG36"/>
  <c r="AI36"/>
  <c r="AK36"/>
  <c r="AM36"/>
  <c r="AO36"/>
  <c r="AQ36"/>
  <c r="E37"/>
  <c r="G37"/>
  <c r="I37"/>
  <c r="K37"/>
  <c r="M37"/>
  <c r="O37"/>
  <c r="Q37"/>
  <c r="S37"/>
  <c r="U37"/>
  <c r="W37"/>
  <c r="Y37"/>
  <c r="AA37"/>
  <c r="AC37"/>
  <c r="AE37"/>
  <c r="AG37"/>
  <c r="AI37"/>
  <c r="AK37"/>
  <c r="AM37"/>
  <c r="AO37"/>
  <c r="AQ37"/>
  <c r="E38"/>
  <c r="G38"/>
  <c r="I38"/>
  <c r="K38"/>
  <c r="M38"/>
  <c r="O38"/>
  <c r="Q38"/>
  <c r="S38"/>
  <c r="U38"/>
  <c r="W38"/>
  <c r="Y38"/>
  <c r="AA38"/>
  <c r="AC38"/>
  <c r="AE38"/>
  <c r="AG38"/>
  <c r="AI38"/>
  <c r="AK38"/>
  <c r="AM38"/>
  <c r="AO38"/>
  <c r="AQ38"/>
  <c r="E39"/>
  <c r="G39"/>
  <c r="I39"/>
  <c r="K39"/>
  <c r="M39"/>
  <c r="O39"/>
  <c r="Q39"/>
  <c r="S39"/>
  <c r="U39"/>
  <c r="W39"/>
  <c r="Y39"/>
  <c r="AA39"/>
  <c r="AC39"/>
  <c r="AE39"/>
  <c r="AG39"/>
  <c r="AI39"/>
  <c r="AK39"/>
  <c r="AM39"/>
  <c r="AO39"/>
  <c r="AQ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AQ40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AO41"/>
  <c r="AQ41"/>
  <c r="E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AQ42"/>
  <c r="E43"/>
  <c r="G43"/>
  <c r="I43"/>
  <c r="K43"/>
  <c r="M43"/>
  <c r="O43"/>
  <c r="Q43"/>
  <c r="S43"/>
  <c r="U43"/>
  <c r="W43"/>
  <c r="Y43"/>
  <c r="AA43"/>
  <c r="AC43"/>
  <c r="AE43"/>
  <c r="AG43"/>
  <c r="AI43"/>
  <c r="AK43"/>
  <c r="AM43"/>
  <c r="AO43"/>
  <c r="AQ43"/>
  <c r="E44"/>
  <c r="G44"/>
  <c r="I44"/>
  <c r="K44"/>
  <c r="M44"/>
  <c r="O44"/>
  <c r="Q44"/>
  <c r="S44"/>
  <c r="U44"/>
  <c r="W44"/>
  <c r="Y44"/>
  <c r="AA44"/>
  <c r="AC44"/>
  <c r="AE44"/>
  <c r="AG44"/>
  <c r="AI44"/>
  <c r="AK44"/>
  <c r="AM44"/>
  <c r="AO44"/>
  <c r="AQ44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O52"/>
  <c r="AQ52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E54"/>
  <c r="G54"/>
  <c r="I54"/>
  <c r="AL37" i="7"/>
  <c r="N38"/>
  <c r="V38"/>
  <c r="AD38"/>
  <c r="AL38"/>
  <c r="F39"/>
  <c r="N39"/>
  <c r="V39"/>
  <c r="AD39"/>
  <c r="AL39"/>
  <c r="F40"/>
  <c r="N40"/>
  <c r="V40"/>
  <c r="AD40"/>
  <c r="AL40"/>
  <c r="F41"/>
  <c r="N41"/>
  <c r="V41"/>
  <c r="AD41"/>
  <c r="AL41"/>
  <c r="F42"/>
  <c r="N42"/>
  <c r="V42"/>
  <c r="AD42"/>
  <c r="AL42"/>
  <c r="F43"/>
  <c r="N43"/>
  <c r="V43"/>
  <c r="AD43"/>
  <c r="AL43"/>
  <c r="F44"/>
  <c r="N44"/>
  <c r="V44"/>
  <c r="AD44"/>
  <c r="AL44"/>
  <c r="F45"/>
  <c r="N45"/>
  <c r="V45"/>
  <c r="AD45"/>
  <c r="AL45"/>
  <c r="F46"/>
  <c r="N46"/>
  <c r="V46"/>
  <c r="AD46"/>
  <c r="AL46"/>
  <c r="F47"/>
  <c r="N47"/>
  <c r="V47"/>
  <c r="AD47"/>
  <c r="AL47"/>
  <c r="F48"/>
  <c r="N48"/>
  <c r="V48"/>
  <c r="AD48"/>
  <c r="AL48"/>
  <c r="F49"/>
  <c r="N49"/>
  <c r="V49"/>
  <c r="AD49"/>
  <c r="AL49"/>
  <c r="F50"/>
  <c r="N50"/>
  <c r="V50"/>
  <c r="AD50"/>
  <c r="AL50"/>
  <c r="F51"/>
  <c r="N51"/>
  <c r="V51"/>
  <c r="AD51"/>
  <c r="AL51"/>
  <c r="F52"/>
  <c r="N52"/>
  <c r="V52"/>
  <c r="AD52"/>
  <c r="AL52"/>
  <c r="F53"/>
  <c r="N53"/>
  <c r="V53"/>
  <c r="AD53"/>
  <c r="AL53"/>
  <c r="F54"/>
  <c r="N54"/>
  <c r="V54"/>
  <c r="AD54"/>
  <c r="AL54"/>
  <c r="F55"/>
  <c r="N55"/>
  <c r="V55"/>
  <c r="AD55"/>
  <c r="AL55"/>
  <c r="F56"/>
  <c r="N56"/>
  <c r="V56"/>
  <c r="AD56"/>
  <c r="AL56"/>
  <c r="F57"/>
  <c r="N57"/>
  <c r="V57"/>
  <c r="AD57"/>
  <c r="AL57"/>
  <c r="F58"/>
  <c r="N58"/>
  <c r="V58"/>
  <c r="AD58"/>
  <c r="AL58"/>
  <c r="F59"/>
  <c r="N59"/>
  <c r="V59"/>
  <c r="AD59"/>
  <c r="AL59"/>
  <c r="F60"/>
  <c r="N60"/>
  <c r="V60"/>
  <c r="AD60"/>
  <c r="AL60"/>
  <c r="F61"/>
  <c r="N61"/>
  <c r="V61"/>
  <c r="AD61"/>
  <c r="AL61"/>
  <c r="F62"/>
  <c r="N62"/>
  <c r="V62"/>
  <c r="AD62"/>
  <c r="AL62"/>
  <c r="F63"/>
  <c r="N63"/>
  <c r="V63"/>
  <c r="AD63"/>
  <c r="AL63"/>
  <c r="F64"/>
  <c r="N64"/>
  <c r="V64"/>
  <c r="AD64"/>
  <c r="AL64"/>
  <c r="F65"/>
  <c r="F76" s="1"/>
  <c r="N65"/>
  <c r="V65"/>
  <c r="V76" s="1"/>
  <c r="AD65"/>
  <c r="AD76" s="1"/>
  <c r="AL65"/>
  <c r="F66"/>
  <c r="N66"/>
  <c r="V66"/>
  <c r="AD66"/>
  <c r="AL66"/>
  <c r="F67"/>
  <c r="N67"/>
  <c r="V67"/>
  <c r="AD67"/>
  <c r="AL67"/>
  <c r="F68"/>
  <c r="N68"/>
  <c r="V68"/>
  <c r="AD68"/>
  <c r="AL68"/>
  <c r="F69"/>
  <c r="N69"/>
  <c r="V69"/>
  <c r="AD69"/>
  <c r="AL69"/>
  <c r="F70"/>
  <c r="N70"/>
  <c r="V70"/>
  <c r="AD70"/>
  <c r="AL70"/>
  <c r="C15"/>
  <c r="C23"/>
  <c r="C31"/>
  <c r="C39"/>
  <c r="C47"/>
  <c r="C55"/>
  <c r="C63"/>
  <c r="C12"/>
  <c r="E12" i="6"/>
  <c r="M12"/>
  <c r="U12"/>
  <c r="AC12"/>
  <c r="AK12"/>
  <c r="E13"/>
  <c r="M13"/>
  <c r="U13"/>
  <c r="AC13"/>
  <c r="AK13"/>
  <c r="E14"/>
  <c r="M14"/>
  <c r="U14"/>
  <c r="AC14"/>
  <c r="AK14"/>
  <c r="E15"/>
  <c r="M15"/>
  <c r="M16" i="47" s="1"/>
  <c r="U15" i="6"/>
  <c r="AC15"/>
  <c r="AC16" i="47" s="1"/>
  <c r="AK15" i="6"/>
  <c r="E16"/>
  <c r="E15" i="47" s="1"/>
  <c r="M16" i="6"/>
  <c r="U16"/>
  <c r="U15" i="47" s="1"/>
  <c r="AC16" i="6"/>
  <c r="AK16"/>
  <c r="AK15" i="47" s="1"/>
  <c r="E17" i="6"/>
  <c r="E20" i="47" s="1"/>
  <c r="M17" i="6"/>
  <c r="M20" i="47" s="1"/>
  <c r="U17" i="6"/>
  <c r="U20" i="47" s="1"/>
  <c r="AC17" i="6"/>
  <c r="AC20" i="47" s="1"/>
  <c r="AK17" i="6"/>
  <c r="AK20" i="47" s="1"/>
  <c r="E18" i="6"/>
  <c r="M18"/>
  <c r="U18"/>
  <c r="AC18"/>
  <c r="AK18"/>
  <c r="E19"/>
  <c r="M19"/>
  <c r="U19"/>
  <c r="AC19"/>
  <c r="AK19"/>
  <c r="E20"/>
  <c r="M20"/>
  <c r="U20"/>
  <c r="AC20"/>
  <c r="AK20"/>
  <c r="E21"/>
  <c r="M21"/>
  <c r="U21"/>
  <c r="AC21"/>
  <c r="AK21"/>
  <c r="E22"/>
  <c r="M22"/>
  <c r="U22"/>
  <c r="AC22"/>
  <c r="AK22"/>
  <c r="E23"/>
  <c r="M23"/>
  <c r="U23"/>
  <c r="AC23"/>
  <c r="AK23"/>
  <c r="E24"/>
  <c r="M24"/>
  <c r="U24"/>
  <c r="AC24"/>
  <c r="AK24"/>
  <c r="E25"/>
  <c r="M25"/>
  <c r="U25"/>
  <c r="AC25"/>
  <c r="AK25"/>
  <c r="E26"/>
  <c r="M26"/>
  <c r="U26"/>
  <c r="AC26"/>
  <c r="AK26"/>
  <c r="E27"/>
  <c r="M27"/>
  <c r="U27"/>
  <c r="AC27"/>
  <c r="AK27"/>
  <c r="E28"/>
  <c r="M28"/>
  <c r="U28"/>
  <c r="AB28"/>
  <c r="AF28"/>
  <c r="AJ28"/>
  <c r="AN28"/>
  <c r="D29"/>
  <c r="H29"/>
  <c r="L29"/>
  <c r="P29"/>
  <c r="T29"/>
  <c r="X29"/>
  <c r="AB29"/>
  <c r="AF29"/>
  <c r="AJ29"/>
  <c r="AN29"/>
  <c r="D30"/>
  <c r="H30"/>
  <c r="L30"/>
  <c r="P30"/>
  <c r="T30"/>
  <c r="X30"/>
  <c r="AB30"/>
  <c r="AF30"/>
  <c r="AJ30"/>
  <c r="AN30"/>
  <c r="D31"/>
  <c r="H31"/>
  <c r="L31"/>
  <c r="P31"/>
  <c r="T31"/>
  <c r="X31"/>
  <c r="AB31"/>
  <c r="AF31"/>
  <c r="AJ31"/>
  <c r="AN31"/>
  <c r="D32"/>
  <c r="H32"/>
  <c r="L32"/>
  <c r="P32"/>
  <c r="T32"/>
  <c r="X32"/>
  <c r="AB32"/>
  <c r="AF32"/>
  <c r="AJ32"/>
  <c r="AN32"/>
  <c r="D33"/>
  <c r="H33"/>
  <c r="L33"/>
  <c r="P33"/>
  <c r="T33"/>
  <c r="X33"/>
  <c r="AB33"/>
  <c r="AF33"/>
  <c r="AJ33"/>
  <c r="AN33"/>
  <c r="D34"/>
  <c r="H34"/>
  <c r="L34"/>
  <c r="P34"/>
  <c r="T34"/>
  <c r="X34"/>
  <c r="AB34"/>
  <c r="AF34"/>
  <c r="AJ34"/>
  <c r="AN34"/>
  <c r="D35"/>
  <c r="H35"/>
  <c r="L35"/>
  <c r="P35"/>
  <c r="T35"/>
  <c r="X35"/>
  <c r="AB35"/>
  <c r="AF35"/>
  <c r="AJ35"/>
  <c r="AN35"/>
  <c r="D36"/>
  <c r="H36"/>
  <c r="L36"/>
  <c r="P36"/>
  <c r="T36"/>
  <c r="X36"/>
  <c r="AB36"/>
  <c r="AF36"/>
  <c r="AJ36"/>
  <c r="AN36"/>
  <c r="D37"/>
  <c r="H37"/>
  <c r="L37"/>
  <c r="P37"/>
  <c r="T37"/>
  <c r="X37"/>
  <c r="AB37"/>
  <c r="AF37"/>
  <c r="AJ37"/>
  <c r="AN37"/>
  <c r="D38"/>
  <c r="H38"/>
  <c r="L38"/>
  <c r="P38"/>
  <c r="T38"/>
  <c r="X38"/>
  <c r="AB38"/>
  <c r="AF38"/>
  <c r="AJ38"/>
  <c r="AN38"/>
  <c r="D39"/>
  <c r="H39"/>
  <c r="L39"/>
  <c r="P39"/>
  <c r="T39"/>
  <c r="X39"/>
  <c r="AB39"/>
  <c r="AF39"/>
  <c r="AJ39"/>
  <c r="AN39"/>
  <c r="D40"/>
  <c r="H40"/>
  <c r="L40"/>
  <c r="P40"/>
  <c r="T40"/>
  <c r="X40"/>
  <c r="AB40"/>
  <c r="AF40"/>
  <c r="AJ40"/>
  <c r="AN40"/>
  <c r="D41"/>
  <c r="H41"/>
  <c r="L41"/>
  <c r="P41"/>
  <c r="T41"/>
  <c r="X41"/>
  <c r="AB41"/>
  <c r="AF41"/>
  <c r="AJ41"/>
  <c r="AN41"/>
  <c r="D42"/>
  <c r="H42"/>
  <c r="L42"/>
  <c r="P42"/>
  <c r="T42"/>
  <c r="X42"/>
  <c r="AB42"/>
  <c r="AF42"/>
  <c r="AJ42"/>
  <c r="AN42"/>
  <c r="D43"/>
  <c r="H43"/>
  <c r="L43"/>
  <c r="P43"/>
  <c r="T43"/>
  <c r="X43"/>
  <c r="AB43"/>
  <c r="AF43"/>
  <c r="AJ43"/>
  <c r="AN43"/>
  <c r="D44"/>
  <c r="H44"/>
  <c r="L44"/>
  <c r="P44"/>
  <c r="T44"/>
  <c r="X44"/>
  <c r="AB44"/>
  <c r="AF44"/>
  <c r="AJ44"/>
  <c r="AN44"/>
  <c r="D45"/>
  <c r="H45"/>
  <c r="L45"/>
  <c r="P45"/>
  <c r="T45"/>
  <c r="X45"/>
  <c r="AB45"/>
  <c r="AF45"/>
  <c r="AJ45"/>
  <c r="AN45"/>
  <c r="D46"/>
  <c r="H46"/>
  <c r="L46"/>
  <c r="P46"/>
  <c r="T46"/>
  <c r="X46"/>
  <c r="AB46"/>
  <c r="AF46"/>
  <c r="AJ46"/>
  <c r="AN46"/>
  <c r="D47"/>
  <c r="H47"/>
  <c r="L47"/>
  <c r="P47"/>
  <c r="T47"/>
  <c r="X47"/>
  <c r="AB47"/>
  <c r="AF47"/>
  <c r="AJ47"/>
  <c r="AN47"/>
  <c r="D48"/>
  <c r="H48"/>
  <c r="L48"/>
  <c r="P48"/>
  <c r="T48"/>
  <c r="X48"/>
  <c r="AB48"/>
  <c r="AF48"/>
  <c r="AJ48"/>
  <c r="AN48"/>
  <c r="D49"/>
  <c r="H49"/>
  <c r="L49"/>
  <c r="P49"/>
  <c r="T49"/>
  <c r="X49"/>
  <c r="AB49"/>
  <c r="AF49"/>
  <c r="AJ49"/>
  <c r="AN49"/>
  <c r="D50"/>
  <c r="H50"/>
  <c r="L50"/>
  <c r="P50"/>
  <c r="T50"/>
  <c r="X50"/>
  <c r="AB50"/>
  <c r="AF50"/>
  <c r="AJ50"/>
  <c r="AN50"/>
  <c r="D51"/>
  <c r="H51"/>
  <c r="L51"/>
  <c r="P51"/>
  <c r="T51"/>
  <c r="X51"/>
  <c r="AB51"/>
  <c r="AF51"/>
  <c r="AJ51"/>
  <c r="AN51"/>
  <c r="D52"/>
  <c r="H52"/>
  <c r="L52"/>
  <c r="P52"/>
  <c r="T52"/>
  <c r="X52"/>
  <c r="AB52"/>
  <c r="AF52"/>
  <c r="AJ52"/>
  <c r="AN52"/>
  <c r="D53"/>
  <c r="H53"/>
  <c r="L53"/>
  <c r="P53"/>
  <c r="T53"/>
  <c r="X53"/>
  <c r="AB53"/>
  <c r="AF53"/>
  <c r="AJ53"/>
  <c r="AN53"/>
  <c r="D54"/>
  <c r="H54"/>
  <c r="K54"/>
  <c r="M54"/>
  <c r="O54"/>
  <c r="Q54"/>
  <c r="S54"/>
  <c r="U54"/>
  <c r="W54"/>
  <c r="Y54"/>
  <c r="AA54"/>
  <c r="AC54"/>
  <c r="AE54"/>
  <c r="AG54"/>
  <c r="AI54"/>
  <c r="AK54"/>
  <c r="AM54"/>
  <c r="AO54"/>
  <c r="AQ54"/>
  <c r="E55"/>
  <c r="G55"/>
  <c r="I55"/>
  <c r="K55"/>
  <c r="M55"/>
  <c r="O55"/>
  <c r="Q55"/>
  <c r="S55"/>
  <c r="U55"/>
  <c r="W55"/>
  <c r="Y55"/>
  <c r="AA55"/>
  <c r="AC55"/>
  <c r="AE55"/>
  <c r="AG55"/>
  <c r="AI55"/>
  <c r="AK55"/>
  <c r="AM55"/>
  <c r="AO55"/>
  <c r="AQ55"/>
  <c r="E56"/>
  <c r="G56"/>
  <c r="I56"/>
  <c r="K56"/>
  <c r="M56"/>
  <c r="O56"/>
  <c r="Q56"/>
  <c r="S56"/>
  <c r="U56"/>
  <c r="W56"/>
  <c r="Y56"/>
  <c r="AA56"/>
  <c r="AC56"/>
  <c r="AE56"/>
  <c r="AG56"/>
  <c r="AI56"/>
  <c r="AK56"/>
  <c r="AM56"/>
  <c r="AO56"/>
  <c r="AQ56"/>
  <c r="E57"/>
  <c r="G57"/>
  <c r="I57"/>
  <c r="K57"/>
  <c r="M57"/>
  <c r="O57"/>
  <c r="Q57"/>
  <c r="S57"/>
  <c r="U57"/>
  <c r="W57"/>
  <c r="Y57"/>
  <c r="AA57"/>
  <c r="AC57"/>
  <c r="AE57"/>
  <c r="AG57"/>
  <c r="AI57"/>
  <c r="AK57"/>
  <c r="AM57"/>
  <c r="AO57"/>
  <c r="AQ57"/>
  <c r="E58"/>
  <c r="G58"/>
  <c r="I58"/>
  <c r="K58"/>
  <c r="M58"/>
  <c r="O58"/>
  <c r="Q58"/>
  <c r="S58"/>
  <c r="U58"/>
  <c r="W58"/>
  <c r="Y58"/>
  <c r="AA58"/>
  <c r="AC58"/>
  <c r="AE58"/>
  <c r="AG58"/>
  <c r="AI58"/>
  <c r="AK58"/>
  <c r="AM58"/>
  <c r="AO58"/>
  <c r="AQ58"/>
  <c r="E59"/>
  <c r="G59"/>
  <c r="I59"/>
  <c r="K59"/>
  <c r="M59"/>
  <c r="O59"/>
  <c r="Q59"/>
  <c r="S59"/>
  <c r="U59"/>
  <c r="W59"/>
  <c r="Y59"/>
  <c r="AA59"/>
  <c r="AC59"/>
  <c r="AE59"/>
  <c r="AG59"/>
  <c r="AI59"/>
  <c r="AK59"/>
  <c r="AM59"/>
  <c r="AO59"/>
  <c r="AQ59"/>
  <c r="E60"/>
  <c r="G60"/>
  <c r="I60"/>
  <c r="K60"/>
  <c r="M60"/>
  <c r="O60"/>
  <c r="Q60"/>
  <c r="S60"/>
  <c r="U60"/>
  <c r="W60"/>
  <c r="Y60"/>
  <c r="AA60"/>
  <c r="AC60"/>
  <c r="AE60"/>
  <c r="AG60"/>
  <c r="AI60"/>
  <c r="AK60"/>
  <c r="AM60"/>
  <c r="AO60"/>
  <c r="AQ60"/>
  <c r="E61"/>
  <c r="G61"/>
  <c r="I61"/>
  <c r="K61"/>
  <c r="M61"/>
  <c r="O61"/>
  <c r="Q61"/>
  <c r="S61"/>
  <c r="U61"/>
  <c r="W61"/>
  <c r="Y61"/>
  <c r="AA61"/>
  <c r="AC61"/>
  <c r="AE61"/>
  <c r="AG61"/>
  <c r="AI61"/>
  <c r="AK61"/>
  <c r="AM61"/>
  <c r="AO61"/>
  <c r="AQ61"/>
  <c r="E62"/>
  <c r="G62"/>
  <c r="I62"/>
  <c r="K62"/>
  <c r="M62"/>
  <c r="O62"/>
  <c r="Q62"/>
  <c r="S62"/>
  <c r="U62"/>
  <c r="W62"/>
  <c r="Y62"/>
  <c r="AA62"/>
  <c r="AC62"/>
  <c r="AE62"/>
  <c r="AG62"/>
  <c r="AI62"/>
  <c r="AK62"/>
  <c r="AM62"/>
  <c r="AO62"/>
  <c r="AQ62"/>
  <c r="E63"/>
  <c r="G63"/>
  <c r="I63"/>
  <c r="K63"/>
  <c r="M63"/>
  <c r="O63"/>
  <c r="Q63"/>
  <c r="S63"/>
  <c r="U63"/>
  <c r="W63"/>
  <c r="Y63"/>
  <c r="AA63"/>
  <c r="AC63"/>
  <c r="AE63"/>
  <c r="AG63"/>
  <c r="AI63"/>
  <c r="AK63"/>
  <c r="AM63"/>
  <c r="AO63"/>
  <c r="AQ63"/>
  <c r="E64"/>
  <c r="G64"/>
  <c r="I64"/>
  <c r="K64"/>
  <c r="M64"/>
  <c r="O64"/>
  <c r="Q64"/>
  <c r="S64"/>
  <c r="U64"/>
  <c r="W64"/>
  <c r="Y64"/>
  <c r="AA64"/>
  <c r="AC64"/>
  <c r="AE64"/>
  <c r="AG64"/>
  <c r="AI64"/>
  <c r="AK64"/>
  <c r="AM64"/>
  <c r="AO64"/>
  <c r="AQ64"/>
  <c r="E65"/>
  <c r="G65"/>
  <c r="I65"/>
  <c r="K65"/>
  <c r="M65"/>
  <c r="O65"/>
  <c r="Q65"/>
  <c r="S65"/>
  <c r="U65"/>
  <c r="W65"/>
  <c r="Y65"/>
  <c r="AA65"/>
  <c r="AC65"/>
  <c r="AE65"/>
  <c r="AG65"/>
  <c r="AI65"/>
  <c r="AK65"/>
  <c r="AM65"/>
  <c r="AO65"/>
  <c r="AQ65"/>
  <c r="E66"/>
  <c r="G66"/>
  <c r="I66"/>
  <c r="K66"/>
  <c r="M66"/>
  <c r="O66"/>
  <c r="Q66"/>
  <c r="S66"/>
  <c r="U66"/>
  <c r="W66"/>
  <c r="Y66"/>
  <c r="AA66"/>
  <c r="AC66"/>
  <c r="AE66"/>
  <c r="AG66"/>
  <c r="AI66"/>
  <c r="AK66"/>
  <c r="AM66"/>
  <c r="AO66"/>
  <c r="AQ66"/>
  <c r="E67"/>
  <c r="G67"/>
  <c r="I67"/>
  <c r="K67"/>
  <c r="M67"/>
  <c r="O67"/>
  <c r="Q67"/>
  <c r="S67"/>
  <c r="U67"/>
  <c r="W67"/>
  <c r="Y67"/>
  <c r="AA67"/>
  <c r="AC67"/>
  <c r="AE67"/>
  <c r="AG67"/>
  <c r="AI67"/>
  <c r="AK67"/>
  <c r="AM67"/>
  <c r="AO67"/>
  <c r="AQ67"/>
  <c r="E68"/>
  <c r="G68"/>
  <c r="I68"/>
  <c r="K68"/>
  <c r="M68"/>
  <c r="O68"/>
  <c r="Q68"/>
  <c r="S68"/>
  <c r="U68"/>
  <c r="W68"/>
  <c r="Y68"/>
  <c r="AA68"/>
  <c r="AC68"/>
  <c r="AE68"/>
  <c r="AG68"/>
  <c r="AI68"/>
  <c r="AK68"/>
  <c r="AM68"/>
  <c r="AO68"/>
  <c r="AQ68"/>
  <c r="E69"/>
  <c r="G69"/>
  <c r="I69"/>
  <c r="K69"/>
  <c r="M69"/>
  <c r="O69"/>
  <c r="Q69"/>
  <c r="S69"/>
  <c r="U69"/>
  <c r="W69"/>
  <c r="Y69"/>
  <c r="AA69"/>
  <c r="AC69"/>
  <c r="AE69"/>
  <c r="AG69"/>
  <c r="AI69"/>
  <c r="AK69"/>
  <c r="AM69"/>
  <c r="AO69"/>
  <c r="AQ69"/>
  <c r="E70"/>
  <c r="G70"/>
  <c r="I70"/>
  <c r="K70"/>
  <c r="M70"/>
  <c r="O70"/>
  <c r="Q70"/>
  <c r="S70"/>
  <c r="U70"/>
  <c r="W70"/>
  <c r="Y70"/>
  <c r="AA70"/>
  <c r="AC70"/>
  <c r="AE70"/>
  <c r="AG70"/>
  <c r="AI70"/>
  <c r="AK70"/>
  <c r="AM70"/>
  <c r="AO70"/>
  <c r="AQ70"/>
  <c r="E71"/>
  <c r="G71"/>
  <c r="I71"/>
  <c r="K71"/>
  <c r="M71"/>
  <c r="O71"/>
  <c r="Q71"/>
  <c r="S71"/>
  <c r="U71"/>
  <c r="W71"/>
  <c r="Y71"/>
  <c r="AA71"/>
  <c r="AC71"/>
  <c r="AE71"/>
  <c r="AG71"/>
  <c r="AI71"/>
  <c r="AK71"/>
  <c r="AM71"/>
  <c r="AO71"/>
  <c r="AQ71"/>
  <c r="E72"/>
  <c r="G72"/>
  <c r="I72"/>
  <c r="K72"/>
  <c r="M72"/>
  <c r="O72"/>
  <c r="Q72"/>
  <c r="S72"/>
  <c r="U72"/>
  <c r="W72"/>
  <c r="Y72"/>
  <c r="AA72"/>
  <c r="AC72"/>
  <c r="AE72"/>
  <c r="AG72"/>
  <c r="AI72"/>
  <c r="AK72"/>
  <c r="AM72"/>
  <c r="AO72"/>
  <c r="AQ72"/>
  <c r="E73"/>
  <c r="G73"/>
  <c r="I73"/>
  <c r="K73"/>
  <c r="M73"/>
  <c r="O73"/>
  <c r="Q73"/>
  <c r="S73"/>
  <c r="U73"/>
  <c r="W73"/>
  <c r="Y73"/>
  <c r="AA73"/>
  <c r="AC73"/>
  <c r="AE73"/>
  <c r="AG73"/>
  <c r="AI73"/>
  <c r="AK73"/>
  <c r="AM73"/>
  <c r="AO73"/>
  <c r="AQ73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66"/>
  <c r="C68"/>
  <c r="C70"/>
  <c r="C72"/>
  <c r="C12"/>
  <c r="D12" i="5"/>
  <c r="F12"/>
  <c r="H12"/>
  <c r="J12"/>
  <c r="L12"/>
  <c r="N12"/>
  <c r="P12"/>
  <c r="R12"/>
  <c r="T12"/>
  <c r="V12"/>
  <c r="X12"/>
  <c r="Z12"/>
  <c r="AB12"/>
  <c r="AD12"/>
  <c r="AF12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F17"/>
  <c r="H17"/>
  <c r="J17"/>
  <c r="L17"/>
  <c r="N17"/>
  <c r="P17"/>
  <c r="R17"/>
  <c r="T17"/>
  <c r="V17"/>
  <c r="X17"/>
  <c r="Z17"/>
  <c r="AB17"/>
  <c r="AD17"/>
  <c r="AF17"/>
  <c r="AH17"/>
  <c r="AJ17"/>
  <c r="AL17"/>
  <c r="AN17"/>
  <c r="AP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AL22"/>
  <c r="AN22"/>
  <c r="AP22"/>
  <c r="D23"/>
  <c r="F23"/>
  <c r="H23"/>
  <c r="J23"/>
  <c r="L23"/>
  <c r="N23"/>
  <c r="P23"/>
  <c r="R23"/>
  <c r="T23"/>
  <c r="V23"/>
  <c r="X23"/>
  <c r="Z23"/>
  <c r="AB23"/>
  <c r="AD23"/>
  <c r="AF23"/>
  <c r="AH23"/>
  <c r="AJ23"/>
  <c r="AL23"/>
  <c r="AN23"/>
  <c r="AP23"/>
  <c r="D24"/>
  <c r="F24"/>
  <c r="H24"/>
  <c r="J24"/>
  <c r="L24"/>
  <c r="N24"/>
  <c r="P24"/>
  <c r="R24"/>
  <c r="T24"/>
  <c r="V24"/>
  <c r="X24"/>
  <c r="Z24"/>
  <c r="AB24"/>
  <c r="AD24"/>
  <c r="AF24"/>
  <c r="AH24"/>
  <c r="AJ24"/>
  <c r="AL24"/>
  <c r="AN24"/>
  <c r="AP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D26"/>
  <c r="F26"/>
  <c r="H26"/>
  <c r="J26"/>
  <c r="L26"/>
  <c r="N26"/>
  <c r="P26"/>
  <c r="R26"/>
  <c r="T26"/>
  <c r="V26"/>
  <c r="X26"/>
  <c r="Z26"/>
  <c r="AB26"/>
  <c r="AD26"/>
  <c r="AF26"/>
  <c r="AH26"/>
  <c r="AJ26"/>
  <c r="AL26"/>
  <c r="AN26"/>
  <c r="AP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D28"/>
  <c r="F28"/>
  <c r="H28"/>
  <c r="J28"/>
  <c r="L28"/>
  <c r="N28"/>
  <c r="P28"/>
  <c r="R28"/>
  <c r="T28"/>
  <c r="V28"/>
  <c r="X28"/>
  <c r="Z28"/>
  <c r="AB28"/>
  <c r="AD28"/>
  <c r="AF28"/>
  <c r="AH28"/>
  <c r="AJ28"/>
  <c r="AL28"/>
  <c r="AN28"/>
  <c r="AP28"/>
  <c r="D29"/>
  <c r="F29"/>
  <c r="H29"/>
  <c r="J29"/>
  <c r="L29"/>
  <c r="N29"/>
  <c r="P29"/>
  <c r="R29"/>
  <c r="T29"/>
  <c r="V29"/>
  <c r="X29"/>
  <c r="Z29"/>
  <c r="AB29"/>
  <c r="AD29"/>
  <c r="AF29"/>
  <c r="AH29"/>
  <c r="AJ29"/>
  <c r="AL29"/>
  <c r="AN29"/>
  <c r="AP29"/>
  <c r="D30"/>
  <c r="F30"/>
  <c r="H30"/>
  <c r="J30"/>
  <c r="L30"/>
  <c r="N30"/>
  <c r="P30"/>
  <c r="R30"/>
  <c r="T30"/>
  <c r="V30"/>
  <c r="X30"/>
  <c r="Z30"/>
  <c r="AB30"/>
  <c r="AD30"/>
  <c r="AF30"/>
  <c r="AH30"/>
  <c r="AJ30"/>
  <c r="AL30"/>
  <c r="AN30"/>
  <c r="AP30"/>
  <c r="D31"/>
  <c r="F31"/>
  <c r="H31"/>
  <c r="J31"/>
  <c r="L31"/>
  <c r="N31"/>
  <c r="P31"/>
  <c r="R31"/>
  <c r="T31"/>
  <c r="V31"/>
  <c r="X31"/>
  <c r="Z31"/>
  <c r="AB31"/>
  <c r="AD31"/>
  <c r="AF31"/>
  <c r="AH31"/>
  <c r="AJ31"/>
  <c r="AL31"/>
  <c r="AN31"/>
  <c r="AP31"/>
  <c r="D32"/>
  <c r="F32"/>
  <c r="H32"/>
  <c r="J32"/>
  <c r="L32"/>
  <c r="N32"/>
  <c r="P32"/>
  <c r="R32"/>
  <c r="T32"/>
  <c r="V32"/>
  <c r="X32"/>
  <c r="Z32"/>
  <c r="AB32"/>
  <c r="AD32"/>
  <c r="AF32"/>
  <c r="AH32"/>
  <c r="AJ32"/>
  <c r="AL32"/>
  <c r="AN32"/>
  <c r="AP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D35"/>
  <c r="F35"/>
  <c r="H35"/>
  <c r="J35"/>
  <c r="L35"/>
  <c r="N35"/>
  <c r="P35"/>
  <c r="R35"/>
  <c r="T35"/>
  <c r="V35"/>
  <c r="X35"/>
  <c r="Z35"/>
  <c r="AB35"/>
  <c r="AD35"/>
  <c r="AF35"/>
  <c r="AH35"/>
  <c r="AJ35"/>
  <c r="AL35"/>
  <c r="AN35"/>
  <c r="AP35"/>
  <c r="D36"/>
  <c r="F36"/>
  <c r="H36"/>
  <c r="J36"/>
  <c r="L36"/>
  <c r="N36"/>
  <c r="P36"/>
  <c r="R36"/>
  <c r="T36"/>
  <c r="V36"/>
  <c r="X36"/>
  <c r="Z36"/>
  <c r="AB36"/>
  <c r="AD36"/>
  <c r="AF36"/>
  <c r="AH36"/>
  <c r="AJ36"/>
  <c r="AL36"/>
  <c r="AN36"/>
  <c r="AP36"/>
  <c r="D37"/>
  <c r="F37"/>
  <c r="H37"/>
  <c r="J37"/>
  <c r="L37"/>
  <c r="N37"/>
  <c r="P37"/>
  <c r="R37"/>
  <c r="T37"/>
  <c r="V37"/>
  <c r="X37"/>
  <c r="Z37"/>
  <c r="AB37"/>
  <c r="AD37"/>
  <c r="AF37"/>
  <c r="AH37"/>
  <c r="AJ37"/>
  <c r="AL37"/>
  <c r="AN37"/>
  <c r="AP37"/>
  <c r="D38"/>
  <c r="F38"/>
  <c r="H38"/>
  <c r="J38"/>
  <c r="L38"/>
  <c r="N38"/>
  <c r="P38"/>
  <c r="R38"/>
  <c r="T38"/>
  <c r="V38"/>
  <c r="X38"/>
  <c r="Z38"/>
  <c r="AB38"/>
  <c r="AD38"/>
  <c r="AF38"/>
  <c r="AH38"/>
  <c r="AJ38"/>
  <c r="AL38"/>
  <c r="AN38"/>
  <c r="AP38"/>
  <c r="D39"/>
  <c r="F39"/>
  <c r="H39"/>
  <c r="J39"/>
  <c r="L39"/>
  <c r="N39"/>
  <c r="P39"/>
  <c r="R39"/>
  <c r="T39"/>
  <c r="V39"/>
  <c r="X39"/>
  <c r="Z39"/>
  <c r="AB39"/>
  <c r="AD39"/>
  <c r="AF39"/>
  <c r="AH39"/>
  <c r="AJ39"/>
  <c r="AL39"/>
  <c r="AN39"/>
  <c r="AP39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AP40"/>
  <c r="D41"/>
  <c r="F41"/>
  <c r="H41"/>
  <c r="J41"/>
  <c r="L41"/>
  <c r="N41"/>
  <c r="P41"/>
  <c r="R41"/>
  <c r="T41"/>
  <c r="V41"/>
  <c r="X41"/>
  <c r="Z41"/>
  <c r="AB41"/>
  <c r="AD41"/>
  <c r="AF41"/>
  <c r="AH41"/>
  <c r="AJ41"/>
  <c r="AL41"/>
  <c r="AN41"/>
  <c r="AP41"/>
  <c r="D42"/>
  <c r="F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D43"/>
  <c r="F43"/>
  <c r="H43"/>
  <c r="J43"/>
  <c r="L43"/>
  <c r="N43"/>
  <c r="P43"/>
  <c r="R43"/>
  <c r="T43"/>
  <c r="V43"/>
  <c r="X43"/>
  <c r="Z43"/>
  <c r="AB43"/>
  <c r="AD43"/>
  <c r="AF43"/>
  <c r="AH43"/>
  <c r="AJ43"/>
  <c r="AL43"/>
  <c r="AN43"/>
  <c r="AP43"/>
  <c r="D44"/>
  <c r="F44"/>
  <c r="H44"/>
  <c r="J44"/>
  <c r="L44"/>
  <c r="N44"/>
  <c r="P44"/>
  <c r="R44"/>
  <c r="T44"/>
  <c r="V44"/>
  <c r="X44"/>
  <c r="Z44"/>
  <c r="AB44"/>
  <c r="AD44"/>
  <c r="AF44"/>
  <c r="AH44"/>
  <c r="AJ44"/>
  <c r="AL44"/>
  <c r="AN44"/>
  <c r="AP44"/>
  <c r="D45"/>
  <c r="F45"/>
  <c r="H45"/>
  <c r="J45"/>
  <c r="L45"/>
  <c r="N45"/>
  <c r="P45"/>
  <c r="R45"/>
  <c r="T45"/>
  <c r="V45"/>
  <c r="X45"/>
  <c r="Z45"/>
  <c r="AB45"/>
  <c r="AD45"/>
  <c r="AF45"/>
  <c r="AH45"/>
  <c r="AJ45"/>
  <c r="AL45"/>
  <c r="AN45"/>
  <c r="AP45"/>
  <c r="D46"/>
  <c r="F46"/>
  <c r="H46"/>
  <c r="J46"/>
  <c r="L46"/>
  <c r="N46"/>
  <c r="P46"/>
  <c r="R46"/>
  <c r="T46"/>
  <c r="V46"/>
  <c r="X46"/>
  <c r="Z46"/>
  <c r="AB46"/>
  <c r="AD46"/>
  <c r="AF46"/>
  <c r="AH46"/>
  <c r="AJ46"/>
  <c r="AL46"/>
  <c r="AN46"/>
  <c r="AP46"/>
  <c r="D47"/>
  <c r="F47"/>
  <c r="H47"/>
  <c r="J47"/>
  <c r="L47"/>
  <c r="N47"/>
  <c r="P47"/>
  <c r="R47"/>
  <c r="T47"/>
  <c r="V47"/>
  <c r="X47"/>
  <c r="Z47"/>
  <c r="AB47"/>
  <c r="AD47"/>
  <c r="AF47"/>
  <c r="AH47"/>
  <c r="AJ47"/>
  <c r="AL47"/>
  <c r="AN47"/>
  <c r="AP47"/>
  <c r="D48"/>
  <c r="F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D49"/>
  <c r="F49"/>
  <c r="H49"/>
  <c r="J49"/>
  <c r="L49"/>
  <c r="N49"/>
  <c r="P49"/>
  <c r="R49"/>
  <c r="T49"/>
  <c r="V49"/>
  <c r="X49"/>
  <c r="Z49"/>
  <c r="AB49"/>
  <c r="AD49"/>
  <c r="AF49"/>
  <c r="AH49"/>
  <c r="AJ49"/>
  <c r="AL49"/>
  <c r="AN49"/>
  <c r="AP49"/>
  <c r="D50"/>
  <c r="F50"/>
  <c r="H50"/>
  <c r="J50"/>
  <c r="L50"/>
  <c r="N50"/>
  <c r="P50"/>
  <c r="R50"/>
  <c r="T50"/>
  <c r="V50"/>
  <c r="X50"/>
  <c r="Z50"/>
  <c r="AB50"/>
  <c r="AD50"/>
  <c r="AF50"/>
  <c r="AH50"/>
  <c r="AJ50"/>
  <c r="AL50"/>
  <c r="AN50"/>
  <c r="AP50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D52"/>
  <c r="F52"/>
  <c r="H52"/>
  <c r="J52"/>
  <c r="L52"/>
  <c r="N52"/>
  <c r="P52"/>
  <c r="R52"/>
  <c r="T52"/>
  <c r="V52"/>
  <c r="X52"/>
  <c r="Z52"/>
  <c r="AB52"/>
  <c r="AD52"/>
  <c r="AF52"/>
  <c r="AH52"/>
  <c r="AJ52"/>
  <c r="AL52"/>
  <c r="AN52"/>
  <c r="AP52"/>
  <c r="D53"/>
  <c r="F53"/>
  <c r="H53"/>
  <c r="J53"/>
  <c r="L53"/>
  <c r="N53"/>
  <c r="P53"/>
  <c r="R53"/>
  <c r="T53"/>
  <c r="V53"/>
  <c r="X53"/>
  <c r="Z53"/>
  <c r="AB53"/>
  <c r="AD53"/>
  <c r="AF53"/>
  <c r="AH53"/>
  <c r="AJ53"/>
  <c r="AL53"/>
  <c r="AN53"/>
  <c r="AP53"/>
  <c r="D54"/>
  <c r="F54"/>
  <c r="H54"/>
  <c r="J54"/>
  <c r="L54"/>
  <c r="N54"/>
  <c r="P54"/>
  <c r="P60" s="1"/>
  <c r="R54"/>
  <c r="R60" s="1"/>
  <c r="T54"/>
  <c r="T60" s="1"/>
  <c r="V54"/>
  <c r="V60" s="1"/>
  <c r="X54"/>
  <c r="X60" s="1"/>
  <c r="Z54"/>
  <c r="Z60" s="1"/>
  <c r="AB54"/>
  <c r="AB60" s="1"/>
  <c r="AD54"/>
  <c r="AD60" s="1"/>
  <c r="AF54"/>
  <c r="AH54"/>
  <c r="AJ54"/>
  <c r="AL54"/>
  <c r="AN54"/>
  <c r="AP54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12"/>
  <c r="AD37" i="7"/>
  <c r="F38"/>
  <c r="R38"/>
  <c r="Z38"/>
  <c r="AH38"/>
  <c r="AP38"/>
  <c r="J39"/>
  <c r="R39"/>
  <c r="Z39"/>
  <c r="AH39"/>
  <c r="AP39"/>
  <c r="J40"/>
  <c r="R40"/>
  <c r="Z40"/>
  <c r="AH40"/>
  <c r="AP40"/>
  <c r="J41"/>
  <c r="R41"/>
  <c r="Z41"/>
  <c r="AH41"/>
  <c r="AP41"/>
  <c r="J42"/>
  <c r="R42"/>
  <c r="Z42"/>
  <c r="AH42"/>
  <c r="AP42"/>
  <c r="J43"/>
  <c r="R43"/>
  <c r="Z43"/>
  <c r="AH43"/>
  <c r="AP43"/>
  <c r="J44"/>
  <c r="R44"/>
  <c r="Z44"/>
  <c r="AH44"/>
  <c r="AP44"/>
  <c r="J45"/>
  <c r="R45"/>
  <c r="Z45"/>
  <c r="AH45"/>
  <c r="AP45"/>
  <c r="J46"/>
  <c r="R46"/>
  <c r="Z46"/>
  <c r="AH46"/>
  <c r="AP46"/>
  <c r="J47"/>
  <c r="R47"/>
  <c r="Z47"/>
  <c r="AH47"/>
  <c r="AP47"/>
  <c r="J48"/>
  <c r="R48"/>
  <c r="Z48"/>
  <c r="AH48"/>
  <c r="AP48"/>
  <c r="J49"/>
  <c r="R49"/>
  <c r="Z49"/>
  <c r="AH49"/>
  <c r="AP49"/>
  <c r="J50"/>
  <c r="R50"/>
  <c r="Z50"/>
  <c r="AH50"/>
  <c r="AP50"/>
  <c r="J51"/>
  <c r="R51"/>
  <c r="Z51"/>
  <c r="AH51"/>
  <c r="AP51"/>
  <c r="J52"/>
  <c r="R52"/>
  <c r="Z52"/>
  <c r="AH52"/>
  <c r="AP52"/>
  <c r="J53"/>
  <c r="R53"/>
  <c r="Z53"/>
  <c r="AH53"/>
  <c r="AP53"/>
  <c r="J54"/>
  <c r="R54"/>
  <c r="Z54"/>
  <c r="AH54"/>
  <c r="AP54"/>
  <c r="J55"/>
  <c r="R55"/>
  <c r="Z55"/>
  <c r="AH55"/>
  <c r="AP55"/>
  <c r="J56"/>
  <c r="R56"/>
  <c r="Z56"/>
  <c r="AH56"/>
  <c r="AP56"/>
  <c r="J57"/>
  <c r="R57"/>
  <c r="Z57"/>
  <c r="AH57"/>
  <c r="AP57"/>
  <c r="J58"/>
  <c r="R58"/>
  <c r="Z58"/>
  <c r="AH58"/>
  <c r="AP58"/>
  <c r="J59"/>
  <c r="R59"/>
  <c r="Z59"/>
  <c r="AH59"/>
  <c r="AP59"/>
  <c r="J60"/>
  <c r="R60"/>
  <c r="Z60"/>
  <c r="AH60"/>
  <c r="AP60"/>
  <c r="J61"/>
  <c r="R61"/>
  <c r="Z61"/>
  <c r="AH61"/>
  <c r="AP61"/>
  <c r="J62"/>
  <c r="R62"/>
  <c r="Z62"/>
  <c r="AH62"/>
  <c r="AP62"/>
  <c r="J63"/>
  <c r="R63"/>
  <c r="Z63"/>
  <c r="AH63"/>
  <c r="AP63"/>
  <c r="J64"/>
  <c r="R64"/>
  <c r="Z64"/>
  <c r="AH64"/>
  <c r="AP64"/>
  <c r="J65"/>
  <c r="R65"/>
  <c r="R76" s="1"/>
  <c r="Z65"/>
  <c r="Z76" s="1"/>
  <c r="AH65"/>
  <c r="AP65"/>
  <c r="J66"/>
  <c r="R66"/>
  <c r="Z66"/>
  <c r="AH66"/>
  <c r="AP66"/>
  <c r="J67"/>
  <c r="R67"/>
  <c r="Z67"/>
  <c r="AH67"/>
  <c r="AP67"/>
  <c r="J68"/>
  <c r="R68"/>
  <c r="Z68"/>
  <c r="AH68"/>
  <c r="AP68"/>
  <c r="J69"/>
  <c r="R69"/>
  <c r="Z69"/>
  <c r="AH69"/>
  <c r="AP69"/>
  <c r="J70"/>
  <c r="R70"/>
  <c r="Z70"/>
  <c r="AH70"/>
  <c r="AP70"/>
  <c r="C19"/>
  <c r="C27"/>
  <c r="C35"/>
  <c r="C43"/>
  <c r="C51"/>
  <c r="C59"/>
  <c r="C67"/>
  <c r="I12" i="6"/>
  <c r="Q12"/>
  <c r="Y12"/>
  <c r="AG12"/>
  <c r="AO12"/>
  <c r="I13"/>
  <c r="Q13"/>
  <c r="Y13"/>
  <c r="AG13"/>
  <c r="AO13"/>
  <c r="I14"/>
  <c r="Q14"/>
  <c r="Y14"/>
  <c r="AG14"/>
  <c r="AO14"/>
  <c r="I15"/>
  <c r="Q15"/>
  <c r="Q16" i="47" s="1"/>
  <c r="Y15" i="6"/>
  <c r="AG15"/>
  <c r="AG16" i="47" s="1"/>
  <c r="AO15" i="6"/>
  <c r="I16"/>
  <c r="I15" i="47" s="1"/>
  <c r="Q16" i="6"/>
  <c r="Y16"/>
  <c r="Y15" i="47" s="1"/>
  <c r="AG16" i="6"/>
  <c r="AO16"/>
  <c r="AO15" i="47" s="1"/>
  <c r="I17" i="6"/>
  <c r="I20" i="47" s="1"/>
  <c r="Q17" i="6"/>
  <c r="Q20" i="47" s="1"/>
  <c r="Y17" i="6"/>
  <c r="Y20" i="47" s="1"/>
  <c r="AG17" i="6"/>
  <c r="AG20" i="47" s="1"/>
  <c r="AO17" i="6"/>
  <c r="AO20" i="47" s="1"/>
  <c r="I18" i="6"/>
  <c r="Q18"/>
  <c r="Y18"/>
  <c r="AG18"/>
  <c r="AO18"/>
  <c r="I19"/>
  <c r="Q19"/>
  <c r="Y19"/>
  <c r="AG19"/>
  <c r="AO19"/>
  <c r="I20"/>
  <c r="Q20"/>
  <c r="Y20"/>
  <c r="AG20"/>
  <c r="AO20"/>
  <c r="I21"/>
  <c r="Q21"/>
  <c r="Y21"/>
  <c r="AG21"/>
  <c r="AO21"/>
  <c r="I22"/>
  <c r="Y22"/>
  <c r="AO22"/>
  <c r="Q23"/>
  <c r="AG23"/>
  <c r="I24"/>
  <c r="Y24"/>
  <c r="AO24"/>
  <c r="Q25"/>
  <c r="AG25"/>
  <c r="I26"/>
  <c r="Y26"/>
  <c r="AO26"/>
  <c r="Q27"/>
  <c r="AG27"/>
  <c r="I28"/>
  <c r="Y28"/>
  <c r="AH28"/>
  <c r="AP28"/>
  <c r="J29"/>
  <c r="R29"/>
  <c r="Z29"/>
  <c r="AH29"/>
  <c r="AP29"/>
  <c r="J30"/>
  <c r="R30"/>
  <c r="Z30"/>
  <c r="AH30"/>
  <c r="AP30"/>
  <c r="J31"/>
  <c r="R31"/>
  <c r="Z31"/>
  <c r="AH31"/>
  <c r="AP31"/>
  <c r="J32"/>
  <c r="R32"/>
  <c r="Z32"/>
  <c r="AH32"/>
  <c r="AP32"/>
  <c r="J33"/>
  <c r="R33"/>
  <c r="Z33"/>
  <c r="AH33"/>
  <c r="AP33"/>
  <c r="J34"/>
  <c r="R34"/>
  <c r="Z34"/>
  <c r="AH34"/>
  <c r="AP34"/>
  <c r="J35"/>
  <c r="R35"/>
  <c r="Z35"/>
  <c r="AH35"/>
  <c r="AP35"/>
  <c r="J36"/>
  <c r="R36"/>
  <c r="Z36"/>
  <c r="AH36"/>
  <c r="AP36"/>
  <c r="J37"/>
  <c r="R37"/>
  <c r="Z37"/>
  <c r="AH37"/>
  <c r="AP37"/>
  <c r="J38"/>
  <c r="R38"/>
  <c r="Z38"/>
  <c r="AH38"/>
  <c r="AP38"/>
  <c r="J39"/>
  <c r="R39"/>
  <c r="Z39"/>
  <c r="AH39"/>
  <c r="AP39"/>
  <c r="J40"/>
  <c r="R40"/>
  <c r="Z40"/>
  <c r="AH40"/>
  <c r="AP40"/>
  <c r="J41"/>
  <c r="R41"/>
  <c r="Z41"/>
  <c r="AH41"/>
  <c r="AP41"/>
  <c r="J42"/>
  <c r="R42"/>
  <c r="Z42"/>
  <c r="AH42"/>
  <c r="AP42"/>
  <c r="J43"/>
  <c r="R43"/>
  <c r="Z43"/>
  <c r="AH43"/>
  <c r="AP43"/>
  <c r="J44"/>
  <c r="R44"/>
  <c r="Z44"/>
  <c r="AH44"/>
  <c r="AP44"/>
  <c r="J45"/>
  <c r="R45"/>
  <c r="Z45"/>
  <c r="AH45"/>
  <c r="AP45"/>
  <c r="J46"/>
  <c r="R46"/>
  <c r="Z46"/>
  <c r="AH46"/>
  <c r="AP46"/>
  <c r="J47"/>
  <c r="R47"/>
  <c r="Z47"/>
  <c r="AH47"/>
  <c r="AP47"/>
  <c r="J48"/>
  <c r="R48"/>
  <c r="Z48"/>
  <c r="AH48"/>
  <c r="AP48"/>
  <c r="J49"/>
  <c r="R49"/>
  <c r="Z49"/>
  <c r="AH49"/>
  <c r="AP49"/>
  <c r="J50"/>
  <c r="R50"/>
  <c r="Z50"/>
  <c r="AH50"/>
  <c r="AP50"/>
  <c r="J51"/>
  <c r="R51"/>
  <c r="Z51"/>
  <c r="AH51"/>
  <c r="AP51"/>
  <c r="J52"/>
  <c r="R52"/>
  <c r="Z52"/>
  <c r="AH52"/>
  <c r="AP52"/>
  <c r="J53"/>
  <c r="R53"/>
  <c r="Z53"/>
  <c r="AH53"/>
  <c r="AP53"/>
  <c r="J54"/>
  <c r="N54"/>
  <c r="R54"/>
  <c r="V54"/>
  <c r="Z54"/>
  <c r="AD54"/>
  <c r="AH54"/>
  <c r="AL54"/>
  <c r="AP54"/>
  <c r="F55"/>
  <c r="J55"/>
  <c r="N55"/>
  <c r="R55"/>
  <c r="V55"/>
  <c r="Z55"/>
  <c r="AD55"/>
  <c r="AH55"/>
  <c r="AL55"/>
  <c r="AP55"/>
  <c r="F56"/>
  <c r="J56"/>
  <c r="N56"/>
  <c r="R56"/>
  <c r="V56"/>
  <c r="Z56"/>
  <c r="AD56"/>
  <c r="AH56"/>
  <c r="AL56"/>
  <c r="AP56"/>
  <c r="F57"/>
  <c r="J57"/>
  <c r="N57"/>
  <c r="R57"/>
  <c r="V57"/>
  <c r="Z57"/>
  <c r="AD57"/>
  <c r="AH57"/>
  <c r="AL57"/>
  <c r="AP57"/>
  <c r="F58"/>
  <c r="J58"/>
  <c r="N58"/>
  <c r="R58"/>
  <c r="V58"/>
  <c r="Z58"/>
  <c r="AD58"/>
  <c r="AH58"/>
  <c r="AL58"/>
  <c r="AP58"/>
  <c r="F59"/>
  <c r="J59"/>
  <c r="N59"/>
  <c r="R59"/>
  <c r="V59"/>
  <c r="Z59"/>
  <c r="AD59"/>
  <c r="AH59"/>
  <c r="AL59"/>
  <c r="AP59"/>
  <c r="F60"/>
  <c r="J60"/>
  <c r="N60"/>
  <c r="R60"/>
  <c r="V60"/>
  <c r="Z60"/>
  <c r="AD60"/>
  <c r="AH60"/>
  <c r="AL60"/>
  <c r="AP60"/>
  <c r="F61"/>
  <c r="J61"/>
  <c r="N61"/>
  <c r="R61"/>
  <c r="V61"/>
  <c r="Z61"/>
  <c r="AD61"/>
  <c r="AH61"/>
  <c r="AL61"/>
  <c r="AP61"/>
  <c r="F62"/>
  <c r="J62"/>
  <c r="N62"/>
  <c r="R62"/>
  <c r="V62"/>
  <c r="Z62"/>
  <c r="AD62"/>
  <c r="AH62"/>
  <c r="AL62"/>
  <c r="AP62"/>
  <c r="F63"/>
  <c r="J63"/>
  <c r="N63"/>
  <c r="R63"/>
  <c r="V63"/>
  <c r="Z63"/>
  <c r="AD63"/>
  <c r="AH63"/>
  <c r="AL63"/>
  <c r="AP63"/>
  <c r="F64"/>
  <c r="J64"/>
  <c r="N64"/>
  <c r="R64"/>
  <c r="V64"/>
  <c r="Z64"/>
  <c r="AD64"/>
  <c r="AH64"/>
  <c r="AL64"/>
  <c r="AP64"/>
  <c r="F65"/>
  <c r="J65"/>
  <c r="N65"/>
  <c r="R65"/>
  <c r="V65"/>
  <c r="Z65"/>
  <c r="AD65"/>
  <c r="AH65"/>
  <c r="AL65"/>
  <c r="AP65"/>
  <c r="F66"/>
  <c r="J66"/>
  <c r="N66"/>
  <c r="R66"/>
  <c r="V66"/>
  <c r="Z66"/>
  <c r="AD66"/>
  <c r="AH66"/>
  <c r="AL66"/>
  <c r="AP66"/>
  <c r="F67"/>
  <c r="J67"/>
  <c r="N67"/>
  <c r="R67"/>
  <c r="V67"/>
  <c r="Z67"/>
  <c r="AD67"/>
  <c r="AH67"/>
  <c r="AL67"/>
  <c r="AP67"/>
  <c r="F68"/>
  <c r="J68"/>
  <c r="N68"/>
  <c r="R68"/>
  <c r="V68"/>
  <c r="Z68"/>
  <c r="AD68"/>
  <c r="AH68"/>
  <c r="AL68"/>
  <c r="AP68"/>
  <c r="F69"/>
  <c r="J69"/>
  <c r="N69"/>
  <c r="R69"/>
  <c r="V69"/>
  <c r="Z69"/>
  <c r="AD69"/>
  <c r="AH69"/>
  <c r="AL69"/>
  <c r="AP69"/>
  <c r="F70"/>
  <c r="J70"/>
  <c r="N70"/>
  <c r="R70"/>
  <c r="V70"/>
  <c r="Z70"/>
  <c r="AD70"/>
  <c r="AH70"/>
  <c r="AL70"/>
  <c r="AP70"/>
  <c r="F71"/>
  <c r="J71"/>
  <c r="N71"/>
  <c r="R71"/>
  <c r="V71"/>
  <c r="Z71"/>
  <c r="AD71"/>
  <c r="AH71"/>
  <c r="AL71"/>
  <c r="AP71"/>
  <c r="F72"/>
  <c r="J72"/>
  <c r="N72"/>
  <c r="R72"/>
  <c r="V72"/>
  <c r="Z72"/>
  <c r="AD72"/>
  <c r="AH72"/>
  <c r="AL72"/>
  <c r="AP72"/>
  <c r="F73"/>
  <c r="J73"/>
  <c r="N73"/>
  <c r="R73"/>
  <c r="V73"/>
  <c r="Z73"/>
  <c r="AD73"/>
  <c r="AH73"/>
  <c r="AL73"/>
  <c r="AP73"/>
  <c r="C15"/>
  <c r="C19"/>
  <c r="C23"/>
  <c r="C27"/>
  <c r="C31"/>
  <c r="C35"/>
  <c r="C39"/>
  <c r="C43"/>
  <c r="C47"/>
  <c r="C51"/>
  <c r="C55"/>
  <c r="C59"/>
  <c r="C63"/>
  <c r="C67"/>
  <c r="C71"/>
  <c r="E12" i="5"/>
  <c r="I12"/>
  <c r="M12"/>
  <c r="Q12"/>
  <c r="U12"/>
  <c r="Y12"/>
  <c r="AC12"/>
  <c r="AG12"/>
  <c r="AK12"/>
  <c r="AO12"/>
  <c r="E13"/>
  <c r="I13"/>
  <c r="M13"/>
  <c r="Q13"/>
  <c r="U13"/>
  <c r="Y13"/>
  <c r="AC13"/>
  <c r="AG13"/>
  <c r="AK13"/>
  <c r="AO13"/>
  <c r="E14"/>
  <c r="I14"/>
  <c r="M14"/>
  <c r="Q14"/>
  <c r="U14"/>
  <c r="Y14"/>
  <c r="AC14"/>
  <c r="AG14"/>
  <c r="AK14"/>
  <c r="AO14"/>
  <c r="E15"/>
  <c r="I15"/>
  <c r="M15"/>
  <c r="Q15"/>
  <c r="U15"/>
  <c r="Y15"/>
  <c r="AC15"/>
  <c r="AG15"/>
  <c r="AK15"/>
  <c r="AO15"/>
  <c r="E16"/>
  <c r="I16"/>
  <c r="M16"/>
  <c r="Q16"/>
  <c r="U16"/>
  <c r="Y16"/>
  <c r="AC16"/>
  <c r="AG16"/>
  <c r="AK16"/>
  <c r="AO16"/>
  <c r="E17"/>
  <c r="I17"/>
  <c r="M17"/>
  <c r="Q17"/>
  <c r="U17"/>
  <c r="Y17"/>
  <c r="AC17"/>
  <c r="AG17"/>
  <c r="AK17"/>
  <c r="AO17"/>
  <c r="E18"/>
  <c r="I18"/>
  <c r="M18"/>
  <c r="Q18"/>
  <c r="U18"/>
  <c r="Y18"/>
  <c r="AC18"/>
  <c r="AG18"/>
  <c r="AK18"/>
  <c r="AO18"/>
  <c r="E19"/>
  <c r="I19"/>
  <c r="M19"/>
  <c r="Q19"/>
  <c r="U19"/>
  <c r="Y19"/>
  <c r="AC19"/>
  <c r="AG19"/>
  <c r="AK19"/>
  <c r="AO19"/>
  <c r="E20"/>
  <c r="I20"/>
  <c r="M20"/>
  <c r="Q20"/>
  <c r="U20"/>
  <c r="Y20"/>
  <c r="AC20"/>
  <c r="AG20"/>
  <c r="AK20"/>
  <c r="AO20"/>
  <c r="E21"/>
  <c r="I21"/>
  <c r="M21"/>
  <c r="Q21"/>
  <c r="U21"/>
  <c r="Y21"/>
  <c r="AC21"/>
  <c r="AG21"/>
  <c r="AK21"/>
  <c r="AO21"/>
  <c r="E22"/>
  <c r="I22"/>
  <c r="M22"/>
  <c r="Q22"/>
  <c r="U22"/>
  <c r="Y22"/>
  <c r="AC22"/>
  <c r="AG22"/>
  <c r="AK22"/>
  <c r="AO22"/>
  <c r="E23"/>
  <c r="I23"/>
  <c r="M23"/>
  <c r="Q23"/>
  <c r="U23"/>
  <c r="Y23"/>
  <c r="AC23"/>
  <c r="AG23"/>
  <c r="AK23"/>
  <c r="AO23"/>
  <c r="E24"/>
  <c r="I24"/>
  <c r="M24"/>
  <c r="Q24"/>
  <c r="U24"/>
  <c r="Y24"/>
  <c r="AC24"/>
  <c r="AG24"/>
  <c r="AK24"/>
  <c r="AO24"/>
  <c r="E25"/>
  <c r="I25"/>
  <c r="M25"/>
  <c r="Q25"/>
  <c r="U25"/>
  <c r="Y25"/>
  <c r="AC25"/>
  <c r="AG25"/>
  <c r="AK25"/>
  <c r="AO25"/>
  <c r="E26"/>
  <c r="I26"/>
  <c r="M26"/>
  <c r="Q26"/>
  <c r="U26"/>
  <c r="Y26"/>
  <c r="AC26"/>
  <c r="AG26"/>
  <c r="AK26"/>
  <c r="AO26"/>
  <c r="E27"/>
  <c r="I27"/>
  <c r="M27"/>
  <c r="Q27"/>
  <c r="U27"/>
  <c r="Y27"/>
  <c r="AC27"/>
  <c r="AG27"/>
  <c r="AK27"/>
  <c r="AO27"/>
  <c r="E28"/>
  <c r="I28"/>
  <c r="M28"/>
  <c r="Q28"/>
  <c r="U28"/>
  <c r="Y28"/>
  <c r="AC28"/>
  <c r="AG28"/>
  <c r="AK28"/>
  <c r="AO28"/>
  <c r="E29"/>
  <c r="I29"/>
  <c r="M29"/>
  <c r="Q29"/>
  <c r="U29"/>
  <c r="Y29"/>
  <c r="AC29"/>
  <c r="AG29"/>
  <c r="AK29"/>
  <c r="AO29"/>
  <c r="E30"/>
  <c r="I30"/>
  <c r="M30"/>
  <c r="Q30"/>
  <c r="U30"/>
  <c r="Y30"/>
  <c r="AC30"/>
  <c r="AG30"/>
  <c r="AK30"/>
  <c r="AO30"/>
  <c r="E31"/>
  <c r="I31"/>
  <c r="M31"/>
  <c r="Q31"/>
  <c r="U31"/>
  <c r="Y31"/>
  <c r="AC31"/>
  <c r="AG31"/>
  <c r="AK31"/>
  <c r="AO31"/>
  <c r="E32"/>
  <c r="I32"/>
  <c r="M32"/>
  <c r="Q32"/>
  <c r="U32"/>
  <c r="Y32"/>
  <c r="AC32"/>
  <c r="AG32"/>
  <c r="AK32"/>
  <c r="AO32"/>
  <c r="E33"/>
  <c r="I33"/>
  <c r="M33"/>
  <c r="Q33"/>
  <c r="U33"/>
  <c r="Y33"/>
  <c r="AC33"/>
  <c r="AG33"/>
  <c r="AK33"/>
  <c r="AO33"/>
  <c r="E34"/>
  <c r="I34"/>
  <c r="M34"/>
  <c r="Q34"/>
  <c r="U34"/>
  <c r="Y34"/>
  <c r="AC34"/>
  <c r="AG34"/>
  <c r="AK34"/>
  <c r="AO34"/>
  <c r="E35"/>
  <c r="I35"/>
  <c r="M35"/>
  <c r="Q35"/>
  <c r="U35"/>
  <c r="Y35"/>
  <c r="AC35"/>
  <c r="AG35"/>
  <c r="AK35"/>
  <c r="AO35"/>
  <c r="E36"/>
  <c r="I36"/>
  <c r="M36"/>
  <c r="Q36"/>
  <c r="U36"/>
  <c r="Y36"/>
  <c r="AC36"/>
  <c r="AG36"/>
  <c r="AK36"/>
  <c r="AO36"/>
  <c r="E37"/>
  <c r="I37"/>
  <c r="M37"/>
  <c r="Q37"/>
  <c r="U37"/>
  <c r="Y37"/>
  <c r="AC37"/>
  <c r="AG37"/>
  <c r="AK37"/>
  <c r="AO37"/>
  <c r="E38"/>
  <c r="I38"/>
  <c r="M38"/>
  <c r="Q38"/>
  <c r="U38"/>
  <c r="Y38"/>
  <c r="AC38"/>
  <c r="AG38"/>
  <c r="AK38"/>
  <c r="AO38"/>
  <c r="E39"/>
  <c r="I39"/>
  <c r="M39"/>
  <c r="Q39"/>
  <c r="U39"/>
  <c r="Y39"/>
  <c r="AC39"/>
  <c r="AG39"/>
  <c r="AK39"/>
  <c r="AO39"/>
  <c r="E40"/>
  <c r="I40"/>
  <c r="M40"/>
  <c r="Q40"/>
  <c r="U40"/>
  <c r="Y40"/>
  <c r="AC40"/>
  <c r="AG40"/>
  <c r="AK40"/>
  <c r="AO40"/>
  <c r="E41"/>
  <c r="I41"/>
  <c r="M41"/>
  <c r="Q41"/>
  <c r="U41"/>
  <c r="Y41"/>
  <c r="AC41"/>
  <c r="AG41"/>
  <c r="AK41"/>
  <c r="AO41"/>
  <c r="E42"/>
  <c r="I42"/>
  <c r="M42"/>
  <c r="Q42"/>
  <c r="U42"/>
  <c r="Y42"/>
  <c r="AC42"/>
  <c r="AG42"/>
  <c r="AK42"/>
  <c r="AO42"/>
  <c r="E43"/>
  <c r="I43"/>
  <c r="M43"/>
  <c r="Q43"/>
  <c r="U43"/>
  <c r="Y43"/>
  <c r="AC43"/>
  <c r="AG43"/>
  <c r="AK43"/>
  <c r="AO43"/>
  <c r="E44"/>
  <c r="I44"/>
  <c r="M44"/>
  <c r="Q44"/>
  <c r="U44"/>
  <c r="Y44"/>
  <c r="AC44"/>
  <c r="AG44"/>
  <c r="AK44"/>
  <c r="AO44"/>
  <c r="E45"/>
  <c r="I45"/>
  <c r="M45"/>
  <c r="Q45"/>
  <c r="U45"/>
  <c r="Y45"/>
  <c r="AC45"/>
  <c r="AG45"/>
  <c r="AK45"/>
  <c r="AO45"/>
  <c r="E46"/>
  <c r="I46"/>
  <c r="M46"/>
  <c r="Q46"/>
  <c r="U46"/>
  <c r="Y46"/>
  <c r="AC46"/>
  <c r="AG46"/>
  <c r="AK46"/>
  <c r="AO46"/>
  <c r="E47"/>
  <c r="I47"/>
  <c r="M47"/>
  <c r="Q47"/>
  <c r="U47"/>
  <c r="Y47"/>
  <c r="AC47"/>
  <c r="AG47"/>
  <c r="AK47"/>
  <c r="AO47"/>
  <c r="E48"/>
  <c r="I48"/>
  <c r="M48"/>
  <c r="Q48"/>
  <c r="U48"/>
  <c r="Y48"/>
  <c r="AC48"/>
  <c r="AG48"/>
  <c r="AK48"/>
  <c r="AO48"/>
  <c r="E49"/>
  <c r="I49"/>
  <c r="M49"/>
  <c r="Q49"/>
  <c r="U49"/>
  <c r="Y49"/>
  <c r="AC49"/>
  <c r="AG49"/>
  <c r="AK49"/>
  <c r="AO49"/>
  <c r="E50"/>
  <c r="I50"/>
  <c r="M50"/>
  <c r="Q50"/>
  <c r="U50"/>
  <c r="Y50"/>
  <c r="AC50"/>
  <c r="AG50"/>
  <c r="AK50"/>
  <c r="AO50"/>
  <c r="E51"/>
  <c r="I51"/>
  <c r="M51"/>
  <c r="Q51"/>
  <c r="U51"/>
  <c r="Y51"/>
  <c r="AC51"/>
  <c r="AG51"/>
  <c r="AK51"/>
  <c r="AO51"/>
  <c r="E52"/>
  <c r="I52"/>
  <c r="M52"/>
  <c r="Q52"/>
  <c r="U52"/>
  <c r="Y52"/>
  <c r="AC52"/>
  <c r="AG52"/>
  <c r="AK52"/>
  <c r="AO52"/>
  <c r="E53"/>
  <c r="I53"/>
  <c r="M53"/>
  <c r="Q53"/>
  <c r="U53"/>
  <c r="Y53"/>
  <c r="AC53"/>
  <c r="AG53"/>
  <c r="AK53"/>
  <c r="AO53"/>
  <c r="E54"/>
  <c r="I54"/>
  <c r="M54"/>
  <c r="Q54"/>
  <c r="Q60" s="1"/>
  <c r="U54"/>
  <c r="U60" s="1"/>
  <c r="Y54"/>
  <c r="Y60" s="1"/>
  <c r="AC54"/>
  <c r="AC60" s="1"/>
  <c r="AK54"/>
  <c r="AO54"/>
  <c r="C14"/>
  <c r="C18"/>
  <c r="C26"/>
  <c r="C34"/>
  <c r="C46"/>
  <c r="C54"/>
  <c r="C60" s="1"/>
  <c r="Q22" i="6"/>
  <c r="AG22"/>
  <c r="I23"/>
  <c r="Y23"/>
  <c r="AO23"/>
  <c r="Q24"/>
  <c r="AG24"/>
  <c r="I25"/>
  <c r="Y25"/>
  <c r="AO25"/>
  <c r="Q26"/>
  <c r="AG26"/>
  <c r="I27"/>
  <c r="Y27"/>
  <c r="AO27"/>
  <c r="Q28"/>
  <c r="AD28"/>
  <c r="AL28"/>
  <c r="F29"/>
  <c r="N29"/>
  <c r="V29"/>
  <c r="AD29"/>
  <c r="AL29"/>
  <c r="F30"/>
  <c r="N30"/>
  <c r="V30"/>
  <c r="AD30"/>
  <c r="AL30"/>
  <c r="F31"/>
  <c r="N31"/>
  <c r="V31"/>
  <c r="AD31"/>
  <c r="AL31"/>
  <c r="F32"/>
  <c r="N32"/>
  <c r="V32"/>
  <c r="AD32"/>
  <c r="AL32"/>
  <c r="F33"/>
  <c r="N33"/>
  <c r="V33"/>
  <c r="AD33"/>
  <c r="AL33"/>
  <c r="F34"/>
  <c r="N34"/>
  <c r="V34"/>
  <c r="AD34"/>
  <c r="AL34"/>
  <c r="F35"/>
  <c r="N35"/>
  <c r="V35"/>
  <c r="AD35"/>
  <c r="AL35"/>
  <c r="F36"/>
  <c r="N36"/>
  <c r="V36"/>
  <c r="AD36"/>
  <c r="AL36"/>
  <c r="F37"/>
  <c r="N37"/>
  <c r="V37"/>
  <c r="AD37"/>
  <c r="AL37"/>
  <c r="F38"/>
  <c r="N38"/>
  <c r="V38"/>
  <c r="AD38"/>
  <c r="AL38"/>
  <c r="F39"/>
  <c r="N39"/>
  <c r="V39"/>
  <c r="AD39"/>
  <c r="AL39"/>
  <c r="F40"/>
  <c r="N40"/>
  <c r="V40"/>
  <c r="AD40"/>
  <c r="AL40"/>
  <c r="F41"/>
  <c r="N41"/>
  <c r="V41"/>
  <c r="AD41"/>
  <c r="AL41"/>
  <c r="F42"/>
  <c r="N42"/>
  <c r="V42"/>
  <c r="AD42"/>
  <c r="AL42"/>
  <c r="F43"/>
  <c r="N43"/>
  <c r="V43"/>
  <c r="AD43"/>
  <c r="AL43"/>
  <c r="F44"/>
  <c r="N44"/>
  <c r="V44"/>
  <c r="AD44"/>
  <c r="AL44"/>
  <c r="F45"/>
  <c r="N45"/>
  <c r="V45"/>
  <c r="AD45"/>
  <c r="AL45"/>
  <c r="F46"/>
  <c r="N46"/>
  <c r="V46"/>
  <c r="AD46"/>
  <c r="AL46"/>
  <c r="F47"/>
  <c r="N47"/>
  <c r="V47"/>
  <c r="AD47"/>
  <c r="AL47"/>
  <c r="F48"/>
  <c r="N48"/>
  <c r="V48"/>
  <c r="AD48"/>
  <c r="AL48"/>
  <c r="F49"/>
  <c r="N49"/>
  <c r="V49"/>
  <c r="AD49"/>
  <c r="AL49"/>
  <c r="F50"/>
  <c r="N50"/>
  <c r="V50"/>
  <c r="AD50"/>
  <c r="AL50"/>
  <c r="F51"/>
  <c r="N51"/>
  <c r="V51"/>
  <c r="AD51"/>
  <c r="AL51"/>
  <c r="F52"/>
  <c r="N52"/>
  <c r="V52"/>
  <c r="AD52"/>
  <c r="AL52"/>
  <c r="F53"/>
  <c r="N53"/>
  <c r="V53"/>
  <c r="AD53"/>
  <c r="AL53"/>
  <c r="F54"/>
  <c r="L54"/>
  <c r="P54"/>
  <c r="T54"/>
  <c r="X54"/>
  <c r="AB54"/>
  <c r="AF54"/>
  <c r="AJ54"/>
  <c r="AN54"/>
  <c r="D55"/>
  <c r="H55"/>
  <c r="L55"/>
  <c r="P55"/>
  <c r="T55"/>
  <c r="X55"/>
  <c r="AB55"/>
  <c r="AF55"/>
  <c r="AJ55"/>
  <c r="AN55"/>
  <c r="D56"/>
  <c r="H56"/>
  <c r="L56"/>
  <c r="P56"/>
  <c r="T56"/>
  <c r="X56"/>
  <c r="AB56"/>
  <c r="AF56"/>
  <c r="AJ56"/>
  <c r="AN56"/>
  <c r="D57"/>
  <c r="H57"/>
  <c r="L57"/>
  <c r="P57"/>
  <c r="T57"/>
  <c r="X57"/>
  <c r="AB57"/>
  <c r="AF57"/>
  <c r="AJ57"/>
  <c r="AN57"/>
  <c r="D58"/>
  <c r="H58"/>
  <c r="L58"/>
  <c r="P58"/>
  <c r="T58"/>
  <c r="X58"/>
  <c r="AB58"/>
  <c r="AF58"/>
  <c r="AJ58"/>
  <c r="AN58"/>
  <c r="D59"/>
  <c r="H59"/>
  <c r="L59"/>
  <c r="P59"/>
  <c r="T59"/>
  <c r="X59"/>
  <c r="AB59"/>
  <c r="AF59"/>
  <c r="AJ59"/>
  <c r="AN59"/>
  <c r="D60"/>
  <c r="H60"/>
  <c r="L60"/>
  <c r="P60"/>
  <c r="T60"/>
  <c r="X60"/>
  <c r="AB60"/>
  <c r="AF60"/>
  <c r="AJ60"/>
  <c r="AN60"/>
  <c r="D61"/>
  <c r="H61"/>
  <c r="L61"/>
  <c r="P61"/>
  <c r="T61"/>
  <c r="X61"/>
  <c r="AB61"/>
  <c r="AF61"/>
  <c r="AJ61"/>
  <c r="AN61"/>
  <c r="D62"/>
  <c r="H62"/>
  <c r="L62"/>
  <c r="P62"/>
  <c r="T62"/>
  <c r="X62"/>
  <c r="AB62"/>
  <c r="AF62"/>
  <c r="AJ62"/>
  <c r="AN62"/>
  <c r="D63"/>
  <c r="H63"/>
  <c r="L63"/>
  <c r="P63"/>
  <c r="T63"/>
  <c r="X63"/>
  <c r="AB63"/>
  <c r="AF63"/>
  <c r="AJ63"/>
  <c r="AN63"/>
  <c r="D64"/>
  <c r="H64"/>
  <c r="L64"/>
  <c r="P64"/>
  <c r="T64"/>
  <c r="X64"/>
  <c r="AB64"/>
  <c r="AF64"/>
  <c r="AJ64"/>
  <c r="AN64"/>
  <c r="D65"/>
  <c r="H65"/>
  <c r="L65"/>
  <c r="P65"/>
  <c r="T65"/>
  <c r="X65"/>
  <c r="AB65"/>
  <c r="AF65"/>
  <c r="AJ65"/>
  <c r="AN65"/>
  <c r="D66"/>
  <c r="H66"/>
  <c r="L66"/>
  <c r="P66"/>
  <c r="T66"/>
  <c r="X66"/>
  <c r="AB66"/>
  <c r="AF66"/>
  <c r="AJ66"/>
  <c r="AN66"/>
  <c r="D67"/>
  <c r="H67"/>
  <c r="L67"/>
  <c r="P67"/>
  <c r="T67"/>
  <c r="X67"/>
  <c r="AB67"/>
  <c r="AF67"/>
  <c r="AJ67"/>
  <c r="AN67"/>
  <c r="D68"/>
  <c r="H68"/>
  <c r="L68"/>
  <c r="P68"/>
  <c r="T68"/>
  <c r="X68"/>
  <c r="AB68"/>
  <c r="AF68"/>
  <c r="AJ68"/>
  <c r="AN68"/>
  <c r="D69"/>
  <c r="H69"/>
  <c r="L69"/>
  <c r="P69"/>
  <c r="T69"/>
  <c r="X69"/>
  <c r="AB69"/>
  <c r="AF69"/>
  <c r="AJ69"/>
  <c r="AN69"/>
  <c r="D70"/>
  <c r="H70"/>
  <c r="L70"/>
  <c r="P70"/>
  <c r="T70"/>
  <c r="X70"/>
  <c r="AB70"/>
  <c r="AF70"/>
  <c r="AJ70"/>
  <c r="AN70"/>
  <c r="D71"/>
  <c r="H71"/>
  <c r="L71"/>
  <c r="P71"/>
  <c r="T71"/>
  <c r="X71"/>
  <c r="AB71"/>
  <c r="AF71"/>
  <c r="AJ71"/>
  <c r="AN71"/>
  <c r="D72"/>
  <c r="H72"/>
  <c r="L72"/>
  <c r="P72"/>
  <c r="T72"/>
  <c r="X72"/>
  <c r="AB72"/>
  <c r="AF72"/>
  <c r="AJ72"/>
  <c r="AN72"/>
  <c r="D73"/>
  <c r="H73"/>
  <c r="L73"/>
  <c r="P73"/>
  <c r="T73"/>
  <c r="X73"/>
  <c r="AB73"/>
  <c r="AF73"/>
  <c r="AJ73"/>
  <c r="AN73"/>
  <c r="C13"/>
  <c r="C17"/>
  <c r="C20" i="47" s="1"/>
  <c r="C21" i="6"/>
  <c r="C25"/>
  <c r="C29"/>
  <c r="C33"/>
  <c r="C37"/>
  <c r="C41"/>
  <c r="C45"/>
  <c r="C49"/>
  <c r="C53"/>
  <c r="C57"/>
  <c r="C61"/>
  <c r="C65"/>
  <c r="C69"/>
  <c r="C73"/>
  <c r="G12" i="5"/>
  <c r="K12"/>
  <c r="O12"/>
  <c r="S12"/>
  <c r="W12"/>
  <c r="AA12"/>
  <c r="AE12"/>
  <c r="AI12"/>
  <c r="AM12"/>
  <c r="AQ12"/>
  <c r="G13"/>
  <c r="K13"/>
  <c r="O13"/>
  <c r="S13"/>
  <c r="W13"/>
  <c r="AA13"/>
  <c r="AE13"/>
  <c r="AI13"/>
  <c r="AM13"/>
  <c r="AQ13"/>
  <c r="G14"/>
  <c r="K14"/>
  <c r="O14"/>
  <c r="S14"/>
  <c r="W14"/>
  <c r="AA14"/>
  <c r="AE14"/>
  <c r="AI14"/>
  <c r="AM14"/>
  <c r="AQ14"/>
  <c r="G15"/>
  <c r="K15"/>
  <c r="O15"/>
  <c r="S15"/>
  <c r="W15"/>
  <c r="AA15"/>
  <c r="AE15"/>
  <c r="AI15"/>
  <c r="AM15"/>
  <c r="AQ15"/>
  <c r="G16"/>
  <c r="K16"/>
  <c r="O16"/>
  <c r="S16"/>
  <c r="W16"/>
  <c r="AA16"/>
  <c r="AE16"/>
  <c r="AI16"/>
  <c r="AM16"/>
  <c r="AQ16"/>
  <c r="G17"/>
  <c r="K17"/>
  <c r="O17"/>
  <c r="S17"/>
  <c r="W17"/>
  <c r="AA17"/>
  <c r="AE17"/>
  <c r="AI17"/>
  <c r="AM17"/>
  <c r="AQ17"/>
  <c r="G18"/>
  <c r="K18"/>
  <c r="O18"/>
  <c r="S18"/>
  <c r="W18"/>
  <c r="AA18"/>
  <c r="AE18"/>
  <c r="AI18"/>
  <c r="AM18"/>
  <c r="AQ18"/>
  <c r="G19"/>
  <c r="K19"/>
  <c r="O19"/>
  <c r="S19"/>
  <c r="W19"/>
  <c r="AA19"/>
  <c r="AE19"/>
  <c r="AI19"/>
  <c r="AM19"/>
  <c r="AQ19"/>
  <c r="G20"/>
  <c r="K20"/>
  <c r="O20"/>
  <c r="S20"/>
  <c r="W20"/>
  <c r="AA20"/>
  <c r="AE20"/>
  <c r="AI20"/>
  <c r="AM20"/>
  <c r="AQ20"/>
  <c r="G21"/>
  <c r="K21"/>
  <c r="O21"/>
  <c r="S21"/>
  <c r="W21"/>
  <c r="AA21"/>
  <c r="AE21"/>
  <c r="AI21"/>
  <c r="AM21"/>
  <c r="AQ21"/>
  <c r="G22"/>
  <c r="K22"/>
  <c r="O22"/>
  <c r="S22"/>
  <c r="W22"/>
  <c r="AA22"/>
  <c r="AE22"/>
  <c r="AI22"/>
  <c r="AM22"/>
  <c r="AQ22"/>
  <c r="G23"/>
  <c r="K23"/>
  <c r="O23"/>
  <c r="S23"/>
  <c r="W23"/>
  <c r="AA23"/>
  <c r="AE23"/>
  <c r="AI23"/>
  <c r="AM23"/>
  <c r="AQ23"/>
  <c r="G24"/>
  <c r="K24"/>
  <c r="O24"/>
  <c r="S24"/>
  <c r="W24"/>
  <c r="AA24"/>
  <c r="AE24"/>
  <c r="AI24"/>
  <c r="AM24"/>
  <c r="AQ24"/>
  <c r="G25"/>
  <c r="K25"/>
  <c r="O25"/>
  <c r="S25"/>
  <c r="W25"/>
  <c r="AA25"/>
  <c r="AE25"/>
  <c r="AI25"/>
  <c r="AM25"/>
  <c r="AQ25"/>
  <c r="G26"/>
  <c r="K26"/>
  <c r="O26"/>
  <c r="S26"/>
  <c r="W26"/>
  <c r="AA26"/>
  <c r="AE26"/>
  <c r="AI26"/>
  <c r="AM26"/>
  <c r="AQ26"/>
  <c r="G27"/>
  <c r="K27"/>
  <c r="O27"/>
  <c r="S27"/>
  <c r="W27"/>
  <c r="AA27"/>
  <c r="AE27"/>
  <c r="AI27"/>
  <c r="AM27"/>
  <c r="AQ27"/>
  <c r="G28"/>
  <c r="K28"/>
  <c r="O28"/>
  <c r="S28"/>
  <c r="W28"/>
  <c r="AA28"/>
  <c r="AE28"/>
  <c r="AI28"/>
  <c r="AM28"/>
  <c r="AQ28"/>
  <c r="G29"/>
  <c r="K29"/>
  <c r="O29"/>
  <c r="S29"/>
  <c r="W29"/>
  <c r="AA29"/>
  <c r="AE29"/>
  <c r="AI29"/>
  <c r="AM29"/>
  <c r="AQ29"/>
  <c r="G30"/>
  <c r="K30"/>
  <c r="O30"/>
  <c r="S30"/>
  <c r="W30"/>
  <c r="AA30"/>
  <c r="AE30"/>
  <c r="AI30"/>
  <c r="AM30"/>
  <c r="AQ30"/>
  <c r="G31"/>
  <c r="K31"/>
  <c r="O31"/>
  <c r="S31"/>
  <c r="W31"/>
  <c r="AA31"/>
  <c r="AE31"/>
  <c r="AI31"/>
  <c r="AM31"/>
  <c r="AQ31"/>
  <c r="G32"/>
  <c r="K32"/>
  <c r="O32"/>
  <c r="S32"/>
  <c r="W32"/>
  <c r="AA32"/>
  <c r="AE32"/>
  <c r="AI32"/>
  <c r="AM32"/>
  <c r="AQ32"/>
  <c r="G33"/>
  <c r="K33"/>
  <c r="O33"/>
  <c r="S33"/>
  <c r="W33"/>
  <c r="AA33"/>
  <c r="AE33"/>
  <c r="AI33"/>
  <c r="AM33"/>
  <c r="AQ33"/>
  <c r="G34"/>
  <c r="K34"/>
  <c r="O34"/>
  <c r="S34"/>
  <c r="W34"/>
  <c r="AA34"/>
  <c r="AE34"/>
  <c r="AI34"/>
  <c r="AM34"/>
  <c r="AQ34"/>
  <c r="G35"/>
  <c r="K35"/>
  <c r="O35"/>
  <c r="S35"/>
  <c r="W35"/>
  <c r="AA35"/>
  <c r="AE35"/>
  <c r="AI35"/>
  <c r="AM35"/>
  <c r="AQ35"/>
  <c r="G36"/>
  <c r="K36"/>
  <c r="O36"/>
  <c r="S36"/>
  <c r="W36"/>
  <c r="AA36"/>
  <c r="AE36"/>
  <c r="AI36"/>
  <c r="AM36"/>
  <c r="AQ36"/>
  <c r="G37"/>
  <c r="K37"/>
  <c r="O37"/>
  <c r="S37"/>
  <c r="W37"/>
  <c r="AA37"/>
  <c r="AE37"/>
  <c r="AI37"/>
  <c r="AM37"/>
  <c r="AQ37"/>
  <c r="G38"/>
  <c r="K38"/>
  <c r="O38"/>
  <c r="S38"/>
  <c r="W38"/>
  <c r="AA38"/>
  <c r="AE38"/>
  <c r="AI38"/>
  <c r="AM38"/>
  <c r="AQ38"/>
  <c r="G39"/>
  <c r="K39"/>
  <c r="O39"/>
  <c r="S39"/>
  <c r="W39"/>
  <c r="AA39"/>
  <c r="AE39"/>
  <c r="AI39"/>
  <c r="AM39"/>
  <c r="AQ39"/>
  <c r="G40"/>
  <c r="K40"/>
  <c r="O40"/>
  <c r="S40"/>
  <c r="W40"/>
  <c r="AA40"/>
  <c r="AE40"/>
  <c r="AI40"/>
  <c r="AM40"/>
  <c r="AQ40"/>
  <c r="G41"/>
  <c r="K41"/>
  <c r="O41"/>
  <c r="S41"/>
  <c r="W41"/>
  <c r="AA41"/>
  <c r="AE41"/>
  <c r="AI41"/>
  <c r="AM41"/>
  <c r="AQ41"/>
  <c r="G42"/>
  <c r="K42"/>
  <c r="O42"/>
  <c r="S42"/>
  <c r="W42"/>
  <c r="AA42"/>
  <c r="AE42"/>
  <c r="AI42"/>
  <c r="AM42"/>
  <c r="AQ42"/>
  <c r="G43"/>
  <c r="K43"/>
  <c r="O43"/>
  <c r="S43"/>
  <c r="W43"/>
  <c r="AA43"/>
  <c r="AE43"/>
  <c r="AI43"/>
  <c r="AM43"/>
  <c r="AQ43"/>
  <c r="G44"/>
  <c r="K44"/>
  <c r="O44"/>
  <c r="S44"/>
  <c r="W44"/>
  <c r="AA44"/>
  <c r="AE44"/>
  <c r="AI44"/>
  <c r="AM44"/>
  <c r="AQ44"/>
  <c r="G45"/>
  <c r="K45"/>
  <c r="O45"/>
  <c r="S45"/>
  <c r="W45"/>
  <c r="AA45"/>
  <c r="AE45"/>
  <c r="AI45"/>
  <c r="AM45"/>
  <c r="AQ45"/>
  <c r="G46"/>
  <c r="K46"/>
  <c r="O46"/>
  <c r="S46"/>
  <c r="W46"/>
  <c r="AA46"/>
  <c r="AE46"/>
  <c r="AI46"/>
  <c r="AM46"/>
  <c r="AQ46"/>
  <c r="G47"/>
  <c r="K47"/>
  <c r="O47"/>
  <c r="S47"/>
  <c r="W47"/>
  <c r="AA47"/>
  <c r="AE47"/>
  <c r="AI47"/>
  <c r="AM47"/>
  <c r="AQ47"/>
  <c r="G48"/>
  <c r="K48"/>
  <c r="O48"/>
  <c r="S48"/>
  <c r="W48"/>
  <c r="AA48"/>
  <c r="AE48"/>
  <c r="AI48"/>
  <c r="AM48"/>
  <c r="AQ48"/>
  <c r="G49"/>
  <c r="K49"/>
  <c r="O49"/>
  <c r="S49"/>
  <c r="W49"/>
  <c r="AA49"/>
  <c r="AE49"/>
  <c r="AI49"/>
  <c r="AM49"/>
  <c r="AQ49"/>
  <c r="G50"/>
  <c r="K50"/>
  <c r="O50"/>
  <c r="S50"/>
  <c r="W50"/>
  <c r="AA50"/>
  <c r="AE50"/>
  <c r="AI50"/>
  <c r="AM50"/>
  <c r="AQ50"/>
  <c r="G51"/>
  <c r="K51"/>
  <c r="O51"/>
  <c r="S51"/>
  <c r="W51"/>
  <c r="AA51"/>
  <c r="AE51"/>
  <c r="AI51"/>
  <c r="AM51"/>
  <c r="AQ51"/>
  <c r="G52"/>
  <c r="K52"/>
  <c r="O52"/>
  <c r="S52"/>
  <c r="W52"/>
  <c r="AA52"/>
  <c r="AE52"/>
  <c r="AI52"/>
  <c r="AM52"/>
  <c r="AQ52"/>
  <c r="G53"/>
  <c r="K53"/>
  <c r="O53"/>
  <c r="S53"/>
  <c r="W53"/>
  <c r="AA53"/>
  <c r="AE53"/>
  <c r="AI53"/>
  <c r="AM53"/>
  <c r="AQ53"/>
  <c r="G54"/>
  <c r="K54"/>
  <c r="O54"/>
  <c r="O60" s="1"/>
  <c r="S54"/>
  <c r="S60" s="1"/>
  <c r="W54"/>
  <c r="W60" s="1"/>
  <c r="AA54"/>
  <c r="AA60" s="1"/>
  <c r="AE54"/>
  <c r="AI54"/>
  <c r="AM54"/>
  <c r="AQ54"/>
  <c r="C16"/>
  <c r="C20"/>
  <c r="C24"/>
  <c r="C28"/>
  <c r="C32"/>
  <c r="C36"/>
  <c r="C40"/>
  <c r="C44"/>
  <c r="C48"/>
  <c r="C52"/>
  <c r="AG54"/>
  <c r="C22"/>
  <c r="C30"/>
  <c r="C38"/>
  <c r="C42"/>
  <c r="C50"/>
  <c r="AF12" i="4"/>
  <c r="AH12"/>
  <c r="AJ12"/>
  <c r="AL12"/>
  <c r="AN12"/>
  <c r="AP12"/>
  <c r="AF13"/>
  <c r="AH13"/>
  <c r="AJ13"/>
  <c r="AL13"/>
  <c r="AN13"/>
  <c r="AP13"/>
  <c r="AF14"/>
  <c r="AH14"/>
  <c r="AJ14"/>
  <c r="AL14"/>
  <c r="AN14"/>
  <c r="AP14"/>
  <c r="AF15"/>
  <c r="AH15"/>
  <c r="AJ15"/>
  <c r="AL15"/>
  <c r="AN15"/>
  <c r="AP15"/>
  <c r="AF16"/>
  <c r="AH16"/>
  <c r="AJ16"/>
  <c r="AL16"/>
  <c r="AN16"/>
  <c r="AP16"/>
  <c r="AF17"/>
  <c r="AH17"/>
  <c r="AJ17"/>
  <c r="AL17"/>
  <c r="AN17"/>
  <c r="AP17"/>
  <c r="AF18"/>
  <c r="AH18"/>
  <c r="AJ18"/>
  <c r="AL18"/>
  <c r="AN18"/>
  <c r="AP18"/>
  <c r="AF19"/>
  <c r="AH19"/>
  <c r="AJ19"/>
  <c r="AL19"/>
  <c r="AN19"/>
  <c r="AP19"/>
  <c r="AF20"/>
  <c r="AH20"/>
  <c r="AJ20"/>
  <c r="AL20"/>
  <c r="AN20"/>
  <c r="AP20"/>
  <c r="AF21"/>
  <c r="AH21"/>
  <c r="AJ21"/>
  <c r="AL21"/>
  <c r="AN21"/>
  <c r="AP21"/>
  <c r="AF22"/>
  <c r="AH22"/>
  <c r="AJ22"/>
  <c r="AL22"/>
  <c r="AN22"/>
  <c r="AP22"/>
  <c r="AF23"/>
  <c r="AH23"/>
  <c r="AJ23"/>
  <c r="AL23"/>
  <c r="AN23"/>
  <c r="AP23"/>
  <c r="AF24"/>
  <c r="AH24"/>
  <c r="AJ24"/>
  <c r="AL24"/>
  <c r="AN24"/>
  <c r="AP24"/>
  <c r="AF25"/>
  <c r="AH25"/>
  <c r="AJ25"/>
  <c r="AL25"/>
  <c r="AN25"/>
  <c r="AP25"/>
  <c r="AF26"/>
  <c r="AH26"/>
  <c r="AJ26"/>
  <c r="AL26"/>
  <c r="AN26"/>
  <c r="AP26"/>
  <c r="AF27"/>
  <c r="AH27"/>
  <c r="AJ27"/>
  <c r="AL27"/>
  <c r="AN27"/>
  <c r="AP27"/>
  <c r="AF28"/>
  <c r="AH28"/>
  <c r="AJ28"/>
  <c r="AL28"/>
  <c r="AN28"/>
  <c r="AP28"/>
  <c r="AF29"/>
  <c r="AH29"/>
  <c r="AJ29"/>
  <c r="AL29"/>
  <c r="AN29"/>
  <c r="AP29"/>
  <c r="AF30"/>
  <c r="AH30"/>
  <c r="AJ30"/>
  <c r="AL30"/>
  <c r="AN30"/>
  <c r="AP30"/>
  <c r="AF31"/>
  <c r="AH31"/>
  <c r="AJ31"/>
  <c r="AL31"/>
  <c r="AN31"/>
  <c r="AP31"/>
  <c r="AF32"/>
  <c r="AH32"/>
  <c r="AJ32"/>
  <c r="AL32"/>
  <c r="AN32"/>
  <c r="AP32"/>
  <c r="AF33"/>
  <c r="AH33"/>
  <c r="AJ33"/>
  <c r="AL33"/>
  <c r="AN33"/>
  <c r="AP33"/>
  <c r="AF34"/>
  <c r="AH34"/>
  <c r="AJ34"/>
  <c r="AL34"/>
  <c r="AN34"/>
  <c r="AP34"/>
  <c r="AF35"/>
  <c r="AH35"/>
  <c r="AJ35"/>
  <c r="AL35"/>
  <c r="AN35"/>
  <c r="AP35"/>
  <c r="AF36"/>
  <c r="AH36"/>
  <c r="AJ36"/>
  <c r="AL36"/>
  <c r="AN36"/>
  <c r="AP36"/>
  <c r="AF37"/>
  <c r="AH37"/>
  <c r="AJ37"/>
  <c r="AL37"/>
  <c r="AN37"/>
  <c r="AP37"/>
  <c r="AF38"/>
  <c r="AH38"/>
  <c r="AJ38"/>
  <c r="AL38"/>
  <c r="AN38"/>
  <c r="AP38"/>
  <c r="AF39"/>
  <c r="AH39"/>
  <c r="AJ39"/>
  <c r="AL39"/>
  <c r="AN39"/>
  <c r="AP39"/>
  <c r="AF40"/>
  <c r="AH40"/>
  <c r="AJ40"/>
  <c r="AL40"/>
  <c r="AN40"/>
  <c r="AP40"/>
  <c r="AF41"/>
  <c r="AH41"/>
  <c r="AJ41"/>
  <c r="AL41"/>
  <c r="AN41"/>
  <c r="AP41"/>
  <c r="AF42"/>
  <c r="AH42"/>
  <c r="AJ42"/>
  <c r="AL42"/>
  <c r="AN42"/>
  <c r="AP42"/>
  <c r="AF43"/>
  <c r="AH43"/>
  <c r="AJ43"/>
  <c r="AL43"/>
  <c r="AN43"/>
  <c r="AP43"/>
  <c r="AF44"/>
  <c r="AH44"/>
  <c r="AJ44"/>
  <c r="AL44"/>
  <c r="AN44"/>
  <c r="AP44"/>
  <c r="AF45"/>
  <c r="AH45"/>
  <c r="AJ45"/>
  <c r="AL45"/>
  <c r="AN45"/>
  <c r="AP45"/>
  <c r="AF46"/>
  <c r="AH46"/>
  <c r="AJ46"/>
  <c r="AL46"/>
  <c r="AN46"/>
  <c r="AP46"/>
  <c r="AF47"/>
  <c r="AH47"/>
  <c r="AJ47"/>
  <c r="AL47"/>
  <c r="AN47"/>
  <c r="AP47"/>
  <c r="AF48"/>
  <c r="AH48"/>
  <c r="AJ48"/>
  <c r="AL48"/>
  <c r="AN48"/>
  <c r="AP48"/>
  <c r="AF49"/>
  <c r="AH49"/>
  <c r="AJ49"/>
  <c r="AL49"/>
  <c r="AN49"/>
  <c r="AP49"/>
  <c r="AF50"/>
  <c r="AH50"/>
  <c r="AJ50"/>
  <c r="AL50"/>
  <c r="AN50"/>
  <c r="AP50"/>
  <c r="AF51"/>
  <c r="AH51"/>
  <c r="AJ51"/>
  <c r="AL51"/>
  <c r="AN51"/>
  <c r="AP51"/>
  <c r="AF52"/>
  <c r="AH52"/>
  <c r="AJ52"/>
  <c r="AL52"/>
  <c r="AN52"/>
  <c r="AP52"/>
  <c r="AF53"/>
  <c r="AH53"/>
  <c r="AJ53"/>
  <c r="AL53"/>
  <c r="AN53"/>
  <c r="AP53"/>
  <c r="AF54"/>
  <c r="AH54"/>
  <c r="AJ54"/>
  <c r="AL54"/>
  <c r="AN54"/>
  <c r="AP54"/>
  <c r="AF55"/>
  <c r="AH55"/>
  <c r="AJ55"/>
  <c r="AL55"/>
  <c r="AN55"/>
  <c r="AP55"/>
  <c r="AF56"/>
  <c r="AH56"/>
  <c r="AJ56"/>
  <c r="AL56"/>
  <c r="AN56"/>
  <c r="AP56"/>
  <c r="AF57"/>
  <c r="AH57"/>
  <c r="AJ57"/>
  <c r="AL57"/>
  <c r="AN57"/>
  <c r="AP57"/>
  <c r="AF58"/>
  <c r="AH58"/>
  <c r="AJ58"/>
  <c r="AL58"/>
  <c r="AN58"/>
  <c r="AP58"/>
  <c r="AF59"/>
  <c r="AH59"/>
  <c r="AJ59"/>
  <c r="AL59"/>
  <c r="AN59"/>
  <c r="AP59"/>
  <c r="AF60"/>
  <c r="AH60"/>
  <c r="AL60"/>
  <c r="AN60"/>
  <c r="AF61"/>
  <c r="AJ61"/>
  <c r="AP61"/>
  <c r="AH62"/>
  <c r="AL62"/>
  <c r="AP62"/>
  <c r="AH63"/>
  <c r="AL63"/>
  <c r="AP63"/>
  <c r="AH64"/>
  <c r="AL64"/>
  <c r="AP64"/>
  <c r="AH65"/>
  <c r="AL65"/>
  <c r="AP65"/>
  <c r="AE12"/>
  <c r="AG12"/>
  <c r="AI12"/>
  <c r="AK12"/>
  <c r="AM12"/>
  <c r="AO12"/>
  <c r="AE13"/>
  <c r="AG13"/>
  <c r="AI13"/>
  <c r="AK13"/>
  <c r="AM13"/>
  <c r="AO13"/>
  <c r="AE14"/>
  <c r="AG14"/>
  <c r="AI14"/>
  <c r="AK14"/>
  <c r="AM14"/>
  <c r="AO14"/>
  <c r="AE15"/>
  <c r="AG15"/>
  <c r="AI15"/>
  <c r="AK15"/>
  <c r="AM15"/>
  <c r="AO15"/>
  <c r="AE16"/>
  <c r="AG16"/>
  <c r="AI16"/>
  <c r="AK16"/>
  <c r="AM16"/>
  <c r="AO16"/>
  <c r="AE17"/>
  <c r="AG17"/>
  <c r="AI17"/>
  <c r="AK17"/>
  <c r="AM17"/>
  <c r="AO17"/>
  <c r="AE18"/>
  <c r="AG18"/>
  <c r="AI18"/>
  <c r="AK18"/>
  <c r="AM18"/>
  <c r="AO18"/>
  <c r="AE19"/>
  <c r="AG19"/>
  <c r="AI19"/>
  <c r="AK19"/>
  <c r="AM19"/>
  <c r="AO19"/>
  <c r="AE20"/>
  <c r="AG20"/>
  <c r="AI20"/>
  <c r="AK20"/>
  <c r="AM20"/>
  <c r="AO20"/>
  <c r="AE21"/>
  <c r="AG21"/>
  <c r="AI21"/>
  <c r="AK21"/>
  <c r="AM21"/>
  <c r="AO21"/>
  <c r="AE22"/>
  <c r="AG22"/>
  <c r="AI22"/>
  <c r="AK22"/>
  <c r="AM22"/>
  <c r="AO22"/>
  <c r="AE23"/>
  <c r="AG23"/>
  <c r="AI23"/>
  <c r="AK23"/>
  <c r="AM23"/>
  <c r="AO23"/>
  <c r="AE24"/>
  <c r="AG24"/>
  <c r="AI24"/>
  <c r="AK24"/>
  <c r="AM24"/>
  <c r="AO24"/>
  <c r="AE25"/>
  <c r="AG25"/>
  <c r="AI25"/>
  <c r="AK25"/>
  <c r="AM25"/>
  <c r="AO25"/>
  <c r="AE26"/>
  <c r="AG26"/>
  <c r="AI26"/>
  <c r="AK26"/>
  <c r="AM26"/>
  <c r="AO26"/>
  <c r="AE27"/>
  <c r="AG27"/>
  <c r="AI27"/>
  <c r="AK27"/>
  <c r="AM27"/>
  <c r="AO27"/>
  <c r="AE28"/>
  <c r="AG28"/>
  <c r="AI28"/>
  <c r="AK28"/>
  <c r="AM28"/>
  <c r="AO28"/>
  <c r="AE29"/>
  <c r="AG29"/>
  <c r="AI29"/>
  <c r="AK29"/>
  <c r="AM29"/>
  <c r="AO29"/>
  <c r="AE30"/>
  <c r="AG30"/>
  <c r="AI30"/>
  <c r="AK30"/>
  <c r="AM30"/>
  <c r="AO30"/>
  <c r="AE31"/>
  <c r="AG31"/>
  <c r="AI31"/>
  <c r="AK31"/>
  <c r="AM31"/>
  <c r="AO31"/>
  <c r="AE32"/>
  <c r="AG32"/>
  <c r="AI32"/>
  <c r="AK32"/>
  <c r="AM32"/>
  <c r="AO32"/>
  <c r="AE33"/>
  <c r="AG33"/>
  <c r="AI33"/>
  <c r="AK33"/>
  <c r="AM33"/>
  <c r="AO33"/>
  <c r="AE34"/>
  <c r="AG34"/>
  <c r="AI34"/>
  <c r="AK34"/>
  <c r="AM34"/>
  <c r="AO34"/>
  <c r="AE35"/>
  <c r="AG35"/>
  <c r="AI35"/>
  <c r="AK35"/>
  <c r="AM35"/>
  <c r="AO35"/>
  <c r="AE36"/>
  <c r="AG36"/>
  <c r="AI36"/>
  <c r="AK36"/>
  <c r="AM36"/>
  <c r="AO36"/>
  <c r="AE37"/>
  <c r="AG37"/>
  <c r="AI37"/>
  <c r="AK37"/>
  <c r="AM37"/>
  <c r="AO37"/>
  <c r="AE38"/>
  <c r="AG38"/>
  <c r="AI38"/>
  <c r="AK38"/>
  <c r="AM38"/>
  <c r="AO38"/>
  <c r="AE39"/>
  <c r="AG39"/>
  <c r="AI39"/>
  <c r="AK39"/>
  <c r="AM39"/>
  <c r="AO39"/>
  <c r="AE40"/>
  <c r="AG40"/>
  <c r="AI40"/>
  <c r="AK40"/>
  <c r="AM40"/>
  <c r="AO40"/>
  <c r="AE41"/>
  <c r="AG41"/>
  <c r="AI41"/>
  <c r="AK41"/>
  <c r="AM41"/>
  <c r="AO41"/>
  <c r="AE42"/>
  <c r="AG42"/>
  <c r="AI42"/>
  <c r="AK42"/>
  <c r="AM42"/>
  <c r="AO42"/>
  <c r="AE43"/>
  <c r="AG43"/>
  <c r="AI43"/>
  <c r="AK43"/>
  <c r="AM43"/>
  <c r="AO43"/>
  <c r="AE44"/>
  <c r="AG44"/>
  <c r="AI44"/>
  <c r="AK44"/>
  <c r="AM44"/>
  <c r="AO44"/>
  <c r="AE45"/>
  <c r="AG45"/>
  <c r="AI45"/>
  <c r="AK45"/>
  <c r="AM45"/>
  <c r="AO45"/>
  <c r="AE46"/>
  <c r="AG46"/>
  <c r="AI46"/>
  <c r="AK46"/>
  <c r="AM46"/>
  <c r="AO46"/>
  <c r="AE47"/>
  <c r="AG47"/>
  <c r="AI47"/>
  <c r="AK47"/>
  <c r="AM47"/>
  <c r="AO47"/>
  <c r="AE48"/>
  <c r="AG48"/>
  <c r="AI48"/>
  <c r="AK48"/>
  <c r="AM48"/>
  <c r="AO48"/>
  <c r="AE49"/>
  <c r="AG49"/>
  <c r="AI49"/>
  <c r="AK49"/>
  <c r="AM49"/>
  <c r="AO49"/>
  <c r="AE50"/>
  <c r="AG50"/>
  <c r="AI50"/>
  <c r="AK50"/>
  <c r="AM50"/>
  <c r="AO50"/>
  <c r="AE51"/>
  <c r="AG51"/>
  <c r="AI51"/>
  <c r="AK51"/>
  <c r="AM51"/>
  <c r="AO51"/>
  <c r="AE52"/>
  <c r="AG52"/>
  <c r="AI52"/>
  <c r="AK52"/>
  <c r="AM52"/>
  <c r="AO52"/>
  <c r="AE53"/>
  <c r="AG53"/>
  <c r="AI53"/>
  <c r="AK53"/>
  <c r="AM53"/>
  <c r="AO53"/>
  <c r="AE54"/>
  <c r="AG54"/>
  <c r="AI54"/>
  <c r="AK54"/>
  <c r="AM54"/>
  <c r="AO54"/>
  <c r="AE55"/>
  <c r="AG55"/>
  <c r="AI55"/>
  <c r="AK55"/>
  <c r="AM55"/>
  <c r="AO55"/>
  <c r="AE56"/>
  <c r="AG56"/>
  <c r="AI56"/>
  <c r="AK56"/>
  <c r="AM56"/>
  <c r="AO56"/>
  <c r="AE57"/>
  <c r="AG57"/>
  <c r="AI57"/>
  <c r="AK57"/>
  <c r="AM57"/>
  <c r="AO57"/>
  <c r="AE58"/>
  <c r="AG58"/>
  <c r="AI58"/>
  <c r="AK58"/>
  <c r="AM58"/>
  <c r="AO58"/>
  <c r="AE59"/>
  <c r="AG59"/>
  <c r="AI59"/>
  <c r="AK59"/>
  <c r="AM59"/>
  <c r="AO59"/>
  <c r="AE60"/>
  <c r="AG60"/>
  <c r="AI60"/>
  <c r="AK60"/>
  <c r="AM60"/>
  <c r="AO60"/>
  <c r="AE61"/>
  <c r="AG61"/>
  <c r="AI61"/>
  <c r="AK61"/>
  <c r="AM61"/>
  <c r="AO61"/>
  <c r="AE62"/>
  <c r="AG62"/>
  <c r="AI62"/>
  <c r="AK62"/>
  <c r="AM62"/>
  <c r="AO62"/>
  <c r="AE63"/>
  <c r="AG63"/>
  <c r="AI63"/>
  <c r="AK63"/>
  <c r="AM63"/>
  <c r="AO63"/>
  <c r="AE64"/>
  <c r="AG64"/>
  <c r="AI64"/>
  <c r="AK64"/>
  <c r="AM64"/>
  <c r="AO64"/>
  <c r="AE65"/>
  <c r="AG65"/>
  <c r="AI65"/>
  <c r="AK65"/>
  <c r="AM65"/>
  <c r="AO65"/>
  <c r="AJ60"/>
  <c r="AP60"/>
  <c r="AH61"/>
  <c r="AL61"/>
  <c r="AN61"/>
  <c r="AF62"/>
  <c r="AJ62"/>
  <c r="AN62"/>
  <c r="AF63"/>
  <c r="AJ63"/>
  <c r="AN63"/>
  <c r="AF64"/>
  <c r="AJ64"/>
  <c r="AN64"/>
  <c r="AF65"/>
  <c r="AJ65"/>
  <c r="AN65"/>
  <c r="AF77" i="6"/>
  <c r="AH77"/>
  <c r="AG77"/>
  <c r="AO77"/>
  <c r="AE77"/>
  <c r="AM77"/>
  <c r="AJ77"/>
  <c r="AN77"/>
  <c r="AL77"/>
  <c r="AK77"/>
  <c r="AI77"/>
  <c r="D13" i="4"/>
  <c r="F13"/>
  <c r="H13"/>
  <c r="J13"/>
  <c r="L13"/>
  <c r="N13"/>
  <c r="P13"/>
  <c r="R13"/>
  <c r="T13"/>
  <c r="V13"/>
  <c r="X13"/>
  <c r="Z13"/>
  <c r="AB13"/>
  <c r="AD13"/>
  <c r="AQ13"/>
  <c r="D14"/>
  <c r="F14"/>
  <c r="H14"/>
  <c r="J14"/>
  <c r="L14"/>
  <c r="N14"/>
  <c r="P14"/>
  <c r="R14"/>
  <c r="T14"/>
  <c r="V14"/>
  <c r="X14"/>
  <c r="Z14"/>
  <c r="AB14"/>
  <c r="AD14"/>
  <c r="AQ14"/>
  <c r="D15"/>
  <c r="F15"/>
  <c r="H15"/>
  <c r="J15"/>
  <c r="L15"/>
  <c r="N15"/>
  <c r="P15"/>
  <c r="R15"/>
  <c r="T15"/>
  <c r="V15"/>
  <c r="X15"/>
  <c r="Z15"/>
  <c r="AB15"/>
  <c r="AD15"/>
  <c r="AQ15"/>
  <c r="D16"/>
  <c r="F16"/>
  <c r="H16"/>
  <c r="J16"/>
  <c r="L16"/>
  <c r="N16"/>
  <c r="P16"/>
  <c r="R16"/>
  <c r="T16"/>
  <c r="V16"/>
  <c r="X16"/>
  <c r="Z16"/>
  <c r="AB16"/>
  <c r="AD16"/>
  <c r="AQ16"/>
  <c r="D17"/>
  <c r="F17"/>
  <c r="H17"/>
  <c r="J17"/>
  <c r="L17"/>
  <c r="N17"/>
  <c r="P17"/>
  <c r="R17"/>
  <c r="T17"/>
  <c r="V17"/>
  <c r="X17"/>
  <c r="Z17"/>
  <c r="AB17"/>
  <c r="AD17"/>
  <c r="AQ17"/>
  <c r="D18"/>
  <c r="F18"/>
  <c r="H18"/>
  <c r="J18"/>
  <c r="L18"/>
  <c r="N18"/>
  <c r="P18"/>
  <c r="R18"/>
  <c r="T18"/>
  <c r="V18"/>
  <c r="X18"/>
  <c r="Z18"/>
  <c r="AB18"/>
  <c r="AD18"/>
  <c r="AQ18"/>
  <c r="D19"/>
  <c r="F19"/>
  <c r="H19"/>
  <c r="J19"/>
  <c r="L19"/>
  <c r="N19"/>
  <c r="P19"/>
  <c r="R19"/>
  <c r="T19"/>
  <c r="V19"/>
  <c r="X19"/>
  <c r="Z19"/>
  <c r="AB19"/>
  <c r="AD19"/>
  <c r="AQ19"/>
  <c r="D20"/>
  <c r="F20"/>
  <c r="H20"/>
  <c r="J20"/>
  <c r="L20"/>
  <c r="N20"/>
  <c r="P20"/>
  <c r="R20"/>
  <c r="T20"/>
  <c r="V20"/>
  <c r="X20"/>
  <c r="Z20"/>
  <c r="AB20"/>
  <c r="AD20"/>
  <c r="AQ20"/>
  <c r="D21"/>
  <c r="F21"/>
  <c r="H21"/>
  <c r="J21"/>
  <c r="L21"/>
  <c r="N21"/>
  <c r="P21"/>
  <c r="R21"/>
  <c r="T21"/>
  <c r="V21"/>
  <c r="X21"/>
  <c r="Z21"/>
  <c r="AB21"/>
  <c r="AD21"/>
  <c r="AQ21"/>
  <c r="D22"/>
  <c r="F22"/>
  <c r="H22"/>
  <c r="J22"/>
  <c r="L22"/>
  <c r="N22"/>
  <c r="P22"/>
  <c r="R22"/>
  <c r="T22"/>
  <c r="V22"/>
  <c r="X22"/>
  <c r="Z22"/>
  <c r="AB22"/>
  <c r="AD22"/>
  <c r="AQ22"/>
  <c r="D23"/>
  <c r="F23"/>
  <c r="H23"/>
  <c r="J23"/>
  <c r="L23"/>
  <c r="N23"/>
  <c r="P23"/>
  <c r="R23"/>
  <c r="T23"/>
  <c r="V23"/>
  <c r="X23"/>
  <c r="Z23"/>
  <c r="AB23"/>
  <c r="AD23"/>
  <c r="AQ23"/>
  <c r="D24"/>
  <c r="F24"/>
  <c r="H24"/>
  <c r="J24"/>
  <c r="L24"/>
  <c r="N24"/>
  <c r="P24"/>
  <c r="R24"/>
  <c r="T24"/>
  <c r="V24"/>
  <c r="X24"/>
  <c r="Z24"/>
  <c r="AB24"/>
  <c r="AD24"/>
  <c r="AQ24"/>
  <c r="D25"/>
  <c r="F25"/>
  <c r="H25"/>
  <c r="J25"/>
  <c r="L25"/>
  <c r="N25"/>
  <c r="P25"/>
  <c r="R25"/>
  <c r="T25"/>
  <c r="V25"/>
  <c r="X25"/>
  <c r="Z25"/>
  <c r="AB25"/>
  <c r="AD25"/>
  <c r="AQ25"/>
  <c r="D26"/>
  <c r="F26"/>
  <c r="H26"/>
  <c r="J26"/>
  <c r="L26"/>
  <c r="N26"/>
  <c r="P26"/>
  <c r="R26"/>
  <c r="T26"/>
  <c r="V26"/>
  <c r="X26"/>
  <c r="Z26"/>
  <c r="AB26"/>
  <c r="AD26"/>
  <c r="AQ26"/>
  <c r="D27"/>
  <c r="F27"/>
  <c r="H27"/>
  <c r="J27"/>
  <c r="E13"/>
  <c r="I13"/>
  <c r="M13"/>
  <c r="Q13"/>
  <c r="U13"/>
  <c r="Y13"/>
  <c r="AC13"/>
  <c r="E14"/>
  <c r="I14"/>
  <c r="M14"/>
  <c r="Q14"/>
  <c r="U14"/>
  <c r="Y14"/>
  <c r="AC14"/>
  <c r="E15"/>
  <c r="I15"/>
  <c r="M15"/>
  <c r="Q15"/>
  <c r="U15"/>
  <c r="Y15"/>
  <c r="AC15"/>
  <c r="E16"/>
  <c r="I16"/>
  <c r="M16"/>
  <c r="Q16"/>
  <c r="U16"/>
  <c r="Y16"/>
  <c r="AC16"/>
  <c r="E17"/>
  <c r="I17"/>
  <c r="M17"/>
  <c r="Q17"/>
  <c r="U17"/>
  <c r="Y17"/>
  <c r="AC17"/>
  <c r="E18"/>
  <c r="I18"/>
  <c r="M18"/>
  <c r="Q18"/>
  <c r="U18"/>
  <c r="Y18"/>
  <c r="AC18"/>
  <c r="E19"/>
  <c r="I19"/>
  <c r="M19"/>
  <c r="Q19"/>
  <c r="U19"/>
  <c r="Y19"/>
  <c r="AC19"/>
  <c r="E20"/>
  <c r="I20"/>
  <c r="M20"/>
  <c r="Q20"/>
  <c r="U20"/>
  <c r="Y20"/>
  <c r="AC20"/>
  <c r="E21"/>
  <c r="I21"/>
  <c r="M21"/>
  <c r="Q21"/>
  <c r="U21"/>
  <c r="Y21"/>
  <c r="AC21"/>
  <c r="E22"/>
  <c r="I22"/>
  <c r="M22"/>
  <c r="Q22"/>
  <c r="U22"/>
  <c r="Y22"/>
  <c r="AC22"/>
  <c r="E23"/>
  <c r="I23"/>
  <c r="M23"/>
  <c r="Q23"/>
  <c r="U23"/>
  <c r="Y23"/>
  <c r="AC23"/>
  <c r="E24"/>
  <c r="I24"/>
  <c r="M24"/>
  <c r="Q24"/>
  <c r="U24"/>
  <c r="Y24"/>
  <c r="AC24"/>
  <c r="E25"/>
  <c r="I25"/>
  <c r="M25"/>
  <c r="Q25"/>
  <c r="U25"/>
  <c r="Y25"/>
  <c r="AC25"/>
  <c r="E26"/>
  <c r="I26"/>
  <c r="M26"/>
  <c r="Q26"/>
  <c r="U26"/>
  <c r="Y26"/>
  <c r="AC26"/>
  <c r="E27"/>
  <c r="I27"/>
  <c r="L27"/>
  <c r="N27"/>
  <c r="P27"/>
  <c r="R27"/>
  <c r="T27"/>
  <c r="V27"/>
  <c r="X27"/>
  <c r="Z27"/>
  <c r="AB27"/>
  <c r="AD27"/>
  <c r="AQ27"/>
  <c r="D28"/>
  <c r="F28"/>
  <c r="H28"/>
  <c r="J28"/>
  <c r="L28"/>
  <c r="N28"/>
  <c r="P28"/>
  <c r="R28"/>
  <c r="T28"/>
  <c r="V28"/>
  <c r="X28"/>
  <c r="Z28"/>
  <c r="AB28"/>
  <c r="AD28"/>
  <c r="AQ28"/>
  <c r="D29"/>
  <c r="F29"/>
  <c r="H29"/>
  <c r="J29"/>
  <c r="L29"/>
  <c r="N29"/>
  <c r="P29"/>
  <c r="R29"/>
  <c r="T29"/>
  <c r="V29"/>
  <c r="X29"/>
  <c r="Z29"/>
  <c r="AB29"/>
  <c r="AD29"/>
  <c r="AQ29"/>
  <c r="D30"/>
  <c r="F30"/>
  <c r="H30"/>
  <c r="J30"/>
  <c r="L30"/>
  <c r="N30"/>
  <c r="P30"/>
  <c r="R30"/>
  <c r="T30"/>
  <c r="V30"/>
  <c r="X30"/>
  <c r="Z30"/>
  <c r="AB30"/>
  <c r="AD30"/>
  <c r="AQ30"/>
  <c r="D31"/>
  <c r="F31"/>
  <c r="H31"/>
  <c r="J31"/>
  <c r="L31"/>
  <c r="N31"/>
  <c r="P31"/>
  <c r="R31"/>
  <c r="T31"/>
  <c r="V31"/>
  <c r="X31"/>
  <c r="Z31"/>
  <c r="AB31"/>
  <c r="AD31"/>
  <c r="AQ31"/>
  <c r="D32"/>
  <c r="F32"/>
  <c r="H32"/>
  <c r="J32"/>
  <c r="L32"/>
  <c r="N32"/>
  <c r="P32"/>
  <c r="R32"/>
  <c r="T32"/>
  <c r="V32"/>
  <c r="X32"/>
  <c r="Z32"/>
  <c r="AB32"/>
  <c r="AD32"/>
  <c r="AQ32"/>
  <c r="D33"/>
  <c r="F33"/>
  <c r="H33"/>
  <c r="J33"/>
  <c r="L33"/>
  <c r="N33"/>
  <c r="P33"/>
  <c r="R33"/>
  <c r="T33"/>
  <c r="V33"/>
  <c r="X33"/>
  <c r="Z33"/>
  <c r="AB33"/>
  <c r="AD33"/>
  <c r="AQ33"/>
  <c r="D34"/>
  <c r="F34"/>
  <c r="H34"/>
  <c r="J34"/>
  <c r="L34"/>
  <c r="N34"/>
  <c r="P34"/>
  <c r="R34"/>
  <c r="T34"/>
  <c r="V34"/>
  <c r="X34"/>
  <c r="Z34"/>
  <c r="AB34"/>
  <c r="AD34"/>
  <c r="AQ34"/>
  <c r="D35"/>
  <c r="F35"/>
  <c r="H35"/>
  <c r="J35"/>
  <c r="L35"/>
  <c r="N35"/>
  <c r="P35"/>
  <c r="R35"/>
  <c r="T35"/>
  <c r="V35"/>
  <c r="X35"/>
  <c r="C13"/>
  <c r="G13"/>
  <c r="K13"/>
  <c r="O13"/>
  <c r="S13"/>
  <c r="W13"/>
  <c r="AA13"/>
  <c r="C14"/>
  <c r="G14"/>
  <c r="K14"/>
  <c r="O14"/>
  <c r="S14"/>
  <c r="W14"/>
  <c r="AA14"/>
  <c r="C15"/>
  <c r="G15"/>
  <c r="K15"/>
  <c r="O15"/>
  <c r="S15"/>
  <c r="W15"/>
  <c r="AA15"/>
  <c r="C16"/>
  <c r="G16"/>
  <c r="K16"/>
  <c r="O16"/>
  <c r="S16"/>
  <c r="W16"/>
  <c r="AA16"/>
  <c r="C17"/>
  <c r="G17"/>
  <c r="K17"/>
  <c r="O17"/>
  <c r="S17"/>
  <c r="W17"/>
  <c r="AA17"/>
  <c r="C18"/>
  <c r="G18"/>
  <c r="K18"/>
  <c r="O18"/>
  <c r="S18"/>
  <c r="W18"/>
  <c r="AA18"/>
  <c r="C19"/>
  <c r="G19"/>
  <c r="K19"/>
  <c r="O19"/>
  <c r="S19"/>
  <c r="W19"/>
  <c r="AA19"/>
  <c r="C20"/>
  <c r="G20"/>
  <c r="K20"/>
  <c r="O20"/>
  <c r="S20"/>
  <c r="W20"/>
  <c r="AA20"/>
  <c r="C21"/>
  <c r="G21"/>
  <c r="K21"/>
  <c r="O21"/>
  <c r="S21"/>
  <c r="W21"/>
  <c r="AA21"/>
  <c r="C22"/>
  <c r="G22"/>
  <c r="K22"/>
  <c r="O22"/>
  <c r="S22"/>
  <c r="W22"/>
  <c r="AA22"/>
  <c r="C23"/>
  <c r="G23"/>
  <c r="K23"/>
  <c r="O23"/>
  <c r="S23"/>
  <c r="W23"/>
  <c r="AA23"/>
  <c r="C24"/>
  <c r="G24"/>
  <c r="K24"/>
  <c r="O24"/>
  <c r="S24"/>
  <c r="W24"/>
  <c r="AA24"/>
  <c r="C25"/>
  <c r="G25"/>
  <c r="K25"/>
  <c r="O25"/>
  <c r="S25"/>
  <c r="W25"/>
  <c r="AA25"/>
  <c r="C26"/>
  <c r="G26"/>
  <c r="K26"/>
  <c r="O26"/>
  <c r="S26"/>
  <c r="W26"/>
  <c r="AA26"/>
  <c r="C27"/>
  <c r="G27"/>
  <c r="K27"/>
  <c r="M27"/>
  <c r="O27"/>
  <c r="Q27"/>
  <c r="S27"/>
  <c r="U27"/>
  <c r="W27"/>
  <c r="Y27"/>
  <c r="AA27"/>
  <c r="AC27"/>
  <c r="C28"/>
  <c r="E28"/>
  <c r="G28"/>
  <c r="I28"/>
  <c r="K28"/>
  <c r="M28"/>
  <c r="O28"/>
  <c r="Q28"/>
  <c r="S28"/>
  <c r="U28"/>
  <c r="W28"/>
  <c r="Y28"/>
  <c r="AA28"/>
  <c r="AC28"/>
  <c r="C29"/>
  <c r="E29"/>
  <c r="G29"/>
  <c r="I29"/>
  <c r="K29"/>
  <c r="M29"/>
  <c r="O29"/>
  <c r="Q29"/>
  <c r="S29"/>
  <c r="U29"/>
  <c r="W29"/>
  <c r="Y29"/>
  <c r="AA29"/>
  <c r="AC29"/>
  <c r="C30"/>
  <c r="E30"/>
  <c r="G30"/>
  <c r="I30"/>
  <c r="K30"/>
  <c r="M30"/>
  <c r="O30"/>
  <c r="Q30"/>
  <c r="S30"/>
  <c r="U30"/>
  <c r="W30"/>
  <c r="Y30"/>
  <c r="AA30"/>
  <c r="AC30"/>
  <c r="C31"/>
  <c r="E31"/>
  <c r="G31"/>
  <c r="I31"/>
  <c r="K31"/>
  <c r="M31"/>
  <c r="O31"/>
  <c r="Q31"/>
  <c r="S31"/>
  <c r="U31"/>
  <c r="W31"/>
  <c r="Y31"/>
  <c r="AA31"/>
  <c r="AC31"/>
  <c r="C32"/>
  <c r="E32"/>
  <c r="G32"/>
  <c r="I32"/>
  <c r="K32"/>
  <c r="M32"/>
  <c r="O32"/>
  <c r="Q32"/>
  <c r="S32"/>
  <c r="U32"/>
  <c r="W32"/>
  <c r="Y32"/>
  <c r="AA32"/>
  <c r="AC32"/>
  <c r="C33"/>
  <c r="E33"/>
  <c r="G33"/>
  <c r="I33"/>
  <c r="K33"/>
  <c r="M33"/>
  <c r="O33"/>
  <c r="Q33"/>
  <c r="S33"/>
  <c r="U33"/>
  <c r="W33"/>
  <c r="Y33"/>
  <c r="AA33"/>
  <c r="AC33"/>
  <c r="C34"/>
  <c r="E34"/>
  <c r="G34"/>
  <c r="I34"/>
  <c r="K34"/>
  <c r="M34"/>
  <c r="Q34"/>
  <c r="U34"/>
  <c r="Y34"/>
  <c r="AC34"/>
  <c r="E35"/>
  <c r="I35"/>
  <c r="M35"/>
  <c r="Q35"/>
  <c r="U35"/>
  <c r="Y35"/>
  <c r="AA35"/>
  <c r="AC35"/>
  <c r="C36"/>
  <c r="E36"/>
  <c r="G36"/>
  <c r="I36"/>
  <c r="K36"/>
  <c r="M36"/>
  <c r="O36"/>
  <c r="Q36"/>
  <c r="S36"/>
  <c r="U36"/>
  <c r="W36"/>
  <c r="Y36"/>
  <c r="AA36"/>
  <c r="AC36"/>
  <c r="C37"/>
  <c r="E37"/>
  <c r="G37"/>
  <c r="I37"/>
  <c r="K37"/>
  <c r="M37"/>
  <c r="O37"/>
  <c r="Q37"/>
  <c r="S37"/>
  <c r="U37"/>
  <c r="W37"/>
  <c r="Y37"/>
  <c r="AA37"/>
  <c r="AC37"/>
  <c r="C38"/>
  <c r="E38"/>
  <c r="G38"/>
  <c r="I38"/>
  <c r="K38"/>
  <c r="M38"/>
  <c r="O38"/>
  <c r="Q38"/>
  <c r="S38"/>
  <c r="U38"/>
  <c r="W38"/>
  <c r="Y38"/>
  <c r="AA38"/>
  <c r="AC38"/>
  <c r="C39"/>
  <c r="E39"/>
  <c r="G39"/>
  <c r="I39"/>
  <c r="K39"/>
  <c r="M39"/>
  <c r="O39"/>
  <c r="Q39"/>
  <c r="S39"/>
  <c r="U39"/>
  <c r="W39"/>
  <c r="Y39"/>
  <c r="AA39"/>
  <c r="AC39"/>
  <c r="C40"/>
  <c r="E40"/>
  <c r="G40"/>
  <c r="I40"/>
  <c r="K40"/>
  <c r="M40"/>
  <c r="O40"/>
  <c r="Q40"/>
  <c r="S40"/>
  <c r="U40"/>
  <c r="W40"/>
  <c r="Y40"/>
  <c r="AA40"/>
  <c r="AC40"/>
  <c r="C41"/>
  <c r="E41"/>
  <c r="G41"/>
  <c r="I41"/>
  <c r="K41"/>
  <c r="M41"/>
  <c r="O41"/>
  <c r="Q41"/>
  <c r="S41"/>
  <c r="U41"/>
  <c r="W41"/>
  <c r="Y41"/>
  <c r="AA41"/>
  <c r="AC41"/>
  <c r="C42"/>
  <c r="E42"/>
  <c r="G42"/>
  <c r="I42"/>
  <c r="K42"/>
  <c r="M42"/>
  <c r="O42"/>
  <c r="Q42"/>
  <c r="S42"/>
  <c r="U42"/>
  <c r="W42"/>
  <c r="Y42"/>
  <c r="AA42"/>
  <c r="AC42"/>
  <c r="C43"/>
  <c r="E43"/>
  <c r="G43"/>
  <c r="I43"/>
  <c r="K43"/>
  <c r="M43"/>
  <c r="O43"/>
  <c r="Q43"/>
  <c r="S43"/>
  <c r="U43"/>
  <c r="W43"/>
  <c r="Y43"/>
  <c r="AA43"/>
  <c r="AC43"/>
  <c r="C44"/>
  <c r="E44"/>
  <c r="G44"/>
  <c r="I44"/>
  <c r="K44"/>
  <c r="M44"/>
  <c r="O44"/>
  <c r="Q44"/>
  <c r="S44"/>
  <c r="U44"/>
  <c r="W44"/>
  <c r="Y44"/>
  <c r="AA44"/>
  <c r="AC44"/>
  <c r="C45"/>
  <c r="E45"/>
  <c r="G45"/>
  <c r="I45"/>
  <c r="K45"/>
  <c r="M45"/>
  <c r="O45"/>
  <c r="Q45"/>
  <c r="S45"/>
  <c r="U45"/>
  <c r="W45"/>
  <c r="Y45"/>
  <c r="AA45"/>
  <c r="AC45"/>
  <c r="C46"/>
  <c r="E46"/>
  <c r="G46"/>
  <c r="I46"/>
  <c r="K46"/>
  <c r="M46"/>
  <c r="O46"/>
  <c r="Q46"/>
  <c r="S46"/>
  <c r="U46"/>
  <c r="W46"/>
  <c r="Y46"/>
  <c r="AA46"/>
  <c r="AC46"/>
  <c r="C47"/>
  <c r="E47"/>
  <c r="G47"/>
  <c r="I47"/>
  <c r="K47"/>
  <c r="M47"/>
  <c r="O47"/>
  <c r="Q47"/>
  <c r="S47"/>
  <c r="U47"/>
  <c r="W47"/>
  <c r="Y47"/>
  <c r="AA47"/>
  <c r="AC47"/>
  <c r="C48"/>
  <c r="E48"/>
  <c r="G48"/>
  <c r="I48"/>
  <c r="K48"/>
  <c r="M48"/>
  <c r="O48"/>
  <c r="Q48"/>
  <c r="S48"/>
  <c r="U48"/>
  <c r="W48"/>
  <c r="Y48"/>
  <c r="AA48"/>
  <c r="AC48"/>
  <c r="C49"/>
  <c r="E49"/>
  <c r="G49"/>
  <c r="I49"/>
  <c r="K49"/>
  <c r="M49"/>
  <c r="O49"/>
  <c r="Q49"/>
  <c r="S49"/>
  <c r="U49"/>
  <c r="W49"/>
  <c r="Y49"/>
  <c r="AA49"/>
  <c r="AC49"/>
  <c r="C50"/>
  <c r="E50"/>
  <c r="G50"/>
  <c r="I50"/>
  <c r="K50"/>
  <c r="M50"/>
  <c r="O50"/>
  <c r="Q50"/>
  <c r="S50"/>
  <c r="U50"/>
  <c r="W50"/>
  <c r="Y50"/>
  <c r="AA50"/>
  <c r="AC50"/>
  <c r="C51"/>
  <c r="E51"/>
  <c r="G51"/>
  <c r="I51"/>
  <c r="K51"/>
  <c r="M51"/>
  <c r="O51"/>
  <c r="Q51"/>
  <c r="S51"/>
  <c r="U51"/>
  <c r="W51"/>
  <c r="Y51"/>
  <c r="AA51"/>
  <c r="AC51"/>
  <c r="C52"/>
  <c r="E52"/>
  <c r="G52"/>
  <c r="I52"/>
  <c r="K52"/>
  <c r="M52"/>
  <c r="O52"/>
  <c r="Q52"/>
  <c r="S52"/>
  <c r="U52"/>
  <c r="W52"/>
  <c r="Y52"/>
  <c r="AA52"/>
  <c r="AC52"/>
  <c r="C53"/>
  <c r="E53"/>
  <c r="G53"/>
  <c r="I53"/>
  <c r="K53"/>
  <c r="M53"/>
  <c r="O53"/>
  <c r="Q53"/>
  <c r="S53"/>
  <c r="U53"/>
  <c r="W53"/>
  <c r="Y53"/>
  <c r="AA53"/>
  <c r="AC53"/>
  <c r="C54"/>
  <c r="E54"/>
  <c r="G54"/>
  <c r="I54"/>
  <c r="K54"/>
  <c r="M54"/>
  <c r="O54"/>
  <c r="Q54"/>
  <c r="S54"/>
  <c r="U54"/>
  <c r="W54"/>
  <c r="Y54"/>
  <c r="AA54"/>
  <c r="AC54"/>
  <c r="C55"/>
  <c r="E55"/>
  <c r="G55"/>
  <c r="I55"/>
  <c r="K55"/>
  <c r="M55"/>
  <c r="O55"/>
  <c r="Q55"/>
  <c r="S55"/>
  <c r="U55"/>
  <c r="W55"/>
  <c r="Y55"/>
  <c r="AA55"/>
  <c r="AC55"/>
  <c r="C56"/>
  <c r="E56"/>
  <c r="G56"/>
  <c r="I56"/>
  <c r="K56"/>
  <c r="M56"/>
  <c r="O56"/>
  <c r="Q56"/>
  <c r="S56"/>
  <c r="U56"/>
  <c r="W56"/>
  <c r="Y56"/>
  <c r="AA56"/>
  <c r="AC56"/>
  <c r="C57"/>
  <c r="E57"/>
  <c r="G57"/>
  <c r="I57"/>
  <c r="K57"/>
  <c r="M57"/>
  <c r="O57"/>
  <c r="Q57"/>
  <c r="S57"/>
  <c r="U57"/>
  <c r="W57"/>
  <c r="Y57"/>
  <c r="AA57"/>
  <c r="AC57"/>
  <c r="C58"/>
  <c r="E58"/>
  <c r="G58"/>
  <c r="I58"/>
  <c r="K58"/>
  <c r="M58"/>
  <c r="O58"/>
  <c r="Q58"/>
  <c r="S58"/>
  <c r="U58"/>
  <c r="W58"/>
  <c r="Y58"/>
  <c r="AA58"/>
  <c r="AC58"/>
  <c r="C59"/>
  <c r="E59"/>
  <c r="G59"/>
  <c r="I59"/>
  <c r="K59"/>
  <c r="M59"/>
  <c r="O59"/>
  <c r="Q59"/>
  <c r="S59"/>
  <c r="U59"/>
  <c r="W59"/>
  <c r="Y59"/>
  <c r="AA59"/>
  <c r="AC59"/>
  <c r="C60"/>
  <c r="E60"/>
  <c r="G60"/>
  <c r="I60"/>
  <c r="K60"/>
  <c r="M60"/>
  <c r="O60"/>
  <c r="Q60"/>
  <c r="S60"/>
  <c r="U60"/>
  <c r="W60"/>
  <c r="Y60"/>
  <c r="AA60"/>
  <c r="AC60"/>
  <c r="C61"/>
  <c r="E61"/>
  <c r="G61"/>
  <c r="I61"/>
  <c r="K61"/>
  <c r="M61"/>
  <c r="O61"/>
  <c r="Q61"/>
  <c r="S61"/>
  <c r="U61"/>
  <c r="W61"/>
  <c r="Y61"/>
  <c r="AA61"/>
  <c r="AC61"/>
  <c r="C62"/>
  <c r="E62"/>
  <c r="G62"/>
  <c r="I62"/>
  <c r="K62"/>
  <c r="M62"/>
  <c r="O62"/>
  <c r="Q62"/>
  <c r="S62"/>
  <c r="U62"/>
  <c r="W62"/>
  <c r="Y62"/>
  <c r="AA62"/>
  <c r="AC62"/>
  <c r="C63"/>
  <c r="E63"/>
  <c r="G63"/>
  <c r="I63"/>
  <c r="K63"/>
  <c r="M63"/>
  <c r="O63"/>
  <c r="Q63"/>
  <c r="O34"/>
  <c r="S34"/>
  <c r="W34"/>
  <c r="AA34"/>
  <c r="C35"/>
  <c r="G35"/>
  <c r="K35"/>
  <c r="O35"/>
  <c r="S35"/>
  <c r="W35"/>
  <c r="Z35"/>
  <c r="AB35"/>
  <c r="AD35"/>
  <c r="AQ35"/>
  <c r="D36"/>
  <c r="F36"/>
  <c r="H36"/>
  <c r="J36"/>
  <c r="L36"/>
  <c r="N36"/>
  <c r="P36"/>
  <c r="R36"/>
  <c r="T36"/>
  <c r="V36"/>
  <c r="X36"/>
  <c r="Z36"/>
  <c r="AB36"/>
  <c r="AD36"/>
  <c r="AQ36"/>
  <c r="D37"/>
  <c r="F37"/>
  <c r="H37"/>
  <c r="J37"/>
  <c r="L37"/>
  <c r="N37"/>
  <c r="P37"/>
  <c r="R37"/>
  <c r="T37"/>
  <c r="V37"/>
  <c r="X37"/>
  <c r="Z37"/>
  <c r="AB37"/>
  <c r="AD37"/>
  <c r="AQ37"/>
  <c r="D38"/>
  <c r="F38"/>
  <c r="H38"/>
  <c r="J38"/>
  <c r="L38"/>
  <c r="N38"/>
  <c r="P38"/>
  <c r="R38"/>
  <c r="T38"/>
  <c r="V38"/>
  <c r="X38"/>
  <c r="Z38"/>
  <c r="AB38"/>
  <c r="AD38"/>
  <c r="AQ38"/>
  <c r="D39"/>
  <c r="F39"/>
  <c r="H39"/>
  <c r="J39"/>
  <c r="L39"/>
  <c r="N39"/>
  <c r="P39"/>
  <c r="R39"/>
  <c r="T39"/>
  <c r="V39"/>
  <c r="X39"/>
  <c r="Z39"/>
  <c r="AB39"/>
  <c r="AD39"/>
  <c r="AQ39"/>
  <c r="D40"/>
  <c r="F40"/>
  <c r="H40"/>
  <c r="J40"/>
  <c r="L40"/>
  <c r="N40"/>
  <c r="P40"/>
  <c r="R40"/>
  <c r="T40"/>
  <c r="V40"/>
  <c r="X40"/>
  <c r="Z40"/>
  <c r="AB40"/>
  <c r="AD40"/>
  <c r="AQ40"/>
  <c r="D41"/>
  <c r="F41"/>
  <c r="H41"/>
  <c r="J41"/>
  <c r="L41"/>
  <c r="N41"/>
  <c r="P41"/>
  <c r="R41"/>
  <c r="T41"/>
  <c r="V41"/>
  <c r="X41"/>
  <c r="Z41"/>
  <c r="AB41"/>
  <c r="AD41"/>
  <c r="AQ41"/>
  <c r="D42"/>
  <c r="F42"/>
  <c r="H42"/>
  <c r="J42"/>
  <c r="L42"/>
  <c r="N42"/>
  <c r="P42"/>
  <c r="R42"/>
  <c r="T42"/>
  <c r="V42"/>
  <c r="X42"/>
  <c r="Z42"/>
  <c r="AB42"/>
  <c r="AD42"/>
  <c r="AQ42"/>
  <c r="D43"/>
  <c r="F43"/>
  <c r="H43"/>
  <c r="J43"/>
  <c r="L43"/>
  <c r="N43"/>
  <c r="P43"/>
  <c r="R43"/>
  <c r="T43"/>
  <c r="V43"/>
  <c r="X43"/>
  <c r="Z43"/>
  <c r="AB43"/>
  <c r="AD43"/>
  <c r="AQ43"/>
  <c r="D44"/>
  <c r="F44"/>
  <c r="H44"/>
  <c r="J44"/>
  <c r="L44"/>
  <c r="N44"/>
  <c r="P44"/>
  <c r="R44"/>
  <c r="T44"/>
  <c r="V44"/>
  <c r="X44"/>
  <c r="Z44"/>
  <c r="AB44"/>
  <c r="AD44"/>
  <c r="AQ44"/>
  <c r="D45"/>
  <c r="F45"/>
  <c r="H45"/>
  <c r="J45"/>
  <c r="L45"/>
  <c r="N45"/>
  <c r="P45"/>
  <c r="R45"/>
  <c r="T45"/>
  <c r="V45"/>
  <c r="X45"/>
  <c r="Z45"/>
  <c r="AB45"/>
  <c r="AD45"/>
  <c r="AQ45"/>
  <c r="D46"/>
  <c r="F46"/>
  <c r="H46"/>
  <c r="J46"/>
  <c r="L46"/>
  <c r="N46"/>
  <c r="P46"/>
  <c r="R46"/>
  <c r="T46"/>
  <c r="V46"/>
  <c r="X46"/>
  <c r="Z46"/>
  <c r="AB46"/>
  <c r="AD46"/>
  <c r="AQ46"/>
  <c r="D47"/>
  <c r="F47"/>
  <c r="H47"/>
  <c r="J47"/>
  <c r="L47"/>
  <c r="N47"/>
  <c r="P47"/>
  <c r="R47"/>
  <c r="T47"/>
  <c r="V47"/>
  <c r="X47"/>
  <c r="Z47"/>
  <c r="AB47"/>
  <c r="AD47"/>
  <c r="AQ47"/>
  <c r="D48"/>
  <c r="F48"/>
  <c r="H48"/>
  <c r="J48"/>
  <c r="L48"/>
  <c r="N48"/>
  <c r="P48"/>
  <c r="R48"/>
  <c r="T48"/>
  <c r="V48"/>
  <c r="X48"/>
  <c r="Z48"/>
  <c r="AB48"/>
  <c r="AD48"/>
  <c r="AQ48"/>
  <c r="D49"/>
  <c r="F49"/>
  <c r="H49"/>
  <c r="J49"/>
  <c r="L49"/>
  <c r="N49"/>
  <c r="P49"/>
  <c r="R49"/>
  <c r="T49"/>
  <c r="V49"/>
  <c r="X49"/>
  <c r="Z49"/>
  <c r="AB49"/>
  <c r="AD49"/>
  <c r="AQ49"/>
  <c r="D50"/>
  <c r="F50"/>
  <c r="H50"/>
  <c r="J50"/>
  <c r="L50"/>
  <c r="N50"/>
  <c r="P50"/>
  <c r="R50"/>
  <c r="T50"/>
  <c r="V50"/>
  <c r="X50"/>
  <c r="Z50"/>
  <c r="AB50"/>
  <c r="AD50"/>
  <c r="AQ50"/>
  <c r="D51"/>
  <c r="F51"/>
  <c r="H51"/>
  <c r="J51"/>
  <c r="L51"/>
  <c r="N51"/>
  <c r="P51"/>
  <c r="R51"/>
  <c r="T51"/>
  <c r="V51"/>
  <c r="X51"/>
  <c r="Z51"/>
  <c r="AB51"/>
  <c r="AD51"/>
  <c r="AQ51"/>
  <c r="D52"/>
  <c r="F52"/>
  <c r="H52"/>
  <c r="J52"/>
  <c r="L52"/>
  <c r="N52"/>
  <c r="P52"/>
  <c r="R52"/>
  <c r="T52"/>
  <c r="V52"/>
  <c r="X52"/>
  <c r="Z52"/>
  <c r="AB52"/>
  <c r="AD52"/>
  <c r="AQ52"/>
  <c r="D53"/>
  <c r="F53"/>
  <c r="H53"/>
  <c r="J53"/>
  <c r="L53"/>
  <c r="N53"/>
  <c r="P53"/>
  <c r="R53"/>
  <c r="T53"/>
  <c r="V53"/>
  <c r="X53"/>
  <c r="Z53"/>
  <c r="AB53"/>
  <c r="AD53"/>
  <c r="AQ53"/>
  <c r="D54"/>
  <c r="F54"/>
  <c r="H54"/>
  <c r="J54"/>
  <c r="L54"/>
  <c r="N54"/>
  <c r="P54"/>
  <c r="R54"/>
  <c r="T54"/>
  <c r="V54"/>
  <c r="X54"/>
  <c r="Z54"/>
  <c r="AB54"/>
  <c r="AD54"/>
  <c r="AQ54"/>
  <c r="D55"/>
  <c r="F55"/>
  <c r="H55"/>
  <c r="J55"/>
  <c r="L55"/>
  <c r="N55"/>
  <c r="P55"/>
  <c r="R55"/>
  <c r="T55"/>
  <c r="V55"/>
  <c r="X55"/>
  <c r="Z55"/>
  <c r="AB55"/>
  <c r="AD55"/>
  <c r="AQ55"/>
  <c r="D56"/>
  <c r="F56"/>
  <c r="H56"/>
  <c r="J56"/>
  <c r="L56"/>
  <c r="N56"/>
  <c r="P56"/>
  <c r="R56"/>
  <c r="T56"/>
  <c r="V56"/>
  <c r="X56"/>
  <c r="Z56"/>
  <c r="AB56"/>
  <c r="AD56"/>
  <c r="AQ56"/>
  <c r="D57"/>
  <c r="F57"/>
  <c r="H57"/>
  <c r="J57"/>
  <c r="L57"/>
  <c r="N57"/>
  <c r="P57"/>
  <c r="R57"/>
  <c r="T57"/>
  <c r="V57"/>
  <c r="X57"/>
  <c r="Z57"/>
  <c r="AB57"/>
  <c r="AD57"/>
  <c r="AQ57"/>
  <c r="D58"/>
  <c r="F58"/>
  <c r="H58"/>
  <c r="J58"/>
  <c r="L58"/>
  <c r="N58"/>
  <c r="P58"/>
  <c r="R58"/>
  <c r="T58"/>
  <c r="V58"/>
  <c r="X58"/>
  <c r="Z58"/>
  <c r="AB58"/>
  <c r="AD58"/>
  <c r="AQ58"/>
  <c r="D59"/>
  <c r="F59"/>
  <c r="H59"/>
  <c r="J59"/>
  <c r="L59"/>
  <c r="N59"/>
  <c r="P59"/>
  <c r="R59"/>
  <c r="T59"/>
  <c r="V59"/>
  <c r="X59"/>
  <c r="Z59"/>
  <c r="AB59"/>
  <c r="AD59"/>
  <c r="AQ59"/>
  <c r="D60"/>
  <c r="F60"/>
  <c r="H60"/>
  <c r="J60"/>
  <c r="L60"/>
  <c r="N60"/>
  <c r="P60"/>
  <c r="R60"/>
  <c r="T60"/>
  <c r="V60"/>
  <c r="X60"/>
  <c r="Z60"/>
  <c r="AB60"/>
  <c r="AD60"/>
  <c r="AQ60"/>
  <c r="D61"/>
  <c r="F61"/>
  <c r="H61"/>
  <c r="J61"/>
  <c r="L61"/>
  <c r="N61"/>
  <c r="P61"/>
  <c r="R61"/>
  <c r="T61"/>
  <c r="V61"/>
  <c r="X61"/>
  <c r="Z61"/>
  <c r="AB61"/>
  <c r="AD61"/>
  <c r="AQ61"/>
  <c r="D62"/>
  <c r="F62"/>
  <c r="H62"/>
  <c r="J62"/>
  <c r="L62"/>
  <c r="N62"/>
  <c r="P62"/>
  <c r="R62"/>
  <c r="T62"/>
  <c r="V62"/>
  <c r="X62"/>
  <c r="Z62"/>
  <c r="AB62"/>
  <c r="AD62"/>
  <c r="AQ62"/>
  <c r="D63"/>
  <c r="F63"/>
  <c r="H63"/>
  <c r="J63"/>
  <c r="L63"/>
  <c r="N63"/>
  <c r="P63"/>
  <c r="C12"/>
  <c r="C71" s="1"/>
  <c r="AC12"/>
  <c r="AA12"/>
  <c r="Y12"/>
  <c r="W12"/>
  <c r="U12"/>
  <c r="S12"/>
  <c r="Q12"/>
  <c r="O12"/>
  <c r="M12"/>
  <c r="K12"/>
  <c r="I12"/>
  <c r="G12"/>
  <c r="E12"/>
  <c r="AQ65"/>
  <c r="AD65"/>
  <c r="AB65"/>
  <c r="Z65"/>
  <c r="X65"/>
  <c r="V65"/>
  <c r="T65"/>
  <c r="R65"/>
  <c r="P65"/>
  <c r="N65"/>
  <c r="L65"/>
  <c r="J65"/>
  <c r="H65"/>
  <c r="F65"/>
  <c r="D65"/>
  <c r="AQ64"/>
  <c r="AD64"/>
  <c r="AB64"/>
  <c r="Z64"/>
  <c r="X64"/>
  <c r="V64"/>
  <c r="T64"/>
  <c r="R64"/>
  <c r="P64"/>
  <c r="N64"/>
  <c r="L64"/>
  <c r="J64"/>
  <c r="H64"/>
  <c r="F64"/>
  <c r="D64"/>
  <c r="AQ63"/>
  <c r="AD63"/>
  <c r="AB63"/>
  <c r="Z63"/>
  <c r="X63"/>
  <c r="V63"/>
  <c r="T63"/>
  <c r="R63"/>
  <c r="AQ12"/>
  <c r="AD12"/>
  <c r="AD71" s="1"/>
  <c r="AB12"/>
  <c r="Z12"/>
  <c r="X12"/>
  <c r="V12"/>
  <c r="T12"/>
  <c r="R12"/>
  <c r="P12"/>
  <c r="N12"/>
  <c r="L12"/>
  <c r="J12"/>
  <c r="H12"/>
  <c r="F12"/>
  <c r="D12"/>
  <c r="AC65"/>
  <c r="AA65"/>
  <c r="Y65"/>
  <c r="W65"/>
  <c r="U65"/>
  <c r="S65"/>
  <c r="Q65"/>
  <c r="O65"/>
  <c r="M65"/>
  <c r="K65"/>
  <c r="I65"/>
  <c r="G65"/>
  <c r="E65"/>
  <c r="C65"/>
  <c r="AC64"/>
  <c r="AA64"/>
  <c r="Y64"/>
  <c r="W64"/>
  <c r="U64"/>
  <c r="S64"/>
  <c r="Q64"/>
  <c r="O64"/>
  <c r="M64"/>
  <c r="K64"/>
  <c r="I64"/>
  <c r="G64"/>
  <c r="E64"/>
  <c r="C64"/>
  <c r="AC63"/>
  <c r="AA63"/>
  <c r="Y63"/>
  <c r="W63"/>
  <c r="U63"/>
  <c r="S63"/>
  <c r="AW20" i="33" l="1"/>
  <c r="AT34" i="35"/>
  <c r="R52"/>
  <c r="L52"/>
  <c r="AB54"/>
  <c r="T51"/>
  <c r="K54" i="41"/>
  <c r="Z54"/>
  <c r="D58" i="46"/>
  <c r="D12" s="1"/>
  <c r="AG23" i="47"/>
  <c r="AO23"/>
  <c r="I23"/>
  <c r="AC23"/>
  <c r="M23"/>
  <c r="AN23"/>
  <c r="AF23"/>
  <c r="X23"/>
  <c r="P23"/>
  <c r="H23"/>
  <c r="AS54" i="35"/>
  <c r="AP16" i="48"/>
  <c r="AP17"/>
  <c r="AL16"/>
  <c r="AL17"/>
  <c r="AH16"/>
  <c r="AH17"/>
  <c r="AD16"/>
  <c r="AD17"/>
  <c r="Z16"/>
  <c r="Z17"/>
  <c r="V16"/>
  <c r="V17"/>
  <c r="R16"/>
  <c r="R17"/>
  <c r="N16"/>
  <c r="N17"/>
  <c r="J16"/>
  <c r="J17"/>
  <c r="F16"/>
  <c r="F17"/>
  <c r="AQ17"/>
  <c r="AQ16"/>
  <c r="AM17"/>
  <c r="AM16"/>
  <c r="AI17"/>
  <c r="AI16"/>
  <c r="AE17"/>
  <c r="AE16"/>
  <c r="AA17"/>
  <c r="AA16"/>
  <c r="W17"/>
  <c r="W16"/>
  <c r="S17"/>
  <c r="S16"/>
  <c r="O17"/>
  <c r="O16"/>
  <c r="K17"/>
  <c r="K16"/>
  <c r="G17"/>
  <c r="G16"/>
  <c r="C15"/>
  <c r="C13"/>
  <c r="AQ15"/>
  <c r="AQ13"/>
  <c r="AM15"/>
  <c r="AM13"/>
  <c r="AI15"/>
  <c r="AI13"/>
  <c r="AE79" i="31"/>
  <c r="AE15" i="48"/>
  <c r="AE13"/>
  <c r="AA15"/>
  <c r="AA13"/>
  <c r="W15"/>
  <c r="W13"/>
  <c r="S15"/>
  <c r="S13"/>
  <c r="O15"/>
  <c r="O13"/>
  <c r="K15"/>
  <c r="K13"/>
  <c r="G15"/>
  <c r="G13"/>
  <c r="AP15"/>
  <c r="AP13"/>
  <c r="AL15"/>
  <c r="AL13"/>
  <c r="AH15"/>
  <c r="AH13"/>
  <c r="AD79" i="31"/>
  <c r="AD15" i="48"/>
  <c r="AD13"/>
  <c r="Z15"/>
  <c r="Z13"/>
  <c r="V15"/>
  <c r="V13"/>
  <c r="R15"/>
  <c r="R13"/>
  <c r="N15"/>
  <c r="N13"/>
  <c r="J15"/>
  <c r="J13"/>
  <c r="F15"/>
  <c r="F13"/>
  <c r="AF49" i="36"/>
  <c r="AF61" s="1"/>
  <c r="AF12" i="48"/>
  <c r="X49" i="36"/>
  <c r="X61" s="1"/>
  <c r="X12" i="48"/>
  <c r="P49" i="36"/>
  <c r="P61" s="1"/>
  <c r="P12" i="48"/>
  <c r="H49" i="36"/>
  <c r="H61" s="1"/>
  <c r="H12" i="48"/>
  <c r="C49" i="36"/>
  <c r="C61" s="1"/>
  <c r="C12" i="48"/>
  <c r="Z49" i="36"/>
  <c r="Z61" s="1"/>
  <c r="Z12" i="48"/>
  <c r="R49" i="36"/>
  <c r="R61" s="1"/>
  <c r="R12" i="48"/>
  <c r="J49" i="36"/>
  <c r="J61" s="1"/>
  <c r="J12" i="48"/>
  <c r="AC49" i="36"/>
  <c r="AC61" s="1"/>
  <c r="AC12" i="48"/>
  <c r="Y49" i="36"/>
  <c r="Y61" s="1"/>
  <c r="Y12" i="48"/>
  <c r="U49" i="36"/>
  <c r="U61" s="1"/>
  <c r="U12" i="48"/>
  <c r="Q49" i="36"/>
  <c r="Q61" s="1"/>
  <c r="Q12" i="48"/>
  <c r="M49" i="36"/>
  <c r="M61" s="1"/>
  <c r="M12" i="48"/>
  <c r="I49" i="36"/>
  <c r="I61" s="1"/>
  <c r="I12" i="48"/>
  <c r="E49" i="36"/>
  <c r="E61" s="1"/>
  <c r="E12" i="48"/>
  <c r="AN49" i="36"/>
  <c r="AN12" i="48"/>
  <c r="AJ49" i="36"/>
  <c r="AJ12" i="48"/>
  <c r="AM49" i="36"/>
  <c r="AM12" i="48"/>
  <c r="AI49" i="36"/>
  <c r="AI12" i="48"/>
  <c r="AQ14"/>
  <c r="AM14"/>
  <c r="AI14"/>
  <c r="AE14"/>
  <c r="AA14"/>
  <c r="W14"/>
  <c r="S14"/>
  <c r="O14"/>
  <c r="K14"/>
  <c r="G14"/>
  <c r="AP14"/>
  <c r="AL14"/>
  <c r="AH14"/>
  <c r="AD14"/>
  <c r="Z14"/>
  <c r="V14"/>
  <c r="R14"/>
  <c r="N14"/>
  <c r="J14"/>
  <c r="F14"/>
  <c r="AN16"/>
  <c r="AN17"/>
  <c r="AJ16"/>
  <c r="AJ17"/>
  <c r="AF16"/>
  <c r="AF17"/>
  <c r="AB16"/>
  <c r="AB17"/>
  <c r="X16"/>
  <c r="X17"/>
  <c r="T16"/>
  <c r="T17"/>
  <c r="P16"/>
  <c r="P17"/>
  <c r="L16"/>
  <c r="L17"/>
  <c r="H16"/>
  <c r="H17"/>
  <c r="D16"/>
  <c r="D17"/>
  <c r="C16"/>
  <c r="C17"/>
  <c r="AO17"/>
  <c r="AO16"/>
  <c r="AK17"/>
  <c r="AK16"/>
  <c r="AG17"/>
  <c r="AG16"/>
  <c r="AC17"/>
  <c r="AC16"/>
  <c r="Y17"/>
  <c r="Y16"/>
  <c r="U17"/>
  <c r="U16"/>
  <c r="Q17"/>
  <c r="Q16"/>
  <c r="M17"/>
  <c r="M16"/>
  <c r="I17"/>
  <c r="I16"/>
  <c r="E17"/>
  <c r="E16"/>
  <c r="AO15"/>
  <c r="AO13"/>
  <c r="AK15"/>
  <c r="AK13"/>
  <c r="AG79" i="31"/>
  <c r="AG15" i="48"/>
  <c r="AG13"/>
  <c r="AC15"/>
  <c r="AC13"/>
  <c r="Y15"/>
  <c r="Y13"/>
  <c r="U15"/>
  <c r="U13"/>
  <c r="Q15"/>
  <c r="Q13"/>
  <c r="M15"/>
  <c r="M13"/>
  <c r="I15"/>
  <c r="I13"/>
  <c r="E15"/>
  <c r="E13"/>
  <c r="AN15"/>
  <c r="AN13"/>
  <c r="AJ15"/>
  <c r="AJ13"/>
  <c r="AF79" i="31"/>
  <c r="AF15" i="48"/>
  <c r="AF13"/>
  <c r="AB15"/>
  <c r="AB13"/>
  <c r="X15"/>
  <c r="X13"/>
  <c r="T15"/>
  <c r="T13"/>
  <c r="P15"/>
  <c r="P13"/>
  <c r="L15"/>
  <c r="L13"/>
  <c r="H15"/>
  <c r="H13"/>
  <c r="D15"/>
  <c r="D13"/>
  <c r="AB49" i="36"/>
  <c r="AB61" s="1"/>
  <c r="AB12" i="48"/>
  <c r="T49" i="36"/>
  <c r="T61" s="1"/>
  <c r="T12" i="48"/>
  <c r="L49" i="36"/>
  <c r="L61" s="1"/>
  <c r="L12" i="48"/>
  <c r="D49" i="36"/>
  <c r="D61" s="1"/>
  <c r="D12" i="48"/>
  <c r="AD49" i="36"/>
  <c r="AD61" s="1"/>
  <c r="AD12" i="48"/>
  <c r="V49" i="36"/>
  <c r="V61" s="1"/>
  <c r="V12" i="48"/>
  <c r="N49" i="36"/>
  <c r="N61" s="1"/>
  <c r="N12" i="48"/>
  <c r="F49" i="36"/>
  <c r="F61" s="1"/>
  <c r="F12" i="48"/>
  <c r="AE49" i="36"/>
  <c r="AE61" s="1"/>
  <c r="AE12" i="48"/>
  <c r="AA49" i="36"/>
  <c r="AA61" s="1"/>
  <c r="AA12" i="48"/>
  <c r="W49" i="36"/>
  <c r="W61" s="1"/>
  <c r="W12" i="48"/>
  <c r="S49" i="36"/>
  <c r="S61" s="1"/>
  <c r="S12" i="48"/>
  <c r="O49" i="36"/>
  <c r="O61" s="1"/>
  <c r="O12" i="48"/>
  <c r="K49" i="36"/>
  <c r="K61" s="1"/>
  <c r="K12" i="48"/>
  <c r="G49" i="36"/>
  <c r="G61" s="1"/>
  <c r="G12" i="48"/>
  <c r="AP49" i="36"/>
  <c r="AP12" i="48"/>
  <c r="AL49" i="36"/>
  <c r="AL12" i="48"/>
  <c r="AH49" i="36"/>
  <c r="AH12" i="48"/>
  <c r="AO49" i="36"/>
  <c r="AO12" i="48"/>
  <c r="AK49" i="36"/>
  <c r="AK12" i="48"/>
  <c r="C14"/>
  <c r="AO14"/>
  <c r="AK14"/>
  <c r="AG14"/>
  <c r="AC14"/>
  <c r="Y14"/>
  <c r="U14"/>
  <c r="Q14"/>
  <c r="M14"/>
  <c r="I14"/>
  <c r="E14"/>
  <c r="AN14"/>
  <c r="AJ14"/>
  <c r="AF14"/>
  <c r="AB14"/>
  <c r="X14"/>
  <c r="T14"/>
  <c r="P14"/>
  <c r="L14"/>
  <c r="H14"/>
  <c r="D14"/>
  <c r="AG12"/>
  <c r="C23" i="47"/>
  <c r="AI23"/>
  <c r="S23"/>
  <c r="D23"/>
  <c r="AQ23"/>
  <c r="AA23"/>
  <c r="K23"/>
  <c r="AJ23"/>
  <c r="AB23"/>
  <c r="T23"/>
  <c r="L23"/>
  <c r="Q23"/>
  <c r="Y23"/>
  <c r="AK23"/>
  <c r="U23"/>
  <c r="E23"/>
  <c r="AM23"/>
  <c r="AE23"/>
  <c r="W23"/>
  <c r="O23"/>
  <c r="G23"/>
  <c r="AP23"/>
  <c r="AL23"/>
  <c r="AH23"/>
  <c r="AD23"/>
  <c r="Z23"/>
  <c r="V23"/>
  <c r="R23"/>
  <c r="N23"/>
  <c r="J23"/>
  <c r="F23"/>
  <c r="AT49" i="35"/>
  <c r="AP51" i="20"/>
  <c r="AL51"/>
  <c r="AH51"/>
  <c r="C52" i="8"/>
  <c r="AW46" i="33"/>
  <c r="C48" i="8"/>
  <c r="C53" i="33"/>
  <c r="C47" i="8"/>
  <c r="C46"/>
  <c r="C29" i="36"/>
  <c r="C52" i="33"/>
  <c r="C13" i="36"/>
  <c r="C55" i="33"/>
  <c r="C51"/>
  <c r="C51" i="8"/>
  <c r="C49"/>
  <c r="C53"/>
  <c r="Y44" i="26"/>
  <c r="Y59" s="1"/>
  <c r="Y59" i="24"/>
  <c r="O44" i="26"/>
  <c r="O59" s="1"/>
  <c r="O59" i="24"/>
  <c r="N44" i="26"/>
  <c r="N59" s="1"/>
  <c r="N59" i="24"/>
  <c r="Q44" i="26"/>
  <c r="Q59" s="1"/>
  <c r="Q59" i="24"/>
  <c r="T44" i="26"/>
  <c r="T59" s="1"/>
  <c r="T59" i="24"/>
  <c r="AQ26" i="26"/>
  <c r="Q111" s="1"/>
  <c r="Q111" i="24"/>
  <c r="AQ17" i="26"/>
  <c r="H111" s="1"/>
  <c r="H111" i="24"/>
  <c r="AQ18" i="26"/>
  <c r="I111" s="1"/>
  <c r="I111" i="24"/>
  <c r="C44" i="26"/>
  <c r="C59" s="1"/>
  <c r="C59" i="24"/>
  <c r="AA44" i="26"/>
  <c r="AA59" s="1"/>
  <c r="AA59" i="24"/>
  <c r="R44" i="26"/>
  <c r="R59" s="1"/>
  <c r="R59" i="24"/>
  <c r="U44" i="26"/>
  <c r="U59" s="1"/>
  <c r="U59" i="24"/>
  <c r="X44" i="26"/>
  <c r="X59" s="1"/>
  <c r="X59" i="24"/>
  <c r="I44" i="26"/>
  <c r="I59" s="1"/>
  <c r="I59" i="24"/>
  <c r="AQ37" i="26"/>
  <c r="AB111" s="1"/>
  <c r="AB111" i="24"/>
  <c r="AQ21" i="26"/>
  <c r="L111" s="1"/>
  <c r="L111" i="24"/>
  <c r="AQ39" i="26"/>
  <c r="AD111" s="1"/>
  <c r="AD111" i="24"/>
  <c r="AQ23" i="26"/>
  <c r="N111" s="1"/>
  <c r="N111" i="24"/>
  <c r="AQ43" i="26"/>
  <c r="AH111" s="1"/>
  <c r="AH111" i="24"/>
  <c r="D44" i="26"/>
  <c r="D59" s="1"/>
  <c r="D59" i="24"/>
  <c r="K44" i="26"/>
  <c r="K59" s="1"/>
  <c r="K59" i="24"/>
  <c r="AQ38" i="41"/>
  <c r="AA113" s="1"/>
  <c r="AA113" i="39"/>
  <c r="AQ23" i="41"/>
  <c r="M113" s="1"/>
  <c r="M113" i="39"/>
  <c r="AQ15" i="41"/>
  <c r="E113" s="1"/>
  <c r="E113" i="39"/>
  <c r="AQ35" i="41"/>
  <c r="X113" s="1"/>
  <c r="X113" i="39"/>
  <c r="AQ14" i="41"/>
  <c r="D113" s="1"/>
  <c r="D113" i="39"/>
  <c r="AQ36" i="41"/>
  <c r="Y113" s="1"/>
  <c r="Y113" i="39"/>
  <c r="AQ41" i="41"/>
  <c r="AD113" s="1"/>
  <c r="AD113" i="39"/>
  <c r="AQ31" i="41"/>
  <c r="T113" s="1"/>
  <c r="T113" i="39"/>
  <c r="AQ22" i="41"/>
  <c r="L113" s="1"/>
  <c r="L113" i="39"/>
  <c r="AW30" i="33"/>
  <c r="AW37"/>
  <c r="AT25" i="35"/>
  <c r="M44" i="26"/>
  <c r="M59" s="1"/>
  <c r="M59" i="24"/>
  <c r="V44" i="26"/>
  <c r="V59" s="1"/>
  <c r="V59" i="24"/>
  <c r="AC44" i="26"/>
  <c r="AC59" s="1"/>
  <c r="AC59" i="24"/>
  <c r="AB44" i="26"/>
  <c r="AB59" s="1"/>
  <c r="AB59" i="24"/>
  <c r="L44" i="26"/>
  <c r="L59" s="1"/>
  <c r="L59" i="24"/>
  <c r="AQ30" i="26"/>
  <c r="U111" s="1"/>
  <c r="U111" i="24"/>
  <c r="AQ25" i="26"/>
  <c r="P111" s="1"/>
  <c r="P111" i="24"/>
  <c r="AQ34" i="26"/>
  <c r="Y111" s="1"/>
  <c r="Y111" i="24"/>
  <c r="AQ41" i="26"/>
  <c r="AF111" s="1"/>
  <c r="AF111" i="24"/>
  <c r="AQ42" i="26"/>
  <c r="AG111" s="1"/>
  <c r="AG111" i="24"/>
  <c r="S44" i="26"/>
  <c r="S59" s="1"/>
  <c r="S59" i="24"/>
  <c r="Z44" i="26"/>
  <c r="Z59" s="1"/>
  <c r="Z59" i="24"/>
  <c r="J44" i="26"/>
  <c r="J59" s="1"/>
  <c r="J59" i="24"/>
  <c r="W44" i="26"/>
  <c r="W59" s="1"/>
  <c r="W59" i="24"/>
  <c r="P44" i="26"/>
  <c r="P59" s="1"/>
  <c r="P59" i="24"/>
  <c r="AQ16" i="26"/>
  <c r="G111" s="1"/>
  <c r="G111" i="24"/>
  <c r="AQ29" i="26"/>
  <c r="T111" s="1"/>
  <c r="T111" i="24"/>
  <c r="AQ13" i="26"/>
  <c r="D111" s="1"/>
  <c r="D111" i="24"/>
  <c r="AQ40" i="26"/>
  <c r="AE111" s="1"/>
  <c r="AE111" i="24"/>
  <c r="AQ28" i="26"/>
  <c r="S111" s="1"/>
  <c r="S111" i="24"/>
  <c r="AQ31" i="26"/>
  <c r="V111" s="1"/>
  <c r="V111" i="24"/>
  <c r="AQ15" i="26"/>
  <c r="F111" s="1"/>
  <c r="F111" i="24"/>
  <c r="G44" i="26"/>
  <c r="G59" s="1"/>
  <c r="G59" i="24"/>
  <c r="H44" i="26"/>
  <c r="H59" s="1"/>
  <c r="H59" i="24"/>
  <c r="E44" i="26"/>
  <c r="E59" s="1"/>
  <c r="E59" i="24"/>
  <c r="F44" i="26"/>
  <c r="F59" s="1"/>
  <c r="F59" i="24"/>
  <c r="AQ42" i="41"/>
  <c r="AE113" s="1"/>
  <c r="AE113" i="39"/>
  <c r="AQ32" i="41"/>
  <c r="U113" s="1"/>
  <c r="U113" i="39"/>
  <c r="AQ19" i="41"/>
  <c r="I113" s="1"/>
  <c r="I113" i="39"/>
  <c r="AQ48" i="41"/>
  <c r="AJ113" s="1"/>
  <c r="AJ113" i="39"/>
  <c r="AQ39" i="41"/>
  <c r="AB113" s="1"/>
  <c r="AB113" i="39"/>
  <c r="AQ20" i="41"/>
  <c r="J113" s="1"/>
  <c r="J113" i="39"/>
  <c r="AQ40" i="41"/>
  <c r="AC113" s="1"/>
  <c r="AC113" i="39"/>
  <c r="AQ30" i="41"/>
  <c r="S113" s="1"/>
  <c r="S113" i="39"/>
  <c r="AQ17" i="41"/>
  <c r="G113" s="1"/>
  <c r="G113" i="39"/>
  <c r="AQ37" i="41"/>
  <c r="Z113" s="1"/>
  <c r="Z113" i="39"/>
  <c r="AQ16" i="41"/>
  <c r="F113" s="1"/>
  <c r="F113" i="39"/>
  <c r="AD48" i="27"/>
  <c r="AG49" i="41"/>
  <c r="AG61" s="1"/>
  <c r="AG59" i="35"/>
  <c r="AG49" i="36"/>
  <c r="AG61" s="1"/>
  <c r="AG61" i="33"/>
  <c r="AD57" i="25"/>
  <c r="AD44" i="26"/>
  <c r="AD59" s="1"/>
  <c r="AD57" i="23"/>
  <c r="AD57" i="22"/>
  <c r="AA50" i="20"/>
  <c r="I50"/>
  <c r="AC48"/>
  <c r="I48"/>
  <c r="H50"/>
  <c r="D50"/>
  <c r="I53"/>
  <c r="AD51"/>
  <c r="N50"/>
  <c r="J50"/>
  <c r="G49"/>
  <c r="AD57"/>
  <c r="AD57" i="21"/>
  <c r="AD44" i="19"/>
  <c r="AD59" s="1"/>
  <c r="AD59" i="8"/>
  <c r="J76" i="7"/>
  <c r="N76"/>
  <c r="K76"/>
  <c r="G76"/>
  <c r="AG69" i="29"/>
  <c r="AG58" i="30"/>
  <c r="AG74" i="32"/>
  <c r="Y54" i="41"/>
  <c r="Q54"/>
  <c r="M54"/>
  <c r="U31" i="47"/>
  <c r="E31"/>
  <c r="AO49" i="20"/>
  <c r="AK49"/>
  <c r="AG49"/>
  <c r="AB49"/>
  <c r="S49"/>
  <c r="AG15" i="47"/>
  <c r="Q15"/>
  <c r="AO16"/>
  <c r="Y16"/>
  <c r="I16"/>
  <c r="AC15"/>
  <c r="M15"/>
  <c r="AK16"/>
  <c r="U16"/>
  <c r="E16"/>
  <c r="AM49" i="20"/>
  <c r="AI49"/>
  <c r="AE49"/>
  <c r="W49"/>
  <c r="AN51"/>
  <c r="AJ51"/>
  <c r="AF51"/>
  <c r="AB51"/>
  <c r="L50"/>
  <c r="Q31" i="47"/>
  <c r="C16"/>
  <c r="AB12"/>
  <c r="X12"/>
  <c r="T12"/>
  <c r="P12"/>
  <c r="L12"/>
  <c r="H12"/>
  <c r="D12"/>
  <c r="R53" i="20"/>
  <c r="N53"/>
  <c r="F53"/>
  <c r="Q53" i="35"/>
  <c r="M53"/>
  <c r="AE54" i="41"/>
  <c r="W54"/>
  <c r="O54"/>
  <c r="AW16" i="33"/>
  <c r="AL53" i="35"/>
  <c r="AN54"/>
  <c r="AJ54"/>
  <c r="AC54"/>
  <c r="AQ21" i="41"/>
  <c r="K113" s="1"/>
  <c r="AQ54"/>
  <c r="AD21"/>
  <c r="AD54"/>
  <c r="P21"/>
  <c r="P54"/>
  <c r="F21"/>
  <c r="F54"/>
  <c r="AS21"/>
  <c r="AS54"/>
  <c r="V21"/>
  <c r="V54"/>
  <c r="H21"/>
  <c r="H54"/>
  <c r="AJ54"/>
  <c r="E54"/>
  <c r="AL54"/>
  <c r="AA54"/>
  <c r="L54"/>
  <c r="AO54"/>
  <c r="AK54"/>
  <c r="AG54"/>
  <c r="X54"/>
  <c r="S54"/>
  <c r="G21"/>
  <c r="G54"/>
  <c r="AF21"/>
  <c r="AF54"/>
  <c r="J21"/>
  <c r="J54"/>
  <c r="D21"/>
  <c r="D54"/>
  <c r="T21"/>
  <c r="T54"/>
  <c r="AB21"/>
  <c r="AB54"/>
  <c r="AN54"/>
  <c r="AC54"/>
  <c r="R54"/>
  <c r="AP54"/>
  <c r="AH54"/>
  <c r="AM54"/>
  <c r="AI54"/>
  <c r="U54"/>
  <c r="N54"/>
  <c r="C40" i="43"/>
  <c r="AS46" i="41"/>
  <c r="C39" i="43"/>
  <c r="AS45" i="41"/>
  <c r="C49" i="19"/>
  <c r="C20"/>
  <c r="AN40"/>
  <c r="AN40" i="9"/>
  <c r="AJ40" i="19"/>
  <c r="AJ40" i="9"/>
  <c r="AF40" i="19"/>
  <c r="AF40" i="9"/>
  <c r="AS53" i="35"/>
  <c r="C42" i="43"/>
  <c r="AS53" i="39"/>
  <c r="AS53" i="41"/>
  <c r="AS44"/>
  <c r="C41" i="43"/>
  <c r="AS47" i="41"/>
  <c r="AE111" i="8"/>
  <c r="AQ40" i="19"/>
  <c r="AE111" s="1"/>
  <c r="C50"/>
  <c r="C22"/>
  <c r="AP40"/>
  <c r="AP40" i="9"/>
  <c r="AL40" i="19"/>
  <c r="AL40" i="9"/>
  <c r="AH40" i="19"/>
  <c r="AH40" i="9"/>
  <c r="AD40" i="19"/>
  <c r="AD40" i="9"/>
  <c r="AP53" i="19"/>
  <c r="AP38"/>
  <c r="AP53" i="8"/>
  <c r="AL53" i="19"/>
  <c r="AL38"/>
  <c r="AL53" i="8"/>
  <c r="AH53" i="19"/>
  <c r="AH38"/>
  <c r="AH53" i="8"/>
  <c r="AD53" i="19"/>
  <c r="AD38"/>
  <c r="AD53" i="8"/>
  <c r="Z38" i="19"/>
  <c r="Z53"/>
  <c r="Z53" i="8"/>
  <c r="V53" i="19"/>
  <c r="V38"/>
  <c r="V53" i="8"/>
  <c r="P53" i="19"/>
  <c r="P53" i="8"/>
  <c r="P38" i="19"/>
  <c r="I53"/>
  <c r="I53" i="8"/>
  <c r="I38" i="19"/>
  <c r="D53"/>
  <c r="D38"/>
  <c r="D53" i="8"/>
  <c r="AP52" i="19"/>
  <c r="AP52" i="8"/>
  <c r="AP27" i="19"/>
  <c r="AL52"/>
  <c r="AL52" i="8"/>
  <c r="AL27" i="19"/>
  <c r="AH52"/>
  <c r="AH52" i="8"/>
  <c r="AH27" i="19"/>
  <c r="AD52"/>
  <c r="AD52" i="8"/>
  <c r="AD27" i="19"/>
  <c r="U52"/>
  <c r="U52" i="8"/>
  <c r="U27" i="19"/>
  <c r="N52"/>
  <c r="N52" i="8"/>
  <c r="N27" i="19"/>
  <c r="AP24"/>
  <c r="AP51"/>
  <c r="AP51" i="8"/>
  <c r="AL24" i="19"/>
  <c r="AL51"/>
  <c r="AL51" i="8"/>
  <c r="AH24" i="19"/>
  <c r="AH51"/>
  <c r="AH51" i="8"/>
  <c r="AD24" i="19"/>
  <c r="AD51"/>
  <c r="AD51" i="8"/>
  <c r="U24" i="19"/>
  <c r="U51" i="8"/>
  <c r="U51" i="19"/>
  <c r="N24"/>
  <c r="N51"/>
  <c r="N51" i="8"/>
  <c r="G24" i="19"/>
  <c r="G51" i="8"/>
  <c r="G51" i="19"/>
  <c r="AN53"/>
  <c r="AN53" i="8"/>
  <c r="AN38" i="19"/>
  <c r="AJ53"/>
  <c r="AJ53" i="8"/>
  <c r="AJ38" i="19"/>
  <c r="AF53"/>
  <c r="AF53" i="8"/>
  <c r="AF38" i="19"/>
  <c r="AB53"/>
  <c r="AB53" i="8"/>
  <c r="AB38" i="19"/>
  <c r="X38"/>
  <c r="X53" i="8"/>
  <c r="X53" i="19"/>
  <c r="R53"/>
  <c r="R38"/>
  <c r="R53" i="8"/>
  <c r="N53" i="19"/>
  <c r="N38"/>
  <c r="N53" i="8"/>
  <c r="F53" i="19"/>
  <c r="F53" i="8"/>
  <c r="F38" i="19"/>
  <c r="AN52"/>
  <c r="AN27"/>
  <c r="AN52" i="8"/>
  <c r="AJ52" i="19"/>
  <c r="AJ27"/>
  <c r="AJ52" i="8"/>
  <c r="AF52" i="19"/>
  <c r="AF27"/>
  <c r="AF52" i="8"/>
  <c r="AB27" i="19"/>
  <c r="AB52"/>
  <c r="AB52" i="8"/>
  <c r="R27" i="19"/>
  <c r="R52" i="8"/>
  <c r="R52" i="19"/>
  <c r="L27"/>
  <c r="L52"/>
  <c r="L52" i="8"/>
  <c r="F27" i="19"/>
  <c r="F52" i="8"/>
  <c r="F52" i="19"/>
  <c r="AN24"/>
  <c r="AN51" i="8"/>
  <c r="AN51" i="19"/>
  <c r="AJ24"/>
  <c r="AJ51" i="8"/>
  <c r="AJ51" i="19"/>
  <c r="AF24"/>
  <c r="AF51" i="8"/>
  <c r="AF51" i="19"/>
  <c r="AB24"/>
  <c r="AB51" i="8"/>
  <c r="AB51" i="19"/>
  <c r="R24"/>
  <c r="R51"/>
  <c r="R51" i="8"/>
  <c r="L24" i="19"/>
  <c r="L51" i="8"/>
  <c r="L51" i="19"/>
  <c r="AM22"/>
  <c r="AM50" i="8"/>
  <c r="AM50" i="19"/>
  <c r="AI22"/>
  <c r="AI50" i="8"/>
  <c r="AI50" i="19"/>
  <c r="AE22"/>
  <c r="AE50" i="8"/>
  <c r="AE50" i="19"/>
  <c r="Z22"/>
  <c r="Z50" i="8"/>
  <c r="Z50" i="19"/>
  <c r="R22"/>
  <c r="R50"/>
  <c r="R50" i="8"/>
  <c r="L50" i="19"/>
  <c r="L50" i="8"/>
  <c r="L22" i="19"/>
  <c r="G22"/>
  <c r="G50"/>
  <c r="G50" i="8"/>
  <c r="AM20" i="19"/>
  <c r="AM49" i="8"/>
  <c r="AM49" i="19"/>
  <c r="AI20"/>
  <c r="AI49" i="8"/>
  <c r="AI49" i="19"/>
  <c r="AE20"/>
  <c r="AE49" i="8"/>
  <c r="AE49" i="19"/>
  <c r="W20"/>
  <c r="W49" i="8"/>
  <c r="W49" i="19"/>
  <c r="K20"/>
  <c r="K49" i="8"/>
  <c r="K49" i="19"/>
  <c r="AO48"/>
  <c r="AO48" i="8"/>
  <c r="AO14" i="19"/>
  <c r="AK48"/>
  <c r="AK48" i="8"/>
  <c r="AK14" i="19"/>
  <c r="AG48"/>
  <c r="AG48" i="8"/>
  <c r="AG14" i="19"/>
  <c r="U48"/>
  <c r="U48" i="8"/>
  <c r="U14" i="19"/>
  <c r="N48"/>
  <c r="N48" i="8"/>
  <c r="N14" i="19"/>
  <c r="G48"/>
  <c r="G48" i="8"/>
  <c r="G14" i="19"/>
  <c r="AN47"/>
  <c r="AN46"/>
  <c r="AN12"/>
  <c r="AN47" i="8"/>
  <c r="AN46"/>
  <c r="AJ47" i="19"/>
  <c r="AJ46"/>
  <c r="AJ12"/>
  <c r="AJ47" i="8"/>
  <c r="AJ46"/>
  <c r="AF47" i="19"/>
  <c r="AF46"/>
  <c r="AF12"/>
  <c r="AF47" i="8"/>
  <c r="AF46"/>
  <c r="U12" i="19"/>
  <c r="U46" i="8"/>
  <c r="U47" i="19"/>
  <c r="U46"/>
  <c r="U47" i="8"/>
  <c r="L46" i="19"/>
  <c r="L46" i="8"/>
  <c r="L47" i="19"/>
  <c r="L12"/>
  <c r="L47" i="8"/>
  <c r="C53" i="19"/>
  <c r="C38"/>
  <c r="AO40"/>
  <c r="AO40" i="9"/>
  <c r="AK40" i="19"/>
  <c r="AK40" i="9"/>
  <c r="AG40" i="19"/>
  <c r="AG40" i="9"/>
  <c r="AO38" i="19"/>
  <c r="AO53" i="8"/>
  <c r="AO53" i="19"/>
  <c r="AK38"/>
  <c r="AK53" i="8"/>
  <c r="AK53" i="19"/>
  <c r="AG38"/>
  <c r="AG53" i="8"/>
  <c r="AG53" i="19"/>
  <c r="AC38"/>
  <c r="AC53" i="8"/>
  <c r="AC53" i="19"/>
  <c r="Y38"/>
  <c r="Y53" i="8"/>
  <c r="Y53" i="19"/>
  <c r="T38"/>
  <c r="T53" i="8"/>
  <c r="T53" i="19"/>
  <c r="O53"/>
  <c r="O38"/>
  <c r="O53" i="8"/>
  <c r="H38" i="19"/>
  <c r="H53"/>
  <c r="H53" i="8"/>
  <c r="AO27" i="19"/>
  <c r="AO52" i="8"/>
  <c r="AO52" i="19"/>
  <c r="AK27"/>
  <c r="AK52" i="8"/>
  <c r="AK52" i="19"/>
  <c r="AG27"/>
  <c r="AG52" i="8"/>
  <c r="AG52" i="19"/>
  <c r="AC27"/>
  <c r="AC52" i="8"/>
  <c r="AC52" i="19"/>
  <c r="S27"/>
  <c r="S52"/>
  <c r="S52" i="8"/>
  <c r="M27" i="19"/>
  <c r="M52" i="8"/>
  <c r="M52" i="19"/>
  <c r="G27"/>
  <c r="G52" i="8"/>
  <c r="G52" i="19"/>
  <c r="AO24"/>
  <c r="AO51"/>
  <c r="AO51" i="8"/>
  <c r="AK24" i="19"/>
  <c r="AK51"/>
  <c r="AK51" i="8"/>
  <c r="AG24" i="19"/>
  <c r="AG51"/>
  <c r="AG51" i="8"/>
  <c r="AC24" i="19"/>
  <c r="AC51"/>
  <c r="AC51" i="8"/>
  <c r="S24" i="19"/>
  <c r="S51"/>
  <c r="S51" i="8"/>
  <c r="M51" i="19"/>
  <c r="M51" i="8"/>
  <c r="M24" i="19"/>
  <c r="F51"/>
  <c r="F24"/>
  <c r="F51" i="8"/>
  <c r="AN50" i="19"/>
  <c r="AN22"/>
  <c r="AN50" i="8"/>
  <c r="AJ50" i="19"/>
  <c r="AJ22"/>
  <c r="AJ50" i="8"/>
  <c r="AF50" i="19"/>
  <c r="AF22"/>
  <c r="AF50" i="8"/>
  <c r="AB22" i="19"/>
  <c r="AB50"/>
  <c r="AB50" i="8"/>
  <c r="S22" i="19"/>
  <c r="S50" i="8"/>
  <c r="S50" i="19"/>
  <c r="M50"/>
  <c r="M22"/>
  <c r="M50" i="8"/>
  <c r="AN20" i="19"/>
  <c r="AN49" i="8"/>
  <c r="AN49" i="19"/>
  <c r="AJ20"/>
  <c r="AJ49" i="8"/>
  <c r="AJ49" i="19"/>
  <c r="AF20"/>
  <c r="AF49" i="8"/>
  <c r="AF49" i="19"/>
  <c r="Y20"/>
  <c r="Y49"/>
  <c r="Y49" i="8"/>
  <c r="R20" i="19"/>
  <c r="R49"/>
  <c r="R49" i="8"/>
  <c r="L20" i="19"/>
  <c r="L49"/>
  <c r="L49" i="8"/>
  <c r="F49" i="19"/>
  <c r="F49" i="8"/>
  <c r="F20" i="19"/>
  <c r="AP48"/>
  <c r="AP14"/>
  <c r="AP48" i="8"/>
  <c r="AL48" i="19"/>
  <c r="AL14"/>
  <c r="AL48" i="8"/>
  <c r="AH48" i="19"/>
  <c r="AH14"/>
  <c r="AH48" i="8"/>
  <c r="AD48" i="19"/>
  <c r="AD14"/>
  <c r="AD48" i="8"/>
  <c r="P48" i="19"/>
  <c r="P14"/>
  <c r="P48" i="8"/>
  <c r="K14" i="19"/>
  <c r="K48"/>
  <c r="K48" i="8"/>
  <c r="AO46" i="19"/>
  <c r="AO12"/>
  <c r="AO46" i="8"/>
  <c r="AO47" i="19"/>
  <c r="AO47" i="8"/>
  <c r="AK46" i="19"/>
  <c r="AK12"/>
  <c r="AK46" i="8"/>
  <c r="AK47" i="19"/>
  <c r="AK47" i="8"/>
  <c r="AG46" i="19"/>
  <c r="AG12"/>
  <c r="AG46" i="8"/>
  <c r="AG47" i="19"/>
  <c r="AG47" i="8"/>
  <c r="AB47" i="19"/>
  <c r="AB12"/>
  <c r="AB47" i="8"/>
  <c r="M12" i="19"/>
  <c r="M46" i="8"/>
  <c r="M47" i="19"/>
  <c r="M46"/>
  <c r="M47" i="8"/>
  <c r="AP47" i="20"/>
  <c r="AP46"/>
  <c r="AL47"/>
  <c r="AL46"/>
  <c r="AH47"/>
  <c r="AH46"/>
  <c r="AD47"/>
  <c r="AD46"/>
  <c r="N47"/>
  <c r="N46"/>
  <c r="G46"/>
  <c r="G47"/>
  <c r="AP53" i="26"/>
  <c r="AP53" i="24"/>
  <c r="AP38" i="26"/>
  <c r="AL53"/>
  <c r="AL53" i="24"/>
  <c r="AL38" i="26"/>
  <c r="AH53"/>
  <c r="AH53" i="24"/>
  <c r="AH38" i="26"/>
  <c r="AD53"/>
  <c r="AD53" i="24"/>
  <c r="AD38" i="26"/>
  <c r="AO52"/>
  <c r="AO52" i="24"/>
  <c r="AO27" i="26"/>
  <c r="AK52"/>
  <c r="AK52" i="24"/>
  <c r="AK27" i="26"/>
  <c r="AG52"/>
  <c r="AG52" i="24"/>
  <c r="AG27" i="26"/>
  <c r="AN51" i="24"/>
  <c r="AN51" i="26"/>
  <c r="AN24"/>
  <c r="AJ51" i="24"/>
  <c r="AJ51" i="26"/>
  <c r="AJ24"/>
  <c r="AF51" i="24"/>
  <c r="AF51" i="26"/>
  <c r="AF24"/>
  <c r="AP50" i="24"/>
  <c r="AP50" i="26"/>
  <c r="AP22"/>
  <c r="AL50" i="24"/>
  <c r="AL50" i="26"/>
  <c r="AL22"/>
  <c r="AH50" i="24"/>
  <c r="AH50" i="26"/>
  <c r="AH22"/>
  <c r="AD50" i="24"/>
  <c r="AD50" i="26"/>
  <c r="AD22"/>
  <c r="AN49"/>
  <c r="AN49" i="24"/>
  <c r="AN20" i="26"/>
  <c r="AJ49"/>
  <c r="AJ49" i="24"/>
  <c r="AJ20" i="26"/>
  <c r="AF49"/>
  <c r="AF49" i="24"/>
  <c r="AF20" i="26"/>
  <c r="AP48" i="24"/>
  <c r="AP48" i="26"/>
  <c r="AP14"/>
  <c r="AL48" i="24"/>
  <c r="AL48" i="26"/>
  <c r="AL14"/>
  <c r="AH48" i="24"/>
  <c r="AH48" i="26"/>
  <c r="AH14"/>
  <c r="AD48" i="24"/>
  <c r="AD48" i="26"/>
  <c r="AD14"/>
  <c r="AN46" i="24"/>
  <c r="AN47" i="26"/>
  <c r="AN47" i="24"/>
  <c r="AN46" i="26"/>
  <c r="AN12"/>
  <c r="AJ46" i="24"/>
  <c r="AJ47" i="26"/>
  <c r="AJ47" i="24"/>
  <c r="AJ46" i="26"/>
  <c r="AJ12"/>
  <c r="AF46" i="24"/>
  <c r="AF47" i="26"/>
  <c r="AF47" i="24"/>
  <c r="AF46" i="26"/>
  <c r="AF12"/>
  <c r="AQ33" i="36"/>
  <c r="V113" i="33"/>
  <c r="AQ25" i="36"/>
  <c r="O113" i="33"/>
  <c r="AE46" i="20"/>
  <c r="AE47"/>
  <c r="S46"/>
  <c r="S47"/>
  <c r="K46"/>
  <c r="K47"/>
  <c r="AO53" i="26"/>
  <c r="AO53" i="24"/>
  <c r="AO38" i="26"/>
  <c r="AK53"/>
  <c r="AK53" i="24"/>
  <c r="AK38" i="26"/>
  <c r="AG53"/>
  <c r="AG53" i="24"/>
  <c r="AG38" i="26"/>
  <c r="AN52" i="24"/>
  <c r="AN52" i="26"/>
  <c r="AN27"/>
  <c r="AJ52" i="24"/>
  <c r="AJ52" i="26"/>
  <c r="AJ27"/>
  <c r="AF52" i="24"/>
  <c r="AF52" i="26"/>
  <c r="AF27"/>
  <c r="AM51" i="24"/>
  <c r="AM51" i="26"/>
  <c r="AM24"/>
  <c r="AI51" i="24"/>
  <c r="AI51" i="26"/>
  <c r="AI24"/>
  <c r="AE51" i="24"/>
  <c r="AE51" i="26"/>
  <c r="AE24"/>
  <c r="AO50"/>
  <c r="AO50" i="24"/>
  <c r="AO22" i="26"/>
  <c r="AK50"/>
  <c r="AK50" i="24"/>
  <c r="AK22" i="26"/>
  <c r="AG50"/>
  <c r="AG50" i="24"/>
  <c r="AG22" i="26"/>
  <c r="AM49" i="24"/>
  <c r="AM49" i="26"/>
  <c r="AM20"/>
  <c r="AI49" i="24"/>
  <c r="AI49" i="26"/>
  <c r="AI20"/>
  <c r="AE49" i="24"/>
  <c r="AE49" i="26"/>
  <c r="AE20"/>
  <c r="AO48" i="24"/>
  <c r="AO48" i="26"/>
  <c r="AO14"/>
  <c r="AK48" i="24"/>
  <c r="AK48" i="26"/>
  <c r="AK14"/>
  <c r="AG48" i="24"/>
  <c r="AG48" i="26"/>
  <c r="AG14"/>
  <c r="AM47" i="24"/>
  <c r="AM47" i="26"/>
  <c r="AM46"/>
  <c r="AM12"/>
  <c r="AM46" i="24"/>
  <c r="AI47"/>
  <c r="AI47" i="26"/>
  <c r="AI46"/>
  <c r="AI12"/>
  <c r="AI46" i="24"/>
  <c r="AE47"/>
  <c r="AE47" i="26"/>
  <c r="AE46"/>
  <c r="AE12"/>
  <c r="AE46" i="24"/>
  <c r="AQ27" i="36"/>
  <c r="Q113" i="33"/>
  <c r="AQ25" i="41"/>
  <c r="O113" s="1"/>
  <c r="AQ33"/>
  <c r="V113" s="1"/>
  <c r="AP53" i="36"/>
  <c r="AP53" i="33"/>
  <c r="AP44" i="36"/>
  <c r="AL53"/>
  <c r="AL53" i="33"/>
  <c r="AL44" i="36"/>
  <c r="AH53"/>
  <c r="AH53" i="33"/>
  <c r="AH44" i="36"/>
  <c r="T44"/>
  <c r="T53" i="33"/>
  <c r="T53" i="36"/>
  <c r="I44"/>
  <c r="I53"/>
  <c r="I53" i="33"/>
  <c r="AP34" i="36"/>
  <c r="AP34" i="34"/>
  <c r="AL34" i="36"/>
  <c r="AL34" i="34"/>
  <c r="AH34" i="36"/>
  <c r="AH34" i="34"/>
  <c r="AO33" i="36"/>
  <c r="AO33" i="34"/>
  <c r="AK33" i="36"/>
  <c r="AK33" i="34"/>
  <c r="AG33" i="36"/>
  <c r="AG33" i="34"/>
  <c r="AN29" i="36"/>
  <c r="AN52"/>
  <c r="AN52" i="33"/>
  <c r="AJ29" i="36"/>
  <c r="AJ52"/>
  <c r="AJ52" i="33"/>
  <c r="K29" i="36"/>
  <c r="K52"/>
  <c r="K52" i="33"/>
  <c r="AO27" i="36"/>
  <c r="AO27" i="34"/>
  <c r="AK27" i="36"/>
  <c r="AK27" i="34"/>
  <c r="AG27" i="36"/>
  <c r="AG27" i="34"/>
  <c r="AP25" i="36"/>
  <c r="AP25" i="34"/>
  <c r="AL25" i="36"/>
  <c r="AL25" i="34"/>
  <c r="AH25" i="36"/>
  <c r="AH25" i="34"/>
  <c r="AO21" i="36"/>
  <c r="AO54" i="33"/>
  <c r="AK21" i="36"/>
  <c r="AK54" i="33"/>
  <c r="AG21" i="36"/>
  <c r="AG54" i="33"/>
  <c r="X21" i="36"/>
  <c r="X54" i="33"/>
  <c r="S21" i="36"/>
  <c r="S54" i="33"/>
  <c r="AO18" i="36"/>
  <c r="AO18" i="34"/>
  <c r="AK18" i="36"/>
  <c r="AK18" i="34"/>
  <c r="AG18" i="36"/>
  <c r="AG18" i="34"/>
  <c r="AO51" i="36"/>
  <c r="AO13"/>
  <c r="AO51" i="33"/>
  <c r="AO55" i="36"/>
  <c r="AO55" i="33"/>
  <c r="AK51" i="36"/>
  <c r="AK13"/>
  <c r="AK51" i="33"/>
  <c r="AK55" i="36"/>
  <c r="AK55" i="33"/>
  <c r="AG51" i="36"/>
  <c r="AG13"/>
  <c r="AG51" i="33"/>
  <c r="AG55" i="36"/>
  <c r="AG55" i="33"/>
  <c r="R51" i="36"/>
  <c r="R13"/>
  <c r="R51" i="33"/>
  <c r="R55" i="36"/>
  <c r="R55" i="33"/>
  <c r="K55" i="36"/>
  <c r="K55" i="33"/>
  <c r="K13" i="36"/>
  <c r="AO44"/>
  <c r="AO53"/>
  <c r="AO53" i="33"/>
  <c r="AK44" i="36"/>
  <c r="AK53"/>
  <c r="AK53" i="33"/>
  <c r="AG44" i="36"/>
  <c r="AG53"/>
  <c r="AG53" i="33"/>
  <c r="X53" i="36"/>
  <c r="X53" i="33"/>
  <c r="X44" i="36"/>
  <c r="S53"/>
  <c r="S44"/>
  <c r="S53" i="33"/>
  <c r="AO34" i="36"/>
  <c r="AO34" i="34"/>
  <c r="AK34" i="36"/>
  <c r="AK34" i="34"/>
  <c r="AG34" i="36"/>
  <c r="AG34" i="34"/>
  <c r="AN33" i="36"/>
  <c r="AN33" i="34"/>
  <c r="AJ33" i="36"/>
  <c r="AJ33" i="34"/>
  <c r="AM29" i="36"/>
  <c r="AM52"/>
  <c r="AM52" i="33"/>
  <c r="AI29" i="36"/>
  <c r="AI52"/>
  <c r="AI52" i="33"/>
  <c r="AA52" i="36"/>
  <c r="AA52" i="33"/>
  <c r="AA29" i="36"/>
  <c r="N29"/>
  <c r="N52"/>
  <c r="N52" i="33"/>
  <c r="AN27" i="36"/>
  <c r="AN27" i="34"/>
  <c r="AJ27" i="36"/>
  <c r="AJ27" i="34"/>
  <c r="AO25" i="36"/>
  <c r="AO25" i="34"/>
  <c r="AK25" i="36"/>
  <c r="AK25" i="34"/>
  <c r="AG25" i="36"/>
  <c r="AG25" i="34"/>
  <c r="AN21" i="36"/>
  <c r="AN54" i="33"/>
  <c r="AJ21" i="36"/>
  <c r="AJ54" i="33"/>
  <c r="AC21" i="36"/>
  <c r="AC54" i="33"/>
  <c r="R21" i="36"/>
  <c r="R54" i="33"/>
  <c r="E21" i="36"/>
  <c r="E54" i="33"/>
  <c r="AN18" i="36"/>
  <c r="AN18" i="34"/>
  <c r="AJ18" i="36"/>
  <c r="AJ18" i="34"/>
  <c r="AN55" i="36"/>
  <c r="AN13"/>
  <c r="AN51" i="33"/>
  <c r="AN51" i="36"/>
  <c r="AN55" i="33"/>
  <c r="AJ55" i="36"/>
  <c r="AJ13"/>
  <c r="AJ51" i="33"/>
  <c r="AJ51" i="36"/>
  <c r="AJ55" i="33"/>
  <c r="AP55" i="35"/>
  <c r="AP51"/>
  <c r="AL55"/>
  <c r="AL51"/>
  <c r="AH55"/>
  <c r="AH51"/>
  <c r="AO55"/>
  <c r="AO51"/>
  <c r="AK55"/>
  <c r="AK51"/>
  <c r="AG51"/>
  <c r="AG55"/>
  <c r="R55"/>
  <c r="R51"/>
  <c r="AO53" i="39"/>
  <c r="AO53" i="41"/>
  <c r="AO44"/>
  <c r="AK53" i="39"/>
  <c r="AK53" i="41"/>
  <c r="AK44"/>
  <c r="AG53" i="39"/>
  <c r="AG53" i="41"/>
  <c r="AG44"/>
  <c r="X53" i="39"/>
  <c r="X44" i="41"/>
  <c r="X53"/>
  <c r="S53" i="39"/>
  <c r="S44" i="41"/>
  <c r="S53"/>
  <c r="AN53" i="39"/>
  <c r="AN44" i="41"/>
  <c r="AN53"/>
  <c r="AJ53" i="39"/>
  <c r="AJ44" i="41"/>
  <c r="AJ53"/>
  <c r="AD53" i="39"/>
  <c r="AD44" i="41"/>
  <c r="AD53"/>
  <c r="V53" i="39"/>
  <c r="V53" i="41"/>
  <c r="V44"/>
  <c r="R53" i="39"/>
  <c r="R53" i="41"/>
  <c r="R44"/>
  <c r="F53" i="39"/>
  <c r="F53" i="41"/>
  <c r="F44"/>
  <c r="AM52" i="39"/>
  <c r="AM52" i="41"/>
  <c r="AM29"/>
  <c r="N52" i="39"/>
  <c r="N52" i="41"/>
  <c r="N29"/>
  <c r="AJ21"/>
  <c r="AJ54" i="39"/>
  <c r="E21" i="41"/>
  <c r="E54" i="39"/>
  <c r="AJ55"/>
  <c r="AJ55" i="41"/>
  <c r="AJ51"/>
  <c r="AJ13"/>
  <c r="AJ51" i="39"/>
  <c r="AO52"/>
  <c r="AO52" i="41"/>
  <c r="AO29"/>
  <c r="AG52" i="39"/>
  <c r="AG52" i="41"/>
  <c r="AG29"/>
  <c r="AL21"/>
  <c r="AL54" i="39"/>
  <c r="AA21" i="41"/>
  <c r="AA54" i="39"/>
  <c r="L21" i="41"/>
  <c r="L54" i="39"/>
  <c r="AL55"/>
  <c r="AL51" i="41"/>
  <c r="AL13"/>
  <c r="AL51" i="39"/>
  <c r="AL55" i="41"/>
  <c r="AN52" i="39"/>
  <c r="AN52" i="41"/>
  <c r="AN29"/>
  <c r="AJ52" i="39"/>
  <c r="AJ52" i="41"/>
  <c r="AJ29"/>
  <c r="K52" i="39"/>
  <c r="K52" i="41"/>
  <c r="K29"/>
  <c r="AO21"/>
  <c r="AO54" i="39"/>
  <c r="AK21" i="41"/>
  <c r="AK54" i="39"/>
  <c r="AG21" i="41"/>
  <c r="AG54" i="39"/>
  <c r="X21" i="41"/>
  <c r="X54" i="39"/>
  <c r="S21" i="41"/>
  <c r="S54" i="39"/>
  <c r="AO55"/>
  <c r="AO51" i="41"/>
  <c r="AO13"/>
  <c r="AO55"/>
  <c r="AO51" i="39"/>
  <c r="AK55"/>
  <c r="AK51" i="41"/>
  <c r="AK13"/>
  <c r="AK55"/>
  <c r="AK51" i="39"/>
  <c r="AG55"/>
  <c r="AG51" i="41"/>
  <c r="AG13"/>
  <c r="AG55"/>
  <c r="AG51" i="39"/>
  <c r="R55"/>
  <c r="R55" i="41"/>
  <c r="R51"/>
  <c r="R13"/>
  <c r="R51" i="39"/>
  <c r="K55"/>
  <c r="K55" i="41"/>
  <c r="K13"/>
  <c r="J53" i="20"/>
  <c r="AP53"/>
  <c r="AL53"/>
  <c r="AH53"/>
  <c r="AD53"/>
  <c r="Z53"/>
  <c r="V53"/>
  <c r="P53"/>
  <c r="D53"/>
  <c r="AP52"/>
  <c r="AL52"/>
  <c r="AH52"/>
  <c r="AD52"/>
  <c r="U52"/>
  <c r="N52"/>
  <c r="U50"/>
  <c r="M49"/>
  <c r="AM48"/>
  <c r="AI48"/>
  <c r="AE48"/>
  <c r="AM53"/>
  <c r="AI53"/>
  <c r="AE53"/>
  <c r="AA53"/>
  <c r="W53"/>
  <c r="Q53"/>
  <c r="E53"/>
  <c r="AM52"/>
  <c r="AI52"/>
  <c r="AE52"/>
  <c r="Y52"/>
  <c r="P52"/>
  <c r="K52"/>
  <c r="R51"/>
  <c r="L51"/>
  <c r="AM51"/>
  <c r="AI51"/>
  <c r="AE51"/>
  <c r="P51"/>
  <c r="K51"/>
  <c r="G50"/>
  <c r="AP50"/>
  <c r="AL50"/>
  <c r="AH50"/>
  <c r="AD50"/>
  <c r="Y50"/>
  <c r="P50"/>
  <c r="K50"/>
  <c r="F50"/>
  <c r="AP49"/>
  <c r="AL49"/>
  <c r="AH49"/>
  <c r="AD49"/>
  <c r="U49"/>
  <c r="N49"/>
  <c r="AO46"/>
  <c r="AK46"/>
  <c r="AG46"/>
  <c r="AN48"/>
  <c r="AJ48"/>
  <c r="AF48"/>
  <c r="S48"/>
  <c r="M48"/>
  <c r="AM47"/>
  <c r="AI47"/>
  <c r="AO53" i="35"/>
  <c r="AK53"/>
  <c r="AG53"/>
  <c r="X53"/>
  <c r="S53"/>
  <c r="AP53"/>
  <c r="AH53"/>
  <c r="T53"/>
  <c r="I53"/>
  <c r="AO52"/>
  <c r="AK52"/>
  <c r="AG52"/>
  <c r="AC52"/>
  <c r="AP54"/>
  <c r="AL54"/>
  <c r="AH54"/>
  <c r="AA54"/>
  <c r="AN52"/>
  <c r="AJ52"/>
  <c r="K52"/>
  <c r="AO54"/>
  <c r="AK54"/>
  <c r="AG54"/>
  <c r="X54"/>
  <c r="S54"/>
  <c r="K55"/>
  <c r="AO22" i="19"/>
  <c r="AO50"/>
  <c r="AO50" i="8"/>
  <c r="AK22" i="19"/>
  <c r="AK50"/>
  <c r="AK50" i="8"/>
  <c r="AG22" i="19"/>
  <c r="AG50"/>
  <c r="AG50" i="8"/>
  <c r="AC22" i="19"/>
  <c r="AC50"/>
  <c r="AC50" i="8"/>
  <c r="U22" i="19"/>
  <c r="U50"/>
  <c r="U50" i="8"/>
  <c r="N22" i="19"/>
  <c r="N50"/>
  <c r="N50" i="8"/>
  <c r="J22" i="19"/>
  <c r="J50"/>
  <c r="J50" i="8"/>
  <c r="E22" i="19"/>
  <c r="E50" i="8"/>
  <c r="E50" i="19"/>
  <c r="AO20"/>
  <c r="AO49"/>
  <c r="AO49" i="8"/>
  <c r="AK20" i="19"/>
  <c r="AK49"/>
  <c r="AK49" i="8"/>
  <c r="AG20" i="19"/>
  <c r="AG49"/>
  <c r="AG49" i="8"/>
  <c r="AB20" i="19"/>
  <c r="AB49" i="8"/>
  <c r="AB49" i="19"/>
  <c r="S49"/>
  <c r="S49" i="8"/>
  <c r="S20" i="19"/>
  <c r="M49"/>
  <c r="M20"/>
  <c r="M49" i="8"/>
  <c r="G49" i="19"/>
  <c r="G20"/>
  <c r="G49" i="8"/>
  <c r="AM48" i="19"/>
  <c r="AM14"/>
  <c r="AM48" i="8"/>
  <c r="AI48" i="19"/>
  <c r="AI14"/>
  <c r="AI48" i="8"/>
  <c r="AE48" i="19"/>
  <c r="AE14"/>
  <c r="AE48" i="8"/>
  <c r="R48" i="19"/>
  <c r="R48" i="8"/>
  <c r="R14" i="19"/>
  <c r="L14"/>
  <c r="L48"/>
  <c r="L48" i="8"/>
  <c r="AP46" i="19"/>
  <c r="AP12"/>
  <c r="AP47" i="8"/>
  <c r="AP46"/>
  <c r="AP47" i="19"/>
  <c r="AL46"/>
  <c r="AL12"/>
  <c r="AL47" i="8"/>
  <c r="AL46"/>
  <c r="AL47" i="19"/>
  <c r="AH46"/>
  <c r="AH12"/>
  <c r="AH47" i="8"/>
  <c r="AH46"/>
  <c r="AH47" i="19"/>
  <c r="AD46"/>
  <c r="AD12"/>
  <c r="AD47" i="8"/>
  <c r="AD46"/>
  <c r="AD47" i="19"/>
  <c r="N47"/>
  <c r="N46"/>
  <c r="N47" i="8"/>
  <c r="N12" i="19"/>
  <c r="N46" i="8"/>
  <c r="G47" i="19"/>
  <c r="G12"/>
  <c r="G46" i="8"/>
  <c r="G46" i="19"/>
  <c r="G47" i="8"/>
  <c r="AM40" i="19"/>
  <c r="AM40" i="9"/>
  <c r="AI40" i="19"/>
  <c r="AI40" i="9"/>
  <c r="AE40" i="19"/>
  <c r="AE40" i="9"/>
  <c r="AM38" i="19"/>
  <c r="AM53"/>
  <c r="AM53" i="8"/>
  <c r="AI38" i="19"/>
  <c r="AI53"/>
  <c r="AI53" i="8"/>
  <c r="AE38" i="19"/>
  <c r="AE53"/>
  <c r="AE53" i="8"/>
  <c r="AA38" i="19"/>
  <c r="AA53"/>
  <c r="AA53" i="8"/>
  <c r="W53" i="19"/>
  <c r="W38"/>
  <c r="W53" i="8"/>
  <c r="Q38" i="19"/>
  <c r="Q53" i="8"/>
  <c r="Q53" i="19"/>
  <c r="J53"/>
  <c r="J53" i="8"/>
  <c r="J38" i="19"/>
  <c r="E38"/>
  <c r="E53"/>
  <c r="E53" i="8"/>
  <c r="AM27" i="19"/>
  <c r="AM52"/>
  <c r="AM52" i="8"/>
  <c r="AI27" i="19"/>
  <c r="AI52"/>
  <c r="AI52" i="8"/>
  <c r="AE27" i="19"/>
  <c r="AE52"/>
  <c r="AE52" i="8"/>
  <c r="Y27" i="19"/>
  <c r="Y52"/>
  <c r="Y52" i="8"/>
  <c r="P27" i="19"/>
  <c r="P52"/>
  <c r="P52" i="8"/>
  <c r="K27" i="19"/>
  <c r="K52"/>
  <c r="K52" i="8"/>
  <c r="AM24" i="19"/>
  <c r="AM51" i="8"/>
  <c r="AM51" i="19"/>
  <c r="AI24"/>
  <c r="AI51" i="8"/>
  <c r="AI51" i="19"/>
  <c r="AE24"/>
  <c r="AE51" i="8"/>
  <c r="AE51" i="19"/>
  <c r="P24"/>
  <c r="P51" i="8"/>
  <c r="P51" i="19"/>
  <c r="K24"/>
  <c r="K51"/>
  <c r="K51" i="8"/>
  <c r="AP50" i="19"/>
  <c r="AP50" i="8"/>
  <c r="AP22" i="19"/>
  <c r="AL50"/>
  <c r="AL50" i="8"/>
  <c r="AL22" i="19"/>
  <c r="AH50"/>
  <c r="AH50" i="8"/>
  <c r="AH22" i="19"/>
  <c r="AD50"/>
  <c r="AD50" i="8"/>
  <c r="AD22" i="19"/>
  <c r="Y50"/>
  <c r="Y50" i="8"/>
  <c r="Y22" i="19"/>
  <c r="P50"/>
  <c r="P50" i="8"/>
  <c r="P22" i="19"/>
  <c r="K22"/>
  <c r="K50" i="8"/>
  <c r="K50" i="19"/>
  <c r="F22"/>
  <c r="F50" i="8"/>
  <c r="F50" i="19"/>
  <c r="AP20"/>
  <c r="AP49"/>
  <c r="AP49" i="8"/>
  <c r="AL20" i="19"/>
  <c r="AL49"/>
  <c r="AL49" i="8"/>
  <c r="AH20" i="19"/>
  <c r="AH49"/>
  <c r="AH49" i="8"/>
  <c r="AD20" i="19"/>
  <c r="AD49"/>
  <c r="AD49" i="8"/>
  <c r="U20" i="19"/>
  <c r="U49"/>
  <c r="U49" i="8"/>
  <c r="N20" i="19"/>
  <c r="N49" i="8"/>
  <c r="N49" i="19"/>
  <c r="AN48"/>
  <c r="AN48" i="8"/>
  <c r="AN14" i="19"/>
  <c r="AJ48"/>
  <c r="AJ48" i="8"/>
  <c r="AJ14" i="19"/>
  <c r="AF48"/>
  <c r="AF48" i="8"/>
  <c r="AF14" i="19"/>
  <c r="S14"/>
  <c r="S48"/>
  <c r="S48" i="8"/>
  <c r="M48" i="19"/>
  <c r="M48" i="8"/>
  <c r="M14" i="19"/>
  <c r="AM47"/>
  <c r="AM47" i="8"/>
  <c r="AM46" i="19"/>
  <c r="AM12"/>
  <c r="AM46" i="8"/>
  <c r="AI47" i="19"/>
  <c r="AI47" i="8"/>
  <c r="AI46" i="19"/>
  <c r="AI12"/>
  <c r="AI46" i="8"/>
  <c r="AE47" i="19"/>
  <c r="AE47" i="8"/>
  <c r="AE46" i="19"/>
  <c r="AE12"/>
  <c r="AE46" i="8"/>
  <c r="S47" i="19"/>
  <c r="S46"/>
  <c r="S47" i="8"/>
  <c r="S12" i="19"/>
  <c r="S46" i="8"/>
  <c r="K47" i="19"/>
  <c r="K46"/>
  <c r="K47" i="8"/>
  <c r="K12" i="19"/>
  <c r="K46" i="8"/>
  <c r="AN47" i="20"/>
  <c r="AN46"/>
  <c r="AJ47"/>
  <c r="AJ46"/>
  <c r="AF47"/>
  <c r="AF46"/>
  <c r="U46"/>
  <c r="U47"/>
  <c r="L47"/>
  <c r="L46"/>
  <c r="AN53" i="26"/>
  <c r="AN38"/>
  <c r="AN53" i="24"/>
  <c r="AJ53" i="26"/>
  <c r="AJ38"/>
  <c r="AJ53" i="24"/>
  <c r="AF53" i="26"/>
  <c r="AF38"/>
  <c r="AF53" i="24"/>
  <c r="AM52"/>
  <c r="AM52" i="26"/>
  <c r="AM27"/>
  <c r="AI52" i="24"/>
  <c r="AI52" i="26"/>
  <c r="AI27"/>
  <c r="AE52" i="24"/>
  <c r="AE52" i="26"/>
  <c r="AE27"/>
  <c r="AP51"/>
  <c r="AP51" i="24"/>
  <c r="AP24" i="26"/>
  <c r="AL51"/>
  <c r="AL51" i="24"/>
  <c r="AL24" i="26"/>
  <c r="AH51"/>
  <c r="AH51" i="24"/>
  <c r="AH24" i="26"/>
  <c r="AD51"/>
  <c r="AD51" i="24"/>
  <c r="AD24" i="26"/>
  <c r="AN50" i="24"/>
  <c r="AN50" i="26"/>
  <c r="AN22"/>
  <c r="AJ50" i="24"/>
  <c r="AJ50" i="26"/>
  <c r="AJ22"/>
  <c r="AF50" i="24"/>
  <c r="AF50" i="26"/>
  <c r="AF22"/>
  <c r="AP49" i="24"/>
  <c r="AP49" i="26"/>
  <c r="AP20"/>
  <c r="AL49" i="24"/>
  <c r="AL49" i="26"/>
  <c r="AL20"/>
  <c r="AH49" i="24"/>
  <c r="AH49" i="26"/>
  <c r="AH20"/>
  <c r="AD49" i="24"/>
  <c r="AD49" i="26"/>
  <c r="AD20"/>
  <c r="AN48" i="24"/>
  <c r="AN48" i="26"/>
  <c r="AN14"/>
  <c r="AJ48" i="24"/>
  <c r="AJ48" i="26"/>
  <c r="AJ14"/>
  <c r="AF48" i="24"/>
  <c r="AF48" i="26"/>
  <c r="AF14"/>
  <c r="AP46"/>
  <c r="AP12"/>
  <c r="AP46" i="24"/>
  <c r="AP47" i="26"/>
  <c r="AP47" i="24"/>
  <c r="AL46"/>
  <c r="AL46" i="26"/>
  <c r="AL12"/>
  <c r="AL47"/>
  <c r="AL47" i="24"/>
  <c r="AH46"/>
  <c r="AH46" i="26"/>
  <c r="AH12"/>
  <c r="AH47"/>
  <c r="AH47" i="24"/>
  <c r="AD46"/>
  <c r="AD46" i="26"/>
  <c r="AD12"/>
  <c r="AD47"/>
  <c r="AD47" i="24"/>
  <c r="AQ34" i="36"/>
  <c r="W113" i="33"/>
  <c r="M46" i="20"/>
  <c r="M47"/>
  <c r="AM53" i="26"/>
  <c r="AM53" i="24"/>
  <c r="AM38" i="26"/>
  <c r="AI53" i="24"/>
  <c r="AI53" i="26"/>
  <c r="AI38"/>
  <c r="AE53" i="24"/>
  <c r="AE53" i="26"/>
  <c r="AE38"/>
  <c r="AP52" i="24"/>
  <c r="AP52" i="26"/>
  <c r="AP27"/>
  <c r="AL52" i="24"/>
  <c r="AL52" i="26"/>
  <c r="AL27"/>
  <c r="AH52" i="24"/>
  <c r="AH52" i="26"/>
  <c r="AH27"/>
  <c r="AD52" i="24"/>
  <c r="AD52" i="26"/>
  <c r="AD27"/>
  <c r="AO51" i="24"/>
  <c r="AO51" i="26"/>
  <c r="AO24"/>
  <c r="AK51" i="24"/>
  <c r="AK51" i="26"/>
  <c r="AK24"/>
  <c r="AG51" i="24"/>
  <c r="AG51" i="26"/>
  <c r="AG24"/>
  <c r="AM50" i="24"/>
  <c r="AM50" i="26"/>
  <c r="AM22"/>
  <c r="AI50" i="24"/>
  <c r="AI50" i="26"/>
  <c r="AI22"/>
  <c r="AE50" i="24"/>
  <c r="AE50" i="26"/>
  <c r="AE22"/>
  <c r="AO49" i="24"/>
  <c r="AO49" i="26"/>
  <c r="AO20"/>
  <c r="AK49" i="24"/>
  <c r="AK49" i="26"/>
  <c r="AK20"/>
  <c r="AG49" i="24"/>
  <c r="AG49" i="26"/>
  <c r="AG20"/>
  <c r="AM48" i="24"/>
  <c r="AM48" i="26"/>
  <c r="AM14"/>
  <c r="AI48" i="24"/>
  <c r="AI48" i="26"/>
  <c r="AI14"/>
  <c r="AE48" i="24"/>
  <c r="AE48" i="26"/>
  <c r="AE14"/>
  <c r="AO47" i="24"/>
  <c r="AO46" i="26"/>
  <c r="AO12"/>
  <c r="AO46" i="24"/>
  <c r="AO47" i="26"/>
  <c r="AK47" i="24"/>
  <c r="AK46" i="26"/>
  <c r="AK12"/>
  <c r="AK46" i="24"/>
  <c r="AK47" i="26"/>
  <c r="AG47" i="24"/>
  <c r="AG46" i="26"/>
  <c r="AG12"/>
  <c r="AG46" i="24"/>
  <c r="AG47" i="26"/>
  <c r="AQ18" i="36"/>
  <c r="H113" i="33"/>
  <c r="AQ18" i="41"/>
  <c r="H113" s="1"/>
  <c r="AQ34"/>
  <c r="W113" s="1"/>
  <c r="AQ27"/>
  <c r="Q113" s="1"/>
  <c r="C53" i="36"/>
  <c r="C44"/>
  <c r="AN53"/>
  <c r="AN44"/>
  <c r="AN53" i="33"/>
  <c r="AJ53" i="36"/>
  <c r="AJ44"/>
  <c r="AJ53" i="33"/>
  <c r="AD53" i="36"/>
  <c r="AD44"/>
  <c r="AD53" i="33"/>
  <c r="V44" i="36"/>
  <c r="V53"/>
  <c r="V53" i="33"/>
  <c r="R44" i="36"/>
  <c r="R53"/>
  <c r="R53" i="33"/>
  <c r="F44" i="36"/>
  <c r="F53" i="33"/>
  <c r="F53" i="36"/>
  <c r="AN34"/>
  <c r="AN34" i="34"/>
  <c r="AJ34" i="36"/>
  <c r="AJ34" i="34"/>
  <c r="AM33" i="36"/>
  <c r="AM33" i="34"/>
  <c r="AI33" i="36"/>
  <c r="AI33" i="34"/>
  <c r="AP29" i="36"/>
  <c r="AP52" i="33"/>
  <c r="AP52" i="36"/>
  <c r="AL29"/>
  <c r="AL52" i="33"/>
  <c r="AL52" i="36"/>
  <c r="AH29"/>
  <c r="AH52" i="33"/>
  <c r="AH52" i="36"/>
  <c r="AM27"/>
  <c r="AM27" i="34"/>
  <c r="AI27" i="36"/>
  <c r="AI27" i="34"/>
  <c r="AN25" i="36"/>
  <c r="AN25" i="34"/>
  <c r="AJ25" i="36"/>
  <c r="AJ25" i="34"/>
  <c r="AM21" i="36"/>
  <c r="AM54" i="33"/>
  <c r="AI21" i="36"/>
  <c r="AI54" i="33"/>
  <c r="U21" i="36"/>
  <c r="U54" i="33"/>
  <c r="N21" i="36"/>
  <c r="N54" i="33"/>
  <c r="AM18" i="36"/>
  <c r="AM18" i="34"/>
  <c r="AI18" i="36"/>
  <c r="AI18" i="34"/>
  <c r="AM55" i="36"/>
  <c r="AM51" i="33"/>
  <c r="AM51" i="36"/>
  <c r="AM13"/>
  <c r="AM55" i="33"/>
  <c r="AI55" i="36"/>
  <c r="AI51" i="33"/>
  <c r="AI51" i="36"/>
  <c r="AI13"/>
  <c r="AI55" i="33"/>
  <c r="AC55" i="36"/>
  <c r="AC51" i="33"/>
  <c r="AC51" i="36"/>
  <c r="AC13"/>
  <c r="AC55" i="33"/>
  <c r="N55" i="36"/>
  <c r="N51" i="33"/>
  <c r="N51" i="36"/>
  <c r="N13"/>
  <c r="N55" i="33"/>
  <c r="H51" i="36"/>
  <c r="H13"/>
  <c r="H51" i="33"/>
  <c r="AM44" i="36"/>
  <c r="AM53" i="33"/>
  <c r="AM53" i="36"/>
  <c r="AI44"/>
  <c r="AI53" i="33"/>
  <c r="AI53" i="36"/>
  <c r="U53"/>
  <c r="U53" i="33"/>
  <c r="U44" i="36"/>
  <c r="K53"/>
  <c r="K53" i="33"/>
  <c r="K44" i="36"/>
  <c r="AM34"/>
  <c r="AM34" i="34"/>
  <c r="AI34" i="36"/>
  <c r="AI34" i="34"/>
  <c r="AP33" i="36"/>
  <c r="AP33" i="34"/>
  <c r="AL33" i="36"/>
  <c r="AL33" i="34"/>
  <c r="AH33" i="36"/>
  <c r="AH33" i="34"/>
  <c r="AO29" i="36"/>
  <c r="AO52" i="33"/>
  <c r="AO52" i="36"/>
  <c r="AK29"/>
  <c r="AK52" i="33"/>
  <c r="AK52" i="36"/>
  <c r="AG29"/>
  <c r="AG52" i="33"/>
  <c r="AG52" i="36"/>
  <c r="AC52"/>
  <c r="AC29"/>
  <c r="AC52" i="33"/>
  <c r="AP27" i="36"/>
  <c r="AP27" i="34"/>
  <c r="AL27" i="36"/>
  <c r="AL27" i="34"/>
  <c r="AH27" i="36"/>
  <c r="AH27" i="34"/>
  <c r="AM25" i="36"/>
  <c r="AM25" i="34"/>
  <c r="AI25" i="36"/>
  <c r="AI25" i="34"/>
  <c r="AP21" i="36"/>
  <c r="AP54" i="33"/>
  <c r="AL21" i="36"/>
  <c r="AL54" i="33"/>
  <c r="AH21" i="36"/>
  <c r="AH54" i="33"/>
  <c r="AA21" i="36"/>
  <c r="AA54" i="33"/>
  <c r="L21" i="36"/>
  <c r="L54" i="33"/>
  <c r="AP18" i="36"/>
  <c r="AP18" i="34"/>
  <c r="AL18" i="36"/>
  <c r="AL18" i="34"/>
  <c r="AH18" i="36"/>
  <c r="AH18" i="34"/>
  <c r="AP55" i="36"/>
  <c r="AP51" i="33"/>
  <c r="AP51" i="36"/>
  <c r="AP13"/>
  <c r="AP55" i="33"/>
  <c r="AL55" i="36"/>
  <c r="AL51" i="33"/>
  <c r="AL51" i="36"/>
  <c r="AL13"/>
  <c r="AL55" i="33"/>
  <c r="AH55" i="36"/>
  <c r="AH51" i="33"/>
  <c r="AH51" i="36"/>
  <c r="AH13"/>
  <c r="AH55" i="33"/>
  <c r="AN55" i="35"/>
  <c r="AN51"/>
  <c r="AJ55"/>
  <c r="AJ51"/>
  <c r="AM51"/>
  <c r="AM55"/>
  <c r="AI55"/>
  <c r="AI51"/>
  <c r="AC55"/>
  <c r="AC51"/>
  <c r="N55"/>
  <c r="N51"/>
  <c r="C53" i="39"/>
  <c r="C44" i="41"/>
  <c r="C53"/>
  <c r="AM53" i="39"/>
  <c r="AM53" i="41"/>
  <c r="AM44"/>
  <c r="AI53" i="39"/>
  <c r="AI53" i="41"/>
  <c r="AI44"/>
  <c r="U53" i="39"/>
  <c r="U44" i="41"/>
  <c r="U53"/>
  <c r="K53" i="39"/>
  <c r="K44" i="41"/>
  <c r="K53"/>
  <c r="AP53" i="39"/>
  <c r="AP44" i="41"/>
  <c r="AP53"/>
  <c r="AL53" i="39"/>
  <c r="AL44" i="41"/>
  <c r="AL53"/>
  <c r="AH53" i="39"/>
  <c r="AH44" i="41"/>
  <c r="AH53"/>
  <c r="T53" i="39"/>
  <c r="T53" i="41"/>
  <c r="T44"/>
  <c r="I53" i="39"/>
  <c r="I53" i="41"/>
  <c r="I44"/>
  <c r="AI52" i="39"/>
  <c r="AI52" i="41"/>
  <c r="AI29"/>
  <c r="AA52" i="39"/>
  <c r="AA29" i="41"/>
  <c r="AA52"/>
  <c r="AN21"/>
  <c r="AN54" i="39"/>
  <c r="AC21" i="41"/>
  <c r="AC54" i="39"/>
  <c r="R21" i="41"/>
  <c r="R54" i="39"/>
  <c r="AN55"/>
  <c r="AN55" i="41"/>
  <c r="AN51"/>
  <c r="AN13"/>
  <c r="AN51" i="39"/>
  <c r="AK52"/>
  <c r="AK52" i="41"/>
  <c r="AK29"/>
  <c r="AC52" i="39"/>
  <c r="AC29" i="41"/>
  <c r="AC52"/>
  <c r="AP21"/>
  <c r="AP54" i="39"/>
  <c r="AH21" i="41"/>
  <c r="AH54" i="39"/>
  <c r="AP55"/>
  <c r="AP51" i="41"/>
  <c r="AP13"/>
  <c r="AP51" i="39"/>
  <c r="AP55" i="41"/>
  <c r="AH55" i="39"/>
  <c r="AH51" i="41"/>
  <c r="AH13"/>
  <c r="AH51" i="39"/>
  <c r="AH55" i="41"/>
  <c r="AP52" i="39"/>
  <c r="AP52" i="41"/>
  <c r="AP29"/>
  <c r="AL52" i="39"/>
  <c r="AL52" i="41"/>
  <c r="AL29"/>
  <c r="AH52" i="39"/>
  <c r="AH52" i="41"/>
  <c r="AH29"/>
  <c r="AM21"/>
  <c r="AM54" i="39"/>
  <c r="AI21" i="41"/>
  <c r="AI54" i="39"/>
  <c r="U21" i="41"/>
  <c r="U54" i="39"/>
  <c r="N21" i="41"/>
  <c r="N54" i="39"/>
  <c r="AM55"/>
  <c r="AM13" i="41"/>
  <c r="AM55"/>
  <c r="AM51" i="39"/>
  <c r="AM51" i="41"/>
  <c r="AI55" i="39"/>
  <c r="AI13" i="41"/>
  <c r="AI55"/>
  <c r="AI51" i="39"/>
  <c r="AI51" i="41"/>
  <c r="AC55" i="39"/>
  <c r="AC13" i="41"/>
  <c r="AC55"/>
  <c r="AC51" i="39"/>
  <c r="AC51" i="41"/>
  <c r="N55" i="39"/>
  <c r="N51" i="41"/>
  <c r="N13"/>
  <c r="N51" i="39"/>
  <c r="N55" i="41"/>
  <c r="H13"/>
  <c r="H51"/>
  <c r="H51" i="39"/>
  <c r="C49" i="20"/>
  <c r="AN53"/>
  <c r="AJ53"/>
  <c r="AF53"/>
  <c r="AB53"/>
  <c r="X53"/>
  <c r="AN52"/>
  <c r="AJ52"/>
  <c r="AF52"/>
  <c r="AB52"/>
  <c r="R52"/>
  <c r="L52"/>
  <c r="F52"/>
  <c r="Z50"/>
  <c r="R50"/>
  <c r="K49"/>
  <c r="AO48"/>
  <c r="AK48"/>
  <c r="AG48"/>
  <c r="G48"/>
  <c r="C53"/>
  <c r="AO53"/>
  <c r="AK53"/>
  <c r="AG53"/>
  <c r="AC53"/>
  <c r="Y53"/>
  <c r="T53"/>
  <c r="O53"/>
  <c r="H53"/>
  <c r="AO52"/>
  <c r="AK52"/>
  <c r="AG52"/>
  <c r="AC52"/>
  <c r="S52"/>
  <c r="M52"/>
  <c r="G52"/>
  <c r="U51"/>
  <c r="N51"/>
  <c r="G51"/>
  <c r="AO51"/>
  <c r="AK51"/>
  <c r="AG51"/>
  <c r="AC51"/>
  <c r="S51"/>
  <c r="M51"/>
  <c r="F51"/>
  <c r="E50"/>
  <c r="AN50"/>
  <c r="AJ50"/>
  <c r="AF50"/>
  <c r="AB50"/>
  <c r="S50"/>
  <c r="M50"/>
  <c r="AN49"/>
  <c r="AJ49"/>
  <c r="AF49"/>
  <c r="Y49"/>
  <c r="R49"/>
  <c r="L49"/>
  <c r="F49"/>
  <c r="AM46"/>
  <c r="AI46"/>
  <c r="AP48"/>
  <c r="AL48"/>
  <c r="AH48"/>
  <c r="AD48"/>
  <c r="P48"/>
  <c r="K48"/>
  <c r="AO47"/>
  <c r="AK47"/>
  <c r="AG47"/>
  <c r="AB47"/>
  <c r="C53" i="35"/>
  <c r="AM53"/>
  <c r="AI53"/>
  <c r="U53"/>
  <c r="K53"/>
  <c r="AN53"/>
  <c r="AJ53"/>
  <c r="AD53"/>
  <c r="V53"/>
  <c r="R53"/>
  <c r="F53"/>
  <c r="AM52"/>
  <c r="AI52"/>
  <c r="AA52"/>
  <c r="N52"/>
  <c r="AP52"/>
  <c r="AL52"/>
  <c r="AH52"/>
  <c r="AM54"/>
  <c r="AI54"/>
  <c r="U54"/>
  <c r="N54"/>
  <c r="H51"/>
  <c r="AW38" i="33"/>
  <c r="AW17"/>
  <c r="AW41"/>
  <c r="AW24"/>
  <c r="E42" i="43"/>
  <c r="G42" s="1"/>
  <c r="I102" i="46"/>
  <c r="I13" s="1"/>
  <c r="AM15" i="47"/>
  <c r="AE15"/>
  <c r="AM16"/>
  <c r="AE16"/>
  <c r="W16"/>
  <c r="O16"/>
  <c r="G16"/>
  <c r="AP15"/>
  <c r="AL15"/>
  <c r="AH15"/>
  <c r="AD15"/>
  <c r="F15"/>
  <c r="AP16"/>
  <c r="AL16"/>
  <c r="AH16"/>
  <c r="AD16"/>
  <c r="Z16"/>
  <c r="V16"/>
  <c r="R16"/>
  <c r="N16"/>
  <c r="F16"/>
  <c r="I31"/>
  <c r="AI15"/>
  <c r="AI16"/>
  <c r="S16"/>
  <c r="K16"/>
  <c r="AN15"/>
  <c r="AJ15"/>
  <c r="AF15"/>
  <c r="P15"/>
  <c r="AN16"/>
  <c r="AJ16"/>
  <c r="AF16"/>
  <c r="AB16"/>
  <c r="X16"/>
  <c r="T16"/>
  <c r="P16"/>
  <c r="L16"/>
  <c r="D16"/>
  <c r="E48" i="27"/>
  <c r="E57" i="21"/>
  <c r="AP69" i="29"/>
  <c r="AD69"/>
  <c r="AE69"/>
  <c r="AF69"/>
  <c r="AF58" i="30"/>
  <c r="AD58"/>
  <c r="AE58"/>
  <c r="AE74" i="32"/>
  <c r="AD74"/>
  <c r="AF74"/>
  <c r="C59" i="35"/>
  <c r="AP58" i="30"/>
  <c r="AP74" i="32"/>
  <c r="AC79" i="31"/>
  <c r="Y79"/>
  <c r="U79"/>
  <c r="Q79"/>
  <c r="M79"/>
  <c r="AB79"/>
  <c r="X79"/>
  <c r="T79"/>
  <c r="P79"/>
  <c r="L79"/>
  <c r="H79"/>
  <c r="D79"/>
  <c r="E42" i="42"/>
  <c r="C25" i="48"/>
  <c r="AE25"/>
  <c r="W25"/>
  <c r="AC25"/>
  <c r="U25"/>
  <c r="Q25"/>
  <c r="M25"/>
  <c r="I25"/>
  <c r="E25"/>
  <c r="AF25"/>
  <c r="AB25"/>
  <c r="X25"/>
  <c r="T25"/>
  <c r="P25"/>
  <c r="L25"/>
  <c r="H25"/>
  <c r="D25"/>
  <c r="C79" i="31"/>
  <c r="AA79"/>
  <c r="W79"/>
  <c r="S79"/>
  <c r="O79"/>
  <c r="K79"/>
  <c r="G79"/>
  <c r="Z79"/>
  <c r="V79"/>
  <c r="R79"/>
  <c r="N79"/>
  <c r="J79"/>
  <c r="F79"/>
  <c r="AA25" i="48"/>
  <c r="AG25"/>
  <c r="Y25"/>
  <c r="S25"/>
  <c r="O25"/>
  <c r="K25"/>
  <c r="G25"/>
  <c r="AD25"/>
  <c r="Z25"/>
  <c r="V25"/>
  <c r="R25"/>
  <c r="N25"/>
  <c r="J25"/>
  <c r="F25"/>
  <c r="AM22" i="47"/>
  <c r="AM21"/>
  <c r="AE22"/>
  <c r="AE21"/>
  <c r="W22"/>
  <c r="W21"/>
  <c r="O22"/>
  <c r="O21"/>
  <c r="G22"/>
  <c r="G21"/>
  <c r="C17"/>
  <c r="C18"/>
  <c r="C21"/>
  <c r="C22"/>
  <c r="AO22"/>
  <c r="AO21"/>
  <c r="AG22"/>
  <c r="AG21"/>
  <c r="Y22"/>
  <c r="Y21"/>
  <c r="Q22"/>
  <c r="Q21"/>
  <c r="I22"/>
  <c r="I21"/>
  <c r="AG14"/>
  <c r="AG13"/>
  <c r="AG19"/>
  <c r="Q79" i="6"/>
  <c r="Q14" i="47"/>
  <c r="Q13"/>
  <c r="Q19"/>
  <c r="AO18"/>
  <c r="AO17"/>
  <c r="Y18"/>
  <c r="Y17"/>
  <c r="I18"/>
  <c r="I17"/>
  <c r="AN21"/>
  <c r="AN22"/>
  <c r="AJ21"/>
  <c r="AJ22"/>
  <c r="AF21"/>
  <c r="AF22"/>
  <c r="AB21"/>
  <c r="AB22"/>
  <c r="X21"/>
  <c r="X22"/>
  <c r="T21"/>
  <c r="T22"/>
  <c r="P21"/>
  <c r="P22"/>
  <c r="L21"/>
  <c r="L22"/>
  <c r="H21"/>
  <c r="H22"/>
  <c r="D21"/>
  <c r="D22"/>
  <c r="AC79" i="6"/>
  <c r="AC14" i="47"/>
  <c r="AC13"/>
  <c r="AC19"/>
  <c r="M79" i="6"/>
  <c r="M14" i="47"/>
  <c r="M13"/>
  <c r="M19"/>
  <c r="AK18"/>
  <c r="AK17"/>
  <c r="U18"/>
  <c r="U17"/>
  <c r="E18"/>
  <c r="E17"/>
  <c r="AQ14"/>
  <c r="AQ13"/>
  <c r="AQ19"/>
  <c r="AI14"/>
  <c r="AI13"/>
  <c r="AI19"/>
  <c r="AA79" i="6"/>
  <c r="AA14" i="47"/>
  <c r="AA13"/>
  <c r="AA19"/>
  <c r="S79" i="6"/>
  <c r="S14" i="47"/>
  <c r="S13"/>
  <c r="S19"/>
  <c r="K79" i="6"/>
  <c r="K14" i="47"/>
  <c r="K13"/>
  <c r="K19"/>
  <c r="AQ18"/>
  <c r="AQ17"/>
  <c r="AI18"/>
  <c r="AI17"/>
  <c r="AA18"/>
  <c r="AA17"/>
  <c r="S18"/>
  <c r="S17"/>
  <c r="K18"/>
  <c r="K17"/>
  <c r="AN19"/>
  <c r="AN14"/>
  <c r="AN13"/>
  <c r="AJ19"/>
  <c r="AJ14"/>
  <c r="AJ13"/>
  <c r="AF19"/>
  <c r="AF14"/>
  <c r="AF13"/>
  <c r="AB79" i="6"/>
  <c r="AB19" i="47"/>
  <c r="AB14"/>
  <c r="AB13"/>
  <c r="X79" i="6"/>
  <c r="X19" i="47"/>
  <c r="X14"/>
  <c r="X13"/>
  <c r="T79" i="6"/>
  <c r="T19" i="47"/>
  <c r="T14"/>
  <c r="T13"/>
  <c r="P79" i="6"/>
  <c r="P19" i="47"/>
  <c r="P14"/>
  <c r="P13"/>
  <c r="L79" i="6"/>
  <c r="L19" i="47"/>
  <c r="L14"/>
  <c r="L13"/>
  <c r="H79" i="6"/>
  <c r="H19" i="47"/>
  <c r="H14"/>
  <c r="H13"/>
  <c r="D79" i="6"/>
  <c r="D19" i="47"/>
  <c r="D14"/>
  <c r="D13"/>
  <c r="AN17"/>
  <c r="AN18"/>
  <c r="AJ17"/>
  <c r="AJ18"/>
  <c r="AF17"/>
  <c r="AF18"/>
  <c r="AB17"/>
  <c r="AB18"/>
  <c r="X17"/>
  <c r="X18"/>
  <c r="T17"/>
  <c r="T18"/>
  <c r="P17"/>
  <c r="P18"/>
  <c r="L17"/>
  <c r="L18"/>
  <c r="H17"/>
  <c r="H18"/>
  <c r="D17"/>
  <c r="D18"/>
  <c r="C31"/>
  <c r="C15"/>
  <c r="AC31"/>
  <c r="M31"/>
  <c r="AA31"/>
  <c r="S31"/>
  <c r="K31"/>
  <c r="AQ15"/>
  <c r="AA15"/>
  <c r="S15"/>
  <c r="K15"/>
  <c r="AQ16"/>
  <c r="AA16"/>
  <c r="AB31"/>
  <c r="X31"/>
  <c r="T31"/>
  <c r="P31"/>
  <c r="L31"/>
  <c r="H31"/>
  <c r="D31"/>
  <c r="AB15"/>
  <c r="X15"/>
  <c r="T15"/>
  <c r="L15"/>
  <c r="H15"/>
  <c r="D15"/>
  <c r="H16"/>
  <c r="AC12"/>
  <c r="Y12"/>
  <c r="U12"/>
  <c r="Q12"/>
  <c r="M12"/>
  <c r="I12"/>
  <c r="E12"/>
  <c r="AQ22"/>
  <c r="AQ21"/>
  <c r="AI22"/>
  <c r="AI21"/>
  <c r="AA22"/>
  <c r="AA21"/>
  <c r="S22"/>
  <c r="S21"/>
  <c r="K22"/>
  <c r="K21"/>
  <c r="AK22"/>
  <c r="AK21"/>
  <c r="AC22"/>
  <c r="AC21"/>
  <c r="U22"/>
  <c r="U21"/>
  <c r="M22"/>
  <c r="M21"/>
  <c r="E22"/>
  <c r="E21"/>
  <c r="AO14"/>
  <c r="AO13"/>
  <c r="AO19"/>
  <c r="Y79" i="6"/>
  <c r="Y14" i="47"/>
  <c r="Y13"/>
  <c r="Y19"/>
  <c r="I79" i="6"/>
  <c r="I14" i="47"/>
  <c r="I13"/>
  <c r="I19"/>
  <c r="AG18"/>
  <c r="AG17"/>
  <c r="Q18"/>
  <c r="Q17"/>
  <c r="AP21"/>
  <c r="AP22"/>
  <c r="AL21"/>
  <c r="AL22"/>
  <c r="AH21"/>
  <c r="AH22"/>
  <c r="AD21"/>
  <c r="AD22"/>
  <c r="Z21"/>
  <c r="Z22"/>
  <c r="V21"/>
  <c r="V22"/>
  <c r="R21"/>
  <c r="R22"/>
  <c r="N21"/>
  <c r="N22"/>
  <c r="J21"/>
  <c r="J22"/>
  <c r="F21"/>
  <c r="F22"/>
  <c r="C79" i="6"/>
  <c r="C19" i="47"/>
  <c r="C13"/>
  <c r="C14"/>
  <c r="AK14"/>
  <c r="AK13"/>
  <c r="AK19"/>
  <c r="U79" i="6"/>
  <c r="U14" i="47"/>
  <c r="U13"/>
  <c r="U19"/>
  <c r="E79" i="6"/>
  <c r="E14" i="47"/>
  <c r="E13"/>
  <c r="E19"/>
  <c r="AC18"/>
  <c r="AC17"/>
  <c r="M18"/>
  <c r="M17"/>
  <c r="AM14"/>
  <c r="AM13"/>
  <c r="AM19"/>
  <c r="AE14"/>
  <c r="AE13"/>
  <c r="AE19"/>
  <c r="W79" i="6"/>
  <c r="W14" i="47"/>
  <c r="W13"/>
  <c r="W19"/>
  <c r="O79" i="6"/>
  <c r="O14" i="47"/>
  <c r="O13"/>
  <c r="O19"/>
  <c r="G14"/>
  <c r="G13"/>
  <c r="G19"/>
  <c r="AM18"/>
  <c r="AM17"/>
  <c r="AE18"/>
  <c r="AE17"/>
  <c r="W18"/>
  <c r="W17"/>
  <c r="O18"/>
  <c r="O17"/>
  <c r="G18"/>
  <c r="G17"/>
  <c r="AP19"/>
  <c r="AP14"/>
  <c r="AP13"/>
  <c r="AL19"/>
  <c r="AL14"/>
  <c r="AL13"/>
  <c r="AH19"/>
  <c r="AH14"/>
  <c r="AH13"/>
  <c r="AD19"/>
  <c r="AD14"/>
  <c r="AD13"/>
  <c r="Z79" i="6"/>
  <c r="Z19" i="47"/>
  <c r="Z14"/>
  <c r="Z13"/>
  <c r="V79" i="6"/>
  <c r="V19" i="47"/>
  <c r="V14"/>
  <c r="V13"/>
  <c r="R79" i="6"/>
  <c r="R19" i="47"/>
  <c r="R14"/>
  <c r="R13"/>
  <c r="N79" i="6"/>
  <c r="N19" i="47"/>
  <c r="N14"/>
  <c r="N13"/>
  <c r="J79" i="6"/>
  <c r="J19" i="47"/>
  <c r="J14"/>
  <c r="J13"/>
  <c r="F79" i="6"/>
  <c r="F19" i="47"/>
  <c r="F14"/>
  <c r="F13"/>
  <c r="AP17"/>
  <c r="AP18"/>
  <c r="AL17"/>
  <c r="AL18"/>
  <c r="AH17"/>
  <c r="AH18"/>
  <c r="AD17"/>
  <c r="AD18"/>
  <c r="Z17"/>
  <c r="Z18"/>
  <c r="V17"/>
  <c r="V18"/>
  <c r="R17"/>
  <c r="R18"/>
  <c r="N17"/>
  <c r="N18"/>
  <c r="J17"/>
  <c r="J18"/>
  <c r="F17"/>
  <c r="F18"/>
  <c r="E13" i="42"/>
  <c r="AQ12" i="47"/>
  <c r="AO12"/>
  <c r="AM12"/>
  <c r="AK12"/>
  <c r="AI12"/>
  <c r="AG12"/>
  <c r="AE12"/>
  <c r="AP12"/>
  <c r="AN12"/>
  <c r="AL12"/>
  <c r="AJ12"/>
  <c r="AH12"/>
  <c r="AF12"/>
  <c r="AD12"/>
  <c r="Y31"/>
  <c r="W31"/>
  <c r="O31"/>
  <c r="G31"/>
  <c r="W15"/>
  <c r="O15"/>
  <c r="G15"/>
  <c r="AD31"/>
  <c r="Z31"/>
  <c r="V31"/>
  <c r="R31"/>
  <c r="N31"/>
  <c r="J31"/>
  <c r="F31"/>
  <c r="Z15"/>
  <c r="V15"/>
  <c r="R15"/>
  <c r="N15"/>
  <c r="J15"/>
  <c r="J16"/>
  <c r="AA12"/>
  <c r="W12"/>
  <c r="S12"/>
  <c r="O12"/>
  <c r="K12"/>
  <c r="G12"/>
  <c r="G58" i="46"/>
  <c r="G12" s="1"/>
  <c r="C102"/>
  <c r="C13" s="1"/>
  <c r="E58"/>
  <c r="E12" s="1"/>
  <c r="H58"/>
  <c r="H12" s="1"/>
  <c r="I58"/>
  <c r="I12" s="1"/>
  <c r="I14" s="1"/>
  <c r="F58"/>
  <c r="F12" s="1"/>
  <c r="C12"/>
  <c r="D102"/>
  <c r="D13" s="1"/>
  <c r="E102"/>
  <c r="E13" s="1"/>
  <c r="F102"/>
  <c r="F13" s="1"/>
  <c r="G102"/>
  <c r="G13" s="1"/>
  <c r="H102"/>
  <c r="H13" s="1"/>
  <c r="I79" i="31"/>
  <c r="E79"/>
  <c r="K49" i="26"/>
  <c r="S49"/>
  <c r="AA49"/>
  <c r="M52"/>
  <c r="U52"/>
  <c r="AC52"/>
  <c r="AQ49" i="36"/>
  <c r="E14" i="42"/>
  <c r="AQ47" i="41"/>
  <c r="E41" i="43"/>
  <c r="AQ24" i="41"/>
  <c r="N113" s="1"/>
  <c r="E36" i="43"/>
  <c r="AQ45" i="41"/>
  <c r="AG113" s="1"/>
  <c r="E39" i="43"/>
  <c r="AS46" i="19"/>
  <c r="AS47"/>
  <c r="AS12"/>
  <c r="AS46" i="26"/>
  <c r="AS12"/>
  <c r="AS47"/>
  <c r="AS33"/>
  <c r="C29" i="43"/>
  <c r="AS47" i="36"/>
  <c r="C41" i="42"/>
  <c r="AS35" i="19"/>
  <c r="C24" i="42"/>
  <c r="G24" s="1"/>
  <c r="AS53" i="19"/>
  <c r="AS38"/>
  <c r="AS50"/>
  <c r="AS22"/>
  <c r="AS48"/>
  <c r="AS14"/>
  <c r="AS44" i="26"/>
  <c r="C13" i="43"/>
  <c r="AS36" i="26"/>
  <c r="C25" i="43"/>
  <c r="AS32" i="26"/>
  <c r="C26" i="43"/>
  <c r="AS24" i="26"/>
  <c r="AS51"/>
  <c r="AS20"/>
  <c r="AS49"/>
  <c r="C35" i="42"/>
  <c r="AS51" i="36"/>
  <c r="AS55"/>
  <c r="AS13"/>
  <c r="AS46"/>
  <c r="C40" i="42"/>
  <c r="C37"/>
  <c r="AS52" i="36"/>
  <c r="AS29"/>
  <c r="AS24"/>
  <c r="C36" i="42"/>
  <c r="C35" i="43"/>
  <c r="AS51" i="41"/>
  <c r="AS13"/>
  <c r="AS55"/>
  <c r="AS26"/>
  <c r="C38" i="43"/>
  <c r="E37" i="42"/>
  <c r="E35" i="43"/>
  <c r="AQ46" i="36"/>
  <c r="AH113" s="1"/>
  <c r="E40" i="42"/>
  <c r="AQ45" i="36"/>
  <c r="AG113" s="1"/>
  <c r="E39" i="42"/>
  <c r="AQ26" i="36"/>
  <c r="P113" s="1"/>
  <c r="E38" i="42"/>
  <c r="AQ24" i="36"/>
  <c r="N113" s="1"/>
  <c r="E36" i="42"/>
  <c r="AQ49" i="41"/>
  <c r="E14" i="43"/>
  <c r="AQ46" i="41"/>
  <c r="E40" i="43"/>
  <c r="AQ26" i="41"/>
  <c r="E38" i="43"/>
  <c r="AS33" i="19"/>
  <c r="C29" i="42"/>
  <c r="AS52" i="19"/>
  <c r="AS27"/>
  <c r="AS19"/>
  <c r="C23" i="42"/>
  <c r="AS35" i="26"/>
  <c r="C24" i="43"/>
  <c r="AS27" i="26"/>
  <c r="AS52"/>
  <c r="AS19"/>
  <c r="C23" i="43"/>
  <c r="AS49" i="36"/>
  <c r="C14" i="42"/>
  <c r="AS45" i="36"/>
  <c r="C39" i="42"/>
  <c r="AS44" i="19"/>
  <c r="C13" i="42"/>
  <c r="AS36" i="19"/>
  <c r="C25" i="42"/>
  <c r="AS32" i="19"/>
  <c r="C26" i="42"/>
  <c r="AS51" i="19"/>
  <c r="AS24"/>
  <c r="AS49"/>
  <c r="AS20"/>
  <c r="AS38" i="26"/>
  <c r="AS53"/>
  <c r="AS22"/>
  <c r="AS50"/>
  <c r="AS14"/>
  <c r="AS48"/>
  <c r="C42" i="42"/>
  <c r="AS53" i="36"/>
  <c r="AS44"/>
  <c r="AS26"/>
  <c r="C38" i="42"/>
  <c r="AS49" i="41"/>
  <c r="C14" i="43"/>
  <c r="C37"/>
  <c r="AS29" i="41"/>
  <c r="AS52"/>
  <c r="AS24"/>
  <c r="C36" i="43"/>
  <c r="E25" i="42"/>
  <c r="E29"/>
  <c r="G41"/>
  <c r="E35"/>
  <c r="E37" i="43"/>
  <c r="G25" i="44"/>
  <c r="G26"/>
  <c r="E13" i="43"/>
  <c r="E15" s="1"/>
  <c r="F13" s="1"/>
  <c r="G24" i="44"/>
  <c r="G23"/>
  <c r="AQ33" i="26"/>
  <c r="X111" s="1"/>
  <c r="E29" i="43"/>
  <c r="AQ36" i="26"/>
  <c r="AA111" s="1"/>
  <c r="E25" i="43"/>
  <c r="AQ32" i="26"/>
  <c r="W111" s="1"/>
  <c r="E26" i="43"/>
  <c r="AQ35" i="26"/>
  <c r="E24" i="43"/>
  <c r="AQ19" i="26"/>
  <c r="J111" s="1"/>
  <c r="E23" i="43"/>
  <c r="G49" i="26"/>
  <c r="O49"/>
  <c r="W49"/>
  <c r="I52"/>
  <c r="Q52"/>
  <c r="Y52"/>
  <c r="F49"/>
  <c r="N49"/>
  <c r="V49"/>
  <c r="J50"/>
  <c r="R50"/>
  <c r="Z50"/>
  <c r="F53"/>
  <c r="N53"/>
  <c r="V53"/>
  <c r="C12" i="19"/>
  <c r="C47"/>
  <c r="C46"/>
  <c r="C17" i="9"/>
  <c r="C17" i="19"/>
  <c r="Z40" i="9"/>
  <c r="Z44" i="19"/>
  <c r="Z59" s="1"/>
  <c r="V40" i="9"/>
  <c r="V44" i="19"/>
  <c r="V59" s="1"/>
  <c r="R40" i="9"/>
  <c r="R44" i="19"/>
  <c r="R59" s="1"/>
  <c r="N40" i="9"/>
  <c r="N44" i="19"/>
  <c r="N59" s="1"/>
  <c r="J40" i="9"/>
  <c r="J44" i="19"/>
  <c r="J59" s="1"/>
  <c r="F40" i="9"/>
  <c r="F44" i="19"/>
  <c r="F59" s="1"/>
  <c r="J31"/>
  <c r="J49"/>
  <c r="X52"/>
  <c r="X27"/>
  <c r="T27"/>
  <c r="T52"/>
  <c r="D27"/>
  <c r="D52"/>
  <c r="X24"/>
  <c r="X51"/>
  <c r="T51"/>
  <c r="T24"/>
  <c r="H24"/>
  <c r="H51"/>
  <c r="X50"/>
  <c r="X22"/>
  <c r="T22"/>
  <c r="T50"/>
  <c r="P21"/>
  <c r="P49"/>
  <c r="X20"/>
  <c r="X49"/>
  <c r="T49"/>
  <c r="T20"/>
  <c r="D49"/>
  <c r="D20"/>
  <c r="AB14"/>
  <c r="AB48"/>
  <c r="AB46"/>
  <c r="X48"/>
  <c r="X14"/>
  <c r="T14"/>
  <c r="T48"/>
  <c r="H48"/>
  <c r="H14"/>
  <c r="D14"/>
  <c r="D48"/>
  <c r="Z47"/>
  <c r="Z46"/>
  <c r="Z12"/>
  <c r="V47"/>
  <c r="V12"/>
  <c r="V46"/>
  <c r="R47"/>
  <c r="R46"/>
  <c r="R12"/>
  <c r="J47"/>
  <c r="J46"/>
  <c r="J12"/>
  <c r="F47"/>
  <c r="F12"/>
  <c r="F46"/>
  <c r="C59" i="8"/>
  <c r="C44" i="19"/>
  <c r="C59" s="1"/>
  <c r="C51"/>
  <c r="C24"/>
  <c r="AQ40" i="9"/>
  <c r="AQ44" i="19"/>
  <c r="AA40" i="9"/>
  <c r="AA44" i="19"/>
  <c r="AA59" s="1"/>
  <c r="W40" i="9"/>
  <c r="W44" i="19"/>
  <c r="W59" s="1"/>
  <c r="S40" i="9"/>
  <c r="S44" i="19"/>
  <c r="S59" s="1"/>
  <c r="O40" i="9"/>
  <c r="O44" i="19"/>
  <c r="O59" s="1"/>
  <c r="K40" i="9"/>
  <c r="K44" i="19"/>
  <c r="K59" s="1"/>
  <c r="G40" i="9"/>
  <c r="G44" i="19"/>
  <c r="G59" s="1"/>
  <c r="AH111" i="8"/>
  <c r="AQ43" i="19"/>
  <c r="AF111" i="8"/>
  <c r="AQ41" i="19"/>
  <c r="AD111" i="8"/>
  <c r="AQ39" i="19"/>
  <c r="AC111" i="8"/>
  <c r="AQ38" i="19"/>
  <c r="AQ53"/>
  <c r="S53"/>
  <c r="S38"/>
  <c r="K53"/>
  <c r="K38"/>
  <c r="AB111" i="8"/>
  <c r="AQ37" i="19"/>
  <c r="AA111" i="8"/>
  <c r="AQ36" i="19"/>
  <c r="Y111" i="8"/>
  <c r="AQ34" i="19"/>
  <c r="X111" i="8"/>
  <c r="AQ33" i="19"/>
  <c r="V111" i="8"/>
  <c r="AQ31" i="19"/>
  <c r="R111" i="8"/>
  <c r="AQ52" i="19"/>
  <c r="AT52" s="1"/>
  <c r="AQ27"/>
  <c r="W52"/>
  <c r="W27"/>
  <c r="O52"/>
  <c r="O27"/>
  <c r="E52"/>
  <c r="E27"/>
  <c r="P111" i="8"/>
  <c r="AQ25" i="19"/>
  <c r="O111" i="8"/>
  <c r="AQ51" i="19"/>
  <c r="AQ24"/>
  <c r="W51"/>
  <c r="W24"/>
  <c r="O51"/>
  <c r="O24"/>
  <c r="E51"/>
  <c r="E24"/>
  <c r="M111" i="8"/>
  <c r="AQ50" i="19"/>
  <c r="AQ22"/>
  <c r="W50"/>
  <c r="W22"/>
  <c r="O50"/>
  <c r="O22"/>
  <c r="L111" i="8"/>
  <c r="AQ21" i="19"/>
  <c r="AC49"/>
  <c r="AC20"/>
  <c r="Q49"/>
  <c r="Q20"/>
  <c r="I49"/>
  <c r="I20"/>
  <c r="J111" i="8"/>
  <c r="AQ19" i="19"/>
  <c r="H111" i="8"/>
  <c r="AQ17" i="19"/>
  <c r="G111" i="8"/>
  <c r="AQ16" i="19"/>
  <c r="F111" i="8"/>
  <c r="AQ15" i="19"/>
  <c r="E111" i="8"/>
  <c r="AQ48" i="19"/>
  <c r="AT48" s="1"/>
  <c r="AQ14"/>
  <c r="AA14"/>
  <c r="AA48"/>
  <c r="W48"/>
  <c r="W14"/>
  <c r="O48"/>
  <c r="O14"/>
  <c r="E48"/>
  <c r="E14"/>
  <c r="AC47"/>
  <c r="AC12"/>
  <c r="AC46"/>
  <c r="Y47"/>
  <c r="Y46"/>
  <c r="Y12"/>
  <c r="Q47"/>
  <c r="Q46"/>
  <c r="Q12"/>
  <c r="I47"/>
  <c r="I46"/>
  <c r="I12"/>
  <c r="AB47" i="34"/>
  <c r="AB47" i="36"/>
  <c r="L47" i="34"/>
  <c r="L47" i="36"/>
  <c r="AB46" i="34"/>
  <c r="AB46" i="36"/>
  <c r="L46" i="34"/>
  <c r="L46" i="36"/>
  <c r="L45"/>
  <c r="L53"/>
  <c r="AF53"/>
  <c r="AF44"/>
  <c r="D53"/>
  <c r="D44"/>
  <c r="J37" i="34"/>
  <c r="J37" i="36"/>
  <c r="C71"/>
  <c r="N45"/>
  <c r="N53"/>
  <c r="J53"/>
  <c r="J44"/>
  <c r="V40" i="34"/>
  <c r="V40" i="36"/>
  <c r="AD38" i="34"/>
  <c r="AD38" i="36"/>
  <c r="AD30"/>
  <c r="AD52"/>
  <c r="Z30"/>
  <c r="Z52"/>
  <c r="V30"/>
  <c r="V52"/>
  <c r="P30"/>
  <c r="P52"/>
  <c r="F30"/>
  <c r="F52"/>
  <c r="T52"/>
  <c r="T29"/>
  <c r="T55"/>
  <c r="AB19"/>
  <c r="AB55"/>
  <c r="T16"/>
  <c r="T51"/>
  <c r="AD14"/>
  <c r="AD51"/>
  <c r="AD55"/>
  <c r="D14"/>
  <c r="D51"/>
  <c r="D55"/>
  <c r="Z51"/>
  <c r="Z55"/>
  <c r="Z13"/>
  <c r="P51"/>
  <c r="P55"/>
  <c r="P13"/>
  <c r="C30"/>
  <c r="C52"/>
  <c r="C55"/>
  <c r="M45"/>
  <c r="M53"/>
  <c r="AQ53"/>
  <c r="AQ44"/>
  <c r="AC53"/>
  <c r="AC44"/>
  <c r="W53"/>
  <c r="W44"/>
  <c r="E53"/>
  <c r="E44"/>
  <c r="Y30"/>
  <c r="Y52"/>
  <c r="U30"/>
  <c r="U52"/>
  <c r="Q30"/>
  <c r="Q52"/>
  <c r="M30"/>
  <c r="M52"/>
  <c r="G30"/>
  <c r="G52"/>
  <c r="AQ52"/>
  <c r="AQ29"/>
  <c r="AA19"/>
  <c r="AA55"/>
  <c r="AA15"/>
  <c r="AA51"/>
  <c r="AE51"/>
  <c r="AE55"/>
  <c r="AE13"/>
  <c r="W51"/>
  <c r="W55"/>
  <c r="W13"/>
  <c r="Q51"/>
  <c r="Q55"/>
  <c r="Q13"/>
  <c r="G51"/>
  <c r="G55"/>
  <c r="G13"/>
  <c r="AT38" i="41"/>
  <c r="AT23"/>
  <c r="AT15"/>
  <c r="AQ53"/>
  <c r="AT53" s="1"/>
  <c r="AQ44"/>
  <c r="AF113" s="1"/>
  <c r="AT35"/>
  <c r="AT14"/>
  <c r="AT36"/>
  <c r="AT21"/>
  <c r="AQ13"/>
  <c r="C113" s="1"/>
  <c r="AQ51"/>
  <c r="AQ55"/>
  <c r="AT55" s="1"/>
  <c r="AT41"/>
  <c r="AT31"/>
  <c r="AT22"/>
  <c r="C21"/>
  <c r="C51"/>
  <c r="AD49"/>
  <c r="AD61" s="1"/>
  <c r="Z49"/>
  <c r="Z61" s="1"/>
  <c r="V49"/>
  <c r="V61" s="1"/>
  <c r="R49"/>
  <c r="R61" s="1"/>
  <c r="N49"/>
  <c r="N61" s="1"/>
  <c r="J49"/>
  <c r="J61" s="1"/>
  <c r="F49"/>
  <c r="F61" s="1"/>
  <c r="Z45"/>
  <c r="Z53"/>
  <c r="N45"/>
  <c r="N53"/>
  <c r="AB53"/>
  <c r="AB44"/>
  <c r="J53"/>
  <c r="J44"/>
  <c r="D53" i="39"/>
  <c r="D53" i="41"/>
  <c r="D44"/>
  <c r="V54" i="39"/>
  <c r="V37" i="41"/>
  <c r="H54" i="39"/>
  <c r="H37" i="41"/>
  <c r="AF30"/>
  <c r="AF52"/>
  <c r="AB30"/>
  <c r="AB52"/>
  <c r="X30"/>
  <c r="X52"/>
  <c r="H30"/>
  <c r="H52"/>
  <c r="H55"/>
  <c r="D30"/>
  <c r="D52"/>
  <c r="J52"/>
  <c r="J29"/>
  <c r="AE54" i="39"/>
  <c r="AE21" i="41"/>
  <c r="W54" i="39"/>
  <c r="W21" i="41"/>
  <c r="O54" i="39"/>
  <c r="O21" i="41"/>
  <c r="K21"/>
  <c r="K51"/>
  <c r="AA15"/>
  <c r="AA51"/>
  <c r="O14"/>
  <c r="O55"/>
  <c r="O51"/>
  <c r="I14"/>
  <c r="I55"/>
  <c r="I51"/>
  <c r="AE13"/>
  <c r="AE51"/>
  <c r="AE55"/>
  <c r="W13"/>
  <c r="W51"/>
  <c r="W55"/>
  <c r="Q13"/>
  <c r="Q51"/>
  <c r="Q55"/>
  <c r="G13"/>
  <c r="G51"/>
  <c r="G55"/>
  <c r="AC49"/>
  <c r="AC61" s="1"/>
  <c r="Y49"/>
  <c r="Y61" s="1"/>
  <c r="U49"/>
  <c r="U61" s="1"/>
  <c r="Q49"/>
  <c r="Q61" s="1"/>
  <c r="M49"/>
  <c r="M61" s="1"/>
  <c r="I49"/>
  <c r="I61" s="1"/>
  <c r="E49"/>
  <c r="E61" s="1"/>
  <c r="M45"/>
  <c r="M53"/>
  <c r="AE53"/>
  <c r="AE44"/>
  <c r="Y53"/>
  <c r="Y44"/>
  <c r="Q53"/>
  <c r="Q44"/>
  <c r="Y30"/>
  <c r="Y52"/>
  <c r="U30"/>
  <c r="U52"/>
  <c r="Q30"/>
  <c r="Q52"/>
  <c r="M30"/>
  <c r="M52"/>
  <c r="G30"/>
  <c r="G52"/>
  <c r="AB19"/>
  <c r="AB55"/>
  <c r="T51" i="39"/>
  <c r="T16" i="41"/>
  <c r="T51"/>
  <c r="AD14"/>
  <c r="AD51"/>
  <c r="AD55"/>
  <c r="D14"/>
  <c r="D51"/>
  <c r="D55"/>
  <c r="Z51"/>
  <c r="Z55"/>
  <c r="Z13"/>
  <c r="P51"/>
  <c r="P55"/>
  <c r="P13"/>
  <c r="X59" i="36"/>
  <c r="P59"/>
  <c r="H59"/>
  <c r="Z59"/>
  <c r="R59"/>
  <c r="J59"/>
  <c r="AC59"/>
  <c r="Y59"/>
  <c r="U59"/>
  <c r="Q59"/>
  <c r="M59"/>
  <c r="I59"/>
  <c r="E59"/>
  <c r="AT17"/>
  <c r="AT21"/>
  <c r="AT30"/>
  <c r="AT38"/>
  <c r="AT16"/>
  <c r="AT20"/>
  <c r="AT37"/>
  <c r="AT41"/>
  <c r="C52" i="19"/>
  <c r="C27"/>
  <c r="AB40" i="9"/>
  <c r="AB44" i="19"/>
  <c r="AB59" s="1"/>
  <c r="X40" i="9"/>
  <c r="X44" i="19"/>
  <c r="X59" s="1"/>
  <c r="T40" i="9"/>
  <c r="T44" i="19"/>
  <c r="T59" s="1"/>
  <c r="P40" i="9"/>
  <c r="P44" i="19"/>
  <c r="P59" s="1"/>
  <c r="L40" i="9"/>
  <c r="L44" i="19"/>
  <c r="L59" s="1"/>
  <c r="H40" i="9"/>
  <c r="H44" i="19"/>
  <c r="H59" s="1"/>
  <c r="D40" i="9"/>
  <c r="D44" i="19"/>
  <c r="L53"/>
  <c r="L38"/>
  <c r="H28"/>
  <c r="H52"/>
  <c r="Z27"/>
  <c r="Z52"/>
  <c r="V52"/>
  <c r="V27"/>
  <c r="J52"/>
  <c r="J27"/>
  <c r="Z51"/>
  <c r="Z24"/>
  <c r="V51"/>
  <c r="V24"/>
  <c r="J51"/>
  <c r="J24"/>
  <c r="D51"/>
  <c r="D24"/>
  <c r="H23"/>
  <c r="H50"/>
  <c r="V50"/>
  <c r="V22"/>
  <c r="D22"/>
  <c r="D50"/>
  <c r="Z49"/>
  <c r="Z20"/>
  <c r="V49"/>
  <c r="V20"/>
  <c r="H20"/>
  <c r="H49"/>
  <c r="Z48"/>
  <c r="Z14"/>
  <c r="V48"/>
  <c r="V14"/>
  <c r="J48"/>
  <c r="J14"/>
  <c r="F48"/>
  <c r="F14"/>
  <c r="X47"/>
  <c r="X12"/>
  <c r="X46"/>
  <c r="T47"/>
  <c r="T46"/>
  <c r="T12"/>
  <c r="P47"/>
  <c r="P12"/>
  <c r="P46"/>
  <c r="H47"/>
  <c r="H12"/>
  <c r="H46"/>
  <c r="D47"/>
  <c r="D46"/>
  <c r="D12"/>
  <c r="C48"/>
  <c r="C14"/>
  <c r="AC40" i="9"/>
  <c r="AC44" i="19"/>
  <c r="AC59" s="1"/>
  <c r="Y40" i="9"/>
  <c r="Y44" i="19"/>
  <c r="Y59" s="1"/>
  <c r="U40" i="9"/>
  <c r="U44" i="19"/>
  <c r="U59" s="1"/>
  <c r="Q40" i="9"/>
  <c r="Q44" i="19"/>
  <c r="Q59" s="1"/>
  <c r="M40" i="9"/>
  <c r="M44" i="19"/>
  <c r="M59" s="1"/>
  <c r="I40" i="9"/>
  <c r="I44" i="19"/>
  <c r="I59" s="1"/>
  <c r="E40" i="9"/>
  <c r="E44" i="19"/>
  <c r="E59" s="1"/>
  <c r="AG111" i="8"/>
  <c r="AQ42" i="19"/>
  <c r="U53"/>
  <c r="U38"/>
  <c r="M53"/>
  <c r="M38"/>
  <c r="G38"/>
  <c r="G53"/>
  <c r="Z111" i="8"/>
  <c r="AQ35" i="19"/>
  <c r="W111" i="8"/>
  <c r="AQ32" i="19"/>
  <c r="U111" i="8"/>
  <c r="AQ30" i="19"/>
  <c r="T111" i="8"/>
  <c r="AQ29" i="19"/>
  <c r="S111" i="8"/>
  <c r="AQ28" i="19"/>
  <c r="AA52"/>
  <c r="AA27"/>
  <c r="Q52"/>
  <c r="Q27"/>
  <c r="I52"/>
  <c r="I27"/>
  <c r="Q111" i="8"/>
  <c r="AQ26" i="19"/>
  <c r="Y26"/>
  <c r="Y51"/>
  <c r="AA51"/>
  <c r="AA24"/>
  <c r="Q51"/>
  <c r="Q24"/>
  <c r="I51"/>
  <c r="I24"/>
  <c r="N111" i="8"/>
  <c r="AQ23" i="19"/>
  <c r="AA22"/>
  <c r="AA50"/>
  <c r="Q50"/>
  <c r="Q22"/>
  <c r="I50"/>
  <c r="I22"/>
  <c r="K111" i="8"/>
  <c r="AQ49" i="19"/>
  <c r="AQ20"/>
  <c r="AA20"/>
  <c r="AA49"/>
  <c r="O49"/>
  <c r="O20"/>
  <c r="E49"/>
  <c r="E20"/>
  <c r="I111" i="8"/>
  <c r="AQ18" i="19"/>
  <c r="AC48"/>
  <c r="AC14"/>
  <c r="Y14"/>
  <c r="Y48"/>
  <c r="Q14"/>
  <c r="Q48"/>
  <c r="I14"/>
  <c r="I48"/>
  <c r="D111" i="8"/>
  <c r="AQ13" i="19"/>
  <c r="AQ47"/>
  <c r="AQ12"/>
  <c r="AQ46"/>
  <c r="AT46" s="1"/>
  <c r="AA47"/>
  <c r="AA12"/>
  <c r="AA46"/>
  <c r="W47"/>
  <c r="W46"/>
  <c r="W12"/>
  <c r="O47"/>
  <c r="O46"/>
  <c r="O12"/>
  <c r="E47"/>
  <c r="E12"/>
  <c r="E46"/>
  <c r="AB53" i="36"/>
  <c r="AB44"/>
  <c r="R40"/>
  <c r="R52"/>
  <c r="AD39" i="34"/>
  <c r="AD39" i="36"/>
  <c r="Z45"/>
  <c r="Z53"/>
  <c r="P53"/>
  <c r="P44"/>
  <c r="H53"/>
  <c r="H44"/>
  <c r="L40"/>
  <c r="L52"/>
  <c r="AF30"/>
  <c r="AF52"/>
  <c r="AB30"/>
  <c r="AB52"/>
  <c r="X30"/>
  <c r="X52"/>
  <c r="H30"/>
  <c r="H52"/>
  <c r="H55"/>
  <c r="D30"/>
  <c r="D52"/>
  <c r="J52"/>
  <c r="J29"/>
  <c r="AB15"/>
  <c r="AB51"/>
  <c r="V14"/>
  <c r="V55"/>
  <c r="V51"/>
  <c r="L14"/>
  <c r="L55"/>
  <c r="L51"/>
  <c r="F14"/>
  <c r="F55"/>
  <c r="F51"/>
  <c r="AF55"/>
  <c r="AF51"/>
  <c r="AF13"/>
  <c r="X55"/>
  <c r="X51"/>
  <c r="X13"/>
  <c r="J51"/>
  <c r="J55"/>
  <c r="J13"/>
  <c r="C21"/>
  <c r="C51"/>
  <c r="AT47" i="33"/>
  <c r="AQ47" i="36"/>
  <c r="AA45"/>
  <c r="AA53"/>
  <c r="O45"/>
  <c r="O53"/>
  <c r="G45"/>
  <c r="G53"/>
  <c r="AE53"/>
  <c r="AE44"/>
  <c r="Y53"/>
  <c r="Y44"/>
  <c r="Q53"/>
  <c r="Q44"/>
  <c r="AE30"/>
  <c r="AE52"/>
  <c r="W30"/>
  <c r="W52"/>
  <c r="S30"/>
  <c r="S52"/>
  <c r="O30"/>
  <c r="O52"/>
  <c r="I30"/>
  <c r="I52"/>
  <c r="E30"/>
  <c r="E55"/>
  <c r="E52"/>
  <c r="E22"/>
  <c r="E51"/>
  <c r="K21"/>
  <c r="K51"/>
  <c r="S20"/>
  <c r="S55"/>
  <c r="S51"/>
  <c r="O14"/>
  <c r="O51"/>
  <c r="O55"/>
  <c r="I14"/>
  <c r="I51"/>
  <c r="I55"/>
  <c r="AQ51"/>
  <c r="AQ55"/>
  <c r="AQ13"/>
  <c r="Y51"/>
  <c r="Y55"/>
  <c r="Y13"/>
  <c r="U51"/>
  <c r="U55"/>
  <c r="U13"/>
  <c r="M51"/>
  <c r="M55"/>
  <c r="M13"/>
  <c r="AT32" i="41"/>
  <c r="AT19"/>
  <c r="AT48"/>
  <c r="AT39"/>
  <c r="AQ52"/>
  <c r="AT52" s="1"/>
  <c r="AQ29"/>
  <c r="R113" s="1"/>
  <c r="AT20"/>
  <c r="AT40"/>
  <c r="AT30"/>
  <c r="AT17"/>
  <c r="AT37"/>
  <c r="AT16"/>
  <c r="C49"/>
  <c r="C61" s="1"/>
  <c r="AF49"/>
  <c r="AF61" s="1"/>
  <c r="AB49"/>
  <c r="AB61" s="1"/>
  <c r="X49"/>
  <c r="X61" s="1"/>
  <c r="T49"/>
  <c r="T61" s="1"/>
  <c r="P49"/>
  <c r="P61" s="1"/>
  <c r="L49"/>
  <c r="L61" s="1"/>
  <c r="H49"/>
  <c r="H61" s="1"/>
  <c r="D49"/>
  <c r="D61" s="1"/>
  <c r="L45"/>
  <c r="L53"/>
  <c r="AF53"/>
  <c r="AF44"/>
  <c r="P53"/>
  <c r="P44"/>
  <c r="H53" i="39"/>
  <c r="H53" i="41"/>
  <c r="H44"/>
  <c r="R52" i="39"/>
  <c r="R40" i="41"/>
  <c r="R52"/>
  <c r="L52" i="39"/>
  <c r="L40" i="41"/>
  <c r="L52"/>
  <c r="AB54" i="39"/>
  <c r="AB37" i="41"/>
  <c r="T54" i="39"/>
  <c r="T37" i="41"/>
  <c r="AD30"/>
  <c r="AD52"/>
  <c r="Z30"/>
  <c r="Z52"/>
  <c r="V30"/>
  <c r="V52"/>
  <c r="P30"/>
  <c r="P52"/>
  <c r="F30"/>
  <c r="F52"/>
  <c r="T52"/>
  <c r="T29"/>
  <c r="T55"/>
  <c r="E51" i="39"/>
  <c r="E22" i="41"/>
  <c r="E51"/>
  <c r="Y54" i="39"/>
  <c r="Y21" i="41"/>
  <c r="Q54" i="39"/>
  <c r="Q21" i="41"/>
  <c r="M54" i="39"/>
  <c r="M21" i="41"/>
  <c r="I54" i="39"/>
  <c r="I21" i="41"/>
  <c r="S20"/>
  <c r="S51"/>
  <c r="S55"/>
  <c r="AA55" i="39"/>
  <c r="AA19" i="41"/>
  <c r="AA55"/>
  <c r="Y13"/>
  <c r="Y51"/>
  <c r="Y55"/>
  <c r="U13"/>
  <c r="U51"/>
  <c r="U55"/>
  <c r="M13"/>
  <c r="M51"/>
  <c r="M55"/>
  <c r="C30"/>
  <c r="C52"/>
  <c r="C55"/>
  <c r="AE49"/>
  <c r="AE61" s="1"/>
  <c r="AA49"/>
  <c r="AA61" s="1"/>
  <c r="W49"/>
  <c r="W61" s="1"/>
  <c r="S49"/>
  <c r="S61" s="1"/>
  <c r="O49"/>
  <c r="O61" s="1"/>
  <c r="K49"/>
  <c r="K61" s="1"/>
  <c r="G49"/>
  <c r="G61" s="1"/>
  <c r="AA45"/>
  <c r="AA53"/>
  <c r="O45"/>
  <c r="O53"/>
  <c r="G45"/>
  <c r="G53"/>
  <c r="AC53" i="39"/>
  <c r="AC53" i="41"/>
  <c r="AC44"/>
  <c r="W53"/>
  <c r="W44"/>
  <c r="E53"/>
  <c r="E44"/>
  <c r="AE30"/>
  <c r="AE52"/>
  <c r="W30"/>
  <c r="W52"/>
  <c r="S30"/>
  <c r="S52"/>
  <c r="O30"/>
  <c r="O52"/>
  <c r="I30"/>
  <c r="I52"/>
  <c r="E30"/>
  <c r="E55"/>
  <c r="E52"/>
  <c r="Z54" i="39"/>
  <c r="Z21" i="41"/>
  <c r="AB15"/>
  <c r="AB51"/>
  <c r="V14"/>
  <c r="V51"/>
  <c r="V55"/>
  <c r="L14"/>
  <c r="L55"/>
  <c r="L51"/>
  <c r="F14"/>
  <c r="F55"/>
  <c r="F51"/>
  <c r="AF51"/>
  <c r="AF55"/>
  <c r="AF13"/>
  <c r="X51"/>
  <c r="X55"/>
  <c r="X13"/>
  <c r="J51"/>
  <c r="J55"/>
  <c r="J13"/>
  <c r="D59" i="19"/>
  <c r="AB59" i="36"/>
  <c r="T59"/>
  <c r="L59"/>
  <c r="D59"/>
  <c r="AD59"/>
  <c r="V59"/>
  <c r="N59"/>
  <c r="F59"/>
  <c r="AE59"/>
  <c r="AA59"/>
  <c r="W59"/>
  <c r="S59"/>
  <c r="O59"/>
  <c r="K59"/>
  <c r="G59"/>
  <c r="AT15"/>
  <c r="AT19"/>
  <c r="AT23"/>
  <c r="AT32"/>
  <c r="AT36"/>
  <c r="AT40"/>
  <c r="AT14"/>
  <c r="AT22"/>
  <c r="AT31"/>
  <c r="AT35"/>
  <c r="AT39"/>
  <c r="AT48"/>
  <c r="G51" i="26"/>
  <c r="O51"/>
  <c r="W51"/>
  <c r="AQ49"/>
  <c r="AQ53"/>
  <c r="F51"/>
  <c r="N51"/>
  <c r="V51"/>
  <c r="H52"/>
  <c r="P52"/>
  <c r="X52"/>
  <c r="G53"/>
  <c r="O53"/>
  <c r="W53"/>
  <c r="J49"/>
  <c r="R49"/>
  <c r="Z49"/>
  <c r="F50"/>
  <c r="N50"/>
  <c r="V50"/>
  <c r="J53"/>
  <c r="R53"/>
  <c r="Z53"/>
  <c r="J51"/>
  <c r="R51"/>
  <c r="Z51"/>
  <c r="D52"/>
  <c r="L52"/>
  <c r="T52"/>
  <c r="AQ50"/>
  <c r="AT50" s="1"/>
  <c r="AB52"/>
  <c r="K53"/>
  <c r="S53"/>
  <c r="AA53"/>
  <c r="K51"/>
  <c r="S51"/>
  <c r="AA51"/>
  <c r="E52"/>
  <c r="AQ46"/>
  <c r="AQ47"/>
  <c r="G46"/>
  <c r="G47"/>
  <c r="O46"/>
  <c r="O47"/>
  <c r="W46"/>
  <c r="W47"/>
  <c r="J46"/>
  <c r="J47"/>
  <c r="R46"/>
  <c r="R47"/>
  <c r="Z46"/>
  <c r="Z47"/>
  <c r="I46"/>
  <c r="I47"/>
  <c r="Q46"/>
  <c r="Q47"/>
  <c r="Y46"/>
  <c r="Y47"/>
  <c r="D46"/>
  <c r="D47"/>
  <c r="L46"/>
  <c r="L47"/>
  <c r="T46"/>
  <c r="T47"/>
  <c r="AB46"/>
  <c r="AB47"/>
  <c r="AQ52"/>
  <c r="AQ51"/>
  <c r="E48"/>
  <c r="M48"/>
  <c r="U48"/>
  <c r="AC48"/>
  <c r="I49"/>
  <c r="Q49"/>
  <c r="Y49"/>
  <c r="E50"/>
  <c r="M50"/>
  <c r="U50"/>
  <c r="AC50"/>
  <c r="I51"/>
  <c r="Q51"/>
  <c r="Y51"/>
  <c r="K52"/>
  <c r="S52"/>
  <c r="AA52"/>
  <c r="H48"/>
  <c r="P48"/>
  <c r="X48"/>
  <c r="D49"/>
  <c r="L49"/>
  <c r="T49"/>
  <c r="AB49"/>
  <c r="H50"/>
  <c r="P50"/>
  <c r="X50"/>
  <c r="D51"/>
  <c r="L51"/>
  <c r="T51"/>
  <c r="AB51"/>
  <c r="F52"/>
  <c r="N52"/>
  <c r="V52"/>
  <c r="E53"/>
  <c r="M53"/>
  <c r="U53"/>
  <c r="AC53"/>
  <c r="D53"/>
  <c r="L53"/>
  <c r="T53"/>
  <c r="AB53"/>
  <c r="K46"/>
  <c r="K47"/>
  <c r="S46"/>
  <c r="S47"/>
  <c r="AA46"/>
  <c r="AA47"/>
  <c r="F46"/>
  <c r="F47"/>
  <c r="N46"/>
  <c r="N47"/>
  <c r="V46"/>
  <c r="V47"/>
  <c r="E46"/>
  <c r="E47"/>
  <c r="M46"/>
  <c r="M47"/>
  <c r="U46"/>
  <c r="U47"/>
  <c r="AC46"/>
  <c r="AC47"/>
  <c r="H46"/>
  <c r="H47"/>
  <c r="P46"/>
  <c r="P47"/>
  <c r="X46"/>
  <c r="X47"/>
  <c r="AQ48"/>
  <c r="I48"/>
  <c r="Q48"/>
  <c r="Y48"/>
  <c r="E49"/>
  <c r="M49"/>
  <c r="U49"/>
  <c r="AC49"/>
  <c r="I50"/>
  <c r="Q50"/>
  <c r="Y50"/>
  <c r="E51"/>
  <c r="M51"/>
  <c r="U51"/>
  <c r="AC51"/>
  <c r="G52"/>
  <c r="O52"/>
  <c r="W52"/>
  <c r="D48"/>
  <c r="L48"/>
  <c r="T48"/>
  <c r="AB48"/>
  <c r="H49"/>
  <c r="P49"/>
  <c r="X49"/>
  <c r="D50"/>
  <c r="L50"/>
  <c r="T50"/>
  <c r="AB50"/>
  <c r="H51"/>
  <c r="P51"/>
  <c r="X51"/>
  <c r="J52"/>
  <c r="R52"/>
  <c r="Z52"/>
  <c r="I53"/>
  <c r="Q53"/>
  <c r="Y53"/>
  <c r="H53"/>
  <c r="P53"/>
  <c r="X53"/>
  <c r="AQ20"/>
  <c r="AQ27"/>
  <c r="R111" s="1"/>
  <c r="AQ38"/>
  <c r="AQ24"/>
  <c r="AQ12"/>
  <c r="C111" s="1"/>
  <c r="AT46"/>
  <c r="G12"/>
  <c r="O12"/>
  <c r="W12"/>
  <c r="K14"/>
  <c r="S14"/>
  <c r="AA14"/>
  <c r="G20"/>
  <c r="O20"/>
  <c r="W20"/>
  <c r="K22"/>
  <c r="S22"/>
  <c r="AA22"/>
  <c r="G24"/>
  <c r="O24"/>
  <c r="W24"/>
  <c r="I27"/>
  <c r="Q27"/>
  <c r="Y27"/>
  <c r="J12"/>
  <c r="R12"/>
  <c r="Z12"/>
  <c r="F14"/>
  <c r="N14"/>
  <c r="V14"/>
  <c r="I12"/>
  <c r="Q12"/>
  <c r="Y12"/>
  <c r="E14"/>
  <c r="M14"/>
  <c r="U14"/>
  <c r="AC14"/>
  <c r="I20"/>
  <c r="Q20"/>
  <c r="Y20"/>
  <c r="E22"/>
  <c r="M22"/>
  <c r="U22"/>
  <c r="AC22"/>
  <c r="I24"/>
  <c r="Q24"/>
  <c r="Y24"/>
  <c r="K27"/>
  <c r="S27"/>
  <c r="AA27"/>
  <c r="D12"/>
  <c r="L12"/>
  <c r="T12"/>
  <c r="AB12"/>
  <c r="H14"/>
  <c r="P14"/>
  <c r="X14"/>
  <c r="F20"/>
  <c r="N20"/>
  <c r="V20"/>
  <c r="J22"/>
  <c r="R22"/>
  <c r="Z22"/>
  <c r="F24"/>
  <c r="N24"/>
  <c r="V24"/>
  <c r="H27"/>
  <c r="P27"/>
  <c r="X27"/>
  <c r="G38"/>
  <c r="O38"/>
  <c r="W38"/>
  <c r="F38"/>
  <c r="N38"/>
  <c r="V38"/>
  <c r="D20"/>
  <c r="L20"/>
  <c r="T20"/>
  <c r="AB20"/>
  <c r="H22"/>
  <c r="P22"/>
  <c r="X22"/>
  <c r="D24"/>
  <c r="L24"/>
  <c r="T24"/>
  <c r="AB24"/>
  <c r="F27"/>
  <c r="N27"/>
  <c r="V27"/>
  <c r="E38"/>
  <c r="M38"/>
  <c r="U38"/>
  <c r="AC38"/>
  <c r="D38"/>
  <c r="L38"/>
  <c r="T38"/>
  <c r="AB38"/>
  <c r="AQ22"/>
  <c r="AQ14"/>
  <c r="E111" s="1"/>
  <c r="K12"/>
  <c r="S12"/>
  <c r="AA12"/>
  <c r="G14"/>
  <c r="O14"/>
  <c r="W14"/>
  <c r="K20"/>
  <c r="S20"/>
  <c r="AA20"/>
  <c r="G22"/>
  <c r="O22"/>
  <c r="W22"/>
  <c r="K24"/>
  <c r="S24"/>
  <c r="AA24"/>
  <c r="E27"/>
  <c r="M27"/>
  <c r="U27"/>
  <c r="AC27"/>
  <c r="F12"/>
  <c r="N12"/>
  <c r="V12"/>
  <c r="J14"/>
  <c r="R14"/>
  <c r="Z14"/>
  <c r="E12"/>
  <c r="M12"/>
  <c r="U12"/>
  <c r="AC12"/>
  <c r="I14"/>
  <c r="Q14"/>
  <c r="Y14"/>
  <c r="E20"/>
  <c r="M20"/>
  <c r="U20"/>
  <c r="AC20"/>
  <c r="I22"/>
  <c r="Q22"/>
  <c r="Y22"/>
  <c r="E24"/>
  <c r="M24"/>
  <c r="U24"/>
  <c r="AC24"/>
  <c r="G27"/>
  <c r="O27"/>
  <c r="W27"/>
  <c r="H12"/>
  <c r="P12"/>
  <c r="X12"/>
  <c r="D14"/>
  <c r="L14"/>
  <c r="T14"/>
  <c r="AB14"/>
  <c r="J20"/>
  <c r="R20"/>
  <c r="Z20"/>
  <c r="F22"/>
  <c r="N22"/>
  <c r="V22"/>
  <c r="J24"/>
  <c r="R24"/>
  <c r="Z24"/>
  <c r="D27"/>
  <c r="L27"/>
  <c r="T27"/>
  <c r="AB27"/>
  <c r="K38"/>
  <c r="S38"/>
  <c r="AA38"/>
  <c r="J38"/>
  <c r="R38"/>
  <c r="Z38"/>
  <c r="H20"/>
  <c r="P20"/>
  <c r="X20"/>
  <c r="D22"/>
  <c r="L22"/>
  <c r="T22"/>
  <c r="AB22"/>
  <c r="H24"/>
  <c r="P24"/>
  <c r="X24"/>
  <c r="J27"/>
  <c r="R27"/>
  <c r="Z27"/>
  <c r="I38"/>
  <c r="Q38"/>
  <c r="Y38"/>
  <c r="H38"/>
  <c r="P38"/>
  <c r="X38"/>
  <c r="C38"/>
  <c r="C53"/>
  <c r="C27"/>
  <c r="C52"/>
  <c r="C24"/>
  <c r="C51"/>
  <c r="C22"/>
  <c r="C50"/>
  <c r="C20"/>
  <c r="C49"/>
  <c r="C14"/>
  <c r="C48"/>
  <c r="C47"/>
  <c r="C12"/>
  <c r="C46"/>
  <c r="AQ44"/>
  <c r="AT30"/>
  <c r="AT25"/>
  <c r="AT34"/>
  <c r="AT41"/>
  <c r="AT42"/>
  <c r="AT16"/>
  <c r="AT29"/>
  <c r="AT13"/>
  <c r="AT40"/>
  <c r="AT28"/>
  <c r="AT31"/>
  <c r="AT15"/>
  <c r="G48" i="24"/>
  <c r="O48"/>
  <c r="W48"/>
  <c r="G50"/>
  <c r="O50"/>
  <c r="W50"/>
  <c r="J48"/>
  <c r="R48"/>
  <c r="Z48"/>
  <c r="AT26" i="26"/>
  <c r="AT17"/>
  <c r="AT18"/>
  <c r="AT37"/>
  <c r="AT21"/>
  <c r="AT39"/>
  <c r="AT23"/>
  <c r="AT43"/>
  <c r="K48" i="24"/>
  <c r="S48"/>
  <c r="AA48"/>
  <c r="K50"/>
  <c r="S50"/>
  <c r="AA50"/>
  <c r="F48"/>
  <c r="N48"/>
  <c r="V48"/>
  <c r="C48"/>
  <c r="E57" i="23"/>
  <c r="C48" i="20"/>
  <c r="E74" i="32"/>
  <c r="AT44" i="33"/>
  <c r="AT44" i="20"/>
  <c r="E59" i="35"/>
  <c r="G54" i="39"/>
  <c r="AB45" i="34"/>
  <c r="D40"/>
  <c r="AD35"/>
  <c r="AW46" i="39"/>
  <c r="AW48"/>
  <c r="AW53"/>
  <c r="AW49"/>
  <c r="AW45"/>
  <c r="AW47"/>
  <c r="AW44"/>
  <c r="AV42"/>
  <c r="AT42"/>
  <c r="AV32"/>
  <c r="AT32"/>
  <c r="AV19"/>
  <c r="AT19"/>
  <c r="AV48"/>
  <c r="AT48"/>
  <c r="AT39"/>
  <c r="AV39"/>
  <c r="AV29"/>
  <c r="AQ52"/>
  <c r="AT29"/>
  <c r="AV20"/>
  <c r="AT20"/>
  <c r="AV25"/>
  <c r="AV34"/>
  <c r="AV33"/>
  <c r="AV27"/>
  <c r="AV49"/>
  <c r="AV18"/>
  <c r="AT49"/>
  <c r="AV40"/>
  <c r="AT40"/>
  <c r="AV30"/>
  <c r="AT30"/>
  <c r="AT17"/>
  <c r="AV17"/>
  <c r="AT46"/>
  <c r="AV46"/>
  <c r="AV37"/>
  <c r="AT37"/>
  <c r="AT26"/>
  <c r="AV26"/>
  <c r="AV16"/>
  <c r="AT16"/>
  <c r="C54"/>
  <c r="C51"/>
  <c r="H52"/>
  <c r="H55"/>
  <c r="AT25"/>
  <c r="AW25"/>
  <c r="AS54"/>
  <c r="AW54" s="1"/>
  <c r="AW21"/>
  <c r="O55"/>
  <c r="O51"/>
  <c r="I55"/>
  <c r="I51"/>
  <c r="AS55"/>
  <c r="AW55" s="1"/>
  <c r="AS51"/>
  <c r="AW51" s="1"/>
  <c r="AW13"/>
  <c r="Y55"/>
  <c r="Y51"/>
  <c r="U55"/>
  <c r="U51"/>
  <c r="M55"/>
  <c r="M51"/>
  <c r="C52"/>
  <c r="C55"/>
  <c r="AT34"/>
  <c r="AW34"/>
  <c r="AS52"/>
  <c r="AW52" s="1"/>
  <c r="AW29"/>
  <c r="V55"/>
  <c r="V51"/>
  <c r="L55"/>
  <c r="L51"/>
  <c r="F55"/>
  <c r="F51"/>
  <c r="AF55"/>
  <c r="AF51"/>
  <c r="X55"/>
  <c r="X51"/>
  <c r="J55"/>
  <c r="J51"/>
  <c r="D37" i="34"/>
  <c r="AB40"/>
  <c r="D38"/>
  <c r="F26"/>
  <c r="V24"/>
  <c r="F24"/>
  <c r="AD22"/>
  <c r="V22"/>
  <c r="V19"/>
  <c r="AD15"/>
  <c r="V15"/>
  <c r="G48"/>
  <c r="AE26"/>
  <c r="AE24"/>
  <c r="AE17"/>
  <c r="AE14"/>
  <c r="W14"/>
  <c r="AD59" i="39"/>
  <c r="Z53"/>
  <c r="N53"/>
  <c r="AB53"/>
  <c r="J53"/>
  <c r="AF52"/>
  <c r="AB52"/>
  <c r="X52"/>
  <c r="D52"/>
  <c r="J52"/>
  <c r="AW26"/>
  <c r="AW23"/>
  <c r="AW22"/>
  <c r="AW20"/>
  <c r="AW19"/>
  <c r="AW17"/>
  <c r="AW14"/>
  <c r="AA53"/>
  <c r="O53"/>
  <c r="G53"/>
  <c r="W53"/>
  <c r="E53"/>
  <c r="AW41"/>
  <c r="AW40"/>
  <c r="AW38"/>
  <c r="AW37"/>
  <c r="AW35"/>
  <c r="AW32"/>
  <c r="AW30"/>
  <c r="Y52"/>
  <c r="U52"/>
  <c r="Q52"/>
  <c r="M52"/>
  <c r="G52"/>
  <c r="AF54"/>
  <c r="J54"/>
  <c r="D54"/>
  <c r="AB51"/>
  <c r="AT47"/>
  <c r="AV47"/>
  <c r="AV38"/>
  <c r="AT38"/>
  <c r="AV23"/>
  <c r="AT23"/>
  <c r="AV15"/>
  <c r="AT15"/>
  <c r="AT44"/>
  <c r="AQ53"/>
  <c r="AV44"/>
  <c r="AT35"/>
  <c r="AV35"/>
  <c r="AV24"/>
  <c r="AT24"/>
  <c r="AT14"/>
  <c r="AV14"/>
  <c r="AV45"/>
  <c r="AT45"/>
  <c r="AV36"/>
  <c r="AT36"/>
  <c r="AT21"/>
  <c r="AQ54"/>
  <c r="AV21"/>
  <c r="AT13"/>
  <c r="AQ55"/>
  <c r="AV13"/>
  <c r="AQ51"/>
  <c r="AV41"/>
  <c r="AT41"/>
  <c r="AT31"/>
  <c r="AV31"/>
  <c r="AT22"/>
  <c r="AV22"/>
  <c r="AC59"/>
  <c r="T52"/>
  <c r="T55"/>
  <c r="AT27"/>
  <c r="AW27"/>
  <c r="K54"/>
  <c r="K51"/>
  <c r="S55"/>
  <c r="S51"/>
  <c r="AT18"/>
  <c r="AW18"/>
  <c r="AE55"/>
  <c r="AE51"/>
  <c r="W55"/>
  <c r="W51"/>
  <c r="Q55"/>
  <c r="Q51"/>
  <c r="G55"/>
  <c r="G51"/>
  <c r="AT33"/>
  <c r="AW33"/>
  <c r="E52"/>
  <c r="E55"/>
  <c r="AD55"/>
  <c r="AD51"/>
  <c r="D55"/>
  <c r="D51"/>
  <c r="Z55"/>
  <c r="Z51"/>
  <c r="P55"/>
  <c r="P51"/>
  <c r="L53"/>
  <c r="AF53"/>
  <c r="P53"/>
  <c r="AD52"/>
  <c r="Z52"/>
  <c r="V52"/>
  <c r="P52"/>
  <c r="F52"/>
  <c r="AW24"/>
  <c r="AW16"/>
  <c r="AW15"/>
  <c r="AA51"/>
  <c r="M53"/>
  <c r="AE53"/>
  <c r="Y53"/>
  <c r="Q53"/>
  <c r="AW39"/>
  <c r="AW36"/>
  <c r="AW31"/>
  <c r="AE52"/>
  <c r="W52"/>
  <c r="S52"/>
  <c r="O52"/>
  <c r="I52"/>
  <c r="AD54"/>
  <c r="P54"/>
  <c r="F54"/>
  <c r="AB55"/>
  <c r="AB27" i="34"/>
  <c r="AB25"/>
  <c r="AB34"/>
  <c r="AB33"/>
  <c r="AB18"/>
  <c r="T27"/>
  <c r="T25"/>
  <c r="T34"/>
  <c r="T33"/>
  <c r="T18"/>
  <c r="L27"/>
  <c r="L25"/>
  <c r="L34"/>
  <c r="L33"/>
  <c r="L18"/>
  <c r="D25"/>
  <c r="D34"/>
  <c r="D33"/>
  <c r="D18"/>
  <c r="D27"/>
  <c r="AD27"/>
  <c r="AD25"/>
  <c r="AD34"/>
  <c r="AD33"/>
  <c r="AD18"/>
  <c r="V27"/>
  <c r="V25"/>
  <c r="V34"/>
  <c r="V33"/>
  <c r="V18"/>
  <c r="N27"/>
  <c r="N25"/>
  <c r="N34"/>
  <c r="N33"/>
  <c r="N18"/>
  <c r="F27"/>
  <c r="F25"/>
  <c r="F34"/>
  <c r="F33"/>
  <c r="F18"/>
  <c r="AE34"/>
  <c r="AE27"/>
  <c r="AE18"/>
  <c r="AE33"/>
  <c r="AE25"/>
  <c r="AA34"/>
  <c r="AA27"/>
  <c r="AA18"/>
  <c r="AA33"/>
  <c r="AA25"/>
  <c r="W34"/>
  <c r="W27"/>
  <c r="W18"/>
  <c r="W33"/>
  <c r="W25"/>
  <c r="S34"/>
  <c r="S27"/>
  <c r="S18"/>
  <c r="S33"/>
  <c r="S25"/>
  <c r="O34"/>
  <c r="O27"/>
  <c r="O18"/>
  <c r="O33"/>
  <c r="O25"/>
  <c r="K34"/>
  <c r="K27"/>
  <c r="K18"/>
  <c r="K33"/>
  <c r="K25"/>
  <c r="G34"/>
  <c r="G27"/>
  <c r="G18"/>
  <c r="G33"/>
  <c r="G25"/>
  <c r="C22"/>
  <c r="P47"/>
  <c r="J47"/>
  <c r="P46"/>
  <c r="J46"/>
  <c r="P45"/>
  <c r="J45"/>
  <c r="N47"/>
  <c r="N46"/>
  <c r="AD26"/>
  <c r="J26"/>
  <c r="D26"/>
  <c r="J24"/>
  <c r="X17"/>
  <c r="J17"/>
  <c r="AF14"/>
  <c r="Z14"/>
  <c r="AT46" i="33"/>
  <c r="AT45"/>
  <c r="AW42"/>
  <c r="G53" i="35"/>
  <c r="AF27" i="34"/>
  <c r="AF25"/>
  <c r="AF34"/>
  <c r="AF33"/>
  <c r="AF18"/>
  <c r="X27"/>
  <c r="X25"/>
  <c r="X34"/>
  <c r="X33"/>
  <c r="X18"/>
  <c r="P27"/>
  <c r="P25"/>
  <c r="P34"/>
  <c r="P33"/>
  <c r="P18"/>
  <c r="H27"/>
  <c r="H25"/>
  <c r="H34"/>
  <c r="H33"/>
  <c r="H18"/>
  <c r="C27"/>
  <c r="C34"/>
  <c r="C33"/>
  <c r="C25"/>
  <c r="C18"/>
  <c r="Z27"/>
  <c r="Z25"/>
  <c r="Z34"/>
  <c r="Z33"/>
  <c r="Z18"/>
  <c r="R27"/>
  <c r="R25"/>
  <c r="R34"/>
  <c r="R33"/>
  <c r="R18"/>
  <c r="J27"/>
  <c r="J25"/>
  <c r="J34"/>
  <c r="J33"/>
  <c r="J18"/>
  <c r="AQ33"/>
  <c r="AQ18"/>
  <c r="AQ34"/>
  <c r="AQ27"/>
  <c r="AQ25"/>
  <c r="AC33"/>
  <c r="AC25"/>
  <c r="AC34"/>
  <c r="AC27"/>
  <c r="AC18"/>
  <c r="Y33"/>
  <c r="Y25"/>
  <c r="Y34"/>
  <c r="Y27"/>
  <c r="Y18"/>
  <c r="U33"/>
  <c r="U25"/>
  <c r="U34"/>
  <c r="U27"/>
  <c r="U18"/>
  <c r="Q33"/>
  <c r="Q25"/>
  <c r="Q34"/>
  <c r="Q27"/>
  <c r="Q18"/>
  <c r="M33"/>
  <c r="M25"/>
  <c r="M34"/>
  <c r="M27"/>
  <c r="M18"/>
  <c r="I33"/>
  <c r="I25"/>
  <c r="I34"/>
  <c r="I27"/>
  <c r="I18"/>
  <c r="E33"/>
  <c r="E25"/>
  <c r="E34"/>
  <c r="E27"/>
  <c r="E18"/>
  <c r="X40"/>
  <c r="AF38"/>
  <c r="AF37"/>
  <c r="Z47"/>
  <c r="Z46"/>
  <c r="AF45"/>
  <c r="X42"/>
  <c r="P40"/>
  <c r="J40"/>
  <c r="J38"/>
  <c r="Z32"/>
  <c r="X31"/>
  <c r="AF26"/>
  <c r="P26"/>
  <c r="D23"/>
  <c r="J22"/>
  <c r="D22"/>
  <c r="Z20"/>
  <c r="Z17"/>
  <c r="P17"/>
  <c r="D17"/>
  <c r="X16"/>
  <c r="J16"/>
  <c r="Z15"/>
  <c r="J15"/>
  <c r="D15"/>
  <c r="X14"/>
  <c r="P14"/>
  <c r="J14"/>
  <c r="Y17"/>
  <c r="Q17"/>
  <c r="Q14"/>
  <c r="AF59" i="35"/>
  <c r="AD59"/>
  <c r="AE59"/>
  <c r="E57" i="22"/>
  <c r="E57" i="25"/>
  <c r="AF40" i="34"/>
  <c r="V38"/>
  <c r="P37"/>
  <c r="F37"/>
  <c r="AD40"/>
  <c r="Z40"/>
  <c r="T40"/>
  <c r="F40"/>
  <c r="P38"/>
  <c r="F38"/>
  <c r="AD37"/>
  <c r="X35"/>
  <c r="X32"/>
  <c r="T30"/>
  <c r="AD23"/>
  <c r="AF22"/>
  <c r="X22"/>
  <c r="P22"/>
  <c r="F22"/>
  <c r="AD19"/>
  <c r="X19"/>
  <c r="J19"/>
  <c r="AF16"/>
  <c r="V16"/>
  <c r="P16"/>
  <c r="AF15"/>
  <c r="X15"/>
  <c r="P15"/>
  <c r="F15"/>
  <c r="C40"/>
  <c r="U41"/>
  <c r="AW40" i="33"/>
  <c r="AW36"/>
  <c r="AE40" i="34"/>
  <c r="AW32" i="33"/>
  <c r="AW23"/>
  <c r="AE38" i="34"/>
  <c r="AW19" i="33"/>
  <c r="AW15"/>
  <c r="AW48"/>
  <c r="AW39"/>
  <c r="AW35"/>
  <c r="AW31"/>
  <c r="AW26"/>
  <c r="L53" i="35"/>
  <c r="AF53"/>
  <c r="AF49" i="34"/>
  <c r="AF61" i="33"/>
  <c r="X49" i="34"/>
  <c r="X61" i="33"/>
  <c r="P49" i="34"/>
  <c r="P61" i="33"/>
  <c r="H49" i="34"/>
  <c r="H61" i="33"/>
  <c r="L45" i="34"/>
  <c r="L53" i="33"/>
  <c r="AF53"/>
  <c r="AF44" i="34"/>
  <c r="D53" i="33"/>
  <c r="D44" i="34"/>
  <c r="C49"/>
  <c r="C61" i="33"/>
  <c r="Z49" i="34"/>
  <c r="Z61" i="33"/>
  <c r="R49" i="34"/>
  <c r="R61" i="33"/>
  <c r="J49" i="34"/>
  <c r="J61" i="33"/>
  <c r="N45" i="34"/>
  <c r="N53" i="33"/>
  <c r="J53"/>
  <c r="J44" i="34"/>
  <c r="AB37"/>
  <c r="AB54" i="33"/>
  <c r="T37" i="34"/>
  <c r="T54" i="33"/>
  <c r="AD30" i="34"/>
  <c r="AD52" i="33"/>
  <c r="Z30" i="34"/>
  <c r="Z52" i="33"/>
  <c r="V30" i="34"/>
  <c r="V52" i="33"/>
  <c r="P30" i="34"/>
  <c r="P52" i="33"/>
  <c r="F30" i="34"/>
  <c r="F52" i="33"/>
  <c r="T52"/>
  <c r="T29" i="34"/>
  <c r="T55" i="33"/>
  <c r="AD54"/>
  <c r="AD21" i="34"/>
  <c r="P54" i="33"/>
  <c r="P21" i="34"/>
  <c r="F54" i="33"/>
  <c r="F21" i="34"/>
  <c r="AB19"/>
  <c r="AB55" i="33"/>
  <c r="T51"/>
  <c r="T16" i="34"/>
  <c r="AD55" i="33"/>
  <c r="AD51"/>
  <c r="AD14" i="34"/>
  <c r="D51" i="33"/>
  <c r="D14" i="34"/>
  <c r="D55" i="33"/>
  <c r="Z55"/>
  <c r="Z13" i="34"/>
  <c r="Z51" i="33"/>
  <c r="P13" i="34"/>
  <c r="P51" i="33"/>
  <c r="P55"/>
  <c r="C30" i="34"/>
  <c r="AQ49"/>
  <c r="AV33" i="33"/>
  <c r="AV27"/>
  <c r="AP49" i="34"/>
  <c r="AL49"/>
  <c r="AH49"/>
  <c r="AO49"/>
  <c r="AK49"/>
  <c r="AG49"/>
  <c r="AV25" i="33"/>
  <c r="AV34"/>
  <c r="AT49"/>
  <c r="AV18"/>
  <c r="AV49"/>
  <c r="AN49" i="34"/>
  <c r="AJ49"/>
  <c r="AM49"/>
  <c r="AI49"/>
  <c r="AC49"/>
  <c r="AC61" i="33"/>
  <c r="Y49" i="34"/>
  <c r="Y61" i="33"/>
  <c r="U49" i="34"/>
  <c r="U61" i="33"/>
  <c r="Q49" i="34"/>
  <c r="Q61" i="33"/>
  <c r="M49" i="34"/>
  <c r="M61" i="33"/>
  <c r="I49" i="34"/>
  <c r="I61" i="33"/>
  <c r="E49" i="34"/>
  <c r="E61" i="33"/>
  <c r="M53"/>
  <c r="M45" i="34"/>
  <c r="C44"/>
  <c r="AF113" i="33"/>
  <c r="AQ53"/>
  <c r="AP44" i="34"/>
  <c r="AN44"/>
  <c r="AL44"/>
  <c r="AJ44"/>
  <c r="AH44"/>
  <c r="AD44"/>
  <c r="Z44"/>
  <c r="X44"/>
  <c r="V44"/>
  <c r="T44"/>
  <c r="R44"/>
  <c r="N44"/>
  <c r="L44"/>
  <c r="F44"/>
  <c r="AQ44"/>
  <c r="AV44" i="33"/>
  <c r="AO44" i="34"/>
  <c r="AM44"/>
  <c r="AK44"/>
  <c r="AI44"/>
  <c r="AG44"/>
  <c r="AA44"/>
  <c r="U44"/>
  <c r="S44"/>
  <c r="O44"/>
  <c r="M44"/>
  <c r="K44"/>
  <c r="I44"/>
  <c r="G44"/>
  <c r="AC53" i="33"/>
  <c r="AC44" i="34"/>
  <c r="W53" i="33"/>
  <c r="W44" i="34"/>
  <c r="E53" i="33"/>
  <c r="E44" i="34"/>
  <c r="C41"/>
  <c r="AP41"/>
  <c r="AL41"/>
  <c r="AH41"/>
  <c r="AD41"/>
  <c r="Z41"/>
  <c r="V41"/>
  <c r="T41"/>
  <c r="P41"/>
  <c r="L41"/>
  <c r="H41"/>
  <c r="D41"/>
  <c r="AV41" i="33"/>
  <c r="AO41" i="34"/>
  <c r="AK41"/>
  <c r="AG41"/>
  <c r="AC41"/>
  <c r="Y41"/>
  <c r="Q41"/>
  <c r="M41"/>
  <c r="I41"/>
  <c r="E41"/>
  <c r="AT41" i="33"/>
  <c r="AN41" i="34"/>
  <c r="AJ41"/>
  <c r="AF41"/>
  <c r="AB41"/>
  <c r="X41"/>
  <c r="R41"/>
  <c r="N41"/>
  <c r="J41"/>
  <c r="F41"/>
  <c r="AQ41"/>
  <c r="AM41"/>
  <c r="AI41"/>
  <c r="AE41"/>
  <c r="AA41"/>
  <c r="W41"/>
  <c r="S41"/>
  <c r="O41"/>
  <c r="K41"/>
  <c r="G41"/>
  <c r="AD113" i="33"/>
  <c r="AN40" i="34"/>
  <c r="AJ40"/>
  <c r="N40"/>
  <c r="AV40" i="33"/>
  <c r="AM40" i="34"/>
  <c r="AI40"/>
  <c r="AA40"/>
  <c r="K40"/>
  <c r="AC113" i="33"/>
  <c r="AT40"/>
  <c r="AP40" i="34"/>
  <c r="AL40"/>
  <c r="AH40"/>
  <c r="H40"/>
  <c r="AQ40"/>
  <c r="AO40"/>
  <c r="AK40"/>
  <c r="AG40"/>
  <c r="AC40"/>
  <c r="U40"/>
  <c r="AQ38"/>
  <c r="AP38"/>
  <c r="AL38"/>
  <c r="AH38"/>
  <c r="N38"/>
  <c r="AB38"/>
  <c r="X38"/>
  <c r="L38"/>
  <c r="AM38"/>
  <c r="AI38"/>
  <c r="AA38"/>
  <c r="K38"/>
  <c r="AV38" i="33"/>
  <c r="AT38"/>
  <c r="AN38" i="34"/>
  <c r="AJ38"/>
  <c r="R38"/>
  <c r="H38"/>
  <c r="Z38"/>
  <c r="T38"/>
  <c r="C38"/>
  <c r="AO38"/>
  <c r="AK38"/>
  <c r="AG38"/>
  <c r="AC38"/>
  <c r="Y38"/>
  <c r="E38"/>
  <c r="AA113" i="33"/>
  <c r="AQ37" i="34"/>
  <c r="AV37" i="33"/>
  <c r="AP37" i="34"/>
  <c r="AL37"/>
  <c r="AH37"/>
  <c r="L37"/>
  <c r="C37"/>
  <c r="R37"/>
  <c r="AO37"/>
  <c r="AK37"/>
  <c r="AG37"/>
  <c r="AC37"/>
  <c r="U37"/>
  <c r="E37"/>
  <c r="AT37" i="33"/>
  <c r="AN37" i="34"/>
  <c r="AJ37"/>
  <c r="X37"/>
  <c r="Z37"/>
  <c r="N37"/>
  <c r="AM37"/>
  <c r="AI37"/>
  <c r="AA37"/>
  <c r="S37"/>
  <c r="K37"/>
  <c r="Z113" i="33"/>
  <c r="AQ35" i="34"/>
  <c r="AV35" i="33"/>
  <c r="AP35" i="34"/>
  <c r="AL35"/>
  <c r="AH35"/>
  <c r="AB35"/>
  <c r="V35"/>
  <c r="R35"/>
  <c r="N35"/>
  <c r="J35"/>
  <c r="F35"/>
  <c r="AO35"/>
  <c r="AK35"/>
  <c r="AG35"/>
  <c r="AC35"/>
  <c r="Y35"/>
  <c r="U35"/>
  <c r="Q35"/>
  <c r="M35"/>
  <c r="I35"/>
  <c r="E35"/>
  <c r="X113" i="33"/>
  <c r="AT35"/>
  <c r="C35" i="34"/>
  <c r="AN35"/>
  <c r="AJ35"/>
  <c r="AF35"/>
  <c r="Z35"/>
  <c r="T35"/>
  <c r="P35"/>
  <c r="L35"/>
  <c r="H35"/>
  <c r="D35"/>
  <c r="AM35"/>
  <c r="AI35"/>
  <c r="AE35"/>
  <c r="AA35"/>
  <c r="W35"/>
  <c r="S35"/>
  <c r="O35"/>
  <c r="K35"/>
  <c r="AQ32"/>
  <c r="AT32" i="33"/>
  <c r="AP32" i="34"/>
  <c r="AL32"/>
  <c r="AH32"/>
  <c r="AD32"/>
  <c r="V32"/>
  <c r="R32"/>
  <c r="N32"/>
  <c r="J32"/>
  <c r="F32"/>
  <c r="AM32"/>
  <c r="AI32"/>
  <c r="AE32"/>
  <c r="AA32"/>
  <c r="W32"/>
  <c r="S32"/>
  <c r="O32"/>
  <c r="K32"/>
  <c r="G32"/>
  <c r="AV32" i="33"/>
  <c r="U113"/>
  <c r="AN32" i="34"/>
  <c r="AJ32"/>
  <c r="AF32"/>
  <c r="AB32"/>
  <c r="T32"/>
  <c r="P32"/>
  <c r="L32"/>
  <c r="H32"/>
  <c r="D32"/>
  <c r="C32"/>
  <c r="AO32"/>
  <c r="AK32"/>
  <c r="AG32"/>
  <c r="AC32"/>
  <c r="Y32"/>
  <c r="U32"/>
  <c r="Q32"/>
  <c r="M32"/>
  <c r="I32"/>
  <c r="E32"/>
  <c r="AQ30"/>
  <c r="AT30" i="33"/>
  <c r="AN30" i="34"/>
  <c r="AJ30"/>
  <c r="R30"/>
  <c r="L30"/>
  <c r="AM30"/>
  <c r="AI30"/>
  <c r="AA30"/>
  <c r="K30"/>
  <c r="S113" i="33"/>
  <c r="AV30"/>
  <c r="AP30" i="34"/>
  <c r="AL30"/>
  <c r="AH30"/>
  <c r="N30"/>
  <c r="J30"/>
  <c r="AO30"/>
  <c r="AK30"/>
  <c r="AG30"/>
  <c r="AC30"/>
  <c r="Y52" i="33"/>
  <c r="Y30" i="34"/>
  <c r="U52" i="33"/>
  <c r="U30" i="34"/>
  <c r="Q52" i="33"/>
  <c r="Q30" i="34"/>
  <c r="M52" i="33"/>
  <c r="M30" i="34"/>
  <c r="G52" i="33"/>
  <c r="G30" i="34"/>
  <c r="AV29" i="33"/>
  <c r="AQ52"/>
  <c r="AT29"/>
  <c r="C29" i="34"/>
  <c r="AP29"/>
  <c r="AN29"/>
  <c r="AL29"/>
  <c r="AJ29"/>
  <c r="AH29"/>
  <c r="AF29"/>
  <c r="AD29"/>
  <c r="AB29"/>
  <c r="Z29"/>
  <c r="X29"/>
  <c r="V29"/>
  <c r="R29"/>
  <c r="P29"/>
  <c r="N29"/>
  <c r="L29"/>
  <c r="H29"/>
  <c r="F29"/>
  <c r="D29"/>
  <c r="AQ29"/>
  <c r="AO29"/>
  <c r="AM29"/>
  <c r="AK29"/>
  <c r="AI29"/>
  <c r="AG29"/>
  <c r="AE29"/>
  <c r="AC29"/>
  <c r="AA29"/>
  <c r="Y29"/>
  <c r="W29"/>
  <c r="U29"/>
  <c r="S29"/>
  <c r="Q29"/>
  <c r="O29"/>
  <c r="M29"/>
  <c r="K29"/>
  <c r="I29"/>
  <c r="G29"/>
  <c r="E29"/>
  <c r="R113" i="33"/>
  <c r="AQ23" i="34"/>
  <c r="AV23" i="33"/>
  <c r="AN23" i="34"/>
  <c r="AJ23"/>
  <c r="AF23"/>
  <c r="Z23"/>
  <c r="V23"/>
  <c r="C23"/>
  <c r="P23"/>
  <c r="L23"/>
  <c r="H23"/>
  <c r="AO23"/>
  <c r="AK23"/>
  <c r="AG23"/>
  <c r="AC23"/>
  <c r="Y23"/>
  <c r="U23"/>
  <c r="Q23"/>
  <c r="I23"/>
  <c r="E23"/>
  <c r="AT23" i="33"/>
  <c r="AP23" i="34"/>
  <c r="AL23"/>
  <c r="AH23"/>
  <c r="AB23"/>
  <c r="X23"/>
  <c r="T23"/>
  <c r="R23"/>
  <c r="N23"/>
  <c r="J23"/>
  <c r="F23"/>
  <c r="AM23"/>
  <c r="AI23"/>
  <c r="AE23"/>
  <c r="AA23"/>
  <c r="W23"/>
  <c r="S23"/>
  <c r="O23"/>
  <c r="K23"/>
  <c r="G23"/>
  <c r="M113" i="33"/>
  <c r="AQ22" i="34"/>
  <c r="AN22"/>
  <c r="AJ22"/>
  <c r="AB22"/>
  <c r="T22"/>
  <c r="L22"/>
  <c r="H22"/>
  <c r="AM22"/>
  <c r="AI22"/>
  <c r="AA22"/>
  <c r="S22"/>
  <c r="K22"/>
  <c r="L113" i="33"/>
  <c r="AT22"/>
  <c r="AV22"/>
  <c r="AP22" i="34"/>
  <c r="AL22"/>
  <c r="AH22"/>
  <c r="Z22"/>
  <c r="R22"/>
  <c r="N22"/>
  <c r="AO22"/>
  <c r="AK22"/>
  <c r="AG22"/>
  <c r="AC22"/>
  <c r="U22"/>
  <c r="AV21" i="33"/>
  <c r="AQ54"/>
  <c r="K113"/>
  <c r="AT21"/>
  <c r="AP21" i="34"/>
  <c r="AN21"/>
  <c r="AL21"/>
  <c r="AJ21"/>
  <c r="AH21"/>
  <c r="AB21"/>
  <c r="X21"/>
  <c r="V21"/>
  <c r="T21"/>
  <c r="R21"/>
  <c r="N21"/>
  <c r="L21"/>
  <c r="H21"/>
  <c r="AQ21"/>
  <c r="AO21"/>
  <c r="AM21"/>
  <c r="AK21"/>
  <c r="AI21"/>
  <c r="AG21"/>
  <c r="AC21"/>
  <c r="AA21"/>
  <c r="U21"/>
  <c r="S21"/>
  <c r="E21"/>
  <c r="Y54" i="33"/>
  <c r="Y21" i="34"/>
  <c r="Q54" i="33"/>
  <c r="Q21" i="34"/>
  <c r="M54" i="33"/>
  <c r="M21" i="34"/>
  <c r="I54" i="33"/>
  <c r="I21" i="34"/>
  <c r="AQ20"/>
  <c r="AN20"/>
  <c r="AJ20"/>
  <c r="AF20"/>
  <c r="AB20"/>
  <c r="X20"/>
  <c r="T20"/>
  <c r="P20"/>
  <c r="L20"/>
  <c r="H20"/>
  <c r="D20"/>
  <c r="AO20"/>
  <c r="AK20"/>
  <c r="AG20"/>
  <c r="AC20"/>
  <c r="Y20"/>
  <c r="U20"/>
  <c r="M20"/>
  <c r="E20"/>
  <c r="AT20" i="33"/>
  <c r="AV20"/>
  <c r="C20" i="34"/>
  <c r="AP20"/>
  <c r="AL20"/>
  <c r="AH20"/>
  <c r="AD20"/>
  <c r="V20"/>
  <c r="R20"/>
  <c r="N20"/>
  <c r="J20"/>
  <c r="F20"/>
  <c r="AM20"/>
  <c r="AI20"/>
  <c r="AE20"/>
  <c r="AA20"/>
  <c r="W20"/>
  <c r="K20"/>
  <c r="J113" i="33"/>
  <c r="AQ19" i="34"/>
  <c r="AV19" i="33"/>
  <c r="AN19" i="34"/>
  <c r="AJ19"/>
  <c r="AF19"/>
  <c r="T19"/>
  <c r="P19"/>
  <c r="L19"/>
  <c r="H19"/>
  <c r="D19"/>
  <c r="AM19"/>
  <c r="AI19"/>
  <c r="W19"/>
  <c r="S19"/>
  <c r="K19"/>
  <c r="G19"/>
  <c r="AT19" i="33"/>
  <c r="I113"/>
  <c r="C19" i="34"/>
  <c r="AP19"/>
  <c r="AL19"/>
  <c r="AH19"/>
  <c r="Z19"/>
  <c r="R19"/>
  <c r="N19"/>
  <c r="F19"/>
  <c r="AO19"/>
  <c r="AK19"/>
  <c r="AG19"/>
  <c r="AC19"/>
  <c r="Y19"/>
  <c r="I19"/>
  <c r="E19"/>
  <c r="AA19"/>
  <c r="AA55" i="33"/>
  <c r="AQ16" i="34"/>
  <c r="C16"/>
  <c r="AN16"/>
  <c r="AJ16"/>
  <c r="AB16"/>
  <c r="L16"/>
  <c r="H16"/>
  <c r="D16"/>
  <c r="AO16"/>
  <c r="AK16"/>
  <c r="AG16"/>
  <c r="AC16"/>
  <c r="I16"/>
  <c r="E16"/>
  <c r="AT16" i="33"/>
  <c r="AV16"/>
  <c r="AP16" i="34"/>
  <c r="AL16"/>
  <c r="AH16"/>
  <c r="AD16"/>
  <c r="Z16"/>
  <c r="R16"/>
  <c r="N16"/>
  <c r="F16"/>
  <c r="AM16"/>
  <c r="AI16"/>
  <c r="AA16"/>
  <c r="S16"/>
  <c r="O16"/>
  <c r="K16"/>
  <c r="F113" i="33"/>
  <c r="AQ15" i="34"/>
  <c r="AV15" i="33"/>
  <c r="E113"/>
  <c r="AN15" i="34"/>
  <c r="AJ15"/>
  <c r="T15"/>
  <c r="L15"/>
  <c r="H15"/>
  <c r="AM15"/>
  <c r="AI15"/>
  <c r="S15"/>
  <c r="K15"/>
  <c r="AT15" i="33"/>
  <c r="C15" i="34"/>
  <c r="AP15"/>
  <c r="AL15"/>
  <c r="AH15"/>
  <c r="R15"/>
  <c r="N15"/>
  <c r="AO15"/>
  <c r="AK15"/>
  <c r="AG15"/>
  <c r="AC15"/>
  <c r="U15"/>
  <c r="I15"/>
  <c r="E15"/>
  <c r="AA51" i="33"/>
  <c r="AA15" i="34"/>
  <c r="AE51" i="33"/>
  <c r="AE13" i="34"/>
  <c r="AE55" i="33"/>
  <c r="W51"/>
  <c r="W13" i="34"/>
  <c r="W55" i="33"/>
  <c r="Q13" i="34"/>
  <c r="Q55" i="33"/>
  <c r="Q51"/>
  <c r="G51"/>
  <c r="G13" i="34"/>
  <c r="G55" i="33"/>
  <c r="AW34"/>
  <c r="AT34"/>
  <c r="AW25"/>
  <c r="AT25"/>
  <c r="AS54"/>
  <c r="AW54" s="1"/>
  <c r="AW21"/>
  <c r="AS51"/>
  <c r="AW51" s="1"/>
  <c r="AS55"/>
  <c r="AW55" s="1"/>
  <c r="AW13"/>
  <c r="AW33"/>
  <c r="AT33"/>
  <c r="AS52"/>
  <c r="AW52" s="1"/>
  <c r="AW29"/>
  <c r="C54" i="35"/>
  <c r="C51"/>
  <c r="AT35"/>
  <c r="X113"/>
  <c r="AT32"/>
  <c r="U113"/>
  <c r="AT26"/>
  <c r="P113"/>
  <c r="AT17"/>
  <c r="G113"/>
  <c r="C52"/>
  <c r="C55"/>
  <c r="AT48"/>
  <c r="AJ113"/>
  <c r="AT47"/>
  <c r="AI113"/>
  <c r="AT46"/>
  <c r="AH113"/>
  <c r="AT45"/>
  <c r="AG113"/>
  <c r="AT41"/>
  <c r="AD113"/>
  <c r="AT40"/>
  <c r="AC113"/>
  <c r="AT30"/>
  <c r="S113"/>
  <c r="E55"/>
  <c r="E52"/>
  <c r="AT22"/>
  <c r="L113"/>
  <c r="K54"/>
  <c r="K51"/>
  <c r="AT19"/>
  <c r="I113"/>
  <c r="AT16"/>
  <c r="F113"/>
  <c r="AT15"/>
  <c r="E113"/>
  <c r="AE55"/>
  <c r="AE51"/>
  <c r="W55"/>
  <c r="W51"/>
  <c r="Q51"/>
  <c r="Q55"/>
  <c r="H52"/>
  <c r="H55"/>
  <c r="V55"/>
  <c r="V51"/>
  <c r="L55"/>
  <c r="L51"/>
  <c r="F55"/>
  <c r="F51"/>
  <c r="AF55"/>
  <c r="AF51"/>
  <c r="X55"/>
  <c r="X51"/>
  <c r="J55"/>
  <c r="J51"/>
  <c r="AE47" i="34"/>
  <c r="Y47"/>
  <c r="Q47"/>
  <c r="M47"/>
  <c r="E47"/>
  <c r="AE46"/>
  <c r="Y46"/>
  <c r="Q46"/>
  <c r="M46"/>
  <c r="E46"/>
  <c r="AE45"/>
  <c r="Y45"/>
  <c r="Q45"/>
  <c r="Y40"/>
  <c r="S40"/>
  <c r="O40"/>
  <c r="I40"/>
  <c r="E40"/>
  <c r="AE39"/>
  <c r="W38"/>
  <c r="S38"/>
  <c r="O38"/>
  <c r="I38"/>
  <c r="Y37"/>
  <c r="Q37"/>
  <c r="M37"/>
  <c r="G37"/>
  <c r="S36"/>
  <c r="W26"/>
  <c r="O26"/>
  <c r="G26"/>
  <c r="O24"/>
  <c r="I24"/>
  <c r="Y22"/>
  <c r="Q22"/>
  <c r="M22"/>
  <c r="G22"/>
  <c r="Q20"/>
  <c r="I20"/>
  <c r="Q19"/>
  <c r="M19"/>
  <c r="M17"/>
  <c r="Y16"/>
  <c r="U16"/>
  <c r="M16"/>
  <c r="W15"/>
  <c r="O15"/>
  <c r="G15"/>
  <c r="M14"/>
  <c r="G14"/>
  <c r="AW45" i="33"/>
  <c r="AE52" i="35"/>
  <c r="S52"/>
  <c r="G52"/>
  <c r="G54"/>
  <c r="O53"/>
  <c r="U52"/>
  <c r="M52"/>
  <c r="O54"/>
  <c r="AA51"/>
  <c r="G51"/>
  <c r="Z53"/>
  <c r="N53"/>
  <c r="AB53"/>
  <c r="J53"/>
  <c r="AF52"/>
  <c r="AB52"/>
  <c r="X52"/>
  <c r="D52"/>
  <c r="J52"/>
  <c r="AF54"/>
  <c r="J54"/>
  <c r="D54"/>
  <c r="AB51"/>
  <c r="AB49" i="34"/>
  <c r="AB61" i="33"/>
  <c r="T49" i="34"/>
  <c r="T61" i="33"/>
  <c r="L49" i="34"/>
  <c r="L61" i="33"/>
  <c r="D49" i="34"/>
  <c r="D61" i="33"/>
  <c r="AB53"/>
  <c r="AB44" i="34"/>
  <c r="R40"/>
  <c r="R52" i="33"/>
  <c r="AD49" i="34"/>
  <c r="AD61" i="33"/>
  <c r="V49" i="34"/>
  <c r="V61" i="33"/>
  <c r="N49" i="34"/>
  <c r="N61" i="33"/>
  <c r="F49" i="34"/>
  <c r="F61" i="33"/>
  <c r="Z45" i="34"/>
  <c r="Z53" i="33"/>
  <c r="P53"/>
  <c r="P44" i="34"/>
  <c r="H53" i="33"/>
  <c r="H44" i="34"/>
  <c r="L40"/>
  <c r="L52" i="33"/>
  <c r="V37" i="34"/>
  <c r="V54" i="33"/>
  <c r="H37" i="34"/>
  <c r="H54" i="33"/>
  <c r="AF30" i="34"/>
  <c r="AF52" i="33"/>
  <c r="AB30" i="34"/>
  <c r="AB52" i="33"/>
  <c r="X30" i="34"/>
  <c r="X52" i="33"/>
  <c r="H30" i="34"/>
  <c r="H52" i="33"/>
  <c r="H55"/>
  <c r="D30" i="34"/>
  <c r="D52" i="33"/>
  <c r="J52"/>
  <c r="J29" i="34"/>
  <c r="AF54" i="33"/>
  <c r="AF21" i="34"/>
  <c r="Z54" i="33"/>
  <c r="Z21" i="34"/>
  <c r="J54" i="33"/>
  <c r="J21" i="34"/>
  <c r="D54" i="33"/>
  <c r="D21" i="34"/>
  <c r="AB51" i="33"/>
  <c r="AB15" i="34"/>
  <c r="V55" i="33"/>
  <c r="V51"/>
  <c r="V14" i="34"/>
  <c r="L51" i="33"/>
  <c r="L14" i="34"/>
  <c r="L55" i="33"/>
  <c r="F55"/>
  <c r="F51"/>
  <c r="F14" i="34"/>
  <c r="AF13"/>
  <c r="AF51" i="33"/>
  <c r="AF55"/>
  <c r="X13" i="34"/>
  <c r="X51" i="33"/>
  <c r="X55"/>
  <c r="J55"/>
  <c r="J13" i="34"/>
  <c r="J51" i="33"/>
  <c r="C21" i="34"/>
  <c r="AE61" i="33"/>
  <c r="AE49" i="34"/>
  <c r="AA49"/>
  <c r="AA61" i="33"/>
  <c r="W49" i="34"/>
  <c r="W61" i="33"/>
  <c r="S49" i="34"/>
  <c r="S61" i="33"/>
  <c r="O49" i="34"/>
  <c r="O61" i="33"/>
  <c r="K49" i="34"/>
  <c r="K61" i="33"/>
  <c r="G49" i="34"/>
  <c r="G61" i="33"/>
  <c r="AQ48" i="34"/>
  <c r="AV48" i="33"/>
  <c r="D48" i="34"/>
  <c r="AN48"/>
  <c r="AJ48"/>
  <c r="AF48"/>
  <c r="AB48"/>
  <c r="X48"/>
  <c r="T48"/>
  <c r="P48"/>
  <c r="L48"/>
  <c r="H48"/>
  <c r="AM48"/>
  <c r="AI48"/>
  <c r="AE48"/>
  <c r="AA48"/>
  <c r="W48"/>
  <c r="S48"/>
  <c r="O48"/>
  <c r="K48"/>
  <c r="AT48" i="33"/>
  <c r="F48" i="34"/>
  <c r="AP48"/>
  <c r="AL48"/>
  <c r="AH48"/>
  <c r="AD48"/>
  <c r="Z48"/>
  <c r="V48"/>
  <c r="R48"/>
  <c r="N48"/>
  <c r="J48"/>
  <c r="C48"/>
  <c r="AO48"/>
  <c r="AK48"/>
  <c r="AG48"/>
  <c r="AC48"/>
  <c r="Y48"/>
  <c r="U48"/>
  <c r="Q48"/>
  <c r="M48"/>
  <c r="I48"/>
  <c r="E48"/>
  <c r="AJ113" i="33"/>
  <c r="AQ47" i="34"/>
  <c r="X47"/>
  <c r="D47"/>
  <c r="C47"/>
  <c r="AN47"/>
  <c r="AJ47"/>
  <c r="AF47"/>
  <c r="T47"/>
  <c r="F47"/>
  <c r="AO47"/>
  <c r="AK47"/>
  <c r="AG47"/>
  <c r="AC47"/>
  <c r="U47"/>
  <c r="I47"/>
  <c r="AV47" i="33"/>
  <c r="AD47" i="34"/>
  <c r="H47"/>
  <c r="AP47"/>
  <c r="AL47"/>
  <c r="AH47"/>
  <c r="V47"/>
  <c r="R47"/>
  <c r="AM47"/>
  <c r="AI47"/>
  <c r="S47"/>
  <c r="K47"/>
  <c r="AI113" i="33"/>
  <c r="X46" i="34"/>
  <c r="D46"/>
  <c r="AN46"/>
  <c r="AJ46"/>
  <c r="AF46"/>
  <c r="T46"/>
  <c r="F46"/>
  <c r="C46"/>
  <c r="AV46" i="33"/>
  <c r="AM46" i="34"/>
  <c r="AI46"/>
  <c r="S46"/>
  <c r="K46"/>
  <c r="AH113" i="33"/>
  <c r="AD46" i="34"/>
  <c r="H46"/>
  <c r="AP46"/>
  <c r="AL46"/>
  <c r="AH46"/>
  <c r="V46"/>
  <c r="R46"/>
  <c r="AQ46"/>
  <c r="AO46"/>
  <c r="AK46"/>
  <c r="AG46"/>
  <c r="AC46"/>
  <c r="U46"/>
  <c r="I46"/>
  <c r="X45"/>
  <c r="AN45"/>
  <c r="AJ45"/>
  <c r="V45"/>
  <c r="R45"/>
  <c r="D45"/>
  <c r="AV45" i="33"/>
  <c r="AO45" i="34"/>
  <c r="AK45"/>
  <c r="AG45"/>
  <c r="AC45"/>
  <c r="U45"/>
  <c r="I45"/>
  <c r="E45"/>
  <c r="AG113" i="33"/>
  <c r="AD45" i="34"/>
  <c r="H45"/>
  <c r="C45"/>
  <c r="AP45"/>
  <c r="AL45"/>
  <c r="AH45"/>
  <c r="T45"/>
  <c r="F45"/>
  <c r="AQ45"/>
  <c r="AM45"/>
  <c r="AI45"/>
  <c r="S45"/>
  <c r="K45"/>
  <c r="AA53" i="33"/>
  <c r="AA45" i="34"/>
  <c r="O53" i="33"/>
  <c r="O45" i="34"/>
  <c r="G53" i="33"/>
  <c r="G45" i="34"/>
  <c r="AE53" i="33"/>
  <c r="AE44" i="34"/>
  <c r="Y53" i="33"/>
  <c r="Y44" i="34"/>
  <c r="Q53" i="33"/>
  <c r="Q44" i="34"/>
  <c r="C42"/>
  <c r="AN42"/>
  <c r="AJ42"/>
  <c r="AF42"/>
  <c r="AB42"/>
  <c r="V42"/>
  <c r="R42"/>
  <c r="N42"/>
  <c r="J42"/>
  <c r="F42"/>
  <c r="AV42" i="33"/>
  <c r="AM42" i="34"/>
  <c r="AI42"/>
  <c r="AE42"/>
  <c r="AA42"/>
  <c r="W42"/>
  <c r="S42"/>
  <c r="O42"/>
  <c r="K42"/>
  <c r="G42"/>
  <c r="AP42"/>
  <c r="AL42"/>
  <c r="AH42"/>
  <c r="AD42"/>
  <c r="Z42"/>
  <c r="T42"/>
  <c r="P42"/>
  <c r="L42"/>
  <c r="H42"/>
  <c r="D42"/>
  <c r="AQ42"/>
  <c r="AO42"/>
  <c r="AK42"/>
  <c r="AG42"/>
  <c r="AC42"/>
  <c r="Y42"/>
  <c r="U42"/>
  <c r="Q42"/>
  <c r="M42"/>
  <c r="I42"/>
  <c r="E42"/>
  <c r="AE113" i="33"/>
  <c r="AQ39" i="34"/>
  <c r="AV39" i="33"/>
  <c r="AB39" i="34"/>
  <c r="X39"/>
  <c r="T39"/>
  <c r="P39"/>
  <c r="L39"/>
  <c r="AN39"/>
  <c r="AJ39"/>
  <c r="AF39"/>
  <c r="F39"/>
  <c r="AO39"/>
  <c r="AK39"/>
  <c r="AG39"/>
  <c r="AC39"/>
  <c r="Y39"/>
  <c r="U39"/>
  <c r="Q39"/>
  <c r="M39"/>
  <c r="E39"/>
  <c r="AB113" i="33"/>
  <c r="AT39"/>
  <c r="Z39" i="34"/>
  <c r="V39"/>
  <c r="R39"/>
  <c r="N39"/>
  <c r="J39"/>
  <c r="C39"/>
  <c r="AP39"/>
  <c r="AL39"/>
  <c r="AH39"/>
  <c r="H39"/>
  <c r="D39"/>
  <c r="AM39"/>
  <c r="AI39"/>
  <c r="AA39"/>
  <c r="W39"/>
  <c r="S39"/>
  <c r="O39"/>
  <c r="K39"/>
  <c r="G39"/>
  <c r="AQ36"/>
  <c r="P36"/>
  <c r="L36"/>
  <c r="AP36"/>
  <c r="AL36"/>
  <c r="AH36"/>
  <c r="AD36"/>
  <c r="Z36"/>
  <c r="V36"/>
  <c r="H36"/>
  <c r="D36"/>
  <c r="C36"/>
  <c r="AM36"/>
  <c r="AI36"/>
  <c r="AE36"/>
  <c r="AA36"/>
  <c r="W36"/>
  <c r="O36"/>
  <c r="K36"/>
  <c r="G36"/>
  <c r="Y113" i="33"/>
  <c r="AV36"/>
  <c r="R36" i="34"/>
  <c r="N36"/>
  <c r="J36"/>
  <c r="AN36"/>
  <c r="AJ36"/>
  <c r="AF36"/>
  <c r="AB36"/>
  <c r="X36"/>
  <c r="T36"/>
  <c r="F36"/>
  <c r="AO36"/>
  <c r="AK36"/>
  <c r="AG36"/>
  <c r="AC36"/>
  <c r="Y36"/>
  <c r="U36"/>
  <c r="Q36"/>
  <c r="M36"/>
  <c r="E36"/>
  <c r="AT36" i="33"/>
  <c r="AQ31" i="34"/>
  <c r="AV31" i="33"/>
  <c r="C31" i="34"/>
  <c r="AP31"/>
  <c r="AL31"/>
  <c r="AH31"/>
  <c r="AD31"/>
  <c r="Z31"/>
  <c r="T31"/>
  <c r="P31"/>
  <c r="L31"/>
  <c r="H31"/>
  <c r="D31"/>
  <c r="AO31"/>
  <c r="AK31"/>
  <c r="AG31"/>
  <c r="AC31"/>
  <c r="Y31"/>
  <c r="U31"/>
  <c r="Q31"/>
  <c r="M31"/>
  <c r="I31"/>
  <c r="E31"/>
  <c r="T113" i="33"/>
  <c r="AT31"/>
  <c r="AN31" i="34"/>
  <c r="AJ31"/>
  <c r="AF31"/>
  <c r="AB31"/>
  <c r="V31"/>
  <c r="R31"/>
  <c r="N31"/>
  <c r="J31"/>
  <c r="F31"/>
  <c r="AM31"/>
  <c r="AI31"/>
  <c r="AE31"/>
  <c r="AA31"/>
  <c r="W31"/>
  <c r="S31"/>
  <c r="O31"/>
  <c r="K31"/>
  <c r="G31"/>
  <c r="AE52" i="33"/>
  <c r="AE30" i="34"/>
  <c r="W52" i="33"/>
  <c r="W30" i="34"/>
  <c r="S52" i="33"/>
  <c r="S30" i="34"/>
  <c r="O52" i="33"/>
  <c r="O30" i="34"/>
  <c r="I52" i="33"/>
  <c r="I30" i="34"/>
  <c r="E52" i="33"/>
  <c r="E55"/>
  <c r="E30" i="34"/>
  <c r="AQ26"/>
  <c r="AT26" i="33"/>
  <c r="C26" i="34"/>
  <c r="AP26"/>
  <c r="AL26"/>
  <c r="AH26"/>
  <c r="Z26"/>
  <c r="V26"/>
  <c r="R26"/>
  <c r="L26"/>
  <c r="AM26"/>
  <c r="AI26"/>
  <c r="S26"/>
  <c r="K26"/>
  <c r="P113" i="33"/>
  <c r="AV26"/>
  <c r="AN26" i="34"/>
  <c r="AJ26"/>
  <c r="AB26"/>
  <c r="X26"/>
  <c r="T26"/>
  <c r="N26"/>
  <c r="H26"/>
  <c r="AO26"/>
  <c r="AK26"/>
  <c r="AG26"/>
  <c r="AC26"/>
  <c r="Y26"/>
  <c r="U26"/>
  <c r="I26"/>
  <c r="E26"/>
  <c r="AQ24"/>
  <c r="AP24"/>
  <c r="AL24"/>
  <c r="AH24"/>
  <c r="AD24"/>
  <c r="Z24"/>
  <c r="T24"/>
  <c r="P24"/>
  <c r="L24"/>
  <c r="D24"/>
  <c r="AM24"/>
  <c r="AI24"/>
  <c r="AA24"/>
  <c r="W24"/>
  <c r="S24"/>
  <c r="K24"/>
  <c r="AT24" i="33"/>
  <c r="AV24"/>
  <c r="C24" i="34"/>
  <c r="AN24"/>
  <c r="AJ24"/>
  <c r="AF24"/>
  <c r="AB24"/>
  <c r="X24"/>
  <c r="R24"/>
  <c r="N24"/>
  <c r="H24"/>
  <c r="AO24"/>
  <c r="AK24"/>
  <c r="AG24"/>
  <c r="AC24"/>
  <c r="Y24"/>
  <c r="U24"/>
  <c r="E24"/>
  <c r="N113" i="33"/>
  <c r="E51"/>
  <c r="E22" i="34"/>
  <c r="AE54" i="33"/>
  <c r="AE21" i="34"/>
  <c r="W54" i="33"/>
  <c r="W21" i="34"/>
  <c r="O54" i="33"/>
  <c r="O21" i="34"/>
  <c r="K54" i="33"/>
  <c r="K51"/>
  <c r="K21" i="34"/>
  <c r="G54" i="33"/>
  <c r="G21" i="34"/>
  <c r="S51" i="33"/>
  <c r="S55"/>
  <c r="S20" i="34"/>
  <c r="AQ17"/>
  <c r="AV17" i="33"/>
  <c r="C17" i="34"/>
  <c r="AN17"/>
  <c r="AJ17"/>
  <c r="AF17"/>
  <c r="AB17"/>
  <c r="T17"/>
  <c r="L17"/>
  <c r="H17"/>
  <c r="AM17"/>
  <c r="AI17"/>
  <c r="S17"/>
  <c r="K17"/>
  <c r="G113" i="33"/>
  <c r="AT17"/>
  <c r="AP17" i="34"/>
  <c r="AL17"/>
  <c r="AH17"/>
  <c r="AD17"/>
  <c r="V17"/>
  <c r="R17"/>
  <c r="N17"/>
  <c r="F17"/>
  <c r="AO17"/>
  <c r="AK17"/>
  <c r="AG17"/>
  <c r="AC17"/>
  <c r="U17"/>
  <c r="I17"/>
  <c r="E17"/>
  <c r="AQ14"/>
  <c r="AN14"/>
  <c r="AJ14"/>
  <c r="AB14"/>
  <c r="T14"/>
  <c r="H14"/>
  <c r="AO14"/>
  <c r="AK14"/>
  <c r="AG14"/>
  <c r="AC14"/>
  <c r="E14"/>
  <c r="D113" i="33"/>
  <c r="AT14"/>
  <c r="AV14"/>
  <c r="C14" i="34"/>
  <c r="AP14"/>
  <c r="AL14"/>
  <c r="AH14"/>
  <c r="R14"/>
  <c r="N14"/>
  <c r="AM14"/>
  <c r="AI14"/>
  <c r="AA14"/>
  <c r="S14"/>
  <c r="K14"/>
  <c r="O51" i="33"/>
  <c r="O55"/>
  <c r="O14" i="34"/>
  <c r="I55" i="33"/>
  <c r="I14" i="34"/>
  <c r="I51" i="33"/>
  <c r="C13" i="34"/>
  <c r="AN13"/>
  <c r="AJ13"/>
  <c r="AB13"/>
  <c r="T13"/>
  <c r="L13"/>
  <c r="H13"/>
  <c r="D13"/>
  <c r="AV13" i="33"/>
  <c r="C113"/>
  <c r="AO13" i="34"/>
  <c r="AK13"/>
  <c r="AG13"/>
  <c r="AC13"/>
  <c r="I13"/>
  <c r="E13"/>
  <c r="AT13" i="33"/>
  <c r="AP13" i="34"/>
  <c r="AL13"/>
  <c r="AH13"/>
  <c r="AD13"/>
  <c r="V13"/>
  <c r="R13"/>
  <c r="N13"/>
  <c r="F13"/>
  <c r="AQ13"/>
  <c r="AQ51" i="33"/>
  <c r="AQ55"/>
  <c r="AM13" i="34"/>
  <c r="AI13"/>
  <c r="AA13"/>
  <c r="S13"/>
  <c r="O13"/>
  <c r="K13"/>
  <c r="Y13"/>
  <c r="Y55" i="33"/>
  <c r="Y51"/>
  <c r="U13" i="34"/>
  <c r="U55" i="33"/>
  <c r="U51"/>
  <c r="M13" i="34"/>
  <c r="M55" i="33"/>
  <c r="M51"/>
  <c r="AW27"/>
  <c r="AT27"/>
  <c r="AW44"/>
  <c r="AS53"/>
  <c r="AW53" s="1"/>
  <c r="AW18"/>
  <c r="AT18"/>
  <c r="AT44" i="35"/>
  <c r="AQ53"/>
  <c r="AT53" s="1"/>
  <c r="AF113"/>
  <c r="AT42"/>
  <c r="AE113"/>
  <c r="AT39"/>
  <c r="AB113"/>
  <c r="AT37"/>
  <c r="Z113"/>
  <c r="AT36"/>
  <c r="Y113"/>
  <c r="AT31"/>
  <c r="T113"/>
  <c r="AT29"/>
  <c r="R113"/>
  <c r="AQ52"/>
  <c r="AT24"/>
  <c r="N113"/>
  <c r="AT20"/>
  <c r="J113"/>
  <c r="AT38"/>
  <c r="AA113"/>
  <c r="AT23"/>
  <c r="M113"/>
  <c r="AT21"/>
  <c r="K113"/>
  <c r="AQ54"/>
  <c r="AT54" s="1"/>
  <c r="S55"/>
  <c r="S51"/>
  <c r="AT14"/>
  <c r="D113"/>
  <c r="O55"/>
  <c r="O51"/>
  <c r="I51"/>
  <c r="I55"/>
  <c r="AT13"/>
  <c r="AQ55"/>
  <c r="C113"/>
  <c r="AQ51"/>
  <c r="Y55"/>
  <c r="Y51"/>
  <c r="U51"/>
  <c r="U55"/>
  <c r="M51"/>
  <c r="M55"/>
  <c r="AS55"/>
  <c r="AS51"/>
  <c r="T52"/>
  <c r="T55"/>
  <c r="AD55"/>
  <c r="AD51"/>
  <c r="D55"/>
  <c r="D51"/>
  <c r="Z55"/>
  <c r="Z51"/>
  <c r="P55"/>
  <c r="P51"/>
  <c r="AA47" i="34"/>
  <c r="W47"/>
  <c r="O47"/>
  <c r="G47"/>
  <c r="AA46"/>
  <c r="W46"/>
  <c r="O46"/>
  <c r="G46"/>
  <c r="W45"/>
  <c r="W40"/>
  <c r="Q40"/>
  <c r="M40"/>
  <c r="G40"/>
  <c r="I39"/>
  <c r="U38"/>
  <c r="Q38"/>
  <c r="M38"/>
  <c r="G38"/>
  <c r="AE37"/>
  <c r="W37"/>
  <c r="O37"/>
  <c r="I37"/>
  <c r="I36"/>
  <c r="G35"/>
  <c r="AA26"/>
  <c r="Q26"/>
  <c r="M26"/>
  <c r="Q24"/>
  <c r="M24"/>
  <c r="G24"/>
  <c r="M23"/>
  <c r="AE22"/>
  <c r="W22"/>
  <c r="O22"/>
  <c r="I22"/>
  <c r="O20"/>
  <c r="G20"/>
  <c r="AE19"/>
  <c r="U19"/>
  <c r="O19"/>
  <c r="AA17"/>
  <c r="W17"/>
  <c r="O17"/>
  <c r="G17"/>
  <c r="AE16"/>
  <c r="W16"/>
  <c r="Q16"/>
  <c r="G16"/>
  <c r="AE15"/>
  <c r="Y15"/>
  <c r="Q15"/>
  <c r="M15"/>
  <c r="Y14"/>
  <c r="U14"/>
  <c r="AW22" i="33"/>
  <c r="AW14"/>
  <c r="AW47"/>
  <c r="W53" i="35"/>
  <c r="G55"/>
  <c r="W52"/>
  <c r="Q52"/>
  <c r="AA53"/>
  <c r="AE53"/>
  <c r="E53"/>
  <c r="Y52"/>
  <c r="O52"/>
  <c r="I52"/>
  <c r="M54"/>
  <c r="AS52"/>
  <c r="P53"/>
  <c r="AD52"/>
  <c r="Z52"/>
  <c r="V52"/>
  <c r="P52"/>
  <c r="F52"/>
  <c r="AD54"/>
  <c r="P54"/>
  <c r="F54"/>
  <c r="AB55"/>
  <c r="AW42" i="24"/>
  <c r="AW34"/>
  <c r="AW30"/>
  <c r="AW26"/>
  <c r="AW22"/>
  <c r="AW18"/>
  <c r="AW14"/>
  <c r="C69" i="23"/>
  <c r="D57"/>
  <c r="C57"/>
  <c r="O57"/>
  <c r="S57"/>
  <c r="W57"/>
  <c r="AA57"/>
  <c r="P57"/>
  <c r="R57"/>
  <c r="T57"/>
  <c r="V57"/>
  <c r="X57"/>
  <c r="Z57"/>
  <c r="AB57"/>
  <c r="Q57"/>
  <c r="U57"/>
  <c r="Y57"/>
  <c r="AC57"/>
  <c r="D57" i="22"/>
  <c r="C57"/>
  <c r="C69"/>
  <c r="P57"/>
  <c r="R57"/>
  <c r="T57"/>
  <c r="V57"/>
  <c r="X57"/>
  <c r="Z57"/>
  <c r="AB57"/>
  <c r="O57"/>
  <c r="Q57"/>
  <c r="S57"/>
  <c r="U57"/>
  <c r="W57"/>
  <c r="Y57"/>
  <c r="AA57"/>
  <c r="AC57"/>
  <c r="C71" i="35"/>
  <c r="D59"/>
  <c r="P59"/>
  <c r="R59"/>
  <c r="T59"/>
  <c r="V59"/>
  <c r="X59"/>
  <c r="Z59"/>
  <c r="AB59"/>
  <c r="Q59"/>
  <c r="U59"/>
  <c r="Y59"/>
  <c r="AC59"/>
  <c r="O59"/>
  <c r="S59"/>
  <c r="W59"/>
  <c r="AA59"/>
  <c r="G57" i="21"/>
  <c r="G57" i="25"/>
  <c r="G48" i="27"/>
  <c r="G57" i="23"/>
  <c r="G59" i="35"/>
  <c r="I57" i="21"/>
  <c r="I57" i="25"/>
  <c r="I48" i="27"/>
  <c r="I57" i="23"/>
  <c r="I59" i="35"/>
  <c r="K57" i="21"/>
  <c r="K57" i="25"/>
  <c r="K48" i="27"/>
  <c r="K57" i="23"/>
  <c r="K59" i="35"/>
  <c r="M57" i="21"/>
  <c r="M57" i="25"/>
  <c r="M48" i="27"/>
  <c r="M57" i="23"/>
  <c r="M59" i="35"/>
  <c r="F57" i="23"/>
  <c r="F57" i="22"/>
  <c r="F59" i="35"/>
  <c r="H57" i="23"/>
  <c r="H57" i="22"/>
  <c r="H59" i="35"/>
  <c r="J57" i="23"/>
  <c r="J57" i="22"/>
  <c r="J59" i="35"/>
  <c r="L57" i="23"/>
  <c r="L57" i="22"/>
  <c r="L59" i="35"/>
  <c r="N57" i="23"/>
  <c r="N57" i="22"/>
  <c r="N59" i="35"/>
  <c r="D57" i="21"/>
  <c r="C57"/>
  <c r="Q57"/>
  <c r="U57"/>
  <c r="Y57"/>
  <c r="AC57"/>
  <c r="T57"/>
  <c r="X57"/>
  <c r="AB57"/>
  <c r="P57"/>
  <c r="O57"/>
  <c r="S57"/>
  <c r="W57"/>
  <c r="AA57"/>
  <c r="R57"/>
  <c r="V57"/>
  <c r="Z57"/>
  <c r="D57" i="25"/>
  <c r="C69"/>
  <c r="C57"/>
  <c r="O57"/>
  <c r="S57"/>
  <c r="W57"/>
  <c r="AA57"/>
  <c r="P57"/>
  <c r="R57"/>
  <c r="V57"/>
  <c r="Z57"/>
  <c r="Q57"/>
  <c r="U57"/>
  <c r="Y57"/>
  <c r="AC57"/>
  <c r="T57"/>
  <c r="X57"/>
  <c r="AB57"/>
  <c r="C48" i="27"/>
  <c r="D48"/>
  <c r="P48"/>
  <c r="Q48"/>
  <c r="U48"/>
  <c r="Y48"/>
  <c r="AC48"/>
  <c r="T48"/>
  <c r="X48"/>
  <c r="AB48"/>
  <c r="O48"/>
  <c r="S48"/>
  <c r="W48"/>
  <c r="AA48"/>
  <c r="R48"/>
  <c r="V48"/>
  <c r="Z48"/>
  <c r="D74" i="32"/>
  <c r="C86"/>
  <c r="G86" s="1"/>
  <c r="C74"/>
  <c r="R74"/>
  <c r="V74"/>
  <c r="Z74"/>
  <c r="P74"/>
  <c r="T74"/>
  <c r="X74"/>
  <c r="AB74"/>
  <c r="O74"/>
  <c r="Q74"/>
  <c r="S74"/>
  <c r="U74"/>
  <c r="W74"/>
  <c r="Y74"/>
  <c r="AA74"/>
  <c r="AC74"/>
  <c r="G57" i="22"/>
  <c r="G74" i="32"/>
  <c r="I57" i="22"/>
  <c r="I74" i="32"/>
  <c r="K57" i="22"/>
  <c r="K74" i="32"/>
  <c r="M57" i="22"/>
  <c r="M74" i="32"/>
  <c r="F57" i="21"/>
  <c r="F57" i="25"/>
  <c r="F48" i="27"/>
  <c r="F74" i="32"/>
  <c r="H57" i="21"/>
  <c r="H57" i="25"/>
  <c r="H48" i="27"/>
  <c r="H74" i="32"/>
  <c r="J57" i="21"/>
  <c r="J57" i="25"/>
  <c r="J48" i="27"/>
  <c r="J74" i="32"/>
  <c r="L57" i="21"/>
  <c r="L57" i="25"/>
  <c r="L48" i="27"/>
  <c r="L74" i="32"/>
  <c r="N57" i="21"/>
  <c r="N57" i="25"/>
  <c r="N48" i="27"/>
  <c r="N74" i="32"/>
  <c r="G79" i="6"/>
  <c r="H76" i="7"/>
  <c r="C86" s="1"/>
  <c r="G86" s="1"/>
  <c r="C94" i="29"/>
  <c r="G94" s="1"/>
  <c r="C69"/>
  <c r="D58" i="30"/>
  <c r="AB58"/>
  <c r="C83"/>
  <c r="G83" s="1"/>
  <c r="C58"/>
  <c r="AC69" i="29"/>
  <c r="U69"/>
  <c r="M69"/>
  <c r="E69"/>
  <c r="W69"/>
  <c r="O69"/>
  <c r="G69"/>
  <c r="X58" i="30"/>
  <c r="T58"/>
  <c r="P58"/>
  <c r="L58"/>
  <c r="H58"/>
  <c r="Z69" i="29"/>
  <c r="V69"/>
  <c r="R69"/>
  <c r="N69"/>
  <c r="J69"/>
  <c r="F69"/>
  <c r="AC58" i="30"/>
  <c r="Y58"/>
  <c r="U58"/>
  <c r="Q58"/>
  <c r="M58"/>
  <c r="I58"/>
  <c r="E58"/>
  <c r="AC77" i="31"/>
  <c r="Y77"/>
  <c r="U77"/>
  <c r="Q77"/>
  <c r="M77"/>
  <c r="I77"/>
  <c r="AB77"/>
  <c r="T77"/>
  <c r="L77"/>
  <c r="D77"/>
  <c r="C77"/>
  <c r="Y69" i="29"/>
  <c r="Q69"/>
  <c r="I69"/>
  <c r="AA69"/>
  <c r="S69"/>
  <c r="K69"/>
  <c r="Z58" i="30"/>
  <c r="V58"/>
  <c r="R58"/>
  <c r="N58"/>
  <c r="J58"/>
  <c r="F58"/>
  <c r="AB69" i="29"/>
  <c r="X69"/>
  <c r="T69"/>
  <c r="P69"/>
  <c r="L69"/>
  <c r="H69"/>
  <c r="D69"/>
  <c r="AA58" i="30"/>
  <c r="W58"/>
  <c r="S58"/>
  <c r="O58"/>
  <c r="K58"/>
  <c r="G58"/>
  <c r="AA77" i="31"/>
  <c r="W77"/>
  <c r="S77"/>
  <c r="O77"/>
  <c r="K77"/>
  <c r="G77"/>
  <c r="Z77"/>
  <c r="V77"/>
  <c r="R77"/>
  <c r="N77"/>
  <c r="J77"/>
  <c r="F77"/>
  <c r="K49" i="24"/>
  <c r="S49"/>
  <c r="AA49"/>
  <c r="M52"/>
  <c r="U52"/>
  <c r="AC52"/>
  <c r="G49"/>
  <c r="O49"/>
  <c r="W49"/>
  <c r="I52"/>
  <c r="Q52"/>
  <c r="Y52"/>
  <c r="C50"/>
  <c r="F49"/>
  <c r="N49"/>
  <c r="V49"/>
  <c r="J50"/>
  <c r="R50"/>
  <c r="Z50"/>
  <c r="F51"/>
  <c r="N51"/>
  <c r="V51"/>
  <c r="H52"/>
  <c r="P52"/>
  <c r="X52"/>
  <c r="G53"/>
  <c r="O53"/>
  <c r="W53"/>
  <c r="F53"/>
  <c r="N53"/>
  <c r="V53"/>
  <c r="X48" i="20"/>
  <c r="T48"/>
  <c r="H48"/>
  <c r="C51" i="24"/>
  <c r="K51"/>
  <c r="S51"/>
  <c r="AA51"/>
  <c r="E52"/>
  <c r="J49"/>
  <c r="R49"/>
  <c r="Z49"/>
  <c r="F50"/>
  <c r="N50"/>
  <c r="V50"/>
  <c r="J51"/>
  <c r="R51"/>
  <c r="Z51"/>
  <c r="D52"/>
  <c r="L52"/>
  <c r="T52"/>
  <c r="AB52"/>
  <c r="K53"/>
  <c r="S53"/>
  <c r="AA53"/>
  <c r="J53"/>
  <c r="R53"/>
  <c r="Z53"/>
  <c r="AH109" i="8"/>
  <c r="AW43" i="24"/>
  <c r="AT43" i="20"/>
  <c r="AH111"/>
  <c r="AT41"/>
  <c r="AF111"/>
  <c r="AT39"/>
  <c r="AD111"/>
  <c r="AT26" i="24"/>
  <c r="AV26"/>
  <c r="AT33"/>
  <c r="AV33"/>
  <c r="AQ47"/>
  <c r="AT17"/>
  <c r="AV17"/>
  <c r="AQ49"/>
  <c r="AT20"/>
  <c r="AV20"/>
  <c r="AT18"/>
  <c r="AV18"/>
  <c r="AT27"/>
  <c r="AQ52"/>
  <c r="AV27"/>
  <c r="AT36"/>
  <c r="AV36"/>
  <c r="AQ53"/>
  <c r="AT38"/>
  <c r="AV38"/>
  <c r="AT37"/>
  <c r="AV37"/>
  <c r="AT21"/>
  <c r="AV21"/>
  <c r="AT24"/>
  <c r="AQ51"/>
  <c r="AV24"/>
  <c r="AQ46"/>
  <c r="AT12"/>
  <c r="AV12"/>
  <c r="AT39"/>
  <c r="AV39"/>
  <c r="AT23"/>
  <c r="AV23"/>
  <c r="AT32"/>
  <c r="AV32"/>
  <c r="AT43"/>
  <c r="AV43"/>
  <c r="G46"/>
  <c r="G47"/>
  <c r="O46"/>
  <c r="O47"/>
  <c r="W46"/>
  <c r="W47"/>
  <c r="J47"/>
  <c r="J46"/>
  <c r="R47"/>
  <c r="R46"/>
  <c r="Z47"/>
  <c r="Z46"/>
  <c r="C47"/>
  <c r="C46"/>
  <c r="I46"/>
  <c r="I47"/>
  <c r="Q46"/>
  <c r="Q47"/>
  <c r="Y46"/>
  <c r="Y47"/>
  <c r="D47"/>
  <c r="D46"/>
  <c r="L47"/>
  <c r="L46"/>
  <c r="T47"/>
  <c r="T46"/>
  <c r="AB47"/>
  <c r="AB46"/>
  <c r="AW38"/>
  <c r="AS53"/>
  <c r="AW53" s="1"/>
  <c r="AS52"/>
  <c r="AW27"/>
  <c r="AS50"/>
  <c r="AW23"/>
  <c r="AS48"/>
  <c r="AW48" s="1"/>
  <c r="AW15"/>
  <c r="AF109" i="8"/>
  <c r="AD109"/>
  <c r="G51" i="24"/>
  <c r="O51"/>
  <c r="W51"/>
  <c r="C49"/>
  <c r="C52"/>
  <c r="E48"/>
  <c r="M48"/>
  <c r="U48"/>
  <c r="AC48"/>
  <c r="I49"/>
  <c r="Q49"/>
  <c r="Y49"/>
  <c r="E50"/>
  <c r="M50"/>
  <c r="U50"/>
  <c r="AC50"/>
  <c r="I51"/>
  <c r="Q51"/>
  <c r="Y51"/>
  <c r="K52"/>
  <c r="S52"/>
  <c r="AA52"/>
  <c r="H48"/>
  <c r="P48"/>
  <c r="X48"/>
  <c r="D49"/>
  <c r="L49"/>
  <c r="T49"/>
  <c r="AB49"/>
  <c r="H50"/>
  <c r="P50"/>
  <c r="X50"/>
  <c r="D51"/>
  <c r="L51"/>
  <c r="T51"/>
  <c r="AB51"/>
  <c r="F52"/>
  <c r="N52"/>
  <c r="V52"/>
  <c r="E53"/>
  <c r="M53"/>
  <c r="U53"/>
  <c r="AC53"/>
  <c r="D53"/>
  <c r="L53"/>
  <c r="T53"/>
  <c r="AB53"/>
  <c r="AW39"/>
  <c r="AW35"/>
  <c r="AW31"/>
  <c r="AW19"/>
  <c r="AT42" i="20"/>
  <c r="AG111"/>
  <c r="AV44" i="24"/>
  <c r="AT44"/>
  <c r="AT30"/>
  <c r="AV30"/>
  <c r="AT25"/>
  <c r="AV25"/>
  <c r="AT34"/>
  <c r="AV34"/>
  <c r="AT41"/>
  <c r="AV41"/>
  <c r="AT35"/>
  <c r="AV35"/>
  <c r="AT19"/>
  <c r="AV19"/>
  <c r="AT22"/>
  <c r="AQ50"/>
  <c r="AV22"/>
  <c r="AT42"/>
  <c r="AV42"/>
  <c r="AT16"/>
  <c r="AV16"/>
  <c r="AT29"/>
  <c r="AV29"/>
  <c r="AT13"/>
  <c r="AV13"/>
  <c r="AT40"/>
  <c r="AV40"/>
  <c r="AT28"/>
  <c r="AV28"/>
  <c r="AT31"/>
  <c r="AV31"/>
  <c r="AT15"/>
  <c r="AV15"/>
  <c r="AT14"/>
  <c r="AQ48"/>
  <c r="AV14"/>
  <c r="K46"/>
  <c r="K47"/>
  <c r="S46"/>
  <c r="S47"/>
  <c r="AA46"/>
  <c r="AA47"/>
  <c r="F47"/>
  <c r="F46"/>
  <c r="N47"/>
  <c r="N46"/>
  <c r="V47"/>
  <c r="V46"/>
  <c r="E46"/>
  <c r="E47"/>
  <c r="M46"/>
  <c r="M47"/>
  <c r="U46"/>
  <c r="U47"/>
  <c r="AC46"/>
  <c r="AC47"/>
  <c r="H47"/>
  <c r="H46"/>
  <c r="P47"/>
  <c r="P46"/>
  <c r="X47"/>
  <c r="X46"/>
  <c r="AW24"/>
  <c r="AS51"/>
  <c r="AW20"/>
  <c r="AS49"/>
  <c r="AS46"/>
  <c r="AS47"/>
  <c r="AW47" s="1"/>
  <c r="AW12"/>
  <c r="AG109" i="8"/>
  <c r="C53" i="24"/>
  <c r="I48"/>
  <c r="Q48"/>
  <c r="Y48"/>
  <c r="E49"/>
  <c r="M49"/>
  <c r="U49"/>
  <c r="AC49"/>
  <c r="I50"/>
  <c r="Q50"/>
  <c r="Y50"/>
  <c r="E51"/>
  <c r="M51"/>
  <c r="U51"/>
  <c r="AC51"/>
  <c r="G52"/>
  <c r="O52"/>
  <c r="W52"/>
  <c r="D48"/>
  <c r="L48"/>
  <c r="T48"/>
  <c r="AB48"/>
  <c r="H49"/>
  <c r="P49"/>
  <c r="X49"/>
  <c r="D50"/>
  <c r="L50"/>
  <c r="T50"/>
  <c r="AB50"/>
  <c r="H51"/>
  <c r="P51"/>
  <c r="X51"/>
  <c r="J52"/>
  <c r="R52"/>
  <c r="Z52"/>
  <c r="I53"/>
  <c r="Q53"/>
  <c r="Y53"/>
  <c r="H53"/>
  <c r="P53"/>
  <c r="X53"/>
  <c r="AW40"/>
  <c r="AW36"/>
  <c r="AW32"/>
  <c r="AW28"/>
  <c r="AW16"/>
  <c r="AW41"/>
  <c r="AW37"/>
  <c r="AW33"/>
  <c r="AW29"/>
  <c r="AW25"/>
  <c r="AW21"/>
  <c r="AW17"/>
  <c r="AW13"/>
  <c r="W52" i="20"/>
  <c r="AA48"/>
  <c r="E48"/>
  <c r="C69"/>
  <c r="G69" s="1"/>
  <c r="C57"/>
  <c r="AT38"/>
  <c r="AQ53"/>
  <c r="AT37"/>
  <c r="AT36"/>
  <c r="AT34"/>
  <c r="AT33"/>
  <c r="AT31"/>
  <c r="AQ52"/>
  <c r="AT27"/>
  <c r="AT25"/>
  <c r="AT24"/>
  <c r="AQ51"/>
  <c r="AQ50"/>
  <c r="AT22"/>
  <c r="AT21"/>
  <c r="AT19"/>
  <c r="AT17"/>
  <c r="AT16"/>
  <c r="AT15"/>
  <c r="AQ48"/>
  <c r="AT14"/>
  <c r="AC46"/>
  <c r="AC47"/>
  <c r="Y46"/>
  <c r="Y47"/>
  <c r="Q46"/>
  <c r="Q47"/>
  <c r="I46"/>
  <c r="I47"/>
  <c r="AS46"/>
  <c r="AS47"/>
  <c r="X47"/>
  <c r="X46"/>
  <c r="T47"/>
  <c r="T46"/>
  <c r="P47"/>
  <c r="P46"/>
  <c r="H47"/>
  <c r="H46"/>
  <c r="D47"/>
  <c r="D46"/>
  <c r="C51"/>
  <c r="AA57"/>
  <c r="W57"/>
  <c r="S57"/>
  <c r="O57"/>
  <c r="K57"/>
  <c r="G57"/>
  <c r="S53"/>
  <c r="K53"/>
  <c r="O52"/>
  <c r="E52"/>
  <c r="W51"/>
  <c r="O51"/>
  <c r="W50"/>
  <c r="AC49"/>
  <c r="Q49"/>
  <c r="I49"/>
  <c r="O48"/>
  <c r="C52"/>
  <c r="AB57"/>
  <c r="X57"/>
  <c r="T57"/>
  <c r="P57"/>
  <c r="L57"/>
  <c r="H57"/>
  <c r="D57"/>
  <c r="L53"/>
  <c r="H52"/>
  <c r="Z52"/>
  <c r="V52"/>
  <c r="J52"/>
  <c r="Z51"/>
  <c r="V51"/>
  <c r="J51"/>
  <c r="D51"/>
  <c r="V50"/>
  <c r="Z49"/>
  <c r="V49"/>
  <c r="H49"/>
  <c r="Z48"/>
  <c r="V48"/>
  <c r="J48"/>
  <c r="AS53"/>
  <c r="AS50"/>
  <c r="AS48"/>
  <c r="AT35"/>
  <c r="AT32"/>
  <c r="AT30"/>
  <c r="AT29"/>
  <c r="AT28"/>
  <c r="AT26"/>
  <c r="AT23"/>
  <c r="AT20"/>
  <c r="AQ49"/>
  <c r="AT18"/>
  <c r="AT13"/>
  <c r="AQ46"/>
  <c r="AT12"/>
  <c r="AQ47"/>
  <c r="AA46"/>
  <c r="AA47"/>
  <c r="W46"/>
  <c r="W47"/>
  <c r="O46"/>
  <c r="O47"/>
  <c r="E46"/>
  <c r="E47"/>
  <c r="C46"/>
  <c r="C47"/>
  <c r="AB48"/>
  <c r="AB46"/>
  <c r="Z47"/>
  <c r="Z46"/>
  <c r="V47"/>
  <c r="V46"/>
  <c r="R47"/>
  <c r="R46"/>
  <c r="J47"/>
  <c r="J46"/>
  <c r="F47"/>
  <c r="F46"/>
  <c r="AC57"/>
  <c r="Y57"/>
  <c r="U57"/>
  <c r="Q57"/>
  <c r="M57"/>
  <c r="I57"/>
  <c r="E57"/>
  <c r="U53"/>
  <c r="M53"/>
  <c r="G53"/>
  <c r="AA52"/>
  <c r="Q52"/>
  <c r="I52"/>
  <c r="AA51"/>
  <c r="Q51"/>
  <c r="I51"/>
  <c r="Q50"/>
  <c r="AA49"/>
  <c r="O49"/>
  <c r="E49"/>
  <c r="Y48"/>
  <c r="Q48"/>
  <c r="AS52"/>
  <c r="Z57"/>
  <c r="V57"/>
  <c r="R57"/>
  <c r="N57"/>
  <c r="J57"/>
  <c r="F57"/>
  <c r="X52"/>
  <c r="T52"/>
  <c r="D52"/>
  <c r="X51"/>
  <c r="T51"/>
  <c r="H51"/>
  <c r="X50"/>
  <c r="T50"/>
  <c r="X49"/>
  <c r="T49"/>
  <c r="D49"/>
  <c r="AS51"/>
  <c r="AS49"/>
  <c r="C25" i="9"/>
  <c r="C30"/>
  <c r="AB43"/>
  <c r="X43"/>
  <c r="T43"/>
  <c r="H43"/>
  <c r="D43"/>
  <c r="L39"/>
  <c r="D37"/>
  <c r="C40"/>
  <c r="N43"/>
  <c r="V41"/>
  <c r="X37"/>
  <c r="J37"/>
  <c r="X36"/>
  <c r="T36"/>
  <c r="J36"/>
  <c r="X34"/>
  <c r="T34"/>
  <c r="H34"/>
  <c r="D34"/>
  <c r="Z33"/>
  <c r="T33"/>
  <c r="Z31"/>
  <c r="V31"/>
  <c r="D31"/>
  <c r="Z25"/>
  <c r="V25"/>
  <c r="J25"/>
  <c r="D25"/>
  <c r="Z21"/>
  <c r="V21"/>
  <c r="D21"/>
  <c r="Z19"/>
  <c r="V19"/>
  <c r="J19"/>
  <c r="F19"/>
  <c r="Z17"/>
  <c r="V17"/>
  <c r="J17"/>
  <c r="F17"/>
  <c r="Z16"/>
  <c r="V16"/>
  <c r="J16"/>
  <c r="F16"/>
  <c r="Z15"/>
  <c r="V15"/>
  <c r="J15"/>
  <c r="C16"/>
  <c r="F42"/>
  <c r="X35"/>
  <c r="T35"/>
  <c r="Z32"/>
  <c r="V32"/>
  <c r="J32"/>
  <c r="D32"/>
  <c r="Z30"/>
  <c r="V30"/>
  <c r="J30"/>
  <c r="D30"/>
  <c r="X29"/>
  <c r="T29"/>
  <c r="Z28"/>
  <c r="V28"/>
  <c r="Z26"/>
  <c r="V26"/>
  <c r="J26"/>
  <c r="D26"/>
  <c r="V23"/>
  <c r="X18"/>
  <c r="T18"/>
  <c r="H18"/>
  <c r="D18"/>
  <c r="Z13"/>
  <c r="V13"/>
  <c r="J13"/>
  <c r="D13"/>
  <c r="C26"/>
  <c r="C18"/>
  <c r="G60" i="5"/>
  <c r="I60"/>
  <c r="L60"/>
  <c r="H60"/>
  <c r="D60"/>
  <c r="K60"/>
  <c r="M60"/>
  <c r="E60"/>
  <c r="N60"/>
  <c r="J60"/>
  <c r="F60"/>
  <c r="AW43" i="8"/>
  <c r="AW35"/>
  <c r="AW42"/>
  <c r="AW34"/>
  <c r="AW30"/>
  <c r="AW26"/>
  <c r="AW18"/>
  <c r="AW41"/>
  <c r="AW33"/>
  <c r="AW29"/>
  <c r="AW25"/>
  <c r="AW21"/>
  <c r="AW17"/>
  <c r="AW13"/>
  <c r="C43" i="9"/>
  <c r="C19"/>
  <c r="C15"/>
  <c r="Z43"/>
  <c r="V43"/>
  <c r="P43"/>
  <c r="J43"/>
  <c r="F43"/>
  <c r="T41"/>
  <c r="T37"/>
  <c r="H37"/>
  <c r="Z36"/>
  <c r="V36"/>
  <c r="L36"/>
  <c r="D36"/>
  <c r="Z34"/>
  <c r="V34"/>
  <c r="J34"/>
  <c r="F34"/>
  <c r="AB33"/>
  <c r="V33"/>
  <c r="D33"/>
  <c r="X31"/>
  <c r="T31"/>
  <c r="H31"/>
  <c r="X25"/>
  <c r="T25"/>
  <c r="H25"/>
  <c r="X21"/>
  <c r="T21"/>
  <c r="H21"/>
  <c r="AB19"/>
  <c r="X19"/>
  <c r="T19"/>
  <c r="H19"/>
  <c r="D19"/>
  <c r="X17"/>
  <c r="T17"/>
  <c r="H17"/>
  <c r="D17"/>
  <c r="X16"/>
  <c r="T16"/>
  <c r="H16"/>
  <c r="D16"/>
  <c r="X15"/>
  <c r="T15"/>
  <c r="H15"/>
  <c r="C34"/>
  <c r="AC43"/>
  <c r="W43"/>
  <c r="I43"/>
  <c r="O41"/>
  <c r="U39"/>
  <c r="M39"/>
  <c r="G39"/>
  <c r="AA37"/>
  <c r="O37"/>
  <c r="E37"/>
  <c r="W36"/>
  <c r="S36"/>
  <c r="O36"/>
  <c r="G36"/>
  <c r="AC34"/>
  <c r="W34"/>
  <c r="O34"/>
  <c r="E34"/>
  <c r="W33"/>
  <c r="AC31"/>
  <c r="Q31"/>
  <c r="I31"/>
  <c r="AA25"/>
  <c r="Q25"/>
  <c r="I25"/>
  <c r="AC21"/>
  <c r="Q21"/>
  <c r="I21"/>
  <c r="AC19"/>
  <c r="Q19"/>
  <c r="I19"/>
  <c r="AA17"/>
  <c r="W17"/>
  <c r="O17"/>
  <c r="E17"/>
  <c r="AA16"/>
  <c r="O16"/>
  <c r="E16"/>
  <c r="AA15"/>
  <c r="Q15"/>
  <c r="E15"/>
  <c r="F71" i="4"/>
  <c r="J71"/>
  <c r="N71"/>
  <c r="R71"/>
  <c r="V71"/>
  <c r="Z71"/>
  <c r="D71"/>
  <c r="H71"/>
  <c r="C29" i="9"/>
  <c r="C13"/>
  <c r="Z35"/>
  <c r="V35"/>
  <c r="D35"/>
  <c r="AB32"/>
  <c r="X32"/>
  <c r="T32"/>
  <c r="H32"/>
  <c r="X30"/>
  <c r="T30"/>
  <c r="H30"/>
  <c r="Z29"/>
  <c r="V29"/>
  <c r="D29"/>
  <c r="X28"/>
  <c r="T28"/>
  <c r="D28"/>
  <c r="X26"/>
  <c r="T26"/>
  <c r="H26"/>
  <c r="X23"/>
  <c r="T23"/>
  <c r="Z18"/>
  <c r="V18"/>
  <c r="J18"/>
  <c r="F18"/>
  <c r="X13"/>
  <c r="T13"/>
  <c r="H13"/>
  <c r="AW38" i="8"/>
  <c r="AS53"/>
  <c r="AW53" s="1"/>
  <c r="AW22"/>
  <c r="AS50"/>
  <c r="AS48"/>
  <c r="AW48" s="1"/>
  <c r="AW14"/>
  <c r="C27" i="9"/>
  <c r="AB59" i="8"/>
  <c r="AB44" i="9"/>
  <c r="X59" i="8"/>
  <c r="X44" i="9"/>
  <c r="T59" i="8"/>
  <c r="T44" i="9"/>
  <c r="P59" i="8"/>
  <c r="P44" i="9"/>
  <c r="L59" i="8"/>
  <c r="L44" i="9"/>
  <c r="H59" i="8"/>
  <c r="H44" i="9"/>
  <c r="D59" i="8"/>
  <c r="D44" i="9"/>
  <c r="L38"/>
  <c r="L53" i="8"/>
  <c r="H28" i="9"/>
  <c r="H52" i="8"/>
  <c r="Z27" i="9"/>
  <c r="Z52" i="8"/>
  <c r="V27" i="9"/>
  <c r="V52" i="8"/>
  <c r="J27" i="9"/>
  <c r="J52" i="8"/>
  <c r="Z24" i="9"/>
  <c r="Z51" i="8"/>
  <c r="V24" i="9"/>
  <c r="V51" i="8"/>
  <c r="J24" i="9"/>
  <c r="J51" i="8"/>
  <c r="D24" i="9"/>
  <c r="D51" i="8"/>
  <c r="H23" i="9"/>
  <c r="H50" i="8"/>
  <c r="V22" i="9"/>
  <c r="V50" i="8"/>
  <c r="D22" i="9"/>
  <c r="D50" i="8"/>
  <c r="Z20" i="9"/>
  <c r="Z49" i="8"/>
  <c r="V20" i="9"/>
  <c r="V49" i="8"/>
  <c r="H20" i="9"/>
  <c r="H49" i="8"/>
  <c r="Z48"/>
  <c r="Z14" i="9"/>
  <c r="V14"/>
  <c r="V48" i="8"/>
  <c r="J48"/>
  <c r="J14" i="9"/>
  <c r="F48" i="8"/>
  <c r="F14" i="9"/>
  <c r="X12"/>
  <c r="X47" i="8"/>
  <c r="X46"/>
  <c r="T12" i="9"/>
  <c r="T47" i="8"/>
  <c r="T46"/>
  <c r="P12" i="9"/>
  <c r="P47" i="8"/>
  <c r="P46"/>
  <c r="H12" i="9"/>
  <c r="H47" i="8"/>
  <c r="H46"/>
  <c r="D12" i="9"/>
  <c r="D47" i="8"/>
  <c r="D46"/>
  <c r="C14" i="9"/>
  <c r="AC44"/>
  <c r="AC59" i="8"/>
  <c r="Y44" i="9"/>
  <c r="Y59" i="8"/>
  <c r="U44" i="9"/>
  <c r="U59" i="8"/>
  <c r="Q44" i="9"/>
  <c r="Q59" i="8"/>
  <c r="M44" i="9"/>
  <c r="M59" i="8"/>
  <c r="I44" i="9"/>
  <c r="I59" i="8"/>
  <c r="E44" i="9"/>
  <c r="E59" i="8"/>
  <c r="AP42" i="9"/>
  <c r="AL42"/>
  <c r="AH42"/>
  <c r="AD42"/>
  <c r="Z42"/>
  <c r="V42"/>
  <c r="R42"/>
  <c r="N42"/>
  <c r="J42"/>
  <c r="AQ42"/>
  <c r="AO42"/>
  <c r="AK42"/>
  <c r="AG42"/>
  <c r="AC42"/>
  <c r="Y42"/>
  <c r="U42"/>
  <c r="Q42"/>
  <c r="M42"/>
  <c r="I42"/>
  <c r="E42"/>
  <c r="C42"/>
  <c r="AN42"/>
  <c r="AJ42"/>
  <c r="AF42"/>
  <c r="AB42"/>
  <c r="X42"/>
  <c r="T42"/>
  <c r="P42"/>
  <c r="L42"/>
  <c r="H42"/>
  <c r="D42"/>
  <c r="AV42" i="8"/>
  <c r="AM42" i="9"/>
  <c r="AI42"/>
  <c r="AE42"/>
  <c r="AA42"/>
  <c r="W42"/>
  <c r="S42"/>
  <c r="O42"/>
  <c r="K42"/>
  <c r="G42"/>
  <c r="AT42" i="8"/>
  <c r="U53"/>
  <c r="U38" i="9"/>
  <c r="M53" i="8"/>
  <c r="M38" i="9"/>
  <c r="G53" i="8"/>
  <c r="G38" i="9"/>
  <c r="C35"/>
  <c r="AP35"/>
  <c r="AL35"/>
  <c r="AH35"/>
  <c r="AD35"/>
  <c r="R35"/>
  <c r="N35"/>
  <c r="J35"/>
  <c r="F35"/>
  <c r="AV35" i="8"/>
  <c r="AO35" i="9"/>
  <c r="AK35"/>
  <c r="AG35"/>
  <c r="Y35"/>
  <c r="U35"/>
  <c r="M35"/>
  <c r="AN35"/>
  <c r="AJ35"/>
  <c r="AF35"/>
  <c r="AB35"/>
  <c r="P35"/>
  <c r="L35"/>
  <c r="H35"/>
  <c r="AQ35"/>
  <c r="AM35"/>
  <c r="AI35"/>
  <c r="AE35"/>
  <c r="W35"/>
  <c r="S35"/>
  <c r="K35"/>
  <c r="G35"/>
  <c r="AT35" i="8"/>
  <c r="AP32" i="9"/>
  <c r="AL32"/>
  <c r="AH32"/>
  <c r="AD32"/>
  <c r="R32"/>
  <c r="N32"/>
  <c r="F32"/>
  <c r="AV32" i="8"/>
  <c r="AM32" i="9"/>
  <c r="AI32"/>
  <c r="AE32"/>
  <c r="S32"/>
  <c r="K32"/>
  <c r="G32"/>
  <c r="AN32"/>
  <c r="AJ32"/>
  <c r="AF32"/>
  <c r="P32"/>
  <c r="L32"/>
  <c r="AQ32"/>
  <c r="AO32"/>
  <c r="AK32"/>
  <c r="AG32"/>
  <c r="AC32"/>
  <c r="Y32"/>
  <c r="U32"/>
  <c r="M32"/>
  <c r="AT32" i="8"/>
  <c r="AP30" i="9"/>
  <c r="AL30"/>
  <c r="AH30"/>
  <c r="AD30"/>
  <c r="R30"/>
  <c r="N30"/>
  <c r="F30"/>
  <c r="AV30" i="8"/>
  <c r="AM30" i="9"/>
  <c r="AI30"/>
  <c r="AE30"/>
  <c r="W30"/>
  <c r="S30"/>
  <c r="K30"/>
  <c r="G30"/>
  <c r="AN30"/>
  <c r="AJ30"/>
  <c r="AF30"/>
  <c r="AB30"/>
  <c r="P30"/>
  <c r="L30"/>
  <c r="AQ30"/>
  <c r="AO30"/>
  <c r="AK30"/>
  <c r="AG30"/>
  <c r="AC30"/>
  <c r="Y30"/>
  <c r="U30"/>
  <c r="M30"/>
  <c r="AT30" i="8"/>
  <c r="AP29" i="9"/>
  <c r="AL29"/>
  <c r="AH29"/>
  <c r="AD29"/>
  <c r="R29"/>
  <c r="N29"/>
  <c r="J29"/>
  <c r="F29"/>
  <c r="AV29" i="8"/>
  <c r="AO29" i="9"/>
  <c r="AK29"/>
  <c r="AG29"/>
  <c r="AC29"/>
  <c r="Y29"/>
  <c r="U29"/>
  <c r="M29"/>
  <c r="AN29"/>
  <c r="AJ29"/>
  <c r="AF29"/>
  <c r="AB29"/>
  <c r="P29"/>
  <c r="L29"/>
  <c r="H29"/>
  <c r="AQ29"/>
  <c r="AM29"/>
  <c r="AI29"/>
  <c r="AE29"/>
  <c r="W29"/>
  <c r="S29"/>
  <c r="K29"/>
  <c r="G29"/>
  <c r="AT29" i="8"/>
  <c r="AP28" i="9"/>
  <c r="AL28"/>
  <c r="AH28"/>
  <c r="AD28"/>
  <c r="R28"/>
  <c r="N28"/>
  <c r="J28"/>
  <c r="F28"/>
  <c r="AV28" i="8"/>
  <c r="AM28" i="9"/>
  <c r="AI28"/>
  <c r="AE28"/>
  <c r="S28"/>
  <c r="K28"/>
  <c r="G28"/>
  <c r="AN28"/>
  <c r="AJ28"/>
  <c r="AF28"/>
  <c r="AB28"/>
  <c r="P28"/>
  <c r="L28"/>
  <c r="AQ28"/>
  <c r="AO28"/>
  <c r="AK28"/>
  <c r="AG28"/>
  <c r="AC28"/>
  <c r="Y28"/>
  <c r="U28"/>
  <c r="M28"/>
  <c r="AT28" i="8"/>
  <c r="AA27" i="9"/>
  <c r="AA52" i="8"/>
  <c r="Q27" i="9"/>
  <c r="Q52" i="8"/>
  <c r="I27" i="9"/>
  <c r="I52" i="8"/>
  <c r="AQ26" i="9"/>
  <c r="AO26"/>
  <c r="AK26"/>
  <c r="AG26"/>
  <c r="AC26"/>
  <c r="U26"/>
  <c r="AP26"/>
  <c r="AL26"/>
  <c r="AH26"/>
  <c r="AD26"/>
  <c r="R26"/>
  <c r="N26"/>
  <c r="F26"/>
  <c r="AV26" i="8"/>
  <c r="AM26" i="9"/>
  <c r="AI26"/>
  <c r="AE26"/>
  <c r="S26"/>
  <c r="AN26"/>
  <c r="AJ26"/>
  <c r="AF26"/>
  <c r="AB26"/>
  <c r="P26"/>
  <c r="L26"/>
  <c r="K26"/>
  <c r="G26"/>
  <c r="M26"/>
  <c r="E26"/>
  <c r="AT26" i="8"/>
  <c r="Y26" i="9"/>
  <c r="Y51" i="8"/>
  <c r="AA24" i="9"/>
  <c r="AA51" i="8"/>
  <c r="Q24" i="9"/>
  <c r="Q51" i="8"/>
  <c r="I24" i="9"/>
  <c r="I51" i="8"/>
  <c r="AQ23" i="9"/>
  <c r="AP23"/>
  <c r="AL23"/>
  <c r="AH23"/>
  <c r="AD23"/>
  <c r="Z23"/>
  <c r="R23"/>
  <c r="N23"/>
  <c r="J23"/>
  <c r="F23"/>
  <c r="C23"/>
  <c r="AN23"/>
  <c r="AJ23"/>
  <c r="AF23"/>
  <c r="AB23"/>
  <c r="P23"/>
  <c r="L23"/>
  <c r="D23"/>
  <c r="AO23"/>
  <c r="AK23"/>
  <c r="AG23"/>
  <c r="AC23"/>
  <c r="Y23"/>
  <c r="U23"/>
  <c r="M23"/>
  <c r="I23"/>
  <c r="E23"/>
  <c r="AV23" i="8"/>
  <c r="AM23" i="9"/>
  <c r="AI23"/>
  <c r="AE23"/>
  <c r="AA23"/>
  <c r="S23"/>
  <c r="O23"/>
  <c r="K23"/>
  <c r="G23"/>
  <c r="AT23" i="8"/>
  <c r="AA22" i="9"/>
  <c r="AA50" i="8"/>
  <c r="Q22" i="9"/>
  <c r="Q50" i="8"/>
  <c r="I22" i="9"/>
  <c r="I50" i="8"/>
  <c r="AQ20" i="9"/>
  <c r="C20"/>
  <c r="AP20"/>
  <c r="AL20"/>
  <c r="AH20"/>
  <c r="AD20"/>
  <c r="R20"/>
  <c r="N20"/>
  <c r="J20"/>
  <c r="F20"/>
  <c r="AN20"/>
  <c r="AJ20"/>
  <c r="AF20"/>
  <c r="AB20"/>
  <c r="P20"/>
  <c r="L20"/>
  <c r="AV20" i="8"/>
  <c r="AM20" i="9"/>
  <c r="AI20"/>
  <c r="AE20"/>
  <c r="W20"/>
  <c r="S20"/>
  <c r="K20"/>
  <c r="G20"/>
  <c r="AQ49" i="8"/>
  <c r="E21" i="42" s="1"/>
  <c r="AO20" i="9"/>
  <c r="AK20"/>
  <c r="AG20"/>
  <c r="Y20"/>
  <c r="U20"/>
  <c r="M20"/>
  <c r="AT20" i="8"/>
  <c r="AA20" i="9"/>
  <c r="AA49" i="8"/>
  <c r="O20" i="9"/>
  <c r="O49" i="8"/>
  <c r="E20" i="9"/>
  <c r="E49" i="8"/>
  <c r="AQ18" i="9"/>
  <c r="AP18"/>
  <c r="AL18"/>
  <c r="AH18"/>
  <c r="AD18"/>
  <c r="R18"/>
  <c r="N18"/>
  <c r="AN18"/>
  <c r="AJ18"/>
  <c r="AF18"/>
  <c r="AB18"/>
  <c r="P18"/>
  <c r="L18"/>
  <c r="AM18"/>
  <c r="AI18"/>
  <c r="AE18"/>
  <c r="W18"/>
  <c r="S18"/>
  <c r="K18"/>
  <c r="G18"/>
  <c r="AV18" i="8"/>
  <c r="AO18" i="9"/>
  <c r="AK18"/>
  <c r="AG18"/>
  <c r="AC18"/>
  <c r="U18"/>
  <c r="M18"/>
  <c r="AT18" i="8"/>
  <c r="AC14" i="9"/>
  <c r="AC48" i="8"/>
  <c r="Y14" i="9"/>
  <c r="Y48" i="8"/>
  <c r="Q14" i="9"/>
  <c r="Q48" i="8"/>
  <c r="I14" i="9"/>
  <c r="I48" i="8"/>
  <c r="AQ13" i="9"/>
  <c r="AN13"/>
  <c r="AJ13"/>
  <c r="AF13"/>
  <c r="AB13"/>
  <c r="P13"/>
  <c r="L13"/>
  <c r="AO13"/>
  <c r="AK13"/>
  <c r="AG13"/>
  <c r="AC13"/>
  <c r="U13"/>
  <c r="M13"/>
  <c r="AP13"/>
  <c r="AL13"/>
  <c r="AH13"/>
  <c r="AD13"/>
  <c r="R13"/>
  <c r="N13"/>
  <c r="F13"/>
  <c r="AM13"/>
  <c r="AI13"/>
  <c r="AE13"/>
  <c r="S13"/>
  <c r="K13"/>
  <c r="G13"/>
  <c r="AV13" i="8"/>
  <c r="AT13"/>
  <c r="AQ12" i="9"/>
  <c r="AN12"/>
  <c r="AJ12"/>
  <c r="AF12"/>
  <c r="AB12"/>
  <c r="L12"/>
  <c r="AM12"/>
  <c r="AI12"/>
  <c r="AE12"/>
  <c r="S12"/>
  <c r="K12"/>
  <c r="G12"/>
  <c r="AQ47" i="8"/>
  <c r="AQ46"/>
  <c r="E20" i="42" s="1"/>
  <c r="AV12" i="8"/>
  <c r="AP12" i="9"/>
  <c r="AL12"/>
  <c r="AH12"/>
  <c r="AD12"/>
  <c r="N12"/>
  <c r="AO12"/>
  <c r="AK12"/>
  <c r="AG12"/>
  <c r="U12"/>
  <c r="M12"/>
  <c r="AT12" i="8"/>
  <c r="AA12" i="9"/>
  <c r="AA47" i="8"/>
  <c r="AA46"/>
  <c r="W12" i="9"/>
  <c r="W47" i="8"/>
  <c r="W46"/>
  <c r="O12" i="9"/>
  <c r="O47" i="8"/>
  <c r="O46"/>
  <c r="E12" i="9"/>
  <c r="E47" i="8"/>
  <c r="E46"/>
  <c r="E71" i="4"/>
  <c r="I71"/>
  <c r="M71"/>
  <c r="Q71"/>
  <c r="U71"/>
  <c r="Y71"/>
  <c r="AC71"/>
  <c r="P74" i="7"/>
  <c r="E74"/>
  <c r="AA35" i="9"/>
  <c r="O35"/>
  <c r="E35"/>
  <c r="W32"/>
  <c r="O32"/>
  <c r="E32"/>
  <c r="Q30"/>
  <c r="I30"/>
  <c r="Q29"/>
  <c r="I29"/>
  <c r="W28"/>
  <c r="O28"/>
  <c r="E28"/>
  <c r="Q26"/>
  <c r="I26"/>
  <c r="Q23"/>
  <c r="Y18"/>
  <c r="O18"/>
  <c r="E18"/>
  <c r="Y13"/>
  <c r="Q13"/>
  <c r="I13"/>
  <c r="AW40" i="8"/>
  <c r="AT40"/>
  <c r="AW24"/>
  <c r="AS51"/>
  <c r="AW20"/>
  <c r="AS49"/>
  <c r="AS46"/>
  <c r="AS47"/>
  <c r="AW47" s="1"/>
  <c r="AW12"/>
  <c r="AW27"/>
  <c r="AS52"/>
  <c r="C12" i="9"/>
  <c r="Z44"/>
  <c r="Z59" i="8"/>
  <c r="V44" i="9"/>
  <c r="V59" i="8"/>
  <c r="R44" i="9"/>
  <c r="R59" i="8"/>
  <c r="N44" i="9"/>
  <c r="N59" i="8"/>
  <c r="J44" i="9"/>
  <c r="J59" i="8"/>
  <c r="F44" i="9"/>
  <c r="F59" i="8"/>
  <c r="J31" i="9"/>
  <c r="J49" i="8"/>
  <c r="X27" i="9"/>
  <c r="X52" i="8"/>
  <c r="T27" i="9"/>
  <c r="T52" i="8"/>
  <c r="D27" i="9"/>
  <c r="D52" i="8"/>
  <c r="X24" i="9"/>
  <c r="X51" i="8"/>
  <c r="T24" i="9"/>
  <c r="T51" i="8"/>
  <c r="H24" i="9"/>
  <c r="H51" i="8"/>
  <c r="X22" i="9"/>
  <c r="X50" i="8"/>
  <c r="T22" i="9"/>
  <c r="T50" i="8"/>
  <c r="P21" i="9"/>
  <c r="P49" i="8"/>
  <c r="X20" i="9"/>
  <c r="X49" i="8"/>
  <c r="T20" i="9"/>
  <c r="T49" i="8"/>
  <c r="D20" i="9"/>
  <c r="D49" i="8"/>
  <c r="AB14" i="9"/>
  <c r="AB48" i="8"/>
  <c r="AB46"/>
  <c r="X14" i="9"/>
  <c r="X48" i="8"/>
  <c r="T14" i="9"/>
  <c r="T48" i="8"/>
  <c r="H14" i="9"/>
  <c r="H48" i="8"/>
  <c r="D14" i="9"/>
  <c r="D48" i="8"/>
  <c r="Z47"/>
  <c r="Z46"/>
  <c r="Z12" i="9"/>
  <c r="V47" i="8"/>
  <c r="V46"/>
  <c r="V12" i="9"/>
  <c r="R47" i="8"/>
  <c r="R46"/>
  <c r="R12" i="9"/>
  <c r="J47" i="8"/>
  <c r="J46"/>
  <c r="J12" i="9"/>
  <c r="F47" i="8"/>
  <c r="F46"/>
  <c r="F12" i="9"/>
  <c r="C44"/>
  <c r="C24"/>
  <c r="AP44"/>
  <c r="AL44"/>
  <c r="AH44"/>
  <c r="AD44"/>
  <c r="AQ44"/>
  <c r="AO44"/>
  <c r="AK44"/>
  <c r="AG44"/>
  <c r="AN44"/>
  <c r="AJ44"/>
  <c r="AF44"/>
  <c r="AV44" i="8"/>
  <c r="AV40"/>
  <c r="AM44" i="9"/>
  <c r="AI44"/>
  <c r="AE44"/>
  <c r="AT44" i="8"/>
  <c r="AA59"/>
  <c r="AA44" i="9"/>
  <c r="W59" i="8"/>
  <c r="W44" i="9"/>
  <c r="S59" i="8"/>
  <c r="S44" i="9"/>
  <c r="O59" i="8"/>
  <c r="O44" i="9"/>
  <c r="K59" i="8"/>
  <c r="K44" i="9"/>
  <c r="G59" i="8"/>
  <c r="G44" i="9"/>
  <c r="AP43"/>
  <c r="AL43"/>
  <c r="AH43"/>
  <c r="AD43"/>
  <c r="R43"/>
  <c r="AQ43"/>
  <c r="AM43"/>
  <c r="AI43"/>
  <c r="AE43"/>
  <c r="S43"/>
  <c r="O43"/>
  <c r="K43"/>
  <c r="G43"/>
  <c r="AN43"/>
  <c r="AJ43"/>
  <c r="AF43"/>
  <c r="L43"/>
  <c r="AV43" i="8"/>
  <c r="AO43" i="9"/>
  <c r="AK43"/>
  <c r="AG43"/>
  <c r="Y43"/>
  <c r="U43"/>
  <c r="M43"/>
  <c r="AT43" i="8"/>
  <c r="AP41" i="9"/>
  <c r="AL41"/>
  <c r="AH41"/>
  <c r="AD41"/>
  <c r="Z41"/>
  <c r="R41"/>
  <c r="N41"/>
  <c r="J41"/>
  <c r="F41"/>
  <c r="AQ41"/>
  <c r="AM41"/>
  <c r="AI41"/>
  <c r="AE41"/>
  <c r="AA41"/>
  <c r="W41"/>
  <c r="S41"/>
  <c r="K41"/>
  <c r="G41"/>
  <c r="C41"/>
  <c r="AN41"/>
  <c r="AJ41"/>
  <c r="AF41"/>
  <c r="AB41"/>
  <c r="X41"/>
  <c r="P41"/>
  <c r="L41"/>
  <c r="H41"/>
  <c r="D41"/>
  <c r="AV41" i="8"/>
  <c r="AO41" i="9"/>
  <c r="AK41"/>
  <c r="AG41"/>
  <c r="AC41"/>
  <c r="Y41"/>
  <c r="U41"/>
  <c r="Q41"/>
  <c r="M41"/>
  <c r="I41"/>
  <c r="E41"/>
  <c r="AT41" i="8"/>
  <c r="C39" i="9"/>
  <c r="AP39"/>
  <c r="AL39"/>
  <c r="AH39"/>
  <c r="AD39"/>
  <c r="Z39"/>
  <c r="V39"/>
  <c r="R39"/>
  <c r="N39"/>
  <c r="J39"/>
  <c r="F39"/>
  <c r="AQ39"/>
  <c r="AM39"/>
  <c r="AI39"/>
  <c r="AE39"/>
  <c r="AA39"/>
  <c r="W39"/>
  <c r="O39"/>
  <c r="AN39"/>
  <c r="AJ39"/>
  <c r="AF39"/>
  <c r="AB39"/>
  <c r="X39"/>
  <c r="T39"/>
  <c r="P39"/>
  <c r="H39"/>
  <c r="D39"/>
  <c r="AV39" i="8"/>
  <c r="AO39" i="9"/>
  <c r="AK39"/>
  <c r="AG39"/>
  <c r="AC39"/>
  <c r="Y39"/>
  <c r="Q39"/>
  <c r="I39"/>
  <c r="E39"/>
  <c r="AT39" i="8"/>
  <c r="AP38" i="9"/>
  <c r="AN38"/>
  <c r="AL38"/>
  <c r="AJ38"/>
  <c r="AH38"/>
  <c r="AF38"/>
  <c r="AD38"/>
  <c r="AB38"/>
  <c r="Z38"/>
  <c r="X38"/>
  <c r="V38"/>
  <c r="T38"/>
  <c r="R38"/>
  <c r="P38"/>
  <c r="N38"/>
  <c r="J38"/>
  <c r="H38"/>
  <c r="F38"/>
  <c r="D38"/>
  <c r="C38"/>
  <c r="AQ38"/>
  <c r="AV38" i="8"/>
  <c r="AQ53"/>
  <c r="AO38" i="9"/>
  <c r="AM38"/>
  <c r="AK38"/>
  <c r="AI38"/>
  <c r="AG38"/>
  <c r="AE38"/>
  <c r="AC38"/>
  <c r="AA38"/>
  <c r="Y38"/>
  <c r="W38"/>
  <c r="Q38"/>
  <c r="O38"/>
  <c r="I38"/>
  <c r="E38"/>
  <c r="AT38" i="8"/>
  <c r="S53"/>
  <c r="S38" i="9"/>
  <c r="K53" i="8"/>
  <c r="K38" i="9"/>
  <c r="AP37"/>
  <c r="AL37"/>
  <c r="AH37"/>
  <c r="AD37"/>
  <c r="Z37"/>
  <c r="V37"/>
  <c r="R37"/>
  <c r="N37"/>
  <c r="F37"/>
  <c r="AV37" i="8"/>
  <c r="AO37" i="9"/>
  <c r="AK37"/>
  <c r="AG37"/>
  <c r="AC37"/>
  <c r="Y37"/>
  <c r="U37"/>
  <c r="M37"/>
  <c r="C37"/>
  <c r="AN37"/>
  <c r="AJ37"/>
  <c r="AF37"/>
  <c r="AB37"/>
  <c r="P37"/>
  <c r="L37"/>
  <c r="AQ37"/>
  <c r="AM37"/>
  <c r="AI37"/>
  <c r="AE37"/>
  <c r="W37"/>
  <c r="S37"/>
  <c r="K37"/>
  <c r="G37"/>
  <c r="AT37" i="8"/>
  <c r="AP36" i="9"/>
  <c r="AL36"/>
  <c r="AH36"/>
  <c r="AD36"/>
  <c r="R36"/>
  <c r="N36"/>
  <c r="F36"/>
  <c r="AV36" i="8"/>
  <c r="AM36" i="9"/>
  <c r="AI36"/>
  <c r="AE36"/>
  <c r="AA36"/>
  <c r="K36"/>
  <c r="C36"/>
  <c r="AN36"/>
  <c r="AJ36"/>
  <c r="AF36"/>
  <c r="AB36"/>
  <c r="P36"/>
  <c r="H36"/>
  <c r="AQ36"/>
  <c r="AO36"/>
  <c r="AK36"/>
  <c r="AG36"/>
  <c r="AC36"/>
  <c r="Y36"/>
  <c r="M36"/>
  <c r="AT36" i="8"/>
  <c r="AP34" i="9"/>
  <c r="AL34"/>
  <c r="AH34"/>
  <c r="AD34"/>
  <c r="R34"/>
  <c r="N34"/>
  <c r="AV34" i="8"/>
  <c r="AM34" i="9"/>
  <c r="AI34"/>
  <c r="AE34"/>
  <c r="S34"/>
  <c r="K34"/>
  <c r="G34"/>
  <c r="AN34"/>
  <c r="AJ34"/>
  <c r="AF34"/>
  <c r="AB34"/>
  <c r="P34"/>
  <c r="L34"/>
  <c r="AQ34"/>
  <c r="AO34"/>
  <c r="AK34"/>
  <c r="AG34"/>
  <c r="Y34"/>
  <c r="U34"/>
  <c r="M34"/>
  <c r="AT34" i="8"/>
  <c r="AP33" i="9"/>
  <c r="AL33"/>
  <c r="AH33"/>
  <c r="AD33"/>
  <c r="R33"/>
  <c r="N33"/>
  <c r="J33"/>
  <c r="F33"/>
  <c r="AV33" i="8"/>
  <c r="AO33" i="9"/>
  <c r="AK33"/>
  <c r="AG33"/>
  <c r="AC33"/>
  <c r="Y33"/>
  <c r="U33"/>
  <c r="Q33"/>
  <c r="M33"/>
  <c r="I33"/>
  <c r="E33"/>
  <c r="C33"/>
  <c r="AN33"/>
  <c r="AJ33"/>
  <c r="AF33"/>
  <c r="X33"/>
  <c r="P33"/>
  <c r="L33"/>
  <c r="H33"/>
  <c r="AQ33"/>
  <c r="AM33"/>
  <c r="AI33"/>
  <c r="AE33"/>
  <c r="AA33"/>
  <c r="S33"/>
  <c r="K33"/>
  <c r="G33"/>
  <c r="AT33" i="8"/>
  <c r="C31" i="9"/>
  <c r="AP31"/>
  <c r="AL31"/>
  <c r="AH31"/>
  <c r="AD31"/>
  <c r="R31"/>
  <c r="N31"/>
  <c r="F31"/>
  <c r="AV31" i="8"/>
  <c r="AO31" i="9"/>
  <c r="AK31"/>
  <c r="AG31"/>
  <c r="Y31"/>
  <c r="U31"/>
  <c r="M31"/>
  <c r="AN31"/>
  <c r="AJ31"/>
  <c r="AF31"/>
  <c r="AB31"/>
  <c r="P31"/>
  <c r="L31"/>
  <c r="AQ31"/>
  <c r="AM31"/>
  <c r="AI31"/>
  <c r="AE31"/>
  <c r="W31"/>
  <c r="S31"/>
  <c r="K31"/>
  <c r="G31"/>
  <c r="AT31" i="8"/>
  <c r="AP27" i="9"/>
  <c r="AN27"/>
  <c r="AL27"/>
  <c r="AJ27"/>
  <c r="AH27"/>
  <c r="AF27"/>
  <c r="AD27"/>
  <c r="AB27"/>
  <c r="R27"/>
  <c r="AV27" i="8"/>
  <c r="AO27" i="9"/>
  <c r="AM27"/>
  <c r="AK27"/>
  <c r="AI27"/>
  <c r="AG27"/>
  <c r="AE27"/>
  <c r="AC27"/>
  <c r="Y27"/>
  <c r="U27"/>
  <c r="S27"/>
  <c r="M27"/>
  <c r="K27"/>
  <c r="G27"/>
  <c r="N27"/>
  <c r="F27"/>
  <c r="AQ27"/>
  <c r="AQ52" i="8"/>
  <c r="E28" i="42" s="1"/>
  <c r="P27" i="9"/>
  <c r="L27"/>
  <c r="H27"/>
  <c r="AT27" i="8"/>
  <c r="W27" i="9"/>
  <c r="W52" i="8"/>
  <c r="O27" i="9"/>
  <c r="O52" i="8"/>
  <c r="E27" i="9"/>
  <c r="E52" i="8"/>
  <c r="AQ25" i="9"/>
  <c r="AP25"/>
  <c r="AL25"/>
  <c r="AH25"/>
  <c r="AD25"/>
  <c r="R25"/>
  <c r="N25"/>
  <c r="F25"/>
  <c r="AN25"/>
  <c r="AJ25"/>
  <c r="AF25"/>
  <c r="AB25"/>
  <c r="P25"/>
  <c r="L25"/>
  <c r="AO25"/>
  <c r="AK25"/>
  <c r="AG25"/>
  <c r="AC25"/>
  <c r="Y25"/>
  <c r="U25"/>
  <c r="M25"/>
  <c r="E25"/>
  <c r="AM25"/>
  <c r="AI25"/>
  <c r="AE25"/>
  <c r="S25"/>
  <c r="K25"/>
  <c r="G25"/>
  <c r="AV25" i="8"/>
  <c r="AT25"/>
  <c r="AQ24" i="9"/>
  <c r="AP24"/>
  <c r="AL24"/>
  <c r="AH24"/>
  <c r="AD24"/>
  <c r="R24"/>
  <c r="N24"/>
  <c r="F24"/>
  <c r="AN24"/>
  <c r="AJ24"/>
  <c r="AF24"/>
  <c r="AB24"/>
  <c r="P24"/>
  <c r="L24"/>
  <c r="AV24" i="8"/>
  <c r="AM24" i="9"/>
  <c r="AI24"/>
  <c r="AE24"/>
  <c r="S24"/>
  <c r="K24"/>
  <c r="G24"/>
  <c r="AQ51" i="8"/>
  <c r="E22" i="42" s="1"/>
  <c r="AO24" i="9"/>
  <c r="AK24"/>
  <c r="AG24"/>
  <c r="AC24"/>
  <c r="Y24"/>
  <c r="U24"/>
  <c r="M24"/>
  <c r="AT24" i="8"/>
  <c r="W24" i="9"/>
  <c r="W51" i="8"/>
  <c r="O24" i="9"/>
  <c r="O51" i="8"/>
  <c r="E24" i="9"/>
  <c r="E51" i="8"/>
  <c r="AQ22" i="9"/>
  <c r="C22"/>
  <c r="AP22"/>
  <c r="AL22"/>
  <c r="AH22"/>
  <c r="AD22"/>
  <c r="Z22"/>
  <c r="R22"/>
  <c r="N22"/>
  <c r="J22"/>
  <c r="F22"/>
  <c r="AN22"/>
  <c r="AJ22"/>
  <c r="AF22"/>
  <c r="AB22"/>
  <c r="P22"/>
  <c r="L22"/>
  <c r="H22"/>
  <c r="AM22"/>
  <c r="AI22"/>
  <c r="AE22"/>
  <c r="S22"/>
  <c r="K22"/>
  <c r="G22"/>
  <c r="AQ50" i="8"/>
  <c r="E27" i="42" s="1"/>
  <c r="AV22" i="8"/>
  <c r="AO22" i="9"/>
  <c r="AK22"/>
  <c r="AG22"/>
  <c r="AC22"/>
  <c r="Y22"/>
  <c r="U22"/>
  <c r="M22"/>
  <c r="E22"/>
  <c r="AT22" i="8"/>
  <c r="W22" i="9"/>
  <c r="W50" i="8"/>
  <c r="O22" i="9"/>
  <c r="O50" i="8"/>
  <c r="AQ21" i="9"/>
  <c r="C21"/>
  <c r="AP21"/>
  <c r="AL21"/>
  <c r="AH21"/>
  <c r="AD21"/>
  <c r="R21"/>
  <c r="N21"/>
  <c r="J21"/>
  <c r="F21"/>
  <c r="AN21"/>
  <c r="AJ21"/>
  <c r="AF21"/>
  <c r="AB21"/>
  <c r="L21"/>
  <c r="AO21"/>
  <c r="AK21"/>
  <c r="AG21"/>
  <c r="Y21"/>
  <c r="U21"/>
  <c r="M21"/>
  <c r="AM21"/>
  <c r="AI21"/>
  <c r="AE21"/>
  <c r="W21"/>
  <c r="S21"/>
  <c r="K21"/>
  <c r="G21"/>
  <c r="AV21" i="8"/>
  <c r="AT21"/>
  <c r="AC20" i="9"/>
  <c r="AC49" i="8"/>
  <c r="Q20" i="9"/>
  <c r="Q49" i="8"/>
  <c r="I20" i="9"/>
  <c r="I49" i="8"/>
  <c r="AQ19" i="9"/>
  <c r="AP19"/>
  <c r="AL19"/>
  <c r="AH19"/>
  <c r="AD19"/>
  <c r="R19"/>
  <c r="N19"/>
  <c r="AN19"/>
  <c r="AJ19"/>
  <c r="AF19"/>
  <c r="P19"/>
  <c r="L19"/>
  <c r="AO19"/>
  <c r="AK19"/>
  <c r="AG19"/>
  <c r="Y19"/>
  <c r="U19"/>
  <c r="M19"/>
  <c r="AV19" i="8"/>
  <c r="AM19" i="9"/>
  <c r="AI19"/>
  <c r="AE19"/>
  <c r="W19"/>
  <c r="S19"/>
  <c r="K19"/>
  <c r="G19"/>
  <c r="AT19" i="8"/>
  <c r="AQ17" i="9"/>
  <c r="AP17"/>
  <c r="AL17"/>
  <c r="AH17"/>
  <c r="AD17"/>
  <c r="R17"/>
  <c r="N17"/>
  <c r="AN17"/>
  <c r="AJ17"/>
  <c r="AF17"/>
  <c r="AB17"/>
  <c r="P17"/>
  <c r="L17"/>
  <c r="AO17"/>
  <c r="AK17"/>
  <c r="AG17"/>
  <c r="AC17"/>
  <c r="U17"/>
  <c r="M17"/>
  <c r="AM17"/>
  <c r="AI17"/>
  <c r="AE17"/>
  <c r="S17"/>
  <c r="K17"/>
  <c r="G17"/>
  <c r="AV17" i="8"/>
  <c r="AT17"/>
  <c r="AQ16" i="9"/>
  <c r="AP16"/>
  <c r="AL16"/>
  <c r="AH16"/>
  <c r="AD16"/>
  <c r="R16"/>
  <c r="N16"/>
  <c r="AN16"/>
  <c r="AJ16"/>
  <c r="AF16"/>
  <c r="AB16"/>
  <c r="P16"/>
  <c r="L16"/>
  <c r="AV16" i="8"/>
  <c r="AM16" i="9"/>
  <c r="AI16"/>
  <c r="AE16"/>
  <c r="W16"/>
  <c r="S16"/>
  <c r="K16"/>
  <c r="G16"/>
  <c r="AO16"/>
  <c r="AK16"/>
  <c r="AG16"/>
  <c r="AC16"/>
  <c r="U16"/>
  <c r="Q16"/>
  <c r="M16"/>
  <c r="AT16" i="8"/>
  <c r="AQ15" i="9"/>
  <c r="AN15"/>
  <c r="AJ15"/>
  <c r="AF15"/>
  <c r="AB15"/>
  <c r="P15"/>
  <c r="L15"/>
  <c r="D15"/>
  <c r="AL15"/>
  <c r="AD15"/>
  <c r="N15"/>
  <c r="F15"/>
  <c r="AO15"/>
  <c r="AK15"/>
  <c r="AG15"/>
  <c r="AC15"/>
  <c r="U15"/>
  <c r="M15"/>
  <c r="I15"/>
  <c r="AV15" i="8"/>
  <c r="AP15" i="9"/>
  <c r="AH15"/>
  <c r="R15"/>
  <c r="AM15"/>
  <c r="AI15"/>
  <c r="AE15"/>
  <c r="W15"/>
  <c r="S15"/>
  <c r="K15"/>
  <c r="G15"/>
  <c r="AT15" i="8"/>
  <c r="AQ14" i="9"/>
  <c r="AN14"/>
  <c r="AJ14"/>
  <c r="AF14"/>
  <c r="P14"/>
  <c r="L14"/>
  <c r="AL14"/>
  <c r="AD14"/>
  <c r="N14"/>
  <c r="AM14"/>
  <c r="AI14"/>
  <c r="AE14"/>
  <c r="S14"/>
  <c r="K14"/>
  <c r="G14"/>
  <c r="AQ48" i="8"/>
  <c r="AP14" i="9"/>
  <c r="AH14"/>
  <c r="R14"/>
  <c r="AV14" i="8"/>
  <c r="AO14" i="9"/>
  <c r="AK14"/>
  <c r="AG14"/>
  <c r="U14"/>
  <c r="M14"/>
  <c r="AT14" i="8"/>
  <c r="AA14" i="9"/>
  <c r="AA48" i="8"/>
  <c r="W14" i="9"/>
  <c r="W48" i="8"/>
  <c r="O14" i="9"/>
  <c r="O48" i="8"/>
  <c r="E14" i="9"/>
  <c r="E48" i="8"/>
  <c r="AC12" i="9"/>
  <c r="AC47" i="8"/>
  <c r="AC46"/>
  <c r="Y12" i="9"/>
  <c r="Y47" i="8"/>
  <c r="Y46"/>
  <c r="Q12" i="9"/>
  <c r="Q47" i="8"/>
  <c r="Q46"/>
  <c r="I12" i="9"/>
  <c r="I47" i="8"/>
  <c r="I46"/>
  <c r="L71" i="4"/>
  <c r="P71"/>
  <c r="T71"/>
  <c r="X71"/>
  <c r="AB71"/>
  <c r="G71"/>
  <c r="K71"/>
  <c r="O71"/>
  <c r="S71"/>
  <c r="W71"/>
  <c r="AA71"/>
  <c r="Z74" i="7"/>
  <c r="T74"/>
  <c r="W74"/>
  <c r="G74"/>
  <c r="AW36" i="8"/>
  <c r="AW32"/>
  <c r="AW28"/>
  <c r="AW16"/>
  <c r="AW37"/>
  <c r="AW31"/>
  <c r="AW23"/>
  <c r="AW19"/>
  <c r="AW15"/>
  <c r="C32" i="9"/>
  <c r="C28"/>
  <c r="AA43"/>
  <c r="Q43"/>
  <c r="E43"/>
  <c r="S39"/>
  <c r="K39"/>
  <c r="Q37"/>
  <c r="I37"/>
  <c r="U36"/>
  <c r="Q36"/>
  <c r="I36"/>
  <c r="E36"/>
  <c r="AC35"/>
  <c r="Q35"/>
  <c r="I35"/>
  <c r="AA34"/>
  <c r="Q34"/>
  <c r="I34"/>
  <c r="O33"/>
  <c r="AA32"/>
  <c r="Q32"/>
  <c r="I32"/>
  <c r="AA31"/>
  <c r="O31"/>
  <c r="E31"/>
  <c r="AA30"/>
  <c r="O30"/>
  <c r="E30"/>
  <c r="AA29"/>
  <c r="O29"/>
  <c r="E29"/>
  <c r="AA28"/>
  <c r="Q28"/>
  <c r="I28"/>
  <c r="AA26"/>
  <c r="W26"/>
  <c r="O26"/>
  <c r="W25"/>
  <c r="O25"/>
  <c r="W23"/>
  <c r="AA21"/>
  <c r="O21"/>
  <c r="E21"/>
  <c r="AA19"/>
  <c r="O19"/>
  <c r="E19"/>
  <c r="AA18"/>
  <c r="Q18"/>
  <c r="I18"/>
  <c r="Y17"/>
  <c r="Q17"/>
  <c r="I17"/>
  <c r="Y16"/>
  <c r="I16"/>
  <c r="Y15"/>
  <c r="O15"/>
  <c r="AA13"/>
  <c r="W13"/>
  <c r="O13"/>
  <c r="E13"/>
  <c r="AN58" i="5"/>
  <c r="AJ58"/>
  <c r="AF58"/>
  <c r="AO58"/>
  <c r="AK58"/>
  <c r="AG58"/>
  <c r="AP58"/>
  <c r="AL58"/>
  <c r="AH58"/>
  <c r="AM58"/>
  <c r="AI58"/>
  <c r="AE58"/>
  <c r="AG69" i="4"/>
  <c r="AE69"/>
  <c r="AG59" i="36" l="1"/>
  <c r="AT51" i="26"/>
  <c r="AT47"/>
  <c r="AT49"/>
  <c r="AT47" i="19"/>
  <c r="AT49"/>
  <c r="C109" i="8"/>
  <c r="U74" i="7"/>
  <c r="V74"/>
  <c r="AT44" i="26"/>
  <c r="AD58" i="5"/>
  <c r="G59" i="33"/>
  <c r="AT53" i="36"/>
  <c r="I77" i="6"/>
  <c r="O77"/>
  <c r="AT40" i="19"/>
  <c r="AD69" i="4"/>
  <c r="C59" i="36"/>
  <c r="AD65" s="1"/>
  <c r="AF59"/>
  <c r="AT48" i="26"/>
  <c r="E77" i="31"/>
  <c r="C89"/>
  <c r="G89" s="1"/>
  <c r="H77"/>
  <c r="P77"/>
  <c r="X77"/>
  <c r="V77" i="6"/>
  <c r="Y77"/>
  <c r="C77"/>
  <c r="AT52" i="26"/>
  <c r="AT53"/>
  <c r="AT55" i="36"/>
  <c r="AT51" i="41"/>
  <c r="AT45"/>
  <c r="AT50" i="19"/>
  <c r="AT53"/>
  <c r="AT24" i="41"/>
  <c r="AT22" i="26"/>
  <c r="M111"/>
  <c r="AT24"/>
  <c r="O111"/>
  <c r="AT35"/>
  <c r="Z111"/>
  <c r="C64" i="20"/>
  <c r="C76" i="29"/>
  <c r="AT38" i="26"/>
  <c r="AC111"/>
  <c r="AT20"/>
  <c r="K111"/>
  <c r="E15" i="42"/>
  <c r="C66" i="36"/>
  <c r="AT26" i="41"/>
  <c r="P113"/>
  <c r="AT46"/>
  <c r="AH113"/>
  <c r="AT47"/>
  <c r="AI113"/>
  <c r="AG59"/>
  <c r="D59" i="39"/>
  <c r="AA59"/>
  <c r="AG59"/>
  <c r="AG59" i="33"/>
  <c r="AD57" i="26"/>
  <c r="AD57" i="24"/>
  <c r="AD57" i="19"/>
  <c r="AD57" i="8"/>
  <c r="AD74" i="7"/>
  <c r="AD77" i="6"/>
  <c r="AD29" i="47"/>
  <c r="R77" i="6"/>
  <c r="K77"/>
  <c r="AB77"/>
  <c r="AG23" i="48"/>
  <c r="AG77" i="31"/>
  <c r="G42" i="42"/>
  <c r="I58" i="5"/>
  <c r="T77" i="6"/>
  <c r="X77"/>
  <c r="H77"/>
  <c r="AC77"/>
  <c r="J77"/>
  <c r="Z59" i="39"/>
  <c r="Q77" i="6"/>
  <c r="W77"/>
  <c r="U77"/>
  <c r="AA77"/>
  <c r="L77"/>
  <c r="M77"/>
  <c r="E77"/>
  <c r="P77"/>
  <c r="N77"/>
  <c r="D77"/>
  <c r="Z77"/>
  <c r="F77"/>
  <c r="K59" i="39"/>
  <c r="T59"/>
  <c r="M59"/>
  <c r="N59"/>
  <c r="AT26" i="36"/>
  <c r="AT24"/>
  <c r="S59" i="39"/>
  <c r="E59"/>
  <c r="U59"/>
  <c r="L59"/>
  <c r="AB59"/>
  <c r="C71"/>
  <c r="G71" s="1"/>
  <c r="F59"/>
  <c r="V59"/>
  <c r="AT46" i="36"/>
  <c r="AT45"/>
  <c r="AT52"/>
  <c r="O59" i="39"/>
  <c r="W59"/>
  <c r="AE59"/>
  <c r="I59"/>
  <c r="Q59"/>
  <c r="Y59"/>
  <c r="H59"/>
  <c r="P59"/>
  <c r="X59"/>
  <c r="AF59"/>
  <c r="C59"/>
  <c r="G59"/>
  <c r="J59"/>
  <c r="R59"/>
  <c r="AT54" i="41"/>
  <c r="H113" i="36"/>
  <c r="AT18"/>
  <c r="W113"/>
  <c r="AT34"/>
  <c r="O113"/>
  <c r="AT25"/>
  <c r="V113"/>
  <c r="AT33"/>
  <c r="AT33" i="41"/>
  <c r="AT25"/>
  <c r="C45" i="43"/>
  <c r="Q113" i="36"/>
  <c r="AT27"/>
  <c r="AE109" i="20"/>
  <c r="AT27" i="41"/>
  <c r="AT18"/>
  <c r="AT34"/>
  <c r="AT55" i="33"/>
  <c r="AT51" i="36"/>
  <c r="L111" i="39"/>
  <c r="W111"/>
  <c r="V111"/>
  <c r="H111"/>
  <c r="O111"/>
  <c r="Q111"/>
  <c r="Q111" i="35"/>
  <c r="H111"/>
  <c r="O111"/>
  <c r="W111"/>
  <c r="V111"/>
  <c r="H111" i="33"/>
  <c r="W111"/>
  <c r="Q111"/>
  <c r="O111"/>
  <c r="V111"/>
  <c r="AE109" i="8"/>
  <c r="AT32" i="26"/>
  <c r="AT36"/>
  <c r="AT33"/>
  <c r="O74" i="7"/>
  <c r="D74"/>
  <c r="N74"/>
  <c r="M74"/>
  <c r="AC74"/>
  <c r="C74"/>
  <c r="G77" i="6"/>
  <c r="S77"/>
  <c r="C89"/>
  <c r="G89" s="1"/>
  <c r="P58" i="5"/>
  <c r="AF77" i="31"/>
  <c r="AD77"/>
  <c r="AE77"/>
  <c r="AF23" i="48"/>
  <c r="AD23"/>
  <c r="AE23"/>
  <c r="AP77" i="6"/>
  <c r="AP77" i="31"/>
  <c r="AP74" i="7"/>
  <c r="J23" i="48"/>
  <c r="C14" i="46"/>
  <c r="F23" i="48"/>
  <c r="N23"/>
  <c r="V23"/>
  <c r="G23"/>
  <c r="O23"/>
  <c r="Y23"/>
  <c r="AA23"/>
  <c r="D23"/>
  <c r="L23"/>
  <c r="T23"/>
  <c r="AB23"/>
  <c r="I23"/>
  <c r="Q23"/>
  <c r="AC23"/>
  <c r="C23"/>
  <c r="R23"/>
  <c r="Z23"/>
  <c r="K23"/>
  <c r="S23"/>
  <c r="H23"/>
  <c r="P23"/>
  <c r="X23"/>
  <c r="E23"/>
  <c r="M23"/>
  <c r="U23"/>
  <c r="W23"/>
  <c r="I29" i="47"/>
  <c r="F29"/>
  <c r="D14" i="46"/>
  <c r="J29" i="47"/>
  <c r="R29"/>
  <c r="Z29"/>
  <c r="G29"/>
  <c r="W29"/>
  <c r="U29"/>
  <c r="Q29"/>
  <c r="H29"/>
  <c r="P29"/>
  <c r="X29"/>
  <c r="S29"/>
  <c r="M29"/>
  <c r="AA29"/>
  <c r="AC29"/>
  <c r="N29"/>
  <c r="V29"/>
  <c r="O29"/>
  <c r="E29"/>
  <c r="Y29"/>
  <c r="D29"/>
  <c r="L29"/>
  <c r="T29"/>
  <c r="AB29"/>
  <c r="K29"/>
  <c r="C29"/>
  <c r="U57" i="26"/>
  <c r="Z57" i="24"/>
  <c r="R57"/>
  <c r="AT12" i="26"/>
  <c r="AT14"/>
  <c r="F14" i="46"/>
  <c r="H14"/>
  <c r="G14"/>
  <c r="E14"/>
  <c r="G59" i="41"/>
  <c r="AT51" i="19"/>
  <c r="AT44"/>
  <c r="C57" i="24"/>
  <c r="K57" i="26"/>
  <c r="T57"/>
  <c r="AT19"/>
  <c r="N57" i="24"/>
  <c r="AW49" i="8"/>
  <c r="C21" i="42"/>
  <c r="G21" s="1"/>
  <c r="AW51" i="8"/>
  <c r="C22" i="42"/>
  <c r="G22" s="1"/>
  <c r="E30"/>
  <c r="F20" s="1"/>
  <c r="AW49" i="24"/>
  <c r="C21" i="43"/>
  <c r="AW51" i="24"/>
  <c r="C22" i="43"/>
  <c r="G35" i="42"/>
  <c r="E43"/>
  <c r="F36" s="1"/>
  <c r="G29"/>
  <c r="C15"/>
  <c r="D15" s="1"/>
  <c r="C45"/>
  <c r="G14"/>
  <c r="G38" i="43"/>
  <c r="G40"/>
  <c r="G36" i="42"/>
  <c r="G38"/>
  <c r="G39"/>
  <c r="E45"/>
  <c r="G40"/>
  <c r="F15"/>
  <c r="G37"/>
  <c r="F37"/>
  <c r="C43"/>
  <c r="D43" s="1"/>
  <c r="G14" i="43"/>
  <c r="G13" i="42"/>
  <c r="AT49" i="36"/>
  <c r="AW52" i="8"/>
  <c r="C28" i="42"/>
  <c r="G28" s="1"/>
  <c r="AW46" i="8"/>
  <c r="C20" i="42"/>
  <c r="AW50" i="8"/>
  <c r="C27" i="42"/>
  <c r="G27" s="1"/>
  <c r="AW46" i="24"/>
  <c r="C20" i="43"/>
  <c r="AW50" i="24"/>
  <c r="C27" i="43"/>
  <c r="AW52" i="24"/>
  <c r="C28" i="43"/>
  <c r="G37"/>
  <c r="G25" i="42"/>
  <c r="E43" i="43"/>
  <c r="G35"/>
  <c r="F35"/>
  <c r="C43"/>
  <c r="D38" s="1"/>
  <c r="C15"/>
  <c r="D15" s="1"/>
  <c r="E45"/>
  <c r="F39"/>
  <c r="G39"/>
  <c r="G36"/>
  <c r="G41"/>
  <c r="D14"/>
  <c r="AT49" i="41"/>
  <c r="G23" i="42"/>
  <c r="F13"/>
  <c r="G26"/>
  <c r="F14"/>
  <c r="C69" i="26"/>
  <c r="G69" s="1"/>
  <c r="D57" i="24"/>
  <c r="G57"/>
  <c r="AC57"/>
  <c r="AC57" i="26"/>
  <c r="AB57"/>
  <c r="AT27"/>
  <c r="G13" i="43"/>
  <c r="E22"/>
  <c r="E21"/>
  <c r="G21" s="1"/>
  <c r="E15" i="44"/>
  <c r="F13" s="1"/>
  <c r="G13"/>
  <c r="G29"/>
  <c r="E27" i="43"/>
  <c r="E20"/>
  <c r="E28"/>
  <c r="G23"/>
  <c r="G24"/>
  <c r="F15"/>
  <c r="F14"/>
  <c r="G26"/>
  <c r="G25"/>
  <c r="G29"/>
  <c r="Q57" i="26"/>
  <c r="X57"/>
  <c r="T57" i="24"/>
  <c r="Y57" i="26"/>
  <c r="Y57" i="24"/>
  <c r="P57" i="26"/>
  <c r="E57" i="24"/>
  <c r="W57"/>
  <c r="L57"/>
  <c r="X57"/>
  <c r="G57" i="26"/>
  <c r="C69" i="24"/>
  <c r="G69" s="1"/>
  <c r="N57" i="26"/>
  <c r="R57"/>
  <c r="AA57"/>
  <c r="D57"/>
  <c r="K57" i="24"/>
  <c r="O57"/>
  <c r="H57" i="26"/>
  <c r="F57" i="24"/>
  <c r="P57"/>
  <c r="Z57" i="26"/>
  <c r="S57"/>
  <c r="V57"/>
  <c r="M57" i="24"/>
  <c r="H57"/>
  <c r="J57"/>
  <c r="S57"/>
  <c r="AB57"/>
  <c r="V57"/>
  <c r="I57"/>
  <c r="U57"/>
  <c r="AA57"/>
  <c r="Q57"/>
  <c r="M57" i="26"/>
  <c r="I57"/>
  <c r="L57"/>
  <c r="J57"/>
  <c r="F57"/>
  <c r="W57"/>
  <c r="O57"/>
  <c r="C57"/>
  <c r="H57" i="19"/>
  <c r="C69"/>
  <c r="G69" s="1"/>
  <c r="R57"/>
  <c r="Z57"/>
  <c r="Q57"/>
  <c r="U57"/>
  <c r="Y57"/>
  <c r="AC57"/>
  <c r="T57"/>
  <c r="AB57"/>
  <c r="L57"/>
  <c r="E57"/>
  <c r="C57"/>
  <c r="D57"/>
  <c r="V57"/>
  <c r="O57"/>
  <c r="S57"/>
  <c r="W57"/>
  <c r="AA57"/>
  <c r="P57"/>
  <c r="X57"/>
  <c r="G57"/>
  <c r="K57"/>
  <c r="M57"/>
  <c r="F57"/>
  <c r="J57"/>
  <c r="N57"/>
  <c r="I57"/>
  <c r="C113" i="36"/>
  <c r="AT13"/>
  <c r="D111" i="19"/>
  <c r="AT13"/>
  <c r="AT18"/>
  <c r="I111"/>
  <c r="AT20"/>
  <c r="K111"/>
  <c r="AT13" i="41"/>
  <c r="Z65" i="36"/>
  <c r="F111" i="19"/>
  <c r="AT15"/>
  <c r="AT16"/>
  <c r="G111"/>
  <c r="H111"/>
  <c r="AT17"/>
  <c r="J111"/>
  <c r="AT19"/>
  <c r="L111"/>
  <c r="AT21"/>
  <c r="AT22"/>
  <c r="M111"/>
  <c r="P111"/>
  <c r="AT25"/>
  <c r="AT27"/>
  <c r="R111"/>
  <c r="AC111"/>
  <c r="AT38"/>
  <c r="AD111"/>
  <c r="AT39"/>
  <c r="AF111"/>
  <c r="AT41"/>
  <c r="AH111"/>
  <c r="AT43"/>
  <c r="K59" i="41"/>
  <c r="O59"/>
  <c r="S59"/>
  <c r="W59"/>
  <c r="AA59"/>
  <c r="AE59"/>
  <c r="E59"/>
  <c r="I59"/>
  <c r="M59"/>
  <c r="Q59"/>
  <c r="U59"/>
  <c r="Y59"/>
  <c r="F59"/>
  <c r="J59"/>
  <c r="N59"/>
  <c r="R59"/>
  <c r="V59"/>
  <c r="Z59"/>
  <c r="AD59"/>
  <c r="AC59"/>
  <c r="AF59"/>
  <c r="C71"/>
  <c r="C59"/>
  <c r="AT29"/>
  <c r="AI113" i="36"/>
  <c r="AT47"/>
  <c r="C111" i="19"/>
  <c r="AT12"/>
  <c r="N111"/>
  <c r="AT23"/>
  <c r="AT26"/>
  <c r="Q111"/>
  <c r="AT28"/>
  <c r="S111"/>
  <c r="T111"/>
  <c r="AT29"/>
  <c r="AT30"/>
  <c r="U111"/>
  <c r="AT32"/>
  <c r="W111"/>
  <c r="Z111"/>
  <c r="AT35"/>
  <c r="AG111"/>
  <c r="AT42"/>
  <c r="AT44" i="41"/>
  <c r="R113" i="36"/>
  <c r="AT29"/>
  <c r="AT44"/>
  <c r="J66"/>
  <c r="H66"/>
  <c r="G71"/>
  <c r="AT14" i="19"/>
  <c r="E111"/>
  <c r="AT24"/>
  <c r="O111"/>
  <c r="V111"/>
  <c r="AT31"/>
  <c r="X111"/>
  <c r="AT33"/>
  <c r="AT34"/>
  <c r="Y111"/>
  <c r="AT36"/>
  <c r="AA111"/>
  <c r="AB111"/>
  <c r="AT37"/>
  <c r="D59" i="41"/>
  <c r="H59"/>
  <c r="L59"/>
  <c r="P59"/>
  <c r="T59"/>
  <c r="X59"/>
  <c r="AB59"/>
  <c r="E57" i="26"/>
  <c r="AT51" i="33"/>
  <c r="AT51" i="39"/>
  <c r="AV51"/>
  <c r="AV55"/>
  <c r="AT55"/>
  <c r="AT52"/>
  <c r="AV52"/>
  <c r="AG109" i="20"/>
  <c r="T111" i="39"/>
  <c r="AD111"/>
  <c r="K111"/>
  <c r="Y111"/>
  <c r="D111"/>
  <c r="N111"/>
  <c r="M111"/>
  <c r="AA111"/>
  <c r="Z111"/>
  <c r="AH111"/>
  <c r="G111"/>
  <c r="S111"/>
  <c r="AC111"/>
  <c r="AB111"/>
  <c r="AJ111"/>
  <c r="U111"/>
  <c r="AE111"/>
  <c r="C111"/>
  <c r="C127"/>
  <c r="G127" s="1"/>
  <c r="AT54"/>
  <c r="AV54"/>
  <c r="AV53"/>
  <c r="AT53"/>
  <c r="AG111"/>
  <c r="X111"/>
  <c r="AF111"/>
  <c r="E111"/>
  <c r="AI111"/>
  <c r="F111"/>
  <c r="P111"/>
  <c r="J111"/>
  <c r="R111"/>
  <c r="I111"/>
  <c r="AT54" i="33"/>
  <c r="AT52"/>
  <c r="AT53"/>
  <c r="D111"/>
  <c r="E58" i="5"/>
  <c r="L58"/>
  <c r="U58"/>
  <c r="H58"/>
  <c r="AA58"/>
  <c r="AB58"/>
  <c r="K74" i="7"/>
  <c r="S74"/>
  <c r="AA74"/>
  <c r="L74"/>
  <c r="AB74"/>
  <c r="J74"/>
  <c r="I74"/>
  <c r="Q74"/>
  <c r="Y74"/>
  <c r="H74"/>
  <c r="X74"/>
  <c r="F74"/>
  <c r="R74"/>
  <c r="AV55" i="33"/>
  <c r="C127"/>
  <c r="G127" s="1"/>
  <c r="C111"/>
  <c r="X111"/>
  <c r="I111"/>
  <c r="AV54"/>
  <c r="AV52"/>
  <c r="AV53"/>
  <c r="AT51" i="35"/>
  <c r="AT55"/>
  <c r="D111"/>
  <c r="R111"/>
  <c r="T111"/>
  <c r="Y111"/>
  <c r="Z111"/>
  <c r="AB111"/>
  <c r="AE111"/>
  <c r="AF111"/>
  <c r="N111" i="33"/>
  <c r="T111"/>
  <c r="AB111"/>
  <c r="AG111"/>
  <c r="AJ111"/>
  <c r="AE59"/>
  <c r="F111"/>
  <c r="J111"/>
  <c r="M111"/>
  <c r="S111"/>
  <c r="Z111"/>
  <c r="AA111"/>
  <c r="AD111"/>
  <c r="C127" i="35"/>
  <c r="G127" s="1"/>
  <c r="C111"/>
  <c r="AV51" i="33"/>
  <c r="C71"/>
  <c r="G71" s="1"/>
  <c r="C59"/>
  <c r="K111" i="35"/>
  <c r="M111"/>
  <c r="AA111"/>
  <c r="J111"/>
  <c r="N111"/>
  <c r="AT52"/>
  <c r="G111" i="33"/>
  <c r="P111"/>
  <c r="Y111"/>
  <c r="AE111"/>
  <c r="AH111"/>
  <c r="AI111"/>
  <c r="K59"/>
  <c r="O59"/>
  <c r="S59"/>
  <c r="W59"/>
  <c r="AA59"/>
  <c r="F59"/>
  <c r="N59"/>
  <c r="V59"/>
  <c r="AD59"/>
  <c r="D59"/>
  <c r="L59"/>
  <c r="T59"/>
  <c r="AB59"/>
  <c r="E111" i="35"/>
  <c r="F111"/>
  <c r="I111"/>
  <c r="L111"/>
  <c r="S111"/>
  <c r="AC111"/>
  <c r="AD111"/>
  <c r="AG111"/>
  <c r="AH111"/>
  <c r="AI111"/>
  <c r="AJ111"/>
  <c r="G111"/>
  <c r="P111"/>
  <c r="U111"/>
  <c r="X111"/>
  <c r="E111" i="33"/>
  <c r="K111"/>
  <c r="L111"/>
  <c r="R111"/>
  <c r="U111"/>
  <c r="AC111"/>
  <c r="AF111"/>
  <c r="E59"/>
  <c r="I59"/>
  <c r="M59"/>
  <c r="Q59"/>
  <c r="U59"/>
  <c r="Y59"/>
  <c r="AC59"/>
  <c r="J59"/>
  <c r="R59"/>
  <c r="Z59"/>
  <c r="H59"/>
  <c r="P59"/>
  <c r="X59"/>
  <c r="AF59"/>
  <c r="AT47" i="20"/>
  <c r="AP81" i="32"/>
  <c r="AP82" s="1"/>
  <c r="AL81"/>
  <c r="AL82" s="1"/>
  <c r="AH81"/>
  <c r="AH82" s="1"/>
  <c r="AD81"/>
  <c r="Z81"/>
  <c r="V81"/>
  <c r="R81"/>
  <c r="N81"/>
  <c r="J81"/>
  <c r="F81"/>
  <c r="AP80"/>
  <c r="AP84" s="1"/>
  <c r="AL80"/>
  <c r="AL84" s="1"/>
  <c r="AH80"/>
  <c r="AH84" s="1"/>
  <c r="AD80"/>
  <c r="AD84" s="1"/>
  <c r="Z80"/>
  <c r="Z84" s="1"/>
  <c r="V80"/>
  <c r="V84" s="1"/>
  <c r="R80"/>
  <c r="R84" s="1"/>
  <c r="N80"/>
  <c r="N84" s="1"/>
  <c r="J80"/>
  <c r="J84" s="1"/>
  <c r="F80"/>
  <c r="F84" s="1"/>
  <c r="AO81"/>
  <c r="AO82" s="1"/>
  <c r="AK81"/>
  <c r="AK82" s="1"/>
  <c r="AG81"/>
  <c r="AC81"/>
  <c r="Y81"/>
  <c r="U81"/>
  <c r="Q81"/>
  <c r="M81"/>
  <c r="I81"/>
  <c r="E81"/>
  <c r="AO80"/>
  <c r="AO84" s="1"/>
  <c r="AK80"/>
  <c r="AK84" s="1"/>
  <c r="AG80"/>
  <c r="AG84" s="1"/>
  <c r="AC80"/>
  <c r="AC84" s="1"/>
  <c r="Y80"/>
  <c r="Y84" s="1"/>
  <c r="U80"/>
  <c r="U84" s="1"/>
  <c r="Q80"/>
  <c r="Q84" s="1"/>
  <c r="M80"/>
  <c r="M84" s="1"/>
  <c r="I80"/>
  <c r="I84" s="1"/>
  <c r="E80"/>
  <c r="E84" s="1"/>
  <c r="AN81"/>
  <c r="AN82" s="1"/>
  <c r="AJ81"/>
  <c r="AJ82" s="1"/>
  <c r="AF81"/>
  <c r="AB81"/>
  <c r="X81"/>
  <c r="T81"/>
  <c r="P81"/>
  <c r="L81"/>
  <c r="H81"/>
  <c r="D81"/>
  <c r="AN80"/>
  <c r="AN84" s="1"/>
  <c r="AJ80"/>
  <c r="AJ84" s="1"/>
  <c r="AF80"/>
  <c r="AF84" s="1"/>
  <c r="AB80"/>
  <c r="AB84" s="1"/>
  <c r="X80"/>
  <c r="X84" s="1"/>
  <c r="T80"/>
  <c r="T84" s="1"/>
  <c r="P80"/>
  <c r="P84" s="1"/>
  <c r="L80"/>
  <c r="L84" s="1"/>
  <c r="H80"/>
  <c r="H84" s="1"/>
  <c r="D80"/>
  <c r="D84" s="1"/>
  <c r="AM81"/>
  <c r="AM82" s="1"/>
  <c r="AI81"/>
  <c r="AI82" s="1"/>
  <c r="AE81"/>
  <c r="AA81"/>
  <c r="W81"/>
  <c r="S81"/>
  <c r="O81"/>
  <c r="K81"/>
  <c r="G81"/>
  <c r="C81"/>
  <c r="AM80"/>
  <c r="AM84" s="1"/>
  <c r="AI80"/>
  <c r="AI84" s="1"/>
  <c r="AE80"/>
  <c r="AE84" s="1"/>
  <c r="AA80"/>
  <c r="AA84" s="1"/>
  <c r="W80"/>
  <c r="W84" s="1"/>
  <c r="S80"/>
  <c r="S84" s="1"/>
  <c r="O80"/>
  <c r="O84" s="1"/>
  <c r="K80"/>
  <c r="K84" s="1"/>
  <c r="G80"/>
  <c r="G84" s="1"/>
  <c r="C80"/>
  <c r="C84" s="1"/>
  <c r="AE118" i="25"/>
  <c r="AA118"/>
  <c r="W118"/>
  <c r="S118"/>
  <c r="O118"/>
  <c r="K118"/>
  <c r="G118"/>
  <c r="C118"/>
  <c r="AF118"/>
  <c r="AB118"/>
  <c r="X118"/>
  <c r="T118"/>
  <c r="P118"/>
  <c r="L118"/>
  <c r="H118"/>
  <c r="D118"/>
  <c r="AG118"/>
  <c r="AC118"/>
  <c r="Y118"/>
  <c r="U118"/>
  <c r="Q118"/>
  <c r="M118"/>
  <c r="I118"/>
  <c r="E118"/>
  <c r="AH118"/>
  <c r="AD118"/>
  <c r="Z118"/>
  <c r="V118"/>
  <c r="R118"/>
  <c r="N118"/>
  <c r="J118"/>
  <c r="F118"/>
  <c r="G69"/>
  <c r="AP66" i="35"/>
  <c r="AP67" s="1"/>
  <c r="AL66"/>
  <c r="AL67" s="1"/>
  <c r="AH66"/>
  <c r="AH67" s="1"/>
  <c r="AD66"/>
  <c r="Z66"/>
  <c r="V66"/>
  <c r="R66"/>
  <c r="N66"/>
  <c r="J66"/>
  <c r="F66"/>
  <c r="AP65"/>
  <c r="AP69" s="1"/>
  <c r="AL65"/>
  <c r="AL69" s="1"/>
  <c r="AH65"/>
  <c r="AH69" s="1"/>
  <c r="AD65"/>
  <c r="AD69" s="1"/>
  <c r="Z65"/>
  <c r="Z69" s="1"/>
  <c r="V65"/>
  <c r="V69" s="1"/>
  <c r="R65"/>
  <c r="R69" s="1"/>
  <c r="N65"/>
  <c r="N69" s="1"/>
  <c r="J65"/>
  <c r="J69" s="1"/>
  <c r="F65"/>
  <c r="F69" s="1"/>
  <c r="AO66"/>
  <c r="AO67" s="1"/>
  <c r="AK66"/>
  <c r="AK67" s="1"/>
  <c r="AG66"/>
  <c r="AG67" s="1"/>
  <c r="AC66"/>
  <c r="Y66"/>
  <c r="U66"/>
  <c r="Q66"/>
  <c r="M66"/>
  <c r="I66"/>
  <c r="E66"/>
  <c r="AO65"/>
  <c r="AO69" s="1"/>
  <c r="AK65"/>
  <c r="AK69" s="1"/>
  <c r="AG65"/>
  <c r="AG69" s="1"/>
  <c r="AC65"/>
  <c r="AC69" s="1"/>
  <c r="Y65"/>
  <c r="Y69" s="1"/>
  <c r="U65"/>
  <c r="U69" s="1"/>
  <c r="Q65"/>
  <c r="Q69" s="1"/>
  <c r="M65"/>
  <c r="M69" s="1"/>
  <c r="I65"/>
  <c r="I69" s="1"/>
  <c r="E65"/>
  <c r="E69" s="1"/>
  <c r="AN66"/>
  <c r="AN67" s="1"/>
  <c r="AJ66"/>
  <c r="AJ67" s="1"/>
  <c r="AF66"/>
  <c r="AB66"/>
  <c r="X66"/>
  <c r="T66"/>
  <c r="P66"/>
  <c r="L66"/>
  <c r="H66"/>
  <c r="D66"/>
  <c r="AN65"/>
  <c r="AN69" s="1"/>
  <c r="AJ65"/>
  <c r="AJ69" s="1"/>
  <c r="AF65"/>
  <c r="AF69" s="1"/>
  <c r="AB65"/>
  <c r="AB69" s="1"/>
  <c r="X65"/>
  <c r="X69" s="1"/>
  <c r="T65"/>
  <c r="T69" s="1"/>
  <c r="P65"/>
  <c r="P69" s="1"/>
  <c r="L65"/>
  <c r="L69" s="1"/>
  <c r="H65"/>
  <c r="H69" s="1"/>
  <c r="D65"/>
  <c r="D69" s="1"/>
  <c r="AM66"/>
  <c r="AM67" s="1"/>
  <c r="AI66"/>
  <c r="AI67" s="1"/>
  <c r="AE66"/>
  <c r="AA66"/>
  <c r="W66"/>
  <c r="S66"/>
  <c r="O66"/>
  <c r="K66"/>
  <c r="G66"/>
  <c r="C66"/>
  <c r="AM65"/>
  <c r="AM69" s="1"/>
  <c r="AI65"/>
  <c r="AI69" s="1"/>
  <c r="AE65"/>
  <c r="AE69" s="1"/>
  <c r="AA65"/>
  <c r="AA69" s="1"/>
  <c r="W65"/>
  <c r="W69" s="1"/>
  <c r="S65"/>
  <c r="S69" s="1"/>
  <c r="O65"/>
  <c r="O69" s="1"/>
  <c r="K65"/>
  <c r="K69" s="1"/>
  <c r="G65"/>
  <c r="G69" s="1"/>
  <c r="C65"/>
  <c r="C69" s="1"/>
  <c r="G71"/>
  <c r="AC118" i="22"/>
  <c r="T118"/>
  <c r="O118"/>
  <c r="K118"/>
  <c r="X118"/>
  <c r="Q118"/>
  <c r="AA118"/>
  <c r="U118"/>
  <c r="J118"/>
  <c r="I118"/>
  <c r="P118"/>
  <c r="S118"/>
  <c r="M118"/>
  <c r="F118"/>
  <c r="E118"/>
  <c r="AF118"/>
  <c r="AG118"/>
  <c r="AH118"/>
  <c r="AD118"/>
  <c r="R118"/>
  <c r="AB118"/>
  <c r="L118"/>
  <c r="AE118"/>
  <c r="W118"/>
  <c r="D118"/>
  <c r="Z118"/>
  <c r="Y118"/>
  <c r="C118"/>
  <c r="N118"/>
  <c r="G118"/>
  <c r="V118"/>
  <c r="H118"/>
  <c r="G69"/>
  <c r="AO64" i="23"/>
  <c r="AO65" s="1"/>
  <c r="AK64"/>
  <c r="AK65" s="1"/>
  <c r="AG64"/>
  <c r="AG65" s="1"/>
  <c r="AC64"/>
  <c r="Y64"/>
  <c r="U64"/>
  <c r="Q64"/>
  <c r="M64"/>
  <c r="I64"/>
  <c r="E64"/>
  <c r="AO63"/>
  <c r="AO67" s="1"/>
  <c r="AK63"/>
  <c r="AK67" s="1"/>
  <c r="AG63"/>
  <c r="AG67" s="1"/>
  <c r="AC63"/>
  <c r="AC67" s="1"/>
  <c r="Y63"/>
  <c r="Y67" s="1"/>
  <c r="U63"/>
  <c r="U67" s="1"/>
  <c r="Q63"/>
  <c r="Q67" s="1"/>
  <c r="M63"/>
  <c r="M67" s="1"/>
  <c r="I63"/>
  <c r="I67" s="1"/>
  <c r="E63"/>
  <c r="E67" s="1"/>
  <c r="AP64"/>
  <c r="AP65" s="1"/>
  <c r="AL64"/>
  <c r="AL65" s="1"/>
  <c r="AH64"/>
  <c r="AH65" s="1"/>
  <c r="AD64"/>
  <c r="Z64"/>
  <c r="V64"/>
  <c r="R64"/>
  <c r="N64"/>
  <c r="J64"/>
  <c r="F64"/>
  <c r="AP63"/>
  <c r="AP67" s="1"/>
  <c r="AL63"/>
  <c r="AL67" s="1"/>
  <c r="AH63"/>
  <c r="AH67" s="1"/>
  <c r="AD63"/>
  <c r="AD67" s="1"/>
  <c r="Z63"/>
  <c r="Z67" s="1"/>
  <c r="V63"/>
  <c r="V67" s="1"/>
  <c r="R63"/>
  <c r="R67" s="1"/>
  <c r="N63"/>
  <c r="N67" s="1"/>
  <c r="J63"/>
  <c r="J67" s="1"/>
  <c r="F63"/>
  <c r="F67" s="1"/>
  <c r="AM64"/>
  <c r="AM65" s="1"/>
  <c r="AI64"/>
  <c r="AI65" s="1"/>
  <c r="AE64"/>
  <c r="AE65" s="1"/>
  <c r="AA64"/>
  <c r="W64"/>
  <c r="S64"/>
  <c r="O64"/>
  <c r="K64"/>
  <c r="G64"/>
  <c r="C64"/>
  <c r="AM63"/>
  <c r="AM67" s="1"/>
  <c r="AI63"/>
  <c r="AI67" s="1"/>
  <c r="AE63"/>
  <c r="AE67" s="1"/>
  <c r="AA63"/>
  <c r="AA67" s="1"/>
  <c r="W63"/>
  <c r="W67" s="1"/>
  <c r="S63"/>
  <c r="S67" s="1"/>
  <c r="O63"/>
  <c r="O67" s="1"/>
  <c r="K63"/>
  <c r="K67" s="1"/>
  <c r="G63"/>
  <c r="G67" s="1"/>
  <c r="C63"/>
  <c r="C67" s="1"/>
  <c r="AN64"/>
  <c r="AN65" s="1"/>
  <c r="AJ64"/>
  <c r="AJ65" s="1"/>
  <c r="AF64"/>
  <c r="AF65" s="1"/>
  <c r="AB64"/>
  <c r="X64"/>
  <c r="T64"/>
  <c r="P64"/>
  <c r="L64"/>
  <c r="H64"/>
  <c r="D64"/>
  <c r="AN63"/>
  <c r="AN67" s="1"/>
  <c r="AJ63"/>
  <c r="AJ67" s="1"/>
  <c r="AF63"/>
  <c r="AF67" s="1"/>
  <c r="AB63"/>
  <c r="AB67" s="1"/>
  <c r="X63"/>
  <c r="X67" s="1"/>
  <c r="T63"/>
  <c r="T67" s="1"/>
  <c r="P63"/>
  <c r="P67" s="1"/>
  <c r="L63"/>
  <c r="L67" s="1"/>
  <c r="H63"/>
  <c r="H67" s="1"/>
  <c r="D63"/>
  <c r="D67" s="1"/>
  <c r="AG118"/>
  <c r="AC118"/>
  <c r="Y118"/>
  <c r="U118"/>
  <c r="Q118"/>
  <c r="M118"/>
  <c r="I118"/>
  <c r="E118"/>
  <c r="AH118"/>
  <c r="AD118"/>
  <c r="Z118"/>
  <c r="V118"/>
  <c r="R118"/>
  <c r="N118"/>
  <c r="J118"/>
  <c r="F118"/>
  <c r="AE118"/>
  <c r="AA118"/>
  <c r="W118"/>
  <c r="S118"/>
  <c r="O118"/>
  <c r="K118"/>
  <c r="G118"/>
  <c r="C118"/>
  <c r="AF118"/>
  <c r="AB118"/>
  <c r="X118"/>
  <c r="T118"/>
  <c r="P118"/>
  <c r="L118"/>
  <c r="H118"/>
  <c r="D118"/>
  <c r="G69"/>
  <c r="AO55" i="27"/>
  <c r="AO56" s="1"/>
  <c r="AK55"/>
  <c r="AK56" s="1"/>
  <c r="AG55"/>
  <c r="AG56" s="1"/>
  <c r="AC55"/>
  <c r="Y55"/>
  <c r="U55"/>
  <c r="Q55"/>
  <c r="M55"/>
  <c r="I55"/>
  <c r="E55"/>
  <c r="AO54"/>
  <c r="AO58" s="1"/>
  <c r="AK54"/>
  <c r="AK58" s="1"/>
  <c r="AG54"/>
  <c r="AG58" s="1"/>
  <c r="AC54"/>
  <c r="AC58" s="1"/>
  <c r="Y54"/>
  <c r="Y58" s="1"/>
  <c r="U54"/>
  <c r="U58" s="1"/>
  <c r="Q54"/>
  <c r="Q58" s="1"/>
  <c r="M54"/>
  <c r="M58" s="1"/>
  <c r="I54"/>
  <c r="I58" s="1"/>
  <c r="E54"/>
  <c r="E58" s="1"/>
  <c r="AP55"/>
  <c r="AP56" s="1"/>
  <c r="AL55"/>
  <c r="AL56" s="1"/>
  <c r="AH55"/>
  <c r="AH56" s="1"/>
  <c r="AD55"/>
  <c r="AD56" s="1"/>
  <c r="Z55"/>
  <c r="V55"/>
  <c r="R55"/>
  <c r="N55"/>
  <c r="J55"/>
  <c r="F55"/>
  <c r="AP54"/>
  <c r="AP58" s="1"/>
  <c r="AL54"/>
  <c r="AL58" s="1"/>
  <c r="AH54"/>
  <c r="AH58" s="1"/>
  <c r="AD54"/>
  <c r="AD58" s="1"/>
  <c r="Z54"/>
  <c r="Z58" s="1"/>
  <c r="V54"/>
  <c r="V58" s="1"/>
  <c r="R54"/>
  <c r="R58" s="1"/>
  <c r="N54"/>
  <c r="N58" s="1"/>
  <c r="J54"/>
  <c r="J58" s="1"/>
  <c r="F54"/>
  <c r="F58" s="1"/>
  <c r="AM55"/>
  <c r="AM56" s="1"/>
  <c r="AI55"/>
  <c r="AI56" s="1"/>
  <c r="AE55"/>
  <c r="AE56" s="1"/>
  <c r="AA55"/>
  <c r="W55"/>
  <c r="S55"/>
  <c r="O55"/>
  <c r="K55"/>
  <c r="G55"/>
  <c r="C55"/>
  <c r="AM54"/>
  <c r="AM58" s="1"/>
  <c r="AI54"/>
  <c r="AI58" s="1"/>
  <c r="AE54"/>
  <c r="AE58" s="1"/>
  <c r="AA54"/>
  <c r="AA58" s="1"/>
  <c r="W54"/>
  <c r="W58" s="1"/>
  <c r="S54"/>
  <c r="S58" s="1"/>
  <c r="O54"/>
  <c r="O58" s="1"/>
  <c r="K54"/>
  <c r="K58" s="1"/>
  <c r="G54"/>
  <c r="G58" s="1"/>
  <c r="C54"/>
  <c r="C58" s="1"/>
  <c r="AN55"/>
  <c r="AN56" s="1"/>
  <c r="AJ55"/>
  <c r="AJ56" s="1"/>
  <c r="AF55"/>
  <c r="AF56" s="1"/>
  <c r="AB55"/>
  <c r="X55"/>
  <c r="T55"/>
  <c r="P55"/>
  <c r="L55"/>
  <c r="H55"/>
  <c r="D55"/>
  <c r="AN54"/>
  <c r="AN58" s="1"/>
  <c r="AJ54"/>
  <c r="AJ58" s="1"/>
  <c r="AF54"/>
  <c r="AF58" s="1"/>
  <c r="AB54"/>
  <c r="AB58" s="1"/>
  <c r="X54"/>
  <c r="X58" s="1"/>
  <c r="T54"/>
  <c r="T58" s="1"/>
  <c r="P54"/>
  <c r="P58" s="1"/>
  <c r="L54"/>
  <c r="L58" s="1"/>
  <c r="H54"/>
  <c r="H58" s="1"/>
  <c r="D54"/>
  <c r="D58" s="1"/>
  <c r="AM64" i="25"/>
  <c r="AM65" s="1"/>
  <c r="AI64"/>
  <c r="AI65" s="1"/>
  <c r="AE64"/>
  <c r="AE65" s="1"/>
  <c r="AA64"/>
  <c r="W64"/>
  <c r="S64"/>
  <c r="O64"/>
  <c r="K64"/>
  <c r="G64"/>
  <c r="C64"/>
  <c r="AM63"/>
  <c r="AM67" s="1"/>
  <c r="AI63"/>
  <c r="AI67" s="1"/>
  <c r="AE63"/>
  <c r="AE67" s="1"/>
  <c r="AA63"/>
  <c r="AA67" s="1"/>
  <c r="W63"/>
  <c r="W67" s="1"/>
  <c r="S63"/>
  <c r="S67" s="1"/>
  <c r="O63"/>
  <c r="O67" s="1"/>
  <c r="K63"/>
  <c r="K67" s="1"/>
  <c r="G63"/>
  <c r="G67" s="1"/>
  <c r="C63"/>
  <c r="C67" s="1"/>
  <c r="AN64"/>
  <c r="AN65" s="1"/>
  <c r="AJ64"/>
  <c r="AJ65" s="1"/>
  <c r="AF64"/>
  <c r="AF65" s="1"/>
  <c r="AB64"/>
  <c r="X64"/>
  <c r="T64"/>
  <c r="P64"/>
  <c r="L64"/>
  <c r="H64"/>
  <c r="D64"/>
  <c r="AN63"/>
  <c r="AN67" s="1"/>
  <c r="AJ63"/>
  <c r="AJ67" s="1"/>
  <c r="AF63"/>
  <c r="AF67" s="1"/>
  <c r="AB63"/>
  <c r="AB67" s="1"/>
  <c r="X63"/>
  <c r="X67" s="1"/>
  <c r="T63"/>
  <c r="T67" s="1"/>
  <c r="P63"/>
  <c r="P67" s="1"/>
  <c r="L63"/>
  <c r="L67" s="1"/>
  <c r="H63"/>
  <c r="H67" s="1"/>
  <c r="D63"/>
  <c r="D67" s="1"/>
  <c r="AO64"/>
  <c r="AO65" s="1"/>
  <c r="AK64"/>
  <c r="AK65" s="1"/>
  <c r="AG64"/>
  <c r="AG65" s="1"/>
  <c r="AC64"/>
  <c r="Y64"/>
  <c r="U64"/>
  <c r="Q64"/>
  <c r="M64"/>
  <c r="I64"/>
  <c r="E64"/>
  <c r="AO63"/>
  <c r="AO67" s="1"/>
  <c r="AK63"/>
  <c r="AK67" s="1"/>
  <c r="AG63"/>
  <c r="AG67" s="1"/>
  <c r="AC63"/>
  <c r="AC67" s="1"/>
  <c r="Y63"/>
  <c r="Y67" s="1"/>
  <c r="U63"/>
  <c r="U67" s="1"/>
  <c r="Q63"/>
  <c r="Q67" s="1"/>
  <c r="M63"/>
  <c r="M67" s="1"/>
  <c r="I63"/>
  <c r="I67" s="1"/>
  <c r="E63"/>
  <c r="E67" s="1"/>
  <c r="AP64"/>
  <c r="AP65" s="1"/>
  <c r="AL64"/>
  <c r="AL65" s="1"/>
  <c r="AH64"/>
  <c r="AH65" s="1"/>
  <c r="AD64"/>
  <c r="AD65" s="1"/>
  <c r="Z64"/>
  <c r="V64"/>
  <c r="R64"/>
  <c r="N64"/>
  <c r="J64"/>
  <c r="F64"/>
  <c r="AP63"/>
  <c r="AP67" s="1"/>
  <c r="AL63"/>
  <c r="AL67" s="1"/>
  <c r="AH63"/>
  <c r="AH67" s="1"/>
  <c r="AD63"/>
  <c r="AD67" s="1"/>
  <c r="Z63"/>
  <c r="Z67" s="1"/>
  <c r="V63"/>
  <c r="V67" s="1"/>
  <c r="R63"/>
  <c r="R67" s="1"/>
  <c r="N63"/>
  <c r="N67" s="1"/>
  <c r="J63"/>
  <c r="J67" s="1"/>
  <c r="F63"/>
  <c r="F67" s="1"/>
  <c r="D64" i="21"/>
  <c r="H64"/>
  <c r="L64"/>
  <c r="P64"/>
  <c r="T64"/>
  <c r="X64"/>
  <c r="AB64"/>
  <c r="AF64"/>
  <c r="AF65" s="1"/>
  <c r="AJ64"/>
  <c r="AJ65" s="1"/>
  <c r="AN64"/>
  <c r="AN65" s="1"/>
  <c r="E64"/>
  <c r="I64"/>
  <c r="M64"/>
  <c r="Q64"/>
  <c r="U64"/>
  <c r="Y64"/>
  <c r="AC64"/>
  <c r="AG64"/>
  <c r="AG65" s="1"/>
  <c r="AK64"/>
  <c r="AK65" s="1"/>
  <c r="AO64"/>
  <c r="AO65" s="1"/>
  <c r="AO63"/>
  <c r="AK63"/>
  <c r="AG63"/>
  <c r="AC63"/>
  <c r="Y63"/>
  <c r="U63"/>
  <c r="Q63"/>
  <c r="M63"/>
  <c r="I63"/>
  <c r="E63"/>
  <c r="AP63"/>
  <c r="AL63"/>
  <c r="AH63"/>
  <c r="AD63"/>
  <c r="Z63"/>
  <c r="V63"/>
  <c r="R63"/>
  <c r="N63"/>
  <c r="J63"/>
  <c r="F63"/>
  <c r="F64"/>
  <c r="J64"/>
  <c r="N64"/>
  <c r="R64"/>
  <c r="V64"/>
  <c r="Z64"/>
  <c r="AD64"/>
  <c r="AD65" s="1"/>
  <c r="AH64"/>
  <c r="AH65" s="1"/>
  <c r="AL64"/>
  <c r="AL65" s="1"/>
  <c r="AP64"/>
  <c r="AP65" s="1"/>
  <c r="G64"/>
  <c r="K64"/>
  <c r="O64"/>
  <c r="S64"/>
  <c r="W64"/>
  <c r="AA64"/>
  <c r="AE64"/>
  <c r="AE65" s="1"/>
  <c r="AI64"/>
  <c r="AI65" s="1"/>
  <c r="AM64"/>
  <c r="AM65" s="1"/>
  <c r="C64"/>
  <c r="AM63"/>
  <c r="AM67" s="1"/>
  <c r="AI63"/>
  <c r="AI67" s="1"/>
  <c r="AE63"/>
  <c r="AE67" s="1"/>
  <c r="AA63"/>
  <c r="AA67" s="1"/>
  <c r="W63"/>
  <c r="W67" s="1"/>
  <c r="S63"/>
  <c r="S67" s="1"/>
  <c r="O63"/>
  <c r="O67" s="1"/>
  <c r="K63"/>
  <c r="K67" s="1"/>
  <c r="G63"/>
  <c r="G67" s="1"/>
  <c r="C63"/>
  <c r="C67" s="1"/>
  <c r="AN63"/>
  <c r="AJ63"/>
  <c r="AF63"/>
  <c r="AB63"/>
  <c r="X63"/>
  <c r="T63"/>
  <c r="P63"/>
  <c r="L63"/>
  <c r="H63"/>
  <c r="D63"/>
  <c r="AO64" i="22"/>
  <c r="AO65" s="1"/>
  <c r="AG64"/>
  <c r="AG65" s="1"/>
  <c r="Y64"/>
  <c r="Q64"/>
  <c r="I64"/>
  <c r="AO63"/>
  <c r="AG63"/>
  <c r="Y63"/>
  <c r="Q63"/>
  <c r="I63"/>
  <c r="AP64"/>
  <c r="AP65" s="1"/>
  <c r="AH64"/>
  <c r="AH65" s="1"/>
  <c r="Z64"/>
  <c r="R64"/>
  <c r="J64"/>
  <c r="AP63"/>
  <c r="AF63"/>
  <c r="P63"/>
  <c r="AH63"/>
  <c r="R63"/>
  <c r="AM64"/>
  <c r="AM65" s="1"/>
  <c r="AE64"/>
  <c r="AE65" s="1"/>
  <c r="W64"/>
  <c r="O64"/>
  <c r="G64"/>
  <c r="AI63"/>
  <c r="AA63"/>
  <c r="S63"/>
  <c r="K63"/>
  <c r="C63"/>
  <c r="AJ64"/>
  <c r="AJ65" s="1"/>
  <c r="AB64"/>
  <c r="T64"/>
  <c r="L64"/>
  <c r="D64"/>
  <c r="AJ63"/>
  <c r="T63"/>
  <c r="T67" s="1"/>
  <c r="D63"/>
  <c r="V63"/>
  <c r="F63"/>
  <c r="C64"/>
  <c r="AK64"/>
  <c r="AK65" s="1"/>
  <c r="AC64"/>
  <c r="U64"/>
  <c r="M64"/>
  <c r="E64"/>
  <c r="AK63"/>
  <c r="AC63"/>
  <c r="U63"/>
  <c r="M63"/>
  <c r="E63"/>
  <c r="AL64"/>
  <c r="AL65" s="1"/>
  <c r="AD64"/>
  <c r="AD65" s="1"/>
  <c r="V64"/>
  <c r="N64"/>
  <c r="F64"/>
  <c r="F65" s="1"/>
  <c r="AL63"/>
  <c r="X63"/>
  <c r="H63"/>
  <c r="Z63"/>
  <c r="J63"/>
  <c r="J67" s="1"/>
  <c r="AI64"/>
  <c r="AI65" s="1"/>
  <c r="AA64"/>
  <c r="AA65" s="1"/>
  <c r="S64"/>
  <c r="S65" s="1"/>
  <c r="K64"/>
  <c r="K65" s="1"/>
  <c r="AM63"/>
  <c r="AE63"/>
  <c r="W63"/>
  <c r="O63"/>
  <c r="G63"/>
  <c r="AN64"/>
  <c r="AN65" s="1"/>
  <c r="AF64"/>
  <c r="AF65" s="1"/>
  <c r="X64"/>
  <c r="P64"/>
  <c r="P65" s="1"/>
  <c r="H64"/>
  <c r="H65" s="1"/>
  <c r="AN63"/>
  <c r="AB63"/>
  <c r="L63"/>
  <c r="L67" s="1"/>
  <c r="AD63"/>
  <c r="AD67" s="1"/>
  <c r="N63"/>
  <c r="O58" i="5"/>
  <c r="M58"/>
  <c r="D58"/>
  <c r="Z58"/>
  <c r="X58"/>
  <c r="Q58"/>
  <c r="J58"/>
  <c r="S58"/>
  <c r="K58"/>
  <c r="N58"/>
  <c r="C58"/>
  <c r="T58"/>
  <c r="V58"/>
  <c r="F58"/>
  <c r="W58"/>
  <c r="AC58"/>
  <c r="G58"/>
  <c r="Y58"/>
  <c r="R58"/>
  <c r="T84" i="31"/>
  <c r="P83"/>
  <c r="Z83"/>
  <c r="S83"/>
  <c r="AM65" i="30"/>
  <c r="AM66" s="1"/>
  <c r="AI65"/>
  <c r="AI66" s="1"/>
  <c r="AE65"/>
  <c r="AA65"/>
  <c r="W65"/>
  <c r="S65"/>
  <c r="O65"/>
  <c r="K65"/>
  <c r="G65"/>
  <c r="C65"/>
  <c r="AM64"/>
  <c r="AI64"/>
  <c r="AE64"/>
  <c r="AA64"/>
  <c r="W64"/>
  <c r="S64"/>
  <c r="O64"/>
  <c r="K64"/>
  <c r="G64"/>
  <c r="C64"/>
  <c r="AN65"/>
  <c r="AN66" s="1"/>
  <c r="AJ65"/>
  <c r="AJ66" s="1"/>
  <c r="AF65"/>
  <c r="AB65"/>
  <c r="X65"/>
  <c r="T65"/>
  <c r="P65"/>
  <c r="L65"/>
  <c r="H65"/>
  <c r="D65"/>
  <c r="AN64"/>
  <c r="AJ64"/>
  <c r="AF64"/>
  <c r="AB64"/>
  <c r="X64"/>
  <c r="T64"/>
  <c r="P64"/>
  <c r="L64"/>
  <c r="H64"/>
  <c r="D64"/>
  <c r="AK65"/>
  <c r="AK66" s="1"/>
  <c r="AG65"/>
  <c r="AC65"/>
  <c r="Y65"/>
  <c r="U65"/>
  <c r="Q65"/>
  <c r="M65"/>
  <c r="I65"/>
  <c r="E65"/>
  <c r="AO64"/>
  <c r="AK64"/>
  <c r="AG64"/>
  <c r="AC64"/>
  <c r="Y64"/>
  <c r="U64"/>
  <c r="Q64"/>
  <c r="M64"/>
  <c r="I64"/>
  <c r="E64"/>
  <c r="AP65"/>
  <c r="AP66" s="1"/>
  <c r="AL65"/>
  <c r="AL66" s="1"/>
  <c r="AH65"/>
  <c r="AH66" s="1"/>
  <c r="AD65"/>
  <c r="Z65"/>
  <c r="V65"/>
  <c r="R65"/>
  <c r="N65"/>
  <c r="J65"/>
  <c r="F65"/>
  <c r="AP64"/>
  <c r="AL64"/>
  <c r="AH64"/>
  <c r="AD64"/>
  <c r="Z64"/>
  <c r="V64"/>
  <c r="R64"/>
  <c r="N64"/>
  <c r="J64"/>
  <c r="F64"/>
  <c r="AN76" i="29"/>
  <c r="AN77" s="1"/>
  <c r="AJ76"/>
  <c r="AJ77" s="1"/>
  <c r="AF76"/>
  <c r="AB76"/>
  <c r="X76"/>
  <c r="T76"/>
  <c r="P76"/>
  <c r="L76"/>
  <c r="H76"/>
  <c r="D76"/>
  <c r="AN75"/>
  <c r="AJ75"/>
  <c r="AF75"/>
  <c r="AB75"/>
  <c r="X75"/>
  <c r="T75"/>
  <c r="P75"/>
  <c r="L75"/>
  <c r="H75"/>
  <c r="D75"/>
  <c r="AM76"/>
  <c r="AM77" s="1"/>
  <c r="AI76"/>
  <c r="AI77" s="1"/>
  <c r="AE76"/>
  <c r="AA76"/>
  <c r="W76"/>
  <c r="S76"/>
  <c r="O76"/>
  <c r="K76"/>
  <c r="G76"/>
  <c r="AM75"/>
  <c r="AI75"/>
  <c r="AE75"/>
  <c r="AA75"/>
  <c r="W75"/>
  <c r="S75"/>
  <c r="O75"/>
  <c r="K75"/>
  <c r="G75"/>
  <c r="C75"/>
  <c r="AP76"/>
  <c r="AP77" s="1"/>
  <c r="AL76"/>
  <c r="AL77" s="1"/>
  <c r="AH76"/>
  <c r="AH77" s="1"/>
  <c r="AD76"/>
  <c r="Z76"/>
  <c r="V76"/>
  <c r="R76"/>
  <c r="N76"/>
  <c r="J76"/>
  <c r="F76"/>
  <c r="AP75"/>
  <c r="AL75"/>
  <c r="AH75"/>
  <c r="AD75"/>
  <c r="Z75"/>
  <c r="V75"/>
  <c r="R75"/>
  <c r="N75"/>
  <c r="J75"/>
  <c r="F75"/>
  <c r="AO76"/>
  <c r="AO77" s="1"/>
  <c r="AK76"/>
  <c r="AK77" s="1"/>
  <c r="AG76"/>
  <c r="AC76"/>
  <c r="Y76"/>
  <c r="U76"/>
  <c r="Q76"/>
  <c r="M76"/>
  <c r="I76"/>
  <c r="E76"/>
  <c r="AO75"/>
  <c r="AK75"/>
  <c r="AG75"/>
  <c r="AC75"/>
  <c r="Y75"/>
  <c r="U75"/>
  <c r="Q75"/>
  <c r="M75"/>
  <c r="I75"/>
  <c r="E75"/>
  <c r="AO65" i="30"/>
  <c r="AO66" s="1"/>
  <c r="AE109" i="24"/>
  <c r="AT48"/>
  <c r="AV48"/>
  <c r="C109"/>
  <c r="C123"/>
  <c r="G123" s="1"/>
  <c r="AT46"/>
  <c r="AV46"/>
  <c r="AT53"/>
  <c r="AV53"/>
  <c r="Q109"/>
  <c r="K109"/>
  <c r="AV49"/>
  <c r="AT49"/>
  <c r="AV47"/>
  <c r="AT47"/>
  <c r="D109"/>
  <c r="G109"/>
  <c r="AG109"/>
  <c r="M109"/>
  <c r="AF109"/>
  <c r="Y109"/>
  <c r="P109"/>
  <c r="U109"/>
  <c r="AH109"/>
  <c r="O109"/>
  <c r="L109"/>
  <c r="AB109"/>
  <c r="AT50"/>
  <c r="AV50"/>
  <c r="AV51"/>
  <c r="AT51"/>
  <c r="AT52"/>
  <c r="AV52"/>
  <c r="AT46" i="20"/>
  <c r="K109"/>
  <c r="E109" i="24"/>
  <c r="F109"/>
  <c r="V109"/>
  <c r="S109"/>
  <c r="T109"/>
  <c r="J109"/>
  <c r="Z109"/>
  <c r="W109"/>
  <c r="N109"/>
  <c r="AD109"/>
  <c r="AC109"/>
  <c r="AA109"/>
  <c r="R109"/>
  <c r="I109"/>
  <c r="H109"/>
  <c r="X109"/>
  <c r="AD109" i="20"/>
  <c r="AF109"/>
  <c r="AH109"/>
  <c r="C69" i="4"/>
  <c r="N109" i="20"/>
  <c r="Q109"/>
  <c r="S109"/>
  <c r="T109"/>
  <c r="U109"/>
  <c r="W109"/>
  <c r="Z109"/>
  <c r="AT48"/>
  <c r="O109"/>
  <c r="V109"/>
  <c r="X109"/>
  <c r="Y109"/>
  <c r="AA109"/>
  <c r="AB109"/>
  <c r="AC109"/>
  <c r="C109"/>
  <c r="C123"/>
  <c r="G123" s="1"/>
  <c r="AM64"/>
  <c r="AM65" s="1"/>
  <c r="AI64"/>
  <c r="AI65" s="1"/>
  <c r="AE64"/>
  <c r="AE65" s="1"/>
  <c r="AA64"/>
  <c r="W64"/>
  <c r="S64"/>
  <c r="O64"/>
  <c r="K64"/>
  <c r="G64"/>
  <c r="AM63"/>
  <c r="AI63"/>
  <c r="AE63"/>
  <c r="AA63"/>
  <c r="W63"/>
  <c r="S63"/>
  <c r="O63"/>
  <c r="K63"/>
  <c r="G63"/>
  <c r="C63"/>
  <c r="C67" s="1"/>
  <c r="AN64"/>
  <c r="AN65" s="1"/>
  <c r="AJ64"/>
  <c r="AJ65" s="1"/>
  <c r="AF64"/>
  <c r="AF65" s="1"/>
  <c r="AB64"/>
  <c r="X64"/>
  <c r="T64"/>
  <c r="P64"/>
  <c r="L64"/>
  <c r="H64"/>
  <c r="D64"/>
  <c r="AN63"/>
  <c r="AN67" s="1"/>
  <c r="AJ63"/>
  <c r="AJ67" s="1"/>
  <c r="AF63"/>
  <c r="AF67" s="1"/>
  <c r="AB63"/>
  <c r="AB67" s="1"/>
  <c r="X63"/>
  <c r="X67" s="1"/>
  <c r="T63"/>
  <c r="T67" s="1"/>
  <c r="P63"/>
  <c r="P67" s="1"/>
  <c r="L63"/>
  <c r="L67" s="1"/>
  <c r="H63"/>
  <c r="H67" s="1"/>
  <c r="D63"/>
  <c r="D67" s="1"/>
  <c r="AO64"/>
  <c r="AO65" s="1"/>
  <c r="AK64"/>
  <c r="AK65" s="1"/>
  <c r="AG64"/>
  <c r="AG65" s="1"/>
  <c r="AC64"/>
  <c r="Y64"/>
  <c r="U64"/>
  <c r="Q64"/>
  <c r="M64"/>
  <c r="I64"/>
  <c r="E64"/>
  <c r="AO63"/>
  <c r="AO67" s="1"/>
  <c r="AK63"/>
  <c r="AK67" s="1"/>
  <c r="AG63"/>
  <c r="AC63"/>
  <c r="AC67" s="1"/>
  <c r="Y63"/>
  <c r="Y67" s="1"/>
  <c r="U63"/>
  <c r="U67" s="1"/>
  <c r="Q63"/>
  <c r="Q67" s="1"/>
  <c r="M63"/>
  <c r="M67" s="1"/>
  <c r="I63"/>
  <c r="I67" s="1"/>
  <c r="E63"/>
  <c r="E67" s="1"/>
  <c r="AP64"/>
  <c r="AP65" s="1"/>
  <c r="AL64"/>
  <c r="AL65" s="1"/>
  <c r="AH64"/>
  <c r="AH65" s="1"/>
  <c r="AD64"/>
  <c r="AD65" s="1"/>
  <c r="Z64"/>
  <c r="V64"/>
  <c r="R64"/>
  <c r="N64"/>
  <c r="J64"/>
  <c r="F64"/>
  <c r="AP63"/>
  <c r="AP67" s="1"/>
  <c r="AL63"/>
  <c r="AL67" s="1"/>
  <c r="AH63"/>
  <c r="AH67" s="1"/>
  <c r="AD63"/>
  <c r="AD67" s="1"/>
  <c r="Z63"/>
  <c r="Z67" s="1"/>
  <c r="V63"/>
  <c r="V67" s="1"/>
  <c r="R63"/>
  <c r="R67" s="1"/>
  <c r="N63"/>
  <c r="N67" s="1"/>
  <c r="J63"/>
  <c r="J67" s="1"/>
  <c r="F63"/>
  <c r="F67" s="1"/>
  <c r="D109"/>
  <c r="I109"/>
  <c r="AT49"/>
  <c r="E109"/>
  <c r="F109"/>
  <c r="G109"/>
  <c r="H109"/>
  <c r="J109"/>
  <c r="L109"/>
  <c r="M109"/>
  <c r="AT50"/>
  <c r="AT51"/>
  <c r="P109"/>
  <c r="R109"/>
  <c r="AT52"/>
  <c r="AT53"/>
  <c r="AB109" i="8"/>
  <c r="AC109"/>
  <c r="N109"/>
  <c r="U109"/>
  <c r="Y109"/>
  <c r="R109"/>
  <c r="M109"/>
  <c r="AA109"/>
  <c r="V109"/>
  <c r="Z109"/>
  <c r="L109"/>
  <c r="K109"/>
  <c r="X109"/>
  <c r="Q109"/>
  <c r="C123"/>
  <c r="G123" s="1"/>
  <c r="H109"/>
  <c r="D109"/>
  <c r="G109"/>
  <c r="O109"/>
  <c r="W109"/>
  <c r="J109"/>
  <c r="F109"/>
  <c r="I109"/>
  <c r="E109"/>
  <c r="S109"/>
  <c r="T109"/>
  <c r="P109"/>
  <c r="C83" i="5"/>
  <c r="C69" i="8"/>
  <c r="G57"/>
  <c r="C94" i="4"/>
  <c r="G94" s="1"/>
  <c r="M69"/>
  <c r="AV51" i="8"/>
  <c r="AT51"/>
  <c r="AV52"/>
  <c r="AT52"/>
  <c r="AV53"/>
  <c r="AT53"/>
  <c r="AV46"/>
  <c r="AT46"/>
  <c r="K57"/>
  <c r="O57"/>
  <c r="S57"/>
  <c r="W57"/>
  <c r="AA57"/>
  <c r="C57"/>
  <c r="F57"/>
  <c r="J57"/>
  <c r="N57"/>
  <c r="R57"/>
  <c r="V57"/>
  <c r="Z57"/>
  <c r="E57"/>
  <c r="I57"/>
  <c r="M57"/>
  <c r="Q57"/>
  <c r="U57"/>
  <c r="Y57"/>
  <c r="AC57"/>
  <c r="D57"/>
  <c r="H57"/>
  <c r="L57"/>
  <c r="P57"/>
  <c r="T57"/>
  <c r="X57"/>
  <c r="AB57"/>
  <c r="AV48"/>
  <c r="AT48"/>
  <c r="AV50"/>
  <c r="AT50"/>
  <c r="AV47"/>
  <c r="AT47"/>
  <c r="AV49"/>
  <c r="AT49"/>
  <c r="L69" i="4"/>
  <c r="S69"/>
  <c r="E69"/>
  <c r="Z69"/>
  <c r="J69"/>
  <c r="AL69"/>
  <c r="D69"/>
  <c r="U69"/>
  <c r="AB69"/>
  <c r="AM69"/>
  <c r="AC69"/>
  <c r="R69"/>
  <c r="AA69"/>
  <c r="K69"/>
  <c r="T69"/>
  <c r="AH69"/>
  <c r="AF69"/>
  <c r="AK69"/>
  <c r="AO69"/>
  <c r="AN69"/>
  <c r="Y69"/>
  <c r="Q69"/>
  <c r="I69"/>
  <c r="V69"/>
  <c r="N69"/>
  <c r="F69"/>
  <c r="W69"/>
  <c r="O69"/>
  <c r="G69"/>
  <c r="X69"/>
  <c r="P69"/>
  <c r="H69"/>
  <c r="AP69"/>
  <c r="AI69"/>
  <c r="AJ69"/>
  <c r="X65" i="36" l="1"/>
  <c r="M83" i="31"/>
  <c r="AB66" i="39"/>
  <c r="I83" i="31"/>
  <c r="Z84"/>
  <c r="J84" i="6"/>
  <c r="M84" i="31"/>
  <c r="H83"/>
  <c r="AA84"/>
  <c r="G83"/>
  <c r="AC84"/>
  <c r="I66" i="36"/>
  <c r="K65"/>
  <c r="Y65"/>
  <c r="K66"/>
  <c r="X66"/>
  <c r="Y66"/>
  <c r="Z66"/>
  <c r="H65"/>
  <c r="H69" s="1"/>
  <c r="I65"/>
  <c r="J65"/>
  <c r="AA65"/>
  <c r="AA69" s="1"/>
  <c r="AA66"/>
  <c r="S66"/>
  <c r="AI66"/>
  <c r="AI67" s="1"/>
  <c r="P66"/>
  <c r="AJ66"/>
  <c r="AJ67" s="1"/>
  <c r="Q66"/>
  <c r="AK66"/>
  <c r="AK67" s="1"/>
  <c r="R66"/>
  <c r="AL66"/>
  <c r="AL67" s="1"/>
  <c r="S65"/>
  <c r="AI65"/>
  <c r="P65"/>
  <c r="P69" s="1"/>
  <c r="AJ65"/>
  <c r="Q65"/>
  <c r="Q69" s="1"/>
  <c r="AK65"/>
  <c r="R65"/>
  <c r="AL65"/>
  <c r="T83" i="31"/>
  <c r="K84"/>
  <c r="R84"/>
  <c r="U83"/>
  <c r="K67" i="20"/>
  <c r="S67"/>
  <c r="AA67"/>
  <c r="O66" i="36"/>
  <c r="W66"/>
  <c r="AE66"/>
  <c r="D66"/>
  <c r="L66"/>
  <c r="T66"/>
  <c r="AB66"/>
  <c r="E66"/>
  <c r="M66"/>
  <c r="U66"/>
  <c r="AC66"/>
  <c r="F66"/>
  <c r="N66"/>
  <c r="V66"/>
  <c r="AD66"/>
  <c r="C65"/>
  <c r="C69" s="1"/>
  <c r="O65"/>
  <c r="W65"/>
  <c r="W69" s="1"/>
  <c r="AE65"/>
  <c r="D65"/>
  <c r="D69" s="1"/>
  <c r="L65"/>
  <c r="L69" s="1"/>
  <c r="T65"/>
  <c r="AB65"/>
  <c r="AB69" s="1"/>
  <c r="E65"/>
  <c r="E69" s="1"/>
  <c r="M65"/>
  <c r="U65"/>
  <c r="AC65"/>
  <c r="F65"/>
  <c r="N65"/>
  <c r="V65"/>
  <c r="AP65"/>
  <c r="N83" i="6"/>
  <c r="N169" s="1"/>
  <c r="N170" s="1"/>
  <c r="AB84" i="31"/>
  <c r="V83"/>
  <c r="L83"/>
  <c r="AB83"/>
  <c r="AA83"/>
  <c r="S84"/>
  <c r="J84"/>
  <c r="R83"/>
  <c r="R85" s="1"/>
  <c r="F83"/>
  <c r="X83"/>
  <c r="Q83"/>
  <c r="AC83"/>
  <c r="U84"/>
  <c r="L84"/>
  <c r="G66" i="36"/>
  <c r="AM66"/>
  <c r="AM67" s="1"/>
  <c r="AF66"/>
  <c r="AN66"/>
  <c r="AN67" s="1"/>
  <c r="AG66"/>
  <c r="AG67" s="1"/>
  <c r="AO66"/>
  <c r="AO67" s="1"/>
  <c r="AH66"/>
  <c r="AH67" s="1"/>
  <c r="AP66"/>
  <c r="AP67" s="1"/>
  <c r="G65"/>
  <c r="G69" s="1"/>
  <c r="AM65"/>
  <c r="AF65"/>
  <c r="AN65"/>
  <c r="AG65"/>
  <c r="AO65"/>
  <c r="AH65"/>
  <c r="Y84" i="31"/>
  <c r="E116" i="24"/>
  <c r="G116"/>
  <c r="I116"/>
  <c r="K116"/>
  <c r="M116"/>
  <c r="O116"/>
  <c r="Q116"/>
  <c r="S116"/>
  <c r="U116"/>
  <c r="W116"/>
  <c r="Y116"/>
  <c r="AA116"/>
  <c r="AC116"/>
  <c r="AE116"/>
  <c r="AG116"/>
  <c r="C116"/>
  <c r="D116"/>
  <c r="F116"/>
  <c r="H116"/>
  <c r="J116"/>
  <c r="L116"/>
  <c r="N116"/>
  <c r="P116"/>
  <c r="R116"/>
  <c r="T116"/>
  <c r="V116"/>
  <c r="X116"/>
  <c r="Z116"/>
  <c r="AB116"/>
  <c r="AD116"/>
  <c r="AF116"/>
  <c r="AH116"/>
  <c r="C64"/>
  <c r="I83" i="6"/>
  <c r="I169" s="1"/>
  <c r="I170" s="1"/>
  <c r="Z84"/>
  <c r="Q84"/>
  <c r="N83" i="31"/>
  <c r="O83"/>
  <c r="W83"/>
  <c r="G84"/>
  <c r="G85" s="1"/>
  <c r="O84"/>
  <c r="W84"/>
  <c r="F84"/>
  <c r="N84"/>
  <c r="V84"/>
  <c r="AD84"/>
  <c r="K83"/>
  <c r="J83"/>
  <c r="Y83"/>
  <c r="I84"/>
  <c r="Q84"/>
  <c r="H84"/>
  <c r="P84"/>
  <c r="X84"/>
  <c r="AI67" i="20"/>
  <c r="G116" i="8"/>
  <c r="G67" i="20"/>
  <c r="O67"/>
  <c r="W67"/>
  <c r="AE67"/>
  <c r="AM67"/>
  <c r="AD83" i="31"/>
  <c r="AD85" s="1"/>
  <c r="C120" i="39"/>
  <c r="D38" i="42"/>
  <c r="AF116" i="8"/>
  <c r="AB116"/>
  <c r="X116"/>
  <c r="T116"/>
  <c r="P116"/>
  <c r="L116"/>
  <c r="H116"/>
  <c r="D116"/>
  <c r="AG116"/>
  <c r="AC116"/>
  <c r="Y116"/>
  <c r="U116"/>
  <c r="Q116"/>
  <c r="M116"/>
  <c r="I116"/>
  <c r="E116"/>
  <c r="D120" i="35"/>
  <c r="F120"/>
  <c r="H120"/>
  <c r="J120"/>
  <c r="L120"/>
  <c r="N120"/>
  <c r="P120"/>
  <c r="R120"/>
  <c r="T120"/>
  <c r="V120"/>
  <c r="X120"/>
  <c r="Z120"/>
  <c r="AB120"/>
  <c r="AD120"/>
  <c r="AF120"/>
  <c r="AH120"/>
  <c r="AJ120"/>
  <c r="E120"/>
  <c r="G120"/>
  <c r="I120"/>
  <c r="K120"/>
  <c r="M120"/>
  <c r="O120"/>
  <c r="Q120"/>
  <c r="S120"/>
  <c r="U120"/>
  <c r="W120"/>
  <c r="Y120"/>
  <c r="AA120"/>
  <c r="AC120"/>
  <c r="AE120"/>
  <c r="AG120"/>
  <c r="AI120"/>
  <c r="C120"/>
  <c r="D120" i="33"/>
  <c r="F120"/>
  <c r="H120"/>
  <c r="J120"/>
  <c r="L120"/>
  <c r="N120"/>
  <c r="P120"/>
  <c r="R120"/>
  <c r="T120"/>
  <c r="V120"/>
  <c r="X120"/>
  <c r="Z120"/>
  <c r="AB120"/>
  <c r="AD120"/>
  <c r="AF120"/>
  <c r="AH120"/>
  <c r="AJ120"/>
  <c r="E120"/>
  <c r="G120"/>
  <c r="I120"/>
  <c r="K120"/>
  <c r="M120"/>
  <c r="O120"/>
  <c r="Q120"/>
  <c r="S120"/>
  <c r="U120"/>
  <c r="W120"/>
  <c r="Y120"/>
  <c r="AA120"/>
  <c r="AC120"/>
  <c r="AE120"/>
  <c r="AG120"/>
  <c r="AI120"/>
  <c r="C120"/>
  <c r="AH116" i="8"/>
  <c r="AD116"/>
  <c r="Z116"/>
  <c r="V116"/>
  <c r="R116"/>
  <c r="N116"/>
  <c r="J116"/>
  <c r="F116"/>
  <c r="C116"/>
  <c r="AE116"/>
  <c r="AA116"/>
  <c r="W116"/>
  <c r="S116"/>
  <c r="O116"/>
  <c r="K116"/>
  <c r="G20" i="42"/>
  <c r="D120" i="39"/>
  <c r="F120"/>
  <c r="H120"/>
  <c r="J120"/>
  <c r="L120"/>
  <c r="N120"/>
  <c r="P120"/>
  <c r="R120"/>
  <c r="T120"/>
  <c r="V120"/>
  <c r="X120"/>
  <c r="Z120"/>
  <c r="AB120"/>
  <c r="AD120"/>
  <c r="AF120"/>
  <c r="AH120"/>
  <c r="AJ120"/>
  <c r="S120"/>
  <c r="Y120"/>
  <c r="AC120"/>
  <c r="AG120"/>
  <c r="E120"/>
  <c r="G120"/>
  <c r="I120"/>
  <c r="K120"/>
  <c r="M120"/>
  <c r="O120"/>
  <c r="Q120"/>
  <c r="U120"/>
  <c r="W120"/>
  <c r="AA120"/>
  <c r="AE120"/>
  <c r="AI120"/>
  <c r="E116" i="20"/>
  <c r="G116"/>
  <c r="I116"/>
  <c r="K116"/>
  <c r="M116"/>
  <c r="O116"/>
  <c r="Q116"/>
  <c r="S116"/>
  <c r="U116"/>
  <c r="W116"/>
  <c r="Y116"/>
  <c r="AA116"/>
  <c r="AC116"/>
  <c r="AE116"/>
  <c r="AG116"/>
  <c r="C116"/>
  <c r="D116"/>
  <c r="F116"/>
  <c r="H116"/>
  <c r="J116"/>
  <c r="L116"/>
  <c r="N116"/>
  <c r="P116"/>
  <c r="R116"/>
  <c r="T116"/>
  <c r="V116"/>
  <c r="X116"/>
  <c r="Z116"/>
  <c r="AB116"/>
  <c r="AD116"/>
  <c r="AF116"/>
  <c r="AH116"/>
  <c r="AD65" i="23"/>
  <c r="F21" i="42"/>
  <c r="Y80" i="7"/>
  <c r="AA83" i="6"/>
  <c r="AA169" s="1"/>
  <c r="AA170" s="1"/>
  <c r="AG67" i="20"/>
  <c r="AH84" i="6"/>
  <c r="AH85" s="1"/>
  <c r="V84"/>
  <c r="AG84"/>
  <c r="E84"/>
  <c r="AA81" i="7"/>
  <c r="AF83" i="6"/>
  <c r="AF129" s="1"/>
  <c r="H67" i="21"/>
  <c r="P67"/>
  <c r="X67"/>
  <c r="V80" i="7"/>
  <c r="S83" i="6"/>
  <c r="S169" s="1"/>
  <c r="S172" s="1"/>
  <c r="AP84"/>
  <c r="AP85" s="1"/>
  <c r="R84"/>
  <c r="AO84"/>
  <c r="AO85" s="1"/>
  <c r="Y84"/>
  <c r="I84"/>
  <c r="V83"/>
  <c r="V169" s="1"/>
  <c r="V171" s="1"/>
  <c r="AO83"/>
  <c r="AO129" s="1"/>
  <c r="E83"/>
  <c r="E169" s="1"/>
  <c r="E172" s="1"/>
  <c r="L81" i="7"/>
  <c r="G80"/>
  <c r="G84" s="1"/>
  <c r="AL84" i="6"/>
  <c r="AD84"/>
  <c r="N84"/>
  <c r="F84"/>
  <c r="AK84"/>
  <c r="AC84"/>
  <c r="U84"/>
  <c r="M84"/>
  <c r="G84"/>
  <c r="AN83"/>
  <c r="AN169" s="1"/>
  <c r="Z83"/>
  <c r="Z169" s="1"/>
  <c r="Z170" s="1"/>
  <c r="R83"/>
  <c r="R169" s="1"/>
  <c r="R171" s="1"/>
  <c r="H83"/>
  <c r="H169" s="1"/>
  <c r="H170" s="1"/>
  <c r="AG83"/>
  <c r="AG169" s="1"/>
  <c r="W83"/>
  <c r="O83"/>
  <c r="O169" s="1"/>
  <c r="O172" s="1"/>
  <c r="AN81" i="7"/>
  <c r="AN82" s="1"/>
  <c r="D81"/>
  <c r="O81"/>
  <c r="C80"/>
  <c r="M83" i="6"/>
  <c r="M169" s="1"/>
  <c r="M170" s="1"/>
  <c r="AN84"/>
  <c r="AN85" s="1"/>
  <c r="AJ84"/>
  <c r="AF84"/>
  <c r="AB84"/>
  <c r="X84"/>
  <c r="T84"/>
  <c r="P84"/>
  <c r="L84"/>
  <c r="H84"/>
  <c r="D84"/>
  <c r="AM84"/>
  <c r="AI84"/>
  <c r="AI85" s="1"/>
  <c r="AE84"/>
  <c r="AA84"/>
  <c r="W84"/>
  <c r="S84"/>
  <c r="O84"/>
  <c r="O85" s="1"/>
  <c r="K84"/>
  <c r="C84"/>
  <c r="AJ83"/>
  <c r="AJ129" s="1"/>
  <c r="AB83"/>
  <c r="AB169" s="1"/>
  <c r="AB170" s="1"/>
  <c r="X83"/>
  <c r="X169" s="1"/>
  <c r="X171" s="1"/>
  <c r="T83"/>
  <c r="T169" s="1"/>
  <c r="T170" s="1"/>
  <c r="P83"/>
  <c r="P169" s="1"/>
  <c r="P170" s="1"/>
  <c r="L83"/>
  <c r="L169" s="1"/>
  <c r="L171" s="1"/>
  <c r="D83"/>
  <c r="D169" s="1"/>
  <c r="D171" s="1"/>
  <c r="AK83"/>
  <c r="AK129" s="1"/>
  <c r="AC83"/>
  <c r="AC169" s="1"/>
  <c r="AC172" s="1"/>
  <c r="Y83"/>
  <c r="Y169" s="1"/>
  <c r="Y172" s="1"/>
  <c r="U83"/>
  <c r="U169" s="1"/>
  <c r="U170" s="1"/>
  <c r="Q83"/>
  <c r="Q169" s="1"/>
  <c r="Q172" s="1"/>
  <c r="AG84" i="31"/>
  <c r="AE84"/>
  <c r="AE83"/>
  <c r="AE87" s="1"/>
  <c r="AG82" i="32"/>
  <c r="AG77" i="29"/>
  <c r="AG66" i="30"/>
  <c r="AD65" i="39"/>
  <c r="AI65"/>
  <c r="AF84" i="31"/>
  <c r="T63" i="24"/>
  <c r="AD66" i="39"/>
  <c r="AD69" s="1"/>
  <c r="E67" i="22"/>
  <c r="F67"/>
  <c r="D67"/>
  <c r="C67"/>
  <c r="G83" i="6"/>
  <c r="G169" s="1"/>
  <c r="G170" s="1"/>
  <c r="K80" i="7"/>
  <c r="G81"/>
  <c r="E64" i="24"/>
  <c r="AM83" i="31"/>
  <c r="AM169" s="1"/>
  <c r="AM84"/>
  <c r="AM85" s="1"/>
  <c r="AH83"/>
  <c r="AH169" s="1"/>
  <c r="AN84"/>
  <c r="AN85" s="1"/>
  <c r="L65" i="39"/>
  <c r="E66"/>
  <c r="V66"/>
  <c r="K65"/>
  <c r="AA66"/>
  <c r="AJ65"/>
  <c r="M65"/>
  <c r="AK66"/>
  <c r="AK67" s="1"/>
  <c r="AL66"/>
  <c r="AL67" s="1"/>
  <c r="AA65"/>
  <c r="K66"/>
  <c r="AI66"/>
  <c r="AI67" s="1"/>
  <c r="AB65"/>
  <c r="AB69" s="1"/>
  <c r="L66"/>
  <c r="AJ66"/>
  <c r="AJ67" s="1"/>
  <c r="AC65"/>
  <c r="U66"/>
  <c r="N65"/>
  <c r="F66"/>
  <c r="AP83" i="31"/>
  <c r="AP129" s="1"/>
  <c r="AL84"/>
  <c r="AL85" s="1"/>
  <c r="AO83"/>
  <c r="AO169" s="1"/>
  <c r="AJ83"/>
  <c r="AJ129" s="1"/>
  <c r="C65" i="39"/>
  <c r="S65"/>
  <c r="AE65"/>
  <c r="C66"/>
  <c r="S66"/>
  <c r="AE66"/>
  <c r="D65"/>
  <c r="T65"/>
  <c r="AF65"/>
  <c r="D66"/>
  <c r="T66"/>
  <c r="AF66"/>
  <c r="E65"/>
  <c r="E69" s="1"/>
  <c r="U65"/>
  <c r="U69" s="1"/>
  <c r="AK65"/>
  <c r="M66"/>
  <c r="AC66"/>
  <c r="F65"/>
  <c r="F69" s="1"/>
  <c r="V65"/>
  <c r="AL65"/>
  <c r="N66"/>
  <c r="AP66"/>
  <c r="AP67" s="1"/>
  <c r="G65"/>
  <c r="O65"/>
  <c r="W65"/>
  <c r="AM65"/>
  <c r="G66"/>
  <c r="G67" s="1"/>
  <c r="O66"/>
  <c r="O67" s="1"/>
  <c r="W66"/>
  <c r="W67" s="1"/>
  <c r="AM66"/>
  <c r="AM67" s="1"/>
  <c r="H65"/>
  <c r="P65"/>
  <c r="X65"/>
  <c r="AN65"/>
  <c r="H66"/>
  <c r="H67" s="1"/>
  <c r="P66"/>
  <c r="P67" s="1"/>
  <c r="X66"/>
  <c r="X67" s="1"/>
  <c r="AN66"/>
  <c r="AN67" s="1"/>
  <c r="I65"/>
  <c r="Q65"/>
  <c r="Y65"/>
  <c r="AG65"/>
  <c r="AO65"/>
  <c r="I66"/>
  <c r="Q66"/>
  <c r="Y66"/>
  <c r="AG66"/>
  <c r="AG67" s="1"/>
  <c r="AO66"/>
  <c r="AO67" s="1"/>
  <c r="J65"/>
  <c r="R65"/>
  <c r="Z65"/>
  <c r="AH65"/>
  <c r="AP65"/>
  <c r="J66"/>
  <c r="R66"/>
  <c r="Z66"/>
  <c r="AH66"/>
  <c r="AH67" s="1"/>
  <c r="AI111" i="41"/>
  <c r="F40" i="42"/>
  <c r="F39"/>
  <c r="D84" i="31"/>
  <c r="Y111" i="41"/>
  <c r="J111"/>
  <c r="X111"/>
  <c r="D40" i="42"/>
  <c r="U111" i="41"/>
  <c r="X81" i="7"/>
  <c r="H81"/>
  <c r="AP83" i="6"/>
  <c r="AP169" s="1"/>
  <c r="AL83"/>
  <c r="AL169" s="1"/>
  <c r="AH83"/>
  <c r="AH169" s="1"/>
  <c r="AD83"/>
  <c r="AD129" s="1"/>
  <c r="J83"/>
  <c r="J169" s="1"/>
  <c r="J171" s="1"/>
  <c r="F83"/>
  <c r="F169" s="1"/>
  <c r="F170" s="1"/>
  <c r="C83"/>
  <c r="C169" s="1"/>
  <c r="C170" s="1"/>
  <c r="AM83"/>
  <c r="AM169" s="1"/>
  <c r="AI83"/>
  <c r="AI129" s="1"/>
  <c r="AE83"/>
  <c r="AE129" s="1"/>
  <c r="K83"/>
  <c r="AH80" i="7"/>
  <c r="F80"/>
  <c r="AM80"/>
  <c r="E83" i="31"/>
  <c r="E129" s="1"/>
  <c r="D83"/>
  <c r="D87" s="1"/>
  <c r="AI83"/>
  <c r="AI169" s="1"/>
  <c r="C84"/>
  <c r="AI84"/>
  <c r="AI85" s="1"/>
  <c r="AL83"/>
  <c r="AL169" s="1"/>
  <c r="C83"/>
  <c r="C169" s="1"/>
  <c r="AG83"/>
  <c r="AG169" s="1"/>
  <c r="E84"/>
  <c r="E85" s="1"/>
  <c r="AO84"/>
  <c r="AO85" s="1"/>
  <c r="M111" i="41"/>
  <c r="D111"/>
  <c r="S111"/>
  <c r="D41" i="42"/>
  <c r="D42"/>
  <c r="D37"/>
  <c r="D36"/>
  <c r="G15"/>
  <c r="AJ111" i="41"/>
  <c r="AC111"/>
  <c r="AA111"/>
  <c r="E111"/>
  <c r="N111"/>
  <c r="AG111"/>
  <c r="K111"/>
  <c r="I111"/>
  <c r="AB111"/>
  <c r="F111"/>
  <c r="AH111"/>
  <c r="G111"/>
  <c r="P111"/>
  <c r="Z111"/>
  <c r="W111"/>
  <c r="H111"/>
  <c r="V111"/>
  <c r="O111"/>
  <c r="Q111"/>
  <c r="AF111"/>
  <c r="H111" i="36"/>
  <c r="W111"/>
  <c r="Q111"/>
  <c r="O111"/>
  <c r="V111"/>
  <c r="AH84" i="31"/>
  <c r="AH85" s="1"/>
  <c r="AP84"/>
  <c r="AP85" s="1"/>
  <c r="AK83"/>
  <c r="AK129" s="1"/>
  <c r="AK84"/>
  <c r="AK85" s="1"/>
  <c r="AF83"/>
  <c r="AN83"/>
  <c r="AJ84"/>
  <c r="AJ85" s="1"/>
  <c r="G28" i="43"/>
  <c r="G27"/>
  <c r="AE109" i="19"/>
  <c r="F22" i="42"/>
  <c r="F115" i="8"/>
  <c r="F118" s="1"/>
  <c r="H64" i="24"/>
  <c r="F29" i="42"/>
  <c r="D67" i="21"/>
  <c r="L67"/>
  <c r="T67"/>
  <c r="AB67"/>
  <c r="F67"/>
  <c r="E67"/>
  <c r="M67"/>
  <c r="U67"/>
  <c r="F25" i="42"/>
  <c r="F28"/>
  <c r="S80" i="7"/>
  <c r="I63" i="24"/>
  <c r="AF81" i="7"/>
  <c r="AF82" s="1"/>
  <c r="P81"/>
  <c r="AI81"/>
  <c r="AI82" s="1"/>
  <c r="W81"/>
  <c r="AP80"/>
  <c r="AB80"/>
  <c r="N80"/>
  <c r="AE80"/>
  <c r="O64" i="24"/>
  <c r="H63"/>
  <c r="O80" i="7"/>
  <c r="O84" s="1"/>
  <c r="AJ81"/>
  <c r="AJ82" s="1"/>
  <c r="AB81"/>
  <c r="T81"/>
  <c r="N81"/>
  <c r="AM81"/>
  <c r="AM82" s="1"/>
  <c r="AE81"/>
  <c r="AE82" s="1"/>
  <c r="Y81"/>
  <c r="S81"/>
  <c r="S82" s="1"/>
  <c r="K81"/>
  <c r="AL80"/>
  <c r="AD80"/>
  <c r="Z80"/>
  <c r="R80"/>
  <c r="J80"/>
  <c r="AI80"/>
  <c r="AA80"/>
  <c r="AA84" s="1"/>
  <c r="W80"/>
  <c r="W84" s="1"/>
  <c r="AI64" i="24"/>
  <c r="AI65" s="1"/>
  <c r="E63"/>
  <c r="E67" s="1"/>
  <c r="AP63"/>
  <c r="T64"/>
  <c r="X64"/>
  <c r="G109" i="26"/>
  <c r="AD64" i="5"/>
  <c r="AD70" s="1"/>
  <c r="I109" i="26"/>
  <c r="G20" i="43"/>
  <c r="AM64" i="5"/>
  <c r="AM70" s="1"/>
  <c r="K64"/>
  <c r="K72" s="1"/>
  <c r="N64"/>
  <c r="N71" s="1"/>
  <c r="W64"/>
  <c r="W70" s="1"/>
  <c r="C65"/>
  <c r="AD77" i="29"/>
  <c r="AD66" i="30"/>
  <c r="AF66"/>
  <c r="AE66"/>
  <c r="AE77" i="29"/>
  <c r="AF77"/>
  <c r="AD82" i="32"/>
  <c r="R67" i="22"/>
  <c r="AE82" i="32"/>
  <c r="AF82"/>
  <c r="G67" i="22"/>
  <c r="H76" i="4"/>
  <c r="I67" i="21"/>
  <c r="Q67"/>
  <c r="Y67"/>
  <c r="J64" i="24"/>
  <c r="G64"/>
  <c r="AB64"/>
  <c r="AK63"/>
  <c r="V63"/>
  <c r="G63"/>
  <c r="G67" s="1"/>
  <c r="AH63"/>
  <c r="AI63"/>
  <c r="AK64"/>
  <c r="AK65" s="1"/>
  <c r="V64"/>
  <c r="Q63"/>
  <c r="T64" i="19"/>
  <c r="K69" i="36"/>
  <c r="S69"/>
  <c r="T69"/>
  <c r="M69"/>
  <c r="U69"/>
  <c r="AC69"/>
  <c r="F69"/>
  <c r="N69"/>
  <c r="V69"/>
  <c r="AD69"/>
  <c r="O69"/>
  <c r="AE69"/>
  <c r="X69"/>
  <c r="AF69"/>
  <c r="I69"/>
  <c r="Y69"/>
  <c r="J69"/>
  <c r="R69"/>
  <c r="Z69"/>
  <c r="O67"/>
  <c r="AE67"/>
  <c r="X67"/>
  <c r="AF67"/>
  <c r="I67"/>
  <c r="J67"/>
  <c r="Z67"/>
  <c r="K67"/>
  <c r="AA67"/>
  <c r="L67"/>
  <c r="AB67"/>
  <c r="M67"/>
  <c r="AC67"/>
  <c r="N67"/>
  <c r="AD67"/>
  <c r="N67" i="22"/>
  <c r="W67"/>
  <c r="Z67"/>
  <c r="I67"/>
  <c r="Y67"/>
  <c r="W63" i="26"/>
  <c r="AB67" i="22"/>
  <c r="O67"/>
  <c r="M67"/>
  <c r="AC67"/>
  <c r="U67"/>
  <c r="Q67"/>
  <c r="AC67" i="21"/>
  <c r="I64" i="5"/>
  <c r="I72" s="1"/>
  <c r="H67" i="22"/>
  <c r="V67"/>
  <c r="K67"/>
  <c r="AA67"/>
  <c r="N67" i="21"/>
  <c r="V67"/>
  <c r="X67" i="22"/>
  <c r="S67"/>
  <c r="P67"/>
  <c r="J67" i="21"/>
  <c r="R67"/>
  <c r="Z67"/>
  <c r="F109" i="26"/>
  <c r="G15" i="43"/>
  <c r="K30" i="48"/>
  <c r="F29"/>
  <c r="N29"/>
  <c r="V29"/>
  <c r="AD29"/>
  <c r="AL29"/>
  <c r="F30"/>
  <c r="N30"/>
  <c r="V30"/>
  <c r="AD30"/>
  <c r="AL30"/>
  <c r="AL31" s="1"/>
  <c r="E29"/>
  <c r="M29"/>
  <c r="U29"/>
  <c r="AC29"/>
  <c r="AK29"/>
  <c r="E30"/>
  <c r="M30"/>
  <c r="U30"/>
  <c r="AC30"/>
  <c r="AK30"/>
  <c r="AK31" s="1"/>
  <c r="D29"/>
  <c r="L29"/>
  <c r="T29"/>
  <c r="AB29"/>
  <c r="AJ29"/>
  <c r="D30"/>
  <c r="L30"/>
  <c r="T30"/>
  <c r="AB30"/>
  <c r="AJ30"/>
  <c r="AJ31" s="1"/>
  <c r="C29"/>
  <c r="O29"/>
  <c r="W29"/>
  <c r="AE29"/>
  <c r="AM29"/>
  <c r="G30"/>
  <c r="O30"/>
  <c r="W30"/>
  <c r="AE30"/>
  <c r="I30"/>
  <c r="Q30"/>
  <c r="Y30"/>
  <c r="AG30"/>
  <c r="AG31" s="1"/>
  <c r="AO30"/>
  <c r="AO31" s="1"/>
  <c r="H29"/>
  <c r="P29"/>
  <c r="X29"/>
  <c r="AF29"/>
  <c r="AN29"/>
  <c r="H30"/>
  <c r="P30"/>
  <c r="X30"/>
  <c r="AF30"/>
  <c r="AN30"/>
  <c r="AN31" s="1"/>
  <c r="G29"/>
  <c r="S29"/>
  <c r="AA29"/>
  <c r="AI29"/>
  <c r="C30"/>
  <c r="C31" s="1"/>
  <c r="S30"/>
  <c r="S31" s="1"/>
  <c r="AA30"/>
  <c r="AA31" s="1"/>
  <c r="AI30"/>
  <c r="AI31" s="1"/>
  <c r="K29"/>
  <c r="AM30"/>
  <c r="AM31" s="1"/>
  <c r="J29"/>
  <c r="R29"/>
  <c r="Z29"/>
  <c r="AH29"/>
  <c r="AP29"/>
  <c r="J30"/>
  <c r="R30"/>
  <c r="Z30"/>
  <c r="AH30"/>
  <c r="AH31" s="1"/>
  <c r="AP30"/>
  <c r="AP31" s="1"/>
  <c r="I29"/>
  <c r="Q29"/>
  <c r="Y29"/>
  <c r="AG29"/>
  <c r="AO29"/>
  <c r="AO36" i="47"/>
  <c r="AO37" s="1"/>
  <c r="AK36"/>
  <c r="AK37" s="1"/>
  <c r="AG36"/>
  <c r="AG37" s="1"/>
  <c r="AC36"/>
  <c r="Y36"/>
  <c r="U36"/>
  <c r="Q36"/>
  <c r="M36"/>
  <c r="I36"/>
  <c r="E36"/>
  <c r="AO35"/>
  <c r="AO39" s="1"/>
  <c r="AK35"/>
  <c r="AK39" s="1"/>
  <c r="AG35"/>
  <c r="AC35"/>
  <c r="AC39" s="1"/>
  <c r="Y35"/>
  <c r="Y39" s="1"/>
  <c r="U35"/>
  <c r="U39" s="1"/>
  <c r="Q35"/>
  <c r="Q39" s="1"/>
  <c r="M35"/>
  <c r="M39" s="1"/>
  <c r="I35"/>
  <c r="I39" s="1"/>
  <c r="E35"/>
  <c r="E39" s="1"/>
  <c r="AP36"/>
  <c r="AP37" s="1"/>
  <c r="AL36"/>
  <c r="AL37" s="1"/>
  <c r="AH36"/>
  <c r="AH37" s="1"/>
  <c r="AD36"/>
  <c r="AD37" s="1"/>
  <c r="Z36"/>
  <c r="V36"/>
  <c r="R36"/>
  <c r="N36"/>
  <c r="J36"/>
  <c r="F36"/>
  <c r="AP35"/>
  <c r="AP39" s="1"/>
  <c r="AL35"/>
  <c r="AL39" s="1"/>
  <c r="AH35"/>
  <c r="AH39" s="1"/>
  <c r="AD35"/>
  <c r="Z35"/>
  <c r="Z39" s="1"/>
  <c r="V35"/>
  <c r="V39" s="1"/>
  <c r="R35"/>
  <c r="R39" s="1"/>
  <c r="N35"/>
  <c r="N39" s="1"/>
  <c r="J35"/>
  <c r="J39" s="1"/>
  <c r="F35"/>
  <c r="F39" s="1"/>
  <c r="AM36"/>
  <c r="AM37" s="1"/>
  <c r="AI36"/>
  <c r="AI37" s="1"/>
  <c r="AE36"/>
  <c r="AE37" s="1"/>
  <c r="AA36"/>
  <c r="W36"/>
  <c r="S36"/>
  <c r="O36"/>
  <c r="K36"/>
  <c r="G36"/>
  <c r="C36"/>
  <c r="AM35"/>
  <c r="AM39" s="1"/>
  <c r="AI35"/>
  <c r="AI39" s="1"/>
  <c r="AE35"/>
  <c r="AE39" s="1"/>
  <c r="AA35"/>
  <c r="AA39" s="1"/>
  <c r="W35"/>
  <c r="W39" s="1"/>
  <c r="S35"/>
  <c r="S39" s="1"/>
  <c r="O35"/>
  <c r="O39" s="1"/>
  <c r="K35"/>
  <c r="K39" s="1"/>
  <c r="G35"/>
  <c r="G39" s="1"/>
  <c r="C35"/>
  <c r="C39" s="1"/>
  <c r="AN36"/>
  <c r="AN37" s="1"/>
  <c r="AJ36"/>
  <c r="AJ37" s="1"/>
  <c r="AF36"/>
  <c r="AF37" s="1"/>
  <c r="AB36"/>
  <c r="X36"/>
  <c r="T36"/>
  <c r="P36"/>
  <c r="L36"/>
  <c r="H36"/>
  <c r="D36"/>
  <c r="AN35"/>
  <c r="AN39" s="1"/>
  <c r="AJ35"/>
  <c r="AJ39" s="1"/>
  <c r="AF35"/>
  <c r="AB35"/>
  <c r="AB39" s="1"/>
  <c r="X35"/>
  <c r="X39" s="1"/>
  <c r="T35"/>
  <c r="T39" s="1"/>
  <c r="P35"/>
  <c r="P39" s="1"/>
  <c r="L35"/>
  <c r="L39" s="1"/>
  <c r="H35"/>
  <c r="H39" s="1"/>
  <c r="D35"/>
  <c r="D39" s="1"/>
  <c r="AO63" i="19"/>
  <c r="AA64" i="24"/>
  <c r="W64"/>
  <c r="AE64"/>
  <c r="AE65" s="1"/>
  <c r="C63"/>
  <c r="L64"/>
  <c r="AC64"/>
  <c r="U63"/>
  <c r="N64"/>
  <c r="K64"/>
  <c r="Y64"/>
  <c r="AO63"/>
  <c r="AP64"/>
  <c r="AP65" s="1"/>
  <c r="AM63"/>
  <c r="AM64"/>
  <c r="AM65" s="1"/>
  <c r="K63"/>
  <c r="K67" s="1"/>
  <c r="AB63"/>
  <c r="U64"/>
  <c r="M63"/>
  <c r="AD63"/>
  <c r="AO64"/>
  <c r="AO65" s="1"/>
  <c r="P64"/>
  <c r="O63"/>
  <c r="Z63"/>
  <c r="AE64" i="19"/>
  <c r="AE65" s="1"/>
  <c r="W109" i="26"/>
  <c r="C64" i="19"/>
  <c r="V109" i="26"/>
  <c r="X63" i="19"/>
  <c r="AC64"/>
  <c r="AF109" i="26"/>
  <c r="AC109"/>
  <c r="P109"/>
  <c r="F63"/>
  <c r="T63"/>
  <c r="R64" i="19"/>
  <c r="G63"/>
  <c r="E63"/>
  <c r="L63"/>
  <c r="K63"/>
  <c r="AI64" i="26"/>
  <c r="AI65" s="1"/>
  <c r="K64"/>
  <c r="AD63"/>
  <c r="I64"/>
  <c r="AB64"/>
  <c r="AH64"/>
  <c r="AH65" s="1"/>
  <c r="AE64"/>
  <c r="AE65" s="1"/>
  <c r="H64"/>
  <c r="AD109"/>
  <c r="AG64" i="19"/>
  <c r="AG65" s="1"/>
  <c r="N63" i="26"/>
  <c r="AK64"/>
  <c r="AK65" s="1"/>
  <c r="S63"/>
  <c r="AJ63"/>
  <c r="Q64"/>
  <c r="J63"/>
  <c r="N64"/>
  <c r="N65" s="1"/>
  <c r="G64"/>
  <c r="AF64"/>
  <c r="AF65" s="1"/>
  <c r="X63"/>
  <c r="Z64"/>
  <c r="AL63" i="19"/>
  <c r="P64"/>
  <c r="AM63"/>
  <c r="J64"/>
  <c r="AK63"/>
  <c r="F64"/>
  <c r="AB63"/>
  <c r="AI64"/>
  <c r="AI65" s="1"/>
  <c r="I63"/>
  <c r="M109" i="26"/>
  <c r="K109"/>
  <c r="O109"/>
  <c r="C109"/>
  <c r="Z109"/>
  <c r="D109"/>
  <c r="Q109"/>
  <c r="AB109"/>
  <c r="Q64" i="19"/>
  <c r="AL63" i="26"/>
  <c r="AA64"/>
  <c r="AI63"/>
  <c r="C63"/>
  <c r="L64"/>
  <c r="AB63"/>
  <c r="AB67" s="1"/>
  <c r="D63"/>
  <c r="Y63"/>
  <c r="AP63"/>
  <c r="M63"/>
  <c r="AD64"/>
  <c r="AD65" s="1"/>
  <c r="V63"/>
  <c r="O64"/>
  <c r="AM63"/>
  <c r="G63"/>
  <c r="G67" s="1"/>
  <c r="P64"/>
  <c r="AN63"/>
  <c r="H63"/>
  <c r="Q63"/>
  <c r="AH63"/>
  <c r="AL64"/>
  <c r="AL65" s="1"/>
  <c r="F63" i="19"/>
  <c r="F67" s="1"/>
  <c r="H63"/>
  <c r="AN63"/>
  <c r="AF64"/>
  <c r="AF65" s="1"/>
  <c r="W63"/>
  <c r="O64"/>
  <c r="R63"/>
  <c r="AD64"/>
  <c r="AD65" s="1"/>
  <c r="U63"/>
  <c r="M64"/>
  <c r="N63"/>
  <c r="D64"/>
  <c r="AJ64"/>
  <c r="AJ65" s="1"/>
  <c r="AA63"/>
  <c r="S64"/>
  <c r="Z63"/>
  <c r="AH64"/>
  <c r="AH65" s="1"/>
  <c r="Y63"/>
  <c r="U109" i="26"/>
  <c r="J109"/>
  <c r="AE109"/>
  <c r="X109"/>
  <c r="R109"/>
  <c r="L109"/>
  <c r="N109"/>
  <c r="AH109"/>
  <c r="C123"/>
  <c r="G123" s="1"/>
  <c r="Y109"/>
  <c r="AG109"/>
  <c r="T109"/>
  <c r="S109"/>
  <c r="E109"/>
  <c r="H109"/>
  <c r="AA109"/>
  <c r="D13" i="43"/>
  <c r="D35"/>
  <c r="D35" i="42"/>
  <c r="D45"/>
  <c r="F43" i="43"/>
  <c r="G43"/>
  <c r="F42"/>
  <c r="F41" i="42"/>
  <c r="G43"/>
  <c r="F43"/>
  <c r="F42"/>
  <c r="G45" i="43"/>
  <c r="F45"/>
  <c r="D37"/>
  <c r="D43"/>
  <c r="D40"/>
  <c r="D42"/>
  <c r="D39"/>
  <c r="D41"/>
  <c r="D45"/>
  <c r="C30" i="42"/>
  <c r="G30" s="1"/>
  <c r="G45"/>
  <c r="F45"/>
  <c r="F26"/>
  <c r="F30"/>
  <c r="F24"/>
  <c r="F23"/>
  <c r="G22" i="43"/>
  <c r="F41"/>
  <c r="F36"/>
  <c r="F37"/>
  <c r="C30"/>
  <c r="D21" s="1"/>
  <c r="D27" i="42"/>
  <c r="D36" i="43"/>
  <c r="F38" i="42"/>
  <c r="F40" i="43"/>
  <c r="F38"/>
  <c r="D14" i="42"/>
  <c r="D39"/>
  <c r="D13"/>
  <c r="F35"/>
  <c r="F27"/>
  <c r="E30" i="43"/>
  <c r="F20" s="1"/>
  <c r="G28" i="44"/>
  <c r="E30"/>
  <c r="F28" s="1"/>
  <c r="G20"/>
  <c r="G27"/>
  <c r="F15"/>
  <c r="G15"/>
  <c r="F14"/>
  <c r="G21"/>
  <c r="G22"/>
  <c r="AO64" i="19"/>
  <c r="AO65" s="1"/>
  <c r="E63" i="26"/>
  <c r="J63" i="24"/>
  <c r="S63"/>
  <c r="AJ63"/>
  <c r="D63"/>
  <c r="M64"/>
  <c r="AD64"/>
  <c r="AD65" s="1"/>
  <c r="AL63"/>
  <c r="F63"/>
  <c r="AN64"/>
  <c r="AN65" s="1"/>
  <c r="P63"/>
  <c r="AG63"/>
  <c r="X63"/>
  <c r="AH64"/>
  <c r="AH65" s="1"/>
  <c r="AN63"/>
  <c r="W63"/>
  <c r="AF64"/>
  <c r="AF65" s="1"/>
  <c r="S64"/>
  <c r="AA63"/>
  <c r="AJ64"/>
  <c r="AJ65" s="1"/>
  <c r="D64"/>
  <c r="D65" s="1"/>
  <c r="L63"/>
  <c r="AC63"/>
  <c r="AL64"/>
  <c r="AL65" s="1"/>
  <c r="F64"/>
  <c r="F65" s="1"/>
  <c r="N63"/>
  <c r="AF63"/>
  <c r="AF67" s="1"/>
  <c r="I64"/>
  <c r="AE63"/>
  <c r="AG64"/>
  <c r="AG65" s="1"/>
  <c r="R64"/>
  <c r="Q64"/>
  <c r="Y63"/>
  <c r="Z64"/>
  <c r="R63"/>
  <c r="R67" s="1"/>
  <c r="AO64" i="26"/>
  <c r="AO65" s="1"/>
  <c r="S64"/>
  <c r="C64"/>
  <c r="AA63"/>
  <c r="K63"/>
  <c r="AJ64"/>
  <c r="AJ65" s="1"/>
  <c r="T64"/>
  <c r="D64"/>
  <c r="L63"/>
  <c r="AM64"/>
  <c r="AM65" s="1"/>
  <c r="AO63"/>
  <c r="AO67" s="1"/>
  <c r="I63"/>
  <c r="R64"/>
  <c r="Z63"/>
  <c r="E64"/>
  <c r="V64"/>
  <c r="U64"/>
  <c r="M64"/>
  <c r="AC64"/>
  <c r="AG64"/>
  <c r="AG65" s="1"/>
  <c r="W64"/>
  <c r="AE63"/>
  <c r="O63"/>
  <c r="AN64"/>
  <c r="AN65" s="1"/>
  <c r="X64"/>
  <c r="AF63"/>
  <c r="P63"/>
  <c r="P67" s="1"/>
  <c r="Y64"/>
  <c r="AG63"/>
  <c r="AP64"/>
  <c r="AP65" s="1"/>
  <c r="J64"/>
  <c r="R63"/>
  <c r="AC63"/>
  <c r="AC67" s="1"/>
  <c r="F64"/>
  <c r="U63"/>
  <c r="U67" s="1"/>
  <c r="AK63"/>
  <c r="V63" i="19"/>
  <c r="N64"/>
  <c r="P63"/>
  <c r="P67" s="1"/>
  <c r="AF63"/>
  <c r="H64"/>
  <c r="X64"/>
  <c r="AN64"/>
  <c r="AN65" s="1"/>
  <c r="O63"/>
  <c r="AE63"/>
  <c r="G64"/>
  <c r="W64"/>
  <c r="AM64"/>
  <c r="AM65" s="1"/>
  <c r="AH63"/>
  <c r="V64"/>
  <c r="AL64"/>
  <c r="AL65" s="1"/>
  <c r="M63"/>
  <c r="AC63"/>
  <c r="E64"/>
  <c r="U64"/>
  <c r="AK64"/>
  <c r="AK65" s="1"/>
  <c r="AD63"/>
  <c r="D63"/>
  <c r="T63"/>
  <c r="T67" s="1"/>
  <c r="AJ63"/>
  <c r="L64"/>
  <c r="AB64"/>
  <c r="C63"/>
  <c r="C67" s="1"/>
  <c r="S63"/>
  <c r="AI63"/>
  <c r="K64"/>
  <c r="AA64"/>
  <c r="J63"/>
  <c r="AP63"/>
  <c r="Z64"/>
  <c r="AP64"/>
  <c r="AP65" s="1"/>
  <c r="Q63"/>
  <c r="AG63"/>
  <c r="I64"/>
  <c r="Y64"/>
  <c r="AA109"/>
  <c r="C123"/>
  <c r="G123" s="1"/>
  <c r="C109"/>
  <c r="AP66" i="41"/>
  <c r="AP67" s="1"/>
  <c r="AL66"/>
  <c r="AL67" s="1"/>
  <c r="AH66"/>
  <c r="AH67" s="1"/>
  <c r="AD66"/>
  <c r="Z66"/>
  <c r="V66"/>
  <c r="R66"/>
  <c r="N66"/>
  <c r="J66"/>
  <c r="F66"/>
  <c r="AO66"/>
  <c r="AO67" s="1"/>
  <c r="AK66"/>
  <c r="AK67" s="1"/>
  <c r="AG66"/>
  <c r="AG67" s="1"/>
  <c r="AC66"/>
  <c r="Y66"/>
  <c r="U66"/>
  <c r="Q66"/>
  <c r="M66"/>
  <c r="I66"/>
  <c r="E66"/>
  <c r="AN66"/>
  <c r="AN67" s="1"/>
  <c r="AJ66"/>
  <c r="AJ67" s="1"/>
  <c r="AF66"/>
  <c r="AB66"/>
  <c r="X66"/>
  <c r="T66"/>
  <c r="P66"/>
  <c r="L66"/>
  <c r="H66"/>
  <c r="D66"/>
  <c r="AM66"/>
  <c r="AM67" s="1"/>
  <c r="AI66"/>
  <c r="AI67" s="1"/>
  <c r="AE66"/>
  <c r="AA66"/>
  <c r="W66"/>
  <c r="S66"/>
  <c r="O66"/>
  <c r="K66"/>
  <c r="G66"/>
  <c r="C66"/>
  <c r="G71"/>
  <c r="X111" i="36"/>
  <c r="C127"/>
  <c r="G127" s="1"/>
  <c r="C111"/>
  <c r="AD111"/>
  <c r="AA111"/>
  <c r="U111"/>
  <c r="M111"/>
  <c r="K111"/>
  <c r="I111"/>
  <c r="E111"/>
  <c r="AJ111"/>
  <c r="AG111"/>
  <c r="AB111"/>
  <c r="T111"/>
  <c r="N111"/>
  <c r="D111"/>
  <c r="AC111"/>
  <c r="Z111"/>
  <c r="S111"/>
  <c r="L111"/>
  <c r="J111"/>
  <c r="F111"/>
  <c r="AH111"/>
  <c r="AE111"/>
  <c r="Y111"/>
  <c r="P111"/>
  <c r="G111"/>
  <c r="Y109" i="19"/>
  <c r="O109"/>
  <c r="E109"/>
  <c r="R111" i="36"/>
  <c r="AG109" i="19"/>
  <c r="Z109"/>
  <c r="T109"/>
  <c r="N109"/>
  <c r="AI111" i="36"/>
  <c r="T111" i="41"/>
  <c r="AH109" i="19"/>
  <c r="AF109"/>
  <c r="AD109"/>
  <c r="AC109"/>
  <c r="P109"/>
  <c r="L109"/>
  <c r="J109"/>
  <c r="H109"/>
  <c r="F109"/>
  <c r="AM69" i="36"/>
  <c r="AN69"/>
  <c r="AG69"/>
  <c r="AO69"/>
  <c r="AH69"/>
  <c r="D109" i="19"/>
  <c r="AP65" i="41"/>
  <c r="AL65"/>
  <c r="AH65"/>
  <c r="AD65"/>
  <c r="AD69" s="1"/>
  <c r="Z65"/>
  <c r="Z69" s="1"/>
  <c r="V65"/>
  <c r="V69" s="1"/>
  <c r="R65"/>
  <c r="R69" s="1"/>
  <c r="N65"/>
  <c r="N69" s="1"/>
  <c r="J65"/>
  <c r="J69" s="1"/>
  <c r="F65"/>
  <c r="F69" s="1"/>
  <c r="AO65"/>
  <c r="AK65"/>
  <c r="AG65"/>
  <c r="AC65"/>
  <c r="AC69" s="1"/>
  <c r="Y65"/>
  <c r="Y69" s="1"/>
  <c r="U65"/>
  <c r="U69" s="1"/>
  <c r="Q65"/>
  <c r="Q69" s="1"/>
  <c r="M65"/>
  <c r="M69" s="1"/>
  <c r="I65"/>
  <c r="I69" s="1"/>
  <c r="E65"/>
  <c r="E69" s="1"/>
  <c r="AN65"/>
  <c r="AJ65"/>
  <c r="AF65"/>
  <c r="AF69" s="1"/>
  <c r="AB65"/>
  <c r="AB69" s="1"/>
  <c r="X65"/>
  <c r="X69" s="1"/>
  <c r="T65"/>
  <c r="T69" s="1"/>
  <c r="P65"/>
  <c r="P69" s="1"/>
  <c r="L65"/>
  <c r="L69" s="1"/>
  <c r="H65"/>
  <c r="H69" s="1"/>
  <c r="D65"/>
  <c r="D69" s="1"/>
  <c r="AM65"/>
  <c r="AI65"/>
  <c r="AE65"/>
  <c r="AE69" s="1"/>
  <c r="AA65"/>
  <c r="AA69" s="1"/>
  <c r="W65"/>
  <c r="W69" s="1"/>
  <c r="S65"/>
  <c r="S69" s="1"/>
  <c r="O65"/>
  <c r="O69" s="1"/>
  <c r="K65"/>
  <c r="K69" s="1"/>
  <c r="G65"/>
  <c r="G69" s="1"/>
  <c r="C65"/>
  <c r="C69" s="1"/>
  <c r="C127"/>
  <c r="G127" s="1"/>
  <c r="C111"/>
  <c r="AE111"/>
  <c r="AB109" i="19"/>
  <c r="X109"/>
  <c r="V109"/>
  <c r="W109"/>
  <c r="U109"/>
  <c r="S109"/>
  <c r="Q109"/>
  <c r="R111" i="41"/>
  <c r="AD111"/>
  <c r="L111"/>
  <c r="R109" i="19"/>
  <c r="M109"/>
  <c r="G109"/>
  <c r="AI69" i="36"/>
  <c r="AJ69"/>
  <c r="AK69"/>
  <c r="AL69"/>
  <c r="K109" i="19"/>
  <c r="I109"/>
  <c r="AC119" i="39"/>
  <c r="U119"/>
  <c r="M119"/>
  <c r="E119"/>
  <c r="AF119"/>
  <c r="X119"/>
  <c r="P119"/>
  <c r="H119"/>
  <c r="AI119"/>
  <c r="AA119"/>
  <c r="S119"/>
  <c r="K119"/>
  <c r="C119"/>
  <c r="AD119"/>
  <c r="V119"/>
  <c r="N119"/>
  <c r="F119"/>
  <c r="AG119"/>
  <c r="Y119"/>
  <c r="Q119"/>
  <c r="I119"/>
  <c r="AJ119"/>
  <c r="AJ122" s="1"/>
  <c r="AB119"/>
  <c r="T119"/>
  <c r="L119"/>
  <c r="D119"/>
  <c r="AE119"/>
  <c r="W119"/>
  <c r="O119"/>
  <c r="G119"/>
  <c r="AH119"/>
  <c r="AH122" s="1"/>
  <c r="Z119"/>
  <c r="R119"/>
  <c r="J119"/>
  <c r="F67"/>
  <c r="AD67"/>
  <c r="AD67" i="35"/>
  <c r="AE67"/>
  <c r="AF67"/>
  <c r="G64" i="5"/>
  <c r="G72" s="1"/>
  <c r="V87" i="6"/>
  <c r="AA85"/>
  <c r="S85"/>
  <c r="S171"/>
  <c r="AL64" i="5"/>
  <c r="AL73" s="1"/>
  <c r="V64"/>
  <c r="V71" s="1"/>
  <c r="F64"/>
  <c r="F73" s="1"/>
  <c r="AE64"/>
  <c r="AE70" s="1"/>
  <c r="O64"/>
  <c r="O72" s="1"/>
  <c r="E80" i="7"/>
  <c r="F129" i="6"/>
  <c r="F130" s="1"/>
  <c r="AP81" i="7"/>
  <c r="AP82" s="1"/>
  <c r="AL81"/>
  <c r="AL82" s="1"/>
  <c r="AH81"/>
  <c r="AH82" s="1"/>
  <c r="AD81"/>
  <c r="Z81"/>
  <c r="V81"/>
  <c r="V84" s="1"/>
  <c r="R81"/>
  <c r="J81"/>
  <c r="J82" s="1"/>
  <c r="F81"/>
  <c r="AO81"/>
  <c r="AO82" s="1"/>
  <c r="AK81"/>
  <c r="AK82" s="1"/>
  <c r="AG81"/>
  <c r="AG82" s="1"/>
  <c r="AC81"/>
  <c r="U81"/>
  <c r="Q81"/>
  <c r="M81"/>
  <c r="I81"/>
  <c r="E81"/>
  <c r="C81"/>
  <c r="C82" s="1"/>
  <c r="F172" i="6"/>
  <c r="O171"/>
  <c r="AN80" i="7"/>
  <c r="AN84" s="1"/>
  <c r="AJ80"/>
  <c r="AF80"/>
  <c r="X80"/>
  <c r="X84" s="1"/>
  <c r="T80"/>
  <c r="T84" s="1"/>
  <c r="P80"/>
  <c r="P84" s="1"/>
  <c r="L80"/>
  <c r="L84" s="1"/>
  <c r="H80"/>
  <c r="H84" s="1"/>
  <c r="D80"/>
  <c r="D84" s="1"/>
  <c r="AO80"/>
  <c r="AK80"/>
  <c r="AG80"/>
  <c r="AC80"/>
  <c r="U80"/>
  <c r="Q80"/>
  <c r="M80"/>
  <c r="I80"/>
  <c r="AP64" i="5"/>
  <c r="AP73" s="1"/>
  <c r="AH64"/>
  <c r="AH73" s="1"/>
  <c r="Z64"/>
  <c r="Z73" s="1"/>
  <c r="R64"/>
  <c r="R71" s="1"/>
  <c r="J64"/>
  <c r="J73" s="1"/>
  <c r="C64"/>
  <c r="C75" s="1"/>
  <c r="AI64"/>
  <c r="AI70" s="1"/>
  <c r="AA64"/>
  <c r="AA70" s="1"/>
  <c r="S64"/>
  <c r="S70" s="1"/>
  <c r="M64"/>
  <c r="M72" s="1"/>
  <c r="AO66" i="33"/>
  <c r="AO67" s="1"/>
  <c r="AK66"/>
  <c r="AK67" s="1"/>
  <c r="AG66"/>
  <c r="AG67" s="1"/>
  <c r="AC66"/>
  <c r="Y66"/>
  <c r="U66"/>
  <c r="Q66"/>
  <c r="M66"/>
  <c r="I66"/>
  <c r="E66"/>
  <c r="AO65"/>
  <c r="AO69" s="1"/>
  <c r="AK65"/>
  <c r="AK69" s="1"/>
  <c r="AG65"/>
  <c r="AG69" s="1"/>
  <c r="AC65"/>
  <c r="AC69" s="1"/>
  <c r="Y65"/>
  <c r="Y69" s="1"/>
  <c r="U65"/>
  <c r="U69" s="1"/>
  <c r="Q65"/>
  <c r="Q69" s="1"/>
  <c r="M65"/>
  <c r="M69" s="1"/>
  <c r="I65"/>
  <c r="I69" s="1"/>
  <c r="E65"/>
  <c r="E69" s="1"/>
  <c r="AP66"/>
  <c r="AP67" s="1"/>
  <c r="AL66"/>
  <c r="AL67" s="1"/>
  <c r="AH66"/>
  <c r="AH67" s="1"/>
  <c r="AD66"/>
  <c r="Z66"/>
  <c r="V66"/>
  <c r="R66"/>
  <c r="N66"/>
  <c r="J66"/>
  <c r="F66"/>
  <c r="AP65"/>
  <c r="AP69" s="1"/>
  <c r="AL65"/>
  <c r="AL69" s="1"/>
  <c r="AH65"/>
  <c r="AH69" s="1"/>
  <c r="AD65"/>
  <c r="AD69" s="1"/>
  <c r="Z65"/>
  <c r="Z69" s="1"/>
  <c r="V65"/>
  <c r="V69" s="1"/>
  <c r="R65"/>
  <c r="R69" s="1"/>
  <c r="N65"/>
  <c r="N69" s="1"/>
  <c r="J65"/>
  <c r="J69" s="1"/>
  <c r="F65"/>
  <c r="F69" s="1"/>
  <c r="G65"/>
  <c r="AM66"/>
  <c r="AM67" s="1"/>
  <c r="AI66"/>
  <c r="AI67" s="1"/>
  <c r="AE66"/>
  <c r="AA66"/>
  <c r="W66"/>
  <c r="S66"/>
  <c r="O66"/>
  <c r="K66"/>
  <c r="G66"/>
  <c r="C66"/>
  <c r="AM65"/>
  <c r="AM69" s="1"/>
  <c r="AI65"/>
  <c r="AI69" s="1"/>
  <c r="AE65"/>
  <c r="AE69" s="1"/>
  <c r="AA65"/>
  <c r="AA69" s="1"/>
  <c r="W65"/>
  <c r="W69" s="1"/>
  <c r="S65"/>
  <c r="S69" s="1"/>
  <c r="O65"/>
  <c r="O69" s="1"/>
  <c r="K65"/>
  <c r="K69" s="1"/>
  <c r="C65"/>
  <c r="AN66"/>
  <c r="AN67" s="1"/>
  <c r="AJ66"/>
  <c r="AJ67" s="1"/>
  <c r="AF66"/>
  <c r="AB66"/>
  <c r="X66"/>
  <c r="T66"/>
  <c r="P66"/>
  <c r="L66"/>
  <c r="H66"/>
  <c r="D66"/>
  <c r="AN65"/>
  <c r="AN69" s="1"/>
  <c r="AJ65"/>
  <c r="AJ69" s="1"/>
  <c r="AF65"/>
  <c r="AF69" s="1"/>
  <c r="AB65"/>
  <c r="AB69" s="1"/>
  <c r="X65"/>
  <c r="X69" s="1"/>
  <c r="T65"/>
  <c r="T69" s="1"/>
  <c r="P65"/>
  <c r="P69" s="1"/>
  <c r="L65"/>
  <c r="L69" s="1"/>
  <c r="H65"/>
  <c r="H69" s="1"/>
  <c r="D65"/>
  <c r="D69" s="1"/>
  <c r="AG119" i="35"/>
  <c r="AC119"/>
  <c r="AC122" s="1"/>
  <c r="Y119"/>
  <c r="Y122" s="1"/>
  <c r="U119"/>
  <c r="Q119"/>
  <c r="Q122" s="1"/>
  <c r="M119"/>
  <c r="I119"/>
  <c r="I122" s="1"/>
  <c r="E119"/>
  <c r="E122" s="1"/>
  <c r="AJ119"/>
  <c r="AF119"/>
  <c r="AF122" s="1"/>
  <c r="AB119"/>
  <c r="AB122" s="1"/>
  <c r="X119"/>
  <c r="X122" s="1"/>
  <c r="T119"/>
  <c r="T122" s="1"/>
  <c r="P119"/>
  <c r="P122" s="1"/>
  <c r="L119"/>
  <c r="L122" s="1"/>
  <c r="H119"/>
  <c r="D119"/>
  <c r="D122" s="1"/>
  <c r="AI119"/>
  <c r="AE119"/>
  <c r="AE122" s="1"/>
  <c r="AA119"/>
  <c r="W119"/>
  <c r="W122" s="1"/>
  <c r="S119"/>
  <c r="S122" s="1"/>
  <c r="O119"/>
  <c r="O122" s="1"/>
  <c r="K119"/>
  <c r="K122" s="1"/>
  <c r="G119"/>
  <c r="G122" s="1"/>
  <c r="C119"/>
  <c r="AH119"/>
  <c r="AD119"/>
  <c r="Z119"/>
  <c r="Z122" s="1"/>
  <c r="V119"/>
  <c r="R119"/>
  <c r="R122" s="1"/>
  <c r="N119"/>
  <c r="N122" s="1"/>
  <c r="J119"/>
  <c r="J122" s="1"/>
  <c r="F119"/>
  <c r="F122" s="1"/>
  <c r="AE119" i="33"/>
  <c r="K119"/>
  <c r="S119"/>
  <c r="AA119"/>
  <c r="D119"/>
  <c r="T119"/>
  <c r="AH119"/>
  <c r="R119"/>
  <c r="AJ119"/>
  <c r="I119"/>
  <c r="Q119"/>
  <c r="Y119"/>
  <c r="AG119"/>
  <c r="H119"/>
  <c r="X119"/>
  <c r="F119"/>
  <c r="V119"/>
  <c r="G119"/>
  <c r="O119"/>
  <c r="W119"/>
  <c r="AI119"/>
  <c r="L119"/>
  <c r="Z119"/>
  <c r="J119"/>
  <c r="AB119"/>
  <c r="E119"/>
  <c r="M119"/>
  <c r="U119"/>
  <c r="AC119"/>
  <c r="C119"/>
  <c r="P119"/>
  <c r="AD119"/>
  <c r="N119"/>
  <c r="AF119"/>
  <c r="Z172" i="6"/>
  <c r="G115" i="8"/>
  <c r="E64" i="5"/>
  <c r="E70" s="1"/>
  <c r="AF115" i="8"/>
  <c r="AB115"/>
  <c r="X115"/>
  <c r="T115"/>
  <c r="P115"/>
  <c r="L115"/>
  <c r="H115"/>
  <c r="D115"/>
  <c r="AG115"/>
  <c r="AC115"/>
  <c r="Y115"/>
  <c r="U115"/>
  <c r="Q115"/>
  <c r="M115"/>
  <c r="I115"/>
  <c r="E115"/>
  <c r="AH115"/>
  <c r="AD115"/>
  <c r="Z115"/>
  <c r="V115"/>
  <c r="R115"/>
  <c r="N115"/>
  <c r="J115"/>
  <c r="C115"/>
  <c r="AE115"/>
  <c r="AA115"/>
  <c r="W115"/>
  <c r="S115"/>
  <c r="O115"/>
  <c r="K115"/>
  <c r="I129" i="6"/>
  <c r="I132" s="1"/>
  <c r="H129"/>
  <c r="H130" s="1"/>
  <c r="M129"/>
  <c r="M132" s="1"/>
  <c r="L129"/>
  <c r="L130" s="1"/>
  <c r="E129"/>
  <c r="E132" s="1"/>
  <c r="D129"/>
  <c r="D131" s="1"/>
  <c r="E170"/>
  <c r="AF169"/>
  <c r="AF171" s="1"/>
  <c r="Q171"/>
  <c r="AN64" i="5"/>
  <c r="AN73" s="1"/>
  <c r="AJ64"/>
  <c r="AJ71" s="1"/>
  <c r="AF64"/>
  <c r="AF73" s="1"/>
  <c r="AB64"/>
  <c r="AB71" s="1"/>
  <c r="X64"/>
  <c r="X73" s="1"/>
  <c r="T64"/>
  <c r="T71" s="1"/>
  <c r="P64"/>
  <c r="P73" s="1"/>
  <c r="L64"/>
  <c r="L71" s="1"/>
  <c r="H64"/>
  <c r="H73" s="1"/>
  <c r="D64"/>
  <c r="D73" s="1"/>
  <c r="AO64"/>
  <c r="AO72" s="1"/>
  <c r="AK64"/>
  <c r="AK72" s="1"/>
  <c r="AG64"/>
  <c r="AG72" s="1"/>
  <c r="AC64"/>
  <c r="AC72" s="1"/>
  <c r="Y64"/>
  <c r="Y72" s="1"/>
  <c r="U64"/>
  <c r="U72" s="1"/>
  <c r="Q64"/>
  <c r="Q72" s="1"/>
  <c r="X65" i="22"/>
  <c r="AE67"/>
  <c r="C65"/>
  <c r="AF67" i="21"/>
  <c r="AN67"/>
  <c r="AL67" i="22"/>
  <c r="AK67"/>
  <c r="AH67"/>
  <c r="AG67"/>
  <c r="AA129" i="6"/>
  <c r="AA130" s="1"/>
  <c r="R129"/>
  <c r="R130" s="1"/>
  <c r="AA172"/>
  <c r="G172"/>
  <c r="S170"/>
  <c r="O170"/>
  <c r="N171"/>
  <c r="AJ67" i="21"/>
  <c r="Z65"/>
  <c r="R65"/>
  <c r="J65"/>
  <c r="AK67"/>
  <c r="AG67"/>
  <c r="AO67"/>
  <c r="AN67" i="22"/>
  <c r="AM67"/>
  <c r="V65"/>
  <c r="AJ67"/>
  <c r="AP67"/>
  <c r="AO67"/>
  <c r="N65"/>
  <c r="M65"/>
  <c r="AC65"/>
  <c r="D65"/>
  <c r="T65"/>
  <c r="G65"/>
  <c r="W65"/>
  <c r="AF67"/>
  <c r="J65"/>
  <c r="Z65"/>
  <c r="I65"/>
  <c r="Y65"/>
  <c r="W65" i="21"/>
  <c r="O65"/>
  <c r="G65"/>
  <c r="V65"/>
  <c r="N65"/>
  <c r="F65"/>
  <c r="AH67"/>
  <c r="AP67"/>
  <c r="AC65"/>
  <c r="U65"/>
  <c r="M65"/>
  <c r="E65"/>
  <c r="AB65"/>
  <c r="T65"/>
  <c r="L65"/>
  <c r="D65"/>
  <c r="J65" i="25"/>
  <c r="R65"/>
  <c r="Z65"/>
  <c r="I65"/>
  <c r="Q65"/>
  <c r="Y65"/>
  <c r="H65"/>
  <c r="P65"/>
  <c r="X65"/>
  <c r="G65"/>
  <c r="O65"/>
  <c r="W65"/>
  <c r="H56" i="27"/>
  <c r="P56"/>
  <c r="X56"/>
  <c r="G56"/>
  <c r="O56"/>
  <c r="W56"/>
  <c r="J56"/>
  <c r="R56"/>
  <c r="Z56"/>
  <c r="I56"/>
  <c r="Q56"/>
  <c r="Y56"/>
  <c r="D65" i="23"/>
  <c r="L65"/>
  <c r="T65"/>
  <c r="AB65"/>
  <c r="C65"/>
  <c r="K65"/>
  <c r="S65"/>
  <c r="AA65"/>
  <c r="F65"/>
  <c r="N65"/>
  <c r="V65"/>
  <c r="E65"/>
  <c r="M65"/>
  <c r="U65"/>
  <c r="AC65"/>
  <c r="C67" i="35"/>
  <c r="K67"/>
  <c r="S67"/>
  <c r="AA67"/>
  <c r="D67"/>
  <c r="L67"/>
  <c r="T67"/>
  <c r="AB67"/>
  <c r="E67"/>
  <c r="M67"/>
  <c r="U67"/>
  <c r="AC67"/>
  <c r="F67"/>
  <c r="N67"/>
  <c r="V67"/>
  <c r="G82" i="32"/>
  <c r="O82"/>
  <c r="W82"/>
  <c r="H82"/>
  <c r="P82"/>
  <c r="X82"/>
  <c r="I82"/>
  <c r="Q82"/>
  <c r="Y82"/>
  <c r="J82"/>
  <c r="R82"/>
  <c r="Z82"/>
  <c r="E65" i="22"/>
  <c r="U65"/>
  <c r="L65"/>
  <c r="AB65"/>
  <c r="AI67"/>
  <c r="O65"/>
  <c r="R65"/>
  <c r="Q65"/>
  <c r="C65" i="21"/>
  <c r="AA65"/>
  <c r="S65"/>
  <c r="K65"/>
  <c r="AD67"/>
  <c r="AL67"/>
  <c r="Y65"/>
  <c r="Q65"/>
  <c r="I65"/>
  <c r="X65"/>
  <c r="P65"/>
  <c r="H65"/>
  <c r="F65" i="25"/>
  <c r="N65"/>
  <c r="V65"/>
  <c r="E65"/>
  <c r="M65"/>
  <c r="U65"/>
  <c r="AC65"/>
  <c r="D65"/>
  <c r="L65"/>
  <c r="T65"/>
  <c r="AB65"/>
  <c r="C65"/>
  <c r="K65"/>
  <c r="S65"/>
  <c r="AA65"/>
  <c r="D56" i="27"/>
  <c r="L56"/>
  <c r="T56"/>
  <c r="AB56"/>
  <c r="C56"/>
  <c r="K56"/>
  <c r="S56"/>
  <c r="AA56"/>
  <c r="F56"/>
  <c r="N56"/>
  <c r="V56"/>
  <c r="E56"/>
  <c r="M56"/>
  <c r="U56"/>
  <c r="AC56"/>
  <c r="H65" i="23"/>
  <c r="P65"/>
  <c r="X65"/>
  <c r="G65"/>
  <c r="O65"/>
  <c r="W65"/>
  <c r="J65"/>
  <c r="R65"/>
  <c r="Z65"/>
  <c r="I65"/>
  <c r="Q65"/>
  <c r="Y65"/>
  <c r="G67" i="35"/>
  <c r="O67"/>
  <c r="W67"/>
  <c r="H67"/>
  <c r="P67"/>
  <c r="X67"/>
  <c r="I67"/>
  <c r="Q67"/>
  <c r="Y67"/>
  <c r="J67"/>
  <c r="R67"/>
  <c r="Z67"/>
  <c r="C82" i="32"/>
  <c r="K82"/>
  <c r="S82"/>
  <c r="AA82"/>
  <c r="D82"/>
  <c r="L82"/>
  <c r="T82"/>
  <c r="AB82"/>
  <c r="E82"/>
  <c r="M82"/>
  <c r="U82"/>
  <c r="AC82"/>
  <c r="F82"/>
  <c r="N82"/>
  <c r="V82"/>
  <c r="AM129" i="6"/>
  <c r="AM132" s="1"/>
  <c r="C172"/>
  <c r="R170"/>
  <c r="V170"/>
  <c r="F171"/>
  <c r="AE169"/>
  <c r="AE170" s="1"/>
  <c r="N172"/>
  <c r="Z171"/>
  <c r="AD169"/>
  <c r="AD170" s="1"/>
  <c r="AL129"/>
  <c r="AL131" s="1"/>
  <c r="N85"/>
  <c r="Z129"/>
  <c r="Z131" s="1"/>
  <c r="S129"/>
  <c r="S130" s="1"/>
  <c r="N129"/>
  <c r="N130" s="1"/>
  <c r="W129"/>
  <c r="W130" s="1"/>
  <c r="G129"/>
  <c r="G132" s="1"/>
  <c r="AA87"/>
  <c r="F87"/>
  <c r="R87"/>
  <c r="V129"/>
  <c r="V131" s="1"/>
  <c r="O87"/>
  <c r="G83" i="5"/>
  <c r="AL87" i="6"/>
  <c r="AD87"/>
  <c r="Z87"/>
  <c r="V85"/>
  <c r="R85"/>
  <c r="N87"/>
  <c r="F85"/>
  <c r="AA171"/>
  <c r="G171"/>
  <c r="R172"/>
  <c r="V172"/>
  <c r="AN129"/>
  <c r="AN131" s="1"/>
  <c r="AE85"/>
  <c r="AJ85"/>
  <c r="AI87"/>
  <c r="AG129"/>
  <c r="AG132" s="1"/>
  <c r="Y170"/>
  <c r="P171"/>
  <c r="AC171"/>
  <c r="T171"/>
  <c r="H172"/>
  <c r="AF85"/>
  <c r="Y129"/>
  <c r="Y132" s="1"/>
  <c r="I87"/>
  <c r="X87"/>
  <c r="H87"/>
  <c r="AC129"/>
  <c r="AC132" s="1"/>
  <c r="M87"/>
  <c r="AB87"/>
  <c r="L87"/>
  <c r="P87"/>
  <c r="Q87"/>
  <c r="E87"/>
  <c r="T87"/>
  <c r="D87"/>
  <c r="AO87"/>
  <c r="AK87"/>
  <c r="AG87"/>
  <c r="AC87"/>
  <c r="Y87"/>
  <c r="U87"/>
  <c r="Q85"/>
  <c r="M85"/>
  <c r="I85"/>
  <c r="E85"/>
  <c r="Y171"/>
  <c r="I172"/>
  <c r="P172"/>
  <c r="AC170"/>
  <c r="AJ169"/>
  <c r="AJ170" s="1"/>
  <c r="D170"/>
  <c r="Q170"/>
  <c r="U172"/>
  <c r="AG85"/>
  <c r="U85"/>
  <c r="T172"/>
  <c r="H171"/>
  <c r="AB171"/>
  <c r="AN87"/>
  <c r="X170"/>
  <c r="AB172"/>
  <c r="L170"/>
  <c r="AM85"/>
  <c r="I171"/>
  <c r="M171"/>
  <c r="D172"/>
  <c r="X172"/>
  <c r="U171"/>
  <c r="L172"/>
  <c r="F85" i="31"/>
  <c r="I75" i="4"/>
  <c r="G69" i="8"/>
  <c r="J85" i="31"/>
  <c r="Z85"/>
  <c r="E85" i="29"/>
  <c r="E83"/>
  <c r="E81"/>
  <c r="E86"/>
  <c r="E84"/>
  <c r="E90" s="1"/>
  <c r="E82"/>
  <c r="E79"/>
  <c r="M85"/>
  <c r="M83"/>
  <c r="M81"/>
  <c r="M86"/>
  <c r="M84"/>
  <c r="M90" s="1"/>
  <c r="M82"/>
  <c r="M79"/>
  <c r="U85"/>
  <c r="U83"/>
  <c r="U81"/>
  <c r="U86"/>
  <c r="U84"/>
  <c r="U90" s="1"/>
  <c r="U82"/>
  <c r="U79"/>
  <c r="AC85"/>
  <c r="AC83"/>
  <c r="AC81"/>
  <c r="AC86"/>
  <c r="AC84"/>
  <c r="AC90" s="1"/>
  <c r="AC82"/>
  <c r="AC79"/>
  <c r="AK85"/>
  <c r="AK83"/>
  <c r="AK81"/>
  <c r="AK86"/>
  <c r="AK84"/>
  <c r="AK90" s="1"/>
  <c r="AK82"/>
  <c r="AK79"/>
  <c r="F85"/>
  <c r="F83"/>
  <c r="F81"/>
  <c r="F86"/>
  <c r="F84"/>
  <c r="F90" s="1"/>
  <c r="F82"/>
  <c r="F79"/>
  <c r="N85"/>
  <c r="N83"/>
  <c r="N81"/>
  <c r="N86"/>
  <c r="N84"/>
  <c r="N90" s="1"/>
  <c r="N82"/>
  <c r="N79"/>
  <c r="V85"/>
  <c r="V83"/>
  <c r="V81"/>
  <c r="V86"/>
  <c r="V84"/>
  <c r="V90" s="1"/>
  <c r="V82"/>
  <c r="V79"/>
  <c r="AD85"/>
  <c r="AD83"/>
  <c r="AD81"/>
  <c r="AD86"/>
  <c r="AD84"/>
  <c r="AD90" s="1"/>
  <c r="AD82"/>
  <c r="AD79"/>
  <c r="AL85"/>
  <c r="AL83"/>
  <c r="AL81"/>
  <c r="AL86"/>
  <c r="AL84"/>
  <c r="AL90" s="1"/>
  <c r="AL82"/>
  <c r="AL79"/>
  <c r="C86"/>
  <c r="C84"/>
  <c r="C82"/>
  <c r="C79"/>
  <c r="C85"/>
  <c r="C83"/>
  <c r="C81"/>
  <c r="K86"/>
  <c r="K84"/>
  <c r="K82"/>
  <c r="K79"/>
  <c r="K85"/>
  <c r="K83"/>
  <c r="K81"/>
  <c r="S86"/>
  <c r="S84"/>
  <c r="S82"/>
  <c r="S79"/>
  <c r="S85"/>
  <c r="S83"/>
  <c r="S81"/>
  <c r="AA86"/>
  <c r="AA84"/>
  <c r="AA82"/>
  <c r="AA79"/>
  <c r="AA85"/>
  <c r="AA83"/>
  <c r="AA81"/>
  <c r="AI86"/>
  <c r="AI84"/>
  <c r="AI82"/>
  <c r="AI79"/>
  <c r="AI85"/>
  <c r="AI83"/>
  <c r="AI81"/>
  <c r="D86"/>
  <c r="D84"/>
  <c r="D82"/>
  <c r="D79"/>
  <c r="D85"/>
  <c r="D83"/>
  <c r="D81"/>
  <c r="L86"/>
  <c r="L84"/>
  <c r="L82"/>
  <c r="L79"/>
  <c r="L85"/>
  <c r="L83"/>
  <c r="L81"/>
  <c r="T86"/>
  <c r="T84"/>
  <c r="T82"/>
  <c r="T79"/>
  <c r="T85"/>
  <c r="T83"/>
  <c r="T81"/>
  <c r="AB86"/>
  <c r="AB84"/>
  <c r="AB82"/>
  <c r="AB79"/>
  <c r="AB85"/>
  <c r="AB83"/>
  <c r="AB81"/>
  <c r="AJ86"/>
  <c r="AJ84"/>
  <c r="AJ82"/>
  <c r="AJ79"/>
  <c r="AJ85"/>
  <c r="AJ83"/>
  <c r="AJ81"/>
  <c r="F75" i="30"/>
  <c r="F73"/>
  <c r="F71"/>
  <c r="F68"/>
  <c r="F74"/>
  <c r="F72"/>
  <c r="F70"/>
  <c r="N75"/>
  <c r="N73"/>
  <c r="N71"/>
  <c r="N68"/>
  <c r="N74"/>
  <c r="N72"/>
  <c r="N70"/>
  <c r="V75"/>
  <c r="V73"/>
  <c r="V71"/>
  <c r="V68"/>
  <c r="V74"/>
  <c r="V72"/>
  <c r="V70"/>
  <c r="AD75"/>
  <c r="AD73"/>
  <c r="AD71"/>
  <c r="AD68"/>
  <c r="AD74"/>
  <c r="AD72"/>
  <c r="AD70"/>
  <c r="AL75"/>
  <c r="AL73"/>
  <c r="AL71"/>
  <c r="AL68"/>
  <c r="AL74"/>
  <c r="AL72"/>
  <c r="AL70"/>
  <c r="E75"/>
  <c r="E73"/>
  <c r="E71"/>
  <c r="E68"/>
  <c r="E74"/>
  <c r="E72"/>
  <c r="E70"/>
  <c r="M75"/>
  <c r="M73"/>
  <c r="M71"/>
  <c r="M68"/>
  <c r="M74"/>
  <c r="M72"/>
  <c r="M70"/>
  <c r="U75"/>
  <c r="U73"/>
  <c r="U71"/>
  <c r="U68"/>
  <c r="U74"/>
  <c r="U72"/>
  <c r="U70"/>
  <c r="AC75"/>
  <c r="AC73"/>
  <c r="AC71"/>
  <c r="AC68"/>
  <c r="AC74"/>
  <c r="AC72"/>
  <c r="AC70"/>
  <c r="AK75"/>
  <c r="AK73"/>
  <c r="AK71"/>
  <c r="AK68"/>
  <c r="AK74"/>
  <c r="AK72"/>
  <c r="AK70"/>
  <c r="H75"/>
  <c r="H73"/>
  <c r="H71"/>
  <c r="H68"/>
  <c r="H74"/>
  <c r="H72"/>
  <c r="H70"/>
  <c r="P75"/>
  <c r="P73"/>
  <c r="P71"/>
  <c r="P68"/>
  <c r="P74"/>
  <c r="P72"/>
  <c r="P70"/>
  <c r="X75"/>
  <c r="X73"/>
  <c r="X71"/>
  <c r="X68"/>
  <c r="X74"/>
  <c r="X72"/>
  <c r="X70"/>
  <c r="AF75"/>
  <c r="AF73"/>
  <c r="AF71"/>
  <c r="AF68"/>
  <c r="AF74"/>
  <c r="AF72"/>
  <c r="AF70"/>
  <c r="AN75"/>
  <c r="AN73"/>
  <c r="AN71"/>
  <c r="AN68"/>
  <c r="AN74"/>
  <c r="AN72"/>
  <c r="AN70"/>
  <c r="G75"/>
  <c r="G73"/>
  <c r="G71"/>
  <c r="G68"/>
  <c r="G74"/>
  <c r="G72"/>
  <c r="G70"/>
  <c r="O75"/>
  <c r="O73"/>
  <c r="O71"/>
  <c r="O68"/>
  <c r="O74"/>
  <c r="O72"/>
  <c r="O70"/>
  <c r="W75"/>
  <c r="W73"/>
  <c r="W71"/>
  <c r="W68"/>
  <c r="W74"/>
  <c r="W72"/>
  <c r="W70"/>
  <c r="AE75"/>
  <c r="AE73"/>
  <c r="AE71"/>
  <c r="AE68"/>
  <c r="AE74"/>
  <c r="AE72"/>
  <c r="AE70"/>
  <c r="AM75"/>
  <c r="AM73"/>
  <c r="AM71"/>
  <c r="AM68"/>
  <c r="AM74"/>
  <c r="AM72"/>
  <c r="AM70"/>
  <c r="I169" i="31"/>
  <c r="I87"/>
  <c r="I129"/>
  <c r="V87"/>
  <c r="V129"/>
  <c r="V169"/>
  <c r="H87"/>
  <c r="H129"/>
  <c r="H169"/>
  <c r="T87"/>
  <c r="T129"/>
  <c r="T169"/>
  <c r="O169"/>
  <c r="O87"/>
  <c r="O129"/>
  <c r="W169"/>
  <c r="W87"/>
  <c r="W129"/>
  <c r="AE169"/>
  <c r="AE129"/>
  <c r="AH129"/>
  <c r="AP169"/>
  <c r="G129"/>
  <c r="G169"/>
  <c r="G87"/>
  <c r="R169"/>
  <c r="R87"/>
  <c r="R129"/>
  <c r="F169"/>
  <c r="F87"/>
  <c r="F129"/>
  <c r="P169"/>
  <c r="P87"/>
  <c r="P129"/>
  <c r="M129"/>
  <c r="M169"/>
  <c r="M87"/>
  <c r="U129"/>
  <c r="U169"/>
  <c r="U87"/>
  <c r="AC129"/>
  <c r="AC169"/>
  <c r="AC87"/>
  <c r="AF129"/>
  <c r="AN129"/>
  <c r="E77" i="29"/>
  <c r="M77"/>
  <c r="U77"/>
  <c r="AC77"/>
  <c r="F77"/>
  <c r="N77"/>
  <c r="V77"/>
  <c r="C77"/>
  <c r="K77"/>
  <c r="S77"/>
  <c r="AA77"/>
  <c r="D77"/>
  <c r="L77"/>
  <c r="T77"/>
  <c r="AB77"/>
  <c r="F66" i="30"/>
  <c r="N66"/>
  <c r="V66"/>
  <c r="E66"/>
  <c r="M66"/>
  <c r="U66"/>
  <c r="AC66"/>
  <c r="H66"/>
  <c r="P66"/>
  <c r="X66"/>
  <c r="G66"/>
  <c r="O66"/>
  <c r="W66"/>
  <c r="O85" i="31"/>
  <c r="W85"/>
  <c r="M85"/>
  <c r="U85"/>
  <c r="AC85"/>
  <c r="H85"/>
  <c r="P85"/>
  <c r="X85"/>
  <c r="I86" i="29"/>
  <c r="I84"/>
  <c r="I82"/>
  <c r="I79"/>
  <c r="I85"/>
  <c r="I83"/>
  <c r="I81"/>
  <c r="Q86"/>
  <c r="Q84"/>
  <c r="Q82"/>
  <c r="Q79"/>
  <c r="Q85"/>
  <c r="Q83"/>
  <c r="Q81"/>
  <c r="Y86"/>
  <c r="Y84"/>
  <c r="Y82"/>
  <c r="Y79"/>
  <c r="Y85"/>
  <c r="Y83"/>
  <c r="Y81"/>
  <c r="AG86"/>
  <c r="AG84"/>
  <c r="AG82"/>
  <c r="AG79"/>
  <c r="AG85"/>
  <c r="AG83"/>
  <c r="AG81"/>
  <c r="AO86"/>
  <c r="AO84"/>
  <c r="AO82"/>
  <c r="AO79"/>
  <c r="AO85"/>
  <c r="AO83"/>
  <c r="AO81"/>
  <c r="J86"/>
  <c r="J84"/>
  <c r="J82"/>
  <c r="J79"/>
  <c r="J85"/>
  <c r="J83"/>
  <c r="J81"/>
  <c r="R86"/>
  <c r="R84"/>
  <c r="R82"/>
  <c r="R79"/>
  <c r="R85"/>
  <c r="R83"/>
  <c r="R81"/>
  <c r="Z86"/>
  <c r="Z84"/>
  <c r="Z82"/>
  <c r="Z79"/>
  <c r="Z85"/>
  <c r="Z83"/>
  <c r="Z81"/>
  <c r="AH86"/>
  <c r="AH84"/>
  <c r="AH82"/>
  <c r="AH79"/>
  <c r="AH85"/>
  <c r="AH83"/>
  <c r="AH81"/>
  <c r="AP86"/>
  <c r="AP84"/>
  <c r="AP82"/>
  <c r="AP79"/>
  <c r="AP85"/>
  <c r="AP83"/>
  <c r="AP81"/>
  <c r="G85"/>
  <c r="G83"/>
  <c r="G81"/>
  <c r="G86"/>
  <c r="G84"/>
  <c r="G90" s="1"/>
  <c r="G82"/>
  <c r="G79"/>
  <c r="O85"/>
  <c r="O83"/>
  <c r="O81"/>
  <c r="O86"/>
  <c r="O84"/>
  <c r="O90" s="1"/>
  <c r="O82"/>
  <c r="O79"/>
  <c r="W85"/>
  <c r="W83"/>
  <c r="W81"/>
  <c r="W86"/>
  <c r="W84"/>
  <c r="W90" s="1"/>
  <c r="W82"/>
  <c r="W79"/>
  <c r="AE85"/>
  <c r="AE83"/>
  <c r="AE81"/>
  <c r="AE86"/>
  <c r="AE84"/>
  <c r="AE90" s="1"/>
  <c r="AE82"/>
  <c r="AE79"/>
  <c r="AM85"/>
  <c r="AM83"/>
  <c r="AM81"/>
  <c r="AM86"/>
  <c r="AM84"/>
  <c r="AM90" s="1"/>
  <c r="AM82"/>
  <c r="AM79"/>
  <c r="H85"/>
  <c r="H83"/>
  <c r="H81"/>
  <c r="H86"/>
  <c r="H84"/>
  <c r="H90" s="1"/>
  <c r="H82"/>
  <c r="H79"/>
  <c r="P85"/>
  <c r="P83"/>
  <c r="P81"/>
  <c r="P86"/>
  <c r="P84"/>
  <c r="P90" s="1"/>
  <c r="P82"/>
  <c r="P79"/>
  <c r="X85"/>
  <c r="X83"/>
  <c r="X81"/>
  <c r="X86"/>
  <c r="X84"/>
  <c r="X82"/>
  <c r="X79"/>
  <c r="AF85"/>
  <c r="AF83"/>
  <c r="AF81"/>
  <c r="AF86"/>
  <c r="AF84"/>
  <c r="AF90" s="1"/>
  <c r="AF82"/>
  <c r="AF79"/>
  <c r="AN85"/>
  <c r="AN83"/>
  <c r="AN81"/>
  <c r="AN86"/>
  <c r="AN84"/>
  <c r="AN90" s="1"/>
  <c r="AN82"/>
  <c r="AN79"/>
  <c r="J74" i="30"/>
  <c r="J72"/>
  <c r="J70"/>
  <c r="J75"/>
  <c r="J73"/>
  <c r="J79" s="1"/>
  <c r="J71"/>
  <c r="J68"/>
  <c r="R74"/>
  <c r="R72"/>
  <c r="R70"/>
  <c r="R75"/>
  <c r="R73"/>
  <c r="R79" s="1"/>
  <c r="R71"/>
  <c r="R68"/>
  <c r="Z74"/>
  <c r="Z72"/>
  <c r="Z70"/>
  <c r="Z75"/>
  <c r="Z73"/>
  <c r="Z79" s="1"/>
  <c r="Z71"/>
  <c r="Z68"/>
  <c r="AH74"/>
  <c r="AH72"/>
  <c r="AH70"/>
  <c r="AH75"/>
  <c r="AH73"/>
  <c r="AH79" s="1"/>
  <c r="AH71"/>
  <c r="AH68"/>
  <c r="AP74"/>
  <c r="AP72"/>
  <c r="AP70"/>
  <c r="AP75"/>
  <c r="AP73"/>
  <c r="AP79" s="1"/>
  <c r="AP71"/>
  <c r="AP68"/>
  <c r="I74"/>
  <c r="I72"/>
  <c r="I70"/>
  <c r="I75"/>
  <c r="I73"/>
  <c r="I79" s="1"/>
  <c r="I71"/>
  <c r="I68"/>
  <c r="Q74"/>
  <c r="Q72"/>
  <c r="Q70"/>
  <c r="Q75"/>
  <c r="Q73"/>
  <c r="Q79" s="1"/>
  <c r="Q71"/>
  <c r="Q68"/>
  <c r="Y74"/>
  <c r="Y72"/>
  <c r="Y70"/>
  <c r="Y75"/>
  <c r="Y73"/>
  <c r="Y79" s="1"/>
  <c r="Y71"/>
  <c r="Y68"/>
  <c r="AG74"/>
  <c r="AG72"/>
  <c r="AG70"/>
  <c r="AG75"/>
  <c r="AG73"/>
  <c r="AG79" s="1"/>
  <c r="AG71"/>
  <c r="AG68"/>
  <c r="AO74"/>
  <c r="AO72"/>
  <c r="AO70"/>
  <c r="AO75"/>
  <c r="AO73"/>
  <c r="AO79" s="1"/>
  <c r="AO71"/>
  <c r="AO68"/>
  <c r="D74"/>
  <c r="D72"/>
  <c r="D70"/>
  <c r="D75"/>
  <c r="D73"/>
  <c r="D79" s="1"/>
  <c r="D71"/>
  <c r="D68"/>
  <c r="L74"/>
  <c r="L72"/>
  <c r="L70"/>
  <c r="L75"/>
  <c r="L73"/>
  <c r="L79" s="1"/>
  <c r="L71"/>
  <c r="L68"/>
  <c r="T74"/>
  <c r="T72"/>
  <c r="T70"/>
  <c r="T75"/>
  <c r="T73"/>
  <c r="T79" s="1"/>
  <c r="T71"/>
  <c r="T68"/>
  <c r="AB74"/>
  <c r="AB72"/>
  <c r="AB70"/>
  <c r="AB75"/>
  <c r="AB73"/>
  <c r="AB79" s="1"/>
  <c r="AB71"/>
  <c r="AB68"/>
  <c r="AJ74"/>
  <c r="AJ72"/>
  <c r="AJ70"/>
  <c r="AJ75"/>
  <c r="AJ73"/>
  <c r="AJ79" s="1"/>
  <c r="AJ71"/>
  <c r="AJ68"/>
  <c r="C74"/>
  <c r="C72"/>
  <c r="C70"/>
  <c r="C75"/>
  <c r="C73"/>
  <c r="C79" s="1"/>
  <c r="C71"/>
  <c r="C68"/>
  <c r="K74"/>
  <c r="K72"/>
  <c r="K70"/>
  <c r="K75"/>
  <c r="K73"/>
  <c r="K79" s="1"/>
  <c r="K71"/>
  <c r="K68"/>
  <c r="S74"/>
  <c r="S72"/>
  <c r="S70"/>
  <c r="S75"/>
  <c r="S73"/>
  <c r="S79" s="1"/>
  <c r="S71"/>
  <c r="S68"/>
  <c r="AA74"/>
  <c r="AA72"/>
  <c r="AA70"/>
  <c r="AA75"/>
  <c r="AA73"/>
  <c r="AA71"/>
  <c r="AA68"/>
  <c r="AI74"/>
  <c r="AI72"/>
  <c r="AI70"/>
  <c r="AI75"/>
  <c r="AI73"/>
  <c r="AI79" s="1"/>
  <c r="AI71"/>
  <c r="AI68"/>
  <c r="E169" i="31"/>
  <c r="N169"/>
  <c r="N87"/>
  <c r="N129"/>
  <c r="D129"/>
  <c r="L169"/>
  <c r="L87"/>
  <c r="L129"/>
  <c r="AB169"/>
  <c r="AB87"/>
  <c r="AB129"/>
  <c r="S129"/>
  <c r="S169"/>
  <c r="S87"/>
  <c r="AA129"/>
  <c r="AA169"/>
  <c r="AA87"/>
  <c r="AI129"/>
  <c r="AI87"/>
  <c r="AD169"/>
  <c r="AD87"/>
  <c r="AD129"/>
  <c r="AL87"/>
  <c r="K169"/>
  <c r="K87"/>
  <c r="K129"/>
  <c r="Z87"/>
  <c r="Z129"/>
  <c r="Z169"/>
  <c r="J87"/>
  <c r="J129"/>
  <c r="J169"/>
  <c r="X87"/>
  <c r="X129"/>
  <c r="X169"/>
  <c r="Q169"/>
  <c r="Q87"/>
  <c r="Q129"/>
  <c r="Y169"/>
  <c r="Y87"/>
  <c r="Y129"/>
  <c r="AG129"/>
  <c r="AJ87"/>
  <c r="AJ169"/>
  <c r="I77" i="29"/>
  <c r="Q77"/>
  <c r="Y77"/>
  <c r="J77"/>
  <c r="R77"/>
  <c r="Z77"/>
  <c r="G77"/>
  <c r="O77"/>
  <c r="W77"/>
  <c r="H77"/>
  <c r="P77"/>
  <c r="X77"/>
  <c r="J66" i="30"/>
  <c r="R66"/>
  <c r="Z66"/>
  <c r="I66"/>
  <c r="Q66"/>
  <c r="Y66"/>
  <c r="D66"/>
  <c r="L66"/>
  <c r="T66"/>
  <c r="AB66"/>
  <c r="C66"/>
  <c r="K66"/>
  <c r="S66"/>
  <c r="AA66"/>
  <c r="S85" i="31"/>
  <c r="AA85"/>
  <c r="N85"/>
  <c r="V85"/>
  <c r="I85"/>
  <c r="Q85"/>
  <c r="Y85"/>
  <c r="L85"/>
  <c r="T85"/>
  <c r="AB85"/>
  <c r="AP87" i="6"/>
  <c r="AC115" i="24"/>
  <c r="U115"/>
  <c r="M115"/>
  <c r="E115"/>
  <c r="E118" s="1"/>
  <c r="AD115"/>
  <c r="V115"/>
  <c r="N115"/>
  <c r="N118" s="1"/>
  <c r="F115"/>
  <c r="G115"/>
  <c r="X115"/>
  <c r="H115"/>
  <c r="H118" s="1"/>
  <c r="AA115"/>
  <c r="S115"/>
  <c r="C115"/>
  <c r="T115"/>
  <c r="D115"/>
  <c r="AG115"/>
  <c r="AG118" s="1"/>
  <c r="Y115"/>
  <c r="Q115"/>
  <c r="Q118" s="1"/>
  <c r="I115"/>
  <c r="AH115"/>
  <c r="Z115"/>
  <c r="Z118" s="1"/>
  <c r="R115"/>
  <c r="R118" s="1"/>
  <c r="J115"/>
  <c r="J118" s="1"/>
  <c r="O115"/>
  <c r="O118" s="1"/>
  <c r="AF115"/>
  <c r="AF118" s="1"/>
  <c r="P115"/>
  <c r="P118" s="1"/>
  <c r="AE115"/>
  <c r="AE118" s="1"/>
  <c r="W115"/>
  <c r="W118" s="1"/>
  <c r="K115"/>
  <c r="AB115"/>
  <c r="L115"/>
  <c r="L118" s="1"/>
  <c r="U65"/>
  <c r="AI67"/>
  <c r="T65"/>
  <c r="E65"/>
  <c r="G75" i="4"/>
  <c r="G84" s="1"/>
  <c r="AE115" i="20"/>
  <c r="AE118" s="1"/>
  <c r="AA115"/>
  <c r="W115"/>
  <c r="S115"/>
  <c r="O115"/>
  <c r="K115"/>
  <c r="G115"/>
  <c r="C115"/>
  <c r="AF115"/>
  <c r="AF118" s="1"/>
  <c r="AB115"/>
  <c r="X115"/>
  <c r="T115"/>
  <c r="P115"/>
  <c r="L115"/>
  <c r="H115"/>
  <c r="D115"/>
  <c r="AG115"/>
  <c r="AC115"/>
  <c r="Y115"/>
  <c r="U115"/>
  <c r="Q115"/>
  <c r="M115"/>
  <c r="I115"/>
  <c r="E115"/>
  <c r="AH115"/>
  <c r="AD115"/>
  <c r="Z115"/>
  <c r="V115"/>
  <c r="R115"/>
  <c r="N115"/>
  <c r="J115"/>
  <c r="F115"/>
  <c r="AH118"/>
  <c r="J65"/>
  <c r="R65"/>
  <c r="Z65"/>
  <c r="I65"/>
  <c r="Q65"/>
  <c r="Y65"/>
  <c r="H65"/>
  <c r="P65"/>
  <c r="X65"/>
  <c r="G65"/>
  <c r="O65"/>
  <c r="W65"/>
  <c r="AP75" i="4"/>
  <c r="AP86" s="1"/>
  <c r="AH75"/>
  <c r="AH86" s="1"/>
  <c r="AB75"/>
  <c r="AB85" s="1"/>
  <c r="T75"/>
  <c r="T82" s="1"/>
  <c r="P75"/>
  <c r="P86" s="1"/>
  <c r="L75"/>
  <c r="L81" s="1"/>
  <c r="H75"/>
  <c r="H86" s="1"/>
  <c r="C76"/>
  <c r="AN75"/>
  <c r="AN82" s="1"/>
  <c r="AF75"/>
  <c r="AF86" s="1"/>
  <c r="V75"/>
  <c r="V86" s="1"/>
  <c r="AO75"/>
  <c r="AO82" s="1"/>
  <c r="AK75"/>
  <c r="AK85" s="1"/>
  <c r="AG75"/>
  <c r="AG83" s="1"/>
  <c r="AC75"/>
  <c r="AC81" s="1"/>
  <c r="Y75"/>
  <c r="Y83" s="1"/>
  <c r="U75"/>
  <c r="U85" s="1"/>
  <c r="Q75"/>
  <c r="Q83" s="1"/>
  <c r="M75"/>
  <c r="M81" s="1"/>
  <c r="E75"/>
  <c r="F65" i="20"/>
  <c r="N65"/>
  <c r="V65"/>
  <c r="E65"/>
  <c r="M65"/>
  <c r="U65"/>
  <c r="AC65"/>
  <c r="D65"/>
  <c r="L65"/>
  <c r="T65"/>
  <c r="AB65"/>
  <c r="C65"/>
  <c r="K65"/>
  <c r="S65"/>
  <c r="AA65"/>
  <c r="AL75" i="4"/>
  <c r="AL84" s="1"/>
  <c r="AD75"/>
  <c r="AD82" s="1"/>
  <c r="X75"/>
  <c r="X86" s="1"/>
  <c r="R75"/>
  <c r="R82" s="1"/>
  <c r="N75"/>
  <c r="N81" s="1"/>
  <c r="J75"/>
  <c r="J82" s="1"/>
  <c r="F75"/>
  <c r="F86" s="1"/>
  <c r="C75"/>
  <c r="AJ75"/>
  <c r="AJ84" s="1"/>
  <c r="Z75"/>
  <c r="Z81" s="1"/>
  <c r="D75"/>
  <c r="AM75"/>
  <c r="AM86" s="1"/>
  <c r="AI75"/>
  <c r="AI81" s="1"/>
  <c r="AE75"/>
  <c r="AE84" s="1"/>
  <c r="AA75"/>
  <c r="AA81" s="1"/>
  <c r="W75"/>
  <c r="W83" s="1"/>
  <c r="S75"/>
  <c r="S86" s="1"/>
  <c r="O75"/>
  <c r="O83" s="1"/>
  <c r="K75"/>
  <c r="K86" s="1"/>
  <c r="AK85" i="6"/>
  <c r="Z85"/>
  <c r="Y85"/>
  <c r="AC85"/>
  <c r="AH87"/>
  <c r="AD63" i="8"/>
  <c r="AF63"/>
  <c r="AH63"/>
  <c r="AJ63"/>
  <c r="AL63"/>
  <c r="AN63"/>
  <c r="AP63"/>
  <c r="AE63"/>
  <c r="AG63"/>
  <c r="AI63"/>
  <c r="AK63"/>
  <c r="AM63"/>
  <c r="AO63"/>
  <c r="L63"/>
  <c r="J63"/>
  <c r="P63"/>
  <c r="AC63"/>
  <c r="Z63"/>
  <c r="C63"/>
  <c r="R63"/>
  <c r="N63"/>
  <c r="I63"/>
  <c r="Y63"/>
  <c r="G63"/>
  <c r="W63"/>
  <c r="AA63"/>
  <c r="U63"/>
  <c r="E63"/>
  <c r="K63"/>
  <c r="Q63"/>
  <c r="AB63"/>
  <c r="H63"/>
  <c r="F63"/>
  <c r="M63"/>
  <c r="X63"/>
  <c r="S63"/>
  <c r="O63"/>
  <c r="V63"/>
  <c r="T63"/>
  <c r="D63"/>
  <c r="AL85" i="6"/>
  <c r="AD85"/>
  <c r="R132"/>
  <c r="E131"/>
  <c r="AD172"/>
  <c r="AM130"/>
  <c r="AM131"/>
  <c r="AI130"/>
  <c r="AI132"/>
  <c r="AI131"/>
  <c r="AL171"/>
  <c r="AL170"/>
  <c r="AL172"/>
  <c r="AE172"/>
  <c r="Y130"/>
  <c r="I131"/>
  <c r="H131"/>
  <c r="N131"/>
  <c r="AC131"/>
  <c r="M131"/>
  <c r="L132"/>
  <c r="F131"/>
  <c r="AG170"/>
  <c r="AG172"/>
  <c r="AG171"/>
  <c r="AN171"/>
  <c r="AN170"/>
  <c r="AN172"/>
  <c r="AK130"/>
  <c r="AK132"/>
  <c r="AK131"/>
  <c r="AM170"/>
  <c r="AM172"/>
  <c r="AM171"/>
  <c r="AH171"/>
  <c r="AH170"/>
  <c r="AH172"/>
  <c r="AO130"/>
  <c r="AO132"/>
  <c r="AO131"/>
  <c r="AF131"/>
  <c r="AF130"/>
  <c r="AF132"/>
  <c r="AL130"/>
  <c r="AJ131"/>
  <c r="AJ130"/>
  <c r="AJ132"/>
  <c r="AE130"/>
  <c r="AE132"/>
  <c r="AE131"/>
  <c r="AP171"/>
  <c r="AP170"/>
  <c r="AP172"/>
  <c r="AA82" i="7"/>
  <c r="C64" i="8"/>
  <c r="E64"/>
  <c r="G64"/>
  <c r="I64"/>
  <c r="K64"/>
  <c r="M64"/>
  <c r="O64"/>
  <c r="Q64"/>
  <c r="S64"/>
  <c r="U64"/>
  <c r="W64"/>
  <c r="Y64"/>
  <c r="AA64"/>
  <c r="AC64"/>
  <c r="AE64"/>
  <c r="AE65" s="1"/>
  <c r="AG64"/>
  <c r="AG65" s="1"/>
  <c r="AI64"/>
  <c r="AI65" s="1"/>
  <c r="AK64"/>
  <c r="AK65" s="1"/>
  <c r="AM64"/>
  <c r="AM65" s="1"/>
  <c r="AO64"/>
  <c r="AO65" s="1"/>
  <c r="D64"/>
  <c r="F64"/>
  <c r="H64"/>
  <c r="J64"/>
  <c r="L64"/>
  <c r="N64"/>
  <c r="P64"/>
  <c r="R64"/>
  <c r="T64"/>
  <c r="V64"/>
  <c r="X64"/>
  <c r="Z64"/>
  <c r="AB64"/>
  <c r="AD64"/>
  <c r="AD65" s="1"/>
  <c r="AF64"/>
  <c r="AF65" s="1"/>
  <c r="AH64"/>
  <c r="AH65" s="1"/>
  <c r="AJ64"/>
  <c r="AJ65" s="1"/>
  <c r="AL64"/>
  <c r="AL65" s="1"/>
  <c r="AN64"/>
  <c r="AN65" s="1"/>
  <c r="AP64"/>
  <c r="AP65" s="1"/>
  <c r="E76" i="4"/>
  <c r="G76"/>
  <c r="I76"/>
  <c r="K76"/>
  <c r="M76"/>
  <c r="O76"/>
  <c r="Q76"/>
  <c r="S76"/>
  <c r="U76"/>
  <c r="W76"/>
  <c r="Y76"/>
  <c r="AA76"/>
  <c r="AC76"/>
  <c r="AE76"/>
  <c r="AE77" s="1"/>
  <c r="AG76"/>
  <c r="AG77" s="1"/>
  <c r="AI76"/>
  <c r="AI77" s="1"/>
  <c r="AK76"/>
  <c r="AK77" s="1"/>
  <c r="AM76"/>
  <c r="AM77" s="1"/>
  <c r="AO76"/>
  <c r="AO77" s="1"/>
  <c r="D76"/>
  <c r="F76"/>
  <c r="J76"/>
  <c r="L76"/>
  <c r="N76"/>
  <c r="P76"/>
  <c r="R76"/>
  <c r="T76"/>
  <c r="V76"/>
  <c r="X76"/>
  <c r="Z76"/>
  <c r="AB76"/>
  <c r="AD76"/>
  <c r="AD77" s="1"/>
  <c r="AF76"/>
  <c r="AF77" s="1"/>
  <c r="AH76"/>
  <c r="AH77" s="1"/>
  <c r="AJ76"/>
  <c r="AJ77" s="1"/>
  <c r="AL76"/>
  <c r="AL77" s="1"/>
  <c r="AN76"/>
  <c r="AN77" s="1"/>
  <c r="AP76"/>
  <c r="AP77" s="1"/>
  <c r="AM84" i="7"/>
  <c r="W82"/>
  <c r="K82"/>
  <c r="N82"/>
  <c r="J71" i="5"/>
  <c r="J72"/>
  <c r="R73"/>
  <c r="Z75"/>
  <c r="AH72"/>
  <c r="AP71"/>
  <c r="AP72"/>
  <c r="Q73"/>
  <c r="AO74"/>
  <c r="X71"/>
  <c r="AN72"/>
  <c r="G74"/>
  <c r="O70"/>
  <c r="O73"/>
  <c r="W72"/>
  <c r="W71"/>
  <c r="W75"/>
  <c r="AM72"/>
  <c r="F75"/>
  <c r="N70"/>
  <c r="V74"/>
  <c r="AD73"/>
  <c r="AD72"/>
  <c r="AL71"/>
  <c r="AL72"/>
  <c r="M70"/>
  <c r="AC73"/>
  <c r="L73"/>
  <c r="AB74"/>
  <c r="C73"/>
  <c r="K70"/>
  <c r="K74"/>
  <c r="K73"/>
  <c r="S72"/>
  <c r="S75"/>
  <c r="AA75"/>
  <c r="AI71"/>
  <c r="V67" i="36" l="1"/>
  <c r="F67"/>
  <c r="U67"/>
  <c r="E67"/>
  <c r="T67"/>
  <c r="D67"/>
  <c r="W67"/>
  <c r="R67"/>
  <c r="Q67"/>
  <c r="P67"/>
  <c r="S67"/>
  <c r="Z82" i="7"/>
  <c r="C67" i="36"/>
  <c r="AI69" i="41"/>
  <c r="AJ69"/>
  <c r="AK69"/>
  <c r="AL69"/>
  <c r="Y82" i="7"/>
  <c r="Y81" i="4"/>
  <c r="AF75" i="5"/>
  <c r="H72"/>
  <c r="AG70"/>
  <c r="AG78" s="1"/>
  <c r="G130" i="6"/>
  <c r="L131"/>
  <c r="H132"/>
  <c r="AF170"/>
  <c r="D130"/>
  <c r="V130"/>
  <c r="X129"/>
  <c r="V67" i="39"/>
  <c r="C67"/>
  <c r="W85" i="6"/>
  <c r="Y67" i="36"/>
  <c r="AB85" i="6"/>
  <c r="AN87" i="31"/>
  <c r="AM69" i="41"/>
  <c r="AN69"/>
  <c r="AG69"/>
  <c r="AO69"/>
  <c r="AH69"/>
  <c r="AP69"/>
  <c r="AE87" i="6"/>
  <c r="G67" i="36"/>
  <c r="AP69"/>
  <c r="K85" i="31"/>
  <c r="T70" i="5"/>
  <c r="D71"/>
  <c r="U74"/>
  <c r="AA132" i="6"/>
  <c r="W132"/>
  <c r="AC130"/>
  <c r="S132"/>
  <c r="Y131"/>
  <c r="AP129"/>
  <c r="C87"/>
  <c r="AK169"/>
  <c r="AK170" s="1"/>
  <c r="AD82" i="7"/>
  <c r="AI122" i="39"/>
  <c r="W65" i="26"/>
  <c r="Q65" i="24"/>
  <c r="I65"/>
  <c r="C65"/>
  <c r="O129" i="6"/>
  <c r="H67" i="36"/>
  <c r="E171" i="6"/>
  <c r="E67" i="39"/>
  <c r="AG39" i="47"/>
  <c r="AF39"/>
  <c r="L85" i="6"/>
  <c r="K84" i="7"/>
  <c r="G82"/>
  <c r="S87" i="6"/>
  <c r="Y84" i="7"/>
  <c r="AJ172" i="6"/>
  <c r="AG131"/>
  <c r="M84" i="7"/>
  <c r="U84"/>
  <c r="AO169" i="6"/>
  <c r="U129"/>
  <c r="K87"/>
  <c r="AD39" i="47"/>
  <c r="D85" i="6"/>
  <c r="T85"/>
  <c r="L65" i="19"/>
  <c r="AE67"/>
  <c r="M65" i="24"/>
  <c r="P129" i="6"/>
  <c r="AJ87"/>
  <c r="AF85" i="31"/>
  <c r="H85" i="6"/>
  <c r="I67" i="39"/>
  <c r="D67"/>
  <c r="AH122" i="35"/>
  <c r="AG122"/>
  <c r="AI122"/>
  <c r="Q129" i="6"/>
  <c r="H67" i="8"/>
  <c r="C79" i="4"/>
  <c r="I84" i="7"/>
  <c r="Q84"/>
  <c r="AC84"/>
  <c r="AI84"/>
  <c r="AB84"/>
  <c r="V69" i="39"/>
  <c r="AF87" i="6"/>
  <c r="P67" i="8"/>
  <c r="AC133" i="6"/>
  <c r="E79" i="4"/>
  <c r="AP69" i="39"/>
  <c r="AA69"/>
  <c r="T67" i="24"/>
  <c r="I79" i="4"/>
  <c r="E84" i="7"/>
  <c r="N84"/>
  <c r="S84"/>
  <c r="C84"/>
  <c r="E116" i="19"/>
  <c r="G116"/>
  <c r="I116"/>
  <c r="K116"/>
  <c r="M116"/>
  <c r="O116"/>
  <c r="Q116"/>
  <c r="S116"/>
  <c r="U116"/>
  <c r="W116"/>
  <c r="Y116"/>
  <c r="AA116"/>
  <c r="AC116"/>
  <c r="AE116"/>
  <c r="AG116"/>
  <c r="C116"/>
  <c r="D116"/>
  <c r="F116"/>
  <c r="H116"/>
  <c r="J116"/>
  <c r="L116"/>
  <c r="N116"/>
  <c r="P116"/>
  <c r="R116"/>
  <c r="T116"/>
  <c r="V116"/>
  <c r="X116"/>
  <c r="Z116"/>
  <c r="AB116"/>
  <c r="AD116"/>
  <c r="AF116"/>
  <c r="AH116"/>
  <c r="E82" i="7"/>
  <c r="C120" i="36"/>
  <c r="D120"/>
  <c r="F120"/>
  <c r="H120"/>
  <c r="J120"/>
  <c r="L120"/>
  <c r="N120"/>
  <c r="P120"/>
  <c r="R120"/>
  <c r="T120"/>
  <c r="V120"/>
  <c r="X120"/>
  <c r="Z120"/>
  <c r="AB120"/>
  <c r="AD120"/>
  <c r="AF120"/>
  <c r="AH120"/>
  <c r="AJ120"/>
  <c r="E120"/>
  <c r="G120"/>
  <c r="I120"/>
  <c r="K120"/>
  <c r="M120"/>
  <c r="O120"/>
  <c r="Q120"/>
  <c r="S120"/>
  <c r="U120"/>
  <c r="W120"/>
  <c r="Y120"/>
  <c r="AA120"/>
  <c r="AC120"/>
  <c r="AE120"/>
  <c r="AG120"/>
  <c r="AI120"/>
  <c r="D120" i="41"/>
  <c r="F120"/>
  <c r="H120"/>
  <c r="J120"/>
  <c r="L120"/>
  <c r="N120"/>
  <c r="P120"/>
  <c r="R120"/>
  <c r="T120"/>
  <c r="V120"/>
  <c r="X120"/>
  <c r="Z120"/>
  <c r="AB120"/>
  <c r="AD120"/>
  <c r="AF120"/>
  <c r="AH120"/>
  <c r="AJ120"/>
  <c r="E120"/>
  <c r="G120"/>
  <c r="I120"/>
  <c r="K120"/>
  <c r="M120"/>
  <c r="O120"/>
  <c r="Q120"/>
  <c r="S120"/>
  <c r="U120"/>
  <c r="W120"/>
  <c r="Y120"/>
  <c r="AA120"/>
  <c r="AC120"/>
  <c r="AE120"/>
  <c r="AG120"/>
  <c r="AI120"/>
  <c r="C120"/>
  <c r="D20" i="42"/>
  <c r="T67" i="39"/>
  <c r="S67"/>
  <c r="R67"/>
  <c r="E116" i="26"/>
  <c r="G116"/>
  <c r="I116"/>
  <c r="K116"/>
  <c r="M116"/>
  <c r="O116"/>
  <c r="Q116"/>
  <c r="S116"/>
  <c r="U116"/>
  <c r="W116"/>
  <c r="Y116"/>
  <c r="AA116"/>
  <c r="AC116"/>
  <c r="AE116"/>
  <c r="AG116"/>
  <c r="C116"/>
  <c r="D116"/>
  <c r="F116"/>
  <c r="H116"/>
  <c r="J116"/>
  <c r="L116"/>
  <c r="N116"/>
  <c r="P116"/>
  <c r="R116"/>
  <c r="T116"/>
  <c r="V116"/>
  <c r="X116"/>
  <c r="Z116"/>
  <c r="AB116"/>
  <c r="AD116"/>
  <c r="AF116"/>
  <c r="AH116"/>
  <c r="N67" i="24"/>
  <c r="W67"/>
  <c r="AG118" i="20"/>
  <c r="U67" i="39"/>
  <c r="Y67"/>
  <c r="Z67"/>
  <c r="J67"/>
  <c r="N67"/>
  <c r="AC67"/>
  <c r="AK69"/>
  <c r="K67"/>
  <c r="AA67"/>
  <c r="AD131" i="6"/>
  <c r="AD132"/>
  <c r="AD130"/>
  <c r="AE133"/>
  <c r="AB118" i="24"/>
  <c r="C118"/>
  <c r="AA79" i="30"/>
  <c r="Q69" i="39"/>
  <c r="P85" i="6"/>
  <c r="X85"/>
  <c r="AM87"/>
  <c r="AB129"/>
  <c r="T129"/>
  <c r="X82" i="4"/>
  <c r="AJ86"/>
  <c r="AA85"/>
  <c r="E81"/>
  <c r="AO83"/>
  <c r="E84"/>
  <c r="E90" s="1"/>
  <c r="W169" i="6"/>
  <c r="W87"/>
  <c r="AA72" i="5"/>
  <c r="AA78" s="1"/>
  <c r="C68"/>
  <c r="AJ70"/>
  <c r="AJ77" s="1"/>
  <c r="AB73"/>
  <c r="L74"/>
  <c r="D72"/>
  <c r="AK74"/>
  <c r="AC70"/>
  <c r="AC79" s="1"/>
  <c r="M73"/>
  <c r="M79" s="1"/>
  <c r="E71"/>
  <c r="E77" s="1"/>
  <c r="V73"/>
  <c r="AM75"/>
  <c r="AM81" s="1"/>
  <c r="AE71"/>
  <c r="AE77" s="1"/>
  <c r="I74"/>
  <c r="AH71"/>
  <c r="R74"/>
  <c r="AE84" i="7"/>
  <c r="AA71" i="5"/>
  <c r="AA77" s="1"/>
  <c r="C74"/>
  <c r="AJ74"/>
  <c r="AJ73"/>
  <c r="AB70"/>
  <c r="AB80" s="1"/>
  <c r="T74"/>
  <c r="T73"/>
  <c r="T79" s="1"/>
  <c r="L70"/>
  <c r="D75"/>
  <c r="AK73"/>
  <c r="AK70"/>
  <c r="AC74"/>
  <c r="U73"/>
  <c r="U70"/>
  <c r="M74"/>
  <c r="M80" s="1"/>
  <c r="E75"/>
  <c r="E81" s="1"/>
  <c r="E72"/>
  <c r="E78" s="1"/>
  <c r="V70"/>
  <c r="V80" s="1"/>
  <c r="N74"/>
  <c r="N80" s="1"/>
  <c r="N73"/>
  <c r="AM71"/>
  <c r="AE75"/>
  <c r="AE81" s="1"/>
  <c r="AE72"/>
  <c r="I73"/>
  <c r="I70"/>
  <c r="I78" s="1"/>
  <c r="AH75"/>
  <c r="R70"/>
  <c r="R77" s="1"/>
  <c r="AD84" i="7"/>
  <c r="AB82"/>
  <c r="D82"/>
  <c r="L82"/>
  <c r="V82"/>
  <c r="AA73" i="5"/>
  <c r="AA79" s="1"/>
  <c r="AA74"/>
  <c r="AA80" s="1"/>
  <c r="C71"/>
  <c r="C72"/>
  <c r="C70"/>
  <c r="C79" s="1"/>
  <c r="AJ72"/>
  <c r="AJ75"/>
  <c r="AB72"/>
  <c r="AB75"/>
  <c r="T72"/>
  <c r="T75"/>
  <c r="T81" s="1"/>
  <c r="L72"/>
  <c r="L75"/>
  <c r="D74"/>
  <c r="D70"/>
  <c r="AK75"/>
  <c r="AK71"/>
  <c r="AK77" s="1"/>
  <c r="AC75"/>
  <c r="AC71"/>
  <c r="U75"/>
  <c r="U81" s="1"/>
  <c r="U71"/>
  <c r="M75"/>
  <c r="M81" s="1"/>
  <c r="M71"/>
  <c r="M77" s="1"/>
  <c r="E73"/>
  <c r="E79" s="1"/>
  <c r="E74"/>
  <c r="E80" s="1"/>
  <c r="V72"/>
  <c r="V75"/>
  <c r="N72"/>
  <c r="N78" s="1"/>
  <c r="N75"/>
  <c r="AM73"/>
  <c r="AM79" s="1"/>
  <c r="AM74"/>
  <c r="AM80" s="1"/>
  <c r="AE73"/>
  <c r="AE79" s="1"/>
  <c r="AE74"/>
  <c r="AE80" s="1"/>
  <c r="I75"/>
  <c r="I71"/>
  <c r="I77" s="1"/>
  <c r="AH74"/>
  <c r="AH70"/>
  <c r="AH78" s="1"/>
  <c r="R72"/>
  <c r="R75"/>
  <c r="R81" s="1"/>
  <c r="O79"/>
  <c r="Q82" i="7"/>
  <c r="T82"/>
  <c r="AG84"/>
  <c r="AO84"/>
  <c r="AJ84"/>
  <c r="R84"/>
  <c r="AI75" i="5"/>
  <c r="AI81" s="1"/>
  <c r="AI72"/>
  <c r="S71"/>
  <c r="S77" s="1"/>
  <c r="K75"/>
  <c r="K81" s="1"/>
  <c r="K71"/>
  <c r="K77" s="1"/>
  <c r="AL75"/>
  <c r="AD74"/>
  <c r="AD80" s="1"/>
  <c r="AD75"/>
  <c r="AD81" s="1"/>
  <c r="AD71"/>
  <c r="F72"/>
  <c r="F71"/>
  <c r="W73"/>
  <c r="W79" s="1"/>
  <c r="W74"/>
  <c r="W80" s="1"/>
  <c r="O74"/>
  <c r="G73"/>
  <c r="G70"/>
  <c r="G80" s="1"/>
  <c r="AN71"/>
  <c r="X72"/>
  <c r="P75"/>
  <c r="H71"/>
  <c r="AG73"/>
  <c r="Y74"/>
  <c r="Q70"/>
  <c r="AP75"/>
  <c r="Z72"/>
  <c r="Z71"/>
  <c r="J75"/>
  <c r="M172" i="6"/>
  <c r="AG79" i="5"/>
  <c r="AL84" i="7"/>
  <c r="Q79" i="5"/>
  <c r="D67" i="8"/>
  <c r="G67"/>
  <c r="D85" i="31"/>
  <c r="AO87"/>
  <c r="D169"/>
  <c r="D172" s="1"/>
  <c r="AN169"/>
  <c r="AN171" s="1"/>
  <c r="AP87"/>
  <c r="AM87"/>
  <c r="AK169"/>
  <c r="AK172" s="1"/>
  <c r="AM129"/>
  <c r="AM131" s="1"/>
  <c r="AG85"/>
  <c r="AE85"/>
  <c r="AF69" i="39"/>
  <c r="D69"/>
  <c r="AE69"/>
  <c r="C69"/>
  <c r="AO129" i="31"/>
  <c r="AO130" s="1"/>
  <c r="AG87"/>
  <c r="AL129"/>
  <c r="AL130" s="1"/>
  <c r="R69" i="39"/>
  <c r="C87" i="31"/>
  <c r="E87"/>
  <c r="AF169"/>
  <c r="AF171" s="1"/>
  <c r="AH87"/>
  <c r="V122" i="35"/>
  <c r="AD122"/>
  <c r="C122"/>
  <c r="AA122"/>
  <c r="H122"/>
  <c r="M122"/>
  <c r="U122"/>
  <c r="C69" i="33"/>
  <c r="O80" i="5"/>
  <c r="AN75"/>
  <c r="AF72"/>
  <c r="AF71"/>
  <c r="X75"/>
  <c r="P72"/>
  <c r="P71"/>
  <c r="H75"/>
  <c r="AO73"/>
  <c r="AO70"/>
  <c r="AO80" s="1"/>
  <c r="AG74"/>
  <c r="Y73"/>
  <c r="Y70"/>
  <c r="Q74"/>
  <c r="Q80" s="1"/>
  <c r="V67" i="8"/>
  <c r="F132" i="6"/>
  <c r="F133" s="1"/>
  <c r="G131"/>
  <c r="G133" s="1"/>
  <c r="M130"/>
  <c r="M133" s="1"/>
  <c r="N132"/>
  <c r="N133" s="1"/>
  <c r="I130"/>
  <c r="I133" s="1"/>
  <c r="Z130"/>
  <c r="AP131"/>
  <c r="AD171"/>
  <c r="E130"/>
  <c r="E133" s="1"/>
  <c r="R131"/>
  <c r="R133" s="1"/>
  <c r="K118" i="24"/>
  <c r="I118"/>
  <c r="Y118"/>
  <c r="G118"/>
  <c r="M118"/>
  <c r="J172" i="6"/>
  <c r="J85"/>
  <c r="K129"/>
  <c r="C129"/>
  <c r="AI169"/>
  <c r="G87"/>
  <c r="J170"/>
  <c r="AH129"/>
  <c r="C85"/>
  <c r="I67" i="26"/>
  <c r="AA67" i="24"/>
  <c r="X67"/>
  <c r="P67"/>
  <c r="J67"/>
  <c r="O67"/>
  <c r="H67"/>
  <c r="AP84" i="7"/>
  <c r="J122" i="39"/>
  <c r="Z122"/>
  <c r="G122"/>
  <c r="W122"/>
  <c r="D122"/>
  <c r="T122"/>
  <c r="Q122"/>
  <c r="N122"/>
  <c r="AD122"/>
  <c r="K122"/>
  <c r="AA122"/>
  <c r="H122"/>
  <c r="X122"/>
  <c r="E122"/>
  <c r="U122"/>
  <c r="Z69"/>
  <c r="J69"/>
  <c r="Y69"/>
  <c r="I69"/>
  <c r="X69"/>
  <c r="H69"/>
  <c r="W69"/>
  <c r="G69"/>
  <c r="T69"/>
  <c r="S69"/>
  <c r="N69"/>
  <c r="AC69"/>
  <c r="K69"/>
  <c r="R122"/>
  <c r="O122"/>
  <c r="AE122"/>
  <c r="L122"/>
  <c r="AB122"/>
  <c r="I122"/>
  <c r="Y122"/>
  <c r="F122"/>
  <c r="V122"/>
  <c r="C122"/>
  <c r="S122"/>
  <c r="P122"/>
  <c r="M122"/>
  <c r="AC122"/>
  <c r="P69"/>
  <c r="O69"/>
  <c r="M69"/>
  <c r="L69"/>
  <c r="N122" i="33"/>
  <c r="P122"/>
  <c r="AC122"/>
  <c r="M122"/>
  <c r="AB122"/>
  <c r="Z122"/>
  <c r="O122"/>
  <c r="V122"/>
  <c r="X122"/>
  <c r="Q122"/>
  <c r="D122"/>
  <c r="S122"/>
  <c r="AE122"/>
  <c r="AD122"/>
  <c r="C122"/>
  <c r="U122"/>
  <c r="E122"/>
  <c r="J122"/>
  <c r="L122"/>
  <c r="W122"/>
  <c r="G122"/>
  <c r="F122"/>
  <c r="H122"/>
  <c r="Y122"/>
  <c r="I122"/>
  <c r="R122"/>
  <c r="T122"/>
  <c r="AA122"/>
  <c r="K122"/>
  <c r="AH118" i="24"/>
  <c r="D118"/>
  <c r="AA118"/>
  <c r="X118"/>
  <c r="F118"/>
  <c r="V118"/>
  <c r="U118"/>
  <c r="E67" i="26"/>
  <c r="D67"/>
  <c r="F67"/>
  <c r="T118" i="24"/>
  <c r="S118"/>
  <c r="AD118"/>
  <c r="AC118"/>
  <c r="F67"/>
  <c r="D67"/>
  <c r="C67" i="26"/>
  <c r="C67" i="24"/>
  <c r="D67" i="19"/>
  <c r="M67"/>
  <c r="O67"/>
  <c r="O67" i="8"/>
  <c r="K67"/>
  <c r="AC67"/>
  <c r="U82" i="7"/>
  <c r="R82"/>
  <c r="O82"/>
  <c r="AF84"/>
  <c r="J84"/>
  <c r="G65" i="26"/>
  <c r="M86" i="4"/>
  <c r="M92" s="1"/>
  <c r="O86"/>
  <c r="I84"/>
  <c r="W131" i="6"/>
  <c r="S131"/>
  <c r="Z132"/>
  <c r="AE171"/>
  <c r="AJ171"/>
  <c r="AN130"/>
  <c r="AG130"/>
  <c r="AG133" s="1"/>
  <c r="D132"/>
  <c r="D133" s="1"/>
  <c r="J87"/>
  <c r="C171"/>
  <c r="J129"/>
  <c r="F84" i="7"/>
  <c r="Z84"/>
  <c r="G85" i="6"/>
  <c r="M67" i="39"/>
  <c r="AB67"/>
  <c r="L67"/>
  <c r="Q67"/>
  <c r="AF67"/>
  <c r="AE67"/>
  <c r="AB65" i="8"/>
  <c r="C65"/>
  <c r="I82" i="7"/>
  <c r="AM84" i="4"/>
  <c r="AI73" i="5"/>
  <c r="AI79" s="1"/>
  <c r="AI74"/>
  <c r="AI80" s="1"/>
  <c r="S73"/>
  <c r="S79" s="1"/>
  <c r="S74"/>
  <c r="S80" s="1"/>
  <c r="AL74"/>
  <c r="AL70"/>
  <c r="AL78" s="1"/>
  <c r="F74"/>
  <c r="F70"/>
  <c r="F81" s="1"/>
  <c r="O75"/>
  <c r="O71"/>
  <c r="O77" s="1"/>
  <c r="G75"/>
  <c r="G71"/>
  <c r="AN74"/>
  <c r="AN70"/>
  <c r="AN78" s="1"/>
  <c r="AF74"/>
  <c r="AF70"/>
  <c r="X74"/>
  <c r="X70"/>
  <c r="X79" s="1"/>
  <c r="P74"/>
  <c r="P70"/>
  <c r="H74"/>
  <c r="H70"/>
  <c r="H78" s="1"/>
  <c r="AO75"/>
  <c r="AO71"/>
  <c r="AG75"/>
  <c r="AG81" s="1"/>
  <c r="AG71"/>
  <c r="Y75"/>
  <c r="Y71"/>
  <c r="Q75"/>
  <c r="Q71"/>
  <c r="AP74"/>
  <c r="AP70"/>
  <c r="AP78" s="1"/>
  <c r="Z74"/>
  <c r="Z70"/>
  <c r="J74"/>
  <c r="J70"/>
  <c r="J77" s="1"/>
  <c r="P82" i="7"/>
  <c r="H82"/>
  <c r="AH84"/>
  <c r="X82"/>
  <c r="AL132" i="6"/>
  <c r="AL133" s="1"/>
  <c r="AA131"/>
  <c r="AF172"/>
  <c r="AN132"/>
  <c r="V132"/>
  <c r="F82" i="7"/>
  <c r="AK84"/>
  <c r="M82"/>
  <c r="AL69" i="39"/>
  <c r="K65" i="19"/>
  <c r="E65"/>
  <c r="AK67" i="26"/>
  <c r="F65"/>
  <c r="AE67" i="24"/>
  <c r="AI69" i="39"/>
  <c r="AJ69"/>
  <c r="AH69"/>
  <c r="AG69"/>
  <c r="AN69"/>
  <c r="AM69"/>
  <c r="AO69"/>
  <c r="X90" i="29"/>
  <c r="C129" i="31"/>
  <c r="C130" s="1"/>
  <c r="AF87"/>
  <c r="AK87"/>
  <c r="C85"/>
  <c r="K169" i="6"/>
  <c r="K85"/>
  <c r="U31" i="48"/>
  <c r="V31"/>
  <c r="G33"/>
  <c r="C33"/>
  <c r="D33"/>
  <c r="E33"/>
  <c r="G30" i="43"/>
  <c r="F118" i="20"/>
  <c r="N118"/>
  <c r="V118"/>
  <c r="E118"/>
  <c r="M118"/>
  <c r="U118"/>
  <c r="AC118"/>
  <c r="D118"/>
  <c r="L118"/>
  <c r="T118"/>
  <c r="AB118"/>
  <c r="C118"/>
  <c r="K118"/>
  <c r="S118"/>
  <c r="AA118"/>
  <c r="J118"/>
  <c r="R118"/>
  <c r="Z118"/>
  <c r="I118"/>
  <c r="Q118"/>
  <c r="Y118"/>
  <c r="H118"/>
  <c r="P118"/>
  <c r="X118"/>
  <c r="G118"/>
  <c r="O118"/>
  <c r="W118"/>
  <c r="H65" i="24"/>
  <c r="F67" i="8"/>
  <c r="C67"/>
  <c r="E67"/>
  <c r="E67" i="19"/>
  <c r="AE85" i="4"/>
  <c r="AD81"/>
  <c r="AB84"/>
  <c r="AD84"/>
  <c r="Y65" i="24"/>
  <c r="G65"/>
  <c r="I81" i="4"/>
  <c r="AG81"/>
  <c r="T84"/>
  <c r="AA65" i="24"/>
  <c r="W81" i="4"/>
  <c r="W89" s="1"/>
  <c r="AE83"/>
  <c r="AD83"/>
  <c r="AB86"/>
  <c r="AB81"/>
  <c r="AB91" s="1"/>
  <c r="AM83"/>
  <c r="V77"/>
  <c r="V65" i="24"/>
  <c r="AB65"/>
  <c r="AM67"/>
  <c r="AF31" i="48"/>
  <c r="AD31"/>
  <c r="AE31"/>
  <c r="Y33"/>
  <c r="I33"/>
  <c r="K33"/>
  <c r="F33"/>
  <c r="AB67" i="24"/>
  <c r="AK67"/>
  <c r="V67"/>
  <c r="G69" i="33"/>
  <c r="Q67" i="19"/>
  <c r="J67"/>
  <c r="S67"/>
  <c r="Z67" i="26"/>
  <c r="AA67"/>
  <c r="Y67" i="24"/>
  <c r="AC67"/>
  <c r="Q67" i="26"/>
  <c r="AC67" i="19"/>
  <c r="O67" i="26"/>
  <c r="L67"/>
  <c r="K67"/>
  <c r="L67" i="24"/>
  <c r="R67" i="19"/>
  <c r="H67" i="26"/>
  <c r="V67" i="19"/>
  <c r="Q33" i="48"/>
  <c r="R33"/>
  <c r="P33"/>
  <c r="O33"/>
  <c r="L33"/>
  <c r="E31"/>
  <c r="F31"/>
  <c r="M67" i="8"/>
  <c r="I67"/>
  <c r="Z67"/>
  <c r="L67"/>
  <c r="G79" i="4"/>
  <c r="R67" i="26"/>
  <c r="S67" i="24"/>
  <c r="Y67" i="19"/>
  <c r="Z67"/>
  <c r="AA67"/>
  <c r="H67"/>
  <c r="I67"/>
  <c r="AB67"/>
  <c r="X67" i="26"/>
  <c r="J67"/>
  <c r="K67" i="19"/>
  <c r="Z67" i="24"/>
  <c r="U67"/>
  <c r="Z33" i="48"/>
  <c r="J33"/>
  <c r="AA33"/>
  <c r="X33"/>
  <c r="H33"/>
  <c r="W33"/>
  <c r="T33"/>
  <c r="U33"/>
  <c r="V33"/>
  <c r="Q67" i="24"/>
  <c r="I67"/>
  <c r="T67" i="8"/>
  <c r="X67"/>
  <c r="W67"/>
  <c r="Y67"/>
  <c r="J67"/>
  <c r="Z79" i="4"/>
  <c r="N67" i="19"/>
  <c r="U67"/>
  <c r="W67"/>
  <c r="V67" i="26"/>
  <c r="M67"/>
  <c r="Y67"/>
  <c r="S67"/>
  <c r="N67"/>
  <c r="L67" i="19"/>
  <c r="G67"/>
  <c r="T67" i="26"/>
  <c r="X67" i="19"/>
  <c r="M67" i="24"/>
  <c r="S33" i="48"/>
  <c r="AB33"/>
  <c r="AC33"/>
  <c r="M33"/>
  <c r="N33"/>
  <c r="W67" i="26"/>
  <c r="X65" i="24"/>
  <c r="AA65" i="26"/>
  <c r="P65" i="24"/>
  <c r="AD67"/>
  <c r="J65"/>
  <c r="AH67" i="26"/>
  <c r="AO67" i="19"/>
  <c r="AG67"/>
  <c r="Z65" i="24"/>
  <c r="AO33" i="48"/>
  <c r="R31"/>
  <c r="P31"/>
  <c r="O31"/>
  <c r="AB31"/>
  <c r="L31"/>
  <c r="AC31"/>
  <c r="M31"/>
  <c r="N31"/>
  <c r="AG33"/>
  <c r="Z31"/>
  <c r="J31"/>
  <c r="X31"/>
  <c r="H31"/>
  <c r="W31"/>
  <c r="T31"/>
  <c r="D31"/>
  <c r="AP33"/>
  <c r="AN33"/>
  <c r="Q31"/>
  <c r="AM33"/>
  <c r="AJ33"/>
  <c r="AK33"/>
  <c r="AL33"/>
  <c r="AH33"/>
  <c r="AI33"/>
  <c r="AF33"/>
  <c r="Y31"/>
  <c r="I31"/>
  <c r="G31"/>
  <c r="AE33"/>
  <c r="AD33"/>
  <c r="K31"/>
  <c r="S65" i="24"/>
  <c r="H37" i="47"/>
  <c r="P37"/>
  <c r="X37"/>
  <c r="G37"/>
  <c r="O37"/>
  <c r="W37"/>
  <c r="J37"/>
  <c r="R37"/>
  <c r="Z37"/>
  <c r="I37"/>
  <c r="Q37"/>
  <c r="Y37"/>
  <c r="D37"/>
  <c r="L37"/>
  <c r="T37"/>
  <c r="AB37"/>
  <c r="C37"/>
  <c r="K37"/>
  <c r="S37"/>
  <c r="AA37"/>
  <c r="F37"/>
  <c r="N37"/>
  <c r="V37"/>
  <c r="E37"/>
  <c r="M37"/>
  <c r="U37"/>
  <c r="AC37"/>
  <c r="AM67" i="26"/>
  <c r="F65" i="19"/>
  <c r="AC65" i="24"/>
  <c r="W65"/>
  <c r="O65"/>
  <c r="AP67"/>
  <c r="X65" i="19"/>
  <c r="AF67" i="26"/>
  <c r="AO67" i="24"/>
  <c r="K65"/>
  <c r="Y65" i="19"/>
  <c r="AA65"/>
  <c r="AD67"/>
  <c r="H65"/>
  <c r="J65" i="26"/>
  <c r="X65"/>
  <c r="AE115"/>
  <c r="Z65"/>
  <c r="AB65"/>
  <c r="G65" i="19"/>
  <c r="R65"/>
  <c r="H65" i="26"/>
  <c r="V65"/>
  <c r="AJ122" i="35"/>
  <c r="AF122" i="39"/>
  <c r="AJ67" i="19"/>
  <c r="R65" i="24"/>
  <c r="D22" i="42"/>
  <c r="I65" i="26"/>
  <c r="Q65" i="19"/>
  <c r="O65"/>
  <c r="AI67"/>
  <c r="T65" i="26"/>
  <c r="AI67"/>
  <c r="N115"/>
  <c r="N65" i="19"/>
  <c r="Y65" i="26"/>
  <c r="AE67"/>
  <c r="M65"/>
  <c r="S65"/>
  <c r="Q65"/>
  <c r="S65" i="19"/>
  <c r="O115" i="26"/>
  <c r="AG115"/>
  <c r="I65" i="19"/>
  <c r="AF67"/>
  <c r="AH115" i="26"/>
  <c r="AF115"/>
  <c r="T65" i="19"/>
  <c r="Z115" i="26"/>
  <c r="Q115"/>
  <c r="P115"/>
  <c r="AC65" i="19"/>
  <c r="D65"/>
  <c r="M65"/>
  <c r="AN67" i="26"/>
  <c r="AP67"/>
  <c r="AL67"/>
  <c r="W115"/>
  <c r="AJ67"/>
  <c r="Z65" i="19"/>
  <c r="AB65"/>
  <c r="D65" i="26"/>
  <c r="J115"/>
  <c r="R115"/>
  <c r="AD115"/>
  <c r="I115"/>
  <c r="Y115"/>
  <c r="H115"/>
  <c r="X115"/>
  <c r="G115"/>
  <c r="AK67" i="19"/>
  <c r="AM67"/>
  <c r="U65"/>
  <c r="AH67"/>
  <c r="W65"/>
  <c r="C65" i="26"/>
  <c r="AD67"/>
  <c r="E65"/>
  <c r="AL67" i="19"/>
  <c r="F115" i="26"/>
  <c r="V115"/>
  <c r="V118" s="1"/>
  <c r="E115"/>
  <c r="M115"/>
  <c r="M118" s="1"/>
  <c r="U115"/>
  <c r="AC115"/>
  <c r="AC118" s="1"/>
  <c r="D115"/>
  <c r="D118" s="1"/>
  <c r="L115"/>
  <c r="T115"/>
  <c r="T118" s="1"/>
  <c r="AB115"/>
  <c r="C115"/>
  <c r="C118" s="1"/>
  <c r="K115"/>
  <c r="S115"/>
  <c r="S118" s="1"/>
  <c r="AA115"/>
  <c r="P65" i="19"/>
  <c r="J65"/>
  <c r="F23" i="43"/>
  <c r="F22"/>
  <c r="F27"/>
  <c r="F21"/>
  <c r="F24"/>
  <c r="F30"/>
  <c r="F26"/>
  <c r="F25"/>
  <c r="F28"/>
  <c r="D27"/>
  <c r="D30" i="42"/>
  <c r="D25"/>
  <c r="D29"/>
  <c r="D26"/>
  <c r="D23"/>
  <c r="D24"/>
  <c r="D20" i="43"/>
  <c r="D30"/>
  <c r="D24"/>
  <c r="D25"/>
  <c r="D23"/>
  <c r="D26"/>
  <c r="D29"/>
  <c r="AG122" i="39"/>
  <c r="AG67" i="26"/>
  <c r="F22" i="44"/>
  <c r="D21" i="42"/>
  <c r="D28"/>
  <c r="D28" i="43"/>
  <c r="D22"/>
  <c r="F29"/>
  <c r="AH67" i="24"/>
  <c r="AN67"/>
  <c r="N65"/>
  <c r="L65"/>
  <c r="V65" i="19"/>
  <c r="P65" i="26"/>
  <c r="O65"/>
  <c r="L65"/>
  <c r="K65"/>
  <c r="C65" i="19"/>
  <c r="AN67"/>
  <c r="F21" i="44"/>
  <c r="F27"/>
  <c r="F20"/>
  <c r="F30"/>
  <c r="G30"/>
  <c r="F25"/>
  <c r="F24"/>
  <c r="F26"/>
  <c r="F23"/>
  <c r="F29"/>
  <c r="AP67" i="19"/>
  <c r="AC65" i="26"/>
  <c r="U65"/>
  <c r="R65"/>
  <c r="AG67" i="24"/>
  <c r="AL67"/>
  <c r="AJ67"/>
  <c r="C67" i="41"/>
  <c r="K67"/>
  <c r="S67"/>
  <c r="AA67"/>
  <c r="D67"/>
  <c r="L67"/>
  <c r="T67"/>
  <c r="AB67"/>
  <c r="I67"/>
  <c r="Q67"/>
  <c r="Y67"/>
  <c r="J67"/>
  <c r="R67"/>
  <c r="Z67"/>
  <c r="AG119"/>
  <c r="AC119"/>
  <c r="Y119"/>
  <c r="U119"/>
  <c r="U122" s="1"/>
  <c r="Q119"/>
  <c r="M119"/>
  <c r="I119"/>
  <c r="E119"/>
  <c r="AJ119"/>
  <c r="AJ122" s="1"/>
  <c r="AF119"/>
  <c r="AB119"/>
  <c r="X119"/>
  <c r="X122" s="1"/>
  <c r="T119"/>
  <c r="P119"/>
  <c r="L119"/>
  <c r="L122" s="1"/>
  <c r="H119"/>
  <c r="D119"/>
  <c r="AI119"/>
  <c r="AE119"/>
  <c r="AA119"/>
  <c r="W119"/>
  <c r="S119"/>
  <c r="S122" s="1"/>
  <c r="O119"/>
  <c r="K119"/>
  <c r="G119"/>
  <c r="G122" s="1"/>
  <c r="C119"/>
  <c r="AH119"/>
  <c r="AD119"/>
  <c r="Z119"/>
  <c r="V119"/>
  <c r="V122" s="1"/>
  <c r="R119"/>
  <c r="N119"/>
  <c r="J119"/>
  <c r="F119"/>
  <c r="AI119" i="36"/>
  <c r="AA119"/>
  <c r="S119"/>
  <c r="K119"/>
  <c r="C119"/>
  <c r="AD119"/>
  <c r="V119"/>
  <c r="N119"/>
  <c r="F119"/>
  <c r="AC119"/>
  <c r="U119"/>
  <c r="M119"/>
  <c r="E119"/>
  <c r="AF119"/>
  <c r="X119"/>
  <c r="P119"/>
  <c r="H119"/>
  <c r="AE119"/>
  <c r="W119"/>
  <c r="O119"/>
  <c r="G119"/>
  <c r="AH119"/>
  <c r="Z119"/>
  <c r="R119"/>
  <c r="J119"/>
  <c r="AG119"/>
  <c r="Y119"/>
  <c r="Q119"/>
  <c r="I119"/>
  <c r="AJ119"/>
  <c r="AB119"/>
  <c r="T119"/>
  <c r="L119"/>
  <c r="D119"/>
  <c r="AD115" i="19"/>
  <c r="Q115"/>
  <c r="AH115"/>
  <c r="N115"/>
  <c r="AA115"/>
  <c r="K115"/>
  <c r="AB115"/>
  <c r="L115"/>
  <c r="AC115"/>
  <c r="U115"/>
  <c r="E115"/>
  <c r="R115"/>
  <c r="AE115"/>
  <c r="O115"/>
  <c r="AF115"/>
  <c r="P115"/>
  <c r="Y115"/>
  <c r="I115"/>
  <c r="V115"/>
  <c r="F115"/>
  <c r="S115"/>
  <c r="C115"/>
  <c r="T115"/>
  <c r="D115"/>
  <c r="AG115"/>
  <c r="M115"/>
  <c r="Z115"/>
  <c r="J115"/>
  <c r="W115"/>
  <c r="G115"/>
  <c r="X115"/>
  <c r="H115"/>
  <c r="AF118"/>
  <c r="G67" i="41"/>
  <c r="O67"/>
  <c r="W67"/>
  <c r="AE67"/>
  <c r="H67"/>
  <c r="P67"/>
  <c r="X67"/>
  <c r="AF67"/>
  <c r="E67"/>
  <c r="M67"/>
  <c r="U67"/>
  <c r="AC67"/>
  <c r="F67"/>
  <c r="N67"/>
  <c r="V67"/>
  <c r="AD67"/>
  <c r="K81" i="4"/>
  <c r="K92" s="1"/>
  <c r="AJ81"/>
  <c r="AO84"/>
  <c r="AC82" i="7"/>
  <c r="G67" i="33"/>
  <c r="AF122"/>
  <c r="H67"/>
  <c r="P67"/>
  <c r="X67"/>
  <c r="AF67"/>
  <c r="C67"/>
  <c r="K67"/>
  <c r="S67"/>
  <c r="AA67"/>
  <c r="J67"/>
  <c r="R67"/>
  <c r="Z67"/>
  <c r="I67"/>
  <c r="Q67"/>
  <c r="Y67"/>
  <c r="AG122"/>
  <c r="AH122"/>
  <c r="D67"/>
  <c r="L67"/>
  <c r="T67"/>
  <c r="AB67"/>
  <c r="O67"/>
  <c r="W67"/>
  <c r="AE67"/>
  <c r="F67"/>
  <c r="N67"/>
  <c r="V67"/>
  <c r="AD67"/>
  <c r="E67"/>
  <c r="M67"/>
  <c r="U67"/>
  <c r="AC67"/>
  <c r="G86" i="4"/>
  <c r="AG82"/>
  <c r="AP84"/>
  <c r="AC82"/>
  <c r="AC88" s="1"/>
  <c r="O84"/>
  <c r="AE86"/>
  <c r="AB79"/>
  <c r="H77"/>
  <c r="N65" i="8"/>
  <c r="AI133" i="6"/>
  <c r="AJ133"/>
  <c r="U65" i="8"/>
  <c r="N88" i="29"/>
  <c r="AD88"/>
  <c r="AK88"/>
  <c r="U88"/>
  <c r="E88"/>
  <c r="E92"/>
  <c r="AA77" i="30"/>
  <c r="AA81"/>
  <c r="AA78"/>
  <c r="K77"/>
  <c r="K81"/>
  <c r="K78"/>
  <c r="AJ77"/>
  <c r="AJ81"/>
  <c r="AJ78"/>
  <c r="T77"/>
  <c r="T81"/>
  <c r="T78"/>
  <c r="D77"/>
  <c r="D81"/>
  <c r="D78"/>
  <c r="AG77"/>
  <c r="AG81"/>
  <c r="AG78"/>
  <c r="Q77"/>
  <c r="Q81"/>
  <c r="Q78"/>
  <c r="AP77"/>
  <c r="AP81"/>
  <c r="AP78"/>
  <c r="Z77"/>
  <c r="Z81"/>
  <c r="Z78"/>
  <c r="J77"/>
  <c r="J81"/>
  <c r="J78"/>
  <c r="AF88" i="29"/>
  <c r="AF92"/>
  <c r="AF89"/>
  <c r="P88"/>
  <c r="P92"/>
  <c r="P89"/>
  <c r="AM88"/>
  <c r="AM92"/>
  <c r="AM89"/>
  <c r="W88"/>
  <c r="W92"/>
  <c r="W89"/>
  <c r="G88"/>
  <c r="G92"/>
  <c r="G89"/>
  <c r="AH89"/>
  <c r="AM78" i="30"/>
  <c r="AM79"/>
  <c r="W78"/>
  <c r="W79"/>
  <c r="G78"/>
  <c r="G79"/>
  <c r="AF78"/>
  <c r="AF79"/>
  <c r="AJ89" i="29"/>
  <c r="AA89"/>
  <c r="K89"/>
  <c r="AL88"/>
  <c r="AL92"/>
  <c r="V88"/>
  <c r="F88"/>
  <c r="F92"/>
  <c r="AC88"/>
  <c r="M88"/>
  <c r="M92"/>
  <c r="P78" i="30"/>
  <c r="V92" i="29"/>
  <c r="P79" i="30"/>
  <c r="T89" i="29"/>
  <c r="AA65" i="8"/>
  <c r="AK78" i="30"/>
  <c r="AK79"/>
  <c r="U78"/>
  <c r="AD78"/>
  <c r="N78"/>
  <c r="AH90" i="29"/>
  <c r="R89"/>
  <c r="AJ90"/>
  <c r="AC92"/>
  <c r="R90"/>
  <c r="AO89"/>
  <c r="AO90"/>
  <c r="Y89"/>
  <c r="Y90"/>
  <c r="I89"/>
  <c r="I90"/>
  <c r="T90"/>
  <c r="D89"/>
  <c r="D90"/>
  <c r="V89"/>
  <c r="AJ172" i="31"/>
  <c r="AJ170"/>
  <c r="AJ171"/>
  <c r="AG132"/>
  <c r="AG130"/>
  <c r="AG131"/>
  <c r="AG172"/>
  <c r="AG170"/>
  <c r="AG171"/>
  <c r="Q132"/>
  <c r="Q130"/>
  <c r="Q131"/>
  <c r="Q172"/>
  <c r="Q170"/>
  <c r="Q171"/>
  <c r="X132"/>
  <c r="X130"/>
  <c r="X131"/>
  <c r="J172"/>
  <c r="J170"/>
  <c r="J171"/>
  <c r="Z132"/>
  <c r="Z130"/>
  <c r="Z131"/>
  <c r="K132"/>
  <c r="K130"/>
  <c r="K131"/>
  <c r="K172"/>
  <c r="K170"/>
  <c r="K171"/>
  <c r="AL172"/>
  <c r="AL170"/>
  <c r="AL171"/>
  <c r="AI132"/>
  <c r="AI130"/>
  <c r="AI131"/>
  <c r="AA172"/>
  <c r="AA170"/>
  <c r="AA171"/>
  <c r="S132"/>
  <c r="S130"/>
  <c r="S131"/>
  <c r="L132"/>
  <c r="L130"/>
  <c r="L131"/>
  <c r="L172"/>
  <c r="L170"/>
  <c r="L171"/>
  <c r="N132"/>
  <c r="N130"/>
  <c r="N131"/>
  <c r="N172"/>
  <c r="N170"/>
  <c r="N171"/>
  <c r="E172"/>
  <c r="E170"/>
  <c r="E171"/>
  <c r="AF131"/>
  <c r="AF132"/>
  <c r="AF130"/>
  <c r="AC131"/>
  <c r="AC132"/>
  <c r="AC130"/>
  <c r="U171"/>
  <c r="U172"/>
  <c r="U170"/>
  <c r="M131"/>
  <c r="M132"/>
  <c r="M130"/>
  <c r="F131"/>
  <c r="F132"/>
  <c r="F130"/>
  <c r="F171"/>
  <c r="F172"/>
  <c r="F170"/>
  <c r="G131"/>
  <c r="G132"/>
  <c r="G130"/>
  <c r="AP131"/>
  <c r="AP132"/>
  <c r="AP130"/>
  <c r="AH171"/>
  <c r="AH172"/>
  <c r="AH170"/>
  <c r="AE131"/>
  <c r="AE132"/>
  <c r="AE130"/>
  <c r="AE171"/>
  <c r="AE172"/>
  <c r="AE170"/>
  <c r="O131"/>
  <c r="O132"/>
  <c r="O130"/>
  <c r="O171"/>
  <c r="O172"/>
  <c r="O170"/>
  <c r="T131"/>
  <c r="T132"/>
  <c r="T130"/>
  <c r="H171"/>
  <c r="H172"/>
  <c r="H170"/>
  <c r="V131"/>
  <c r="V132"/>
  <c r="V130"/>
  <c r="I131"/>
  <c r="I132"/>
  <c r="I130"/>
  <c r="I171"/>
  <c r="I172"/>
  <c r="I170"/>
  <c r="AI80" i="30"/>
  <c r="S80"/>
  <c r="C80"/>
  <c r="AB80"/>
  <c r="L80"/>
  <c r="AO80"/>
  <c r="Y80"/>
  <c r="I80"/>
  <c r="AH80"/>
  <c r="R80"/>
  <c r="AN91" i="29"/>
  <c r="X91"/>
  <c r="H91"/>
  <c r="AE91"/>
  <c r="O91"/>
  <c r="AP91"/>
  <c r="AP88"/>
  <c r="AP92"/>
  <c r="Z91"/>
  <c r="Z88"/>
  <c r="Z92"/>
  <c r="J91"/>
  <c r="J88"/>
  <c r="J92"/>
  <c r="AG91"/>
  <c r="AG88"/>
  <c r="AG92"/>
  <c r="Q91"/>
  <c r="Q88"/>
  <c r="Q92"/>
  <c r="AE80" i="30"/>
  <c r="AE77"/>
  <c r="AE81"/>
  <c r="O80"/>
  <c r="O77"/>
  <c r="O81"/>
  <c r="AN80"/>
  <c r="AN77"/>
  <c r="AN81"/>
  <c r="X80"/>
  <c r="X77"/>
  <c r="X81"/>
  <c r="H80"/>
  <c r="H77"/>
  <c r="H81"/>
  <c r="AC80"/>
  <c r="AC77"/>
  <c r="AC81"/>
  <c r="U79"/>
  <c r="M80"/>
  <c r="M77"/>
  <c r="M81"/>
  <c r="E78"/>
  <c r="E79"/>
  <c r="AL80"/>
  <c r="AL77"/>
  <c r="AL81"/>
  <c r="AD79"/>
  <c r="V80"/>
  <c r="V77"/>
  <c r="V81"/>
  <c r="N79"/>
  <c r="F80"/>
  <c r="F77"/>
  <c r="F81"/>
  <c r="AB91" i="29"/>
  <c r="AB88"/>
  <c r="AB92"/>
  <c r="L91"/>
  <c r="L88"/>
  <c r="L92"/>
  <c r="AI91"/>
  <c r="AI88"/>
  <c r="AI92"/>
  <c r="AA90"/>
  <c r="S91"/>
  <c r="S88"/>
  <c r="S92"/>
  <c r="K90"/>
  <c r="C91"/>
  <c r="C88"/>
  <c r="C92"/>
  <c r="AL89"/>
  <c r="AD91"/>
  <c r="N91"/>
  <c r="F89"/>
  <c r="AK91"/>
  <c r="AC89"/>
  <c r="U91"/>
  <c r="M89"/>
  <c r="E91"/>
  <c r="AJ132" i="31"/>
  <c r="AJ130"/>
  <c r="AJ131"/>
  <c r="AO172"/>
  <c r="AO170"/>
  <c r="AO171"/>
  <c r="Y132"/>
  <c r="Y130"/>
  <c r="Y131"/>
  <c r="Y172"/>
  <c r="Y170"/>
  <c r="Y171"/>
  <c r="X172"/>
  <c r="X170"/>
  <c r="X171"/>
  <c r="J132"/>
  <c r="J130"/>
  <c r="J131"/>
  <c r="Z172"/>
  <c r="Z170"/>
  <c r="Z171"/>
  <c r="C132"/>
  <c r="C172"/>
  <c r="C170"/>
  <c r="C171"/>
  <c r="AD132"/>
  <c r="AD130"/>
  <c r="AD131"/>
  <c r="AD172"/>
  <c r="AD170"/>
  <c r="AD171"/>
  <c r="AI172"/>
  <c r="AI170"/>
  <c r="AI171"/>
  <c r="AA132"/>
  <c r="AA130"/>
  <c r="AA131"/>
  <c r="S172"/>
  <c r="S170"/>
  <c r="S171"/>
  <c r="AB132"/>
  <c r="AB130"/>
  <c r="AB131"/>
  <c r="AB172"/>
  <c r="AB170"/>
  <c r="AB171"/>
  <c r="D132"/>
  <c r="D130"/>
  <c r="D131"/>
  <c r="E132"/>
  <c r="E130"/>
  <c r="E131"/>
  <c r="AN131"/>
  <c r="AN132"/>
  <c r="AN130"/>
  <c r="AK131"/>
  <c r="AK132"/>
  <c r="AK130"/>
  <c r="AC171"/>
  <c r="AC172"/>
  <c r="AC170"/>
  <c r="U131"/>
  <c r="U132"/>
  <c r="U130"/>
  <c r="M171"/>
  <c r="M172"/>
  <c r="M170"/>
  <c r="P131"/>
  <c r="P132"/>
  <c r="P130"/>
  <c r="P171"/>
  <c r="P172"/>
  <c r="P170"/>
  <c r="R131"/>
  <c r="R132"/>
  <c r="R130"/>
  <c r="R171"/>
  <c r="R172"/>
  <c r="R170"/>
  <c r="G171"/>
  <c r="G172"/>
  <c r="G170"/>
  <c r="AP171"/>
  <c r="AP172"/>
  <c r="AP170"/>
  <c r="AH131"/>
  <c r="AH132"/>
  <c r="AH130"/>
  <c r="AM171"/>
  <c r="AM172"/>
  <c r="AM170"/>
  <c r="W131"/>
  <c r="W132"/>
  <c r="W130"/>
  <c r="W171"/>
  <c r="W172"/>
  <c r="W170"/>
  <c r="T171"/>
  <c r="T172"/>
  <c r="T170"/>
  <c r="H131"/>
  <c r="H132"/>
  <c r="H130"/>
  <c r="V171"/>
  <c r="V172"/>
  <c r="V170"/>
  <c r="AI77" i="30"/>
  <c r="AI81"/>
  <c r="AI78"/>
  <c r="AA80"/>
  <c r="S77"/>
  <c r="S81"/>
  <c r="S78"/>
  <c r="K80"/>
  <c r="C77"/>
  <c r="C81"/>
  <c r="C78"/>
  <c r="AJ80"/>
  <c r="AB77"/>
  <c r="AB81"/>
  <c r="AB78"/>
  <c r="T80"/>
  <c r="L77"/>
  <c r="L81"/>
  <c r="L78"/>
  <c r="D80"/>
  <c r="AO77"/>
  <c r="AO81"/>
  <c r="AO78"/>
  <c r="AG80"/>
  <c r="Y77"/>
  <c r="Y81"/>
  <c r="Y78"/>
  <c r="Q80"/>
  <c r="I77"/>
  <c r="I81"/>
  <c r="I78"/>
  <c r="AP80"/>
  <c r="AH77"/>
  <c r="AH81"/>
  <c r="AH78"/>
  <c r="Z80"/>
  <c r="R77"/>
  <c r="R81"/>
  <c r="R78"/>
  <c r="J80"/>
  <c r="AN88" i="29"/>
  <c r="AN92"/>
  <c r="AN89"/>
  <c r="AF91"/>
  <c r="X88"/>
  <c r="X92"/>
  <c r="X89"/>
  <c r="P91"/>
  <c r="H88"/>
  <c r="H92"/>
  <c r="H89"/>
  <c r="AM91"/>
  <c r="AE88"/>
  <c r="AE92"/>
  <c r="AE89"/>
  <c r="W91"/>
  <c r="O88"/>
  <c r="O92"/>
  <c r="O89"/>
  <c r="G91"/>
  <c r="AP89"/>
  <c r="AP90"/>
  <c r="AH91"/>
  <c r="AH88"/>
  <c r="AH92"/>
  <c r="Z89"/>
  <c r="Z90"/>
  <c r="R91"/>
  <c r="R88"/>
  <c r="R92"/>
  <c r="J89"/>
  <c r="J90"/>
  <c r="AO91"/>
  <c r="AO88"/>
  <c r="AO92"/>
  <c r="AG89"/>
  <c r="AG90"/>
  <c r="Y91"/>
  <c r="Y88"/>
  <c r="Y92"/>
  <c r="Q89"/>
  <c r="Q90"/>
  <c r="I91"/>
  <c r="I88"/>
  <c r="I92"/>
  <c r="AM80" i="30"/>
  <c r="AM77"/>
  <c r="AM81"/>
  <c r="AE78"/>
  <c r="AE79"/>
  <c r="W80"/>
  <c r="W77"/>
  <c r="W81"/>
  <c r="O78"/>
  <c r="O79"/>
  <c r="G80"/>
  <c r="G77"/>
  <c r="G81"/>
  <c r="AN78"/>
  <c r="AN79"/>
  <c r="AF80"/>
  <c r="AF77"/>
  <c r="AF81"/>
  <c r="X78"/>
  <c r="X79"/>
  <c r="P80"/>
  <c r="P77"/>
  <c r="P81"/>
  <c r="H78"/>
  <c r="H79"/>
  <c r="AK80"/>
  <c r="AK77"/>
  <c r="AK81"/>
  <c r="AC78"/>
  <c r="AC79"/>
  <c r="U80"/>
  <c r="U77"/>
  <c r="U81"/>
  <c r="M78"/>
  <c r="M79"/>
  <c r="E80"/>
  <c r="E77"/>
  <c r="E81"/>
  <c r="AL78"/>
  <c r="AL79"/>
  <c r="AD80"/>
  <c r="AD77"/>
  <c r="AD81"/>
  <c r="V78"/>
  <c r="V79"/>
  <c r="N80"/>
  <c r="N77"/>
  <c r="N81"/>
  <c r="F78"/>
  <c r="F79"/>
  <c r="AJ91" i="29"/>
  <c r="AJ88"/>
  <c r="AJ92"/>
  <c r="AB89"/>
  <c r="AB90"/>
  <c r="T91"/>
  <c r="T88"/>
  <c r="T92"/>
  <c r="L89"/>
  <c r="L90"/>
  <c r="D91"/>
  <c r="D88"/>
  <c r="D92"/>
  <c r="AI89"/>
  <c r="AI90"/>
  <c r="AA91"/>
  <c r="AA88"/>
  <c r="AA92"/>
  <c r="S89"/>
  <c r="S90"/>
  <c r="K91"/>
  <c r="K88"/>
  <c r="K92"/>
  <c r="C89"/>
  <c r="C90"/>
  <c r="AL91"/>
  <c r="AD92"/>
  <c r="AD89"/>
  <c r="V91"/>
  <c r="N92"/>
  <c r="N89"/>
  <c r="F91"/>
  <c r="AK92"/>
  <c r="AK89"/>
  <c r="AC91"/>
  <c r="U92"/>
  <c r="U89"/>
  <c r="M91"/>
  <c r="E89"/>
  <c r="K79" i="5"/>
  <c r="K80"/>
  <c r="AM133" i="6"/>
  <c r="AK133"/>
  <c r="Q65" i="8"/>
  <c r="I65"/>
  <c r="AD118" i="20"/>
  <c r="C77" i="4"/>
  <c r="AH118" i="8"/>
  <c r="AD118"/>
  <c r="Z118"/>
  <c r="V118"/>
  <c r="R118"/>
  <c r="N118"/>
  <c r="J118"/>
  <c r="C118"/>
  <c r="S118"/>
  <c r="O118"/>
  <c r="K118"/>
  <c r="G118"/>
  <c r="P118"/>
  <c r="L118"/>
  <c r="H118"/>
  <c r="D118"/>
  <c r="Q118"/>
  <c r="M118"/>
  <c r="I118"/>
  <c r="AF118"/>
  <c r="AB118"/>
  <c r="X118"/>
  <c r="T118"/>
  <c r="W118"/>
  <c r="Y118"/>
  <c r="U118"/>
  <c r="AG118"/>
  <c r="AC118"/>
  <c r="AE118"/>
  <c r="AA118"/>
  <c r="E118"/>
  <c r="AO133" i="6"/>
  <c r="O65" i="8"/>
  <c r="Y65"/>
  <c r="W65"/>
  <c r="E65"/>
  <c r="AC65"/>
  <c r="T77" i="4"/>
  <c r="X65" i="8"/>
  <c r="Z65"/>
  <c r="H65"/>
  <c r="AF133" i="6"/>
  <c r="G65" i="8"/>
  <c r="K65"/>
  <c r="AA67"/>
  <c r="S67"/>
  <c r="AB67"/>
  <c r="F65"/>
  <c r="Q67"/>
  <c r="R67"/>
  <c r="U67"/>
  <c r="N67"/>
  <c r="L77" i="4"/>
  <c r="W77"/>
  <c r="AA79"/>
  <c r="J79"/>
  <c r="Z86"/>
  <c r="Z92" s="1"/>
  <c r="AP82"/>
  <c r="AC84"/>
  <c r="AC90" s="1"/>
  <c r="H81"/>
  <c r="H92" s="1"/>
  <c r="X84"/>
  <c r="AN86"/>
  <c r="O85"/>
  <c r="AL82"/>
  <c r="E82"/>
  <c r="AO81"/>
  <c r="T83"/>
  <c r="T81"/>
  <c r="T88" s="1"/>
  <c r="AJ85"/>
  <c r="AO88"/>
  <c r="K79"/>
  <c r="K85"/>
  <c r="AA86"/>
  <c r="AA92" s="1"/>
  <c r="J81"/>
  <c r="J88" s="1"/>
  <c r="J86"/>
  <c r="AP85"/>
  <c r="AP83"/>
  <c r="M79"/>
  <c r="M85"/>
  <c r="M91" s="1"/>
  <c r="AC83"/>
  <c r="AC89" s="1"/>
  <c r="H79"/>
  <c r="X85"/>
  <c r="X83"/>
  <c r="AN81"/>
  <c r="AN88" s="1"/>
  <c r="C84"/>
  <c r="N85"/>
  <c r="N91" s="1"/>
  <c r="V84"/>
  <c r="AL83"/>
  <c r="AL81"/>
  <c r="AL90" s="1"/>
  <c r="Q79"/>
  <c r="AO86"/>
  <c r="AO85"/>
  <c r="AO91" s="1"/>
  <c r="L84"/>
  <c r="L90" s="1"/>
  <c r="AJ83"/>
  <c r="AJ82"/>
  <c r="D77"/>
  <c r="O77"/>
  <c r="I77"/>
  <c r="AG79"/>
  <c r="AB77"/>
  <c r="D81"/>
  <c r="S85"/>
  <c r="AI79"/>
  <c r="R86"/>
  <c r="AH84"/>
  <c r="AK82"/>
  <c r="P84"/>
  <c r="G85"/>
  <c r="G83"/>
  <c r="W82"/>
  <c r="W79"/>
  <c r="AM85"/>
  <c r="N79"/>
  <c r="V79"/>
  <c r="V85"/>
  <c r="I82"/>
  <c r="Q82"/>
  <c r="Y82"/>
  <c r="Y88" s="1"/>
  <c r="Y79"/>
  <c r="L86"/>
  <c r="L92" s="1"/>
  <c r="AC77"/>
  <c r="D86"/>
  <c r="S79"/>
  <c r="AI85"/>
  <c r="AI91" s="1"/>
  <c r="R81"/>
  <c r="R88" s="1"/>
  <c r="F85"/>
  <c r="U81"/>
  <c r="U91" s="1"/>
  <c r="AF85"/>
  <c r="AN79"/>
  <c r="C86"/>
  <c r="C81"/>
  <c r="G81"/>
  <c r="G91" s="1"/>
  <c r="G82"/>
  <c r="W86"/>
  <c r="W85"/>
  <c r="W84"/>
  <c r="AM82"/>
  <c r="AM81"/>
  <c r="AM92" s="1"/>
  <c r="N86"/>
  <c r="N92" s="1"/>
  <c r="N84"/>
  <c r="N90" s="1"/>
  <c r="V83"/>
  <c r="V82"/>
  <c r="V81"/>
  <c r="V92" s="1"/>
  <c r="AL86"/>
  <c r="AL85"/>
  <c r="I85"/>
  <c r="I86"/>
  <c r="I83"/>
  <c r="Q81"/>
  <c r="Y86"/>
  <c r="Y92" s="1"/>
  <c r="Y85"/>
  <c r="Y91" s="1"/>
  <c r="Y84"/>
  <c r="Y90" s="1"/>
  <c r="L79"/>
  <c r="L85"/>
  <c r="L91" s="1"/>
  <c r="G77"/>
  <c r="D79"/>
  <c r="AI86"/>
  <c r="AI92" s="1"/>
  <c r="R79"/>
  <c r="AH82"/>
  <c r="F83"/>
  <c r="U83"/>
  <c r="U89" s="1"/>
  <c r="AK84"/>
  <c r="P82"/>
  <c r="AF83"/>
  <c r="C82"/>
  <c r="C88" s="1"/>
  <c r="C85"/>
  <c r="C83"/>
  <c r="N83"/>
  <c r="N89" s="1"/>
  <c r="N82"/>
  <c r="N88" s="1"/>
  <c r="Q86"/>
  <c r="Q85"/>
  <c r="Q84"/>
  <c r="L83"/>
  <c r="L89" s="1"/>
  <c r="L82"/>
  <c r="L88" s="1"/>
  <c r="M77"/>
  <c r="Z77"/>
  <c r="Y77"/>
  <c r="N77"/>
  <c r="AE79"/>
  <c r="M65" i="8"/>
  <c r="J65"/>
  <c r="D65"/>
  <c r="P65"/>
  <c r="R65"/>
  <c r="L65"/>
  <c r="T65"/>
  <c r="V65"/>
  <c r="S65"/>
  <c r="AL67"/>
  <c r="AM67"/>
  <c r="L133" i="6"/>
  <c r="J77" i="4"/>
  <c r="X77"/>
  <c r="AD67" i="8"/>
  <c r="AN67"/>
  <c r="AI67"/>
  <c r="AP67"/>
  <c r="AG67"/>
  <c r="AJ67"/>
  <c r="AE67"/>
  <c r="AK67"/>
  <c r="AF67"/>
  <c r="AH67"/>
  <c r="AO67"/>
  <c r="H133" i="6"/>
  <c r="Y133"/>
  <c r="AL79" i="4"/>
  <c r="AM79"/>
  <c r="AD88"/>
  <c r="K84"/>
  <c r="K83"/>
  <c r="K82"/>
  <c r="AA84"/>
  <c r="AA90" s="1"/>
  <c r="AA83"/>
  <c r="AA89" s="1"/>
  <c r="AA82"/>
  <c r="AA88" s="1"/>
  <c r="J85"/>
  <c r="J84"/>
  <c r="J83"/>
  <c r="Z85"/>
  <c r="Z91" s="1"/>
  <c r="Z84"/>
  <c r="Z90" s="1"/>
  <c r="Z83"/>
  <c r="Z89" s="1"/>
  <c r="Z82"/>
  <c r="Z88" s="1"/>
  <c r="AP81"/>
  <c r="AP79"/>
  <c r="M84"/>
  <c r="M90" s="1"/>
  <c r="M83"/>
  <c r="M89" s="1"/>
  <c r="M82"/>
  <c r="M88" s="1"/>
  <c r="AC79"/>
  <c r="AC86"/>
  <c r="AC92" s="1"/>
  <c r="AC85"/>
  <c r="AC91" s="1"/>
  <c r="H85"/>
  <c r="H84"/>
  <c r="H83"/>
  <c r="H82"/>
  <c r="X81"/>
  <c r="X79"/>
  <c r="AN85"/>
  <c r="AN84"/>
  <c r="AN83"/>
  <c r="O82"/>
  <c r="O81"/>
  <c r="O79"/>
  <c r="AE82"/>
  <c r="AE81"/>
  <c r="AD86"/>
  <c r="AD92" s="1"/>
  <c r="AD85"/>
  <c r="E85"/>
  <c r="E86"/>
  <c r="E83"/>
  <c r="AG86"/>
  <c r="AG85"/>
  <c r="AG91" s="1"/>
  <c r="AG84"/>
  <c r="T79"/>
  <c r="T86"/>
  <c r="T85"/>
  <c r="AB83"/>
  <c r="AB82"/>
  <c r="AJ79"/>
  <c r="S77"/>
  <c r="E77"/>
  <c r="Q77"/>
  <c r="D85"/>
  <c r="D84"/>
  <c r="D83"/>
  <c r="D82"/>
  <c r="S84"/>
  <c r="S83"/>
  <c r="S82"/>
  <c r="S81"/>
  <c r="AI84"/>
  <c r="AI90" s="1"/>
  <c r="AI83"/>
  <c r="AI89" s="1"/>
  <c r="AI82"/>
  <c r="AI88" s="1"/>
  <c r="R85"/>
  <c r="R84"/>
  <c r="R83"/>
  <c r="AH85"/>
  <c r="AH83"/>
  <c r="F84"/>
  <c r="F82"/>
  <c r="U84"/>
  <c r="U82"/>
  <c r="AK83"/>
  <c r="AK81"/>
  <c r="AK91" s="1"/>
  <c r="P85"/>
  <c r="P83"/>
  <c r="AF84"/>
  <c r="AF82"/>
  <c r="AD79"/>
  <c r="AO79"/>
  <c r="F77"/>
  <c r="AA77"/>
  <c r="AH81"/>
  <c r="AH79"/>
  <c r="F81"/>
  <c r="F92" s="1"/>
  <c r="F79"/>
  <c r="U79"/>
  <c r="U86"/>
  <c r="AK79"/>
  <c r="AK86"/>
  <c r="P81"/>
  <c r="P92" s="1"/>
  <c r="P79"/>
  <c r="AF81"/>
  <c r="AF92" s="1"/>
  <c r="AF79"/>
  <c r="R77"/>
  <c r="U77"/>
  <c r="K77"/>
  <c r="P77"/>
  <c r="AB77" i="5"/>
  <c r="AD78"/>
  <c r="N81"/>
  <c r="Y89" i="4"/>
  <c r="AJ78" i="5"/>
  <c r="T77"/>
  <c r="X77"/>
  <c r="AD77"/>
  <c r="N77"/>
  <c r="C81"/>
  <c r="AD90" i="4"/>
  <c r="AI77" i="5"/>
  <c r="AI78"/>
  <c r="AA81"/>
  <c r="S81"/>
  <c r="S78"/>
  <c r="K78"/>
  <c r="AJ79"/>
  <c r="AB79"/>
  <c r="D79"/>
  <c r="AC78"/>
  <c r="M78"/>
  <c r="AL79"/>
  <c r="AD79"/>
  <c r="N79"/>
  <c r="AM77"/>
  <c r="AM78"/>
  <c r="AE78"/>
  <c r="W81"/>
  <c r="W77"/>
  <c r="W78"/>
  <c r="O81"/>
  <c r="O78"/>
  <c r="AO78"/>
  <c r="Q78"/>
  <c r="R79"/>
  <c r="AA91" i="4"/>
  <c r="AG89"/>
  <c r="U77" i="5" l="1"/>
  <c r="S133" i="6"/>
  <c r="E89" i="4"/>
  <c r="E91"/>
  <c r="E88"/>
  <c r="AM132" i="31"/>
  <c r="AN172"/>
  <c r="V133" i="6"/>
  <c r="AK171"/>
  <c r="AG77" i="5"/>
  <c r="AF81"/>
  <c r="AN79"/>
  <c r="F79"/>
  <c r="AO131" i="31"/>
  <c r="AL132"/>
  <c r="AG80" i="5"/>
  <c r="X131" i="6"/>
  <c r="X132"/>
  <c r="X130"/>
  <c r="I90" i="4"/>
  <c r="W133" i="6"/>
  <c r="AK172"/>
  <c r="Y77" i="5"/>
  <c r="AC81"/>
  <c r="T78"/>
  <c r="AH81"/>
  <c r="U80"/>
  <c r="L81"/>
  <c r="T80"/>
  <c r="V79"/>
  <c r="U78"/>
  <c r="V77"/>
  <c r="O92" i="4"/>
  <c r="AO89"/>
  <c r="D170" i="31"/>
  <c r="AO132"/>
  <c r="AK170"/>
  <c r="D171"/>
  <c r="AF172"/>
  <c r="AA133" i="6"/>
  <c r="G77" i="5"/>
  <c r="AP130" i="6"/>
  <c r="AP132"/>
  <c r="O130"/>
  <c r="O131"/>
  <c r="O132"/>
  <c r="H79" i="5"/>
  <c r="AP77"/>
  <c r="AL77"/>
  <c r="X78"/>
  <c r="J78"/>
  <c r="AK81"/>
  <c r="AO172" i="6"/>
  <c r="AO170"/>
  <c r="AO171"/>
  <c r="U130"/>
  <c r="U131"/>
  <c r="U132"/>
  <c r="L78" i="5"/>
  <c r="P131" i="6"/>
  <c r="P132"/>
  <c r="P130"/>
  <c r="AB90" i="4"/>
  <c r="Q130" i="6"/>
  <c r="Q131"/>
  <c r="Q132"/>
  <c r="AB89" i="4"/>
  <c r="E92"/>
  <c r="I89"/>
  <c r="I91"/>
  <c r="W90"/>
  <c r="W92"/>
  <c r="I88"/>
  <c r="W88"/>
  <c r="AJ92"/>
  <c r="R80" i="5"/>
  <c r="I80"/>
  <c r="AD133" i="6"/>
  <c r="Q81" i="5"/>
  <c r="AO81"/>
  <c r="AC77"/>
  <c r="D78"/>
  <c r="AC80"/>
  <c r="L118" i="26"/>
  <c r="T130" i="6"/>
  <c r="T131"/>
  <c r="T132"/>
  <c r="AB130"/>
  <c r="AB131"/>
  <c r="AB132"/>
  <c r="Z77" i="5"/>
  <c r="H77"/>
  <c r="V81"/>
  <c r="AB78"/>
  <c r="AK80"/>
  <c r="L80"/>
  <c r="W170" i="6"/>
  <c r="W172"/>
  <c r="W171"/>
  <c r="AH77" i="5"/>
  <c r="AJ81"/>
  <c r="D81"/>
  <c r="C80"/>
  <c r="AH79"/>
  <c r="AK78"/>
  <c r="L79"/>
  <c r="R78"/>
  <c r="L77"/>
  <c r="AN77"/>
  <c r="I81"/>
  <c r="I79"/>
  <c r="AK79"/>
  <c r="AJ80"/>
  <c r="AN133" i="6"/>
  <c r="Z133"/>
  <c r="J79" i="5"/>
  <c r="Z79"/>
  <c r="AP79"/>
  <c r="AF78"/>
  <c r="AN80"/>
  <c r="F80"/>
  <c r="V78"/>
  <c r="AB81"/>
  <c r="Y80"/>
  <c r="AO77"/>
  <c r="P78"/>
  <c r="AF77"/>
  <c r="U79"/>
  <c r="J81"/>
  <c r="Z78"/>
  <c r="Q77"/>
  <c r="H81"/>
  <c r="P81"/>
  <c r="AN81"/>
  <c r="F77"/>
  <c r="AH80"/>
  <c r="Y81"/>
  <c r="P77"/>
  <c r="X81"/>
  <c r="AP81"/>
  <c r="G81"/>
  <c r="F78"/>
  <c r="AL81"/>
  <c r="C77"/>
  <c r="AB92" i="4"/>
  <c r="Y78" i="5"/>
  <c r="P79"/>
  <c r="AF79"/>
  <c r="G78"/>
  <c r="Z81"/>
  <c r="D77"/>
  <c r="D80"/>
  <c r="C78"/>
  <c r="AG90" i="4"/>
  <c r="AG92"/>
  <c r="AD91"/>
  <c r="G79" i="5"/>
  <c r="AO79"/>
  <c r="AM130" i="31"/>
  <c r="AN170"/>
  <c r="AK171"/>
  <c r="AL131"/>
  <c r="AF170"/>
  <c r="AH130" i="6"/>
  <c r="AH131"/>
  <c r="AH132"/>
  <c r="C130"/>
  <c r="C132"/>
  <c r="C131"/>
  <c r="F118" i="26"/>
  <c r="AI170" i="6"/>
  <c r="AI171"/>
  <c r="AI172"/>
  <c r="K132"/>
  <c r="K131"/>
  <c r="K130"/>
  <c r="Y79" i="5"/>
  <c r="AF122" i="41"/>
  <c r="J122"/>
  <c r="R122"/>
  <c r="O122"/>
  <c r="W122"/>
  <c r="T122"/>
  <c r="AB122"/>
  <c r="I122"/>
  <c r="Q122"/>
  <c r="AE122"/>
  <c r="Z122"/>
  <c r="D122"/>
  <c r="Y122"/>
  <c r="F122"/>
  <c r="N122"/>
  <c r="AD122"/>
  <c r="C122"/>
  <c r="K122"/>
  <c r="AA122"/>
  <c r="H122"/>
  <c r="P122"/>
  <c r="E122"/>
  <c r="M122"/>
  <c r="AC122"/>
  <c r="L122" i="36"/>
  <c r="AB122"/>
  <c r="I122"/>
  <c r="Y122"/>
  <c r="J122"/>
  <c r="Z122"/>
  <c r="G122"/>
  <c r="W122"/>
  <c r="H122"/>
  <c r="X122"/>
  <c r="E122"/>
  <c r="U122"/>
  <c r="F122"/>
  <c r="V122"/>
  <c r="C122"/>
  <c r="S122"/>
  <c r="D122"/>
  <c r="T122"/>
  <c r="Q122"/>
  <c r="R122"/>
  <c r="O122"/>
  <c r="AE122"/>
  <c r="P122"/>
  <c r="M122"/>
  <c r="AC122"/>
  <c r="N122"/>
  <c r="AD122"/>
  <c r="K122"/>
  <c r="AA122"/>
  <c r="AA118" i="26"/>
  <c r="K118"/>
  <c r="AB118"/>
  <c r="G118"/>
  <c r="H118"/>
  <c r="I118"/>
  <c r="R118"/>
  <c r="W118"/>
  <c r="Q118"/>
  <c r="AH118"/>
  <c r="O118"/>
  <c r="N118"/>
  <c r="AE118"/>
  <c r="U118"/>
  <c r="E118"/>
  <c r="X118"/>
  <c r="Y118"/>
  <c r="AD118"/>
  <c r="J118"/>
  <c r="P118"/>
  <c r="Z118"/>
  <c r="AF118"/>
  <c r="AG118"/>
  <c r="J130" i="6"/>
  <c r="J132"/>
  <c r="J131"/>
  <c r="J80" i="5"/>
  <c r="Z80"/>
  <c r="AP80"/>
  <c r="H80"/>
  <c r="P80"/>
  <c r="X80"/>
  <c r="AF80"/>
  <c r="AL80"/>
  <c r="K89" i="4"/>
  <c r="C131" i="31"/>
  <c r="C133" s="1"/>
  <c r="AG88" i="4"/>
  <c r="AD89"/>
  <c r="K170" i="6"/>
  <c r="K172"/>
  <c r="K171"/>
  <c r="AJ122" i="36"/>
  <c r="AH122"/>
  <c r="AG122"/>
  <c r="AF122"/>
  <c r="H118" i="19"/>
  <c r="G118"/>
  <c r="J118"/>
  <c r="M118"/>
  <c r="D118"/>
  <c r="C118"/>
  <c r="F118"/>
  <c r="I118"/>
  <c r="P118"/>
  <c r="O118"/>
  <c r="R118"/>
  <c r="U118"/>
  <c r="L118"/>
  <c r="K118"/>
  <c r="N118"/>
  <c r="Q118"/>
  <c r="X118"/>
  <c r="W118"/>
  <c r="Z118"/>
  <c r="AG118"/>
  <c r="T118"/>
  <c r="S118"/>
  <c r="V118"/>
  <c r="Y118"/>
  <c r="AE118"/>
  <c r="E118"/>
  <c r="AC118"/>
  <c r="AB118"/>
  <c r="AA118"/>
  <c r="AD118"/>
  <c r="AB88" i="4"/>
  <c r="I92"/>
  <c r="W91"/>
  <c r="AJ89"/>
  <c r="AO90"/>
  <c r="AH90"/>
  <c r="AN92"/>
  <c r="AJ90"/>
  <c r="AJ88"/>
  <c r="AJ91"/>
  <c r="AG122" i="41"/>
  <c r="AE92" i="4"/>
  <c r="K88"/>
  <c r="K90"/>
  <c r="K91"/>
  <c r="AI122" i="36"/>
  <c r="AH118" i="19"/>
  <c r="AH122" i="41"/>
  <c r="AI122"/>
  <c r="J92" i="4"/>
  <c r="T91"/>
  <c r="AM91"/>
  <c r="G90"/>
  <c r="X89"/>
  <c r="AP88"/>
  <c r="T90"/>
  <c r="U88"/>
  <c r="R89"/>
  <c r="R91"/>
  <c r="R92"/>
  <c r="AO92"/>
  <c r="W133" i="31"/>
  <c r="AL91" i="4"/>
  <c r="F133" i="31"/>
  <c r="Q133"/>
  <c r="X133"/>
  <c r="AG133"/>
  <c r="AF133"/>
  <c r="N133"/>
  <c r="Z133"/>
  <c r="AD133"/>
  <c r="J133"/>
  <c r="AJ133"/>
  <c r="I133"/>
  <c r="G133"/>
  <c r="L133"/>
  <c r="H133"/>
  <c r="AH133"/>
  <c r="R133"/>
  <c r="P133"/>
  <c r="U133"/>
  <c r="AK133"/>
  <c r="AN133"/>
  <c r="E133"/>
  <c r="D133"/>
  <c r="AB133"/>
  <c r="AA133"/>
  <c r="Y133"/>
  <c r="V133"/>
  <c r="T133"/>
  <c r="O133"/>
  <c r="AE133"/>
  <c r="AP133"/>
  <c r="M133"/>
  <c r="AC133"/>
  <c r="S133"/>
  <c r="AI133"/>
  <c r="K133"/>
  <c r="AE91" i="4"/>
  <c r="D89"/>
  <c r="D91"/>
  <c r="AN89"/>
  <c r="AN91"/>
  <c r="H89"/>
  <c r="H91"/>
  <c r="AP91"/>
  <c r="J90"/>
  <c r="G89"/>
  <c r="D92"/>
  <c r="C90"/>
  <c r="AL88"/>
  <c r="AM89"/>
  <c r="G92"/>
  <c r="X88"/>
  <c r="D88"/>
  <c r="D90"/>
  <c r="T92"/>
  <c r="AN90"/>
  <c r="H88"/>
  <c r="H90"/>
  <c r="J89"/>
  <c r="J91"/>
  <c r="Q88"/>
  <c r="V91"/>
  <c r="T89"/>
  <c r="G88"/>
  <c r="Q90"/>
  <c r="V90"/>
  <c r="AE89"/>
  <c r="O91"/>
  <c r="X90"/>
  <c r="AL92"/>
  <c r="AL89"/>
  <c r="E65" i="5"/>
  <c r="I65"/>
  <c r="M65"/>
  <c r="Q65"/>
  <c r="U65"/>
  <c r="Y65"/>
  <c r="AC65"/>
  <c r="AG65"/>
  <c r="AK65"/>
  <c r="AO65"/>
  <c r="D65"/>
  <c r="H65"/>
  <c r="L65"/>
  <c r="P65"/>
  <c r="T65"/>
  <c r="X65"/>
  <c r="AB65"/>
  <c r="AF65"/>
  <c r="AJ65"/>
  <c r="AN65"/>
  <c r="G65"/>
  <c r="K65"/>
  <c r="O65"/>
  <c r="S65"/>
  <c r="W65"/>
  <c r="AA65"/>
  <c r="AE65"/>
  <c r="AI65"/>
  <c r="AM65"/>
  <c r="C66"/>
  <c r="F65"/>
  <c r="J65"/>
  <c r="N65"/>
  <c r="R65"/>
  <c r="V65"/>
  <c r="Z65"/>
  <c r="AD65"/>
  <c r="AH65"/>
  <c r="AL65"/>
  <c r="AP65"/>
  <c r="AH89" i="4"/>
  <c r="AH92"/>
  <c r="Q92"/>
  <c r="AK90"/>
  <c r="O89"/>
  <c r="AM90"/>
  <c r="AP90"/>
  <c r="AK88"/>
  <c r="S91"/>
  <c r="X91"/>
  <c r="Q91"/>
  <c r="C89"/>
  <c r="C91"/>
  <c r="R90"/>
  <c r="Q89"/>
  <c r="AF91"/>
  <c r="AE90"/>
  <c r="U92"/>
  <c r="U90"/>
  <c r="V88"/>
  <c r="C92"/>
  <c r="V89"/>
  <c r="AM88"/>
  <c r="P90"/>
  <c r="AF89"/>
  <c r="P88"/>
  <c r="F89"/>
  <c r="F91"/>
  <c r="AH91"/>
  <c r="O90"/>
  <c r="X92"/>
  <c r="AP92"/>
  <c r="AP89"/>
  <c r="O88"/>
  <c r="AE88"/>
  <c r="AF88"/>
  <c r="P89"/>
  <c r="AF90"/>
  <c r="P91"/>
  <c r="F90"/>
  <c r="AH88"/>
  <c r="S92"/>
  <c r="AK92"/>
  <c r="F88"/>
  <c r="AK89"/>
  <c r="S88"/>
  <c r="S90"/>
  <c r="S89"/>
  <c r="AL133" i="31" l="1"/>
  <c r="AO133"/>
  <c r="AM133"/>
  <c r="X133" i="6"/>
  <c r="AP133"/>
  <c r="O133"/>
  <c r="U133"/>
  <c r="P133"/>
  <c r="Q133"/>
  <c r="F66" i="5"/>
  <c r="F68"/>
  <c r="D66"/>
  <c r="D68"/>
  <c r="E66"/>
  <c r="E68"/>
  <c r="T133" i="6"/>
  <c r="AB133"/>
  <c r="K133"/>
  <c r="AH133"/>
  <c r="C133"/>
  <c r="J133"/>
  <c r="G66" i="5"/>
  <c r="G68"/>
  <c r="L66"/>
  <c r="L68"/>
  <c r="M66"/>
  <c r="M68"/>
  <c r="J66"/>
  <c r="J68"/>
  <c r="K66"/>
  <c r="K68"/>
  <c r="H66"/>
  <c r="H68"/>
  <c r="I66"/>
  <c r="I68"/>
  <c r="Z66"/>
  <c r="Z68"/>
  <c r="R66"/>
  <c r="R68"/>
  <c r="AA66"/>
  <c r="AA68"/>
  <c r="S66"/>
  <c r="S68"/>
  <c r="X66"/>
  <c r="X68"/>
  <c r="P66"/>
  <c r="P68"/>
  <c r="Y66"/>
  <c r="Y68"/>
  <c r="Q66"/>
  <c r="Q68"/>
  <c r="V66"/>
  <c r="V68"/>
  <c r="N66"/>
  <c r="N68"/>
  <c r="W66"/>
  <c r="W68"/>
  <c r="O66"/>
  <c r="O68"/>
  <c r="AB66"/>
  <c r="AB68"/>
  <c r="T66"/>
  <c r="T68"/>
  <c r="AC66"/>
  <c r="AC68"/>
  <c r="U66"/>
  <c r="U68"/>
  <c r="AP68"/>
  <c r="AP66"/>
  <c r="AH66"/>
  <c r="AH68"/>
  <c r="AI66"/>
  <c r="AI68"/>
  <c r="AJ66"/>
  <c r="AJ68"/>
  <c r="AK66"/>
  <c r="AK68"/>
  <c r="AL66"/>
  <c r="AL68"/>
  <c r="AD66"/>
  <c r="AD68"/>
  <c r="AM66"/>
  <c r="AM68"/>
  <c r="AE68"/>
  <c r="AE66"/>
  <c r="AN68"/>
  <c r="AN66"/>
  <c r="AF66"/>
  <c r="AF68"/>
  <c r="AO66"/>
  <c r="AO68"/>
  <c r="AG66"/>
  <c r="AG68"/>
  <c r="AQ49" i="38"/>
  <c r="AT49" s="1"/>
  <c r="C49"/>
  <c r="C61" s="1"/>
  <c r="R59" l="1"/>
  <c r="AG59"/>
  <c r="Q59"/>
  <c r="AB59"/>
  <c r="P59"/>
  <c r="G59"/>
  <c r="W59"/>
  <c r="F59"/>
  <c r="V59"/>
  <c r="AF59"/>
  <c r="U59"/>
  <c r="E59"/>
  <c r="T59"/>
  <c r="H59"/>
  <c r="AA59"/>
  <c r="I59"/>
  <c r="X59"/>
  <c r="C59"/>
  <c r="L59"/>
  <c r="Z59"/>
  <c r="J59"/>
  <c r="Y59"/>
  <c r="O59"/>
  <c r="AD59"/>
  <c r="N59"/>
  <c r="C71"/>
  <c r="M59"/>
  <c r="AC59"/>
  <c r="K59"/>
  <c r="AE59"/>
  <c r="S59"/>
  <c r="D59"/>
  <c r="G71" l="1"/>
  <c r="AA122"/>
  <c r="Y122"/>
  <c r="O122"/>
  <c r="M122"/>
  <c r="S122"/>
  <c r="Q122"/>
  <c r="G122"/>
  <c r="E122"/>
  <c r="P122"/>
  <c r="J122"/>
  <c r="D122"/>
  <c r="AE122"/>
  <c r="H122"/>
  <c r="AI122"/>
  <c r="AG122"/>
  <c r="W122"/>
  <c r="U122"/>
  <c r="AF122"/>
  <c r="Z122"/>
  <c r="T122"/>
  <c r="N122"/>
  <c r="X122"/>
  <c r="R122"/>
  <c r="L122"/>
  <c r="F122"/>
  <c r="AC122"/>
  <c r="K122"/>
  <c r="I122"/>
  <c r="AJ122"/>
  <c r="AD122"/>
  <c r="C122"/>
  <c r="AH122"/>
  <c r="AB122"/>
  <c r="V122"/>
  <c r="AD66"/>
  <c r="V66"/>
  <c r="N66"/>
  <c r="F66"/>
  <c r="Y66"/>
  <c r="Q66"/>
  <c r="I66"/>
  <c r="AF66"/>
  <c r="X66"/>
  <c r="P66"/>
  <c r="H66"/>
  <c r="AE66"/>
  <c r="W66"/>
  <c r="O66"/>
  <c r="G66"/>
  <c r="Z66"/>
  <c r="R66"/>
  <c r="J66"/>
  <c r="AC66"/>
  <c r="U66"/>
  <c r="M66"/>
  <c r="E66"/>
  <c r="AB66"/>
  <c r="T66"/>
  <c r="L66"/>
  <c r="D66"/>
  <c r="AA66"/>
  <c r="S66"/>
  <c r="K66"/>
  <c r="AN66"/>
  <c r="AN67" s="1"/>
  <c r="E65"/>
  <c r="I65"/>
  <c r="I69" s="1"/>
  <c r="M65"/>
  <c r="M69" s="1"/>
  <c r="Q65"/>
  <c r="Q69" s="1"/>
  <c r="U65"/>
  <c r="Y65"/>
  <c r="Y69" s="1"/>
  <c r="AC65"/>
  <c r="AC69" s="1"/>
  <c r="AG65"/>
  <c r="AK65"/>
  <c r="AO65"/>
  <c r="AG66"/>
  <c r="AG67" s="1"/>
  <c r="AK66"/>
  <c r="AK67" s="1"/>
  <c r="AO66"/>
  <c r="AO67" s="1"/>
  <c r="F65"/>
  <c r="F69" s="1"/>
  <c r="J65"/>
  <c r="N65"/>
  <c r="N69" s="1"/>
  <c r="R65"/>
  <c r="R69" s="1"/>
  <c r="V65"/>
  <c r="V69" s="1"/>
  <c r="Z65"/>
  <c r="AD65"/>
  <c r="AD69" s="1"/>
  <c r="AH65"/>
  <c r="AL65"/>
  <c r="AP65"/>
  <c r="AH66"/>
  <c r="AH67" s="1"/>
  <c r="AL66"/>
  <c r="AL67" s="1"/>
  <c r="AP66"/>
  <c r="AP67" s="1"/>
  <c r="C65"/>
  <c r="G65"/>
  <c r="G69" s="1"/>
  <c r="K65"/>
  <c r="K69" s="1"/>
  <c r="O65"/>
  <c r="O69" s="1"/>
  <c r="S65"/>
  <c r="W65"/>
  <c r="W69" s="1"/>
  <c r="AA65"/>
  <c r="AA69" s="1"/>
  <c r="AE65"/>
  <c r="AE69" s="1"/>
  <c r="AI65"/>
  <c r="AM65"/>
  <c r="AI66"/>
  <c r="AI67" s="1"/>
  <c r="AM66"/>
  <c r="AM67" s="1"/>
  <c r="D65"/>
  <c r="H65"/>
  <c r="H69" s="1"/>
  <c r="L65"/>
  <c r="L69" s="1"/>
  <c r="P65"/>
  <c r="P69" s="1"/>
  <c r="T65"/>
  <c r="X65"/>
  <c r="X69" s="1"/>
  <c r="AB65"/>
  <c r="AB69" s="1"/>
  <c r="AF65"/>
  <c r="AF69" s="1"/>
  <c r="AJ65"/>
  <c r="AN65"/>
  <c r="AN69" s="1"/>
  <c r="AJ66"/>
  <c r="AJ67" s="1"/>
  <c r="C66"/>
  <c r="C67" l="1"/>
  <c r="T69"/>
  <c r="D69"/>
  <c r="S69"/>
  <c r="C69"/>
  <c r="Z69"/>
  <c r="J69"/>
  <c r="U69"/>
  <c r="E69"/>
  <c r="AP69"/>
  <c r="AH69"/>
  <c r="AK69"/>
  <c r="AJ69"/>
  <c r="AM69"/>
  <c r="AL69"/>
  <c r="AO69"/>
  <c r="AG69"/>
  <c r="S67"/>
  <c r="D67"/>
  <c r="T67"/>
  <c r="E67"/>
  <c r="U67"/>
  <c r="J67"/>
  <c r="Z67"/>
  <c r="O67"/>
  <c r="AE67"/>
  <c r="P67"/>
  <c r="AF67"/>
  <c r="Q67"/>
  <c r="F67"/>
  <c r="V67"/>
  <c r="AI69"/>
  <c r="K67"/>
  <c r="AA67"/>
  <c r="L67"/>
  <c r="AB67"/>
  <c r="M67"/>
  <c r="AC67"/>
  <c r="R67"/>
  <c r="G67"/>
  <c r="W67"/>
  <c r="H67"/>
  <c r="X67"/>
  <c r="I67"/>
  <c r="Y67"/>
  <c r="N67"/>
  <c r="AD67"/>
</calcChain>
</file>

<file path=xl/sharedStrings.xml><?xml version="1.0" encoding="utf-8"?>
<sst xmlns="http://schemas.openxmlformats.org/spreadsheetml/2006/main" count="2574" uniqueCount="575">
  <si>
    <t>Seguros Generales</t>
  </si>
  <si>
    <t>Seguros de Vida</t>
  </si>
  <si>
    <t>Balance</t>
  </si>
  <si>
    <t>Activos</t>
  </si>
  <si>
    <t>Pasivos</t>
  </si>
  <si>
    <t>Estado de Resultados</t>
  </si>
  <si>
    <t>Estado de Flujos</t>
  </si>
  <si>
    <t>Prima Directa</t>
  </si>
  <si>
    <t>Prima Directa Promedio</t>
  </si>
  <si>
    <t>Prima Retenida Neta</t>
  </si>
  <si>
    <t>Cuadros Técnicos</t>
  </si>
  <si>
    <t>Retención</t>
  </si>
  <si>
    <t>Número de Pólizas Emitidas</t>
  </si>
  <si>
    <t>Número de Pólizas Vigentes</t>
  </si>
  <si>
    <t>Siniestros Directos</t>
  </si>
  <si>
    <t>Siniestro Directo Promedio</t>
  </si>
  <si>
    <t>Número de Siniestros</t>
  </si>
  <si>
    <t>Siniestralidad</t>
  </si>
  <si>
    <t>Indicadores de Gestión</t>
  </si>
  <si>
    <t>Informe Trimestral - Seguros Generales y de Vida</t>
  </si>
  <si>
    <t>Y(-1)</t>
  </si>
  <si>
    <t>Y(0)</t>
  </si>
  <si>
    <t>UF</t>
  </si>
  <si>
    <t>USDCLP</t>
  </si>
  <si>
    <t>Aplicar IPC a M$(-1). Tomar IPC de meses anteriores (Por ejemplo, para septiembre, usar agosto-agosto).</t>
  </si>
  <si>
    <t>Compañía</t>
  </si>
  <si>
    <t>Todas</t>
  </si>
  <si>
    <t>Personalizado</t>
  </si>
  <si>
    <t>Consorcio Nacional</t>
  </si>
  <si>
    <t>Cardif</t>
  </si>
  <si>
    <t>Cesce Chile</t>
  </si>
  <si>
    <t>Chilena Consolidada</t>
  </si>
  <si>
    <t>Chubb de Chile</t>
  </si>
  <si>
    <t>Coface Chile</t>
  </si>
  <si>
    <t>Euler Hermes</t>
  </si>
  <si>
    <t>FAF International</t>
  </si>
  <si>
    <t>HDI Seguros</t>
  </si>
  <si>
    <t>Liberty Seguros</t>
  </si>
  <si>
    <t>Magallanes</t>
  </si>
  <si>
    <t>Mapfre</t>
  </si>
  <si>
    <t>Orion Seguros</t>
  </si>
  <si>
    <t>QBE Chile</t>
  </si>
  <si>
    <t>Renta Nacional</t>
  </si>
  <si>
    <t>RSA Seguros</t>
  </si>
  <si>
    <t>Zenit Seguros</t>
  </si>
  <si>
    <t>ACTIVOS</t>
  </si>
  <si>
    <t xml:space="preserve">5.10.00.00  Total Activo </t>
  </si>
  <si>
    <t xml:space="preserve">5.11.00.00  Total Inversiones Financieras </t>
  </si>
  <si>
    <t>5.11.10.00  Efectivo Y Efectivo Equivalente</t>
  </si>
  <si>
    <t>5.11.20.00  Activos Financieros A Valor Razonable</t>
  </si>
  <si>
    <t>5.11.30.00  Activos Financieros A Costo Amortizado</t>
  </si>
  <si>
    <t>5.11.40.00  Préstamos</t>
  </si>
  <si>
    <t>5.11.41.00  Avance Tenedores De Pólizas</t>
  </si>
  <si>
    <t>5.11.42.00  Préstamos Otorgados</t>
  </si>
  <si>
    <t>5.11.50.00  Inversiones Seguros Cuenta Única De Inversión (Cui)</t>
  </si>
  <si>
    <t>5.11.60.00  Participaciones En Entidades Del Grupo</t>
  </si>
  <si>
    <t>5.11.61.00  Participaciones En Empresas Subsidiarias (Filiales)</t>
  </si>
  <si>
    <t>5.11.62.00  Participaciones En Empresas Asociadas (Coligadas)</t>
  </si>
  <si>
    <t xml:space="preserve">5.12.00.00  Total Inversiones Inmobiliarias </t>
  </si>
  <si>
    <t>5.12.10.00  Propiedades De Inversión</t>
  </si>
  <si>
    <t>5.12.20.00  Cuentas Por Cobrar Leasing</t>
  </si>
  <si>
    <t>5.12.30.00  Propiedades, Muebles Y Equipos De Uso Propio</t>
  </si>
  <si>
    <t>5.12.31.00  Propiedades De Uso Propio</t>
  </si>
  <si>
    <t>5.12.32.00  Muebles Y Equipos De Uso Propio</t>
  </si>
  <si>
    <t xml:space="preserve">5.13.00.00  Activos No Corrientes Mantenidos Para La Venta </t>
  </si>
  <si>
    <t xml:space="preserve">5.14.00.00  Total Cuentas De Seguros </t>
  </si>
  <si>
    <t>5.14.10.00  Cuentas Por Cobrar De Seguros</t>
  </si>
  <si>
    <t>5.14.11.00  Cuentas Por Cobrar Asegurados</t>
  </si>
  <si>
    <t>5.14.12.00  Deudores Por Operaciones De Reaseguro</t>
  </si>
  <si>
    <t>5.14.12.10  Siniestros Por Cobrar A Reaseguradores</t>
  </si>
  <si>
    <t>5.14.12.20  Primas Por Cobrar Reaseguro Aceptado</t>
  </si>
  <si>
    <t>5.14.12.30  Activo Por Reaseguro No Proporcional</t>
  </si>
  <si>
    <t>5.14.12.40  Otros Deudores Por Operaciones De Reaseguro</t>
  </si>
  <si>
    <t>5.14.13.00  Deudores Por Operaciones De Coaseguro</t>
  </si>
  <si>
    <t>5.14.13.10  Primas Por Cobrar Por Operaciones De Coaseguro</t>
  </si>
  <si>
    <t>5.14.13.20  Siniestros Por Cobrar Por Operaciones De Coaseguro</t>
  </si>
  <si>
    <t>5.14.20.00  Participación Del Reaseguro En Las Reservas Técnicas</t>
  </si>
  <si>
    <t>5.14.21.00  Participación Del Reaseguro En La Reserva Riesgos En Curso</t>
  </si>
  <si>
    <t>5.14.22.00  Participación Del Reaseguro En Las Reservas Seguros Previsionales</t>
  </si>
  <si>
    <t>5.14.22.10  Participación Del Reaseguro En La Reserva Rentas Vitalicias</t>
  </si>
  <si>
    <t>5.14.22.20  Participación Del Reaseguro En La Reserva Seguro Invalidez Y Sobrevivencia</t>
  </si>
  <si>
    <t>5.14.23.00  Participación Del Reaseguro En La Reserva Matemática</t>
  </si>
  <si>
    <t>5.14.24.00  Participación Del Reaseguro En La Reserva Rentas Privadas</t>
  </si>
  <si>
    <t>5.14.25.00  Participación Del Reaseguro En La Reserva De Siniestros</t>
  </si>
  <si>
    <t>5.14.26.00  Participación Del Reaseguro En La Reserva Catastrófica De Terremoto</t>
  </si>
  <si>
    <t>5.14.27.00  Participación Del Reaseguro En La Reserva De Insuficiencia De Primas</t>
  </si>
  <si>
    <t>5.14.28.00  Participación Del Reaseguro En Otras Reservas Técnicas</t>
  </si>
  <si>
    <t xml:space="preserve">5.15.00.00  Otros Activos </t>
  </si>
  <si>
    <t>5.15.10.00  Intangibles</t>
  </si>
  <si>
    <t>5.15.11.00  Goodwill</t>
  </si>
  <si>
    <t>5.15.12.00  Activos Intangibles Distintos A Goodwill</t>
  </si>
  <si>
    <t>5.15.20.00  Impuestos Por Cobrar</t>
  </si>
  <si>
    <t>5.15.21.00  Cuenta Por Cobrar Por Impuesto</t>
  </si>
  <si>
    <t>5.15.22.00  Activo Por Impuesto Diferido</t>
  </si>
  <si>
    <t>5.15.30.00  Otros Activos</t>
  </si>
  <si>
    <t>5.15.31.00  Deudas Del Personal</t>
  </si>
  <si>
    <t>5.15.32.00  Cuentas Por Cobrar Intermediarios</t>
  </si>
  <si>
    <t>5.15.33.00  Deudores Relacionados</t>
  </si>
  <si>
    <t>5.15.34.00  Gastos Anticipados</t>
  </si>
  <si>
    <t>5.15.35.00  Otros Activos</t>
  </si>
  <si>
    <t>Activos en Seguros Generales</t>
  </si>
  <si>
    <t>Mostrar</t>
  </si>
  <si>
    <t>Ranking</t>
  </si>
  <si>
    <t>Ranking Ordenado</t>
  </si>
  <si>
    <t>A Destacar</t>
  </si>
  <si>
    <t>Miles de UF</t>
  </si>
  <si>
    <t>Millones de Pesos</t>
  </si>
  <si>
    <t>Miles de USD</t>
  </si>
  <si>
    <t>Unidades Gráfico</t>
  </si>
  <si>
    <t xml:space="preserve">Total Inversiones Financieras </t>
  </si>
  <si>
    <t xml:space="preserve">Total Inversiones Inmobiliarias </t>
  </si>
  <si>
    <t xml:space="preserve">Activos No Corrientes Mantenidos Para La Venta </t>
  </si>
  <si>
    <t xml:space="preserve">Total Cuentas De Seguros </t>
  </si>
  <si>
    <t xml:space="preserve">Otros Activos </t>
  </si>
  <si>
    <t>Total Activo</t>
  </si>
  <si>
    <t>Seleccionar Cuenta a Graficar</t>
  </si>
  <si>
    <t>Compañía a Destacar</t>
  </si>
  <si>
    <t xml:space="preserve">Inversiones Financieras </t>
  </si>
  <si>
    <t xml:space="preserve">Inversiones Inmobiliarias </t>
  </si>
  <si>
    <t>PASIVOS</t>
  </si>
  <si>
    <t xml:space="preserve">5.21.00.00  Total Pasivo </t>
  </si>
  <si>
    <t>5.21.10.00  Pasivos Financieros</t>
  </si>
  <si>
    <t>5.21.20.00  Pasivos No Corrientes Mantenidos Para La Venta</t>
  </si>
  <si>
    <t xml:space="preserve">5.21.30.00  Total Cuentas De Seguros </t>
  </si>
  <si>
    <t>5.21.31.00  Reservas Técnicas</t>
  </si>
  <si>
    <t>5.21.31.10  Reserva De Riesgos En Curso</t>
  </si>
  <si>
    <t>5.21.31.20  Reservas Seguros Previsionales</t>
  </si>
  <si>
    <t>5.21.31.21  Reserva Rentas Vitalicias</t>
  </si>
  <si>
    <t>5.21.31.22  Reserva Seguro Invalidez Y Sobrevivencia</t>
  </si>
  <si>
    <t>5.21.31.30  Reserva Matemática</t>
  </si>
  <si>
    <t>5.21.31.40  Reserva Valor Del Fondo</t>
  </si>
  <si>
    <t>5.21.31.50  Reserva Rentas Privadas</t>
  </si>
  <si>
    <t>5.21.31.60  Reserva De Siniestros</t>
  </si>
  <si>
    <t>5.21.31.70  Reserva Catastrófica De Terremoto</t>
  </si>
  <si>
    <t>5.21.31.80  Reserva De Insuficiencia De Prima</t>
  </si>
  <si>
    <t>5.21.31.90  Otras Reservas Técnicas</t>
  </si>
  <si>
    <t>5.21.32.00  Deudas Por Operaciones De Seguro</t>
  </si>
  <si>
    <t>5.21.32.10  Deudas Con Asegurados</t>
  </si>
  <si>
    <t>5.21.32.20  Deudas Por Operaciones Reaseguro</t>
  </si>
  <si>
    <t>5.21.32.30  Deudas Por Operaciones Por Coaseguro</t>
  </si>
  <si>
    <t>5.21.32.31  Primas Por Pagar Por Operaciones De Coaseguro</t>
  </si>
  <si>
    <t>5.21.32.32  Siniestros Por Pagar Por Operaciones De Coaseguro</t>
  </si>
  <si>
    <t>5.21.32.40  Ingresos Anticipados Por Operaciones De Seguros</t>
  </si>
  <si>
    <t xml:space="preserve">5.21.40.00  Otros Pasivos </t>
  </si>
  <si>
    <t>5.21.41.00  Provisiones</t>
  </si>
  <si>
    <t>5.21.42.00  Otros Pasivos</t>
  </si>
  <si>
    <t>5.21.42.10  Impuestos Por Pagar</t>
  </si>
  <si>
    <t>5.21.42.11  Cuenta Por Pagar Por Impuesto</t>
  </si>
  <si>
    <t>5.21.42.12  Pasivo Por Impuesto Diferido</t>
  </si>
  <si>
    <t>5.21.42.20  Deudas Con Relacionados</t>
  </si>
  <si>
    <t>5.21.42.30  Deudas Con Intermediarios</t>
  </si>
  <si>
    <t>5.21.42.40  Deudas Con El Personal</t>
  </si>
  <si>
    <t>5.21.42.50  Ingresos Anticipados</t>
  </si>
  <si>
    <t>5.21.42.60  Otros Pasivos No Financieros</t>
  </si>
  <si>
    <t xml:space="preserve">8.70.00.00  Total Patrimonio </t>
  </si>
  <si>
    <t>5.22.10.00  Capital Pagado</t>
  </si>
  <si>
    <t>5.22.20.00  Reservas</t>
  </si>
  <si>
    <t>5.22.30.00  Resultados Acumulados</t>
  </si>
  <si>
    <t>5.22.31.00  Resultados Acumulados Periodos Anteriores</t>
  </si>
  <si>
    <t>5.22.32.00  Resultado Del Ejercicio</t>
  </si>
  <si>
    <t>5.22.33.00  Dividendos</t>
  </si>
  <si>
    <t>5.22.40.00  Otros Ajustes</t>
  </si>
  <si>
    <t xml:space="preserve">5.20.00.00  Total Pasivo Y Patrimonio </t>
  </si>
  <si>
    <t>Pasivos en Seguros Generales</t>
  </si>
  <si>
    <t xml:space="preserve">Total Pasivo Y Patrimonio </t>
  </si>
  <si>
    <t>Pasivos Financieros</t>
  </si>
  <si>
    <t>Pasivos No Corrientes Mantenidos Para La Venta</t>
  </si>
  <si>
    <t xml:space="preserve">Total Patrimonio </t>
  </si>
  <si>
    <t xml:space="preserve">Otros Pasivos </t>
  </si>
  <si>
    <t xml:space="preserve">Patrimonio </t>
  </si>
  <si>
    <t>Estados de Resultados en Seguros Generales</t>
  </si>
  <si>
    <t>ESTADOS DE RESULTADOS</t>
  </si>
  <si>
    <t>5.31.10.00  Margen De Contribución</t>
  </si>
  <si>
    <t>5.31.11.00  Prima Retenida</t>
  </si>
  <si>
    <t>5.31.11.10  Prima Directa</t>
  </si>
  <si>
    <t>5.31.11.20  Prima Aceptada</t>
  </si>
  <si>
    <t>5.31.11.30  Prima Cedida</t>
  </si>
  <si>
    <t>5.31.12.00  Variación De Reservas Técnicas</t>
  </si>
  <si>
    <t>5.31.12.10  Variación Reserva De Riesgo En Curso</t>
  </si>
  <si>
    <t>5.31.12.20  Variación Reserva Matemática</t>
  </si>
  <si>
    <t>5.31.12.30  Variación Reserva Valor Del Fondo</t>
  </si>
  <si>
    <t>5.31.12.40  Variación Reserva Catastrófica De Terremoto</t>
  </si>
  <si>
    <t>5.31.12.50  Variación Reserva Insuficiencia De Prima</t>
  </si>
  <si>
    <t>5.31.12.60  Variación Otras Reservas Técnicas</t>
  </si>
  <si>
    <t xml:space="preserve">5.31.13.00  Costo De Siniestros </t>
  </si>
  <si>
    <t>5.31.13.10  Siniestros Directos</t>
  </si>
  <si>
    <t>5.31.13.20  Siniestros Cedidos</t>
  </si>
  <si>
    <t>5.31.13.30  Siniestros Aceptados</t>
  </si>
  <si>
    <t xml:space="preserve">5.31.14.00  Costo De Rentas </t>
  </si>
  <si>
    <t>5.31.14.10  Rentas Directas</t>
  </si>
  <si>
    <t>5.31.14.20  Rentas Cedidas</t>
  </si>
  <si>
    <t>5.31.14.30  Rentas Aceptadas</t>
  </si>
  <si>
    <t>5.31.15.00  Resultado De Intermediación</t>
  </si>
  <si>
    <t>5.31.15.10  Comisión Agentes Directos</t>
  </si>
  <si>
    <t>5.31.15.20  Comisión Corredores Y Retribución Asesores Previsionales</t>
  </si>
  <si>
    <t>5.31.15.30  Comisiones De Reaseguro Aceptado</t>
  </si>
  <si>
    <t>5.31.15.40  Comisiones De Reaseguro Cedido</t>
  </si>
  <si>
    <t>5.31.16.00  Gastos Por Reaseguro No Proporcional</t>
  </si>
  <si>
    <t>5.31.17.00  Gastos Médicos</t>
  </si>
  <si>
    <t>5.31.18.00  Deterioro De Seguros</t>
  </si>
  <si>
    <t xml:space="preserve">5.31.20.00  Costos De Administración </t>
  </si>
  <si>
    <t>5.31.21.00  Remuneraciones</t>
  </si>
  <si>
    <t xml:space="preserve">5.31.22.00  Otros </t>
  </si>
  <si>
    <t>5.31.30.00  Resultado De Inversiones</t>
  </si>
  <si>
    <t>5.31.31.00  Resultado Neto Inversiones Realizadas</t>
  </si>
  <si>
    <t>5.31.31.10  Inversiones Inmobiliarias Realizadas</t>
  </si>
  <si>
    <t>5.31.31.20  Inversiones Financieras Realizadas</t>
  </si>
  <si>
    <t>5.31.32.00  Resultado Neto Inversiones No Realizadas</t>
  </si>
  <si>
    <t>5.31.32.10  Inversiones Inmobiliarias No Realizadas</t>
  </si>
  <si>
    <t>5.31.32.20  Inversiones Financieras No Realizadas</t>
  </si>
  <si>
    <t>5.31.33.00  Resultado Neto Inversiones Devengadas</t>
  </si>
  <si>
    <t>5.31.33.10  Inversiones Inmobiliarias Devengadas</t>
  </si>
  <si>
    <t>5.31.33.20  Inversiones Financieras Devengadas</t>
  </si>
  <si>
    <t>5.31.33.30  Depreciación Inversiones</t>
  </si>
  <si>
    <t>5.31.33.40  Gastos De Gestión</t>
  </si>
  <si>
    <t>5.31.34.00  Resultado Neto Inversiones Por Seguros Con Cuenta Única De Inversiones</t>
  </si>
  <si>
    <t>5.31.35.00  Deterioro De Inversiones</t>
  </si>
  <si>
    <t>5.31.40.00  Resultado Técnico De Seguros</t>
  </si>
  <si>
    <t>5.31.50.00  Otros Ingresos Y Egresos</t>
  </si>
  <si>
    <t>5.31.51.00  Otros Ingresos</t>
  </si>
  <si>
    <t>5.31.52.00  Otros Egresos</t>
  </si>
  <si>
    <t>5.31.61.00  Diferencia De Cambio</t>
  </si>
  <si>
    <t>5.31.62.00  Utilidad (Pérdida) Por Unidades Reajustables</t>
  </si>
  <si>
    <t>5.31.70.00  Resultado De Operaciones Continuas Antes De Impuesto Renta</t>
  </si>
  <si>
    <t>5.31.80.00  Utilidad (Pérdida) Por Operaciones Discontinuas Y Disponibles Para La Venta (Netas De Impuesto)</t>
  </si>
  <si>
    <t xml:space="preserve">5.31.90.00  Impuesto Renta </t>
  </si>
  <si>
    <t xml:space="preserve">8.21.00.00  Total Resultado Del Periodo </t>
  </si>
  <si>
    <t>5.32.10.00  Resultado En La Evaluación Propiedades, Muebles Y Equipos</t>
  </si>
  <si>
    <t>5.32.20.00  Resultado En Activos Financieros</t>
  </si>
  <si>
    <t>5.32.30.00  Resultado En Coberturas De Flujo De Caja</t>
  </si>
  <si>
    <t>5.32.40.00  Otros Resultados Con Ajuste En Patrimonio</t>
  </si>
  <si>
    <t>8.23.00.00  Impuesto Diferido</t>
  </si>
  <si>
    <t xml:space="preserve">5.32.00.00  Total Otro Resultado Integral </t>
  </si>
  <si>
    <t xml:space="preserve">8.20.00.00  Total Del Resultado Integral </t>
  </si>
  <si>
    <t>ESTADOS DE FLUJOS</t>
  </si>
  <si>
    <t>7.31.11.00  Ingreso Por Prima De Seguro Y Coaseguro</t>
  </si>
  <si>
    <t>7.31.12.00  Ingreso Por Prima Reaseguro Aceptado</t>
  </si>
  <si>
    <t>7.31.13.00  Devolución Por Rentas Y Siniestros</t>
  </si>
  <si>
    <t>7.31.14.00  Ingreso Por Rentas Y Siniestros Reasegurados</t>
  </si>
  <si>
    <t>7.31.15.00  Ingreso Por Comisiones Reaseguro Cedido</t>
  </si>
  <si>
    <t>7.31.16.00  Ingreso Por Activos Financieros A Valor Razonable</t>
  </si>
  <si>
    <t>7.31.17.00  Ingreso Por Activos Financieros A Costo Amortizado</t>
  </si>
  <si>
    <t>7.31.18.00  Ingreso Por Activos Inmobiliarios</t>
  </si>
  <si>
    <t>7.31.19.00  Intereses Y Dividendos Recibidos</t>
  </si>
  <si>
    <t>7.31.20.00  Préstamos Y Partidas Por Cobrar</t>
  </si>
  <si>
    <t>7.31.21.00  Otros Ingresos De La Actividad Aseguradora</t>
  </si>
  <si>
    <t xml:space="preserve">7.31.00.00  Total Ingresos De Efectivo De La Actividad Aseguradora </t>
  </si>
  <si>
    <t>7.32.11.00  Egreso Por Prestaciones Seguro Directo Y Coaseguro</t>
  </si>
  <si>
    <t>7.32.12.00  Pago De Rentas Y Siniestros</t>
  </si>
  <si>
    <t>7.32.13.00  Egreso Por Comisiones Seguro Directo</t>
  </si>
  <si>
    <t>7.32.14.00  Egreso Por Comisiones Reaseguro Aceptado</t>
  </si>
  <si>
    <t>7.32.15.00  Egreso Por Activos Financieros A Valor Razonable</t>
  </si>
  <si>
    <t>7.32.16.00  Egreso Por Activos Financieros A Costo Amortizado</t>
  </si>
  <si>
    <t>7.32.17.00  Egreso Por Activos Inmobiliarios</t>
  </si>
  <si>
    <t>7.32.18.00  Gasto Por Impuestos</t>
  </si>
  <si>
    <t>7.32.19.00  Gasto De Administración</t>
  </si>
  <si>
    <t>7.32.20.00  Otros Egresos De La Actividad Aseguradora</t>
  </si>
  <si>
    <t xml:space="preserve">7.32.00.00  Total Egresos De Efectivo De La Actividad Aseguradora </t>
  </si>
  <si>
    <t xml:space="preserve">7.30.00.00  Total Flujo De Efectivo Neto De Actividades De La Operación </t>
  </si>
  <si>
    <t>7.41.11.00  Ingresos Por Propiedades, Muebles Y Equipos</t>
  </si>
  <si>
    <t>7.41.12.00  Ingresos Por Propiedades De Inversión</t>
  </si>
  <si>
    <t>7.41.13.00  Ingresos Por Activos Intangibles</t>
  </si>
  <si>
    <t>7.41.14.00  Ingresos Por Activos Mantenidos Para La Venta</t>
  </si>
  <si>
    <t>7.41.15.00  Ingresos Por Participaciones En Entidades Del Grupo Y Filiales</t>
  </si>
  <si>
    <t>7.41.16.00  Otros Ingresos Relacionados Con Actividades De Inversión</t>
  </si>
  <si>
    <t xml:space="preserve">7.41.00.00  Total Ingresos De Efectivo De Las Actividades De Inversión </t>
  </si>
  <si>
    <t>7.42.11.00  Egresos Por Propiedades, Muebles Y Equipos</t>
  </si>
  <si>
    <t>7.42.12.00  Egresos Por Propiedades De Inversión</t>
  </si>
  <si>
    <t>7.42.13.00  Egresos Por Activos Intangibles</t>
  </si>
  <si>
    <t>7.42.14.00  Egresos Por Activos Mantenidos Para La Venta</t>
  </si>
  <si>
    <t>7.42.15.00  Egresos Por Participaciones En Entidades Del Grupo Y Filiales</t>
  </si>
  <si>
    <t>7.42.16.00  Otros Egresos Relacionados Con Actividades De Inversión</t>
  </si>
  <si>
    <t xml:space="preserve">7.42.00.00  Total Egresos De Efectivo De Las Actividades De Inversión </t>
  </si>
  <si>
    <t xml:space="preserve">7.40.00.00  Total Flujo De Efectivo Neto De Actividades De Inversión </t>
  </si>
  <si>
    <t>7.51.11.00  Ingresos Por Emisión De Instrumentos De Patrimonio</t>
  </si>
  <si>
    <t>7.51.12.00  Ingresos Por Préstamos A Relacionados</t>
  </si>
  <si>
    <t>7.51.13.00  Ingresos Por Préstamos Bancarios</t>
  </si>
  <si>
    <t>7.51.14.00  Aumentos De Capital</t>
  </si>
  <si>
    <t>7.51.15.00  Otros Ingresos Relacionados Con Actividades De Financiamiento</t>
  </si>
  <si>
    <t xml:space="preserve">7.51.00.00  Total Ingresos De Efectivo De Las Actividades De Financiamiento </t>
  </si>
  <si>
    <t>7.52.11.00  Dividendos A Los Accionistas</t>
  </si>
  <si>
    <t>7.52.12.00  Intereses Pagados</t>
  </si>
  <si>
    <t>7.52.13.00  Disminución De Capital</t>
  </si>
  <si>
    <t>7.52.14.00  Egresos Por Préstamos Con Relacionados</t>
  </si>
  <si>
    <t>7.52.15.00  Otros Egresos Relacionados Con Actividades De Financiamiento</t>
  </si>
  <si>
    <t xml:space="preserve">7.52.00.00  Total Egresos De Efectivo De Las Actividades De Financiamiento </t>
  </si>
  <si>
    <t xml:space="preserve">7.50.00.00  Total Flujo De Efectivo Neto De Actividades De Financiamiento </t>
  </si>
  <si>
    <t>7.60.00.00  Efecto De Las Variaciones De Los Tipo De Cambio</t>
  </si>
  <si>
    <t xml:space="preserve">7.70.00.00  Total Aumento (Disminución) De Efectivo Y Equivalentes </t>
  </si>
  <si>
    <t xml:space="preserve">7.71.00.00  Efectivo Y Efectivo Equivalente Al Inicio Del Periodo </t>
  </si>
  <si>
    <t xml:space="preserve">7.72.00.00  Efectivo Y Efectivo Equivalente Al Final Del Periodo </t>
  </si>
  <si>
    <t>7.81.00.00  Efectivo En Caja</t>
  </si>
  <si>
    <t>7.82.00.00  Bancos</t>
  </si>
  <si>
    <t>7.83.00.00  Equivalente Al Efectivo</t>
  </si>
  <si>
    <t>PRIMA DIRECTA</t>
  </si>
  <si>
    <t>1 Incendio</t>
  </si>
  <si>
    <t>2 Pérdida de Benef. por Incendio</t>
  </si>
  <si>
    <t>3 Terremoto</t>
  </si>
  <si>
    <t>4 Pérdida de Benef. por Terremoto</t>
  </si>
  <si>
    <t>5 Riesgos de la Naturaleza</t>
  </si>
  <si>
    <t>6 Terrorismo</t>
  </si>
  <si>
    <t>7 Otros Riesgos Adicionales Incendio</t>
  </si>
  <si>
    <t>8 Robo</t>
  </si>
  <si>
    <t>9 Daños Físicos Vehíc. Mot. G1 (VP)</t>
  </si>
  <si>
    <t>10 Daños Físicos Vehíc. Mot. G2 (VC)</t>
  </si>
  <si>
    <t>11 Casco Marítimo</t>
  </si>
  <si>
    <t>12 Casco Aéreo</t>
  </si>
  <si>
    <t>13 Transporte Terrestre</t>
  </si>
  <si>
    <t>14 Transporte Marítimo</t>
  </si>
  <si>
    <t>15 Transporte Aéreo</t>
  </si>
  <si>
    <t>16 Equipo Móvil Contratista</t>
  </si>
  <si>
    <t>17 Todo Riesgo Construc. y Montaje</t>
  </si>
  <si>
    <t>18 Avería de Maquinaria</t>
  </si>
  <si>
    <t>19 Equipo Electrónico</t>
  </si>
  <si>
    <t>20 Responsabilidad Civil Vehíc. Mot.</t>
  </si>
  <si>
    <t>21 Responsabilidad Civil</t>
  </si>
  <si>
    <t>22 Multiriesgos</t>
  </si>
  <si>
    <t>23 Accidentes Personales</t>
  </si>
  <si>
    <t>24 SOAP</t>
  </si>
  <si>
    <t>25 Garantía</t>
  </si>
  <si>
    <t>26 Fidelidad</t>
  </si>
  <si>
    <t>27 Seguro de Crédito por Ventas a Plazo</t>
  </si>
  <si>
    <t>28 Seguro de Crédito a la Exportación</t>
  </si>
  <si>
    <t>29 Otros Seguros de Crédito</t>
  </si>
  <si>
    <t>30 Seguro Agrícola</t>
  </si>
  <si>
    <t>35 Seguro Salud</t>
  </si>
  <si>
    <t>50 Otros</t>
  </si>
  <si>
    <t>Total</t>
  </si>
  <si>
    <t>Prima Directa en Seguros Generales</t>
  </si>
  <si>
    <t>A. Incendio y Adicionales</t>
  </si>
  <si>
    <t>B. Incendio sin Terremoto</t>
  </si>
  <si>
    <t>C. Terremoto</t>
  </si>
  <si>
    <t>D. Vehículos</t>
  </si>
  <si>
    <t>E. Casco</t>
  </si>
  <si>
    <t>F. Transporte</t>
  </si>
  <si>
    <t>G. Ingeniería</t>
  </si>
  <si>
    <t>H. Seguros de Crédito</t>
  </si>
  <si>
    <t>Seleccionar Ramo a Graficar</t>
  </si>
  <si>
    <t>Var. (%)</t>
  </si>
  <si>
    <t>YTD</t>
  </si>
  <si>
    <t>Part. (%)</t>
  </si>
  <si>
    <t>Mercado</t>
  </si>
  <si>
    <t>Participación en Seguros Generales</t>
  </si>
  <si>
    <t>Por Ramo</t>
  </si>
  <si>
    <t>Por Compañía</t>
  </si>
  <si>
    <t>PRIMA RETENIDA NETA</t>
  </si>
  <si>
    <t>Prima Retenida Neta en Seguros Generales</t>
  </si>
  <si>
    <t>Retención en Seguros Generales</t>
  </si>
  <si>
    <t>Diferencia</t>
  </si>
  <si>
    <t>Número de Pólizas Emitidas en Seguros Generales</t>
  </si>
  <si>
    <t>NÚMERO DE PÓLIZAS EMITIDAS</t>
  </si>
  <si>
    <t>NÚMERO DE PÓLIZAS VIGENTES</t>
  </si>
  <si>
    <t>Número de Pólizas Vigentes en Seguros Generales</t>
  </si>
  <si>
    <t>SINIESTROS DIRECTOS</t>
  </si>
  <si>
    <t>Siniestros Directos en Seguros Generales</t>
  </si>
  <si>
    <t>NÚMERO DE SINIESTROS</t>
  </si>
  <si>
    <t>Número de Siniestros en Seguros Generales</t>
  </si>
  <si>
    <t>Siniestro Directo Promedio en Seguros Generales</t>
  </si>
  <si>
    <t>Prima Directa Promedio en Seguros Generales</t>
  </si>
  <si>
    <t>Siniestralidad en Seguros Generales (en %)</t>
  </si>
  <si>
    <t>Sin. Directa</t>
  </si>
  <si>
    <t>Sin. Retenida</t>
  </si>
  <si>
    <t>Sin. Cedida</t>
  </si>
  <si>
    <t>SINIESTRALIDAD DIRECTA</t>
  </si>
  <si>
    <t>SINIESTRALIDAD RETENIDA</t>
  </si>
  <si>
    <t>SINIESTRALIDAD CEDIDA</t>
  </si>
  <si>
    <t xml:space="preserve">Activos No Corrientes Mantenidos para la Venta </t>
  </si>
  <si>
    <t xml:space="preserve">Cuentas de Seguros </t>
  </si>
  <si>
    <t>Pasivos No Corrientes Mantenidos para la Venta</t>
  </si>
  <si>
    <t>Prima Aceptada</t>
  </si>
  <si>
    <t>Prima Cedida</t>
  </si>
  <si>
    <t>Retención (%)</t>
  </si>
  <si>
    <t>Miles de Pesos</t>
  </si>
  <si>
    <t>USD</t>
  </si>
  <si>
    <t>Millones de UF</t>
  </si>
  <si>
    <t>Miles de Millones de Pesos</t>
  </si>
  <si>
    <t>Millones de USD</t>
  </si>
  <si>
    <t>Comisión Prima Directa o Intermediada</t>
  </si>
  <si>
    <t>Comisión Prima Aceptada</t>
  </si>
  <si>
    <t>Comisión Prima Cedida</t>
  </si>
  <si>
    <t>Seleccionar Siniestralidad a Mostrar</t>
  </si>
  <si>
    <t>Millones de Pólizas</t>
  </si>
  <si>
    <t>Miles de Pólizas</t>
  </si>
  <si>
    <t>Número de Pólizas</t>
  </si>
  <si>
    <t>Millones de Siniestros</t>
  </si>
  <si>
    <t>Miles de Siniestros</t>
  </si>
  <si>
    <t>Ramo a Destacar</t>
  </si>
  <si>
    <t>Seleccionar Compañía a Graficar</t>
  </si>
  <si>
    <t>Lista Compañías</t>
  </si>
  <si>
    <t>Seleccionar Tipo de Participación a Mostrar</t>
  </si>
  <si>
    <t>Participación</t>
  </si>
  <si>
    <t>Estado de Flujos en Seguros Generales</t>
  </si>
  <si>
    <t>Volver al Índice</t>
  </si>
  <si>
    <t>Ace Vida</t>
  </si>
  <si>
    <t>BanChile</t>
  </si>
  <si>
    <t>BICE Vida</t>
  </si>
  <si>
    <t>Cámara</t>
  </si>
  <si>
    <t>CLC</t>
  </si>
  <si>
    <t>CN Life</t>
  </si>
  <si>
    <t>CorpVida</t>
  </si>
  <si>
    <t>Cruz del Sur</t>
  </si>
  <si>
    <t>EuroAmérica</t>
  </si>
  <si>
    <t>Huelen</t>
  </si>
  <si>
    <t>Itaú</t>
  </si>
  <si>
    <t>Mapfre Vida</t>
  </si>
  <si>
    <t>Metlife</t>
  </si>
  <si>
    <t>Principal</t>
  </si>
  <si>
    <t>Rigel</t>
  </si>
  <si>
    <t>Sura</t>
  </si>
  <si>
    <t>Individuales</t>
  </si>
  <si>
    <t>101 Vida Entera</t>
  </si>
  <si>
    <t>102 Temporal de Vida</t>
  </si>
  <si>
    <t>103 Otros Seguros con CUI</t>
  </si>
  <si>
    <t>104 Mixto o Dotal</t>
  </si>
  <si>
    <t>105 Renta</t>
  </si>
  <si>
    <t>106 Dotal Puro o Capital Diferido</t>
  </si>
  <si>
    <t>107 Protección Familiar</t>
  </si>
  <si>
    <t>108 Incapacidad o Invalidez</t>
  </si>
  <si>
    <t>109 Salud</t>
  </si>
  <si>
    <t>110 Accidentes Personales</t>
  </si>
  <si>
    <t>111 Asistencia</t>
  </si>
  <si>
    <t>112 Desgravamen</t>
  </si>
  <si>
    <t>113 SOAP</t>
  </si>
  <si>
    <t>114 Seguros con APV</t>
  </si>
  <si>
    <t>150 Otros</t>
  </si>
  <si>
    <t>Colectivos</t>
  </si>
  <si>
    <t>201 Vida Entera</t>
  </si>
  <si>
    <t>202 Temporal de Vida</t>
  </si>
  <si>
    <t>203 Otros Seguros con CUI</t>
  </si>
  <si>
    <t>204 Mixto o Dotal</t>
  </si>
  <si>
    <t>205 Renta</t>
  </si>
  <si>
    <t>206 Dotal Puro o Capital Diferido</t>
  </si>
  <si>
    <t>207 Protección Familiar</t>
  </si>
  <si>
    <t>208 Incapacidad o Invalidez</t>
  </si>
  <si>
    <t>209 Salud</t>
  </si>
  <si>
    <t>210 Accidentes Personales</t>
  </si>
  <si>
    <t>211 Asistencia</t>
  </si>
  <si>
    <t>212 Desgravamen</t>
  </si>
  <si>
    <t>213 Seguros con APV</t>
  </si>
  <si>
    <t>250 Otros</t>
  </si>
  <si>
    <t>Previsionales</t>
  </si>
  <si>
    <t>420 Seguro de AFP</t>
  </si>
  <si>
    <t>421 Renta Vitalicia Vejez</t>
  </si>
  <si>
    <t>422 Renta Vitalicia Invalidez</t>
  </si>
  <si>
    <t>423 Renta Vitalicia Sobrevivencia</t>
  </si>
  <si>
    <t>424 Invalidez y Sobrevivencia</t>
  </si>
  <si>
    <t>Activos en Seguros de Vida</t>
  </si>
  <si>
    <t>Pasivos en Seguros de Vida</t>
  </si>
  <si>
    <t>Estados de Resultados en Seguros de Vida</t>
  </si>
  <si>
    <t>Estado de Flujos en Seguros de Vida</t>
  </si>
  <si>
    <t>Prima Directa en Seguros de Vida</t>
  </si>
  <si>
    <t>Fila Ramo</t>
  </si>
  <si>
    <t>A. Individuales</t>
  </si>
  <si>
    <t>B. Colectivos</t>
  </si>
  <si>
    <t>C. Previsionales</t>
  </si>
  <si>
    <t>D. Salud</t>
  </si>
  <si>
    <t>E. Vida</t>
  </si>
  <si>
    <t>Prima Retenida Neta en Seguros de Vida</t>
  </si>
  <si>
    <t>Instrucciones</t>
  </si>
  <si>
    <t>Seleccionar Moneda:</t>
  </si>
  <si>
    <t>Número de Pólizas Emitidas en Seguros de Vida</t>
  </si>
  <si>
    <t>Número de Pólizas Vigentes en Seguros de Vida</t>
  </si>
  <si>
    <t>Número de Siniestros en Seguros de Vida</t>
  </si>
  <si>
    <t>Siniestro Directo Promedio en Seguros de Vida</t>
  </si>
  <si>
    <t>Prima Directa Promedio en Seguros de Vida</t>
  </si>
  <si>
    <t>Prima Directa del Mercado de Seguros</t>
  </si>
  <si>
    <t>Grupo</t>
  </si>
  <si>
    <t>Cifra</t>
  </si>
  <si>
    <t>Vehículos</t>
  </si>
  <si>
    <t>Transporte</t>
  </si>
  <si>
    <t>SOAP</t>
  </si>
  <si>
    <t>Garantía y Crédito</t>
  </si>
  <si>
    <t>Responsabilidad Civil</t>
  </si>
  <si>
    <t>Otros</t>
  </si>
  <si>
    <t>Incendio y Adicionales</t>
  </si>
  <si>
    <t>Casco</t>
  </si>
  <si>
    <t>Ingeniería</t>
  </si>
  <si>
    <t>Desgravamen</t>
  </si>
  <si>
    <t>Seguros APV</t>
  </si>
  <si>
    <t>Renta Vitalicia Vejez</t>
  </si>
  <si>
    <t>Renta Vitalicia Invalidez</t>
  </si>
  <si>
    <t>Renta Vitalicia Sobrevivencia</t>
  </si>
  <si>
    <t>Rentas Vitalicias</t>
  </si>
  <si>
    <t>Siniestros Directos del Mercado de Seguros</t>
  </si>
  <si>
    <t>Número de Pólizas Emitidas del Mercado de Seguros</t>
  </si>
  <si>
    <t>Número de Siniestros del Mercado de Seguros</t>
  </si>
  <si>
    <t>Resultado de Operaciones</t>
  </si>
  <si>
    <t>Utilidad</t>
  </si>
  <si>
    <t>Producto de Inversiones</t>
  </si>
  <si>
    <t>Patrimonio</t>
  </si>
  <si>
    <t>Inversiones</t>
  </si>
  <si>
    <t>Resumen Mercado de Seguros</t>
  </si>
  <si>
    <t>Resumen</t>
  </si>
  <si>
    <t>Mercado de Seguros</t>
  </si>
  <si>
    <t>Indicadores de Gestión de Seguros Generales</t>
  </si>
  <si>
    <t>Seleccionar Ítem (Sólo Ítems con Porcentajes) a Graficar</t>
  </si>
  <si>
    <t>INDICADORES DE GESTIÓN</t>
  </si>
  <si>
    <t>Indicadores de Gestión de Seguros de Vida</t>
  </si>
  <si>
    <t>Cifras en M$</t>
  </si>
  <si>
    <t>BCI Seguros Vida</t>
  </si>
  <si>
    <t>CorpSeguros</t>
  </si>
  <si>
    <t>M. de Carabineros</t>
  </si>
  <si>
    <t>M. del Ej. y Av.</t>
  </si>
  <si>
    <t>Mutual de Seguros</t>
  </si>
  <si>
    <t>Ohio National</t>
  </si>
  <si>
    <t>Penta Vida</t>
  </si>
  <si>
    <t>Security Previsión</t>
  </si>
  <si>
    <t>Zurich Santander</t>
  </si>
  <si>
    <t>Ace Seguros</t>
  </si>
  <si>
    <t>Assurant Chile</t>
  </si>
  <si>
    <t>BCI Seguros</t>
  </si>
  <si>
    <t>Chartis</t>
  </si>
  <si>
    <t>Consorio Nacional</t>
  </si>
  <si>
    <t>Continental Crédito</t>
  </si>
  <si>
    <t>Magallanes Gar. y Cré.</t>
  </si>
  <si>
    <t>Mapfre Gar. y Cré.</t>
  </si>
  <si>
    <t>BBVA Vida</t>
  </si>
  <si>
    <t>Magallanes Vida</t>
  </si>
  <si>
    <t>Penta Security</t>
  </si>
  <si>
    <t>En la columna "Personalizado", poner "1" para elegir las compañías a comparar en los gráficos.</t>
  </si>
  <si>
    <t>Siniestros y Rentas Directos en Seguros de Vida</t>
  </si>
  <si>
    <t>NÚMERO DE SINIESTROS + RENTAS + RESCATES + VENCIMIENTOS + INDEMNIZACIONES (2)</t>
  </si>
  <si>
    <t>Robo con Fractura</t>
  </si>
  <si>
    <t>Seguro de AFP + Inv. y Sobr.</t>
  </si>
  <si>
    <t>SINIESTROS DIRECTOS + RENTAS DIRECTAS</t>
  </si>
  <si>
    <t>NÚMERO DE PÓLIZAS EMITIDAS + RENTAS</t>
  </si>
  <si>
    <t>Cifras en UF al 30.06.2012</t>
  </si>
  <si>
    <t>Cifras en M$ al 30.06.2012</t>
  </si>
  <si>
    <t>Cifras en US$ al 30.06.2012</t>
  </si>
  <si>
    <t>Cifras al 30.06.2012</t>
  </si>
  <si>
    <t>30.06.2012</t>
  </si>
  <si>
    <t>30.06.2011</t>
  </si>
  <si>
    <t>Participación de Mercado (%)</t>
  </si>
  <si>
    <t>Retención Directa (% P.D.)</t>
  </si>
  <si>
    <t>Costo de Productores (% P.D.)</t>
  </si>
  <si>
    <t>Descuento de Cesión (% P.C.)</t>
  </si>
  <si>
    <t>Descuento Aceptación (% P.A.)</t>
  </si>
  <si>
    <t>Costo Intermediación / P. Retenida Neta (%)</t>
  </si>
  <si>
    <t>Gasto Administración / P. Retenida Neta (%)</t>
  </si>
  <si>
    <t>Gasto Administración / P. Directa (%)</t>
  </si>
  <si>
    <t>Deuda / Patrimonio (Número de Veces)</t>
  </si>
  <si>
    <t>Deuda Financiera / Patrimonio (Número de Veces)</t>
  </si>
  <si>
    <t>Utilidad / Patrimonio (%) (Variación Real)</t>
  </si>
  <si>
    <t>Producto Inversiones / Inversiones (%) (Variación Real)</t>
  </si>
  <si>
    <t>Ratio Combinado (%)</t>
  </si>
  <si>
    <t>Costo de Ventas (% P.D.)</t>
  </si>
  <si>
    <t>Costo Siniestros / Ingresos de Explotación (%)</t>
  </si>
  <si>
    <t>Gastos Administración / Prima Directa (%)</t>
  </si>
  <si>
    <t>En la celda D8 y D53, elegir si comparar todas las compañías o las ingresadas en "Personalizado".</t>
  </si>
  <si>
    <t>Resultado de Operaciones = Margen de Contribución - Costos de Administración</t>
  </si>
  <si>
    <t>Nota</t>
  </si>
  <si>
    <t>Siniestros Directos (Seguros de Vida) = Siniestros Directos + Rentas Directas</t>
  </si>
  <si>
    <t>Inversiones = Total Inversiones Financieras + Total Inversiones Inmobiliarias</t>
  </si>
  <si>
    <t>2012/08/09 - Corrección del Resultado de Operaciones de Seguros Generales en "Mer. Resumen"; Actualización de EERR de Ace Vida</t>
  </si>
  <si>
    <t>Variación Reserva Técnica (Montos en Moneda Elegida)</t>
  </si>
  <si>
    <t>2012/08/23 - Corrección de la Siniestralidad Retenida en Seguros Generales, dado error en códigos de cuentas por parte de la SVS</t>
  </si>
  <si>
    <t>8.70.00.00  Total Patrimonio [UF]</t>
  </si>
  <si>
    <t>8.21.00.00  Total Resultado Del Periodo [UF]</t>
  </si>
  <si>
    <t>Factor</t>
  </si>
  <si>
    <t>Marzo</t>
  </si>
  <si>
    <t>Junio</t>
  </si>
  <si>
    <t>Septiembre</t>
  </si>
  <si>
    <t>Diciembre</t>
  </si>
  <si>
    <t>5.31.30.00  Resultado De Inversiones [UF]</t>
  </si>
  <si>
    <t>Inversiones [UF]</t>
  </si>
  <si>
    <t>Inversiones (Diciembre -1) [UF]</t>
  </si>
  <si>
    <t>Patrimonio (Diciembre -1) [UF]</t>
  </si>
  <si>
    <t>6.31.13.10 Siniestros Directos [M$]</t>
  </si>
  <si>
    <t>6.35.12.10 Prima Directa Ganada [M$]</t>
  </si>
  <si>
    <t>6.31.13.00 Costo de Siniestros [M$]</t>
  </si>
  <si>
    <t>6.35.12.01 Prima Retenida Ganada [M$]</t>
  </si>
  <si>
    <t>6.31.13.20 Siniestros Cedidos [M$]</t>
  </si>
  <si>
    <t>6.35.12.30 Prima Cedida Ganada [M$]</t>
  </si>
  <si>
    <t>2012/08/27 - Actualización Cuadros Técnicos de Huelen Seguros Generales</t>
  </si>
  <si>
    <t>2012/08/08 - Publicación del archivo</t>
  </si>
</sst>
</file>

<file path=xl/styles.xml><?xml version="1.0" encoding="utf-8"?>
<styleSheet xmlns="http://schemas.openxmlformats.org/spreadsheetml/2006/main">
  <numFmts count="4">
    <numFmt numFmtId="164" formatCode="#,##0.0000"/>
    <numFmt numFmtId="165" formatCode="0.0000"/>
    <numFmt numFmtId="166" formatCode="0.0%"/>
    <numFmt numFmtId="167" formatCode="#,##0.0"/>
  </numFmts>
  <fonts count="21">
    <font>
      <sz val="10"/>
      <color theme="1"/>
      <name val="Calibri"/>
      <family val="2"/>
    </font>
    <font>
      <sz val="10"/>
      <color theme="1"/>
      <name val="Calibri"/>
      <family val="2"/>
    </font>
    <font>
      <sz val="8"/>
      <color theme="1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6"/>
      <color theme="1"/>
      <name val="Calibri"/>
      <family val="2"/>
    </font>
    <font>
      <sz val="8"/>
      <name val="Calibri"/>
      <family val="2"/>
      <scheme val="minor"/>
    </font>
    <font>
      <u/>
      <sz val="8"/>
      <color theme="0" tint="-0.499984740745262"/>
      <name val="Calibri"/>
      <family val="2"/>
    </font>
    <font>
      <sz val="8"/>
      <color theme="0" tint="-0.499984740745262"/>
      <name val="Calibri"/>
      <family val="2"/>
    </font>
    <font>
      <u/>
      <sz val="10"/>
      <name val="Calibri"/>
      <family val="2"/>
    </font>
    <font>
      <b/>
      <sz val="8"/>
      <color theme="1"/>
      <name val="Calibri"/>
      <family val="2"/>
    </font>
    <font>
      <b/>
      <sz val="8"/>
      <color theme="0"/>
      <name val="Calibri"/>
      <family val="2"/>
    </font>
    <font>
      <b/>
      <sz val="8"/>
      <name val="Calibri"/>
      <family val="2"/>
      <scheme val="minor"/>
    </font>
    <font>
      <sz val="8"/>
      <name val="Calibri"/>
      <family val="2"/>
    </font>
    <font>
      <b/>
      <sz val="8"/>
      <name val="Calibri"/>
      <family val="2"/>
    </font>
    <font>
      <sz val="8"/>
      <color theme="0"/>
      <name val="Calibri"/>
      <family val="2"/>
    </font>
    <font>
      <u/>
      <sz val="10"/>
      <color theme="10"/>
      <name val="Calibri"/>
      <family val="2"/>
    </font>
    <font>
      <u/>
      <sz val="8"/>
      <name val="Calibri"/>
      <family val="2"/>
    </font>
    <font>
      <sz val="10"/>
      <name val="Arial"/>
      <family val="2"/>
    </font>
    <font>
      <sz val="8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099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007EEA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3CDDD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9" fillId="0" borderId="0"/>
  </cellStyleXfs>
  <cellXfs count="229">
    <xf numFmtId="0" fontId="0" fillId="0" borderId="0" xfId="0"/>
    <xf numFmtId="0" fontId="4" fillId="0" borderId="1" xfId="2" applyFont="1" applyBorder="1" applyAlignment="1">
      <alignment vertical="center"/>
    </xf>
    <xf numFmtId="0" fontId="7" fillId="0" borderId="1" xfId="0" applyFont="1" applyBorder="1" applyAlignment="1">
      <alignment vertical="center"/>
    </xf>
    <xf numFmtId="164" fontId="7" fillId="0" borderId="1" xfId="3" applyNumberFormat="1" applyFont="1" applyFill="1" applyBorder="1" applyAlignment="1">
      <alignment vertical="center"/>
    </xf>
    <xf numFmtId="165" fontId="7" fillId="0" borderId="1" xfId="3" applyNumberFormat="1" applyFont="1" applyFill="1" applyBorder="1" applyAlignment="1">
      <alignment vertical="center"/>
    </xf>
    <xf numFmtId="0" fontId="7" fillId="0" borderId="1" xfId="3" applyFont="1" applyFill="1" applyBorder="1" applyAlignment="1">
      <alignment vertical="center"/>
    </xf>
    <xf numFmtId="0" fontId="7" fillId="0" borderId="1" xfId="3" applyFont="1" applyBorder="1" applyAlignment="1">
      <alignment vertical="center"/>
    </xf>
    <xf numFmtId="164" fontId="7" fillId="0" borderId="1" xfId="0" applyNumberFormat="1" applyFont="1" applyBorder="1" applyAlignment="1">
      <alignment vertical="center"/>
    </xf>
    <xf numFmtId="164" fontId="7" fillId="0" borderId="1" xfId="3" applyNumberFormat="1" applyFont="1" applyBorder="1" applyAlignment="1">
      <alignment vertical="center"/>
    </xf>
    <xf numFmtId="10" fontId="7" fillId="0" borderId="1" xfId="1" applyNumberFormat="1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2" fillId="0" borderId="1" xfId="0" applyFont="1" applyBorder="1"/>
    <xf numFmtId="0" fontId="5" fillId="0" borderId="1" xfId="0" applyFont="1" applyBorder="1"/>
    <xf numFmtId="0" fontId="5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/>
    <xf numFmtId="0" fontId="0" fillId="0" borderId="1" xfId="0" applyFont="1" applyFill="1" applyBorder="1"/>
    <xf numFmtId="0" fontId="2" fillId="0" borderId="1" xfId="0" applyFont="1" applyFill="1" applyBorder="1" applyAlignment="1">
      <alignment horizontal="left" indent="1"/>
    </xf>
    <xf numFmtId="0" fontId="8" fillId="0" borderId="1" xfId="0" applyFont="1" applyFill="1" applyBorder="1" applyAlignment="1">
      <alignment horizontal="left" indent="1"/>
    </xf>
    <xf numFmtId="0" fontId="10" fillId="0" borderId="1" xfId="0" applyFont="1" applyFill="1" applyBorder="1"/>
    <xf numFmtId="0" fontId="2" fillId="6" borderId="1" xfId="0" applyFont="1" applyFill="1" applyBorder="1" applyAlignment="1" applyProtection="1">
      <alignment horizontal="center" vertical="center"/>
      <protection locked="0" hidden="1"/>
    </xf>
    <xf numFmtId="0" fontId="0" fillId="0" borderId="1" xfId="0" applyFont="1" applyBorder="1" applyAlignment="1" applyProtection="1">
      <alignment vertical="center"/>
      <protection hidden="1"/>
    </xf>
    <xf numFmtId="0" fontId="2" fillId="0" borderId="1" xfId="0" applyFont="1" applyBorder="1" applyAlignment="1" applyProtection="1">
      <alignment vertical="center"/>
      <protection hidden="1"/>
    </xf>
    <xf numFmtId="0" fontId="11" fillId="4" borderId="1" xfId="0" applyFont="1" applyFill="1" applyBorder="1" applyAlignment="1" applyProtection="1">
      <alignment vertical="center"/>
      <protection hidden="1"/>
    </xf>
    <xf numFmtId="0" fontId="11" fillId="4" borderId="1" xfId="0" applyFont="1" applyFill="1" applyBorder="1" applyAlignment="1" applyProtection="1">
      <alignment horizontal="center" vertical="center"/>
      <protection hidden="1"/>
    </xf>
    <xf numFmtId="0" fontId="2" fillId="3" borderId="1" xfId="0" applyFont="1" applyFill="1" applyBorder="1" applyAlignment="1" applyProtection="1">
      <alignment horizontal="center" vertical="center"/>
      <protection hidden="1"/>
    </xf>
    <xf numFmtId="0" fontId="2" fillId="3" borderId="1" xfId="0" applyFont="1" applyFill="1" applyBorder="1" applyAlignment="1" applyProtection="1">
      <alignment horizontal="left" vertical="center"/>
      <protection hidden="1"/>
    </xf>
    <xf numFmtId="3" fontId="7" fillId="4" borderId="1" xfId="0" applyNumberFormat="1" applyFont="1" applyFill="1" applyBorder="1" applyAlignment="1" applyProtection="1">
      <alignment vertical="center"/>
    </xf>
    <xf numFmtId="0" fontId="2" fillId="0" borderId="1" xfId="0" applyFont="1" applyBorder="1" applyAlignment="1">
      <alignment horizontal="center" wrapText="1"/>
    </xf>
    <xf numFmtId="0" fontId="15" fillId="4" borderId="1" xfId="0" applyFont="1" applyFill="1" applyBorder="1" applyAlignment="1">
      <alignment vertical="center"/>
    </xf>
    <xf numFmtId="0" fontId="14" fillId="9" borderId="1" xfId="0" applyFont="1" applyFill="1" applyBorder="1" applyAlignment="1">
      <alignment vertical="center"/>
    </xf>
    <xf numFmtId="0" fontId="15" fillId="10" borderId="1" xfId="0" applyFont="1" applyFill="1" applyBorder="1" applyAlignment="1">
      <alignment vertical="center"/>
    </xf>
    <xf numFmtId="3" fontId="2" fillId="3" borderId="1" xfId="0" applyNumberFormat="1" applyFont="1" applyFill="1" applyBorder="1"/>
    <xf numFmtId="166" fontId="2" fillId="3" borderId="1" xfId="1" applyNumberFormat="1" applyFont="1" applyFill="1" applyBorder="1"/>
    <xf numFmtId="166" fontId="7" fillId="3" borderId="1" xfId="1" applyNumberFormat="1" applyFont="1" applyFill="1" applyBorder="1" applyAlignment="1" applyProtection="1">
      <alignment vertical="center"/>
    </xf>
    <xf numFmtId="166" fontId="13" fillId="4" borderId="1" xfId="1" applyNumberFormat="1" applyFont="1" applyFill="1" applyBorder="1" applyAlignment="1" applyProtection="1">
      <alignment vertical="center"/>
    </xf>
    <xf numFmtId="167" fontId="2" fillId="3" borderId="1" xfId="0" applyNumberFormat="1" applyFont="1" applyFill="1" applyBorder="1"/>
    <xf numFmtId="3" fontId="14" fillId="3" borderId="1" xfId="0" applyNumberFormat="1" applyFont="1" applyFill="1" applyBorder="1" applyAlignment="1" applyProtection="1">
      <alignment horizontal="left" vertical="center"/>
      <protection hidden="1"/>
    </xf>
    <xf numFmtId="0" fontId="5" fillId="0" borderId="1" xfId="0" applyFont="1" applyBorder="1" applyProtection="1">
      <protection hidden="1"/>
    </xf>
    <xf numFmtId="0" fontId="2" fillId="0" borderId="1" xfId="0" applyFont="1" applyBorder="1" applyProtection="1">
      <protection hidden="1"/>
    </xf>
    <xf numFmtId="0" fontId="9" fillId="0" borderId="1" xfId="0" applyFont="1" applyBorder="1" applyProtection="1">
      <protection hidden="1"/>
    </xf>
    <xf numFmtId="0" fontId="2" fillId="0" borderId="1" xfId="0" applyFont="1" applyBorder="1" applyAlignment="1" applyProtection="1">
      <alignment horizontal="center" wrapText="1"/>
      <protection hidden="1"/>
    </xf>
    <xf numFmtId="3" fontId="13" fillId="4" borderId="1" xfId="0" applyNumberFormat="1" applyFont="1" applyFill="1" applyBorder="1" applyAlignment="1" applyProtection="1">
      <alignment horizontal="left" vertical="center"/>
      <protection hidden="1"/>
    </xf>
    <xf numFmtId="3" fontId="7" fillId="4" borderId="1" xfId="0" applyNumberFormat="1" applyFont="1" applyFill="1" applyBorder="1" applyAlignment="1" applyProtection="1">
      <alignment vertical="center"/>
      <protection hidden="1"/>
    </xf>
    <xf numFmtId="3" fontId="13" fillId="4" borderId="1" xfId="0" applyNumberFormat="1" applyFont="1" applyFill="1" applyBorder="1" applyAlignment="1" applyProtection="1">
      <alignment horizontal="left" vertical="center" indent="1"/>
      <protection hidden="1"/>
    </xf>
    <xf numFmtId="3" fontId="7" fillId="3" borderId="1" xfId="0" applyNumberFormat="1" applyFont="1" applyFill="1" applyBorder="1" applyAlignment="1" applyProtection="1">
      <alignment horizontal="left" vertical="center" indent="2"/>
      <protection hidden="1"/>
    </xf>
    <xf numFmtId="3" fontId="7" fillId="3" borderId="1" xfId="0" applyNumberFormat="1" applyFont="1" applyFill="1" applyBorder="1" applyAlignment="1" applyProtection="1">
      <alignment vertical="center"/>
      <protection hidden="1"/>
    </xf>
    <xf numFmtId="3" fontId="7" fillId="3" borderId="1" xfId="0" applyNumberFormat="1" applyFont="1" applyFill="1" applyBorder="1" applyAlignment="1" applyProtection="1">
      <alignment horizontal="left" vertical="center" indent="3"/>
      <protection hidden="1"/>
    </xf>
    <xf numFmtId="3" fontId="7" fillId="3" borderId="1" xfId="0" applyNumberFormat="1" applyFont="1" applyFill="1" applyBorder="1" applyAlignment="1" applyProtection="1">
      <alignment horizontal="left" vertical="center" indent="4"/>
      <protection hidden="1"/>
    </xf>
    <xf numFmtId="0" fontId="2" fillId="0" borderId="1" xfId="0" applyFont="1" applyBorder="1" applyAlignment="1" applyProtection="1">
      <alignment horizontal="right"/>
      <protection hidden="1"/>
    </xf>
    <xf numFmtId="0" fontId="2" fillId="3" borderId="1" xfId="0" applyFont="1" applyFill="1" applyBorder="1" applyAlignment="1" applyProtection="1">
      <alignment horizontal="left"/>
      <protection hidden="1"/>
    </xf>
    <xf numFmtId="0" fontId="2" fillId="0" borderId="1" xfId="0" applyFont="1" applyBorder="1" applyAlignment="1" applyProtection="1">
      <alignment horizontal="left"/>
      <protection hidden="1"/>
    </xf>
    <xf numFmtId="3" fontId="2" fillId="3" borderId="1" xfId="0" applyNumberFormat="1" applyFont="1" applyFill="1" applyBorder="1" applyAlignment="1" applyProtection="1">
      <alignment horizontal="left"/>
      <protection hidden="1"/>
    </xf>
    <xf numFmtId="166" fontId="2" fillId="3" borderId="1" xfId="1" applyNumberFormat="1" applyFont="1" applyFill="1" applyBorder="1" applyAlignment="1" applyProtection="1">
      <alignment horizontal="left"/>
      <protection hidden="1"/>
    </xf>
    <xf numFmtId="0" fontId="2" fillId="0" borderId="5" xfId="0" applyFont="1" applyBorder="1" applyProtection="1">
      <protection hidden="1"/>
    </xf>
    <xf numFmtId="3" fontId="2" fillId="0" borderId="1" xfId="0" applyNumberFormat="1" applyFont="1" applyBorder="1" applyProtection="1">
      <protection hidden="1"/>
    </xf>
    <xf numFmtId="0" fontId="2" fillId="0" borderId="3" xfId="0" applyFont="1" applyBorder="1" applyProtection="1">
      <protection hidden="1"/>
    </xf>
    <xf numFmtId="0" fontId="2" fillId="0" borderId="4" xfId="0" applyFont="1" applyBorder="1" applyProtection="1">
      <protection hidden="1"/>
    </xf>
    <xf numFmtId="0" fontId="2" fillId="0" borderId="6" xfId="0" applyFont="1" applyBorder="1" applyProtection="1">
      <protection hidden="1"/>
    </xf>
    <xf numFmtId="0" fontId="2" fillId="3" borderId="2" xfId="0" applyFont="1" applyFill="1" applyBorder="1" applyProtection="1">
      <protection locked="0" hidden="1"/>
    </xf>
    <xf numFmtId="0" fontId="15" fillId="4" borderId="1" xfId="0" applyFont="1" applyFill="1" applyBorder="1" applyAlignment="1" applyProtection="1">
      <alignment horizontal="left" vertical="center" indent="1"/>
      <protection hidden="1"/>
    </xf>
    <xf numFmtId="0" fontId="14" fillId="3" borderId="1" xfId="0" applyFont="1" applyFill="1" applyBorder="1" applyAlignment="1" applyProtection="1">
      <alignment horizontal="left" vertical="center" indent="2"/>
      <protection hidden="1"/>
    </xf>
    <xf numFmtId="0" fontId="14" fillId="3" borderId="1" xfId="0" applyFont="1" applyFill="1" applyBorder="1" applyAlignment="1" applyProtection="1">
      <alignment horizontal="left" vertical="center" indent="3"/>
      <protection hidden="1"/>
    </xf>
    <xf numFmtId="0" fontId="14" fillId="3" borderId="1" xfId="0" applyFont="1" applyFill="1" applyBorder="1" applyAlignment="1" applyProtection="1">
      <alignment horizontal="left" vertical="center" indent="4"/>
      <protection hidden="1"/>
    </xf>
    <xf numFmtId="0" fontId="15" fillId="4" borderId="1" xfId="0" applyFont="1" applyFill="1" applyBorder="1" applyAlignment="1" applyProtection="1">
      <alignment vertical="center"/>
      <protection hidden="1"/>
    </xf>
    <xf numFmtId="0" fontId="15" fillId="4" borderId="1" xfId="0" applyFont="1" applyFill="1" applyBorder="1" applyAlignment="1" applyProtection="1">
      <alignment horizontal="left" vertical="center" indent="4"/>
      <protection hidden="1"/>
    </xf>
    <xf numFmtId="0" fontId="14" fillId="3" borderId="1" xfId="0" applyFont="1" applyFill="1" applyBorder="1" applyAlignment="1" applyProtection="1">
      <alignment horizontal="left" vertical="center" indent="5"/>
      <protection hidden="1"/>
    </xf>
    <xf numFmtId="0" fontId="14" fillId="3" borderId="1" xfId="0" applyFont="1" applyFill="1" applyBorder="1" applyAlignment="1" applyProtection="1">
      <alignment horizontal="left" vertical="center" indent="6"/>
      <protection hidden="1"/>
    </xf>
    <xf numFmtId="0" fontId="15" fillId="4" borderId="1" xfId="0" applyFont="1" applyFill="1" applyBorder="1" applyAlignment="1" applyProtection="1">
      <alignment horizontal="left" vertical="center" indent="3"/>
      <protection hidden="1"/>
    </xf>
    <xf numFmtId="0" fontId="14" fillId="3" borderId="1" xfId="0" applyFont="1" applyFill="1" applyBorder="1" applyAlignment="1" applyProtection="1">
      <alignment horizontal="left" vertical="center" indent="1"/>
      <protection hidden="1"/>
    </xf>
    <xf numFmtId="3" fontId="2" fillId="3" borderId="1" xfId="0" applyNumberFormat="1" applyFont="1" applyFill="1" applyBorder="1" applyProtection="1">
      <protection hidden="1"/>
    </xf>
    <xf numFmtId="166" fontId="2" fillId="3" borderId="1" xfId="1" applyNumberFormat="1" applyFont="1" applyFill="1" applyBorder="1" applyProtection="1">
      <protection hidden="1"/>
    </xf>
    <xf numFmtId="0" fontId="14" fillId="3" borderId="1" xfId="0" applyFont="1" applyFill="1" applyBorder="1" applyAlignment="1" applyProtection="1">
      <alignment vertical="center"/>
      <protection hidden="1"/>
    </xf>
    <xf numFmtId="0" fontId="14" fillId="9" borderId="1" xfId="0" applyFont="1" applyFill="1" applyBorder="1" applyAlignment="1" applyProtection="1">
      <alignment vertical="center"/>
      <protection hidden="1"/>
    </xf>
    <xf numFmtId="10" fontId="2" fillId="3" borderId="1" xfId="1" applyNumberFormat="1" applyFont="1" applyFill="1" applyBorder="1" applyProtection="1">
      <protection hidden="1"/>
    </xf>
    <xf numFmtId="166" fontId="7" fillId="3" borderId="1" xfId="1" applyNumberFormat="1" applyFont="1" applyFill="1" applyBorder="1" applyAlignment="1" applyProtection="1">
      <alignment vertical="center"/>
      <protection hidden="1"/>
    </xf>
    <xf numFmtId="0" fontId="15" fillId="10" borderId="1" xfId="0" applyFont="1" applyFill="1" applyBorder="1" applyAlignment="1" applyProtection="1">
      <alignment vertical="center"/>
      <protection hidden="1"/>
    </xf>
    <xf numFmtId="3" fontId="13" fillId="4" borderId="1" xfId="0" applyNumberFormat="1" applyFont="1" applyFill="1" applyBorder="1" applyAlignment="1" applyProtection="1">
      <alignment vertical="center"/>
      <protection hidden="1"/>
    </xf>
    <xf numFmtId="10" fontId="11" fillId="4" borderId="1" xfId="1" applyNumberFormat="1" applyFont="1" applyFill="1" applyBorder="1" applyProtection="1">
      <protection hidden="1"/>
    </xf>
    <xf numFmtId="166" fontId="13" fillId="4" borderId="1" xfId="1" applyNumberFormat="1" applyFont="1" applyFill="1" applyBorder="1" applyAlignment="1" applyProtection="1">
      <alignment vertical="center"/>
      <protection hidden="1"/>
    </xf>
    <xf numFmtId="0" fontId="2" fillId="3" borderId="1" xfId="0" applyFont="1" applyFill="1" applyBorder="1" applyProtection="1">
      <protection hidden="1"/>
    </xf>
    <xf numFmtId="3" fontId="2" fillId="0" borderId="1" xfId="0" applyNumberFormat="1" applyFont="1" applyFill="1" applyBorder="1" applyProtection="1">
      <protection hidden="1"/>
    </xf>
    <xf numFmtId="0" fontId="16" fillId="11" borderId="1" xfId="0" applyFont="1" applyFill="1" applyBorder="1" applyAlignment="1" applyProtection="1">
      <alignment horizontal="center" vertical="center"/>
      <protection locked="0" hidden="1"/>
    </xf>
    <xf numFmtId="4" fontId="7" fillId="3" borderId="1" xfId="1" applyNumberFormat="1" applyFont="1" applyFill="1" applyBorder="1" applyAlignment="1" applyProtection="1">
      <alignment vertical="center"/>
      <protection hidden="1"/>
    </xf>
    <xf numFmtId="4" fontId="13" fillId="4" borderId="1" xfId="1" applyNumberFormat="1" applyFont="1" applyFill="1" applyBorder="1" applyAlignment="1" applyProtection="1">
      <alignment vertical="center"/>
      <protection hidden="1"/>
    </xf>
    <xf numFmtId="166" fontId="11" fillId="4" borderId="1" xfId="1" applyNumberFormat="1" applyFont="1" applyFill="1" applyBorder="1" applyProtection="1">
      <protection hidden="1"/>
    </xf>
    <xf numFmtId="166" fontId="2" fillId="0" borderId="1" xfId="0" applyNumberFormat="1" applyFont="1" applyBorder="1" applyProtection="1">
      <protection hidden="1"/>
    </xf>
    <xf numFmtId="0" fontId="12" fillId="5" borderId="1" xfId="0" applyFont="1" applyFill="1" applyBorder="1" applyAlignment="1" applyProtection="1">
      <alignment horizontal="center" vertical="center"/>
      <protection locked="0" hidden="1"/>
    </xf>
    <xf numFmtId="0" fontId="2" fillId="0" borderId="1" xfId="0" applyFont="1" applyFill="1" applyBorder="1" applyProtection="1">
      <protection hidden="1"/>
    </xf>
    <xf numFmtId="3" fontId="2" fillId="0" borderId="1" xfId="0" applyNumberFormat="1" applyFont="1" applyFill="1" applyBorder="1" applyAlignment="1" applyProtection="1">
      <alignment horizontal="left"/>
      <protection hidden="1"/>
    </xf>
    <xf numFmtId="0" fontId="2" fillId="0" borderId="1" xfId="0" applyFont="1" applyFill="1" applyBorder="1" applyAlignment="1" applyProtection="1">
      <alignment horizontal="left"/>
      <protection hidden="1"/>
    </xf>
    <xf numFmtId="167" fontId="2" fillId="3" borderId="1" xfId="0" applyNumberFormat="1" applyFont="1" applyFill="1" applyBorder="1" applyProtection="1">
      <protection hidden="1"/>
    </xf>
    <xf numFmtId="167" fontId="7" fillId="3" borderId="1" xfId="0" applyNumberFormat="1" applyFont="1" applyFill="1" applyBorder="1" applyAlignment="1" applyProtection="1">
      <alignment vertical="center"/>
      <protection hidden="1"/>
    </xf>
    <xf numFmtId="167" fontId="13" fillId="4" borderId="1" xfId="0" applyNumberFormat="1" applyFont="1" applyFill="1" applyBorder="1" applyAlignment="1" applyProtection="1">
      <alignment vertical="center"/>
      <protection hidden="1"/>
    </xf>
    <xf numFmtId="4" fontId="2" fillId="3" borderId="1" xfId="1" applyNumberFormat="1" applyFont="1" applyFill="1" applyBorder="1" applyProtection="1">
      <protection hidden="1"/>
    </xf>
    <xf numFmtId="4" fontId="11" fillId="4" borderId="1" xfId="1" applyNumberFormat="1" applyFont="1" applyFill="1" applyBorder="1" applyProtection="1">
      <protection hidden="1"/>
    </xf>
    <xf numFmtId="0" fontId="18" fillId="0" borderId="1" xfId="4" applyFont="1" applyBorder="1" applyAlignment="1" applyProtection="1">
      <protection hidden="1"/>
    </xf>
    <xf numFmtId="10" fontId="2" fillId="4" borderId="1" xfId="1" applyNumberFormat="1" applyFont="1" applyFill="1" applyBorder="1" applyProtection="1">
      <protection hidden="1"/>
    </xf>
    <xf numFmtId="166" fontId="7" fillId="4" borderId="1" xfId="1" applyNumberFormat="1" applyFont="1" applyFill="1" applyBorder="1" applyAlignment="1" applyProtection="1">
      <alignment vertical="center"/>
      <protection hidden="1"/>
    </xf>
    <xf numFmtId="0" fontId="0" fillId="0" borderId="1" xfId="0" applyBorder="1" applyAlignment="1" applyProtection="1">
      <alignment vertical="center"/>
      <protection hidden="1"/>
    </xf>
    <xf numFmtId="0" fontId="9" fillId="0" borderId="1" xfId="0" applyFont="1" applyBorder="1" applyAlignment="1" applyProtection="1">
      <alignment vertical="center"/>
      <protection hidden="1"/>
    </xf>
    <xf numFmtId="0" fontId="11" fillId="0" borderId="1" xfId="0" applyFont="1" applyBorder="1" applyAlignment="1" applyProtection="1">
      <alignment vertical="center"/>
      <protection hidden="1"/>
    </xf>
    <xf numFmtId="0" fontId="2" fillId="0" borderId="1" xfId="0" applyFont="1" applyBorder="1" applyAlignment="1">
      <alignment vertical="center"/>
    </xf>
    <xf numFmtId="167" fontId="7" fillId="3" borderId="1" xfId="1" applyNumberFormat="1" applyFont="1" applyFill="1" applyBorder="1" applyAlignment="1" applyProtection="1">
      <alignment vertical="center"/>
      <protection hidden="1"/>
    </xf>
    <xf numFmtId="167" fontId="7" fillId="4" borderId="1" xfId="1" applyNumberFormat="1" applyFont="1" applyFill="1" applyBorder="1" applyAlignment="1" applyProtection="1">
      <alignment vertical="center"/>
      <protection hidden="1"/>
    </xf>
    <xf numFmtId="167" fontId="13" fillId="4" borderId="1" xfId="1" applyNumberFormat="1" applyFont="1" applyFill="1" applyBorder="1" applyAlignment="1" applyProtection="1">
      <alignment vertical="center"/>
      <protection hidden="1"/>
    </xf>
    <xf numFmtId="167" fontId="2" fillId="0" borderId="1" xfId="0" applyNumberFormat="1" applyFont="1" applyFill="1" applyBorder="1" applyProtection="1">
      <protection hidden="1"/>
    </xf>
    <xf numFmtId="166" fontId="2" fillId="4" borderId="1" xfId="1" applyNumberFormat="1" applyFont="1" applyFill="1" applyBorder="1" applyProtection="1">
      <protection hidden="1"/>
    </xf>
    <xf numFmtId="3" fontId="7" fillId="3" borderId="1" xfId="1" applyNumberFormat="1" applyFont="1" applyFill="1" applyBorder="1" applyAlignment="1" applyProtection="1">
      <alignment vertical="center"/>
      <protection hidden="1"/>
    </xf>
    <xf numFmtId="3" fontId="7" fillId="4" borderId="1" xfId="1" applyNumberFormat="1" applyFont="1" applyFill="1" applyBorder="1" applyAlignment="1" applyProtection="1">
      <alignment vertical="center"/>
      <protection hidden="1"/>
    </xf>
    <xf numFmtId="3" fontId="13" fillId="4" borderId="1" xfId="1" applyNumberFormat="1" applyFont="1" applyFill="1" applyBorder="1" applyAlignment="1" applyProtection="1">
      <alignment vertical="center"/>
      <protection hidden="1"/>
    </xf>
    <xf numFmtId="167" fontId="2" fillId="0" borderId="1" xfId="0" applyNumberFormat="1" applyFont="1" applyBorder="1" applyProtection="1">
      <protection hidden="1"/>
    </xf>
    <xf numFmtId="167" fontId="7" fillId="4" borderId="1" xfId="0" applyNumberFormat="1" applyFont="1" applyFill="1" applyBorder="1" applyAlignment="1" applyProtection="1">
      <alignment vertical="center"/>
      <protection hidden="1"/>
    </xf>
    <xf numFmtId="0" fontId="11" fillId="4" borderId="1" xfId="0" applyFont="1" applyFill="1" applyBorder="1" applyProtection="1">
      <protection hidden="1"/>
    </xf>
    <xf numFmtId="166" fontId="2" fillId="3" borderId="1" xfId="1" applyNumberFormat="1" applyFont="1" applyFill="1" applyBorder="1" applyAlignment="1" applyProtection="1">
      <alignment horizontal="right"/>
      <protection hidden="1"/>
    </xf>
    <xf numFmtId="166" fontId="11" fillId="4" borderId="1" xfId="1" applyNumberFormat="1" applyFont="1" applyFill="1" applyBorder="1" applyAlignment="1" applyProtection="1">
      <alignment horizontal="right"/>
      <protection hidden="1"/>
    </xf>
    <xf numFmtId="3" fontId="11" fillId="4" borderId="1" xfId="0" applyNumberFormat="1" applyFont="1" applyFill="1" applyBorder="1" applyProtection="1">
      <protection hidden="1"/>
    </xf>
    <xf numFmtId="0" fontId="11" fillId="12" borderId="1" xfId="0" applyFont="1" applyFill="1" applyBorder="1" applyAlignment="1" applyProtection="1">
      <alignment horizontal="center"/>
      <protection hidden="1"/>
    </xf>
    <xf numFmtId="3" fontId="2" fillId="3" borderId="1" xfId="0" applyNumberFormat="1" applyFont="1" applyFill="1" applyBorder="1" applyAlignment="1" applyProtection="1">
      <alignment horizontal="right"/>
      <protection hidden="1"/>
    </xf>
    <xf numFmtId="3" fontId="11" fillId="4" borderId="1" xfId="0" applyNumberFormat="1" applyFont="1" applyFill="1" applyBorder="1" applyAlignment="1" applyProtection="1">
      <alignment horizontal="right"/>
      <protection hidden="1"/>
    </xf>
    <xf numFmtId="3" fontId="2" fillId="0" borderId="1" xfId="0" applyNumberFormat="1" applyFont="1" applyBorder="1" applyAlignment="1" applyProtection="1">
      <alignment horizontal="right"/>
      <protection hidden="1"/>
    </xf>
    <xf numFmtId="3" fontId="13" fillId="12" borderId="1" xfId="0" applyNumberFormat="1" applyFont="1" applyFill="1" applyBorder="1" applyAlignment="1" applyProtection="1">
      <alignment horizontal="center" wrapText="1"/>
      <protection hidden="1"/>
    </xf>
    <xf numFmtId="0" fontId="11" fillId="12" borderId="5" xfId="0" applyFont="1" applyFill="1" applyBorder="1" applyAlignment="1" applyProtection="1">
      <protection hidden="1"/>
    </xf>
    <xf numFmtId="0" fontId="11" fillId="4" borderId="6" xfId="0" applyFont="1" applyFill="1" applyBorder="1" applyAlignment="1" applyProtection="1">
      <protection hidden="1"/>
    </xf>
    <xf numFmtId="0" fontId="2" fillId="3" borderId="6" xfId="0" applyFont="1" applyFill="1" applyBorder="1" applyAlignment="1" applyProtection="1">
      <alignment horizontal="left"/>
      <protection hidden="1"/>
    </xf>
    <xf numFmtId="0" fontId="2" fillId="0" borderId="6" xfId="0" applyFont="1" applyFill="1" applyBorder="1" applyAlignment="1" applyProtection="1">
      <protection hidden="1"/>
    </xf>
    <xf numFmtId="0" fontId="11" fillId="4" borderId="5" xfId="0" applyFont="1" applyFill="1" applyBorder="1" applyProtection="1">
      <protection hidden="1"/>
    </xf>
    <xf numFmtId="0" fontId="2" fillId="3" borderId="5" xfId="0" applyFont="1" applyFill="1" applyBorder="1" applyProtection="1">
      <protection hidden="1"/>
    </xf>
    <xf numFmtId="3" fontId="7" fillId="0" borderId="5" xfId="0" applyNumberFormat="1" applyFont="1" applyBorder="1" applyAlignment="1" applyProtection="1">
      <alignment vertical="center"/>
      <protection hidden="1"/>
    </xf>
    <xf numFmtId="0" fontId="2" fillId="0" borderId="1" xfId="0" applyFont="1" applyBorder="1" applyAlignment="1" applyProtection="1">
      <alignment horizontal="center" vertical="center"/>
      <protection hidden="1"/>
    </xf>
    <xf numFmtId="0" fontId="0" fillId="0" borderId="1" xfId="0" applyFont="1" applyBorder="1" applyAlignment="1" applyProtection="1">
      <alignment horizontal="center" vertical="center"/>
      <protection hidden="1"/>
    </xf>
    <xf numFmtId="3" fontId="7" fillId="13" borderId="1" xfId="0" applyNumberFormat="1" applyFont="1" applyFill="1" applyBorder="1" applyAlignment="1" applyProtection="1">
      <alignment vertical="center"/>
    </xf>
    <xf numFmtId="3" fontId="13" fillId="13" borderId="1" xfId="0" applyNumberFormat="1" applyFont="1" applyFill="1" applyBorder="1" applyAlignment="1" applyProtection="1">
      <alignment vertical="center"/>
    </xf>
    <xf numFmtId="0" fontId="6" fillId="0" borderId="1" xfId="0" applyFont="1" applyBorder="1" applyProtection="1">
      <protection locked="0"/>
    </xf>
    <xf numFmtId="0" fontId="2" fillId="0" borderId="1" xfId="0" applyFont="1" applyBorder="1" applyProtection="1">
      <protection locked="0"/>
    </xf>
    <xf numFmtId="0" fontId="2" fillId="0" borderId="1" xfId="0" applyFont="1" applyBorder="1" applyAlignment="1" applyProtection="1">
      <alignment horizontal="right" vertical="center"/>
      <protection locked="0"/>
    </xf>
    <xf numFmtId="0" fontId="11" fillId="0" borderId="1" xfId="0" applyFont="1" applyBorder="1" applyAlignment="1" applyProtection="1">
      <alignment vertical="center"/>
      <protection locked="0"/>
    </xf>
    <xf numFmtId="0" fontId="11" fillId="0" borderId="1" xfId="0" applyFont="1" applyBorder="1" applyAlignment="1" applyProtection="1">
      <alignment horizontal="right" vertical="center"/>
      <protection locked="0"/>
    </xf>
    <xf numFmtId="0" fontId="11" fillId="7" borderId="1" xfId="0" applyFont="1" applyFill="1" applyBorder="1" applyAlignment="1" applyProtection="1">
      <alignment horizontal="center" wrapText="1"/>
      <protection locked="0"/>
    </xf>
    <xf numFmtId="0" fontId="11" fillId="0" borderId="1" xfId="0" applyFont="1" applyBorder="1" applyAlignment="1" applyProtection="1">
      <alignment horizontal="center" wrapText="1"/>
      <protection locked="0"/>
    </xf>
    <xf numFmtId="3" fontId="7" fillId="0" borderId="1" xfId="0" applyNumberFormat="1" applyFont="1" applyBorder="1" applyAlignment="1" applyProtection="1">
      <alignment horizontal="right" vertical="center"/>
      <protection locked="0"/>
    </xf>
    <xf numFmtId="3" fontId="13" fillId="4" borderId="1" xfId="0" applyNumberFormat="1" applyFont="1" applyFill="1" applyBorder="1" applyAlignment="1" applyProtection="1">
      <alignment horizontal="left" vertical="center"/>
      <protection locked="0"/>
    </xf>
    <xf numFmtId="3" fontId="7" fillId="4" borderId="1" xfId="0" applyNumberFormat="1" applyFont="1" applyFill="1" applyBorder="1" applyAlignment="1" applyProtection="1">
      <alignment vertical="center"/>
      <protection locked="0"/>
    </xf>
    <xf numFmtId="3" fontId="13" fillId="4" borderId="1" xfId="0" applyNumberFormat="1" applyFont="1" applyFill="1" applyBorder="1" applyAlignment="1" applyProtection="1">
      <alignment horizontal="left" vertical="center" indent="1"/>
      <protection locked="0"/>
    </xf>
    <xf numFmtId="3" fontId="7" fillId="3" borderId="1" xfId="0" applyNumberFormat="1" applyFont="1" applyFill="1" applyBorder="1" applyAlignment="1" applyProtection="1">
      <alignment horizontal="left" vertical="center" indent="2"/>
      <protection locked="0"/>
    </xf>
    <xf numFmtId="3" fontId="7" fillId="3" borderId="1" xfId="0" applyNumberFormat="1" applyFont="1" applyFill="1" applyBorder="1" applyAlignment="1" applyProtection="1">
      <alignment vertical="center"/>
      <protection locked="0"/>
    </xf>
    <xf numFmtId="0" fontId="7" fillId="0" borderId="1" xfId="0" applyFont="1" applyBorder="1" applyAlignment="1" applyProtection="1">
      <alignment horizontal="right" vertical="center"/>
      <protection locked="0"/>
    </xf>
    <xf numFmtId="3" fontId="7" fillId="3" borderId="1" xfId="0" applyNumberFormat="1" applyFont="1" applyFill="1" applyBorder="1" applyAlignment="1" applyProtection="1">
      <alignment horizontal="left" vertical="center" indent="3"/>
      <protection locked="0"/>
    </xf>
    <xf numFmtId="3" fontId="7" fillId="3" borderId="1" xfId="0" applyNumberFormat="1" applyFont="1" applyFill="1" applyBorder="1" applyAlignment="1" applyProtection="1">
      <alignment horizontal="left" vertical="center" indent="4"/>
      <protection locked="0"/>
    </xf>
    <xf numFmtId="0" fontId="15" fillId="4" borderId="1" xfId="0" applyFont="1" applyFill="1" applyBorder="1" applyAlignment="1" applyProtection="1">
      <alignment horizontal="left" vertical="center" indent="1"/>
      <protection locked="0"/>
    </xf>
    <xf numFmtId="0" fontId="14" fillId="3" borderId="1" xfId="0" applyFont="1" applyFill="1" applyBorder="1" applyAlignment="1" applyProtection="1">
      <alignment horizontal="left" vertical="center" indent="2"/>
      <protection locked="0"/>
    </xf>
    <xf numFmtId="0" fontId="14" fillId="3" borderId="1" xfId="0" applyFont="1" applyFill="1" applyBorder="1" applyAlignment="1" applyProtection="1">
      <alignment horizontal="left" vertical="center" indent="3"/>
      <protection locked="0"/>
    </xf>
    <xf numFmtId="0" fontId="14" fillId="3" borderId="1" xfId="0" applyFont="1" applyFill="1" applyBorder="1" applyAlignment="1" applyProtection="1">
      <alignment horizontal="left" vertical="center" indent="4"/>
      <protection locked="0"/>
    </xf>
    <xf numFmtId="0" fontId="15" fillId="4" borderId="1" xfId="0" applyFont="1" applyFill="1" applyBorder="1" applyAlignment="1" applyProtection="1">
      <alignment vertical="center"/>
      <protection locked="0"/>
    </xf>
    <xf numFmtId="0" fontId="15" fillId="4" borderId="1" xfId="0" applyFont="1" applyFill="1" applyBorder="1" applyAlignment="1" applyProtection="1">
      <alignment horizontal="left" vertical="center" indent="4"/>
      <protection locked="0"/>
    </xf>
    <xf numFmtId="0" fontId="14" fillId="3" borderId="1" xfId="0" applyFont="1" applyFill="1" applyBorder="1" applyAlignment="1" applyProtection="1">
      <alignment horizontal="left" vertical="center" indent="5"/>
      <protection locked="0"/>
    </xf>
    <xf numFmtId="0" fontId="14" fillId="3" borderId="1" xfId="0" applyFont="1" applyFill="1" applyBorder="1" applyAlignment="1" applyProtection="1">
      <alignment horizontal="left" vertical="center" indent="6"/>
      <protection locked="0"/>
    </xf>
    <xf numFmtId="0" fontId="15" fillId="4" borderId="1" xfId="0" applyFont="1" applyFill="1" applyBorder="1" applyAlignment="1" applyProtection="1">
      <alignment horizontal="left" vertical="center" indent="3"/>
      <protection locked="0"/>
    </xf>
    <xf numFmtId="0" fontId="14" fillId="3" borderId="1" xfId="0" applyFont="1" applyFill="1" applyBorder="1" applyAlignment="1" applyProtection="1">
      <alignment horizontal="left" vertical="center" indent="1"/>
      <protection locked="0"/>
    </xf>
    <xf numFmtId="3" fontId="2" fillId="0" borderId="1" xfId="0" applyNumberFormat="1" applyFont="1" applyBorder="1" applyAlignment="1" applyProtection="1">
      <alignment horizontal="right" vertical="center"/>
      <protection locked="0"/>
    </xf>
    <xf numFmtId="0" fontId="14" fillId="3" borderId="1" xfId="0" applyFont="1" applyFill="1" applyBorder="1" applyAlignment="1" applyProtection="1">
      <alignment vertical="center"/>
      <protection locked="0"/>
    </xf>
    <xf numFmtId="0" fontId="14" fillId="9" borderId="1" xfId="0" applyFont="1" applyFill="1" applyBorder="1" applyAlignment="1" applyProtection="1">
      <alignment vertical="center"/>
      <protection locked="0"/>
    </xf>
    <xf numFmtId="0" fontId="15" fillId="10" borderId="1" xfId="0" applyFont="1" applyFill="1" applyBorder="1" applyAlignment="1" applyProtection="1">
      <alignment vertical="center"/>
      <protection locked="0"/>
    </xf>
    <xf numFmtId="0" fontId="2" fillId="0" borderId="1" xfId="0" applyFont="1" applyFill="1" applyBorder="1" applyProtection="1">
      <protection locked="0"/>
    </xf>
    <xf numFmtId="0" fontId="11" fillId="0" borderId="1" xfId="0" applyFont="1" applyFill="1" applyBorder="1" applyAlignment="1" applyProtection="1">
      <alignment horizontal="center" wrapText="1"/>
      <protection locked="0"/>
    </xf>
    <xf numFmtId="3" fontId="7" fillId="0" borderId="1" xfId="0" applyNumberFormat="1" applyFont="1" applyFill="1" applyBorder="1" applyAlignment="1" applyProtection="1">
      <alignment vertical="center"/>
      <protection locked="0"/>
    </xf>
    <xf numFmtId="4" fontId="7" fillId="3" borderId="1" xfId="0" applyNumberFormat="1" applyFont="1" applyFill="1" applyBorder="1" applyAlignment="1" applyProtection="1">
      <alignment vertical="center"/>
      <protection locked="0"/>
    </xf>
    <xf numFmtId="4" fontId="13" fillId="4" borderId="1" xfId="0" applyNumberFormat="1" applyFont="1" applyFill="1" applyBorder="1" applyAlignment="1" applyProtection="1">
      <alignment vertical="center"/>
      <protection locked="0"/>
    </xf>
    <xf numFmtId="4" fontId="7" fillId="0" borderId="1" xfId="0" applyNumberFormat="1" applyFont="1" applyFill="1" applyBorder="1" applyAlignment="1" applyProtection="1">
      <alignment vertical="center"/>
      <protection locked="0"/>
    </xf>
    <xf numFmtId="0" fontId="2" fillId="12" borderId="1" xfId="0" applyFont="1" applyFill="1" applyBorder="1" applyAlignment="1" applyProtection="1">
      <alignment horizontal="center" wrapText="1"/>
      <protection hidden="1"/>
    </xf>
    <xf numFmtId="0" fontId="11" fillId="12" borderId="1" xfId="0" applyFont="1" applyFill="1" applyBorder="1" applyAlignment="1" applyProtection="1">
      <alignment horizontal="center" wrapText="1"/>
      <protection hidden="1"/>
    </xf>
    <xf numFmtId="4" fontId="7" fillId="14" borderId="1" xfId="0" applyNumberFormat="1" applyFont="1" applyFill="1" applyBorder="1" applyAlignment="1">
      <alignment vertical="center"/>
    </xf>
    <xf numFmtId="0" fontId="7" fillId="14" borderId="1" xfId="3" applyFont="1" applyFill="1" applyBorder="1" applyAlignment="1">
      <alignment vertical="center"/>
    </xf>
    <xf numFmtId="0" fontId="7" fillId="14" borderId="1" xfId="0" applyFont="1" applyFill="1" applyBorder="1" applyAlignment="1">
      <alignment vertical="center"/>
    </xf>
    <xf numFmtId="164" fontId="7" fillId="14" borderId="1" xfId="0" applyNumberFormat="1" applyFont="1" applyFill="1" applyBorder="1" applyAlignment="1">
      <alignment vertical="center"/>
    </xf>
    <xf numFmtId="3" fontId="7" fillId="0" borderId="1" xfId="0" applyNumberFormat="1" applyFont="1" applyFill="1" applyBorder="1" applyAlignment="1" applyProtection="1">
      <alignment horizontal="right" vertical="center"/>
      <protection locked="0"/>
    </xf>
    <xf numFmtId="3" fontId="2" fillId="0" borderId="1" xfId="0" applyNumberFormat="1" applyFont="1" applyFill="1" applyBorder="1" applyAlignment="1" applyProtection="1">
      <alignment horizontal="right" wrapText="1"/>
      <protection locked="0"/>
    </xf>
    <xf numFmtId="0" fontId="2" fillId="0" borderId="1" xfId="0" applyFont="1" applyFill="1" applyBorder="1" applyAlignment="1" applyProtection="1">
      <alignment horizontal="right" wrapText="1"/>
      <protection locked="0"/>
    </xf>
    <xf numFmtId="0" fontId="2" fillId="3" borderId="1" xfId="0" applyFont="1" applyFill="1" applyBorder="1" applyAlignment="1" applyProtection="1">
      <alignment horizontal="right" wrapText="1"/>
      <protection locked="0"/>
    </xf>
    <xf numFmtId="0" fontId="2" fillId="0" borderId="1" xfId="0" applyFont="1" applyFill="1" applyBorder="1" applyAlignment="1" applyProtection="1">
      <alignment horizontal="right" vertical="center"/>
      <protection locked="0"/>
    </xf>
    <xf numFmtId="0" fontId="15" fillId="0" borderId="1" xfId="0" applyFont="1" applyFill="1" applyBorder="1" applyAlignment="1" applyProtection="1">
      <alignment horizontal="center" wrapText="1"/>
      <protection locked="0"/>
    </xf>
    <xf numFmtId="0" fontId="14" fillId="0" borderId="1" xfId="0" applyFont="1" applyFill="1" applyBorder="1" applyProtection="1">
      <protection locked="0"/>
    </xf>
    <xf numFmtId="0" fontId="14" fillId="0" borderId="1" xfId="0" applyFont="1" applyFill="1" applyBorder="1" applyAlignment="1" applyProtection="1">
      <alignment horizontal="right" vertical="center"/>
      <protection locked="0"/>
    </xf>
    <xf numFmtId="3" fontId="14" fillId="0" borderId="1" xfId="0" applyNumberFormat="1" applyFont="1" applyFill="1" applyBorder="1" applyAlignment="1" applyProtection="1">
      <alignment horizontal="right" wrapText="1"/>
      <protection locked="0"/>
    </xf>
    <xf numFmtId="0" fontId="14" fillId="3" borderId="1" xfId="0" applyFont="1" applyFill="1" applyBorder="1" applyAlignment="1" applyProtection="1">
      <alignment horizontal="right" wrapText="1"/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4" fontId="2" fillId="0" borderId="1" xfId="0" applyNumberFormat="1" applyFont="1" applyFill="1" applyBorder="1" applyAlignment="1" applyProtection="1">
      <alignment horizontal="right" wrapText="1"/>
      <protection locked="0"/>
    </xf>
    <xf numFmtId="0" fontId="2" fillId="8" borderId="1" xfId="0" applyFont="1" applyFill="1" applyBorder="1" applyAlignment="1" applyProtection="1">
      <alignment horizontal="right" wrapText="1"/>
      <protection locked="0"/>
    </xf>
    <xf numFmtId="0" fontId="11" fillId="8" borderId="1" xfId="0" applyFont="1" applyFill="1" applyBorder="1" applyAlignment="1" applyProtection="1">
      <alignment horizontal="center" wrapText="1"/>
      <protection locked="0"/>
    </xf>
    <xf numFmtId="0" fontId="15" fillId="8" borderId="1" xfId="0" applyFont="1" applyFill="1" applyBorder="1" applyAlignment="1" applyProtection="1">
      <alignment horizontal="center" wrapText="1"/>
      <protection locked="0"/>
    </xf>
    <xf numFmtId="3" fontId="7" fillId="0" borderId="1" xfId="0" applyNumberFormat="1" applyFont="1" applyBorder="1" applyAlignment="1" applyProtection="1">
      <alignment horizontal="right" vertical="center" wrapText="1"/>
      <protection locked="0"/>
    </xf>
    <xf numFmtId="0" fontId="2" fillId="0" borderId="1" xfId="0" applyFont="1" applyBorder="1" applyAlignment="1" applyProtection="1">
      <alignment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3" fontId="7" fillId="4" borderId="1" xfId="0" applyNumberFormat="1" applyFont="1" applyFill="1" applyBorder="1" applyAlignment="1" applyProtection="1">
      <alignment horizontal="right" vertical="center"/>
      <protection locked="0"/>
    </xf>
    <xf numFmtId="3" fontId="7" fillId="3" borderId="1" xfId="0" applyNumberFormat="1" applyFont="1" applyFill="1" applyBorder="1" applyAlignment="1" applyProtection="1">
      <alignment horizontal="right" vertical="center"/>
      <protection locked="0"/>
    </xf>
    <xf numFmtId="0" fontId="2" fillId="0" borderId="1" xfId="0" applyFont="1" applyBorder="1" applyAlignment="1" applyProtection="1">
      <alignment horizontal="center" wrapText="1"/>
      <protection locked="0"/>
    </xf>
    <xf numFmtId="0" fontId="2" fillId="0" borderId="1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11" fillId="14" borderId="1" xfId="0" applyFont="1" applyFill="1" applyBorder="1" applyAlignment="1" applyProtection="1">
      <alignment horizontal="center" wrapText="1"/>
      <protection hidden="1"/>
    </xf>
    <xf numFmtId="0" fontId="11" fillId="14" borderId="1" xfId="0" applyFont="1" applyFill="1" applyBorder="1" applyAlignment="1">
      <alignment horizontal="center" wrapText="1"/>
    </xf>
    <xf numFmtId="166" fontId="7" fillId="3" borderId="1" xfId="1" applyNumberFormat="1" applyFont="1" applyFill="1" applyBorder="1" applyAlignment="1" applyProtection="1">
      <alignment vertical="center"/>
      <protection locked="0"/>
    </xf>
    <xf numFmtId="0" fontId="5" fillId="0" borderId="1" xfId="0" applyFont="1" applyFill="1" applyBorder="1" applyProtection="1">
      <protection hidden="1"/>
    </xf>
    <xf numFmtId="4" fontId="2" fillId="0" borderId="1" xfId="0" applyNumberFormat="1" applyFont="1" applyBorder="1" applyProtection="1">
      <protection hidden="1"/>
    </xf>
    <xf numFmtId="0" fontId="9" fillId="0" borderId="1" xfId="0" applyFont="1" applyFill="1" applyBorder="1" applyAlignment="1">
      <alignment horizontal="left"/>
    </xf>
    <xf numFmtId="0" fontId="16" fillId="0" borderId="1" xfId="0" applyFont="1" applyBorder="1" applyAlignment="1" applyProtection="1">
      <alignment vertical="center"/>
      <protection hidden="1"/>
    </xf>
    <xf numFmtId="0" fontId="16" fillId="0" borderId="1" xfId="0" applyFont="1" applyBorder="1" applyAlignment="1" applyProtection="1">
      <alignment horizontal="center" vertical="center"/>
      <protection hidden="1"/>
    </xf>
    <xf numFmtId="0" fontId="20" fillId="2" borderId="1" xfId="3" applyFont="1" applyFill="1" applyBorder="1" applyAlignment="1" applyProtection="1">
      <alignment horizontal="left" vertical="center"/>
      <protection locked="0"/>
    </xf>
    <xf numFmtId="0" fontId="11" fillId="0" borderId="6" xfId="0" applyFont="1" applyFill="1" applyBorder="1" applyAlignment="1" applyProtection="1">
      <protection hidden="1"/>
    </xf>
    <xf numFmtId="3" fontId="2" fillId="0" borderId="1" xfId="0" applyNumberFormat="1" applyFont="1" applyBorder="1" applyProtection="1">
      <protection locked="0"/>
    </xf>
    <xf numFmtId="14" fontId="9" fillId="0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 applyProtection="1">
      <alignment horizontal="right"/>
      <protection locked="0"/>
    </xf>
    <xf numFmtId="0" fontId="2" fillId="3" borderId="1" xfId="0" applyFont="1" applyFill="1" applyBorder="1" applyProtection="1">
      <protection locked="0"/>
    </xf>
    <xf numFmtId="0" fontId="11" fillId="3" borderId="1" xfId="0" applyFont="1" applyFill="1" applyBorder="1" applyAlignment="1" applyProtection="1">
      <alignment horizontal="right"/>
      <protection locked="0"/>
    </xf>
    <xf numFmtId="3" fontId="2" fillId="3" borderId="1" xfId="0" applyNumberFormat="1" applyFont="1" applyFill="1" applyBorder="1" applyProtection="1">
      <protection locked="0"/>
    </xf>
    <xf numFmtId="4" fontId="13" fillId="0" borderId="1" xfId="0" applyNumberFormat="1" applyFont="1" applyFill="1" applyBorder="1" applyAlignment="1" applyProtection="1">
      <alignment vertical="center"/>
      <protection locked="0"/>
    </xf>
    <xf numFmtId="0" fontId="11" fillId="7" borderId="1" xfId="0" applyFont="1" applyFill="1" applyBorder="1" applyAlignment="1" applyProtection="1">
      <alignment horizontal="left" wrapText="1"/>
      <protection locked="0"/>
    </xf>
    <xf numFmtId="3" fontId="13" fillId="4" borderId="1" xfId="0" applyNumberFormat="1" applyFont="1" applyFill="1" applyBorder="1" applyAlignment="1" applyProtection="1">
      <alignment vertical="center"/>
      <protection locked="0"/>
    </xf>
    <xf numFmtId="0" fontId="2" fillId="15" borderId="1" xfId="0" applyFont="1" applyFill="1" applyBorder="1" applyProtection="1">
      <protection locked="0"/>
    </xf>
    <xf numFmtId="3" fontId="2" fillId="15" borderId="0" xfId="0" applyNumberFormat="1" applyFont="1" applyFill="1"/>
    <xf numFmtId="0" fontId="11" fillId="12" borderId="5" xfId="0" applyFont="1" applyFill="1" applyBorder="1" applyAlignment="1" applyProtection="1">
      <alignment horizontal="left"/>
      <protection hidden="1"/>
    </xf>
    <xf numFmtId="0" fontId="11" fillId="12" borderId="6" xfId="0" applyFont="1" applyFill="1" applyBorder="1" applyAlignment="1" applyProtection="1">
      <alignment horizontal="left"/>
      <protection hidden="1"/>
    </xf>
    <xf numFmtId="0" fontId="11" fillId="12" borderId="3" xfId="0" applyFont="1" applyFill="1" applyBorder="1" applyAlignment="1" applyProtection="1">
      <alignment horizontal="center"/>
      <protection hidden="1"/>
    </xf>
    <xf numFmtId="0" fontId="11" fillId="12" borderId="4" xfId="0" applyFont="1" applyFill="1" applyBorder="1" applyAlignment="1" applyProtection="1">
      <alignment horizontal="center"/>
      <protection hidden="1"/>
    </xf>
    <xf numFmtId="0" fontId="11" fillId="12" borderId="5" xfId="0" applyFont="1" applyFill="1" applyBorder="1" applyAlignment="1" applyProtection="1">
      <alignment horizontal="center" wrapText="1"/>
      <protection hidden="1"/>
    </xf>
    <xf numFmtId="0" fontId="11" fillId="12" borderId="6" xfId="0" applyFont="1" applyFill="1" applyBorder="1" applyAlignment="1" applyProtection="1">
      <alignment horizontal="center" wrapText="1"/>
      <protection hidden="1"/>
    </xf>
    <xf numFmtId="0" fontId="12" fillId="8" borderId="3" xfId="0" applyFont="1" applyFill="1" applyBorder="1" applyAlignment="1" applyProtection="1">
      <alignment horizontal="left" vertical="center"/>
      <protection locked="0"/>
    </xf>
    <xf numFmtId="0" fontId="12" fillId="8" borderId="7" xfId="0" applyFont="1" applyFill="1" applyBorder="1" applyAlignment="1" applyProtection="1">
      <alignment horizontal="left" vertical="center"/>
      <protection locked="0"/>
    </xf>
    <xf numFmtId="0" fontId="12" fillId="8" borderId="4" xfId="0" applyFont="1" applyFill="1" applyBorder="1" applyAlignment="1" applyProtection="1">
      <alignment horizontal="left" vertical="center"/>
      <protection locked="0"/>
    </xf>
  </cellXfs>
  <cellStyles count="6">
    <cellStyle name="Hipervínculo" xfId="4" builtinId="8"/>
    <cellStyle name="Normal" xfId="0" builtinId="0"/>
    <cellStyle name="Normal 2" xfId="2"/>
    <cellStyle name="Normal 2 2" xfId="3"/>
    <cellStyle name="Normal 3" xfId="5"/>
    <cellStyle name="Porcentual" xfId="1" builtinId="5"/>
  </cellStyles>
  <dxfs count="45"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colors>
    <mruColors>
      <color rgb="FF93CDDD"/>
      <color rgb="FFDBEEF3"/>
      <color rgb="FF31849B"/>
      <color rgb="FFDBE5F1"/>
      <color rgb="FFB7DEE8"/>
      <color rgb="FF007EEA"/>
      <color rgb="FFD9D9D9"/>
      <color rgb="FFA6A6A6"/>
      <color rgb="FF4BACC6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05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Activos'!$C$76:$AD$76</c:f>
              <c:numCache>
                <c:formatCode>#,##0</c:formatCode>
                <c:ptCount val="28"/>
                <c:pt idx="0">
                  <c:v>18537.961255754093</c:v>
                </c:pt>
                <c:pt idx="1">
                  <c:v>16742.807645257773</c:v>
                </c:pt>
                <c:pt idx="2">
                  <c:v>13456.853384575132</c:v>
                </c:pt>
                <c:pt idx="3">
                  <c:v>11325.717715190813</c:v>
                </c:pt>
                <c:pt idx="4">
                  <c:v>10065.092613543957</c:v>
                </c:pt>
                <c:pt idx="5">
                  <c:v>9529.2425187914087</c:v>
                </c:pt>
                <c:pt idx="6">
                  <c:v>9496.5695511981958</c:v>
                </c:pt>
                <c:pt idx="7">
                  <c:v>8981.8211227469747</c:v>
                </c:pt>
                <c:pt idx="8">
                  <c:v>7738.7610839267154</c:v>
                </c:pt>
                <c:pt idx="9">
                  <c:v>6429.3382878073271</c:v>
                </c:pt>
                <c:pt idx="10">
                  <c:v>5635.440148563509</c:v>
                </c:pt>
                <c:pt idx="11">
                  <c:v>2481.4899749683564</c:v>
                </c:pt>
                <c:pt idx="12">
                  <c:v>1786.6995531073885</c:v>
                </c:pt>
                <c:pt idx="13">
                  <c:v>1598.093370150119</c:v>
                </c:pt>
                <c:pt idx="14">
                  <c:v>1424.324932294355</c:v>
                </c:pt>
                <c:pt idx="15">
                  <c:v>939.53386519682363</c:v>
                </c:pt>
                <c:pt idx="16">
                  <c:v>754.33214480169136</c:v>
                </c:pt>
                <c:pt idx="17">
                  <c:v>689.8943579807808</c:v>
                </c:pt>
                <c:pt idx="18">
                  <c:v>634.23086033898778</c:v>
                </c:pt>
                <c:pt idx="19">
                  <c:v>551.73334405781316</c:v>
                </c:pt>
                <c:pt idx="20">
                  <c:v>525.72929409352207</c:v>
                </c:pt>
                <c:pt idx="21">
                  <c:v>387.05354933142883</c:v>
                </c:pt>
                <c:pt idx="22">
                  <c:v>296.6308044774114</c:v>
                </c:pt>
                <c:pt idx="23">
                  <c:v>284.60788178559056</c:v>
                </c:pt>
                <c:pt idx="24">
                  <c:v>153.55507668592358</c:v>
                </c:pt>
                <c:pt idx="25">
                  <c:v>143.50865500880349</c:v>
                </c:pt>
                <c:pt idx="26">
                  <c:v>141.44005310385302</c:v>
                </c:pt>
                <c:pt idx="27">
                  <c:v>105.4741251299312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Activos'!$C$79:$AD$79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7772416"/>
        <c:axId val="137778304"/>
      </c:barChart>
      <c:catAx>
        <c:axId val="13777241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7778304"/>
        <c:crosses val="autoZero"/>
        <c:auto val="1"/>
        <c:lblAlgn val="ctr"/>
        <c:lblOffset val="100"/>
      </c:catAx>
      <c:valAx>
        <c:axId val="137778304"/>
        <c:scaling>
          <c:orientation val="minMax"/>
        </c:scaling>
        <c:axPos val="l"/>
        <c:title>
          <c:tx>
            <c:strRef>
              <c:f>'Gen. Activos'!$G$94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297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77241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0.10294696969696968"/>
          <c:w val="0.92005944444444465"/>
          <c:h val="0.58430934343434349"/>
        </c:manualLayout>
      </c:layout>
      <c:barChart>
        <c:barDir val="col"/>
        <c:grouping val="percentStacked"/>
        <c:ser>
          <c:idx val="0"/>
          <c:order val="0"/>
          <c:tx>
            <c:strRef>
              <c:f>'Gen. Activos'!$B$88</c:f>
              <c:strCache>
                <c:ptCount val="1"/>
                <c:pt idx="0">
                  <c:v>Inversiones Financieras </c:v>
                </c:pt>
              </c:strCache>
            </c:strRef>
          </c:tx>
          <c:spPr>
            <a:solidFill>
              <a:srgbClr val="31849B"/>
            </a:solidFill>
            <a:ln>
              <a:solidFill>
                <a:schemeClr val="bg1"/>
              </a:solidFill>
            </a:ln>
          </c:spPr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Activos'!$C$88:$AD$88</c:f>
              <c:numCache>
                <c:formatCode>0.0%</c:formatCode>
                <c:ptCount val="28"/>
                <c:pt idx="0">
                  <c:v>0.21653330400963991</c:v>
                </c:pt>
                <c:pt idx="1">
                  <c:v>0.13283190170676842</c:v>
                </c:pt>
                <c:pt idx="2">
                  <c:v>0.18830201867388338</c:v>
                </c:pt>
                <c:pt idx="3">
                  <c:v>0.20236111141244134</c:v>
                </c:pt>
                <c:pt idx="4">
                  <c:v>0.28702185747121595</c:v>
                </c:pt>
                <c:pt idx="5">
                  <c:v>0.41555711758211089</c:v>
                </c:pt>
                <c:pt idx="6">
                  <c:v>0.25051915165203598</c:v>
                </c:pt>
                <c:pt idx="7">
                  <c:v>0.85608948069450674</c:v>
                </c:pt>
                <c:pt idx="8">
                  <c:v>0.24995164548215584</c:v>
                </c:pt>
                <c:pt idx="9">
                  <c:v>8.8755038598298391E-2</c:v>
                </c:pt>
                <c:pt idx="10">
                  <c:v>0.4624599262269522</c:v>
                </c:pt>
                <c:pt idx="11">
                  <c:v>0.42773642404045614</c:v>
                </c:pt>
                <c:pt idx="12">
                  <c:v>0.57513079824738578</c:v>
                </c:pt>
                <c:pt idx="13">
                  <c:v>0.21354733437472365</c:v>
                </c:pt>
                <c:pt idx="14">
                  <c:v>0.46863152742090569</c:v>
                </c:pt>
                <c:pt idx="15">
                  <c:v>0.43360665380602093</c:v>
                </c:pt>
                <c:pt idx="16">
                  <c:v>0.51259254962857115</c:v>
                </c:pt>
                <c:pt idx="17">
                  <c:v>0.41322065011676762</c:v>
                </c:pt>
                <c:pt idx="18">
                  <c:v>0.24560834563796038</c:v>
                </c:pt>
                <c:pt idx="19">
                  <c:v>0.30258047147173778</c:v>
                </c:pt>
                <c:pt idx="20">
                  <c:v>0.90653425315987934</c:v>
                </c:pt>
                <c:pt idx="21">
                  <c:v>0.47388513359214429</c:v>
                </c:pt>
                <c:pt idx="22">
                  <c:v>0.36762578866538781</c:v>
                </c:pt>
                <c:pt idx="23">
                  <c:v>0.61429907957002605</c:v>
                </c:pt>
                <c:pt idx="24">
                  <c:v>0.80063093135045549</c:v>
                </c:pt>
                <c:pt idx="25">
                  <c:v>0.96838774805048755</c:v>
                </c:pt>
                <c:pt idx="26">
                  <c:v>0.86243096598409896</c:v>
                </c:pt>
                <c:pt idx="27">
                  <c:v>1</c:v>
                </c:pt>
              </c:numCache>
            </c:numRef>
          </c:val>
        </c:ser>
        <c:ser>
          <c:idx val="1"/>
          <c:order val="1"/>
          <c:tx>
            <c:strRef>
              <c:f>'Gen. Activos'!$B$89</c:f>
              <c:strCache>
                <c:ptCount val="1"/>
                <c:pt idx="0">
                  <c:v>Inversiones Inmobiliarias </c:v>
                </c:pt>
              </c:strCache>
            </c:strRef>
          </c:tx>
          <c:spPr>
            <a:solidFill>
              <a:srgbClr val="B7DEE8"/>
            </a:solidFill>
            <a:ln>
              <a:solidFill>
                <a:schemeClr val="bg1"/>
              </a:solidFill>
            </a:ln>
          </c:spPr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Activos'!$C$89:$AD$89</c:f>
              <c:numCache>
                <c:formatCode>0.0%</c:formatCode>
                <c:ptCount val="28"/>
                <c:pt idx="0">
                  <c:v>1.4818333299190646E-2</c:v>
                </c:pt>
                <c:pt idx="1">
                  <c:v>4.4639565186799512E-3</c:v>
                </c:pt>
                <c:pt idx="2">
                  <c:v>1.1502327609654009E-2</c:v>
                </c:pt>
                <c:pt idx="3">
                  <c:v>3.4634807737113004E-3</c:v>
                </c:pt>
                <c:pt idx="4">
                  <c:v>1.0973228064114835E-2</c:v>
                </c:pt>
                <c:pt idx="5">
                  <c:v>1.3104888317752543E-2</c:v>
                </c:pt>
                <c:pt idx="6">
                  <c:v>2.3716518519361702E-2</c:v>
                </c:pt>
                <c:pt idx="7">
                  <c:v>3.0866012677940653E-2</c:v>
                </c:pt>
                <c:pt idx="8">
                  <c:v>3.4750150069043494E-2</c:v>
                </c:pt>
                <c:pt idx="9">
                  <c:v>1.4068385645230658E-2</c:v>
                </c:pt>
                <c:pt idx="10">
                  <c:v>3.3019610307742848E-4</c:v>
                </c:pt>
                <c:pt idx="11">
                  <c:v>8.4138315795026525E-3</c:v>
                </c:pt>
                <c:pt idx="12">
                  <c:v>2.7650214476030076E-2</c:v>
                </c:pt>
                <c:pt idx="13">
                  <c:v>4.6808637260065738E-3</c:v>
                </c:pt>
                <c:pt idx="14">
                  <c:v>2.1750294527739907E-2</c:v>
                </c:pt>
                <c:pt idx="15">
                  <c:v>1.8043036579366149E-3</c:v>
                </c:pt>
                <c:pt idx="16">
                  <c:v>6.4297220413339264E-3</c:v>
                </c:pt>
                <c:pt idx="17">
                  <c:v>2.1590612670148428E-3</c:v>
                </c:pt>
                <c:pt idx="18">
                  <c:v>2.222776578865401E-3</c:v>
                </c:pt>
                <c:pt idx="19">
                  <c:v>7.8739091571961484E-4</c:v>
                </c:pt>
                <c:pt idx="20">
                  <c:v>4.5765058214341021E-2</c:v>
                </c:pt>
                <c:pt idx="21">
                  <c:v>1.0280886047042703E-3</c:v>
                </c:pt>
                <c:pt idx="22">
                  <c:v>6.1702879571011331E-2</c:v>
                </c:pt>
                <c:pt idx="23">
                  <c:v>7.8094077182575879E-3</c:v>
                </c:pt>
                <c:pt idx="24">
                  <c:v>3.3189947693885759E-3</c:v>
                </c:pt>
                <c:pt idx="25">
                  <c:v>1.6370916432569133E-2</c:v>
                </c:pt>
                <c:pt idx="26">
                  <c:v>2.8599416013235786E-3</c:v>
                </c:pt>
                <c:pt idx="27">
                  <c:v>0</c:v>
                </c:pt>
              </c:numCache>
            </c:numRef>
          </c:val>
        </c:ser>
        <c:ser>
          <c:idx val="2"/>
          <c:order val="2"/>
          <c:tx>
            <c:strRef>
              <c:f>'Gen. Activos'!$B$90</c:f>
              <c:strCache>
                <c:ptCount val="1"/>
                <c:pt idx="0">
                  <c:v>Activos No Corrientes Mantenidos para la Venta 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Activos'!$C$90:$AD$90</c:f>
              <c:numCache>
                <c:formatCode>0.0%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3"/>
          <c:order val="3"/>
          <c:tx>
            <c:strRef>
              <c:f>'Gen. Activos'!$B$91</c:f>
              <c:strCache>
                <c:ptCount val="1"/>
                <c:pt idx="0">
                  <c:v>Cuentas de Seguros 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Activos'!$C$91:$AD$91</c:f>
              <c:numCache>
                <c:formatCode>0.0%</c:formatCode>
                <c:ptCount val="28"/>
                <c:pt idx="0">
                  <c:v>0.73490207432573607</c:v>
                </c:pt>
                <c:pt idx="1">
                  <c:v>0.84764297183113702</c:v>
                </c:pt>
                <c:pt idx="2">
                  <c:v>0.76688606761245592</c:v>
                </c:pt>
                <c:pt idx="3">
                  <c:v>0.78088555926549841</c:v>
                </c:pt>
                <c:pt idx="4">
                  <c:v>0.68731841705702978</c:v>
                </c:pt>
                <c:pt idx="5">
                  <c:v>0.5455220833834733</c:v>
                </c:pt>
                <c:pt idx="6">
                  <c:v>0.70687816732116293</c:v>
                </c:pt>
                <c:pt idx="7">
                  <c:v>5.8358096960709017E-2</c:v>
                </c:pt>
                <c:pt idx="8">
                  <c:v>0.66618154436389165</c:v>
                </c:pt>
                <c:pt idx="9">
                  <c:v>0.84687995277832351</c:v>
                </c:pt>
                <c:pt idx="10">
                  <c:v>0.53212382251132495</c:v>
                </c:pt>
                <c:pt idx="11">
                  <c:v>0.54328703906122744</c:v>
                </c:pt>
                <c:pt idx="12">
                  <c:v>0.3047483527254452</c:v>
                </c:pt>
                <c:pt idx="13">
                  <c:v>0.72474788467480966</c:v>
                </c:pt>
                <c:pt idx="14">
                  <c:v>0.45158415106430094</c:v>
                </c:pt>
                <c:pt idx="15">
                  <c:v>0.51830332424533399</c:v>
                </c:pt>
                <c:pt idx="16">
                  <c:v>0.42899028593239785</c:v>
                </c:pt>
                <c:pt idx="17">
                  <c:v>0.48817365607020102</c:v>
                </c:pt>
                <c:pt idx="18">
                  <c:v>0.72033339906640459</c:v>
                </c:pt>
                <c:pt idx="19">
                  <c:v>0.60144963233329873</c:v>
                </c:pt>
                <c:pt idx="20">
                  <c:v>4.4456788602023595E-2</c:v>
                </c:pt>
                <c:pt idx="21">
                  <c:v>0.48944085407627314</c:v>
                </c:pt>
                <c:pt idx="22">
                  <c:v>0.52371091536138714</c:v>
                </c:pt>
                <c:pt idx="23">
                  <c:v>0.33244843689949805</c:v>
                </c:pt>
                <c:pt idx="24">
                  <c:v>0.16640274729417887</c:v>
                </c:pt>
                <c:pt idx="25">
                  <c:v>1.3932216522307375E-2</c:v>
                </c:pt>
                <c:pt idx="26">
                  <c:v>7.0772071746945326E-3</c:v>
                </c:pt>
                <c:pt idx="27">
                  <c:v>0</c:v>
                </c:pt>
              </c:numCache>
            </c:numRef>
          </c:val>
        </c:ser>
        <c:ser>
          <c:idx val="4"/>
          <c:order val="4"/>
          <c:tx>
            <c:strRef>
              <c:f>'Gen. Activos'!$B$92</c:f>
              <c:strCache>
                <c:ptCount val="1"/>
                <c:pt idx="0">
                  <c:v>Otros Activos 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Activos'!$C$92:$AD$92</c:f>
              <c:numCache>
                <c:formatCode>0.0%</c:formatCode>
                <c:ptCount val="28"/>
                <c:pt idx="0">
                  <c:v>3.3746285981444996E-2</c:v>
                </c:pt>
                <c:pt idx="1">
                  <c:v>1.5061169943414617E-2</c:v>
                </c:pt>
                <c:pt idx="2">
                  <c:v>3.3309582819859684E-2</c:v>
                </c:pt>
                <c:pt idx="3">
                  <c:v>1.3289848548348948E-2</c:v>
                </c:pt>
                <c:pt idx="4">
                  <c:v>1.4686497407639339E-2</c:v>
                </c:pt>
                <c:pt idx="5">
                  <c:v>2.5815910716663309E-2</c:v>
                </c:pt>
                <c:pt idx="6">
                  <c:v>1.8886162507439304E-2</c:v>
                </c:pt>
                <c:pt idx="7">
                  <c:v>5.4686409666843641E-2</c:v>
                </c:pt>
                <c:pt idx="8">
                  <c:v>4.9116660084908982E-2</c:v>
                </c:pt>
                <c:pt idx="9">
                  <c:v>5.0296622978147382E-2</c:v>
                </c:pt>
                <c:pt idx="10">
                  <c:v>5.0860551586453667E-3</c:v>
                </c:pt>
                <c:pt idx="11">
                  <c:v>2.0562705318813948E-2</c:v>
                </c:pt>
                <c:pt idx="12">
                  <c:v>9.2470659286290918E-2</c:v>
                </c:pt>
                <c:pt idx="13">
                  <c:v>5.7023889570077778E-2</c:v>
                </c:pt>
                <c:pt idx="14">
                  <c:v>5.8034026987053441E-2</c:v>
                </c:pt>
                <c:pt idx="15">
                  <c:v>4.6285718290708509E-2</c:v>
                </c:pt>
                <c:pt idx="16">
                  <c:v>5.1987442397697044E-2</c:v>
                </c:pt>
                <c:pt idx="17">
                  <c:v>9.6446632546016486E-2</c:v>
                </c:pt>
                <c:pt idx="18">
                  <c:v>3.1835478716769665E-2</c:v>
                </c:pt>
                <c:pt idx="19">
                  <c:v>9.5182505279243823E-2</c:v>
                </c:pt>
                <c:pt idx="20">
                  <c:v>3.2439000237561521E-3</c:v>
                </c:pt>
                <c:pt idx="21">
                  <c:v>3.5645923726878283E-2</c:v>
                </c:pt>
                <c:pt idx="22">
                  <c:v>4.6960416402213837E-2</c:v>
                </c:pt>
                <c:pt idx="23">
                  <c:v>4.5443075812218306E-2</c:v>
                </c:pt>
                <c:pt idx="24">
                  <c:v>2.9647326585976987E-2</c:v>
                </c:pt>
                <c:pt idx="25">
                  <c:v>1.3094269501746415E-3</c:v>
                </c:pt>
                <c:pt idx="26">
                  <c:v>0.12763157278040504</c:v>
                </c:pt>
                <c:pt idx="27">
                  <c:v>0</c:v>
                </c:pt>
              </c:numCache>
            </c:numRef>
          </c:val>
        </c:ser>
        <c:gapWidth val="0"/>
        <c:overlap val="100"/>
        <c:axId val="138175232"/>
        <c:axId val="138176768"/>
      </c:barChart>
      <c:catAx>
        <c:axId val="138175232"/>
        <c:scaling>
          <c:orientation val="minMax"/>
        </c:scaling>
        <c:axPos val="b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8176768"/>
        <c:crosses val="autoZero"/>
        <c:auto val="1"/>
        <c:lblAlgn val="ctr"/>
        <c:lblOffset val="100"/>
      </c:catAx>
      <c:valAx>
        <c:axId val="138176768"/>
        <c:scaling>
          <c:orientation val="minMax"/>
          <c:max val="1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817523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t"/>
    </c:legend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0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" sourceLinked="0"/>
            <c:showVal val="1"/>
          </c:dLbls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Pasivos'!$C$65:$AD$65</c:f>
              <c:numCache>
                <c:formatCode>#,##0</c:formatCode>
                <c:ptCount val="28"/>
                <c:pt idx="0">
                  <c:v>18537.961255754093</c:v>
                </c:pt>
                <c:pt idx="1">
                  <c:v>16742.807645257773</c:v>
                </c:pt>
                <c:pt idx="2">
                  <c:v>13456.853384575132</c:v>
                </c:pt>
                <c:pt idx="3">
                  <c:v>11325.717715190813</c:v>
                </c:pt>
                <c:pt idx="4">
                  <c:v>10065.092613543957</c:v>
                </c:pt>
                <c:pt idx="5">
                  <c:v>9529.2425187914087</c:v>
                </c:pt>
                <c:pt idx="6">
                  <c:v>9496.5695511981958</c:v>
                </c:pt>
                <c:pt idx="7">
                  <c:v>8981.8211227469747</c:v>
                </c:pt>
                <c:pt idx="8">
                  <c:v>7738.7610839267154</c:v>
                </c:pt>
                <c:pt idx="9">
                  <c:v>6429.3382878073271</c:v>
                </c:pt>
                <c:pt idx="10">
                  <c:v>5635.440148563509</c:v>
                </c:pt>
                <c:pt idx="11">
                  <c:v>2481.4899749683564</c:v>
                </c:pt>
                <c:pt idx="12">
                  <c:v>1786.6995531073885</c:v>
                </c:pt>
                <c:pt idx="13">
                  <c:v>1598.093370150119</c:v>
                </c:pt>
                <c:pt idx="14">
                  <c:v>1424.324932294355</c:v>
                </c:pt>
                <c:pt idx="15">
                  <c:v>939.53386519682363</c:v>
                </c:pt>
                <c:pt idx="16">
                  <c:v>754.33214480169136</c:v>
                </c:pt>
                <c:pt idx="17">
                  <c:v>689.8943579807808</c:v>
                </c:pt>
                <c:pt idx="18">
                  <c:v>634.23086033898778</c:v>
                </c:pt>
                <c:pt idx="19">
                  <c:v>551.73334405781316</c:v>
                </c:pt>
                <c:pt idx="20">
                  <c:v>525.72929409352207</c:v>
                </c:pt>
                <c:pt idx="21">
                  <c:v>387.05354933142883</c:v>
                </c:pt>
                <c:pt idx="22">
                  <c:v>296.6308044774114</c:v>
                </c:pt>
                <c:pt idx="23">
                  <c:v>284.60788178559056</c:v>
                </c:pt>
                <c:pt idx="24">
                  <c:v>153.55507668592358</c:v>
                </c:pt>
                <c:pt idx="25">
                  <c:v>143.50865500880349</c:v>
                </c:pt>
                <c:pt idx="26">
                  <c:v>141.44005310385302</c:v>
                </c:pt>
                <c:pt idx="27">
                  <c:v>105.4741251299312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Pasivos'!$C$68:$AD$68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8234496"/>
        <c:axId val="138248576"/>
      </c:barChart>
      <c:catAx>
        <c:axId val="13823449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8248576"/>
        <c:crosses val="autoZero"/>
        <c:auto val="1"/>
        <c:lblAlgn val="ctr"/>
        <c:lblOffset val="100"/>
      </c:catAx>
      <c:valAx>
        <c:axId val="138248576"/>
        <c:scaling>
          <c:orientation val="minMax"/>
        </c:scaling>
        <c:axPos val="l"/>
        <c:title>
          <c:tx>
            <c:strRef>
              <c:f>'Gen. Pasivos'!$G$83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323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823449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0.10294696969696968"/>
          <c:w val="0.92005944444444465"/>
          <c:h val="0.58430934343434349"/>
        </c:manualLayout>
      </c:layout>
      <c:barChart>
        <c:barDir val="col"/>
        <c:grouping val="percentStacked"/>
        <c:ser>
          <c:idx val="4"/>
          <c:order val="0"/>
          <c:tx>
            <c:strRef>
              <c:f>'Gen. Pasivos'!$B$81</c:f>
              <c:strCache>
                <c:ptCount val="1"/>
                <c:pt idx="0">
                  <c:v>Patrimonio </c:v>
                </c:pt>
              </c:strCache>
            </c:strRef>
          </c:tx>
          <c:spPr>
            <a:solidFill>
              <a:srgbClr val="31849B"/>
            </a:solidFill>
            <a:ln>
              <a:solidFill>
                <a:schemeClr val="bg1"/>
              </a:solidFill>
            </a:ln>
          </c:spPr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Pasivos'!$C$81:$AD$81</c:f>
              <c:numCache>
                <c:formatCode>0.0%</c:formatCode>
                <c:ptCount val="28"/>
                <c:pt idx="0">
                  <c:v>0.14391730489593052</c:v>
                </c:pt>
                <c:pt idx="1">
                  <c:v>7.0319548387129477E-2</c:v>
                </c:pt>
                <c:pt idx="2">
                  <c:v>9.8512896842123818E-2</c:v>
                </c:pt>
                <c:pt idx="3">
                  <c:v>0.11199547235706163</c:v>
                </c:pt>
                <c:pt idx="4">
                  <c:v>0.18828900947111918</c:v>
                </c:pt>
                <c:pt idx="5">
                  <c:v>0.18341102568846987</c:v>
                </c:pt>
                <c:pt idx="6">
                  <c:v>0.14362915087589018</c:v>
                </c:pt>
                <c:pt idx="7">
                  <c:v>0.33920830526646756</c:v>
                </c:pt>
                <c:pt idx="8">
                  <c:v>0.14994012857216305</c:v>
                </c:pt>
                <c:pt idx="9">
                  <c:v>0.12251785399168948</c:v>
                </c:pt>
                <c:pt idx="10">
                  <c:v>0.18874613886024022</c:v>
                </c:pt>
                <c:pt idx="11">
                  <c:v>0.2030604260937578</c:v>
                </c:pt>
                <c:pt idx="12">
                  <c:v>0.51440540627314124</c:v>
                </c:pt>
                <c:pt idx="13">
                  <c:v>0.21753526224125386</c:v>
                </c:pt>
                <c:pt idx="14">
                  <c:v>0.21276592707875119</c:v>
                </c:pt>
                <c:pt idx="15">
                  <c:v>0.24233475519812134</c:v>
                </c:pt>
                <c:pt idx="16">
                  <c:v>0.27482518281435236</c:v>
                </c:pt>
                <c:pt idx="17">
                  <c:v>0.29577505840944879</c:v>
                </c:pt>
                <c:pt idx="18">
                  <c:v>0.24880353035369734</c:v>
                </c:pt>
                <c:pt idx="19">
                  <c:v>0.18783486642269562</c:v>
                </c:pt>
                <c:pt idx="20">
                  <c:v>0.89116092935142344</c:v>
                </c:pt>
                <c:pt idx="21">
                  <c:v>0.37009397122630738</c:v>
                </c:pt>
                <c:pt idx="22">
                  <c:v>0.36633093821011176</c:v>
                </c:pt>
                <c:pt idx="23">
                  <c:v>0.36130296548484647</c:v>
                </c:pt>
                <c:pt idx="24">
                  <c:v>0.62047847402221756</c:v>
                </c:pt>
                <c:pt idx="25">
                  <c:v>0.89641946254367577</c:v>
                </c:pt>
                <c:pt idx="26">
                  <c:v>0.94639757656428936</c:v>
                </c:pt>
                <c:pt idx="27">
                  <c:v>1</c:v>
                </c:pt>
              </c:numCache>
            </c:numRef>
          </c:val>
        </c:ser>
        <c:ser>
          <c:idx val="2"/>
          <c:order val="1"/>
          <c:tx>
            <c:strRef>
              <c:f>'Gen. Pasivos'!$B$79</c:f>
              <c:strCache>
                <c:ptCount val="1"/>
                <c:pt idx="0">
                  <c:v>Cuentas de Seguros </c:v>
                </c:pt>
              </c:strCache>
            </c:strRef>
          </c:tx>
          <c:spPr>
            <a:solidFill>
              <a:srgbClr val="A6A6A6"/>
            </a:solidFill>
            <a:ln>
              <a:solidFill>
                <a:schemeClr val="bg1"/>
              </a:solidFill>
            </a:ln>
          </c:spPr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Pasivos'!$C$79:$AD$79</c:f>
              <c:numCache>
                <c:formatCode>0.0%</c:formatCode>
                <c:ptCount val="28"/>
                <c:pt idx="0">
                  <c:v>0.78716677953699621</c:v>
                </c:pt>
                <c:pt idx="1">
                  <c:v>0.889838556788485</c:v>
                </c:pt>
                <c:pt idx="2">
                  <c:v>0.85927554094121805</c:v>
                </c:pt>
                <c:pt idx="3">
                  <c:v>0.84597875362391628</c:v>
                </c:pt>
                <c:pt idx="4">
                  <c:v>0.77457663735334048</c:v>
                </c:pt>
                <c:pt idx="5">
                  <c:v>0.73953696318208861</c:v>
                </c:pt>
                <c:pt idx="6">
                  <c:v>0.79301439246521832</c:v>
                </c:pt>
                <c:pt idx="7">
                  <c:v>0.53078947070606475</c:v>
                </c:pt>
                <c:pt idx="8">
                  <c:v>0.78296125848422693</c:v>
                </c:pt>
                <c:pt idx="9">
                  <c:v>0.80991997385298731</c:v>
                </c:pt>
                <c:pt idx="10">
                  <c:v>0.7223408769843811</c:v>
                </c:pt>
                <c:pt idx="11">
                  <c:v>0.72277650867726206</c:v>
                </c:pt>
                <c:pt idx="12">
                  <c:v>0.3814943316678166</c:v>
                </c:pt>
                <c:pt idx="13">
                  <c:v>0.71058032334278221</c:v>
                </c:pt>
                <c:pt idx="14">
                  <c:v>0.6757643719747668</c:v>
                </c:pt>
                <c:pt idx="15">
                  <c:v>0.67251413519370062</c:v>
                </c:pt>
                <c:pt idx="16">
                  <c:v>0.62421776431441578</c:v>
                </c:pt>
                <c:pt idx="17">
                  <c:v>0.61527198893461876</c:v>
                </c:pt>
                <c:pt idx="18">
                  <c:v>0.68371420189715404</c:v>
                </c:pt>
                <c:pt idx="19">
                  <c:v>0.64364841866191769</c:v>
                </c:pt>
                <c:pt idx="20">
                  <c:v>9.7159971371567233E-2</c:v>
                </c:pt>
                <c:pt idx="21">
                  <c:v>0.56290043388901578</c:v>
                </c:pt>
                <c:pt idx="22">
                  <c:v>0.60028245052273765</c:v>
                </c:pt>
                <c:pt idx="23">
                  <c:v>0.44384616280469102</c:v>
                </c:pt>
                <c:pt idx="24">
                  <c:v>0.33037783929180964</c:v>
                </c:pt>
                <c:pt idx="25">
                  <c:v>0.10056503682224376</c:v>
                </c:pt>
                <c:pt idx="26">
                  <c:v>2.4984572313278126E-2</c:v>
                </c:pt>
                <c:pt idx="27">
                  <c:v>0</c:v>
                </c:pt>
              </c:numCache>
            </c:numRef>
          </c:val>
        </c:ser>
        <c:ser>
          <c:idx val="1"/>
          <c:order val="2"/>
          <c:tx>
            <c:strRef>
              <c:f>'Gen. Pasivos'!$B$78</c:f>
              <c:strCache>
                <c:ptCount val="1"/>
                <c:pt idx="0">
                  <c:v>Pasivos No Corrientes Mantenidos para la Venta</c:v>
                </c:pt>
              </c:strCache>
            </c:strRef>
          </c:tx>
          <c:spPr>
            <a:solidFill>
              <a:srgbClr val="B7DEE8"/>
            </a:solidFill>
            <a:ln>
              <a:solidFill>
                <a:schemeClr val="bg1">
                  <a:lumMod val="85000"/>
                </a:schemeClr>
              </a:solidFill>
            </a:ln>
          </c:spPr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Pasivos'!$C$78:$AD$78</c:f>
              <c:numCache>
                <c:formatCode>0.0%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0"/>
          <c:order val="3"/>
          <c:tx>
            <c:strRef>
              <c:f>'Gen. Pasivos'!$B$77</c:f>
              <c:strCache>
                <c:ptCount val="1"/>
                <c:pt idx="0">
                  <c:v>Pasivos Financieros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Pasivos'!$C$77:$AD$77</c:f>
              <c:numCache>
                <c:formatCode>0.0%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1.0108666973716899E-2</c:v>
                </c:pt>
                <c:pt idx="3">
                  <c:v>3.2063702292258546E-4</c:v>
                </c:pt>
                <c:pt idx="4">
                  <c:v>2.4271945479164693E-3</c:v>
                </c:pt>
                <c:pt idx="5">
                  <c:v>7.2272907388346496E-4</c:v>
                </c:pt>
                <c:pt idx="6">
                  <c:v>0</c:v>
                </c:pt>
                <c:pt idx="7">
                  <c:v>0</c:v>
                </c:pt>
                <c:pt idx="8">
                  <c:v>1.4004544276751045E-2</c:v>
                </c:pt>
                <c:pt idx="9">
                  <c:v>0</c:v>
                </c:pt>
                <c:pt idx="10">
                  <c:v>0</c:v>
                </c:pt>
                <c:pt idx="11">
                  <c:v>5.1031560047471074E-3</c:v>
                </c:pt>
                <c:pt idx="12">
                  <c:v>0</c:v>
                </c:pt>
                <c:pt idx="13">
                  <c:v>0</c:v>
                </c:pt>
                <c:pt idx="14">
                  <c:v>3.287115436474302E-2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2.2154440920810023E-2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2.1741661025947715E-4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3"/>
          <c:order val="4"/>
          <c:tx>
            <c:strRef>
              <c:f>'Gen. Pasivos'!$B$80</c:f>
              <c:strCache>
                <c:ptCount val="1"/>
                <c:pt idx="0">
                  <c:v>Otros Pasivos </c:v>
                </c:pt>
              </c:strCache>
            </c:strRef>
          </c:tx>
          <c:spPr>
            <a:solidFill>
              <a:srgbClr val="D9D9D9"/>
            </a:solidFill>
            <a:ln>
              <a:solidFill>
                <a:schemeClr val="bg1">
                  <a:lumMod val="95000"/>
                </a:schemeClr>
              </a:solidFill>
            </a:ln>
          </c:spPr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Chartis - 5</c:v>
                </c:pt>
                <c:pt idx="5">
                  <c:v>BCI Seguros - 6</c:v>
                </c:pt>
                <c:pt idx="6">
                  <c:v>Liberty Seguros - 7</c:v>
                </c:pt>
                <c:pt idx="7">
                  <c:v>Cardif - 8</c:v>
                </c:pt>
                <c:pt idx="8">
                  <c:v>Magallanes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Chubb de Chile - 14</c:v>
                </c:pt>
                <c:pt idx="14">
                  <c:v>HDI Seguros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Mapfre Gar. y Cré. - 18</c:v>
                </c:pt>
                <c:pt idx="18">
                  <c:v>Orion Seguros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QBE Chile - 24</c:v>
                </c:pt>
                <c:pt idx="24">
                  <c:v>Euler Hermes - 25</c:v>
                </c:pt>
                <c:pt idx="25">
                  <c:v>Huelen - 26</c:v>
                </c:pt>
                <c:pt idx="26">
                  <c:v>FAF International - 27</c:v>
                </c:pt>
                <c:pt idx="27">
                  <c:v>Assurant Chile - 28</c:v>
                </c:pt>
              </c:strCache>
            </c:strRef>
          </c:cat>
          <c:val>
            <c:numRef>
              <c:f>'Gen. Pasivos'!$C$80:$AD$80</c:f>
              <c:numCache>
                <c:formatCode>0.0%</c:formatCode>
                <c:ptCount val="28"/>
                <c:pt idx="0">
                  <c:v>6.8915915567073271E-2</c:v>
                </c:pt>
                <c:pt idx="1">
                  <c:v>3.9841894824385632E-2</c:v>
                </c:pt>
                <c:pt idx="2">
                  <c:v>3.2102891958794233E-2</c:v>
                </c:pt>
                <c:pt idx="3">
                  <c:v>4.1705136996099429E-2</c:v>
                </c:pt>
                <c:pt idx="4">
                  <c:v>3.4707158627623802E-2</c:v>
                </c:pt>
                <c:pt idx="5">
                  <c:v>7.632928205555807E-2</c:v>
                </c:pt>
                <c:pt idx="6">
                  <c:v>6.3356456658891461E-2</c:v>
                </c:pt>
                <c:pt idx="7">
                  <c:v>0.13000222402746772</c:v>
                </c:pt>
                <c:pt idx="8">
                  <c:v>5.3094062956088865E-2</c:v>
                </c:pt>
                <c:pt idx="9">
                  <c:v>6.7562172155323202E-2</c:v>
                </c:pt>
                <c:pt idx="10">
                  <c:v>8.8912984155378641E-2</c:v>
                </c:pt>
                <c:pt idx="11">
                  <c:v>6.9059909224233204E-2</c:v>
                </c:pt>
                <c:pt idx="12">
                  <c:v>0.10410028679419418</c:v>
                </c:pt>
                <c:pt idx="13">
                  <c:v>7.1884414415964062E-2</c:v>
                </c:pt>
                <c:pt idx="14">
                  <c:v>7.8598546581739079E-2</c:v>
                </c:pt>
                <c:pt idx="15">
                  <c:v>8.5151109608178052E-2</c:v>
                </c:pt>
                <c:pt idx="16">
                  <c:v>0.10095705287123184</c:v>
                </c:pt>
                <c:pt idx="17">
                  <c:v>8.8952952655932338E-2</c:v>
                </c:pt>
                <c:pt idx="18">
                  <c:v>6.7482267749148658E-2</c:v>
                </c:pt>
                <c:pt idx="19">
                  <c:v>0.14636227399457671</c:v>
                </c:pt>
                <c:pt idx="20">
                  <c:v>1.1679099277009343E-2</c:v>
                </c:pt>
                <c:pt idx="21">
                  <c:v>6.7005594884676875E-2</c:v>
                </c:pt>
                <c:pt idx="22">
                  <c:v>3.3386611267150701E-2</c:v>
                </c:pt>
                <c:pt idx="23">
                  <c:v>0.19485087171046245</c:v>
                </c:pt>
                <c:pt idx="24">
                  <c:v>4.9143686685972784E-2</c:v>
                </c:pt>
                <c:pt idx="25">
                  <c:v>2.7980840238209766E-3</c:v>
                </c:pt>
                <c:pt idx="26">
                  <c:v>2.861785112243256E-2</c:v>
                </c:pt>
                <c:pt idx="27">
                  <c:v>0</c:v>
                </c:pt>
              </c:numCache>
            </c:numRef>
          </c:val>
        </c:ser>
        <c:gapWidth val="0"/>
        <c:overlap val="100"/>
        <c:axId val="138510336"/>
        <c:axId val="138511872"/>
      </c:barChart>
      <c:catAx>
        <c:axId val="138510336"/>
        <c:scaling>
          <c:orientation val="minMax"/>
        </c:scaling>
        <c:axPos val="b"/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8511872"/>
        <c:crosses val="autoZero"/>
        <c:auto val="1"/>
        <c:lblAlgn val="ctr"/>
        <c:lblOffset val="100"/>
      </c:catAx>
      <c:valAx>
        <c:axId val="138511872"/>
        <c:scaling>
          <c:orientation val="minMax"/>
          <c:max val="1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8510336"/>
        <c:crosses val="autoZero"/>
        <c:crossBetween val="between"/>
      </c:valAx>
      <c:spPr>
        <a:ln>
          <a:solidFill>
            <a:schemeClr val="bg1">
              <a:lumMod val="75000"/>
            </a:schemeClr>
          </a:solidFill>
        </a:ln>
      </c:spPr>
    </c:plotArea>
    <c:legend>
      <c:legendPos val="t"/>
    </c:legend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0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" sourceLinked="0"/>
            <c:showVal val="1"/>
          </c:dLbls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BCI Seguros - 2</c:v>
                </c:pt>
                <c:pt idx="2">
                  <c:v>Mapfre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Ace Seguros - 9</c:v>
                </c:pt>
                <c:pt idx="9">
                  <c:v>Chartis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Huelen - 27</c:v>
                </c:pt>
                <c:pt idx="27">
                  <c:v>Assurant Chile - 28</c:v>
                </c:pt>
              </c:strCache>
            </c:strRef>
          </c:cat>
          <c:val>
            <c:numRef>
              <c:f>'Gen. EERR'!$C$84:$AD$84</c:f>
              <c:numCache>
                <c:formatCode>#,##0</c:formatCode>
                <c:ptCount val="28"/>
                <c:pt idx="0">
                  <c:v>5331.8571852836558</c:v>
                </c:pt>
                <c:pt idx="1">
                  <c:v>4103.8966101215519</c:v>
                </c:pt>
                <c:pt idx="2">
                  <c:v>4010.8455427411768</c:v>
                </c:pt>
                <c:pt idx="3">
                  <c:v>3962.3882326528587</c:v>
                </c:pt>
                <c:pt idx="4">
                  <c:v>3336.1495552287138</c:v>
                </c:pt>
                <c:pt idx="5">
                  <c:v>3170.4108654301695</c:v>
                </c:pt>
                <c:pt idx="6">
                  <c:v>2546.2007498886301</c:v>
                </c:pt>
                <c:pt idx="7">
                  <c:v>2510.7099104800559</c:v>
                </c:pt>
                <c:pt idx="8">
                  <c:v>2160.6948844231056</c:v>
                </c:pt>
                <c:pt idx="9">
                  <c:v>2148.0592963562694</c:v>
                </c:pt>
                <c:pt idx="10">
                  <c:v>1722.577357676724</c:v>
                </c:pt>
                <c:pt idx="11">
                  <c:v>889.91773675762431</c:v>
                </c:pt>
                <c:pt idx="12">
                  <c:v>619.67383733674626</c:v>
                </c:pt>
                <c:pt idx="13">
                  <c:v>493.96005543731121</c:v>
                </c:pt>
                <c:pt idx="14">
                  <c:v>436.99530126360298</c:v>
                </c:pt>
                <c:pt idx="15">
                  <c:v>409.44692619907931</c:v>
                </c:pt>
                <c:pt idx="16">
                  <c:v>330.83094978822101</c:v>
                </c:pt>
                <c:pt idx="17">
                  <c:v>255.04411473543533</c:v>
                </c:pt>
                <c:pt idx="18">
                  <c:v>207.84112684820499</c:v>
                </c:pt>
                <c:pt idx="19">
                  <c:v>123.52479476173976</c:v>
                </c:pt>
                <c:pt idx="20">
                  <c:v>97.806814405215633</c:v>
                </c:pt>
                <c:pt idx="21">
                  <c:v>83.482076565715133</c:v>
                </c:pt>
                <c:pt idx="22">
                  <c:v>49.282373197757053</c:v>
                </c:pt>
                <c:pt idx="23">
                  <c:v>31.087630196364046</c:v>
                </c:pt>
                <c:pt idx="24">
                  <c:v>24.987095268736606</c:v>
                </c:pt>
                <c:pt idx="25">
                  <c:v>4.9075985886113092</c:v>
                </c:pt>
                <c:pt idx="26">
                  <c:v>4.1709682437544631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BCI Seguros - 2</c:v>
                </c:pt>
                <c:pt idx="2">
                  <c:v>Mapfre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Ace Seguros - 9</c:v>
                </c:pt>
                <c:pt idx="9">
                  <c:v>Chartis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Huelen - 27</c:v>
                </c:pt>
                <c:pt idx="27">
                  <c:v>Assurant Chile - 28</c:v>
                </c:pt>
              </c:strCache>
            </c:strRef>
          </c:cat>
          <c:val>
            <c:numRef>
              <c:f>'Gen. EERR'!$C$87:$AD$87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8585984"/>
        <c:axId val="138587520"/>
      </c:barChart>
      <c:catAx>
        <c:axId val="13858598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8587520"/>
        <c:crosses val="autoZero"/>
        <c:auto val="1"/>
        <c:lblAlgn val="ctr"/>
        <c:lblOffset val="100"/>
      </c:catAx>
      <c:valAx>
        <c:axId val="138587520"/>
        <c:scaling>
          <c:orientation val="minMax"/>
        </c:scaling>
        <c:axPos val="l"/>
        <c:title>
          <c:tx>
            <c:strRef>
              <c:f>'Gen. EERR'!$G$89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323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858598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6057777777777785E-2"/>
          <c:y val="8.9109090909091068E-2"/>
          <c:w val="0.90242055555555567"/>
          <c:h val="0.5971378787878785"/>
        </c:manualLayout>
      </c:layout>
      <c:barChart>
        <c:barDir val="col"/>
        <c:grouping val="clustered"/>
        <c:ser>
          <c:idx val="1"/>
          <c:order val="0"/>
          <c:tx>
            <c:strRef>
              <c:f>'Gen. EERR'!$B$131</c:f>
              <c:strCache>
                <c:ptCount val="1"/>
                <c:pt idx="0">
                  <c:v>Prima Aceptada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BCI Seguros - 2</c:v>
                </c:pt>
                <c:pt idx="2">
                  <c:v>Mapfre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Ace Seguros - 9</c:v>
                </c:pt>
                <c:pt idx="9">
                  <c:v>Chartis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Huelen - 27</c:v>
                </c:pt>
                <c:pt idx="27">
                  <c:v>Assurant Chile - 28</c:v>
                </c:pt>
              </c:strCache>
            </c:strRef>
          </c:cat>
          <c:val>
            <c:numRef>
              <c:f>'Gen. EERR'!$C$131:$AD$131</c:f>
              <c:numCache>
                <c:formatCode>#,##0</c:formatCode>
                <c:ptCount val="28"/>
                <c:pt idx="0">
                  <c:v>27.187661309140793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319.34101017529218</c:v>
                </c:pt>
                <c:pt idx="8">
                  <c:v>11.477255853091124</c:v>
                </c:pt>
                <c:pt idx="9">
                  <c:v>10.045670374272563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20.681069289568025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0"/>
          <c:order val="1"/>
          <c:tx>
            <c:strRef>
              <c:f>'Gen. EERR'!$B$130</c:f>
              <c:strCache>
                <c:ptCount val="1"/>
                <c:pt idx="0">
                  <c:v>Prima Directa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bg1"/>
              </a:solidFill>
            </a:ln>
          </c:spPr>
          <c:dLbls>
            <c:numFmt formatCode="#,##0" sourceLinked="0"/>
            <c:showVal val="1"/>
          </c:dLbls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BCI Seguros - 2</c:v>
                </c:pt>
                <c:pt idx="2">
                  <c:v>Mapfre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Ace Seguros - 9</c:v>
                </c:pt>
                <c:pt idx="9">
                  <c:v>Chartis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Huelen - 27</c:v>
                </c:pt>
                <c:pt idx="27">
                  <c:v>Assurant Chile - 28</c:v>
                </c:pt>
              </c:strCache>
            </c:strRef>
          </c:cat>
          <c:val>
            <c:numRef>
              <c:f>'Gen. EERR'!$C$130:$AD$130</c:f>
              <c:numCache>
                <c:formatCode>#,##0</c:formatCode>
                <c:ptCount val="28"/>
                <c:pt idx="0">
                  <c:v>5331.8571852836558</c:v>
                </c:pt>
                <c:pt idx="1">
                  <c:v>4103.8966101215519</c:v>
                </c:pt>
                <c:pt idx="2">
                  <c:v>4010.8455427411768</c:v>
                </c:pt>
                <c:pt idx="3">
                  <c:v>3962.3882326528587</c:v>
                </c:pt>
                <c:pt idx="4">
                  <c:v>3336.1495552287138</c:v>
                </c:pt>
                <c:pt idx="5">
                  <c:v>3170.4108654301695</c:v>
                </c:pt>
                <c:pt idx="6">
                  <c:v>2546.2007498886301</c:v>
                </c:pt>
                <c:pt idx="7">
                  <c:v>2510.7099104800559</c:v>
                </c:pt>
                <c:pt idx="8">
                  <c:v>2160.6948844231056</c:v>
                </c:pt>
                <c:pt idx="9">
                  <c:v>2148.0592963562694</c:v>
                </c:pt>
                <c:pt idx="10">
                  <c:v>1722.577357676724</c:v>
                </c:pt>
                <c:pt idx="11">
                  <c:v>889.91773675762431</c:v>
                </c:pt>
                <c:pt idx="12">
                  <c:v>619.67383733674626</c:v>
                </c:pt>
                <c:pt idx="13">
                  <c:v>493.96005543731121</c:v>
                </c:pt>
                <c:pt idx="14">
                  <c:v>436.99530126360298</c:v>
                </c:pt>
                <c:pt idx="15">
                  <c:v>409.44692619907931</c:v>
                </c:pt>
                <c:pt idx="16">
                  <c:v>330.83094978822101</c:v>
                </c:pt>
                <c:pt idx="17">
                  <c:v>255.04411473543533</c:v>
                </c:pt>
                <c:pt idx="18">
                  <c:v>207.84112684820499</c:v>
                </c:pt>
                <c:pt idx="19">
                  <c:v>123.52479476173976</c:v>
                </c:pt>
                <c:pt idx="20">
                  <c:v>97.806814405215633</c:v>
                </c:pt>
                <c:pt idx="21">
                  <c:v>83.482076565715133</c:v>
                </c:pt>
                <c:pt idx="22">
                  <c:v>49.282373197757053</c:v>
                </c:pt>
                <c:pt idx="23">
                  <c:v>31.087630196364046</c:v>
                </c:pt>
                <c:pt idx="24">
                  <c:v>24.987095268736606</c:v>
                </c:pt>
                <c:pt idx="25">
                  <c:v>4.9075985886113092</c:v>
                </c:pt>
                <c:pt idx="26">
                  <c:v>4.1709682437544631</c:v>
                </c:pt>
                <c:pt idx="27">
                  <c:v>0</c:v>
                </c:pt>
              </c:numCache>
            </c:numRef>
          </c:val>
        </c:ser>
        <c:ser>
          <c:idx val="2"/>
          <c:order val="2"/>
          <c:tx>
            <c:strRef>
              <c:f>'Gen. EERR'!$B$132</c:f>
              <c:strCache>
                <c:ptCount val="1"/>
                <c:pt idx="0">
                  <c:v>Prima Cedida</c:v>
                </c:pt>
              </c:strCache>
            </c:strRef>
          </c:tx>
          <c:spPr>
            <a:solidFill>
              <a:srgbClr val="4BACC6"/>
            </a:solidFill>
            <a:ln>
              <a:solidFill>
                <a:schemeClr val="bg1"/>
              </a:solidFill>
            </a:ln>
          </c:spPr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BCI Seguros - 2</c:v>
                </c:pt>
                <c:pt idx="2">
                  <c:v>Mapfre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Ace Seguros - 9</c:v>
                </c:pt>
                <c:pt idx="9">
                  <c:v>Chartis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Huelen - 27</c:v>
                </c:pt>
                <c:pt idx="27">
                  <c:v>Assurant Chile - 28</c:v>
                </c:pt>
              </c:strCache>
            </c:strRef>
          </c:cat>
          <c:val>
            <c:numRef>
              <c:f>'Gen. EERR'!$C$132:$AD$132</c:f>
              <c:numCache>
                <c:formatCode>#,##0</c:formatCode>
                <c:ptCount val="28"/>
                <c:pt idx="0">
                  <c:v>-2353.5952934854085</c:v>
                </c:pt>
                <c:pt idx="1">
                  <c:v>-492.01223651367195</c:v>
                </c:pt>
                <c:pt idx="2">
                  <c:v>-2572.4057070732069</c:v>
                </c:pt>
                <c:pt idx="3">
                  <c:v>-1841.2522715862565</c:v>
                </c:pt>
                <c:pt idx="4">
                  <c:v>-990.86424576265188</c:v>
                </c:pt>
                <c:pt idx="5">
                  <c:v>-955.64838319627211</c:v>
                </c:pt>
                <c:pt idx="6">
                  <c:v>-1357.2438852787068</c:v>
                </c:pt>
                <c:pt idx="7">
                  <c:v>0</c:v>
                </c:pt>
                <c:pt idx="8">
                  <c:v>-1453.564136514379</c:v>
                </c:pt>
                <c:pt idx="9">
                  <c:v>-1789.7882475021388</c:v>
                </c:pt>
                <c:pt idx="10">
                  <c:v>-962.00197460066033</c:v>
                </c:pt>
                <c:pt idx="11">
                  <c:v>-107.75782062069989</c:v>
                </c:pt>
                <c:pt idx="12">
                  <c:v>-105.28280806952291</c:v>
                </c:pt>
                <c:pt idx="13">
                  <c:v>-382.76630592344839</c:v>
                </c:pt>
                <c:pt idx="14">
                  <c:v>-415.57587805205731</c:v>
                </c:pt>
                <c:pt idx="15">
                  <c:v>-107.84943537381294</c:v>
                </c:pt>
                <c:pt idx="16">
                  <c:v>-324.77708402571045</c:v>
                </c:pt>
                <c:pt idx="17">
                  <c:v>-5.608475756782938</c:v>
                </c:pt>
                <c:pt idx="18">
                  <c:v>-83.073367816660891</c:v>
                </c:pt>
                <c:pt idx="19">
                  <c:v>-104.60893360957706</c:v>
                </c:pt>
                <c:pt idx="20">
                  <c:v>-75.980096661740475</c:v>
                </c:pt>
                <c:pt idx="21">
                  <c:v>-67.124755163660268</c:v>
                </c:pt>
                <c:pt idx="22">
                  <c:v>-26.475602986826566</c:v>
                </c:pt>
                <c:pt idx="23">
                  <c:v>-12.244601226126246</c:v>
                </c:pt>
                <c:pt idx="24">
                  <c:v>-22.488394580719977</c:v>
                </c:pt>
                <c:pt idx="25">
                  <c:v>-1.7014799782210564E-2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7739264"/>
        <c:axId val="137749632"/>
      </c:barChart>
      <c:lineChart>
        <c:grouping val="standard"/>
        <c:ser>
          <c:idx val="3"/>
          <c:order val="3"/>
          <c:tx>
            <c:strRef>
              <c:f>'Gen. EERR'!$B$133</c:f>
              <c:strCache>
                <c:ptCount val="1"/>
                <c:pt idx="0">
                  <c:v>Retención (%)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'Gen. EERR'!$C$133:$AD$133</c:f>
              <c:numCache>
                <c:formatCode>0.0%</c:formatCode>
                <c:ptCount val="28"/>
                <c:pt idx="0">
                  <c:v>0.56367780468739193</c:v>
                </c:pt>
                <c:pt idx="1">
                  <c:v>0.88011095715710552</c:v>
                </c:pt>
                <c:pt idx="2">
                  <c:v>0.35863755418636262</c:v>
                </c:pt>
                <c:pt idx="3">
                  <c:v>0.53531755005401893</c:v>
                </c:pt>
                <c:pt idx="4">
                  <c:v>0.7029916586893773</c:v>
                </c:pt>
                <c:pt idx="5">
                  <c:v>0.69857270121782555</c:v>
                </c:pt>
                <c:pt idx="6">
                  <c:v>0.46695330863520007</c:v>
                </c:pt>
                <c:pt idx="7">
                  <c:v>1.1271915201522555</c:v>
                </c:pt>
                <c:pt idx="8">
                  <c:v>0.33258189712134317</c:v>
                </c:pt>
                <c:pt idx="9">
                  <c:v>0.17146487522629145</c:v>
                </c:pt>
                <c:pt idx="10">
                  <c:v>0.44153336840666912</c:v>
                </c:pt>
                <c:pt idx="11">
                  <c:v>0.87891260487366984</c:v>
                </c:pt>
                <c:pt idx="12">
                  <c:v>0.83009963996219249</c:v>
                </c:pt>
                <c:pt idx="13">
                  <c:v>0.22510676377550634</c:v>
                </c:pt>
                <c:pt idx="14">
                  <c:v>9.6340835655159537E-2</c:v>
                </c:pt>
                <c:pt idx="15">
                  <c:v>0.73659727678264486</c:v>
                </c:pt>
                <c:pt idx="16">
                  <c:v>1.8298970414907953E-2</c:v>
                </c:pt>
                <c:pt idx="17">
                  <c:v>0.97800978170932984</c:v>
                </c:pt>
                <c:pt idx="18">
                  <c:v>0.60030351511068925</c:v>
                </c:pt>
                <c:pt idx="19">
                  <c:v>0.15313412330413878</c:v>
                </c:pt>
                <c:pt idx="20">
                  <c:v>0.22316152382845861</c:v>
                </c:pt>
                <c:pt idx="21">
                  <c:v>0.19593812318718215</c:v>
                </c:pt>
                <c:pt idx="22">
                  <c:v>0.46277743402114557</c:v>
                </c:pt>
                <c:pt idx="23">
                  <c:v>0.60612625829683364</c:v>
                </c:pt>
                <c:pt idx="24">
                  <c:v>9.999964626312359E-2</c:v>
                </c:pt>
                <c:pt idx="25">
                  <c:v>0.99653296831943516</c:v>
                </c:pt>
                <c:pt idx="26">
                  <c:v>1</c:v>
                </c:pt>
                <c:pt idx="27">
                  <c:v>0</c:v>
                </c:pt>
              </c:numCache>
            </c:numRef>
          </c:val>
        </c:ser>
        <c:marker val="1"/>
        <c:axId val="138810112"/>
        <c:axId val="137751552"/>
      </c:lineChart>
      <c:catAx>
        <c:axId val="13773926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7749632"/>
        <c:crosses val="autoZero"/>
        <c:auto val="1"/>
        <c:lblAlgn val="ctr"/>
        <c:lblOffset val="100"/>
      </c:catAx>
      <c:valAx>
        <c:axId val="137749632"/>
        <c:scaling>
          <c:orientation val="minMax"/>
        </c:scaling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strRef>
              <c:f>'Gen. EERR'!$G$89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258E-3"/>
              <c:y val="8.147247474747471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739264"/>
        <c:crosses val="autoZero"/>
        <c:crossBetween val="between"/>
      </c:valAx>
      <c:valAx>
        <c:axId val="137751552"/>
        <c:scaling>
          <c:orientation val="minMax"/>
          <c:max val="1"/>
        </c:scaling>
        <c:axPos val="r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8810112"/>
        <c:crosses val="max"/>
        <c:crossBetween val="between"/>
      </c:valAx>
      <c:catAx>
        <c:axId val="138810112"/>
        <c:scaling>
          <c:orientation val="minMax"/>
        </c:scaling>
        <c:delete val="1"/>
        <c:axPos val="b"/>
        <c:tickLblPos val="none"/>
        <c:crossAx val="137751552"/>
        <c:crosses val="autoZero"/>
        <c:auto val="1"/>
        <c:lblAlgn val="ctr"/>
        <c:lblOffset val="100"/>
      </c:catAx>
      <c:spPr>
        <a:ln>
          <a:solidFill>
            <a:schemeClr val="bg1">
              <a:lumMod val="85000"/>
            </a:schemeClr>
          </a:solidFill>
        </a:ln>
      </c:spPr>
    </c:plotArea>
    <c:legend>
      <c:legendPos val="t"/>
    </c:legend>
    <c:dispBlanksAs val="gap"/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8.9109090909091068E-2"/>
          <c:w val="0.92005944444444465"/>
          <c:h val="0.57148106060606052"/>
        </c:manualLayout>
      </c:layout>
      <c:barChart>
        <c:barDir val="col"/>
        <c:grouping val="clustered"/>
        <c:ser>
          <c:idx val="0"/>
          <c:order val="0"/>
          <c:tx>
            <c:strRef>
              <c:f>'Gen. EERR'!$B$170</c:f>
              <c:strCache>
                <c:ptCount val="1"/>
                <c:pt idx="0">
                  <c:v>Comisión Prima Directa o Intermediada</c:v>
                </c:pt>
              </c:strCache>
            </c:strRef>
          </c:tx>
          <c:spPr>
            <a:solidFill>
              <a:srgbClr val="A6A6A6"/>
            </a:solidFill>
            <a:ln>
              <a:solidFill>
                <a:schemeClr val="bg1"/>
              </a:solidFill>
            </a:ln>
          </c:spPr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BCI Seguros - 2</c:v>
                </c:pt>
                <c:pt idx="2">
                  <c:v>Mapfre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Ace Seguros - 9</c:v>
                </c:pt>
                <c:pt idx="9">
                  <c:v>Chartis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Huelen - 27</c:v>
                </c:pt>
                <c:pt idx="27">
                  <c:v>Assurant Chile - 28</c:v>
                </c:pt>
              </c:strCache>
            </c:strRef>
          </c:cat>
          <c:val>
            <c:numRef>
              <c:f>'Gen. EERR'!$C$170:$AD$170</c:f>
              <c:numCache>
                <c:formatCode>0.0%</c:formatCode>
                <c:ptCount val="28"/>
                <c:pt idx="0">
                  <c:v>0.10864795417914576</c:v>
                </c:pt>
                <c:pt idx="1">
                  <c:v>0.12432026690919286</c:v>
                </c:pt>
                <c:pt idx="2">
                  <c:v>9.6935363649892595E-2</c:v>
                </c:pt>
                <c:pt idx="3">
                  <c:v>0.1204881172017542</c:v>
                </c:pt>
                <c:pt idx="4">
                  <c:v>0.11762805703673884</c:v>
                </c:pt>
                <c:pt idx="5">
                  <c:v>0.15549009794358998</c:v>
                </c:pt>
                <c:pt idx="6">
                  <c:v>0.12856737225165893</c:v>
                </c:pt>
                <c:pt idx="7">
                  <c:v>0.21950621763628941</c:v>
                </c:pt>
                <c:pt idx="8">
                  <c:v>0.10432575881677257</c:v>
                </c:pt>
                <c:pt idx="9">
                  <c:v>4.2318110612320638E-2</c:v>
                </c:pt>
                <c:pt idx="10">
                  <c:v>0.15227830358419697</c:v>
                </c:pt>
                <c:pt idx="11">
                  <c:v>0.17075792110531285</c:v>
                </c:pt>
                <c:pt idx="12">
                  <c:v>0.137827305233653</c:v>
                </c:pt>
                <c:pt idx="13">
                  <c:v>8.644895433591733E-2</c:v>
                </c:pt>
                <c:pt idx="14">
                  <c:v>0.11725729542225212</c:v>
                </c:pt>
                <c:pt idx="15">
                  <c:v>9.3573749746753893E-2</c:v>
                </c:pt>
                <c:pt idx="16">
                  <c:v>7.3208037958644806E-2</c:v>
                </c:pt>
                <c:pt idx="17">
                  <c:v>0.11947045343291213</c:v>
                </c:pt>
                <c:pt idx="18">
                  <c:v>5.8325976164473971E-2</c:v>
                </c:pt>
                <c:pt idx="19">
                  <c:v>8.8324675138817338E-2</c:v>
                </c:pt>
                <c:pt idx="20">
                  <c:v>9.0503861082368242E-2</c:v>
                </c:pt>
                <c:pt idx="21">
                  <c:v>9.0118524345691509E-2</c:v>
                </c:pt>
                <c:pt idx="22">
                  <c:v>9.1806336480948408E-2</c:v>
                </c:pt>
                <c:pt idx="23">
                  <c:v>9.6157263470048951E-3</c:v>
                </c:pt>
                <c:pt idx="24">
                  <c:v>9.8855307468092943E-2</c:v>
                </c:pt>
                <c:pt idx="25">
                  <c:v>3.2959314158096643E-2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tx>
            <c:strRef>
              <c:f>'Gen. EERR'!$B$171</c:f>
              <c:strCache>
                <c:ptCount val="1"/>
                <c:pt idx="0">
                  <c:v>Comisión Prima Aceptada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BCI Seguros - 2</c:v>
                </c:pt>
                <c:pt idx="2">
                  <c:v>Mapfre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Ace Seguros - 9</c:v>
                </c:pt>
                <c:pt idx="9">
                  <c:v>Chartis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Huelen - 27</c:v>
                </c:pt>
                <c:pt idx="27">
                  <c:v>Assurant Chile - 28</c:v>
                </c:pt>
              </c:strCache>
            </c:strRef>
          </c:cat>
          <c:val>
            <c:numRef>
              <c:f>'Gen. EERR'!$C$171:$AD$171</c:f>
              <c:numCache>
                <c:formatCode>0.0%</c:formatCode>
                <c:ptCount val="28"/>
                <c:pt idx="0">
                  <c:v>5.0454741256695142E-2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0.59000000553568555</c:v>
                </c:pt>
                <c:pt idx="8">
                  <c:v>0.22528686946476703</c:v>
                </c:pt>
                <c:pt idx="9">
                  <c:v>0.20832618441139075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2"/>
          <c:order val="2"/>
          <c:tx>
            <c:strRef>
              <c:f>'Gen. EERR'!$B$172</c:f>
              <c:strCache>
                <c:ptCount val="1"/>
                <c:pt idx="0">
                  <c:v>Comisión Prima Cedida</c:v>
                </c:pt>
              </c:strCache>
            </c:strRef>
          </c:tx>
          <c:spPr>
            <a:solidFill>
              <a:srgbClr val="4BACC6"/>
            </a:solidFill>
            <a:ln>
              <a:solidFill>
                <a:schemeClr val="bg1"/>
              </a:solidFill>
            </a:ln>
          </c:spPr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BCI Seguros - 2</c:v>
                </c:pt>
                <c:pt idx="2">
                  <c:v>Mapfre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Ace Seguros - 9</c:v>
                </c:pt>
                <c:pt idx="9">
                  <c:v>Chartis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Huelen - 27</c:v>
                </c:pt>
                <c:pt idx="27">
                  <c:v>Assurant Chile - 28</c:v>
                </c:pt>
              </c:strCache>
            </c:strRef>
          </c:cat>
          <c:val>
            <c:numRef>
              <c:f>'Gen. EERR'!$C$172:$AD$172</c:f>
              <c:numCache>
                <c:formatCode>0.0%</c:formatCode>
                <c:ptCount val="28"/>
                <c:pt idx="0">
                  <c:v>0.15345628692753865</c:v>
                </c:pt>
                <c:pt idx="1">
                  <c:v>0.18636868363050257</c:v>
                </c:pt>
                <c:pt idx="2">
                  <c:v>9.6993956886443577E-2</c:v>
                </c:pt>
                <c:pt idx="3">
                  <c:v>0.14013518286078488</c:v>
                </c:pt>
                <c:pt idx="4">
                  <c:v>0.15503061865935863</c:v>
                </c:pt>
                <c:pt idx="5">
                  <c:v>0.20925563499477429</c:v>
                </c:pt>
                <c:pt idx="6">
                  <c:v>0.1812938985790232</c:v>
                </c:pt>
                <c:pt idx="7">
                  <c:v>0</c:v>
                </c:pt>
                <c:pt idx="8">
                  <c:v>0.31397144551866463</c:v>
                </c:pt>
                <c:pt idx="9">
                  <c:v>8.6888317927745054E-2</c:v>
                </c:pt>
                <c:pt idx="10">
                  <c:v>0.71688771803368911</c:v>
                </c:pt>
                <c:pt idx="11">
                  <c:v>0.23829551629738238</c:v>
                </c:pt>
                <c:pt idx="12">
                  <c:v>0.24244292843134618</c:v>
                </c:pt>
                <c:pt idx="13">
                  <c:v>0.27677421671492325</c:v>
                </c:pt>
                <c:pt idx="14">
                  <c:v>0.42765621103464341</c:v>
                </c:pt>
                <c:pt idx="15">
                  <c:v>0.57138326173152354</c:v>
                </c:pt>
                <c:pt idx="16">
                  <c:v>0.18449585567697138</c:v>
                </c:pt>
                <c:pt idx="17">
                  <c:v>0.20434183050313226</c:v>
                </c:pt>
                <c:pt idx="18">
                  <c:v>0.20686044971328346</c:v>
                </c:pt>
                <c:pt idx="19">
                  <c:v>0.30791153786357894</c:v>
                </c:pt>
                <c:pt idx="20">
                  <c:v>0.35556752474510372</c:v>
                </c:pt>
                <c:pt idx="21">
                  <c:v>0.29125670899677125</c:v>
                </c:pt>
                <c:pt idx="22">
                  <c:v>7.6065855079431061E-2</c:v>
                </c:pt>
                <c:pt idx="23">
                  <c:v>0.46502059098472193</c:v>
                </c:pt>
                <c:pt idx="24">
                  <c:v>0.19375929787188045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50"/>
        <c:axId val="138847744"/>
        <c:axId val="138849280"/>
      </c:barChart>
      <c:catAx>
        <c:axId val="13884774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8849280"/>
        <c:crosses val="autoZero"/>
        <c:auto val="1"/>
        <c:lblAlgn val="ctr"/>
        <c:lblOffset val="100"/>
      </c:catAx>
      <c:valAx>
        <c:axId val="138849280"/>
        <c:scaling>
          <c:orientation val="minMax"/>
        </c:scaling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884774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t"/>
    </c:legend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1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" sourceLinked="0"/>
            <c:showVal val="1"/>
          </c:dLbls>
          <c:cat>
            <c:strRef>
              <c:f>'Gen. Estado de Flujos'!$C$82:$AD$82</c:f>
              <c:strCache>
                <c:ptCount val="28"/>
                <c:pt idx="0">
                  <c:v>Chartis - 1</c:v>
                </c:pt>
                <c:pt idx="1">
                  <c:v>Mapfre - 2</c:v>
                </c:pt>
                <c:pt idx="2">
                  <c:v>Liberty Seguros - 3</c:v>
                </c:pt>
                <c:pt idx="3">
                  <c:v>Mapfre Gar. y Cré. - 4</c:v>
                </c:pt>
                <c:pt idx="4">
                  <c:v>Ace Seguros - 5</c:v>
                </c:pt>
                <c:pt idx="5">
                  <c:v>Chilena Consolidada - 6</c:v>
                </c:pt>
                <c:pt idx="6">
                  <c:v>HDI Seguros - 7</c:v>
                </c:pt>
                <c:pt idx="7">
                  <c:v>M. de Carabineros - 8</c:v>
                </c:pt>
                <c:pt idx="8">
                  <c:v>Coface Chile - 9</c:v>
                </c:pt>
                <c:pt idx="9">
                  <c:v>Chubb de Chile - 10</c:v>
                </c:pt>
                <c:pt idx="10">
                  <c:v>Zenit Seguros - 11</c:v>
                </c:pt>
                <c:pt idx="11">
                  <c:v>Continental Crédito - 12</c:v>
                </c:pt>
                <c:pt idx="12">
                  <c:v>Cesce Chile - 13</c:v>
                </c:pt>
                <c:pt idx="13">
                  <c:v>Orion Seguros - 14</c:v>
                </c:pt>
                <c:pt idx="14">
                  <c:v>Consorio Nacional - 15</c:v>
                </c:pt>
                <c:pt idx="15">
                  <c:v>Assurant Chile - 16</c:v>
                </c:pt>
                <c:pt idx="16">
                  <c:v>Huelen - 17</c:v>
                </c:pt>
                <c:pt idx="17">
                  <c:v>Magallanes Gar. y Cré. - 18</c:v>
                </c:pt>
                <c:pt idx="18">
                  <c:v>Euler Hermes - 19</c:v>
                </c:pt>
                <c:pt idx="19">
                  <c:v>Zurich Santander - 20</c:v>
                </c:pt>
                <c:pt idx="20">
                  <c:v>FAF International - 21</c:v>
                </c:pt>
                <c:pt idx="21">
                  <c:v>Renta Nacional - 22</c:v>
                </c:pt>
                <c:pt idx="22">
                  <c:v>Penta Security - 23</c:v>
                </c:pt>
                <c:pt idx="23">
                  <c:v>QBE Chile - 24</c:v>
                </c:pt>
                <c:pt idx="24">
                  <c:v>BCI Seguros - 25</c:v>
                </c:pt>
                <c:pt idx="25">
                  <c:v>Cardif - 26</c:v>
                </c:pt>
                <c:pt idx="26">
                  <c:v>Magallanes - 27</c:v>
                </c:pt>
                <c:pt idx="27">
                  <c:v>RSA Seguros - 28</c:v>
                </c:pt>
              </c:strCache>
            </c:strRef>
          </c:cat>
          <c:val>
            <c:numRef>
              <c:f>'Gen. Estado de Flujos'!$C$81:$AD$81</c:f>
              <c:numCache>
                <c:formatCode>#,##0</c:formatCode>
                <c:ptCount val="28"/>
                <c:pt idx="0">
                  <c:v>503.88869934451031</c:v>
                </c:pt>
                <c:pt idx="1">
                  <c:v>231.92652611705475</c:v>
                </c:pt>
                <c:pt idx="2">
                  <c:v>187.38734876715623</c:v>
                </c:pt>
                <c:pt idx="3">
                  <c:v>60.315653262245355</c:v>
                </c:pt>
                <c:pt idx="4">
                  <c:v>55.793517228700118</c:v>
                </c:pt>
                <c:pt idx="5">
                  <c:v>55.678523698743462</c:v>
                </c:pt>
                <c:pt idx="6">
                  <c:v>48.82761400357797</c:v>
                </c:pt>
                <c:pt idx="7">
                  <c:v>29.773380544615016</c:v>
                </c:pt>
                <c:pt idx="8">
                  <c:v>28.005653332956207</c:v>
                </c:pt>
                <c:pt idx="9">
                  <c:v>24.061313383443757</c:v>
                </c:pt>
                <c:pt idx="10">
                  <c:v>21.315080504309826</c:v>
                </c:pt>
                <c:pt idx="11">
                  <c:v>19.367526746381373</c:v>
                </c:pt>
                <c:pt idx="12">
                  <c:v>16.985145416875852</c:v>
                </c:pt>
                <c:pt idx="13">
                  <c:v>16.900424972245986</c:v>
                </c:pt>
                <c:pt idx="14">
                  <c:v>14.291105988502414</c:v>
                </c:pt>
                <c:pt idx="15">
                  <c:v>0</c:v>
                </c:pt>
                <c:pt idx="16">
                  <c:v>-0.1899470375686779</c:v>
                </c:pt>
                <c:pt idx="17">
                  <c:v>-4.008023914411579</c:v>
                </c:pt>
                <c:pt idx="18">
                  <c:v>-4.0767902221027992</c:v>
                </c:pt>
                <c:pt idx="19">
                  <c:v>-11.688195176105387</c:v>
                </c:pt>
                <c:pt idx="20">
                  <c:v>-14.129266516288245</c:v>
                </c:pt>
                <c:pt idx="21">
                  <c:v>-18.655026481215661</c:v>
                </c:pt>
                <c:pt idx="22">
                  <c:v>-41.565564873675051</c:v>
                </c:pt>
                <c:pt idx="23">
                  <c:v>-45.303650094398989</c:v>
                </c:pt>
                <c:pt idx="24">
                  <c:v>-162.41859412675626</c:v>
                </c:pt>
                <c:pt idx="25">
                  <c:v>-286.86209968816513</c:v>
                </c:pt>
                <c:pt idx="26">
                  <c:v>-891.52424321706098</c:v>
                </c:pt>
                <c:pt idx="27">
                  <c:v>-1121.1379498094341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Estado de Flujos'!$C$82:$AD$82</c:f>
              <c:strCache>
                <c:ptCount val="28"/>
                <c:pt idx="0">
                  <c:v>Chartis - 1</c:v>
                </c:pt>
                <c:pt idx="1">
                  <c:v>Mapfre - 2</c:v>
                </c:pt>
                <c:pt idx="2">
                  <c:v>Liberty Seguros - 3</c:v>
                </c:pt>
                <c:pt idx="3">
                  <c:v>Mapfre Gar. y Cré. - 4</c:v>
                </c:pt>
                <c:pt idx="4">
                  <c:v>Ace Seguros - 5</c:v>
                </c:pt>
                <c:pt idx="5">
                  <c:v>Chilena Consolidada - 6</c:v>
                </c:pt>
                <c:pt idx="6">
                  <c:v>HDI Seguros - 7</c:v>
                </c:pt>
                <c:pt idx="7">
                  <c:v>M. de Carabineros - 8</c:v>
                </c:pt>
                <c:pt idx="8">
                  <c:v>Coface Chile - 9</c:v>
                </c:pt>
                <c:pt idx="9">
                  <c:v>Chubb de Chile - 10</c:v>
                </c:pt>
                <c:pt idx="10">
                  <c:v>Zenit Seguros - 11</c:v>
                </c:pt>
                <c:pt idx="11">
                  <c:v>Continental Crédito - 12</c:v>
                </c:pt>
                <c:pt idx="12">
                  <c:v>Cesce Chile - 13</c:v>
                </c:pt>
                <c:pt idx="13">
                  <c:v>Orion Seguros - 14</c:v>
                </c:pt>
                <c:pt idx="14">
                  <c:v>Consorio Nacional - 15</c:v>
                </c:pt>
                <c:pt idx="15">
                  <c:v>Assurant Chile - 16</c:v>
                </c:pt>
                <c:pt idx="16">
                  <c:v>Huelen - 17</c:v>
                </c:pt>
                <c:pt idx="17">
                  <c:v>Magallanes Gar. y Cré. - 18</c:v>
                </c:pt>
                <c:pt idx="18">
                  <c:v>Euler Hermes - 19</c:v>
                </c:pt>
                <c:pt idx="19">
                  <c:v>Zurich Santander - 20</c:v>
                </c:pt>
                <c:pt idx="20">
                  <c:v>FAF International - 21</c:v>
                </c:pt>
                <c:pt idx="21">
                  <c:v>Renta Nacional - 22</c:v>
                </c:pt>
                <c:pt idx="22">
                  <c:v>Penta Security - 23</c:v>
                </c:pt>
                <c:pt idx="23">
                  <c:v>QBE Chile - 24</c:v>
                </c:pt>
                <c:pt idx="24">
                  <c:v>BCI Seguros - 25</c:v>
                </c:pt>
                <c:pt idx="25">
                  <c:v>Cardif - 26</c:v>
                </c:pt>
                <c:pt idx="26">
                  <c:v>Magallanes - 27</c:v>
                </c:pt>
                <c:pt idx="27">
                  <c:v>RSA Seguros - 28</c:v>
                </c:pt>
              </c:strCache>
            </c:strRef>
          </c:cat>
          <c:val>
            <c:numRef>
              <c:f>'Gen. Estado de Flujos'!$C$84:$AD$84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8953088"/>
        <c:axId val="138954624"/>
      </c:barChart>
      <c:catAx>
        <c:axId val="13895308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8954624"/>
        <c:crosses val="autoZero"/>
        <c:auto val="1"/>
        <c:lblAlgn val="ctr"/>
        <c:lblOffset val="100"/>
      </c:catAx>
      <c:valAx>
        <c:axId val="138954624"/>
        <c:scaling>
          <c:orientation val="minMax"/>
        </c:scaling>
        <c:axPos val="l"/>
        <c:title>
          <c:tx>
            <c:strRef>
              <c:f>'Gen. Estado de Flujos'!$G$86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354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895308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175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Prima Directa'!$C$65:$AD$65</c:f>
              <c:strCache>
                <c:ptCount val="27"/>
                <c:pt idx="0">
                  <c:v>RSA Seguros - 1</c:v>
                </c:pt>
                <c:pt idx="1">
                  <c:v>BCI Seguros - 2</c:v>
                </c:pt>
                <c:pt idx="2">
                  <c:v>Mapfre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Ace Seguros - 9</c:v>
                </c:pt>
                <c:pt idx="9">
                  <c:v>Chartis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Huelen - 27</c:v>
                </c:pt>
              </c:strCache>
            </c:strRef>
          </c:cat>
          <c:val>
            <c:numRef>
              <c:f>'Gen. Prima Directa'!$C$64:$AD$64</c:f>
              <c:numCache>
                <c:formatCode>#,##0</c:formatCode>
                <c:ptCount val="28"/>
                <c:pt idx="0">
                  <c:v>5331.8571852836558</c:v>
                </c:pt>
                <c:pt idx="1">
                  <c:v>4103.8966051275984</c:v>
                </c:pt>
                <c:pt idx="2">
                  <c:v>4010.8455427411768</c:v>
                </c:pt>
                <c:pt idx="3">
                  <c:v>3962.3882326528587</c:v>
                </c:pt>
                <c:pt idx="4">
                  <c:v>3336.1495552287138</c:v>
                </c:pt>
                <c:pt idx="5">
                  <c:v>3170.4108654301695</c:v>
                </c:pt>
                <c:pt idx="6">
                  <c:v>2546.2007498886301</c:v>
                </c:pt>
                <c:pt idx="7">
                  <c:v>2510.7099104800559</c:v>
                </c:pt>
                <c:pt idx="8">
                  <c:v>2160.6948844231056</c:v>
                </c:pt>
                <c:pt idx="9">
                  <c:v>2148.0592963562694</c:v>
                </c:pt>
                <c:pt idx="10">
                  <c:v>1722.577357676724</c:v>
                </c:pt>
                <c:pt idx="11">
                  <c:v>889.91773675762431</c:v>
                </c:pt>
                <c:pt idx="12">
                  <c:v>619.67383733674626</c:v>
                </c:pt>
                <c:pt idx="13">
                  <c:v>493.96001124302614</c:v>
                </c:pt>
                <c:pt idx="14">
                  <c:v>436.99530126360298</c:v>
                </c:pt>
                <c:pt idx="15">
                  <c:v>409.44692619907931</c:v>
                </c:pt>
                <c:pt idx="16">
                  <c:v>330.83094978822101</c:v>
                </c:pt>
                <c:pt idx="17">
                  <c:v>255.04411473543533</c:v>
                </c:pt>
                <c:pt idx="18">
                  <c:v>207.84112684820499</c:v>
                </c:pt>
                <c:pt idx="19">
                  <c:v>123.52479476173976</c:v>
                </c:pt>
                <c:pt idx="20">
                  <c:v>97.806811841947081</c:v>
                </c:pt>
                <c:pt idx="21">
                  <c:v>83.482076565715133</c:v>
                </c:pt>
                <c:pt idx="22">
                  <c:v>49.282373197757053</c:v>
                </c:pt>
                <c:pt idx="23">
                  <c:v>31.087630196364046</c:v>
                </c:pt>
                <c:pt idx="24">
                  <c:v>28.484586801111575</c:v>
                </c:pt>
                <c:pt idx="25">
                  <c:v>4.9075985886113092</c:v>
                </c:pt>
                <c:pt idx="26">
                  <c:v>4.1710124380396119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Prima Directa'!$C$65:$AD$65</c:f>
              <c:strCache>
                <c:ptCount val="27"/>
                <c:pt idx="0">
                  <c:v>RSA Seguros - 1</c:v>
                </c:pt>
                <c:pt idx="1">
                  <c:v>BCI Seguros - 2</c:v>
                </c:pt>
                <c:pt idx="2">
                  <c:v>Mapfre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Ace Seguros - 9</c:v>
                </c:pt>
                <c:pt idx="9">
                  <c:v>Chartis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Huelen - 27</c:v>
                </c:pt>
              </c:strCache>
            </c:strRef>
          </c:cat>
          <c:val>
            <c:numRef>
              <c:f>'Gen. Prima Directa'!$C$67:$AD$67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6977792"/>
        <c:axId val="136983680"/>
      </c:barChart>
      <c:catAx>
        <c:axId val="13697779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6983680"/>
        <c:crosses val="autoZero"/>
        <c:auto val="1"/>
        <c:lblAlgn val="ctr"/>
        <c:lblOffset val="100"/>
      </c:catAx>
      <c:valAx>
        <c:axId val="136983680"/>
        <c:scaling>
          <c:orientation val="minMax"/>
        </c:scaling>
        <c:axPos val="l"/>
        <c:title>
          <c:tx>
            <c:strRef>
              <c:f>'Gen. Prima Directa'!$G$69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388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697779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Prima Directa'!$C$115:$AH$115</c:f>
              <c:strCache>
                <c:ptCount val="31"/>
                <c:pt idx="0">
                  <c:v>3 Terremoto</c:v>
                </c:pt>
                <c:pt idx="1">
                  <c:v>9 Daños Físicos Vehíc. Mot. G1 (VP)</c:v>
                </c:pt>
                <c:pt idx="2">
                  <c:v>50 Otros</c:v>
                </c:pt>
                <c:pt idx="3">
                  <c:v>1 Incendio</c:v>
                </c:pt>
                <c:pt idx="4">
                  <c:v>10 Daños Físicos Vehíc. Mot. G2 (VC)</c:v>
                </c:pt>
                <c:pt idx="5">
                  <c:v>20 Responsabilidad Civil Vehíc. Mot.</c:v>
                </c:pt>
                <c:pt idx="6">
                  <c:v>21 Responsabilidad Civil</c:v>
                </c:pt>
                <c:pt idx="7">
                  <c:v>24 SOAP</c:v>
                </c:pt>
                <c:pt idx="8">
                  <c:v>23 Accidentes Personales</c:v>
                </c:pt>
                <c:pt idx="9">
                  <c:v>17 Todo Riesgo Construc. y Montaje</c:v>
                </c:pt>
                <c:pt idx="10">
                  <c:v>8 Robo</c:v>
                </c:pt>
                <c:pt idx="11">
                  <c:v>14 Transporte Marítimo</c:v>
                </c:pt>
                <c:pt idx="12">
                  <c:v>13 Transporte Terrestre</c:v>
                </c:pt>
                <c:pt idx="13">
                  <c:v>16 Equipo Móvil Contratista</c:v>
                </c:pt>
                <c:pt idx="14">
                  <c:v>27 Seguro de Crédito por Ventas a Plazo</c:v>
                </c:pt>
                <c:pt idx="15">
                  <c:v>4 Pérdida de Benef. por Terremoto</c:v>
                </c:pt>
                <c:pt idx="16">
                  <c:v>5 Riesgos de la Naturaleza</c:v>
                </c:pt>
                <c:pt idx="17">
                  <c:v>7 Otros Riesgos Adicionales Incendio</c:v>
                </c:pt>
                <c:pt idx="18">
                  <c:v>12 Casco Aéreo</c:v>
                </c:pt>
                <c:pt idx="19">
                  <c:v>2 Pérdida de Benef. por Incendio</c:v>
                </c:pt>
                <c:pt idx="20">
                  <c:v>6 Terrorismo</c:v>
                </c:pt>
                <c:pt idx="21">
                  <c:v>25 Garantía</c:v>
                </c:pt>
                <c:pt idx="22">
                  <c:v>11 Casco Marítimo</c:v>
                </c:pt>
                <c:pt idx="23">
                  <c:v>28 Seguro de Crédito a la Exportación</c:v>
                </c:pt>
                <c:pt idx="24">
                  <c:v>22 Multiriesgos</c:v>
                </c:pt>
                <c:pt idx="25">
                  <c:v>19 Equipo Electrónico</c:v>
                </c:pt>
                <c:pt idx="26">
                  <c:v>26 Fidelidad</c:v>
                </c:pt>
                <c:pt idx="27">
                  <c:v>30 Seguro Agrícola</c:v>
                </c:pt>
                <c:pt idx="28">
                  <c:v>15 Transporte Aéreo</c:v>
                </c:pt>
                <c:pt idx="29">
                  <c:v>35 Seguro Salud</c:v>
                </c:pt>
                <c:pt idx="30">
                  <c:v>18 Avería de Maquinaria</c:v>
                </c:pt>
              </c:strCache>
            </c:strRef>
          </c:cat>
          <c:val>
            <c:numRef>
              <c:f>'Gen. Prima Directa'!$C$116:$AH$116</c:f>
              <c:numCache>
                <c:formatCode>#,##0</c:formatCode>
                <c:ptCount val="32"/>
                <c:pt idx="0">
                  <c:v>7787.5241394930736</c:v>
                </c:pt>
                <c:pt idx="1">
                  <c:v>5086.2677515185151</c:v>
                </c:pt>
                <c:pt idx="2">
                  <c:v>4599.1429194126049</c:v>
                </c:pt>
                <c:pt idx="3">
                  <c:v>3648.8829473257147</c:v>
                </c:pt>
                <c:pt idx="4">
                  <c:v>2932.5416486501299</c:v>
                </c:pt>
                <c:pt idx="5">
                  <c:v>1938.1546089778037</c:v>
                </c:pt>
                <c:pt idx="6">
                  <c:v>1627.6180582268546</c:v>
                </c:pt>
                <c:pt idx="7">
                  <c:v>1598.6630123885418</c:v>
                </c:pt>
                <c:pt idx="8">
                  <c:v>1326.9674595268737</c:v>
                </c:pt>
                <c:pt idx="9">
                  <c:v>1043.7598315048683</c:v>
                </c:pt>
                <c:pt idx="10">
                  <c:v>917.21208059623382</c:v>
                </c:pt>
                <c:pt idx="11">
                  <c:v>725.20891858352013</c:v>
                </c:pt>
                <c:pt idx="12">
                  <c:v>651.13240152629373</c:v>
                </c:pt>
                <c:pt idx="13">
                  <c:v>638.38492930682139</c:v>
                </c:pt>
                <c:pt idx="14">
                  <c:v>543.37704018497959</c:v>
                </c:pt>
                <c:pt idx="15">
                  <c:v>478.03535189257605</c:v>
                </c:pt>
                <c:pt idx="16">
                  <c:v>472.96222148761495</c:v>
                </c:pt>
                <c:pt idx="17">
                  <c:v>439.63896044434705</c:v>
                </c:pt>
                <c:pt idx="18">
                  <c:v>401.91328162012712</c:v>
                </c:pt>
                <c:pt idx="19">
                  <c:v>395.11173031232983</c:v>
                </c:pt>
                <c:pt idx="20">
                  <c:v>394.92893320298964</c:v>
                </c:pt>
                <c:pt idx="21">
                  <c:v>296.49688982718271</c:v>
                </c:pt>
                <c:pt idx="22">
                  <c:v>289.83103322703136</c:v>
                </c:pt>
                <c:pt idx="23">
                  <c:v>246.1109733526138</c:v>
                </c:pt>
                <c:pt idx="24">
                  <c:v>184.88631868675796</c:v>
                </c:pt>
                <c:pt idx="25">
                  <c:v>125.25405053881671</c:v>
                </c:pt>
                <c:pt idx="26">
                  <c:v>90.582318264260607</c:v>
                </c:pt>
                <c:pt idx="27">
                  <c:v>87.48674171445542</c:v>
                </c:pt>
                <c:pt idx="28">
                  <c:v>55.462758580762397</c:v>
                </c:pt>
                <c:pt idx="29">
                  <c:v>25.059971644946646</c:v>
                </c:pt>
                <c:pt idx="30">
                  <c:v>21.647791832542548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Prima Directa'!$C$118:$AH$118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37032832"/>
        <c:axId val="137034368"/>
      </c:barChart>
      <c:catAx>
        <c:axId val="13703283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7034368"/>
        <c:crosses val="autoZero"/>
        <c:auto val="1"/>
        <c:lblAlgn val="ctr"/>
        <c:lblOffset val="100"/>
      </c:catAx>
      <c:valAx>
        <c:axId val="137034368"/>
        <c:scaling>
          <c:orientation val="minMax"/>
        </c:scaling>
        <c:axPos val="l"/>
        <c:title>
          <c:tx>
            <c:strRef>
              <c:f>'Gen. Prima Directa'!$G$123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19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03283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Prima Directa Promedio'!$C$65:$AD$65</c:f>
              <c:strCache>
                <c:ptCount val="27"/>
                <c:pt idx="0">
                  <c:v>Coface Chile - 1</c:v>
                </c:pt>
                <c:pt idx="1">
                  <c:v>Euler Hermes - 2</c:v>
                </c:pt>
                <c:pt idx="2">
                  <c:v>FAF International - 3</c:v>
                </c:pt>
                <c:pt idx="3">
                  <c:v>Ace Seguros - 4</c:v>
                </c:pt>
                <c:pt idx="4">
                  <c:v>Orion Seguros - 5</c:v>
                </c:pt>
                <c:pt idx="5">
                  <c:v>Chubb de Chile - 6</c:v>
                </c:pt>
                <c:pt idx="6">
                  <c:v>Huelen - 7</c:v>
                </c:pt>
                <c:pt idx="7">
                  <c:v>QBE Chile - 8</c:v>
                </c:pt>
                <c:pt idx="8">
                  <c:v>Continental Crédito - 9</c:v>
                </c:pt>
                <c:pt idx="9">
                  <c:v>Liberty Seguros - 10</c:v>
                </c:pt>
                <c:pt idx="10">
                  <c:v>Mapfre Gar. y Cré. - 11</c:v>
                </c:pt>
                <c:pt idx="11">
                  <c:v>Cesce Chile - 12</c:v>
                </c:pt>
                <c:pt idx="12">
                  <c:v>Zurich Santander - 13</c:v>
                </c:pt>
                <c:pt idx="13">
                  <c:v>Cardif - 14</c:v>
                </c:pt>
                <c:pt idx="14">
                  <c:v>Chartis - 15</c:v>
                </c:pt>
                <c:pt idx="15">
                  <c:v>Magallanes Gar. y Cré. - 16</c:v>
                </c:pt>
                <c:pt idx="16">
                  <c:v>RSA Seguros - 17</c:v>
                </c:pt>
                <c:pt idx="17">
                  <c:v>Mapfre - 18</c:v>
                </c:pt>
                <c:pt idx="18">
                  <c:v>Penta Security - 19</c:v>
                </c:pt>
                <c:pt idx="19">
                  <c:v>HDI Seguros - 20</c:v>
                </c:pt>
                <c:pt idx="20">
                  <c:v>Zenit Seguros - 21</c:v>
                </c:pt>
                <c:pt idx="21">
                  <c:v>Renta Nacional - 22</c:v>
                </c:pt>
                <c:pt idx="22">
                  <c:v>Chilena Consolidada - 23</c:v>
                </c:pt>
                <c:pt idx="23">
                  <c:v>Magallanes - 24</c:v>
                </c:pt>
                <c:pt idx="24">
                  <c:v>M. de Carabineros - 25</c:v>
                </c:pt>
                <c:pt idx="25">
                  <c:v>Consorio Nacional - 26</c:v>
                </c:pt>
                <c:pt idx="26">
                  <c:v>BCI Seguros - 27</c:v>
                </c:pt>
              </c:strCache>
            </c:strRef>
          </c:cat>
          <c:val>
            <c:numRef>
              <c:f>'Gen. Prima Directa Promedio'!$C$64:$AD$64</c:f>
              <c:numCache>
                <c:formatCode>#,##0</c:formatCode>
                <c:ptCount val="28"/>
                <c:pt idx="0">
                  <c:v>4618.6917077378885</c:v>
                </c:pt>
                <c:pt idx="1">
                  <c:v>1675.5639294771515</c:v>
                </c:pt>
                <c:pt idx="2">
                  <c:v>1635.8661962037697</c:v>
                </c:pt>
                <c:pt idx="3">
                  <c:v>287.13553281370173</c:v>
                </c:pt>
                <c:pt idx="4">
                  <c:v>228.63230807755423</c:v>
                </c:pt>
                <c:pt idx="5">
                  <c:v>104.36954890461021</c:v>
                </c:pt>
                <c:pt idx="6">
                  <c:v>97.000289256735158</c:v>
                </c:pt>
                <c:pt idx="7">
                  <c:v>64.003082075009161</c:v>
                </c:pt>
                <c:pt idx="8">
                  <c:v>63.214744208219365</c:v>
                </c:pt>
                <c:pt idx="9">
                  <c:v>51.102100901119933</c:v>
                </c:pt>
                <c:pt idx="10">
                  <c:v>44.968649122734291</c:v>
                </c:pt>
                <c:pt idx="11">
                  <c:v>41.950792244077959</c:v>
                </c:pt>
                <c:pt idx="12">
                  <c:v>34.517129699964414</c:v>
                </c:pt>
                <c:pt idx="13">
                  <c:v>34.306814474202774</c:v>
                </c:pt>
                <c:pt idx="14">
                  <c:v>20.856564552162009</c:v>
                </c:pt>
                <c:pt idx="15">
                  <c:v>15.826367041862877</c:v>
                </c:pt>
                <c:pt idx="16">
                  <c:v>10.160137324229215</c:v>
                </c:pt>
                <c:pt idx="17">
                  <c:v>6.8144325806323627</c:v>
                </c:pt>
                <c:pt idx="18">
                  <c:v>6.3500014946407823</c:v>
                </c:pt>
                <c:pt idx="19">
                  <c:v>4.3910505614769226</c:v>
                </c:pt>
                <c:pt idx="20">
                  <c:v>4.3439861482394626</c:v>
                </c:pt>
                <c:pt idx="21">
                  <c:v>4.1751754025215346</c:v>
                </c:pt>
                <c:pt idx="22">
                  <c:v>3.7060821676522528</c:v>
                </c:pt>
                <c:pt idx="23">
                  <c:v>2.935546589448188</c:v>
                </c:pt>
                <c:pt idx="24">
                  <c:v>2.1424969122235731</c:v>
                </c:pt>
                <c:pt idx="25">
                  <c:v>1.7310745651637169</c:v>
                </c:pt>
                <c:pt idx="26">
                  <c:v>1.6602564501931141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Prima Directa Promedio'!$C$65:$AD$65</c:f>
              <c:strCache>
                <c:ptCount val="27"/>
                <c:pt idx="0">
                  <c:v>Coface Chile - 1</c:v>
                </c:pt>
                <c:pt idx="1">
                  <c:v>Euler Hermes - 2</c:v>
                </c:pt>
                <c:pt idx="2">
                  <c:v>FAF International - 3</c:v>
                </c:pt>
                <c:pt idx="3">
                  <c:v>Ace Seguros - 4</c:v>
                </c:pt>
                <c:pt idx="4">
                  <c:v>Orion Seguros - 5</c:v>
                </c:pt>
                <c:pt idx="5">
                  <c:v>Chubb de Chile - 6</c:v>
                </c:pt>
                <c:pt idx="6">
                  <c:v>Huelen - 7</c:v>
                </c:pt>
                <c:pt idx="7">
                  <c:v>QBE Chile - 8</c:v>
                </c:pt>
                <c:pt idx="8">
                  <c:v>Continental Crédito - 9</c:v>
                </c:pt>
                <c:pt idx="9">
                  <c:v>Liberty Seguros - 10</c:v>
                </c:pt>
                <c:pt idx="10">
                  <c:v>Mapfre Gar. y Cré. - 11</c:v>
                </c:pt>
                <c:pt idx="11">
                  <c:v>Cesce Chile - 12</c:v>
                </c:pt>
                <c:pt idx="12">
                  <c:v>Zurich Santander - 13</c:v>
                </c:pt>
                <c:pt idx="13">
                  <c:v>Cardif - 14</c:v>
                </c:pt>
                <c:pt idx="14">
                  <c:v>Chartis - 15</c:v>
                </c:pt>
                <c:pt idx="15">
                  <c:v>Magallanes Gar. y Cré. - 16</c:v>
                </c:pt>
                <c:pt idx="16">
                  <c:v>RSA Seguros - 17</c:v>
                </c:pt>
                <c:pt idx="17">
                  <c:v>Mapfre - 18</c:v>
                </c:pt>
                <c:pt idx="18">
                  <c:v>Penta Security - 19</c:v>
                </c:pt>
                <c:pt idx="19">
                  <c:v>HDI Seguros - 20</c:v>
                </c:pt>
                <c:pt idx="20">
                  <c:v>Zenit Seguros - 21</c:v>
                </c:pt>
                <c:pt idx="21">
                  <c:v>Renta Nacional - 22</c:v>
                </c:pt>
                <c:pt idx="22">
                  <c:v>Chilena Consolidada - 23</c:v>
                </c:pt>
                <c:pt idx="23">
                  <c:v>Magallanes - 24</c:v>
                </c:pt>
                <c:pt idx="24">
                  <c:v>M. de Carabineros - 25</c:v>
                </c:pt>
                <c:pt idx="25">
                  <c:v>Consorio Nacional - 26</c:v>
                </c:pt>
                <c:pt idx="26">
                  <c:v>BCI Seguros - 27</c:v>
                </c:pt>
              </c:strCache>
            </c:strRef>
          </c:cat>
          <c:val>
            <c:numRef>
              <c:f>'Gen. Prima Directa Promedio'!$C$67:$AD$67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0138752"/>
        <c:axId val="140152832"/>
      </c:barChart>
      <c:catAx>
        <c:axId val="14013875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0152832"/>
        <c:crosses val="autoZero"/>
        <c:auto val="1"/>
        <c:lblAlgn val="ctr"/>
        <c:lblOffset val="100"/>
      </c:catAx>
      <c:valAx>
        <c:axId val="140152832"/>
        <c:scaling>
          <c:orientation val="minMax"/>
        </c:scaling>
        <c:axPos val="l"/>
        <c:title>
          <c:tx>
            <c:strRef>
              <c:f>'Gen. Prima Directa Promedio'!$G$69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419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013875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Prima Directa Promedio'!$C$115:$AH$115</c:f>
              <c:strCache>
                <c:ptCount val="31"/>
                <c:pt idx="0">
                  <c:v>27 Seguro de Crédito por Ventas a Plazo</c:v>
                </c:pt>
                <c:pt idx="1">
                  <c:v>28 Seguro de Crédito a la Exportación</c:v>
                </c:pt>
                <c:pt idx="2">
                  <c:v>12 Casco Aéreo</c:v>
                </c:pt>
                <c:pt idx="3">
                  <c:v>17 Todo Riesgo Construc. y Montaje</c:v>
                </c:pt>
                <c:pt idx="4">
                  <c:v>11 Casco Marítimo</c:v>
                </c:pt>
                <c:pt idx="5">
                  <c:v>35 Seguro Salud</c:v>
                </c:pt>
                <c:pt idx="6">
                  <c:v>4 Pérdida de Benef. por Terremoto</c:v>
                </c:pt>
                <c:pt idx="7">
                  <c:v>22 Multiriesgos</c:v>
                </c:pt>
                <c:pt idx="8">
                  <c:v>3 Terremoto</c:v>
                </c:pt>
                <c:pt idx="9">
                  <c:v>14 Transporte Marítimo</c:v>
                </c:pt>
                <c:pt idx="10">
                  <c:v>16 Equipo Móvil Contratista</c:v>
                </c:pt>
                <c:pt idx="11">
                  <c:v>13 Transporte Terrestre</c:v>
                </c:pt>
                <c:pt idx="12">
                  <c:v>10 Daños Físicos Vehíc. Mot. G2 (VC)</c:v>
                </c:pt>
                <c:pt idx="13">
                  <c:v>2 Pérdida de Benef. por Incendio</c:v>
                </c:pt>
                <c:pt idx="14">
                  <c:v>19 Equipo Electrónico</c:v>
                </c:pt>
                <c:pt idx="15">
                  <c:v>26 Fidelidad</c:v>
                </c:pt>
                <c:pt idx="16">
                  <c:v>21 Responsabilidad Civil</c:v>
                </c:pt>
                <c:pt idx="17">
                  <c:v>18 Avería de Maquinaria</c:v>
                </c:pt>
                <c:pt idx="18">
                  <c:v>1 Incendio</c:v>
                </c:pt>
                <c:pt idx="19">
                  <c:v>25 Garantía</c:v>
                </c:pt>
                <c:pt idx="20">
                  <c:v>9 Daños Físicos Vehíc. Mot. G1 (VP)</c:v>
                </c:pt>
                <c:pt idx="21">
                  <c:v>15 Transporte Aéreo</c:v>
                </c:pt>
                <c:pt idx="22">
                  <c:v>8 Robo</c:v>
                </c:pt>
                <c:pt idx="23">
                  <c:v>20 Responsabilidad Civil Vehíc. Mot.</c:v>
                </c:pt>
                <c:pt idx="24">
                  <c:v>50 Otros</c:v>
                </c:pt>
                <c:pt idx="25">
                  <c:v>23 Accidentes Personales</c:v>
                </c:pt>
                <c:pt idx="26">
                  <c:v>5 Riesgos de la Naturaleza</c:v>
                </c:pt>
                <c:pt idx="27">
                  <c:v>7 Otros Riesgos Adicionales Incendio</c:v>
                </c:pt>
                <c:pt idx="28">
                  <c:v>6 Terrorismo</c:v>
                </c:pt>
                <c:pt idx="29">
                  <c:v>30 Seguro Agrícola</c:v>
                </c:pt>
                <c:pt idx="30">
                  <c:v>24 SOAP</c:v>
                </c:pt>
              </c:strCache>
            </c:strRef>
          </c:cat>
          <c:val>
            <c:numRef>
              <c:f>'Gen. Prima Directa Promedio'!$C$116:$AH$116</c:f>
              <c:numCache>
                <c:formatCode>#,##0</c:formatCode>
                <c:ptCount val="32"/>
                <c:pt idx="0">
                  <c:v>7653.1977490842191</c:v>
                </c:pt>
                <c:pt idx="1">
                  <c:v>3325.8239642245107</c:v>
                </c:pt>
                <c:pt idx="2">
                  <c:v>1371.7176847103315</c:v>
                </c:pt>
                <c:pt idx="3">
                  <c:v>335.72204294141795</c:v>
                </c:pt>
                <c:pt idx="4">
                  <c:v>192.83501878045999</c:v>
                </c:pt>
                <c:pt idx="5">
                  <c:v>159.6176537894691</c:v>
                </c:pt>
                <c:pt idx="6">
                  <c:v>116.39526464391916</c:v>
                </c:pt>
                <c:pt idx="7">
                  <c:v>68.603457768741364</c:v>
                </c:pt>
                <c:pt idx="8">
                  <c:v>60.525112613223953</c:v>
                </c:pt>
                <c:pt idx="9">
                  <c:v>50.21179246579797</c:v>
                </c:pt>
                <c:pt idx="10">
                  <c:v>49.850455201219852</c:v>
                </c:pt>
                <c:pt idx="11">
                  <c:v>25.872467974978889</c:v>
                </c:pt>
                <c:pt idx="12">
                  <c:v>22.866000114231923</c:v>
                </c:pt>
                <c:pt idx="13">
                  <c:v>21.312461854055226</c:v>
                </c:pt>
                <c:pt idx="14">
                  <c:v>16.754153362602555</c:v>
                </c:pt>
                <c:pt idx="15">
                  <c:v>16.596247391766326</c:v>
                </c:pt>
                <c:pt idx="16">
                  <c:v>15.621184323580803</c:v>
                </c:pt>
                <c:pt idx="17">
                  <c:v>13.580797887416907</c:v>
                </c:pt>
                <c:pt idx="18">
                  <c:v>12.22729951084446</c:v>
                </c:pt>
                <c:pt idx="19">
                  <c:v>11.141054741185988</c:v>
                </c:pt>
                <c:pt idx="20">
                  <c:v>10.833486515337789</c:v>
                </c:pt>
                <c:pt idx="21">
                  <c:v>8.9600579290407758</c:v>
                </c:pt>
                <c:pt idx="22">
                  <c:v>4.3834360706169031</c:v>
                </c:pt>
                <c:pt idx="23">
                  <c:v>3.7597640518755684</c:v>
                </c:pt>
                <c:pt idx="24">
                  <c:v>3.6618254571467506</c:v>
                </c:pt>
                <c:pt idx="25">
                  <c:v>3.597024343606583</c:v>
                </c:pt>
                <c:pt idx="26">
                  <c:v>3.1960793980863547</c:v>
                </c:pt>
                <c:pt idx="27">
                  <c:v>2.9260691282094862</c:v>
                </c:pt>
                <c:pt idx="28">
                  <c:v>2.7779422168661259</c:v>
                </c:pt>
                <c:pt idx="29">
                  <c:v>2.2179424949792224</c:v>
                </c:pt>
                <c:pt idx="30">
                  <c:v>0.52602393514904422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Prima Directa Promedio'!$C$118:$AH$118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39657216"/>
        <c:axId val="139658752"/>
      </c:barChart>
      <c:catAx>
        <c:axId val="13965721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9658752"/>
        <c:crosses val="autoZero"/>
        <c:auto val="1"/>
        <c:lblAlgn val="ctr"/>
        <c:lblOffset val="100"/>
      </c:catAx>
      <c:valAx>
        <c:axId val="139658752"/>
        <c:scaling>
          <c:orientation val="minMax"/>
        </c:scaling>
        <c:axPos val="l"/>
        <c:title>
          <c:tx>
            <c:strRef>
              <c:f>'Gen. Prima Directa Promedio'!$G$123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44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965721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Prima Retenida Neta'!$C$65:$AD$65</c:f>
              <c:strCache>
                <c:ptCount val="27"/>
                <c:pt idx="0">
                  <c:v>BCI Seguros - 1</c:v>
                </c:pt>
                <c:pt idx="1">
                  <c:v>RSA Seguros - 2</c:v>
                </c:pt>
                <c:pt idx="2">
                  <c:v>Cardif - 3</c:v>
                </c:pt>
                <c:pt idx="3">
                  <c:v>Liberty Seguros - 4</c:v>
                </c:pt>
                <c:pt idx="4">
                  <c:v>Magallanes - 5</c:v>
                </c:pt>
                <c:pt idx="5">
                  <c:v>Penta Security - 6</c:v>
                </c:pt>
                <c:pt idx="6">
                  <c:v>Mapfre - 7</c:v>
                </c:pt>
                <c:pt idx="7">
                  <c:v>Chilena Consolidada - 8</c:v>
                </c:pt>
                <c:pt idx="8">
                  <c:v>Consorio Nacional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HDI Seguros - 12</c:v>
                </c:pt>
                <c:pt idx="12">
                  <c:v>Chartis - 13</c:v>
                </c:pt>
                <c:pt idx="13">
                  <c:v>Renta Nacional - 14</c:v>
                </c:pt>
                <c:pt idx="14">
                  <c:v>Zenit Seguros - 15</c:v>
                </c:pt>
                <c:pt idx="15">
                  <c:v>Coface Chile - 16</c:v>
                </c:pt>
                <c:pt idx="16">
                  <c:v>Continental Crédito - 17</c:v>
                </c:pt>
                <c:pt idx="17">
                  <c:v>Chubb de Chile - 18</c:v>
                </c:pt>
                <c:pt idx="18">
                  <c:v>QBE Chile - 19</c:v>
                </c:pt>
                <c:pt idx="19">
                  <c:v>Mapfre Gar. y Cré. - 20</c:v>
                </c:pt>
                <c:pt idx="20">
                  <c:v>Magallanes Gar. y Cré. - 21</c:v>
                </c:pt>
                <c:pt idx="21">
                  <c:v>M. de Carabineros - 22</c:v>
                </c:pt>
                <c:pt idx="22">
                  <c:v>Cesce Chile - 23</c:v>
                </c:pt>
                <c:pt idx="23">
                  <c:v>Euler Hermes - 24</c:v>
                </c:pt>
                <c:pt idx="24">
                  <c:v>Orion Seguros - 25</c:v>
                </c:pt>
                <c:pt idx="25">
                  <c:v>FAF International - 26</c:v>
                </c:pt>
                <c:pt idx="26">
                  <c:v>Huelen - 27</c:v>
                </c:pt>
              </c:strCache>
            </c:strRef>
          </c:cat>
          <c:val>
            <c:numRef>
              <c:f>'Gen. Prima Retenida Neta'!$C$64:$AD$64</c:f>
              <c:numCache>
                <c:formatCode>#,##0</c:formatCode>
                <c:ptCount val="28"/>
                <c:pt idx="0">
                  <c:v>3611.8843630896413</c:v>
                </c:pt>
                <c:pt idx="1">
                  <c:v>3005.4495531073885</c:v>
                </c:pt>
                <c:pt idx="2">
                  <c:v>2830.0509206553479</c:v>
                </c:pt>
                <c:pt idx="3">
                  <c:v>2345.2853094660622</c:v>
                </c:pt>
                <c:pt idx="4">
                  <c:v>2214.7624822338971</c:v>
                </c:pt>
                <c:pt idx="5">
                  <c:v>2121.1359610666022</c:v>
                </c:pt>
                <c:pt idx="6">
                  <c:v>1438.4398356679701</c:v>
                </c:pt>
                <c:pt idx="7">
                  <c:v>1188.9568646099235</c:v>
                </c:pt>
                <c:pt idx="8">
                  <c:v>782.15991613692438</c:v>
                </c:pt>
                <c:pt idx="9">
                  <c:v>760.57538307606364</c:v>
                </c:pt>
                <c:pt idx="10">
                  <c:v>718.60800376181749</c:v>
                </c:pt>
                <c:pt idx="11">
                  <c:v>514.39102926722342</c:v>
                </c:pt>
                <c:pt idx="12">
                  <c:v>368.31671922840314</c:v>
                </c:pt>
                <c:pt idx="13">
                  <c:v>301.59749082526639</c:v>
                </c:pt>
                <c:pt idx="14">
                  <c:v>249.43563897865241</c:v>
                </c:pt>
                <c:pt idx="15">
                  <c:v>124.7677590315441</c:v>
                </c:pt>
                <c:pt idx="16">
                  <c:v>111.19370531957772</c:v>
                </c:pt>
                <c:pt idx="17">
                  <c:v>42.100492501113692</c:v>
                </c:pt>
                <c:pt idx="18">
                  <c:v>22.806770210930484</c:v>
                </c:pt>
                <c:pt idx="19">
                  <c:v>21.826738028652038</c:v>
                </c:pt>
                <c:pt idx="20">
                  <c:v>18.915861152162691</c:v>
                </c:pt>
                <c:pt idx="21">
                  <c:v>18.8430289702378</c:v>
                </c:pt>
                <c:pt idx="22">
                  <c:v>16.357321402054858</c:v>
                </c:pt>
                <c:pt idx="23">
                  <c:v>11.955570601254411</c:v>
                </c:pt>
                <c:pt idx="24">
                  <c:v>6.0538657625105179</c:v>
                </c:pt>
                <c:pt idx="25">
                  <c:v>4.8905837888290993</c:v>
                </c:pt>
                <c:pt idx="26">
                  <c:v>4.1710124380396119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Prima Retenida Neta'!$C$65:$AD$65</c:f>
              <c:strCache>
                <c:ptCount val="27"/>
                <c:pt idx="0">
                  <c:v>BCI Seguros - 1</c:v>
                </c:pt>
                <c:pt idx="1">
                  <c:v>RSA Seguros - 2</c:v>
                </c:pt>
                <c:pt idx="2">
                  <c:v>Cardif - 3</c:v>
                </c:pt>
                <c:pt idx="3">
                  <c:v>Liberty Seguros - 4</c:v>
                </c:pt>
                <c:pt idx="4">
                  <c:v>Magallanes - 5</c:v>
                </c:pt>
                <c:pt idx="5">
                  <c:v>Penta Security - 6</c:v>
                </c:pt>
                <c:pt idx="6">
                  <c:v>Mapfre - 7</c:v>
                </c:pt>
                <c:pt idx="7">
                  <c:v>Chilena Consolidada - 8</c:v>
                </c:pt>
                <c:pt idx="8">
                  <c:v>Consorio Nacional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HDI Seguros - 12</c:v>
                </c:pt>
                <c:pt idx="12">
                  <c:v>Chartis - 13</c:v>
                </c:pt>
                <c:pt idx="13">
                  <c:v>Renta Nacional - 14</c:v>
                </c:pt>
                <c:pt idx="14">
                  <c:v>Zenit Seguros - 15</c:v>
                </c:pt>
                <c:pt idx="15">
                  <c:v>Coface Chile - 16</c:v>
                </c:pt>
                <c:pt idx="16">
                  <c:v>Continental Crédito - 17</c:v>
                </c:pt>
                <c:pt idx="17">
                  <c:v>Chubb de Chile - 18</c:v>
                </c:pt>
                <c:pt idx="18">
                  <c:v>QBE Chile - 19</c:v>
                </c:pt>
                <c:pt idx="19">
                  <c:v>Mapfre Gar. y Cré. - 20</c:v>
                </c:pt>
                <c:pt idx="20">
                  <c:v>Magallanes Gar. y Cré. - 21</c:v>
                </c:pt>
                <c:pt idx="21">
                  <c:v>M. de Carabineros - 22</c:v>
                </c:pt>
                <c:pt idx="22">
                  <c:v>Cesce Chile - 23</c:v>
                </c:pt>
                <c:pt idx="23">
                  <c:v>Euler Hermes - 24</c:v>
                </c:pt>
                <c:pt idx="24">
                  <c:v>Orion Seguros - 25</c:v>
                </c:pt>
                <c:pt idx="25">
                  <c:v>FAF International - 26</c:v>
                </c:pt>
                <c:pt idx="26">
                  <c:v>Huelen - 27</c:v>
                </c:pt>
              </c:strCache>
            </c:strRef>
          </c:cat>
          <c:val>
            <c:numRef>
              <c:f>'Gen. Prima Retenida Neta'!$C$67:$AD$67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0238848"/>
        <c:axId val="140240384"/>
      </c:barChart>
      <c:catAx>
        <c:axId val="14023884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0240384"/>
        <c:crosses val="autoZero"/>
        <c:auto val="1"/>
        <c:lblAlgn val="ctr"/>
        <c:lblOffset val="100"/>
      </c:catAx>
      <c:valAx>
        <c:axId val="140240384"/>
        <c:scaling>
          <c:orientation val="minMax"/>
        </c:scaling>
        <c:axPos val="l"/>
        <c:title>
          <c:tx>
            <c:strRef>
              <c:f>'Gen. Prima Retenida Neta'!$G$69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19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023884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Prima Retenida Neta'!$C$115:$AH$115</c:f>
              <c:strCache>
                <c:ptCount val="31"/>
                <c:pt idx="0">
                  <c:v>9 Daños Físicos Vehíc. Mot. G1 (VP)</c:v>
                </c:pt>
                <c:pt idx="1">
                  <c:v>50 Otros</c:v>
                </c:pt>
                <c:pt idx="2">
                  <c:v>10 Daños Físicos Vehíc. Mot. G2 (VC)</c:v>
                </c:pt>
                <c:pt idx="3">
                  <c:v>3 Terremoto</c:v>
                </c:pt>
                <c:pt idx="4">
                  <c:v>20 Responsabilidad Civil Vehíc. Mot.</c:v>
                </c:pt>
                <c:pt idx="5">
                  <c:v>24 SOAP</c:v>
                </c:pt>
                <c:pt idx="6">
                  <c:v>1 Incendio</c:v>
                </c:pt>
                <c:pt idx="7">
                  <c:v>23 Accidentes Personales</c:v>
                </c:pt>
                <c:pt idx="8">
                  <c:v>8 Robo</c:v>
                </c:pt>
                <c:pt idx="9">
                  <c:v>21 Responsabilidad Civil</c:v>
                </c:pt>
                <c:pt idx="10">
                  <c:v>16 Equipo Móvil Contratista</c:v>
                </c:pt>
                <c:pt idx="11">
                  <c:v>13 Transporte Terrestre</c:v>
                </c:pt>
                <c:pt idx="12">
                  <c:v>5 Riesgos de la Naturaleza</c:v>
                </c:pt>
                <c:pt idx="13">
                  <c:v>14 Transporte Marítimo</c:v>
                </c:pt>
                <c:pt idx="14">
                  <c:v>7 Otros Riesgos Adicionales Incendio</c:v>
                </c:pt>
                <c:pt idx="15">
                  <c:v>6 Terrorismo</c:v>
                </c:pt>
                <c:pt idx="16">
                  <c:v>27 Seguro de Crédito por Ventas a Plazo</c:v>
                </c:pt>
                <c:pt idx="17">
                  <c:v>28 Seguro de Crédito a la Exportación</c:v>
                </c:pt>
                <c:pt idx="18">
                  <c:v>17 Todo Riesgo Construc. y Montaje</c:v>
                </c:pt>
                <c:pt idx="19">
                  <c:v>25 Garantía</c:v>
                </c:pt>
                <c:pt idx="20">
                  <c:v>4 Pérdida de Benef. por Terremoto</c:v>
                </c:pt>
                <c:pt idx="21">
                  <c:v>26 Fidelidad</c:v>
                </c:pt>
                <c:pt idx="22">
                  <c:v>2 Pérdida de Benef. por Incendio</c:v>
                </c:pt>
                <c:pt idx="23">
                  <c:v>19 Equipo Electrónico</c:v>
                </c:pt>
                <c:pt idx="24">
                  <c:v>30 Seguro Agrícola</c:v>
                </c:pt>
                <c:pt idx="25">
                  <c:v>35 Seguro Salud</c:v>
                </c:pt>
                <c:pt idx="26">
                  <c:v>15 Transporte Aéreo</c:v>
                </c:pt>
                <c:pt idx="27">
                  <c:v>22 Multiriesgos</c:v>
                </c:pt>
                <c:pt idx="28">
                  <c:v>11 Casco Marítimo</c:v>
                </c:pt>
                <c:pt idx="29">
                  <c:v>18 Avería de Maquinaria</c:v>
                </c:pt>
                <c:pt idx="30">
                  <c:v>12 Casco Aéreo</c:v>
                </c:pt>
              </c:strCache>
            </c:strRef>
          </c:cat>
          <c:val>
            <c:numRef>
              <c:f>'Gen. Prima Retenida Neta'!$C$116:$AH$116</c:f>
              <c:numCache>
                <c:formatCode>#,##0</c:formatCode>
                <c:ptCount val="32"/>
                <c:pt idx="0">
                  <c:v>4987.8663030066255</c:v>
                </c:pt>
                <c:pt idx="1">
                  <c:v>3967.6097203120471</c:v>
                </c:pt>
                <c:pt idx="2">
                  <c:v>2755.5559101459467</c:v>
                </c:pt>
                <c:pt idx="3">
                  <c:v>2481.0109801585336</c:v>
                </c:pt>
                <c:pt idx="4">
                  <c:v>1777.4988448055803</c:v>
                </c:pt>
                <c:pt idx="5">
                  <c:v>1556.6514387891473</c:v>
                </c:pt>
                <c:pt idx="6">
                  <c:v>1272.7597463424809</c:v>
                </c:pt>
                <c:pt idx="7">
                  <c:v>951.48170635018835</c:v>
                </c:pt>
                <c:pt idx="8">
                  <c:v>761.90094840935922</c:v>
                </c:pt>
                <c:pt idx="9">
                  <c:v>444.55784170137389</c:v>
                </c:pt>
                <c:pt idx="10">
                  <c:v>269.40029362683049</c:v>
                </c:pt>
                <c:pt idx="11">
                  <c:v>226.16043206100935</c:v>
                </c:pt>
                <c:pt idx="12">
                  <c:v>197.65386753028193</c:v>
                </c:pt>
                <c:pt idx="13">
                  <c:v>167.79829617772467</c:v>
                </c:pt>
                <c:pt idx="14">
                  <c:v>150.17681117019396</c:v>
                </c:pt>
                <c:pt idx="15">
                  <c:v>147.61973438350739</c:v>
                </c:pt>
                <c:pt idx="16">
                  <c:v>147.37221050091568</c:v>
                </c:pt>
                <c:pt idx="17">
                  <c:v>93.539459839769208</c:v>
                </c:pt>
                <c:pt idx="18">
                  <c:v>89.174090967748782</c:v>
                </c:pt>
                <c:pt idx="19">
                  <c:v>87.63927890815367</c:v>
                </c:pt>
                <c:pt idx="20">
                  <c:v>65.725254735859593</c:v>
                </c:pt>
                <c:pt idx="21">
                  <c:v>52.189108495414402</c:v>
                </c:pt>
                <c:pt idx="22">
                  <c:v>49.095984021114248</c:v>
                </c:pt>
                <c:pt idx="23">
                  <c:v>35.315216666902373</c:v>
                </c:pt>
                <c:pt idx="24">
                  <c:v>33.352322144518844</c:v>
                </c:pt>
                <c:pt idx="25">
                  <c:v>25.058469039251595</c:v>
                </c:pt>
                <c:pt idx="26">
                  <c:v>21.364054003648679</c:v>
                </c:pt>
                <c:pt idx="27">
                  <c:v>17.010157614498556</c:v>
                </c:pt>
                <c:pt idx="28">
                  <c:v>12.804475555256998</c:v>
                </c:pt>
                <c:pt idx="29">
                  <c:v>9.2697866211524449</c:v>
                </c:pt>
                <c:pt idx="30">
                  <c:v>0.31943629305407256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Prima Retenida Neta'!$C$118:$AH$118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0465664"/>
        <c:axId val="140467200"/>
      </c:barChart>
      <c:catAx>
        <c:axId val="14046566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0467200"/>
        <c:crosses val="autoZero"/>
        <c:auto val="1"/>
        <c:lblAlgn val="ctr"/>
        <c:lblOffset val="100"/>
      </c:catAx>
      <c:valAx>
        <c:axId val="140467200"/>
        <c:scaling>
          <c:orientation val="minMax"/>
        </c:scaling>
        <c:axPos val="l"/>
        <c:title>
          <c:tx>
            <c:strRef>
              <c:f>'Gen. Prima Retenida Neta'!$G$123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4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046566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0.0%;\-0.0%;;@" sourceLinked="0"/>
            <c:showVal val="1"/>
          </c:dLbls>
          <c:cat>
            <c:strRef>
              <c:f>'Gen. Retención'!$C$65:$AD$65</c:f>
              <c:strCache>
                <c:ptCount val="27"/>
                <c:pt idx="0">
                  <c:v>Cardif - 1</c:v>
                </c:pt>
                <c:pt idx="1">
                  <c:v>Huelen - 2</c:v>
                </c:pt>
                <c:pt idx="2">
                  <c:v>FAF International - 3</c:v>
                </c:pt>
                <c:pt idx="3">
                  <c:v>Zenit Seguros - 4</c:v>
                </c:pt>
                <c:pt idx="4">
                  <c:v>BCI Seguros - 5</c:v>
                </c:pt>
                <c:pt idx="5">
                  <c:v>Consorio Nacional - 6</c:v>
                </c:pt>
                <c:pt idx="6">
                  <c:v>HDI Seguros - 7</c:v>
                </c:pt>
                <c:pt idx="7">
                  <c:v>Renta Nacional - 8</c:v>
                </c:pt>
                <c:pt idx="8">
                  <c:v>Liberty Seguros - 9</c:v>
                </c:pt>
                <c:pt idx="9">
                  <c:v>Magallanes - 10</c:v>
                </c:pt>
                <c:pt idx="10">
                  <c:v>M. de Carabineros - 11</c:v>
                </c:pt>
                <c:pt idx="11">
                  <c:v>Coface Chile - 12</c:v>
                </c:pt>
                <c:pt idx="12">
                  <c:v>RSA Seguros - 13</c:v>
                </c:pt>
                <c:pt idx="13">
                  <c:v>Penta Security - 14</c:v>
                </c:pt>
                <c:pt idx="14">
                  <c:v>Chilena Consolidada - 15</c:v>
                </c:pt>
                <c:pt idx="15">
                  <c:v>QBE Chile - 16</c:v>
                </c:pt>
                <c:pt idx="16">
                  <c:v>Zurich Santander - 17</c:v>
                </c:pt>
                <c:pt idx="17">
                  <c:v>Euler Hermes - 18</c:v>
                </c:pt>
                <c:pt idx="18">
                  <c:v>Mapfre - 19</c:v>
                </c:pt>
                <c:pt idx="19">
                  <c:v>Ace Seguros - 20</c:v>
                </c:pt>
                <c:pt idx="20">
                  <c:v>Continental Crédito - 21</c:v>
                </c:pt>
                <c:pt idx="21">
                  <c:v>Mapfre Gar. y Cré. - 22</c:v>
                </c:pt>
                <c:pt idx="22">
                  <c:v>Cesce Chile - 23</c:v>
                </c:pt>
                <c:pt idx="23">
                  <c:v>Chartis - 24</c:v>
                </c:pt>
                <c:pt idx="24">
                  <c:v>Magallanes Gar. y Cré. - 25</c:v>
                </c:pt>
                <c:pt idx="25">
                  <c:v>Chubb de Chile - 26</c:v>
                </c:pt>
                <c:pt idx="26">
                  <c:v>Orion Seguros - 27</c:v>
                </c:pt>
              </c:strCache>
            </c:strRef>
          </c:cat>
          <c:val>
            <c:numRef>
              <c:f>'Gen. Retención'!$C$64:$AD$64</c:f>
              <c:numCache>
                <c:formatCode>0.0%</c:formatCode>
                <c:ptCount val="28"/>
                <c:pt idx="0">
                  <c:v>1.1271915201522558</c:v>
                </c:pt>
                <c:pt idx="1">
                  <c:v>1</c:v>
                </c:pt>
                <c:pt idx="2">
                  <c:v>0.99653296831943516</c:v>
                </c:pt>
                <c:pt idx="3">
                  <c:v>0.97800978170932984</c:v>
                </c:pt>
                <c:pt idx="4">
                  <c:v>0.88011095566510766</c:v>
                </c:pt>
                <c:pt idx="5">
                  <c:v>0.87891260487366984</c:v>
                </c:pt>
                <c:pt idx="6">
                  <c:v>0.8300996399621926</c:v>
                </c:pt>
                <c:pt idx="7">
                  <c:v>0.73659727678264486</c:v>
                </c:pt>
                <c:pt idx="8">
                  <c:v>0.7029916586893773</c:v>
                </c:pt>
                <c:pt idx="9">
                  <c:v>0.69857270121782555</c:v>
                </c:pt>
                <c:pt idx="10">
                  <c:v>0.60612625829683364</c:v>
                </c:pt>
                <c:pt idx="11">
                  <c:v>0.60030351511068925</c:v>
                </c:pt>
                <c:pt idx="12">
                  <c:v>0.56367780468739204</c:v>
                </c:pt>
                <c:pt idx="13">
                  <c:v>0.53531755005401893</c:v>
                </c:pt>
                <c:pt idx="14">
                  <c:v>0.46695330863520007</c:v>
                </c:pt>
                <c:pt idx="15">
                  <c:v>0.46277743402114552</c:v>
                </c:pt>
                <c:pt idx="16">
                  <c:v>0.44153336840666912</c:v>
                </c:pt>
                <c:pt idx="17">
                  <c:v>0.41972069613408819</c:v>
                </c:pt>
                <c:pt idx="18">
                  <c:v>0.35863755418636267</c:v>
                </c:pt>
                <c:pt idx="19">
                  <c:v>0.33258189712134306</c:v>
                </c:pt>
                <c:pt idx="20">
                  <c:v>0.2251066944463059</c:v>
                </c:pt>
                <c:pt idx="21">
                  <c:v>0.22316173707740727</c:v>
                </c:pt>
                <c:pt idx="22">
                  <c:v>0.19593812318718207</c:v>
                </c:pt>
                <c:pt idx="23">
                  <c:v>0.17146487522629145</c:v>
                </c:pt>
                <c:pt idx="24">
                  <c:v>0.15313412330413875</c:v>
                </c:pt>
                <c:pt idx="25">
                  <c:v>9.634083565515951E-2</c:v>
                </c:pt>
                <c:pt idx="26">
                  <c:v>1.8298970414907845E-2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Retención'!$C$65:$AD$65</c:f>
              <c:strCache>
                <c:ptCount val="27"/>
                <c:pt idx="0">
                  <c:v>Cardif - 1</c:v>
                </c:pt>
                <c:pt idx="1">
                  <c:v>Huelen - 2</c:v>
                </c:pt>
                <c:pt idx="2">
                  <c:v>FAF International - 3</c:v>
                </c:pt>
                <c:pt idx="3">
                  <c:v>Zenit Seguros - 4</c:v>
                </c:pt>
                <c:pt idx="4">
                  <c:v>BCI Seguros - 5</c:v>
                </c:pt>
                <c:pt idx="5">
                  <c:v>Consorio Nacional - 6</c:v>
                </c:pt>
                <c:pt idx="6">
                  <c:v>HDI Seguros - 7</c:v>
                </c:pt>
                <c:pt idx="7">
                  <c:v>Renta Nacional - 8</c:v>
                </c:pt>
                <c:pt idx="8">
                  <c:v>Liberty Seguros - 9</c:v>
                </c:pt>
                <c:pt idx="9">
                  <c:v>Magallanes - 10</c:v>
                </c:pt>
                <c:pt idx="10">
                  <c:v>M. de Carabineros - 11</c:v>
                </c:pt>
                <c:pt idx="11">
                  <c:v>Coface Chile - 12</c:v>
                </c:pt>
                <c:pt idx="12">
                  <c:v>RSA Seguros - 13</c:v>
                </c:pt>
                <c:pt idx="13">
                  <c:v>Penta Security - 14</c:v>
                </c:pt>
                <c:pt idx="14">
                  <c:v>Chilena Consolidada - 15</c:v>
                </c:pt>
                <c:pt idx="15">
                  <c:v>QBE Chile - 16</c:v>
                </c:pt>
                <c:pt idx="16">
                  <c:v>Zurich Santander - 17</c:v>
                </c:pt>
                <c:pt idx="17">
                  <c:v>Euler Hermes - 18</c:v>
                </c:pt>
                <c:pt idx="18">
                  <c:v>Mapfre - 19</c:v>
                </c:pt>
                <c:pt idx="19">
                  <c:v>Ace Seguros - 20</c:v>
                </c:pt>
                <c:pt idx="20">
                  <c:v>Continental Crédito - 21</c:v>
                </c:pt>
                <c:pt idx="21">
                  <c:v>Mapfre Gar. y Cré. - 22</c:v>
                </c:pt>
                <c:pt idx="22">
                  <c:v>Cesce Chile - 23</c:v>
                </c:pt>
                <c:pt idx="23">
                  <c:v>Chartis - 24</c:v>
                </c:pt>
                <c:pt idx="24">
                  <c:v>Magallanes Gar. y Cré. - 25</c:v>
                </c:pt>
                <c:pt idx="25">
                  <c:v>Chubb de Chile - 26</c:v>
                </c:pt>
                <c:pt idx="26">
                  <c:v>Orion Seguros - 27</c:v>
                </c:pt>
              </c:strCache>
            </c:strRef>
          </c:cat>
          <c:val>
            <c:numRef>
              <c:f>'Gen. Retención'!$C$67:$AD$67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0813824"/>
        <c:axId val="140815360"/>
      </c:barChart>
      <c:catAx>
        <c:axId val="14081382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0815360"/>
        <c:crosses val="autoZero"/>
        <c:auto val="1"/>
        <c:lblAlgn val="ctr"/>
        <c:lblOffset val="100"/>
      </c:catAx>
      <c:valAx>
        <c:axId val="140815360"/>
        <c:scaling>
          <c:orientation val="minMax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081382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0.0%;\-0.0%;;@" sourceLinked="0"/>
            <c:showVal val="1"/>
          </c:dLbls>
          <c:cat>
            <c:strRef>
              <c:f>'Gen. Retención'!$C$110:$AH$110</c:f>
              <c:strCache>
                <c:ptCount val="31"/>
                <c:pt idx="0">
                  <c:v>35 Seguro Salud</c:v>
                </c:pt>
                <c:pt idx="1">
                  <c:v>9 Daños Físicos Vehíc. Mot. G1 (VP)</c:v>
                </c:pt>
                <c:pt idx="2">
                  <c:v>24 SOAP</c:v>
                </c:pt>
                <c:pt idx="3">
                  <c:v>10 Daños Físicos Vehíc. Mot. G2 (VC)</c:v>
                </c:pt>
                <c:pt idx="4">
                  <c:v>20 Responsabilidad Civil Vehíc. Mot.</c:v>
                </c:pt>
                <c:pt idx="5">
                  <c:v>50 Otros</c:v>
                </c:pt>
                <c:pt idx="6">
                  <c:v>8 Robo</c:v>
                </c:pt>
                <c:pt idx="7">
                  <c:v>23 Accidentes Personales</c:v>
                </c:pt>
                <c:pt idx="8">
                  <c:v>26 Fidelidad</c:v>
                </c:pt>
                <c:pt idx="9">
                  <c:v>18 Avería de Maquinaria</c:v>
                </c:pt>
                <c:pt idx="10">
                  <c:v>16 Equipo Móvil Contratista</c:v>
                </c:pt>
                <c:pt idx="11">
                  <c:v>5 Riesgos de la Naturaleza</c:v>
                </c:pt>
                <c:pt idx="12">
                  <c:v>15 Transporte Aéreo</c:v>
                </c:pt>
                <c:pt idx="13">
                  <c:v>30 Seguro Agrícola</c:v>
                </c:pt>
                <c:pt idx="14">
                  <c:v>28 Seguro de Crédito a la Exportación</c:v>
                </c:pt>
                <c:pt idx="15">
                  <c:v>6 Terrorismo</c:v>
                </c:pt>
                <c:pt idx="16">
                  <c:v>1 Incendio</c:v>
                </c:pt>
                <c:pt idx="17">
                  <c:v>13 Transporte Terrestre</c:v>
                </c:pt>
                <c:pt idx="18">
                  <c:v>7 Otros Riesgos Adicionales Incendio</c:v>
                </c:pt>
                <c:pt idx="19">
                  <c:v>3 Terremoto</c:v>
                </c:pt>
                <c:pt idx="20">
                  <c:v>25 Garantía</c:v>
                </c:pt>
                <c:pt idx="21">
                  <c:v>19 Equipo Electrónico</c:v>
                </c:pt>
                <c:pt idx="22">
                  <c:v>21 Responsabilidad Civil</c:v>
                </c:pt>
                <c:pt idx="23">
                  <c:v>27 Seguro de Crédito por Ventas a Plazo</c:v>
                </c:pt>
                <c:pt idx="24">
                  <c:v>14 Transporte Marítimo</c:v>
                </c:pt>
                <c:pt idx="25">
                  <c:v>4 Pérdida de Benef. por Terremoto</c:v>
                </c:pt>
                <c:pt idx="26">
                  <c:v>2 Pérdida de Benef. por Incendio</c:v>
                </c:pt>
                <c:pt idx="27">
                  <c:v>22 Multiriesgos</c:v>
                </c:pt>
                <c:pt idx="28">
                  <c:v>17 Todo Riesgo Construc. y Montaje</c:v>
                </c:pt>
                <c:pt idx="29">
                  <c:v>11 Casco Marítimo</c:v>
                </c:pt>
                <c:pt idx="30">
                  <c:v>12 Casco Aéreo</c:v>
                </c:pt>
              </c:strCache>
            </c:strRef>
          </c:cat>
          <c:val>
            <c:numRef>
              <c:f>'Gen. Retención'!$C$111:$AH$111</c:f>
              <c:numCache>
                <c:formatCode>0.0%</c:formatCode>
                <c:ptCount val="32"/>
                <c:pt idx="0">
                  <c:v>0.99994003960912881</c:v>
                </c:pt>
                <c:pt idx="1">
                  <c:v>0.98065350600496559</c:v>
                </c:pt>
                <c:pt idx="2">
                  <c:v>0.97372080715333131</c:v>
                </c:pt>
                <c:pt idx="3">
                  <c:v>0.9396476641395185</c:v>
                </c:pt>
                <c:pt idx="4">
                  <c:v>0.91710890172123349</c:v>
                </c:pt>
                <c:pt idx="5">
                  <c:v>0.86268458924489866</c:v>
                </c:pt>
                <c:pt idx="6">
                  <c:v>0.83067042456973028</c:v>
                </c:pt>
                <c:pt idx="7">
                  <c:v>0.71703469404550169</c:v>
                </c:pt>
                <c:pt idx="8">
                  <c:v>0.57615116830152591</c:v>
                </c:pt>
                <c:pt idx="9">
                  <c:v>0.42820933852557752</c:v>
                </c:pt>
                <c:pt idx="10">
                  <c:v>0.42200290335699792</c:v>
                </c:pt>
                <c:pt idx="11">
                  <c:v>0.41790624821703165</c:v>
                </c:pt>
                <c:pt idx="12">
                  <c:v>0.38519638312867716</c:v>
                </c:pt>
                <c:pt idx="13">
                  <c:v>0.38122716072083468</c:v>
                </c:pt>
                <c:pt idx="14">
                  <c:v>0.38007025272193445</c:v>
                </c:pt>
                <c:pt idx="15">
                  <c:v>0.3737880969780259</c:v>
                </c:pt>
                <c:pt idx="16">
                  <c:v>0.34880805022131312</c:v>
                </c:pt>
                <c:pt idx="17">
                  <c:v>0.34733401613999793</c:v>
                </c:pt>
                <c:pt idx="18">
                  <c:v>0.34159122525994717</c:v>
                </c:pt>
                <c:pt idx="19">
                  <c:v>0.31858790235737672</c:v>
                </c:pt>
                <c:pt idx="20">
                  <c:v>0.29558245605623534</c:v>
                </c:pt>
                <c:pt idx="21">
                  <c:v>0.28194869958283741</c:v>
                </c:pt>
                <c:pt idx="22">
                  <c:v>0.27313400674951971</c:v>
                </c:pt>
                <c:pt idx="23">
                  <c:v>0.27121538011754487</c:v>
                </c:pt>
                <c:pt idx="24">
                  <c:v>0.23137925069298473</c:v>
                </c:pt>
                <c:pt idx="25">
                  <c:v>0.13749036441687548</c:v>
                </c:pt>
                <c:pt idx="26">
                  <c:v>0.12425848248621883</c:v>
                </c:pt>
                <c:pt idx="27">
                  <c:v>9.2003333374374038E-2</c:v>
                </c:pt>
                <c:pt idx="28">
                  <c:v>8.5435450068220842E-2</c:v>
                </c:pt>
                <c:pt idx="29">
                  <c:v>4.4179104675885261E-2</c:v>
                </c:pt>
                <c:pt idx="30">
                  <c:v>7.947890942205572E-4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Retención'!$C$113:$AH$113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0532352"/>
        <c:axId val="140538240"/>
      </c:barChart>
      <c:catAx>
        <c:axId val="14053235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0538240"/>
        <c:crosses val="autoZero"/>
        <c:auto val="1"/>
        <c:lblAlgn val="ctr"/>
        <c:lblOffset val="100"/>
      </c:catAx>
      <c:valAx>
        <c:axId val="140538240"/>
        <c:scaling>
          <c:orientation val="minMax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053235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Pólizas Emitidas'!$C$65:$AD$65</c:f>
              <c:strCache>
                <c:ptCount val="27"/>
                <c:pt idx="0">
                  <c:v>BCI Seguros - 1</c:v>
                </c:pt>
                <c:pt idx="1">
                  <c:v>Magallanes - 2</c:v>
                </c:pt>
                <c:pt idx="2">
                  <c:v>Chilena Consolidada - 3</c:v>
                </c:pt>
                <c:pt idx="3">
                  <c:v>Penta Security - 4</c:v>
                </c:pt>
                <c:pt idx="4">
                  <c:v>Mapfre - 5</c:v>
                </c:pt>
                <c:pt idx="5">
                  <c:v>RSA Seguros - 6</c:v>
                </c:pt>
                <c:pt idx="6">
                  <c:v>Consorio Nacional - 7</c:v>
                </c:pt>
                <c:pt idx="7">
                  <c:v>HDI Seguros - 8</c:v>
                </c:pt>
                <c:pt idx="8">
                  <c:v>Chartis - 9</c:v>
                </c:pt>
                <c:pt idx="9">
                  <c:v>Renta Nacional - 10</c:v>
                </c:pt>
                <c:pt idx="10">
                  <c:v>Cardif - 11</c:v>
                </c:pt>
                <c:pt idx="11">
                  <c:v>Liberty Seguros - 12</c:v>
                </c:pt>
                <c:pt idx="12">
                  <c:v>Zenit Seguros - 13</c:v>
                </c:pt>
                <c:pt idx="13">
                  <c:v>Zurich Santander - 14</c:v>
                </c:pt>
                <c:pt idx="14">
                  <c:v>M. de Carabineros - 15</c:v>
                </c:pt>
                <c:pt idx="15">
                  <c:v>Continental Crédito - 16</c:v>
                </c:pt>
                <c:pt idx="16">
                  <c:v>Magallanes Gar. y Cré. - 17</c:v>
                </c:pt>
                <c:pt idx="17">
                  <c:v>Ace Seguros - 18</c:v>
                </c:pt>
                <c:pt idx="18">
                  <c:v>Chubb de Chile - 19</c:v>
                </c:pt>
                <c:pt idx="19">
                  <c:v>Mapfre Gar. y Cré. - 20</c:v>
                </c:pt>
                <c:pt idx="20">
                  <c:v>Cesce Chile - 21</c:v>
                </c:pt>
                <c:pt idx="21">
                  <c:v>Orion Seguros - 22</c:v>
                </c:pt>
                <c:pt idx="22">
                  <c:v>QBE Chile - 23</c:v>
                </c:pt>
                <c:pt idx="23">
                  <c:v>Coface Chile - 24</c:v>
                </c:pt>
                <c:pt idx="24">
                  <c:v>Huelen - 25</c:v>
                </c:pt>
                <c:pt idx="25">
                  <c:v>Euler Hermes - 26</c:v>
                </c:pt>
                <c:pt idx="26">
                  <c:v>FAF International - 27</c:v>
                </c:pt>
              </c:strCache>
            </c:strRef>
          </c:cat>
          <c:val>
            <c:numRef>
              <c:f>'Gen. Pólizas Emitidas'!$C$64:$AD$64</c:f>
              <c:numCache>
                <c:formatCode>#,##0</c:formatCode>
                <c:ptCount val="28"/>
                <c:pt idx="0">
                  <c:v>2471.8449999999998</c:v>
                </c:pt>
                <c:pt idx="1">
                  <c:v>1080.0070000000001</c:v>
                </c:pt>
                <c:pt idx="2">
                  <c:v>687.03300000000002</c:v>
                </c:pt>
                <c:pt idx="3">
                  <c:v>623.99800000000005</c:v>
                </c:pt>
                <c:pt idx="4">
                  <c:v>588.58100000000002</c:v>
                </c:pt>
                <c:pt idx="5">
                  <c:v>524.78200000000004</c:v>
                </c:pt>
                <c:pt idx="6">
                  <c:v>514.08399999999995</c:v>
                </c:pt>
                <c:pt idx="7">
                  <c:v>141.12200000000001</c:v>
                </c:pt>
                <c:pt idx="8">
                  <c:v>102.992</c:v>
                </c:pt>
                <c:pt idx="9">
                  <c:v>98.066999999999993</c:v>
                </c:pt>
                <c:pt idx="10">
                  <c:v>73.183999999999997</c:v>
                </c:pt>
                <c:pt idx="11">
                  <c:v>65.284000000000006</c:v>
                </c:pt>
                <c:pt idx="12">
                  <c:v>58.712000000000003</c:v>
                </c:pt>
                <c:pt idx="13">
                  <c:v>49.905000000000001</c:v>
                </c:pt>
                <c:pt idx="14">
                  <c:v>14.51</c:v>
                </c:pt>
                <c:pt idx="15">
                  <c:v>7.8140000000000001</c:v>
                </c:pt>
                <c:pt idx="16">
                  <c:v>7.8049999999999997</c:v>
                </c:pt>
                <c:pt idx="17">
                  <c:v>7.5250000000000004</c:v>
                </c:pt>
                <c:pt idx="18">
                  <c:v>4.1870000000000003</c:v>
                </c:pt>
                <c:pt idx="19">
                  <c:v>2.1749999999999998</c:v>
                </c:pt>
                <c:pt idx="20">
                  <c:v>1.99</c:v>
                </c:pt>
                <c:pt idx="21">
                  <c:v>1.4470000000000001</c:v>
                </c:pt>
                <c:pt idx="22">
                  <c:v>0.77</c:v>
                </c:pt>
                <c:pt idx="23">
                  <c:v>4.4999999999999998E-2</c:v>
                </c:pt>
                <c:pt idx="24">
                  <c:v>4.2999999999999997E-2</c:v>
                </c:pt>
                <c:pt idx="25">
                  <c:v>1.7000000000000001E-2</c:v>
                </c:pt>
                <c:pt idx="26">
                  <c:v>3.0000000000000001E-3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Pólizas Emitidas'!$C$65:$AD$65</c:f>
              <c:strCache>
                <c:ptCount val="27"/>
                <c:pt idx="0">
                  <c:v>BCI Seguros - 1</c:v>
                </c:pt>
                <c:pt idx="1">
                  <c:v>Magallanes - 2</c:v>
                </c:pt>
                <c:pt idx="2">
                  <c:v>Chilena Consolidada - 3</c:v>
                </c:pt>
                <c:pt idx="3">
                  <c:v>Penta Security - 4</c:v>
                </c:pt>
                <c:pt idx="4">
                  <c:v>Mapfre - 5</c:v>
                </c:pt>
                <c:pt idx="5">
                  <c:v>RSA Seguros - 6</c:v>
                </c:pt>
                <c:pt idx="6">
                  <c:v>Consorio Nacional - 7</c:v>
                </c:pt>
                <c:pt idx="7">
                  <c:v>HDI Seguros - 8</c:v>
                </c:pt>
                <c:pt idx="8">
                  <c:v>Chartis - 9</c:v>
                </c:pt>
                <c:pt idx="9">
                  <c:v>Renta Nacional - 10</c:v>
                </c:pt>
                <c:pt idx="10">
                  <c:v>Cardif - 11</c:v>
                </c:pt>
                <c:pt idx="11">
                  <c:v>Liberty Seguros - 12</c:v>
                </c:pt>
                <c:pt idx="12">
                  <c:v>Zenit Seguros - 13</c:v>
                </c:pt>
                <c:pt idx="13">
                  <c:v>Zurich Santander - 14</c:v>
                </c:pt>
                <c:pt idx="14">
                  <c:v>M. de Carabineros - 15</c:v>
                </c:pt>
                <c:pt idx="15">
                  <c:v>Continental Crédito - 16</c:v>
                </c:pt>
                <c:pt idx="16">
                  <c:v>Magallanes Gar. y Cré. - 17</c:v>
                </c:pt>
                <c:pt idx="17">
                  <c:v>Ace Seguros - 18</c:v>
                </c:pt>
                <c:pt idx="18">
                  <c:v>Chubb de Chile - 19</c:v>
                </c:pt>
                <c:pt idx="19">
                  <c:v>Mapfre Gar. y Cré. - 20</c:v>
                </c:pt>
                <c:pt idx="20">
                  <c:v>Cesce Chile - 21</c:v>
                </c:pt>
                <c:pt idx="21">
                  <c:v>Orion Seguros - 22</c:v>
                </c:pt>
                <c:pt idx="22">
                  <c:v>QBE Chile - 23</c:v>
                </c:pt>
                <c:pt idx="23">
                  <c:v>Coface Chile - 24</c:v>
                </c:pt>
                <c:pt idx="24">
                  <c:v>Huelen - 25</c:v>
                </c:pt>
                <c:pt idx="25">
                  <c:v>Euler Hermes - 26</c:v>
                </c:pt>
                <c:pt idx="26">
                  <c:v>FAF International - 27</c:v>
                </c:pt>
              </c:strCache>
            </c:strRef>
          </c:cat>
          <c:val>
            <c:numRef>
              <c:f>'Gen. Pólizas Emitidas'!$C$67:$AD$67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1347072"/>
        <c:axId val="141361152"/>
      </c:barChart>
      <c:catAx>
        <c:axId val="14134707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1361152"/>
        <c:crosses val="autoZero"/>
        <c:auto val="1"/>
        <c:lblAlgn val="ctr"/>
        <c:lblOffset val="100"/>
      </c:catAx>
      <c:valAx>
        <c:axId val="141361152"/>
        <c:scaling>
          <c:orientation val="minMax"/>
        </c:scaling>
        <c:axPos val="l"/>
        <c:title>
          <c:tx>
            <c:strRef>
              <c:f>'Gen. Pólizas Emitidas'!$G$69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44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134707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Pólizas Emitidas'!$C$115:$AH$115</c:f>
              <c:strCache>
                <c:ptCount val="31"/>
                <c:pt idx="0">
                  <c:v>24 SOAP</c:v>
                </c:pt>
                <c:pt idx="1">
                  <c:v>50 Otros</c:v>
                </c:pt>
                <c:pt idx="2">
                  <c:v>20 Responsabilidad Civil Vehíc. Mot.</c:v>
                </c:pt>
                <c:pt idx="3">
                  <c:v>9 Daños Físicos Vehíc. Mot. G1 (VP)</c:v>
                </c:pt>
                <c:pt idx="4">
                  <c:v>23 Accidentes Personales</c:v>
                </c:pt>
                <c:pt idx="5">
                  <c:v>1 Incendio</c:v>
                </c:pt>
                <c:pt idx="6">
                  <c:v>8 Robo</c:v>
                </c:pt>
                <c:pt idx="7">
                  <c:v>7 Otros Riesgos Adicionales Incendio</c:v>
                </c:pt>
                <c:pt idx="8">
                  <c:v>5 Riesgos de la Naturaleza</c:v>
                </c:pt>
                <c:pt idx="9">
                  <c:v>6 Terrorismo</c:v>
                </c:pt>
                <c:pt idx="10">
                  <c:v>3 Terremoto</c:v>
                </c:pt>
                <c:pt idx="11">
                  <c:v>10 Daños Físicos Vehíc. Mot. G2 (VC)</c:v>
                </c:pt>
                <c:pt idx="12">
                  <c:v>21 Responsabilidad Civil</c:v>
                </c:pt>
                <c:pt idx="13">
                  <c:v>30 Seguro Agrícola</c:v>
                </c:pt>
                <c:pt idx="14">
                  <c:v>25 Garantía</c:v>
                </c:pt>
                <c:pt idx="15">
                  <c:v>13 Transporte Terrestre</c:v>
                </c:pt>
                <c:pt idx="16">
                  <c:v>2 Pérdida de Benef. por Incendio</c:v>
                </c:pt>
                <c:pt idx="17">
                  <c:v>14 Transporte Marítimo</c:v>
                </c:pt>
                <c:pt idx="18">
                  <c:v>16 Equipo Móvil Contratista</c:v>
                </c:pt>
                <c:pt idx="19">
                  <c:v>19 Equipo Electrónico</c:v>
                </c:pt>
                <c:pt idx="20">
                  <c:v>15 Transporte Aéreo</c:v>
                </c:pt>
                <c:pt idx="21">
                  <c:v>26 Fidelidad</c:v>
                </c:pt>
                <c:pt idx="22">
                  <c:v>4 Pérdida de Benef. por Terremoto</c:v>
                </c:pt>
                <c:pt idx="23">
                  <c:v>17 Todo Riesgo Construc. y Montaje</c:v>
                </c:pt>
                <c:pt idx="24">
                  <c:v>22 Multiriesgos</c:v>
                </c:pt>
                <c:pt idx="25">
                  <c:v>18 Avería de Maquinaria</c:v>
                </c:pt>
                <c:pt idx="26">
                  <c:v>11 Casco Marítimo</c:v>
                </c:pt>
                <c:pt idx="27">
                  <c:v>12 Casco Aéreo</c:v>
                </c:pt>
                <c:pt idx="28">
                  <c:v>35 Seguro Salud</c:v>
                </c:pt>
                <c:pt idx="29">
                  <c:v>28 Seguro de Crédito a la Exportación</c:v>
                </c:pt>
                <c:pt idx="30">
                  <c:v>27 Seguro de Crédito por Ventas a Plazo</c:v>
                </c:pt>
              </c:strCache>
            </c:strRef>
          </c:cat>
          <c:val>
            <c:numRef>
              <c:f>'Gen. Pólizas Emitidas'!$C$116:$AH$116</c:f>
              <c:numCache>
                <c:formatCode>#,##0</c:formatCode>
                <c:ptCount val="32"/>
                <c:pt idx="0">
                  <c:v>3039.145</c:v>
                </c:pt>
                <c:pt idx="1">
                  <c:v>1255.97</c:v>
                </c:pt>
                <c:pt idx="2">
                  <c:v>515.49900000000002</c:v>
                </c:pt>
                <c:pt idx="3">
                  <c:v>469.495</c:v>
                </c:pt>
                <c:pt idx="4">
                  <c:v>368.90699999999998</c:v>
                </c:pt>
                <c:pt idx="5">
                  <c:v>298.42099999999999</c:v>
                </c:pt>
                <c:pt idx="6">
                  <c:v>209.245</c:v>
                </c:pt>
                <c:pt idx="7">
                  <c:v>150.249</c:v>
                </c:pt>
                <c:pt idx="8">
                  <c:v>147.982</c:v>
                </c:pt>
                <c:pt idx="9">
                  <c:v>142.166</c:v>
                </c:pt>
                <c:pt idx="10">
                  <c:v>128.666</c:v>
                </c:pt>
                <c:pt idx="11">
                  <c:v>128.249</c:v>
                </c:pt>
                <c:pt idx="12">
                  <c:v>104.193</c:v>
                </c:pt>
                <c:pt idx="13">
                  <c:v>39.445</c:v>
                </c:pt>
                <c:pt idx="14">
                  <c:v>26.613</c:v>
                </c:pt>
                <c:pt idx="15">
                  <c:v>25.167000000000002</c:v>
                </c:pt>
                <c:pt idx="16">
                  <c:v>18.539000000000001</c:v>
                </c:pt>
                <c:pt idx="17">
                  <c:v>14.443</c:v>
                </c:pt>
                <c:pt idx="18">
                  <c:v>12.805999999999999</c:v>
                </c:pt>
                <c:pt idx="19">
                  <c:v>7.476</c:v>
                </c:pt>
                <c:pt idx="20">
                  <c:v>6.19</c:v>
                </c:pt>
                <c:pt idx="21">
                  <c:v>5.4580000000000002</c:v>
                </c:pt>
                <c:pt idx="22">
                  <c:v>4.1070000000000002</c:v>
                </c:pt>
                <c:pt idx="23">
                  <c:v>3.109</c:v>
                </c:pt>
                <c:pt idx="24">
                  <c:v>2.6949999999999998</c:v>
                </c:pt>
                <c:pt idx="25">
                  <c:v>1.5940000000000001</c:v>
                </c:pt>
                <c:pt idx="26">
                  <c:v>1.5029999999999999</c:v>
                </c:pt>
                <c:pt idx="27">
                  <c:v>0.29299999999999998</c:v>
                </c:pt>
                <c:pt idx="28">
                  <c:v>0.157</c:v>
                </c:pt>
                <c:pt idx="29">
                  <c:v>7.3999999999999996E-2</c:v>
                </c:pt>
                <c:pt idx="30">
                  <c:v>7.0999999999999994E-2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Pólizas Emitidas'!$C$118:$AH$118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1402112"/>
        <c:axId val="141403648"/>
      </c:barChart>
      <c:catAx>
        <c:axId val="14140211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1403648"/>
        <c:crosses val="autoZero"/>
        <c:auto val="1"/>
        <c:lblAlgn val="ctr"/>
        <c:lblOffset val="100"/>
      </c:catAx>
      <c:valAx>
        <c:axId val="141403648"/>
        <c:scaling>
          <c:orientation val="minMax"/>
        </c:scaling>
        <c:axPos val="l"/>
        <c:title>
          <c:tx>
            <c:strRef>
              <c:f>'Gen. Pólizas Emitidas'!$G$123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47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140211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Pólizas Vigentes'!$C$65:$AD$65</c:f>
              <c:strCache>
                <c:ptCount val="27"/>
                <c:pt idx="0">
                  <c:v>BCI Seguros - 1</c:v>
                </c:pt>
                <c:pt idx="1">
                  <c:v>Magallanes - 2</c:v>
                </c:pt>
                <c:pt idx="2">
                  <c:v>Chilena Consolidada - 3</c:v>
                </c:pt>
                <c:pt idx="3">
                  <c:v>Consorio Nacional - 4</c:v>
                </c:pt>
                <c:pt idx="4">
                  <c:v>RSA Seguros - 5</c:v>
                </c:pt>
                <c:pt idx="5">
                  <c:v>Penta Security - 6</c:v>
                </c:pt>
                <c:pt idx="6">
                  <c:v>Mapfre - 7</c:v>
                </c:pt>
                <c:pt idx="7">
                  <c:v>Cardif - 8</c:v>
                </c:pt>
                <c:pt idx="8">
                  <c:v>Zurich Santander - 9</c:v>
                </c:pt>
                <c:pt idx="9">
                  <c:v>HDI Seguros - 10</c:v>
                </c:pt>
                <c:pt idx="10">
                  <c:v>Liberty Seguros - 11</c:v>
                </c:pt>
                <c:pt idx="11">
                  <c:v>Renta Nacional - 12</c:v>
                </c:pt>
                <c:pt idx="12">
                  <c:v>Zenit Seguros - 13</c:v>
                </c:pt>
                <c:pt idx="13">
                  <c:v>Chartis - 14</c:v>
                </c:pt>
                <c:pt idx="14">
                  <c:v>M. de Carabineros - 15</c:v>
                </c:pt>
                <c:pt idx="15">
                  <c:v>Continental Crédito - 16</c:v>
                </c:pt>
                <c:pt idx="16">
                  <c:v>Magallanes Gar. y Cré. - 17</c:v>
                </c:pt>
                <c:pt idx="17">
                  <c:v>Ace Seguros - 18</c:v>
                </c:pt>
                <c:pt idx="18">
                  <c:v>Mapfre Gar. y Cré. - 19</c:v>
                </c:pt>
                <c:pt idx="19">
                  <c:v>Cesce Chile - 20</c:v>
                </c:pt>
                <c:pt idx="20">
                  <c:v>Chubb de Chile - 21</c:v>
                </c:pt>
                <c:pt idx="21">
                  <c:v>Orion Seguros - 22</c:v>
                </c:pt>
                <c:pt idx="22">
                  <c:v>QBE Chile - 23</c:v>
                </c:pt>
                <c:pt idx="23">
                  <c:v>Coface Chile - 24</c:v>
                </c:pt>
                <c:pt idx="24">
                  <c:v>Huelen - 25</c:v>
                </c:pt>
                <c:pt idx="25">
                  <c:v>FAF International - 26</c:v>
                </c:pt>
                <c:pt idx="26">
                  <c:v>Euler Hermes - 27</c:v>
                </c:pt>
              </c:strCache>
            </c:strRef>
          </c:cat>
          <c:val>
            <c:numRef>
              <c:f>'Gen. Pólizas Vigentes'!$C$64:$AD$64</c:f>
              <c:numCache>
                <c:formatCode>#,##0</c:formatCode>
                <c:ptCount val="28"/>
                <c:pt idx="0">
                  <c:v>2642.0459999999998</c:v>
                </c:pt>
                <c:pt idx="1">
                  <c:v>1849.95</c:v>
                </c:pt>
                <c:pt idx="2">
                  <c:v>995.47500000000002</c:v>
                </c:pt>
                <c:pt idx="3">
                  <c:v>777.03399999999999</c:v>
                </c:pt>
                <c:pt idx="4">
                  <c:v>757.47900000000004</c:v>
                </c:pt>
                <c:pt idx="5">
                  <c:v>647.13</c:v>
                </c:pt>
                <c:pt idx="6">
                  <c:v>642.81899999999996</c:v>
                </c:pt>
                <c:pt idx="7">
                  <c:v>498.673</c:v>
                </c:pt>
                <c:pt idx="8">
                  <c:v>372.20299999999997</c:v>
                </c:pt>
                <c:pt idx="9">
                  <c:v>235.495</c:v>
                </c:pt>
                <c:pt idx="10">
                  <c:v>192.739</c:v>
                </c:pt>
                <c:pt idx="11">
                  <c:v>168.85</c:v>
                </c:pt>
                <c:pt idx="12">
                  <c:v>157.68899999999999</c:v>
                </c:pt>
                <c:pt idx="13">
                  <c:v>142.57599999999999</c:v>
                </c:pt>
                <c:pt idx="14">
                  <c:v>62.844999999999999</c:v>
                </c:pt>
                <c:pt idx="15">
                  <c:v>20.184999999999999</c:v>
                </c:pt>
                <c:pt idx="16">
                  <c:v>13.891999999999999</c:v>
                </c:pt>
                <c:pt idx="17">
                  <c:v>12.127000000000001</c:v>
                </c:pt>
                <c:pt idx="18">
                  <c:v>3.4929999999999999</c:v>
                </c:pt>
                <c:pt idx="19">
                  <c:v>3.3780000000000001</c:v>
                </c:pt>
                <c:pt idx="20">
                  <c:v>3.1059999999999999</c:v>
                </c:pt>
                <c:pt idx="21">
                  <c:v>2.0819999999999999</c:v>
                </c:pt>
                <c:pt idx="22">
                  <c:v>0.77</c:v>
                </c:pt>
                <c:pt idx="23">
                  <c:v>0.32200000000000001</c:v>
                </c:pt>
                <c:pt idx="24">
                  <c:v>0.151</c:v>
                </c:pt>
                <c:pt idx="25">
                  <c:v>2.1000000000000001E-2</c:v>
                </c:pt>
                <c:pt idx="26">
                  <c:v>1.2999999999999999E-2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Pólizas Vigentes'!$C$65:$AD$65</c:f>
              <c:strCache>
                <c:ptCount val="27"/>
                <c:pt idx="0">
                  <c:v>BCI Seguros - 1</c:v>
                </c:pt>
                <c:pt idx="1">
                  <c:v>Magallanes - 2</c:v>
                </c:pt>
                <c:pt idx="2">
                  <c:v>Chilena Consolidada - 3</c:v>
                </c:pt>
                <c:pt idx="3">
                  <c:v>Consorio Nacional - 4</c:v>
                </c:pt>
                <c:pt idx="4">
                  <c:v>RSA Seguros - 5</c:v>
                </c:pt>
                <c:pt idx="5">
                  <c:v>Penta Security - 6</c:v>
                </c:pt>
                <c:pt idx="6">
                  <c:v>Mapfre - 7</c:v>
                </c:pt>
                <c:pt idx="7">
                  <c:v>Cardif - 8</c:v>
                </c:pt>
                <c:pt idx="8">
                  <c:v>Zurich Santander - 9</c:v>
                </c:pt>
                <c:pt idx="9">
                  <c:v>HDI Seguros - 10</c:v>
                </c:pt>
                <c:pt idx="10">
                  <c:v>Liberty Seguros - 11</c:v>
                </c:pt>
                <c:pt idx="11">
                  <c:v>Renta Nacional - 12</c:v>
                </c:pt>
                <c:pt idx="12">
                  <c:v>Zenit Seguros - 13</c:v>
                </c:pt>
                <c:pt idx="13">
                  <c:v>Chartis - 14</c:v>
                </c:pt>
                <c:pt idx="14">
                  <c:v>M. de Carabineros - 15</c:v>
                </c:pt>
                <c:pt idx="15">
                  <c:v>Continental Crédito - 16</c:v>
                </c:pt>
                <c:pt idx="16">
                  <c:v>Magallanes Gar. y Cré. - 17</c:v>
                </c:pt>
                <c:pt idx="17">
                  <c:v>Ace Seguros - 18</c:v>
                </c:pt>
                <c:pt idx="18">
                  <c:v>Mapfre Gar. y Cré. - 19</c:v>
                </c:pt>
                <c:pt idx="19">
                  <c:v>Cesce Chile - 20</c:v>
                </c:pt>
                <c:pt idx="20">
                  <c:v>Chubb de Chile - 21</c:v>
                </c:pt>
                <c:pt idx="21">
                  <c:v>Orion Seguros - 22</c:v>
                </c:pt>
                <c:pt idx="22">
                  <c:v>QBE Chile - 23</c:v>
                </c:pt>
                <c:pt idx="23">
                  <c:v>Coface Chile - 24</c:v>
                </c:pt>
                <c:pt idx="24">
                  <c:v>Huelen - 25</c:v>
                </c:pt>
                <c:pt idx="25">
                  <c:v>FAF International - 26</c:v>
                </c:pt>
                <c:pt idx="26">
                  <c:v>Euler Hermes - 27</c:v>
                </c:pt>
              </c:strCache>
            </c:strRef>
          </c:cat>
          <c:val>
            <c:numRef>
              <c:f>'Gen. Pólizas Vigentes'!$C$67:$AD$67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5928192"/>
        <c:axId val="145929728"/>
      </c:barChart>
      <c:catAx>
        <c:axId val="14592819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5929728"/>
        <c:crosses val="autoZero"/>
        <c:auto val="1"/>
        <c:lblAlgn val="ctr"/>
        <c:lblOffset val="100"/>
      </c:catAx>
      <c:valAx>
        <c:axId val="145929728"/>
        <c:scaling>
          <c:orientation val="minMax"/>
        </c:scaling>
        <c:axPos val="l"/>
        <c:title>
          <c:tx>
            <c:strRef>
              <c:f>'Gen. Pólizas Vigentes'!$G$69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47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592819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Pólizas Vigentes'!$C$115:$AH$115</c:f>
              <c:strCache>
                <c:ptCount val="31"/>
                <c:pt idx="0">
                  <c:v>24 SOAP</c:v>
                </c:pt>
                <c:pt idx="1">
                  <c:v>50 Otros</c:v>
                </c:pt>
                <c:pt idx="2">
                  <c:v>20 Responsabilidad Civil Vehíc. Mot.</c:v>
                </c:pt>
                <c:pt idx="3">
                  <c:v>9 Daños Físicos Vehíc. Mot. G1 (VP)</c:v>
                </c:pt>
                <c:pt idx="4">
                  <c:v>23 Accidentes Personales</c:v>
                </c:pt>
                <c:pt idx="5">
                  <c:v>8 Robo</c:v>
                </c:pt>
                <c:pt idx="6">
                  <c:v>1 Incendio</c:v>
                </c:pt>
                <c:pt idx="7">
                  <c:v>7 Otros Riesgos Adicionales Incendio</c:v>
                </c:pt>
                <c:pt idx="8">
                  <c:v>5 Riesgos de la Naturaleza</c:v>
                </c:pt>
                <c:pt idx="9">
                  <c:v>10 Daños Físicos Vehíc. Mot. G2 (VC)</c:v>
                </c:pt>
                <c:pt idx="10">
                  <c:v>6 Terrorismo</c:v>
                </c:pt>
                <c:pt idx="11">
                  <c:v>3 Terremoto</c:v>
                </c:pt>
                <c:pt idx="12">
                  <c:v>21 Responsabilidad Civil</c:v>
                </c:pt>
                <c:pt idx="13">
                  <c:v>30 Seguro Agrícola</c:v>
                </c:pt>
                <c:pt idx="14">
                  <c:v>25 Garantía</c:v>
                </c:pt>
                <c:pt idx="15">
                  <c:v>22 Multiriesgos</c:v>
                </c:pt>
                <c:pt idx="16">
                  <c:v>2 Pérdida de Benef. por Incendio</c:v>
                </c:pt>
                <c:pt idx="17">
                  <c:v>13 Transporte Terrestre</c:v>
                </c:pt>
                <c:pt idx="18">
                  <c:v>26 Fidelidad</c:v>
                </c:pt>
                <c:pt idx="19">
                  <c:v>16 Equipo Móvil Contratista</c:v>
                </c:pt>
                <c:pt idx="20">
                  <c:v>19 Equipo Electrónico</c:v>
                </c:pt>
                <c:pt idx="21">
                  <c:v>14 Transporte Marítimo</c:v>
                </c:pt>
                <c:pt idx="22">
                  <c:v>35 Seguro Salud</c:v>
                </c:pt>
                <c:pt idx="23">
                  <c:v>4 Pérdida de Benef. por Terremoto</c:v>
                </c:pt>
                <c:pt idx="24">
                  <c:v>17 Todo Riesgo Construc. y Montaje</c:v>
                </c:pt>
                <c:pt idx="25">
                  <c:v>18 Avería de Maquinaria</c:v>
                </c:pt>
                <c:pt idx="26">
                  <c:v>15 Transporte Aéreo</c:v>
                </c:pt>
                <c:pt idx="27">
                  <c:v>11 Casco Marítimo</c:v>
                </c:pt>
                <c:pt idx="28">
                  <c:v>27 Seguro de Crédito por Ventas a Plazo</c:v>
                </c:pt>
                <c:pt idx="29">
                  <c:v>28 Seguro de Crédito a la Exportación</c:v>
                </c:pt>
                <c:pt idx="30">
                  <c:v>12 Casco Aéreo</c:v>
                </c:pt>
              </c:strCache>
            </c:strRef>
          </c:cat>
          <c:val>
            <c:numRef>
              <c:f>'Gen. Pólizas Vigentes'!$C$116:$AH$116</c:f>
              <c:numCache>
                <c:formatCode>#,##0</c:formatCode>
                <c:ptCount val="32"/>
                <c:pt idx="0">
                  <c:v>2930.2640000000001</c:v>
                </c:pt>
                <c:pt idx="1">
                  <c:v>1810.546</c:v>
                </c:pt>
                <c:pt idx="2">
                  <c:v>959.21299999999997</c:v>
                </c:pt>
                <c:pt idx="3">
                  <c:v>882.77800000000002</c:v>
                </c:pt>
                <c:pt idx="4">
                  <c:v>853.63699999999994</c:v>
                </c:pt>
                <c:pt idx="5">
                  <c:v>614.84299999999996</c:v>
                </c:pt>
                <c:pt idx="6">
                  <c:v>458.863</c:v>
                </c:pt>
                <c:pt idx="7">
                  <c:v>290.06200000000001</c:v>
                </c:pt>
                <c:pt idx="8">
                  <c:v>249.44399999999999</c:v>
                </c:pt>
                <c:pt idx="9">
                  <c:v>241.352</c:v>
                </c:pt>
                <c:pt idx="10">
                  <c:v>237.59800000000001</c:v>
                </c:pt>
                <c:pt idx="11">
                  <c:v>206.226</c:v>
                </c:pt>
                <c:pt idx="12">
                  <c:v>174.678</c:v>
                </c:pt>
                <c:pt idx="13">
                  <c:v>60.42</c:v>
                </c:pt>
                <c:pt idx="14">
                  <c:v>59.322000000000003</c:v>
                </c:pt>
                <c:pt idx="15">
                  <c:v>34.905999999999999</c:v>
                </c:pt>
                <c:pt idx="16">
                  <c:v>30.196000000000002</c:v>
                </c:pt>
                <c:pt idx="17">
                  <c:v>24.271999999999998</c:v>
                </c:pt>
                <c:pt idx="18">
                  <c:v>22.507999999999999</c:v>
                </c:pt>
                <c:pt idx="19">
                  <c:v>16.437000000000001</c:v>
                </c:pt>
                <c:pt idx="20">
                  <c:v>12.561</c:v>
                </c:pt>
                <c:pt idx="21">
                  <c:v>8.0009999999999994</c:v>
                </c:pt>
                <c:pt idx="22">
                  <c:v>5.7960000000000003</c:v>
                </c:pt>
                <c:pt idx="23">
                  <c:v>5.5540000000000003</c:v>
                </c:pt>
                <c:pt idx="24">
                  <c:v>4.3090000000000002</c:v>
                </c:pt>
                <c:pt idx="25">
                  <c:v>3.0659999999999998</c:v>
                </c:pt>
                <c:pt idx="26">
                  <c:v>2.5840000000000001</c:v>
                </c:pt>
                <c:pt idx="27">
                  <c:v>1.6890000000000001</c:v>
                </c:pt>
                <c:pt idx="28">
                  <c:v>0.625</c:v>
                </c:pt>
                <c:pt idx="29">
                  <c:v>0.5</c:v>
                </c:pt>
                <c:pt idx="30">
                  <c:v>0.29299999999999998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Pólizas Vigentes'!$C$118:$AH$118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5970304"/>
        <c:axId val="145971840"/>
      </c:barChart>
      <c:catAx>
        <c:axId val="14597030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5971840"/>
        <c:crosses val="autoZero"/>
        <c:auto val="1"/>
        <c:lblAlgn val="ctr"/>
        <c:lblOffset val="100"/>
      </c:catAx>
      <c:valAx>
        <c:axId val="145971840"/>
        <c:scaling>
          <c:orientation val="minMax"/>
        </c:scaling>
        <c:axPos val="l"/>
        <c:title>
          <c:tx>
            <c:strRef>
              <c:f>'Gen. Pólizas Vigentes'!$G$123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497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597030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Siniestros Directos'!$C$65:$AD$65</c:f>
              <c:strCache>
                <c:ptCount val="27"/>
                <c:pt idx="0">
                  <c:v>RSA Seguros - 1</c:v>
                </c:pt>
                <c:pt idx="1">
                  <c:v>Penta Security - 2</c:v>
                </c:pt>
                <c:pt idx="2">
                  <c:v>Mapfre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Magallanes - 6</c:v>
                </c:pt>
                <c:pt idx="6">
                  <c:v>Ace Seguros - 7</c:v>
                </c:pt>
                <c:pt idx="7">
                  <c:v>Liberty Seguros - 8</c:v>
                </c:pt>
                <c:pt idx="8">
                  <c:v>Chubb de Chile - 9</c:v>
                </c:pt>
                <c:pt idx="9">
                  <c:v>Chartis - 10</c:v>
                </c:pt>
                <c:pt idx="10">
                  <c:v>Cardif - 11</c:v>
                </c:pt>
                <c:pt idx="11">
                  <c:v>Zurich Santander - 12</c:v>
                </c:pt>
                <c:pt idx="12">
                  <c:v>HDI Seguros - 13</c:v>
                </c:pt>
                <c:pt idx="13">
                  <c:v>Renta Nacional - 14</c:v>
                </c:pt>
                <c:pt idx="14">
                  <c:v>Consorio Nacional - 15</c:v>
                </c:pt>
                <c:pt idx="15">
                  <c:v>Continental Crédito - 16</c:v>
                </c:pt>
                <c:pt idx="16">
                  <c:v>Zenit Seguros - 17</c:v>
                </c:pt>
                <c:pt idx="17">
                  <c:v>Coface Chile - 18</c:v>
                </c:pt>
                <c:pt idx="18">
                  <c:v>Orion Seguros - 19</c:v>
                </c:pt>
                <c:pt idx="19">
                  <c:v>Magallanes Gar. y Cré. - 20</c:v>
                </c:pt>
                <c:pt idx="20">
                  <c:v>QBE Chile - 21</c:v>
                </c:pt>
                <c:pt idx="21">
                  <c:v>Cesce Chile - 22</c:v>
                </c:pt>
                <c:pt idx="22">
                  <c:v>M. de Carabineros - 23</c:v>
                </c:pt>
                <c:pt idx="23">
                  <c:v>Euler Hermes - 24</c:v>
                </c:pt>
                <c:pt idx="24">
                  <c:v>Huelen - 25</c:v>
                </c:pt>
                <c:pt idx="25">
                  <c:v>FAF International - 26</c:v>
                </c:pt>
                <c:pt idx="26">
                  <c:v>Mapfre Gar. y Cré. - 27</c:v>
                </c:pt>
              </c:strCache>
            </c:strRef>
          </c:cat>
          <c:val>
            <c:numRef>
              <c:f>'Gen. Siniestros Directos'!$C$64:$AD$64</c:f>
              <c:numCache>
                <c:formatCode>#,##0</c:formatCode>
                <c:ptCount val="28"/>
                <c:pt idx="0">
                  <c:v>4479.6170653280451</c:v>
                </c:pt>
                <c:pt idx="1">
                  <c:v>2747.1564590002913</c:v>
                </c:pt>
                <c:pt idx="2">
                  <c:v>2746.3137988280405</c:v>
                </c:pt>
                <c:pt idx="3">
                  <c:v>2402.4886685172883</c:v>
                </c:pt>
                <c:pt idx="4">
                  <c:v>2081.6648782836492</c:v>
                </c:pt>
                <c:pt idx="5">
                  <c:v>1862.3926962296594</c:v>
                </c:pt>
                <c:pt idx="6">
                  <c:v>1762.4852390287601</c:v>
                </c:pt>
                <c:pt idx="7">
                  <c:v>1244.3372536110544</c:v>
                </c:pt>
                <c:pt idx="8">
                  <c:v>557.34579723425941</c:v>
                </c:pt>
                <c:pt idx="9">
                  <c:v>548.65141131869041</c:v>
                </c:pt>
                <c:pt idx="10">
                  <c:v>522.37052834822862</c:v>
                </c:pt>
                <c:pt idx="11">
                  <c:v>407.27937326368118</c:v>
                </c:pt>
                <c:pt idx="12">
                  <c:v>289.4139218529304</c:v>
                </c:pt>
                <c:pt idx="13">
                  <c:v>253.07521510578007</c:v>
                </c:pt>
                <c:pt idx="14">
                  <c:v>205.9954850498292</c:v>
                </c:pt>
                <c:pt idx="15">
                  <c:v>193.20676378695342</c:v>
                </c:pt>
                <c:pt idx="16">
                  <c:v>95.220918364600806</c:v>
                </c:pt>
                <c:pt idx="17">
                  <c:v>81.258175878752482</c:v>
                </c:pt>
                <c:pt idx="18">
                  <c:v>43.44187740594397</c:v>
                </c:pt>
                <c:pt idx="19">
                  <c:v>31.418822125267646</c:v>
                </c:pt>
                <c:pt idx="20">
                  <c:v>15.475777962195755</c:v>
                </c:pt>
                <c:pt idx="21">
                  <c:v>13.620345210526414</c:v>
                </c:pt>
                <c:pt idx="22">
                  <c:v>7.7959160464979878</c:v>
                </c:pt>
                <c:pt idx="23">
                  <c:v>1.4636262775512972</c:v>
                </c:pt>
                <c:pt idx="24">
                  <c:v>0.75284959550638153</c:v>
                </c:pt>
                <c:pt idx="25">
                  <c:v>6.1562583211998215E-2</c:v>
                </c:pt>
                <c:pt idx="26">
                  <c:v>-29.289142785773251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Siniestros Directos'!$C$65:$AD$65</c:f>
              <c:strCache>
                <c:ptCount val="27"/>
                <c:pt idx="0">
                  <c:v>RSA Seguros - 1</c:v>
                </c:pt>
                <c:pt idx="1">
                  <c:v>Penta Security - 2</c:v>
                </c:pt>
                <c:pt idx="2">
                  <c:v>Mapfre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Magallanes - 6</c:v>
                </c:pt>
                <c:pt idx="6">
                  <c:v>Ace Seguros - 7</c:v>
                </c:pt>
                <c:pt idx="7">
                  <c:v>Liberty Seguros - 8</c:v>
                </c:pt>
                <c:pt idx="8">
                  <c:v>Chubb de Chile - 9</c:v>
                </c:pt>
                <c:pt idx="9">
                  <c:v>Chartis - 10</c:v>
                </c:pt>
                <c:pt idx="10">
                  <c:v>Cardif - 11</c:v>
                </c:pt>
                <c:pt idx="11">
                  <c:v>Zurich Santander - 12</c:v>
                </c:pt>
                <c:pt idx="12">
                  <c:v>HDI Seguros - 13</c:v>
                </c:pt>
                <c:pt idx="13">
                  <c:v>Renta Nacional - 14</c:v>
                </c:pt>
                <c:pt idx="14">
                  <c:v>Consorio Nacional - 15</c:v>
                </c:pt>
                <c:pt idx="15">
                  <c:v>Continental Crédito - 16</c:v>
                </c:pt>
                <c:pt idx="16">
                  <c:v>Zenit Seguros - 17</c:v>
                </c:pt>
                <c:pt idx="17">
                  <c:v>Coface Chile - 18</c:v>
                </c:pt>
                <c:pt idx="18">
                  <c:v>Orion Seguros - 19</c:v>
                </c:pt>
                <c:pt idx="19">
                  <c:v>Magallanes Gar. y Cré. - 20</c:v>
                </c:pt>
                <c:pt idx="20">
                  <c:v>QBE Chile - 21</c:v>
                </c:pt>
                <c:pt idx="21">
                  <c:v>Cesce Chile - 22</c:v>
                </c:pt>
                <c:pt idx="22">
                  <c:v>M. de Carabineros - 23</c:v>
                </c:pt>
                <c:pt idx="23">
                  <c:v>Euler Hermes - 24</c:v>
                </c:pt>
                <c:pt idx="24">
                  <c:v>Huelen - 25</c:v>
                </c:pt>
                <c:pt idx="25">
                  <c:v>FAF International - 26</c:v>
                </c:pt>
                <c:pt idx="26">
                  <c:v>Mapfre Gar. y Cré. - 27</c:v>
                </c:pt>
              </c:strCache>
            </c:strRef>
          </c:cat>
          <c:val>
            <c:numRef>
              <c:f>'Gen. Siniestros Directos'!$C$67:$AD$67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6281216"/>
        <c:axId val="146282752"/>
      </c:barChart>
      <c:catAx>
        <c:axId val="14628121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6282752"/>
        <c:crosses val="autoZero"/>
        <c:auto val="1"/>
        <c:lblAlgn val="ctr"/>
        <c:lblOffset val="100"/>
      </c:catAx>
      <c:valAx>
        <c:axId val="146282752"/>
        <c:scaling>
          <c:orientation val="minMax"/>
        </c:scaling>
        <c:axPos val="l"/>
        <c:title>
          <c:tx>
            <c:strRef>
              <c:f>'Gen. Siniestros Directos'!$G$69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19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628121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Siniestros Directos'!$C$115:$AH$115</c:f>
              <c:strCache>
                <c:ptCount val="31"/>
                <c:pt idx="0">
                  <c:v>1 Incendio</c:v>
                </c:pt>
                <c:pt idx="1">
                  <c:v>9 Daños Físicos Vehíc. Mot. G1 (VP)</c:v>
                </c:pt>
                <c:pt idx="2">
                  <c:v>17 Todo Riesgo Construc. y Montaje</c:v>
                </c:pt>
                <c:pt idx="3">
                  <c:v>10 Daños Físicos Vehíc. Mot. G2 (VC)</c:v>
                </c:pt>
                <c:pt idx="4">
                  <c:v>50 Otros</c:v>
                </c:pt>
                <c:pt idx="5">
                  <c:v>21 Responsabilidad Civil</c:v>
                </c:pt>
                <c:pt idx="6">
                  <c:v>20 Responsabilidad Civil Vehíc. Mot.</c:v>
                </c:pt>
                <c:pt idx="7">
                  <c:v>14 Transporte Marítimo</c:v>
                </c:pt>
                <c:pt idx="8">
                  <c:v>5 Riesgos de la Naturaleza</c:v>
                </c:pt>
                <c:pt idx="9">
                  <c:v>24 SOAP</c:v>
                </c:pt>
                <c:pt idx="10">
                  <c:v>16 Equipo Móvil Contratista</c:v>
                </c:pt>
                <c:pt idx="11">
                  <c:v>11 Casco Marítimo</c:v>
                </c:pt>
                <c:pt idx="12">
                  <c:v>7 Otros Riesgos Adicionales Incendio</c:v>
                </c:pt>
                <c:pt idx="13">
                  <c:v>13 Transporte Terrestre</c:v>
                </c:pt>
                <c:pt idx="14">
                  <c:v>23 Accidentes Personales</c:v>
                </c:pt>
                <c:pt idx="15">
                  <c:v>2 Pérdida de Benef. por Incendio</c:v>
                </c:pt>
                <c:pt idx="16">
                  <c:v>8 Robo</c:v>
                </c:pt>
                <c:pt idx="17">
                  <c:v>27 Seguro de Crédito por Ventas a Plazo</c:v>
                </c:pt>
                <c:pt idx="18">
                  <c:v>26 Fidelidad</c:v>
                </c:pt>
                <c:pt idx="19">
                  <c:v>30 Seguro Agrícola</c:v>
                </c:pt>
                <c:pt idx="20">
                  <c:v>12 Casco Aéreo</c:v>
                </c:pt>
                <c:pt idx="21">
                  <c:v>19 Equipo Electrónico</c:v>
                </c:pt>
                <c:pt idx="22">
                  <c:v>22 Multiriesgos</c:v>
                </c:pt>
                <c:pt idx="23">
                  <c:v>28 Seguro de Crédito a la Exportación</c:v>
                </c:pt>
                <c:pt idx="24">
                  <c:v>15 Transporte Aéreo</c:v>
                </c:pt>
                <c:pt idx="25">
                  <c:v>25 Garantía</c:v>
                </c:pt>
                <c:pt idx="26">
                  <c:v>18 Avería de Maquinaria</c:v>
                </c:pt>
                <c:pt idx="27">
                  <c:v>6 Terrorismo</c:v>
                </c:pt>
                <c:pt idx="28">
                  <c:v>35 Seguro Salud</c:v>
                </c:pt>
                <c:pt idx="29">
                  <c:v>4 Pérdida de Benef. por Terremoto</c:v>
                </c:pt>
                <c:pt idx="30">
                  <c:v>3 Terremoto</c:v>
                </c:pt>
              </c:strCache>
            </c:strRef>
          </c:cat>
          <c:val>
            <c:numRef>
              <c:f>'Gen. Siniestros Directos'!$C$116:$AH$116</c:f>
              <c:numCache>
                <c:formatCode>#,##0</c:formatCode>
                <c:ptCount val="32"/>
                <c:pt idx="0">
                  <c:v>7842.8521900089791</c:v>
                </c:pt>
                <c:pt idx="1">
                  <c:v>3599.6085295586081</c:v>
                </c:pt>
                <c:pt idx="2">
                  <c:v>2738.5975582567444</c:v>
                </c:pt>
                <c:pt idx="3">
                  <c:v>1708.0111515898925</c:v>
                </c:pt>
                <c:pt idx="4">
                  <c:v>1570.9676954706017</c:v>
                </c:pt>
                <c:pt idx="5">
                  <c:v>1220.356315427736</c:v>
                </c:pt>
                <c:pt idx="6">
                  <c:v>1046.5111401345632</c:v>
                </c:pt>
                <c:pt idx="7">
                  <c:v>927.72734658914248</c:v>
                </c:pt>
                <c:pt idx="8">
                  <c:v>747.15334394877993</c:v>
                </c:pt>
                <c:pt idx="9">
                  <c:v>619.78308797812508</c:v>
                </c:pt>
                <c:pt idx="10">
                  <c:v>394.70921470867762</c:v>
                </c:pt>
                <c:pt idx="11">
                  <c:v>347.63356934354027</c:v>
                </c:pt>
                <c:pt idx="12">
                  <c:v>307.15066144806008</c:v>
                </c:pt>
                <c:pt idx="13">
                  <c:v>261.22689294237449</c:v>
                </c:pt>
                <c:pt idx="14">
                  <c:v>255.47581188833627</c:v>
                </c:pt>
                <c:pt idx="15">
                  <c:v>223.39313758198494</c:v>
                </c:pt>
                <c:pt idx="16">
                  <c:v>213.89876489736517</c:v>
                </c:pt>
                <c:pt idx="17">
                  <c:v>190.7196936216003</c:v>
                </c:pt>
                <c:pt idx="18">
                  <c:v>170.69123308490327</c:v>
                </c:pt>
                <c:pt idx="19">
                  <c:v>125.22242983115289</c:v>
                </c:pt>
                <c:pt idx="20">
                  <c:v>114.90456113521024</c:v>
                </c:pt>
                <c:pt idx="21">
                  <c:v>109.48999382710778</c:v>
                </c:pt>
                <c:pt idx="22">
                  <c:v>102.19341056495831</c:v>
                </c:pt>
                <c:pt idx="23">
                  <c:v>69.35763518249459</c:v>
                </c:pt>
                <c:pt idx="24">
                  <c:v>61.972207554245323</c:v>
                </c:pt>
                <c:pt idx="25">
                  <c:v>38.724139462613543</c:v>
                </c:pt>
                <c:pt idx="26">
                  <c:v>24.632474551128329</c:v>
                </c:pt>
                <c:pt idx="27">
                  <c:v>19.701902863529931</c:v>
                </c:pt>
                <c:pt idx="28">
                  <c:v>7.3886215585685013</c:v>
                </c:pt>
                <c:pt idx="29">
                  <c:v>-115.94976176241448</c:v>
                </c:pt>
                <c:pt idx="30">
                  <c:v>-2379.0896694391904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Siniestros Directos'!$C$118:$AH$118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6327808"/>
        <c:axId val="146341888"/>
      </c:barChart>
      <c:catAx>
        <c:axId val="14632780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6341888"/>
        <c:crosses val="autoZero"/>
        <c:auto val="1"/>
        <c:lblAlgn val="ctr"/>
        <c:lblOffset val="100"/>
      </c:catAx>
      <c:valAx>
        <c:axId val="146341888"/>
        <c:scaling>
          <c:orientation val="minMax"/>
        </c:scaling>
        <c:axPos val="l"/>
        <c:title>
          <c:tx>
            <c:strRef>
              <c:f>'Gen. Siniestros Directos'!$G$123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4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632780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Siniestro Directo Promedio'!$C$65:$AD$65</c:f>
              <c:strCache>
                <c:ptCount val="27"/>
                <c:pt idx="0">
                  <c:v>QBE Chile - 1</c:v>
                </c:pt>
                <c:pt idx="1">
                  <c:v>Coface Chile - 2</c:v>
                </c:pt>
                <c:pt idx="2">
                  <c:v>Magallanes Gar. y Cré. - 3</c:v>
                </c:pt>
                <c:pt idx="3">
                  <c:v>Cesce Chile - 4</c:v>
                </c:pt>
                <c:pt idx="4">
                  <c:v>Ace Seguros - 5</c:v>
                </c:pt>
                <c:pt idx="5">
                  <c:v>Euler Hermes - 6</c:v>
                </c:pt>
                <c:pt idx="6">
                  <c:v>Chubb de Chile - 7</c:v>
                </c:pt>
                <c:pt idx="7">
                  <c:v>M. de Carabineros - 8</c:v>
                </c:pt>
                <c:pt idx="8">
                  <c:v>Continental Crédito - 9</c:v>
                </c:pt>
                <c:pt idx="9">
                  <c:v>Mapfre - 10</c:v>
                </c:pt>
                <c:pt idx="10">
                  <c:v>Chilena Consolidada - 11</c:v>
                </c:pt>
                <c:pt idx="11">
                  <c:v>RSA Seguros - 12</c:v>
                </c:pt>
                <c:pt idx="12">
                  <c:v>Penta Security - 13</c:v>
                </c:pt>
                <c:pt idx="13">
                  <c:v>Chartis - 14</c:v>
                </c:pt>
                <c:pt idx="14">
                  <c:v>Zenit Seguros - 15</c:v>
                </c:pt>
                <c:pt idx="15">
                  <c:v>Renta Nacional - 16</c:v>
                </c:pt>
                <c:pt idx="16">
                  <c:v>BCI Seguros - 17</c:v>
                </c:pt>
                <c:pt idx="17">
                  <c:v>Magallanes - 18</c:v>
                </c:pt>
                <c:pt idx="18">
                  <c:v>FAF International - 19</c:v>
                </c:pt>
                <c:pt idx="19">
                  <c:v>Huelen - 20</c:v>
                </c:pt>
                <c:pt idx="20">
                  <c:v>Liberty Seguros - 21</c:v>
                </c:pt>
                <c:pt idx="21">
                  <c:v>Zurich Santander - 22</c:v>
                </c:pt>
                <c:pt idx="22">
                  <c:v>HDI Seguros - 23</c:v>
                </c:pt>
                <c:pt idx="23">
                  <c:v>Consorio Nacional - 24</c:v>
                </c:pt>
                <c:pt idx="24">
                  <c:v>Cardif - 25</c:v>
                </c:pt>
                <c:pt idx="25">
                  <c:v>Orion Seguros - 26</c:v>
                </c:pt>
                <c:pt idx="26">
                  <c:v>Mapfre Gar. y Cré. - 27</c:v>
                </c:pt>
              </c:strCache>
            </c:strRef>
          </c:cat>
          <c:val>
            <c:numRef>
              <c:f>'Gen. Siniestro Directo Promedio'!$C$64:$AD$64</c:f>
              <c:numCache>
                <c:formatCode>#,##0</c:formatCode>
                <c:ptCount val="28"/>
                <c:pt idx="0">
                  <c:v>703.44442037253441</c:v>
                </c:pt>
                <c:pt idx="1">
                  <c:v>520.8856792227723</c:v>
                </c:pt>
                <c:pt idx="2">
                  <c:v>442.51857810236118</c:v>
                </c:pt>
                <c:pt idx="3">
                  <c:v>358.43006701385298</c:v>
                </c:pt>
                <c:pt idx="4">
                  <c:v>284.36346293461764</c:v>
                </c:pt>
                <c:pt idx="5">
                  <c:v>243.93766459188285</c:v>
                </c:pt>
                <c:pt idx="6">
                  <c:v>214.52872433882197</c:v>
                </c:pt>
                <c:pt idx="7">
                  <c:v>149.92141535573055</c:v>
                </c:pt>
                <c:pt idx="8">
                  <c:v>131.61217695296551</c:v>
                </c:pt>
                <c:pt idx="9">
                  <c:v>112.22265327909612</c:v>
                </c:pt>
                <c:pt idx="10">
                  <c:v>111.85805047403333</c:v>
                </c:pt>
                <c:pt idx="11">
                  <c:v>96.427063709274236</c:v>
                </c:pt>
                <c:pt idx="12">
                  <c:v>95.73971652792541</c:v>
                </c:pt>
                <c:pt idx="13">
                  <c:v>88.965620187885605</c:v>
                </c:pt>
                <c:pt idx="14">
                  <c:v>53.107009586503523</c:v>
                </c:pt>
                <c:pt idx="15">
                  <c:v>36.619156994035606</c:v>
                </c:pt>
                <c:pt idx="16">
                  <c:v>35.625959466783883</c:v>
                </c:pt>
                <c:pt idx="17">
                  <c:v>32.432259243028341</c:v>
                </c:pt>
                <c:pt idx="18">
                  <c:v>30.781263605999108</c:v>
                </c:pt>
                <c:pt idx="19">
                  <c:v>25.960280672633854</c:v>
                </c:pt>
                <c:pt idx="20">
                  <c:v>25.84288361705201</c:v>
                </c:pt>
                <c:pt idx="21">
                  <c:v>24.455322462212152</c:v>
                </c:pt>
                <c:pt idx="22">
                  <c:v>17.574267223398735</c:v>
                </c:pt>
                <c:pt idx="23">
                  <c:v>12.339430339273346</c:v>
                </c:pt>
                <c:pt idx="24">
                  <c:v>6.4506969306506541</c:v>
                </c:pt>
                <c:pt idx="25">
                  <c:v>5.3525836663311939</c:v>
                </c:pt>
                <c:pt idx="26">
                  <c:v>-259.19599350241816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Siniestro Directo Promedio'!$C$65:$AD$65</c:f>
              <c:strCache>
                <c:ptCount val="27"/>
                <c:pt idx="0">
                  <c:v>QBE Chile - 1</c:v>
                </c:pt>
                <c:pt idx="1">
                  <c:v>Coface Chile - 2</c:v>
                </c:pt>
                <c:pt idx="2">
                  <c:v>Magallanes Gar. y Cré. - 3</c:v>
                </c:pt>
                <c:pt idx="3">
                  <c:v>Cesce Chile - 4</c:v>
                </c:pt>
                <c:pt idx="4">
                  <c:v>Ace Seguros - 5</c:v>
                </c:pt>
                <c:pt idx="5">
                  <c:v>Euler Hermes - 6</c:v>
                </c:pt>
                <c:pt idx="6">
                  <c:v>Chubb de Chile - 7</c:v>
                </c:pt>
                <c:pt idx="7">
                  <c:v>M. de Carabineros - 8</c:v>
                </c:pt>
                <c:pt idx="8">
                  <c:v>Continental Crédito - 9</c:v>
                </c:pt>
                <c:pt idx="9">
                  <c:v>Mapfre - 10</c:v>
                </c:pt>
                <c:pt idx="10">
                  <c:v>Chilena Consolidada - 11</c:v>
                </c:pt>
                <c:pt idx="11">
                  <c:v>RSA Seguros - 12</c:v>
                </c:pt>
                <c:pt idx="12">
                  <c:v>Penta Security - 13</c:v>
                </c:pt>
                <c:pt idx="13">
                  <c:v>Chartis - 14</c:v>
                </c:pt>
                <c:pt idx="14">
                  <c:v>Zenit Seguros - 15</c:v>
                </c:pt>
                <c:pt idx="15">
                  <c:v>Renta Nacional - 16</c:v>
                </c:pt>
                <c:pt idx="16">
                  <c:v>BCI Seguros - 17</c:v>
                </c:pt>
                <c:pt idx="17">
                  <c:v>Magallanes - 18</c:v>
                </c:pt>
                <c:pt idx="18">
                  <c:v>FAF International - 19</c:v>
                </c:pt>
                <c:pt idx="19">
                  <c:v>Huelen - 20</c:v>
                </c:pt>
                <c:pt idx="20">
                  <c:v>Liberty Seguros - 21</c:v>
                </c:pt>
                <c:pt idx="21">
                  <c:v>Zurich Santander - 22</c:v>
                </c:pt>
                <c:pt idx="22">
                  <c:v>HDI Seguros - 23</c:v>
                </c:pt>
                <c:pt idx="23">
                  <c:v>Consorio Nacional - 24</c:v>
                </c:pt>
                <c:pt idx="24">
                  <c:v>Cardif - 25</c:v>
                </c:pt>
                <c:pt idx="25">
                  <c:v>Orion Seguros - 26</c:v>
                </c:pt>
                <c:pt idx="26">
                  <c:v>Mapfre Gar. y Cré. - 27</c:v>
                </c:pt>
              </c:strCache>
            </c:strRef>
          </c:cat>
          <c:val>
            <c:numRef>
              <c:f>'Gen. Siniestro Directo Promedio'!$C$67:$AD$67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6606336"/>
        <c:axId val="146616320"/>
      </c:barChart>
      <c:catAx>
        <c:axId val="14660633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6616320"/>
        <c:crosses val="autoZero"/>
        <c:auto val="1"/>
        <c:lblAlgn val="ctr"/>
        <c:lblOffset val="100"/>
      </c:catAx>
      <c:valAx>
        <c:axId val="146616320"/>
        <c:scaling>
          <c:orientation val="minMax"/>
        </c:scaling>
        <c:axPos val="l"/>
        <c:title>
          <c:tx>
            <c:strRef>
              <c:f>'Gen. Siniestro Directo Promedio'!$G$69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44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660633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Siniestro Directo Promedio'!$C$115:$AH$115</c:f>
              <c:strCache>
                <c:ptCount val="31"/>
                <c:pt idx="0">
                  <c:v>12 Casco Aéreo</c:v>
                </c:pt>
                <c:pt idx="1">
                  <c:v>17 Todo Riesgo Construc. y Montaje</c:v>
                </c:pt>
                <c:pt idx="2">
                  <c:v>11 Casco Marítimo</c:v>
                </c:pt>
                <c:pt idx="3">
                  <c:v>2 Pérdida de Benef. por Incendio</c:v>
                </c:pt>
                <c:pt idx="4">
                  <c:v>1 Incendio</c:v>
                </c:pt>
                <c:pt idx="5">
                  <c:v>26 Fidelidad</c:v>
                </c:pt>
                <c:pt idx="6">
                  <c:v>28 Seguro de Crédito a la Exportación</c:v>
                </c:pt>
                <c:pt idx="7">
                  <c:v>18 Avería de Maquinaria</c:v>
                </c:pt>
                <c:pt idx="8">
                  <c:v>16 Equipo Móvil Contratista</c:v>
                </c:pt>
                <c:pt idx="9">
                  <c:v>6 Terrorismo</c:v>
                </c:pt>
                <c:pt idx="10">
                  <c:v>5 Riesgos de la Naturaleza</c:v>
                </c:pt>
                <c:pt idx="11">
                  <c:v>14 Transporte Marítimo</c:v>
                </c:pt>
                <c:pt idx="12">
                  <c:v>21 Responsabilidad Civil</c:v>
                </c:pt>
                <c:pt idx="13">
                  <c:v>27 Seguro de Crédito por Ventas a Plazo</c:v>
                </c:pt>
                <c:pt idx="14">
                  <c:v>15 Transporte Aéreo</c:v>
                </c:pt>
                <c:pt idx="15">
                  <c:v>19 Equipo Electrónico</c:v>
                </c:pt>
                <c:pt idx="16">
                  <c:v>7 Otros Riesgos Adicionales Incendio</c:v>
                </c:pt>
                <c:pt idx="17">
                  <c:v>25 Garantía</c:v>
                </c:pt>
                <c:pt idx="18">
                  <c:v>22 Multiriesgos</c:v>
                </c:pt>
                <c:pt idx="19">
                  <c:v>30 Seguro Agrícola</c:v>
                </c:pt>
                <c:pt idx="20">
                  <c:v>10 Daños Físicos Vehíc. Mot. G2 (VC)</c:v>
                </c:pt>
                <c:pt idx="21">
                  <c:v>24 SOAP</c:v>
                </c:pt>
                <c:pt idx="22">
                  <c:v>20 Responsabilidad Civil Vehíc. Mot.</c:v>
                </c:pt>
                <c:pt idx="23">
                  <c:v>35 Seguro Salud</c:v>
                </c:pt>
                <c:pt idx="24">
                  <c:v>8 Robo</c:v>
                </c:pt>
                <c:pt idx="25">
                  <c:v>9 Daños Físicos Vehíc. Mot. G1 (VP)</c:v>
                </c:pt>
                <c:pt idx="26">
                  <c:v>23 Accidentes Personales</c:v>
                </c:pt>
                <c:pt idx="27">
                  <c:v>50 Otros</c:v>
                </c:pt>
                <c:pt idx="28">
                  <c:v>13 Transporte Terrestre</c:v>
                </c:pt>
                <c:pt idx="29">
                  <c:v>3 Terremoto</c:v>
                </c:pt>
                <c:pt idx="30">
                  <c:v>4 Pérdida de Benef. por Terremoto</c:v>
                </c:pt>
              </c:strCache>
            </c:strRef>
          </c:cat>
          <c:val>
            <c:numRef>
              <c:f>'Gen. Siniestro Directo Promedio'!$C$116:$AH$116</c:f>
              <c:numCache>
                <c:formatCode>#,##0</c:formatCode>
                <c:ptCount val="32"/>
                <c:pt idx="0">
                  <c:v>16414.937269030033</c:v>
                </c:pt>
                <c:pt idx="1">
                  <c:v>3169.6730678712324</c:v>
                </c:pt>
                <c:pt idx="2">
                  <c:v>2021.1253594159321</c:v>
                </c:pt>
                <c:pt idx="3">
                  <c:v>1759.0010218109051</c:v>
                </c:pt>
                <c:pt idx="4">
                  <c:v>611.09953005274883</c:v>
                </c:pt>
                <c:pt idx="5">
                  <c:v>525.20378015047163</c:v>
                </c:pt>
                <c:pt idx="6">
                  <c:v>498.9757827517596</c:v>
                </c:pt>
                <c:pt idx="7">
                  <c:v>307.9059022641041</c:v>
                </c:pt>
                <c:pt idx="8">
                  <c:v>307.40589648495143</c:v>
                </c:pt>
                <c:pt idx="9">
                  <c:v>298.51362656863523</c:v>
                </c:pt>
                <c:pt idx="10">
                  <c:v>287.36661477106924</c:v>
                </c:pt>
                <c:pt idx="11">
                  <c:v>233.62558441932572</c:v>
                </c:pt>
                <c:pt idx="12">
                  <c:v>194.5720926217692</c:v>
                </c:pt>
                <c:pt idx="13">
                  <c:v>126.30442086993396</c:v>
                </c:pt>
                <c:pt idx="14">
                  <c:v>112.268456011314</c:v>
                </c:pt>
                <c:pt idx="15">
                  <c:v>107.23796794036025</c:v>
                </c:pt>
                <c:pt idx="16">
                  <c:v>91.33228861851326</c:v>
                </c:pt>
                <c:pt idx="17">
                  <c:v>86.631168515913998</c:v>
                </c:pt>
                <c:pt idx="18">
                  <c:v>81.689354967992244</c:v>
                </c:pt>
                <c:pt idx="19">
                  <c:v>61.929979082667103</c:v>
                </c:pt>
                <c:pt idx="20">
                  <c:v>48.993446961846495</c:v>
                </c:pt>
                <c:pt idx="21">
                  <c:v>43.52713194003266</c:v>
                </c:pt>
                <c:pt idx="22">
                  <c:v>29.938785047362703</c:v>
                </c:pt>
                <c:pt idx="23">
                  <c:v>24.224984729732792</c:v>
                </c:pt>
                <c:pt idx="24">
                  <c:v>24.117524128691525</c:v>
                </c:pt>
                <c:pt idx="25">
                  <c:v>22.00433214015019</c:v>
                </c:pt>
                <c:pt idx="26">
                  <c:v>19.782836737520231</c:v>
                </c:pt>
                <c:pt idx="27">
                  <c:v>13.898431147007944</c:v>
                </c:pt>
                <c:pt idx="28">
                  <c:v>11.215265383066054</c:v>
                </c:pt>
                <c:pt idx="29">
                  <c:v>-523.79787360175919</c:v>
                </c:pt>
                <c:pt idx="30">
                  <c:v>-852.57183523834181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Siniestro Directo Promedio'!$C$118:$AH$118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6644992"/>
        <c:axId val="146646528"/>
      </c:barChart>
      <c:catAx>
        <c:axId val="14664499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6646528"/>
        <c:crosses val="autoZero"/>
        <c:auto val="1"/>
        <c:lblAlgn val="ctr"/>
        <c:lblOffset val="100"/>
      </c:catAx>
      <c:valAx>
        <c:axId val="146646528"/>
        <c:scaling>
          <c:orientation val="minMax"/>
        </c:scaling>
        <c:axPos val="l"/>
        <c:title>
          <c:tx>
            <c:strRef>
              <c:f>'Gen. Siniestro Directo Promedio'!$G$123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47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664499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Número de Siniestros'!$C$65:$AD$65</c:f>
              <c:strCache>
                <c:ptCount val="27"/>
                <c:pt idx="0">
                  <c:v>Cardif - 1</c:v>
                </c:pt>
                <c:pt idx="1">
                  <c:v>BCI Seguros - 2</c:v>
                </c:pt>
                <c:pt idx="2">
                  <c:v>Magallanes - 3</c:v>
                </c:pt>
                <c:pt idx="3">
                  <c:v>Liberty Seguros - 4</c:v>
                </c:pt>
                <c:pt idx="4">
                  <c:v>RSA Seguros - 5</c:v>
                </c:pt>
                <c:pt idx="5">
                  <c:v>Penta Security - 6</c:v>
                </c:pt>
                <c:pt idx="6">
                  <c:v>Mapfre - 7</c:v>
                </c:pt>
                <c:pt idx="7">
                  <c:v>Chilena Consolidada - 8</c:v>
                </c:pt>
                <c:pt idx="8">
                  <c:v>Consorio Nacional - 9</c:v>
                </c:pt>
                <c:pt idx="9">
                  <c:v>Zurich Santander - 10</c:v>
                </c:pt>
                <c:pt idx="10">
                  <c:v>HDI Seguros - 11</c:v>
                </c:pt>
                <c:pt idx="11">
                  <c:v>Orion Seguros - 12</c:v>
                </c:pt>
                <c:pt idx="12">
                  <c:v>Renta Nacional - 13</c:v>
                </c:pt>
                <c:pt idx="13">
                  <c:v>Ace Seguros - 14</c:v>
                </c:pt>
                <c:pt idx="14">
                  <c:v>Chartis - 15</c:v>
                </c:pt>
                <c:pt idx="15">
                  <c:v>Chubb de Chile - 16</c:v>
                </c:pt>
                <c:pt idx="16">
                  <c:v>Zenit Seguros - 17</c:v>
                </c:pt>
                <c:pt idx="17">
                  <c:v>Continental Crédito - 18</c:v>
                </c:pt>
                <c:pt idx="18">
                  <c:v>Coface Chile - 19</c:v>
                </c:pt>
                <c:pt idx="19">
                  <c:v>Mapfre Gar. y Cré. - 20</c:v>
                </c:pt>
                <c:pt idx="20">
                  <c:v>Magallanes Gar. y Cré. - 21</c:v>
                </c:pt>
                <c:pt idx="21">
                  <c:v>M. de Carabineros - 22</c:v>
                </c:pt>
                <c:pt idx="22">
                  <c:v>Cesce Chile - 23</c:v>
                </c:pt>
                <c:pt idx="23">
                  <c:v>Huelen - 24</c:v>
                </c:pt>
                <c:pt idx="24">
                  <c:v>QBE Chile - 25</c:v>
                </c:pt>
                <c:pt idx="25">
                  <c:v>Euler Hermes - 26</c:v>
                </c:pt>
                <c:pt idx="26">
                  <c:v>FAF International - 27</c:v>
                </c:pt>
              </c:strCache>
            </c:strRef>
          </c:cat>
          <c:val>
            <c:numRef>
              <c:f>'Gen. Número de Siniestros'!$C$64:$AD$64</c:f>
              <c:numCache>
                <c:formatCode>#,##0</c:formatCode>
                <c:ptCount val="28"/>
                <c:pt idx="0">
                  <c:v>80978</c:v>
                </c:pt>
                <c:pt idx="1">
                  <c:v>58431</c:v>
                </c:pt>
                <c:pt idx="2">
                  <c:v>57424</c:v>
                </c:pt>
                <c:pt idx="3">
                  <c:v>48150</c:v>
                </c:pt>
                <c:pt idx="4">
                  <c:v>46456</c:v>
                </c:pt>
                <c:pt idx="5">
                  <c:v>28694</c:v>
                </c:pt>
                <c:pt idx="6">
                  <c:v>24472</c:v>
                </c:pt>
                <c:pt idx="7">
                  <c:v>21478</c:v>
                </c:pt>
                <c:pt idx="8">
                  <c:v>16694</c:v>
                </c:pt>
                <c:pt idx="9">
                  <c:v>16654</c:v>
                </c:pt>
                <c:pt idx="10">
                  <c:v>16468</c:v>
                </c:pt>
                <c:pt idx="11">
                  <c:v>8116</c:v>
                </c:pt>
                <c:pt idx="12">
                  <c:v>6911</c:v>
                </c:pt>
                <c:pt idx="13">
                  <c:v>6198</c:v>
                </c:pt>
                <c:pt idx="14">
                  <c:v>6167</c:v>
                </c:pt>
                <c:pt idx="15">
                  <c:v>2598</c:v>
                </c:pt>
                <c:pt idx="16">
                  <c:v>1793</c:v>
                </c:pt>
                <c:pt idx="17">
                  <c:v>1468</c:v>
                </c:pt>
                <c:pt idx="18">
                  <c:v>156</c:v>
                </c:pt>
                <c:pt idx="19">
                  <c:v>113</c:v>
                </c:pt>
                <c:pt idx="20">
                  <c:v>71</c:v>
                </c:pt>
                <c:pt idx="21">
                  <c:v>52</c:v>
                </c:pt>
                <c:pt idx="22">
                  <c:v>38</c:v>
                </c:pt>
                <c:pt idx="23">
                  <c:v>29</c:v>
                </c:pt>
                <c:pt idx="24">
                  <c:v>22</c:v>
                </c:pt>
                <c:pt idx="25">
                  <c:v>6</c:v>
                </c:pt>
                <c:pt idx="26">
                  <c:v>2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Número de Siniestros'!$C$65:$AD$65</c:f>
              <c:strCache>
                <c:ptCount val="27"/>
                <c:pt idx="0">
                  <c:v>Cardif - 1</c:v>
                </c:pt>
                <c:pt idx="1">
                  <c:v>BCI Seguros - 2</c:v>
                </c:pt>
                <c:pt idx="2">
                  <c:v>Magallanes - 3</c:v>
                </c:pt>
                <c:pt idx="3">
                  <c:v>Liberty Seguros - 4</c:v>
                </c:pt>
                <c:pt idx="4">
                  <c:v>RSA Seguros - 5</c:v>
                </c:pt>
                <c:pt idx="5">
                  <c:v>Penta Security - 6</c:v>
                </c:pt>
                <c:pt idx="6">
                  <c:v>Mapfre - 7</c:v>
                </c:pt>
                <c:pt idx="7">
                  <c:v>Chilena Consolidada - 8</c:v>
                </c:pt>
                <c:pt idx="8">
                  <c:v>Consorio Nacional - 9</c:v>
                </c:pt>
                <c:pt idx="9">
                  <c:v>Zurich Santander - 10</c:v>
                </c:pt>
                <c:pt idx="10">
                  <c:v>HDI Seguros - 11</c:v>
                </c:pt>
                <c:pt idx="11">
                  <c:v>Orion Seguros - 12</c:v>
                </c:pt>
                <c:pt idx="12">
                  <c:v>Renta Nacional - 13</c:v>
                </c:pt>
                <c:pt idx="13">
                  <c:v>Ace Seguros - 14</c:v>
                </c:pt>
                <c:pt idx="14">
                  <c:v>Chartis - 15</c:v>
                </c:pt>
                <c:pt idx="15">
                  <c:v>Chubb de Chile - 16</c:v>
                </c:pt>
                <c:pt idx="16">
                  <c:v>Zenit Seguros - 17</c:v>
                </c:pt>
                <c:pt idx="17">
                  <c:v>Continental Crédito - 18</c:v>
                </c:pt>
                <c:pt idx="18">
                  <c:v>Coface Chile - 19</c:v>
                </c:pt>
                <c:pt idx="19">
                  <c:v>Mapfre Gar. y Cré. - 20</c:v>
                </c:pt>
                <c:pt idx="20">
                  <c:v>Magallanes Gar. y Cré. - 21</c:v>
                </c:pt>
                <c:pt idx="21">
                  <c:v>M. de Carabineros - 22</c:v>
                </c:pt>
                <c:pt idx="22">
                  <c:v>Cesce Chile - 23</c:v>
                </c:pt>
                <c:pt idx="23">
                  <c:v>Huelen - 24</c:v>
                </c:pt>
                <c:pt idx="24">
                  <c:v>QBE Chile - 25</c:v>
                </c:pt>
                <c:pt idx="25">
                  <c:v>Euler Hermes - 26</c:v>
                </c:pt>
                <c:pt idx="26">
                  <c:v>FAF International - 27</c:v>
                </c:pt>
              </c:strCache>
            </c:strRef>
          </c:cat>
          <c:val>
            <c:numRef>
              <c:f>'Gen. Número de Siniestros'!$C$67:$AD$67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6808192"/>
        <c:axId val="146822272"/>
      </c:barChart>
      <c:catAx>
        <c:axId val="14680819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6822272"/>
        <c:crosses val="autoZero"/>
        <c:auto val="1"/>
        <c:lblAlgn val="ctr"/>
        <c:lblOffset val="100"/>
      </c:catAx>
      <c:valAx>
        <c:axId val="146822272"/>
        <c:scaling>
          <c:orientation val="minMax"/>
        </c:scaling>
        <c:axPos val="l"/>
        <c:title>
          <c:tx>
            <c:strRef>
              <c:f>'Gen. Número de Siniestros'!$G$69</c:f>
              <c:strCache>
                <c:ptCount val="1"/>
                <c:pt idx="0">
                  <c:v>Número de Siniestros</c:v>
                </c:pt>
              </c:strCache>
            </c:strRef>
          </c:tx>
          <c:layout>
            <c:manualLayout>
              <c:xMode val="edge"/>
              <c:yMode val="edge"/>
              <c:x val="3.5277777777778497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680819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75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Número de Siniestros'!$C$115:$AH$115</c:f>
              <c:strCache>
                <c:ptCount val="31"/>
                <c:pt idx="0">
                  <c:v>9 Daños Físicos Vehíc. Mot. G1 (VP)</c:v>
                </c:pt>
                <c:pt idx="1">
                  <c:v>50 Otros</c:v>
                </c:pt>
                <c:pt idx="2">
                  <c:v>20 Responsabilidad Civil Vehíc. Mot.</c:v>
                </c:pt>
                <c:pt idx="3">
                  <c:v>10 Daños Físicos Vehíc. Mot. G2 (VC)</c:v>
                </c:pt>
                <c:pt idx="4">
                  <c:v>13 Transporte Terrestre</c:v>
                </c:pt>
                <c:pt idx="5">
                  <c:v>24 SOAP</c:v>
                </c:pt>
                <c:pt idx="6">
                  <c:v>23 Accidentes Personales</c:v>
                </c:pt>
                <c:pt idx="7">
                  <c:v>1 Incendio</c:v>
                </c:pt>
                <c:pt idx="8">
                  <c:v>8 Robo</c:v>
                </c:pt>
                <c:pt idx="9">
                  <c:v>21 Responsabilidad Civil</c:v>
                </c:pt>
                <c:pt idx="10">
                  <c:v>3 Terremoto</c:v>
                </c:pt>
                <c:pt idx="11">
                  <c:v>14 Transporte Marítimo</c:v>
                </c:pt>
                <c:pt idx="12">
                  <c:v>7 Otros Riesgos Adicionales Incendio</c:v>
                </c:pt>
                <c:pt idx="13">
                  <c:v>5 Riesgos de la Naturaleza</c:v>
                </c:pt>
                <c:pt idx="14">
                  <c:v>30 Seguro Agrícola</c:v>
                </c:pt>
                <c:pt idx="15">
                  <c:v>27 Seguro de Crédito por Ventas a Plazo</c:v>
                </c:pt>
                <c:pt idx="16">
                  <c:v>16 Equipo Móvil Contratista</c:v>
                </c:pt>
                <c:pt idx="17">
                  <c:v>22 Multiriesgos</c:v>
                </c:pt>
                <c:pt idx="18">
                  <c:v>19 Equipo Electrónico</c:v>
                </c:pt>
                <c:pt idx="19">
                  <c:v>17 Todo Riesgo Construc. y Montaje</c:v>
                </c:pt>
                <c:pt idx="20">
                  <c:v>15 Transporte Aéreo</c:v>
                </c:pt>
                <c:pt idx="21">
                  <c:v>25 Garantía</c:v>
                </c:pt>
                <c:pt idx="22">
                  <c:v>26 Fidelidad</c:v>
                </c:pt>
                <c:pt idx="23">
                  <c:v>35 Seguro Salud</c:v>
                </c:pt>
                <c:pt idx="24">
                  <c:v>11 Casco Marítimo</c:v>
                </c:pt>
                <c:pt idx="25">
                  <c:v>28 Seguro de Crédito a la Exportación</c:v>
                </c:pt>
                <c:pt idx="26">
                  <c:v>4 Pérdida de Benef. por Terremoto</c:v>
                </c:pt>
                <c:pt idx="27">
                  <c:v>2 Pérdida de Benef. por Incendio</c:v>
                </c:pt>
                <c:pt idx="28">
                  <c:v>18 Avería de Maquinaria</c:v>
                </c:pt>
                <c:pt idx="29">
                  <c:v>6 Terrorismo</c:v>
                </c:pt>
                <c:pt idx="30">
                  <c:v>12 Casco Aéreo</c:v>
                </c:pt>
              </c:strCache>
            </c:strRef>
          </c:cat>
          <c:val>
            <c:numRef>
              <c:f>'Gen. Número de Siniestros'!$C$116:$AH$116</c:f>
              <c:numCache>
                <c:formatCode>#,##0</c:formatCode>
                <c:ptCount val="32"/>
                <c:pt idx="0">
                  <c:v>163.58600000000001</c:v>
                </c:pt>
                <c:pt idx="1">
                  <c:v>113.032</c:v>
                </c:pt>
                <c:pt idx="2">
                  <c:v>34.954999999999998</c:v>
                </c:pt>
                <c:pt idx="3">
                  <c:v>34.862000000000002</c:v>
                </c:pt>
                <c:pt idx="4">
                  <c:v>23.292000000000002</c:v>
                </c:pt>
                <c:pt idx="5">
                  <c:v>14.239000000000001</c:v>
                </c:pt>
                <c:pt idx="6">
                  <c:v>12.914</c:v>
                </c:pt>
                <c:pt idx="7">
                  <c:v>12.834</c:v>
                </c:pt>
                <c:pt idx="8">
                  <c:v>8.8689999999999998</c:v>
                </c:pt>
                <c:pt idx="9">
                  <c:v>6.2720000000000002</c:v>
                </c:pt>
                <c:pt idx="10">
                  <c:v>4.5419999999999998</c:v>
                </c:pt>
                <c:pt idx="11">
                  <c:v>3.9710000000000001</c:v>
                </c:pt>
                <c:pt idx="12">
                  <c:v>3.363</c:v>
                </c:pt>
                <c:pt idx="13">
                  <c:v>2.6</c:v>
                </c:pt>
                <c:pt idx="14">
                  <c:v>2.0219999999999998</c:v>
                </c:pt>
                <c:pt idx="15">
                  <c:v>1.51</c:v>
                </c:pt>
                <c:pt idx="16">
                  <c:v>1.284</c:v>
                </c:pt>
                <c:pt idx="17">
                  <c:v>1.2509999999999999</c:v>
                </c:pt>
                <c:pt idx="18">
                  <c:v>1.0209999999999999</c:v>
                </c:pt>
                <c:pt idx="19">
                  <c:v>0.86399999999999999</c:v>
                </c:pt>
                <c:pt idx="20">
                  <c:v>0.55200000000000005</c:v>
                </c:pt>
                <c:pt idx="21">
                  <c:v>0.44700000000000001</c:v>
                </c:pt>
                <c:pt idx="22">
                  <c:v>0.32500000000000001</c:v>
                </c:pt>
                <c:pt idx="23">
                  <c:v>0.30499999999999999</c:v>
                </c:pt>
                <c:pt idx="24">
                  <c:v>0.17199999999999999</c:v>
                </c:pt>
                <c:pt idx="25">
                  <c:v>0.13900000000000001</c:v>
                </c:pt>
                <c:pt idx="26">
                  <c:v>0.13600000000000001</c:v>
                </c:pt>
                <c:pt idx="27">
                  <c:v>0.127</c:v>
                </c:pt>
                <c:pt idx="28">
                  <c:v>0.08</c:v>
                </c:pt>
                <c:pt idx="29">
                  <c:v>6.6000000000000003E-2</c:v>
                </c:pt>
                <c:pt idx="30">
                  <c:v>7.0000000000000001E-3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Número de Siniestros'!$C$118:$AH$118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6863232"/>
        <c:axId val="146864768"/>
      </c:barChart>
      <c:catAx>
        <c:axId val="14686323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6864768"/>
        <c:crosses val="autoZero"/>
        <c:auto val="1"/>
        <c:lblAlgn val="ctr"/>
        <c:lblOffset val="100"/>
      </c:catAx>
      <c:valAx>
        <c:axId val="146864768"/>
        <c:scaling>
          <c:orientation val="minMax"/>
        </c:scaling>
        <c:axPos val="l"/>
        <c:title>
          <c:tx>
            <c:strRef>
              <c:f>'Gen. Número de Siniestros'!$G$123</c:f>
              <c:strCache>
                <c:ptCount val="1"/>
                <c:pt idx="0">
                  <c:v>Miles de Siniestros</c:v>
                </c:pt>
              </c:strCache>
            </c:strRef>
          </c:tx>
          <c:layout>
            <c:manualLayout>
              <c:xMode val="edge"/>
              <c:yMode val="edge"/>
              <c:x val="3.5277777777778523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686323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.0;\-#,##0.0;;@" sourceLinked="0"/>
            <c:showVal val="1"/>
          </c:dLbls>
          <c:cat>
            <c:strRef>
              <c:f>'Gen. Siniestralidad'!$C$56:$AD$56</c:f>
              <c:strCache>
                <c:ptCount val="27"/>
                <c:pt idx="0">
                  <c:v>Zenit Seguros - 1</c:v>
                </c:pt>
                <c:pt idx="1">
                  <c:v>QBE Chile - 2</c:v>
                </c:pt>
                <c:pt idx="2">
                  <c:v>Chubb de Chile - 3</c:v>
                </c:pt>
                <c:pt idx="3">
                  <c:v>Ace Seguros - 4</c:v>
                </c:pt>
                <c:pt idx="4">
                  <c:v>Chilena Consolidada - 5</c:v>
                </c:pt>
                <c:pt idx="5">
                  <c:v>RSA Seguros - 6</c:v>
                </c:pt>
                <c:pt idx="6">
                  <c:v>Renta Nacional - 7</c:v>
                </c:pt>
                <c:pt idx="7">
                  <c:v>Penta Security - 8</c:v>
                </c:pt>
                <c:pt idx="8">
                  <c:v>Mapfre - 9</c:v>
                </c:pt>
                <c:pt idx="9">
                  <c:v>Magallanes - 10</c:v>
                </c:pt>
                <c:pt idx="10">
                  <c:v>M. de Carabineros - 11</c:v>
                </c:pt>
                <c:pt idx="11">
                  <c:v>BCI Seguros - 12</c:v>
                </c:pt>
                <c:pt idx="12">
                  <c:v>HDI Seguros - 13</c:v>
                </c:pt>
                <c:pt idx="13">
                  <c:v>Liberty Seguros - 14</c:v>
                </c:pt>
                <c:pt idx="14">
                  <c:v>Continental Crédito - 15</c:v>
                </c:pt>
                <c:pt idx="15">
                  <c:v>Coface Chile - 16</c:v>
                </c:pt>
                <c:pt idx="16">
                  <c:v>Euler Hermes - 17</c:v>
                </c:pt>
                <c:pt idx="17">
                  <c:v>Consorio Nacional - 18</c:v>
                </c:pt>
                <c:pt idx="18">
                  <c:v>Chartis - 19</c:v>
                </c:pt>
                <c:pt idx="19">
                  <c:v>Cardif - 20</c:v>
                </c:pt>
                <c:pt idx="20">
                  <c:v>Cesce Chile - 21</c:v>
                </c:pt>
                <c:pt idx="21">
                  <c:v>Huelen - 22</c:v>
                </c:pt>
                <c:pt idx="22">
                  <c:v>Zurich Santander - 23</c:v>
                </c:pt>
                <c:pt idx="23">
                  <c:v>Orion Seguros - 24</c:v>
                </c:pt>
                <c:pt idx="24">
                  <c:v>Magallanes Gar. y Cré. - 25</c:v>
                </c:pt>
                <c:pt idx="25">
                  <c:v>FAF International - 26</c:v>
                </c:pt>
                <c:pt idx="26">
                  <c:v>Mapfre Gar. y Cré. - 27</c:v>
                </c:pt>
              </c:strCache>
            </c:strRef>
          </c:cat>
          <c:val>
            <c:numRef>
              <c:f>'Gen. Siniestralidad'!$C$55:$AD$55</c:f>
              <c:numCache>
                <c:formatCode>0.0%</c:formatCode>
                <c:ptCount val="28"/>
                <c:pt idx="0">
                  <c:v>178.03649346612235</c:v>
                </c:pt>
                <c:pt idx="1">
                  <c:v>156.9578040537512</c:v>
                </c:pt>
                <c:pt idx="2">
                  <c:v>120.36123840350758</c:v>
                </c:pt>
                <c:pt idx="3">
                  <c:v>96.909598051426471</c:v>
                </c:pt>
                <c:pt idx="4">
                  <c:v>83.602871023698398</c:v>
                </c:pt>
                <c:pt idx="5">
                  <c:v>79.002107436634844</c:v>
                </c:pt>
                <c:pt idx="6">
                  <c:v>70.204063418287532</c:v>
                </c:pt>
                <c:pt idx="7">
                  <c:v>68.691259592022419</c:v>
                </c:pt>
                <c:pt idx="8">
                  <c:v>66.594463348994111</c:v>
                </c:pt>
                <c:pt idx="9">
                  <c:v>53.480497811820356</c:v>
                </c:pt>
                <c:pt idx="10">
                  <c:v>52.766643534028915</c:v>
                </c:pt>
                <c:pt idx="11">
                  <c:v>50.724106347092693</c:v>
                </c:pt>
                <c:pt idx="12">
                  <c:v>50.471020873418084</c:v>
                </c:pt>
                <c:pt idx="13">
                  <c:v>38.603467363523677</c:v>
                </c:pt>
                <c:pt idx="14">
                  <c:v>38.384069768034003</c:v>
                </c:pt>
                <c:pt idx="15">
                  <c:v>33.197024314527276</c:v>
                </c:pt>
                <c:pt idx="16">
                  <c:v>33.186363909653885</c:v>
                </c:pt>
                <c:pt idx="17">
                  <c:v>28.095900165918369</c:v>
                </c:pt>
                <c:pt idx="18">
                  <c:v>25.188847886119643</c:v>
                </c:pt>
                <c:pt idx="19">
                  <c:v>24.684993358784364</c:v>
                </c:pt>
                <c:pt idx="20">
                  <c:v>21.321660973973163</c:v>
                </c:pt>
                <c:pt idx="21">
                  <c:v>20.206872827775999</c:v>
                </c:pt>
                <c:pt idx="22">
                  <c:v>19.297649960895466</c:v>
                </c:pt>
                <c:pt idx="23">
                  <c:v>18.022875148903356</c:v>
                </c:pt>
                <c:pt idx="24">
                  <c:v>16.00188801683279</c:v>
                </c:pt>
                <c:pt idx="25">
                  <c:v>1.2544350989679951</c:v>
                </c:pt>
                <c:pt idx="26">
                  <c:v>-12.096644578472581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Siniestralidad'!$C$56:$AD$56</c:f>
              <c:strCache>
                <c:ptCount val="27"/>
                <c:pt idx="0">
                  <c:v>Zenit Seguros - 1</c:v>
                </c:pt>
                <c:pt idx="1">
                  <c:v>QBE Chile - 2</c:v>
                </c:pt>
                <c:pt idx="2">
                  <c:v>Chubb de Chile - 3</c:v>
                </c:pt>
                <c:pt idx="3">
                  <c:v>Ace Seguros - 4</c:v>
                </c:pt>
                <c:pt idx="4">
                  <c:v>Chilena Consolidada - 5</c:v>
                </c:pt>
                <c:pt idx="5">
                  <c:v>RSA Seguros - 6</c:v>
                </c:pt>
                <c:pt idx="6">
                  <c:v>Renta Nacional - 7</c:v>
                </c:pt>
                <c:pt idx="7">
                  <c:v>Penta Security - 8</c:v>
                </c:pt>
                <c:pt idx="8">
                  <c:v>Mapfre - 9</c:v>
                </c:pt>
                <c:pt idx="9">
                  <c:v>Magallanes - 10</c:v>
                </c:pt>
                <c:pt idx="10">
                  <c:v>M. de Carabineros - 11</c:v>
                </c:pt>
                <c:pt idx="11">
                  <c:v>BCI Seguros - 12</c:v>
                </c:pt>
                <c:pt idx="12">
                  <c:v>HDI Seguros - 13</c:v>
                </c:pt>
                <c:pt idx="13">
                  <c:v>Liberty Seguros - 14</c:v>
                </c:pt>
                <c:pt idx="14">
                  <c:v>Continental Crédito - 15</c:v>
                </c:pt>
                <c:pt idx="15">
                  <c:v>Coface Chile - 16</c:v>
                </c:pt>
                <c:pt idx="16">
                  <c:v>Euler Hermes - 17</c:v>
                </c:pt>
                <c:pt idx="17">
                  <c:v>Consorio Nacional - 18</c:v>
                </c:pt>
                <c:pt idx="18">
                  <c:v>Chartis - 19</c:v>
                </c:pt>
                <c:pt idx="19">
                  <c:v>Cardif - 20</c:v>
                </c:pt>
                <c:pt idx="20">
                  <c:v>Cesce Chile - 21</c:v>
                </c:pt>
                <c:pt idx="21">
                  <c:v>Huelen - 22</c:v>
                </c:pt>
                <c:pt idx="22">
                  <c:v>Zurich Santander - 23</c:v>
                </c:pt>
                <c:pt idx="23">
                  <c:v>Orion Seguros - 24</c:v>
                </c:pt>
                <c:pt idx="24">
                  <c:v>Magallanes Gar. y Cré. - 25</c:v>
                </c:pt>
                <c:pt idx="25">
                  <c:v>FAF International - 26</c:v>
                </c:pt>
                <c:pt idx="26">
                  <c:v>Mapfre Gar. y Cré. - 27</c:v>
                </c:pt>
              </c:strCache>
            </c:strRef>
          </c:cat>
          <c:val>
            <c:numRef>
              <c:f>'Gen. Siniestralidad'!$C$58:$AD$58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7661568"/>
        <c:axId val="147663104"/>
      </c:barChart>
      <c:catAx>
        <c:axId val="14766156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7663104"/>
        <c:crosses val="autoZero"/>
        <c:auto val="1"/>
        <c:lblAlgn val="ctr"/>
        <c:lblOffset val="100"/>
      </c:catAx>
      <c:valAx>
        <c:axId val="147663104"/>
        <c:scaling>
          <c:orientation val="minMax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766156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.0;\-#,##0.0;;@" sourceLinked="0"/>
            <c:showVal val="1"/>
          </c:dLbls>
          <c:cat>
            <c:strRef>
              <c:f>'Gen. Siniestralidad'!$C$101:$AH$101</c:f>
              <c:strCache>
                <c:ptCount val="31"/>
                <c:pt idx="0">
                  <c:v>17 Todo Riesgo Construc. y Montaje</c:v>
                </c:pt>
                <c:pt idx="1">
                  <c:v>1 Incendio</c:v>
                </c:pt>
                <c:pt idx="2">
                  <c:v>5 Riesgos de la Naturaleza</c:v>
                </c:pt>
                <c:pt idx="3">
                  <c:v>14 Transporte Marítimo</c:v>
                </c:pt>
                <c:pt idx="4">
                  <c:v>26 Fidelidad</c:v>
                </c:pt>
                <c:pt idx="5">
                  <c:v>15 Transporte Aéreo</c:v>
                </c:pt>
                <c:pt idx="6">
                  <c:v>11 Casco Marítimo</c:v>
                </c:pt>
                <c:pt idx="7">
                  <c:v>30 Seguro Agrícola</c:v>
                </c:pt>
                <c:pt idx="8">
                  <c:v>19 Equipo Electrónico</c:v>
                </c:pt>
                <c:pt idx="9">
                  <c:v>7 Otros Riesgos Adicionales Incendio</c:v>
                </c:pt>
                <c:pt idx="10">
                  <c:v>21 Responsabilidad Civil</c:v>
                </c:pt>
                <c:pt idx="11">
                  <c:v>10 Daños Físicos Vehíc. Mot. G2 (VC)</c:v>
                </c:pt>
                <c:pt idx="12">
                  <c:v>9 Daños Físicos Vehíc. Mot. G1 (VP)</c:v>
                </c:pt>
                <c:pt idx="13">
                  <c:v>16 Equipo Móvil Contratista</c:v>
                </c:pt>
                <c:pt idx="14">
                  <c:v>20 Responsabilidad Civil Vehíc. Mot.</c:v>
                </c:pt>
                <c:pt idx="15">
                  <c:v>13 Transporte Terrestre</c:v>
                </c:pt>
                <c:pt idx="16">
                  <c:v>22 Multiriesgos</c:v>
                </c:pt>
                <c:pt idx="17">
                  <c:v>24 SOAP</c:v>
                </c:pt>
                <c:pt idx="18">
                  <c:v>35 Seguro Salud</c:v>
                </c:pt>
                <c:pt idx="19">
                  <c:v>18 Avería de Maquinaria</c:v>
                </c:pt>
                <c:pt idx="20">
                  <c:v>2 Pérdida de Benef. por Incendio</c:v>
                </c:pt>
                <c:pt idx="21">
                  <c:v>12 Casco Aéreo</c:v>
                </c:pt>
                <c:pt idx="22">
                  <c:v>50 Otros</c:v>
                </c:pt>
                <c:pt idx="23">
                  <c:v>27 Seguro de Crédito por Ventas a Plazo</c:v>
                </c:pt>
                <c:pt idx="24">
                  <c:v>8 Robo</c:v>
                </c:pt>
                <c:pt idx="25">
                  <c:v>28 Seguro de Crédito a la Exportación</c:v>
                </c:pt>
                <c:pt idx="26">
                  <c:v>23 Accidentes Personales</c:v>
                </c:pt>
                <c:pt idx="27">
                  <c:v>25 Garantía</c:v>
                </c:pt>
                <c:pt idx="28">
                  <c:v>6 Terrorismo</c:v>
                </c:pt>
                <c:pt idx="29">
                  <c:v>4 Pérdida de Benef. por Terremoto</c:v>
                </c:pt>
                <c:pt idx="30">
                  <c:v>3 Terremoto</c:v>
                </c:pt>
              </c:strCache>
            </c:strRef>
          </c:cat>
          <c:val>
            <c:numRef>
              <c:f>'Gen. Siniestralidad'!$C$102:$AH$102</c:f>
              <c:numCache>
                <c:formatCode>0.0%</c:formatCode>
                <c:ptCount val="32"/>
                <c:pt idx="0">
                  <c:v>237.40871212029541</c:v>
                </c:pt>
                <c:pt idx="1">
                  <c:v>220.72526505093708</c:v>
                </c:pt>
                <c:pt idx="2">
                  <c:v>146.53364459946664</c:v>
                </c:pt>
                <c:pt idx="3">
                  <c:v>145.5521458962418</c:v>
                </c:pt>
                <c:pt idx="4">
                  <c:v>124.06980175716147</c:v>
                </c:pt>
                <c:pt idx="5">
                  <c:v>113.11615863864878</c:v>
                </c:pt>
                <c:pt idx="6">
                  <c:v>97.702959503452817</c:v>
                </c:pt>
                <c:pt idx="7">
                  <c:v>95.825282940381712</c:v>
                </c:pt>
                <c:pt idx="8">
                  <c:v>95.709532931529111</c:v>
                </c:pt>
                <c:pt idx="9">
                  <c:v>80.914214254032274</c:v>
                </c:pt>
                <c:pt idx="10">
                  <c:v>79.1092655257508</c:v>
                </c:pt>
                <c:pt idx="11">
                  <c:v>70.356471683972572</c:v>
                </c:pt>
                <c:pt idx="12">
                  <c:v>65.484271034430279</c:v>
                </c:pt>
                <c:pt idx="13">
                  <c:v>58.357032149230271</c:v>
                </c:pt>
                <c:pt idx="14">
                  <c:v>52.802603946660163</c:v>
                </c:pt>
                <c:pt idx="15">
                  <c:v>48.151891323013643</c:v>
                </c:pt>
                <c:pt idx="16">
                  <c:v>47.432224476288809</c:v>
                </c:pt>
                <c:pt idx="17">
                  <c:v>45.194376719354928</c:v>
                </c:pt>
                <c:pt idx="18">
                  <c:v>44.272053936249939</c:v>
                </c:pt>
                <c:pt idx="19">
                  <c:v>39.588816894434572</c:v>
                </c:pt>
                <c:pt idx="20">
                  <c:v>38.876588727576525</c:v>
                </c:pt>
                <c:pt idx="21">
                  <c:v>36.907649455845835</c:v>
                </c:pt>
                <c:pt idx="22">
                  <c:v>32.305326737682492</c:v>
                </c:pt>
                <c:pt idx="23">
                  <c:v>27.925389918648069</c:v>
                </c:pt>
                <c:pt idx="24">
                  <c:v>23.072717460563304</c:v>
                </c:pt>
                <c:pt idx="25">
                  <c:v>21.31463154725045</c:v>
                </c:pt>
                <c:pt idx="26">
                  <c:v>18.034964934869517</c:v>
                </c:pt>
                <c:pt idx="27">
                  <c:v>13.097476319774898</c:v>
                </c:pt>
                <c:pt idx="28">
                  <c:v>5.5008419360319358</c:v>
                </c:pt>
                <c:pt idx="29">
                  <c:v>-25.745513095778293</c:v>
                </c:pt>
                <c:pt idx="30">
                  <c:v>-30.316298744557042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Siniestralidad'!$C$104:$AH$104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7707776"/>
        <c:axId val="147709312"/>
      </c:barChart>
      <c:catAx>
        <c:axId val="14770777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7709312"/>
        <c:crosses val="autoZero"/>
        <c:auto val="1"/>
        <c:lblAlgn val="ctr"/>
        <c:lblOffset val="100"/>
      </c:catAx>
      <c:valAx>
        <c:axId val="147709312"/>
        <c:scaling>
          <c:orientation val="minMax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770777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0.0%;\-0.0%;;@" sourceLinked="0"/>
            <c:showVal val="1"/>
          </c:dLbls>
          <c:cat>
            <c:strRef>
              <c:f>'Gen. Indicadores de Gestión'!$C$37:$AD$37</c:f>
              <c:strCache>
                <c:ptCount val="27"/>
                <c:pt idx="0">
                  <c:v>Continental Crédito - 1</c:v>
                </c:pt>
                <c:pt idx="1">
                  <c:v>M. de Carabineros - 2</c:v>
                </c:pt>
                <c:pt idx="2">
                  <c:v>Magallanes - 3</c:v>
                </c:pt>
                <c:pt idx="3">
                  <c:v>Cardif - 4</c:v>
                </c:pt>
                <c:pt idx="4">
                  <c:v>Huelen - 5</c:v>
                </c:pt>
                <c:pt idx="5">
                  <c:v>FAF International - 6</c:v>
                </c:pt>
                <c:pt idx="6">
                  <c:v>Zurich Santander - 7</c:v>
                </c:pt>
                <c:pt idx="7">
                  <c:v>Consorio Nacional - 8</c:v>
                </c:pt>
                <c:pt idx="8">
                  <c:v>Euler Hermes - 9</c:v>
                </c:pt>
                <c:pt idx="9">
                  <c:v>Magallanes Gar. y Cré. - 10</c:v>
                </c:pt>
                <c:pt idx="10">
                  <c:v>Orion Seguros - 11</c:v>
                </c:pt>
                <c:pt idx="11">
                  <c:v>Penta Security - 12</c:v>
                </c:pt>
                <c:pt idx="12">
                  <c:v>Chartis - 13</c:v>
                </c:pt>
                <c:pt idx="13">
                  <c:v>Cesce Chile - 14</c:v>
                </c:pt>
                <c:pt idx="14">
                  <c:v>RSA Seguros - 15</c:v>
                </c:pt>
                <c:pt idx="15">
                  <c:v>Renta Nacional - 16</c:v>
                </c:pt>
                <c:pt idx="16">
                  <c:v>Zenit Seguros - 17</c:v>
                </c:pt>
                <c:pt idx="17">
                  <c:v>BCI Seguros - 18</c:v>
                </c:pt>
                <c:pt idx="18">
                  <c:v>Liberty Seguros - 19</c:v>
                </c:pt>
                <c:pt idx="19">
                  <c:v>Coface Chile - 20</c:v>
                </c:pt>
                <c:pt idx="20">
                  <c:v>Chubb de Chile - 21</c:v>
                </c:pt>
                <c:pt idx="21">
                  <c:v>Chilena Consolidada - 22</c:v>
                </c:pt>
                <c:pt idx="22">
                  <c:v>QBE Chile - 23</c:v>
                </c:pt>
                <c:pt idx="23">
                  <c:v>Mapfre Gar. y Cré. - 24</c:v>
                </c:pt>
                <c:pt idx="24">
                  <c:v>Mapfre - 25</c:v>
                </c:pt>
                <c:pt idx="25">
                  <c:v>HDI Seguros - 26</c:v>
                </c:pt>
                <c:pt idx="26">
                  <c:v>Ace Seguros - 27</c:v>
                </c:pt>
              </c:strCache>
            </c:strRef>
          </c:cat>
          <c:val>
            <c:numRef>
              <c:f>'Gen. Indicadores de Gestión'!$C$36:$AD$36</c:f>
              <c:numCache>
                <c:formatCode>0.0%</c:formatCode>
                <c:ptCount val="28"/>
                <c:pt idx="0">
                  <c:v>9.5901135876781382E-2</c:v>
                </c:pt>
                <c:pt idx="1">
                  <c:v>5.7747938936720179E-2</c:v>
                </c:pt>
                <c:pt idx="2">
                  <c:v>5.7116087925363851E-2</c:v>
                </c:pt>
                <c:pt idx="3">
                  <c:v>5.457441666938833E-2</c:v>
                </c:pt>
                <c:pt idx="4">
                  <c:v>5.405247060022049E-2</c:v>
                </c:pt>
                <c:pt idx="5">
                  <c:v>5.1144220847128094E-2</c:v>
                </c:pt>
                <c:pt idx="6">
                  <c:v>4.4263452956422866E-2</c:v>
                </c:pt>
                <c:pt idx="7">
                  <c:v>4.2480573334164239E-2</c:v>
                </c:pt>
                <c:pt idx="8">
                  <c:v>3.9084690800246812E-2</c:v>
                </c:pt>
                <c:pt idx="9">
                  <c:v>3.8517737695162715E-2</c:v>
                </c:pt>
                <c:pt idx="10">
                  <c:v>3.7714651529023736E-2</c:v>
                </c:pt>
                <c:pt idx="11">
                  <c:v>3.4882262138769805E-2</c:v>
                </c:pt>
                <c:pt idx="12">
                  <c:v>3.4114725431933182E-2</c:v>
                </c:pt>
                <c:pt idx="13">
                  <c:v>3.3884934282542425E-2</c:v>
                </c:pt>
                <c:pt idx="14">
                  <c:v>3.2382997442301088E-2</c:v>
                </c:pt>
                <c:pt idx="15">
                  <c:v>3.1327332345378774E-2</c:v>
                </c:pt>
                <c:pt idx="16">
                  <c:v>3.1123884787642279E-2</c:v>
                </c:pt>
                <c:pt idx="17">
                  <c:v>3.052584249508717E-2</c:v>
                </c:pt>
                <c:pt idx="18">
                  <c:v>2.6771838652861656E-2</c:v>
                </c:pt>
                <c:pt idx="19">
                  <c:v>2.4501753721189134E-2</c:v>
                </c:pt>
                <c:pt idx="20">
                  <c:v>2.0640901811742201E-2</c:v>
                </c:pt>
                <c:pt idx="21">
                  <c:v>2.0571306669159371E-2</c:v>
                </c:pt>
                <c:pt idx="22">
                  <c:v>2.0437842137272743E-2</c:v>
                </c:pt>
                <c:pt idx="23">
                  <c:v>1.8704506892967841E-2</c:v>
                </c:pt>
                <c:pt idx="24">
                  <c:v>1.8377777955951038E-2</c:v>
                </c:pt>
                <c:pt idx="25">
                  <c:v>1.8310130012437132E-2</c:v>
                </c:pt>
                <c:pt idx="26">
                  <c:v>1.1539124675984362E-2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Indicadores de Gestión'!$C$37:$AD$37</c:f>
              <c:strCache>
                <c:ptCount val="27"/>
                <c:pt idx="0">
                  <c:v>Continental Crédito - 1</c:v>
                </c:pt>
                <c:pt idx="1">
                  <c:v>M. de Carabineros - 2</c:v>
                </c:pt>
                <c:pt idx="2">
                  <c:v>Magallanes - 3</c:v>
                </c:pt>
                <c:pt idx="3">
                  <c:v>Cardif - 4</c:v>
                </c:pt>
                <c:pt idx="4">
                  <c:v>Huelen - 5</c:v>
                </c:pt>
                <c:pt idx="5">
                  <c:v>FAF International - 6</c:v>
                </c:pt>
                <c:pt idx="6">
                  <c:v>Zurich Santander - 7</c:v>
                </c:pt>
                <c:pt idx="7">
                  <c:v>Consorio Nacional - 8</c:v>
                </c:pt>
                <c:pt idx="8">
                  <c:v>Euler Hermes - 9</c:v>
                </c:pt>
                <c:pt idx="9">
                  <c:v>Magallanes Gar. y Cré. - 10</c:v>
                </c:pt>
                <c:pt idx="10">
                  <c:v>Orion Seguros - 11</c:v>
                </c:pt>
                <c:pt idx="11">
                  <c:v>Penta Security - 12</c:v>
                </c:pt>
                <c:pt idx="12">
                  <c:v>Chartis - 13</c:v>
                </c:pt>
                <c:pt idx="13">
                  <c:v>Cesce Chile - 14</c:v>
                </c:pt>
                <c:pt idx="14">
                  <c:v>RSA Seguros - 15</c:v>
                </c:pt>
                <c:pt idx="15">
                  <c:v>Renta Nacional - 16</c:v>
                </c:pt>
                <c:pt idx="16">
                  <c:v>Zenit Seguros - 17</c:v>
                </c:pt>
                <c:pt idx="17">
                  <c:v>BCI Seguros - 18</c:v>
                </c:pt>
                <c:pt idx="18">
                  <c:v>Liberty Seguros - 19</c:v>
                </c:pt>
                <c:pt idx="19">
                  <c:v>Coface Chile - 20</c:v>
                </c:pt>
                <c:pt idx="20">
                  <c:v>Chubb de Chile - 21</c:v>
                </c:pt>
                <c:pt idx="21">
                  <c:v>Chilena Consolidada - 22</c:v>
                </c:pt>
                <c:pt idx="22">
                  <c:v>QBE Chile - 23</c:v>
                </c:pt>
                <c:pt idx="23">
                  <c:v>Mapfre Gar. y Cré. - 24</c:v>
                </c:pt>
                <c:pt idx="24">
                  <c:v>Mapfre - 25</c:v>
                </c:pt>
                <c:pt idx="25">
                  <c:v>HDI Seguros - 26</c:v>
                </c:pt>
                <c:pt idx="26">
                  <c:v>Ace Seguros - 27</c:v>
                </c:pt>
              </c:strCache>
            </c:strRef>
          </c:cat>
          <c:val>
            <c:numRef>
              <c:f>'Gen. Indicadores de Gestión'!$C$39:$AD$39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7833984"/>
        <c:axId val="147835520"/>
      </c:barChart>
      <c:catAx>
        <c:axId val="14783398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7835520"/>
        <c:crosses val="autoZero"/>
        <c:auto val="1"/>
        <c:lblAlgn val="ctr"/>
        <c:lblOffset val="100"/>
      </c:catAx>
      <c:valAx>
        <c:axId val="147835520"/>
        <c:scaling>
          <c:orientation val="minMax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783398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0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Activos'!$C$77:$AG$77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Activos'!$C$76:$AG$76</c:f>
              <c:numCache>
                <c:formatCode>#,##0</c:formatCode>
                <c:ptCount val="31"/>
                <c:pt idx="0">
                  <c:v>140.02503729997665</c:v>
                </c:pt>
                <c:pt idx="1">
                  <c:v>127.14800657257408</c:v>
                </c:pt>
                <c:pt idx="2">
                  <c:v>92.562148832210198</c:v>
                </c:pt>
                <c:pt idx="3">
                  <c:v>89.029308279887701</c:v>
                </c:pt>
                <c:pt idx="4">
                  <c:v>87.807167252388254</c:v>
                </c:pt>
                <c:pt idx="5">
                  <c:v>83.593609373784645</c:v>
                </c:pt>
                <c:pt idx="6">
                  <c:v>55.472007781729729</c:v>
                </c:pt>
                <c:pt idx="7">
                  <c:v>49.433518934599526</c:v>
                </c:pt>
                <c:pt idx="8">
                  <c:v>38.420681069289564</c:v>
                </c:pt>
                <c:pt idx="9">
                  <c:v>38.207826896288388</c:v>
                </c:pt>
                <c:pt idx="10">
                  <c:v>37.40418811562639</c:v>
                </c:pt>
                <c:pt idx="11">
                  <c:v>26.001636514379051</c:v>
                </c:pt>
                <c:pt idx="12">
                  <c:v>23.923461420156837</c:v>
                </c:pt>
                <c:pt idx="13">
                  <c:v>20.400416000806104</c:v>
                </c:pt>
                <c:pt idx="14">
                  <c:v>18.131492096294043</c:v>
                </c:pt>
                <c:pt idx="15">
                  <c:v>14.621995053775604</c:v>
                </c:pt>
                <c:pt idx="16">
                  <c:v>9.6100001502605696</c:v>
                </c:pt>
                <c:pt idx="17">
                  <c:v>8.3882275263221153</c:v>
                </c:pt>
                <c:pt idx="18">
                  <c:v>8.2354152671809704</c:v>
                </c:pt>
                <c:pt idx="19">
                  <c:v>6.2646305180984436</c:v>
                </c:pt>
                <c:pt idx="20">
                  <c:v>6.0719832980957564</c:v>
                </c:pt>
                <c:pt idx="21">
                  <c:v>4.7932770769546247</c:v>
                </c:pt>
                <c:pt idx="22">
                  <c:v>4.6850899972422768</c:v>
                </c:pt>
                <c:pt idx="23">
                  <c:v>4.0838719143550106</c:v>
                </c:pt>
                <c:pt idx="24">
                  <c:v>1.7548947380516329</c:v>
                </c:pt>
                <c:pt idx="25">
                  <c:v>1.6182319987837732</c:v>
                </c:pt>
                <c:pt idx="26">
                  <c:v>1.2852170558120788</c:v>
                </c:pt>
                <c:pt idx="27">
                  <c:v>0.97463698814178934</c:v>
                </c:pt>
                <c:pt idx="28">
                  <c:v>0.22480377737394022</c:v>
                </c:pt>
                <c:pt idx="29">
                  <c:v>0.22317305244624208</c:v>
                </c:pt>
                <c:pt idx="30">
                  <c:v>9.9916516995354296E-2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Activos'!$C$77:$AG$77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Activos'!$C$79:$AG$79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8017152"/>
        <c:axId val="148018688"/>
      </c:barChart>
      <c:catAx>
        <c:axId val="14801715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8018688"/>
        <c:crosses val="autoZero"/>
        <c:auto val="1"/>
        <c:lblAlgn val="ctr"/>
        <c:lblOffset val="100"/>
      </c:catAx>
      <c:valAx>
        <c:axId val="148018688"/>
        <c:scaling>
          <c:orientation val="minMax"/>
        </c:scaling>
        <c:axPos val="l"/>
        <c:title>
          <c:tx>
            <c:strRef>
              <c:f>'Vida Activos'!$G$94</c:f>
              <c:strCache>
                <c:ptCount val="1"/>
                <c:pt idx="0">
                  <c:v>Millones de UF</c:v>
                </c:pt>
              </c:strCache>
            </c:strRef>
          </c:tx>
          <c:layout>
            <c:manualLayout>
              <c:xMode val="edge"/>
              <c:yMode val="edge"/>
              <c:x val="3.5277777777778323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801715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0.10294696969696968"/>
          <c:w val="0.92005944444444465"/>
          <c:h val="0.58430934343434349"/>
        </c:manualLayout>
      </c:layout>
      <c:barChart>
        <c:barDir val="col"/>
        <c:grouping val="percentStacked"/>
        <c:ser>
          <c:idx val="0"/>
          <c:order val="0"/>
          <c:tx>
            <c:strRef>
              <c:f>'Vida Activos'!$B$88</c:f>
              <c:strCache>
                <c:ptCount val="1"/>
                <c:pt idx="0">
                  <c:v>Inversiones Financieras 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Activos'!$C$77:$AG$77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Activos'!$C$88:$AG$88</c:f>
              <c:numCache>
                <c:formatCode>0.0%</c:formatCode>
                <c:ptCount val="31"/>
                <c:pt idx="0">
                  <c:v>0.83461746273981996</c:v>
                </c:pt>
                <c:pt idx="1">
                  <c:v>0.81568775513306346</c:v>
                </c:pt>
                <c:pt idx="2">
                  <c:v>0.83145536952739874</c:v>
                </c:pt>
                <c:pt idx="3">
                  <c:v>0.89268235780297978</c:v>
                </c:pt>
                <c:pt idx="4">
                  <c:v>0.8574546505600914</c:v>
                </c:pt>
                <c:pt idx="5">
                  <c:v>0.8153430247323471</c:v>
                </c:pt>
                <c:pt idx="6">
                  <c:v>0.8627769853448467</c:v>
                </c:pt>
                <c:pt idx="7">
                  <c:v>0.85129351688568955</c:v>
                </c:pt>
                <c:pt idx="8">
                  <c:v>0.87298929085627874</c:v>
                </c:pt>
                <c:pt idx="9">
                  <c:v>0.84735100292738263</c:v>
                </c:pt>
                <c:pt idx="10">
                  <c:v>0.83405769659915685</c:v>
                </c:pt>
                <c:pt idx="11">
                  <c:v>0.87009396762350277</c:v>
                </c:pt>
                <c:pt idx="12">
                  <c:v>0.81361475061549637</c:v>
                </c:pt>
                <c:pt idx="13">
                  <c:v>0.79889970475505012</c:v>
                </c:pt>
                <c:pt idx="14">
                  <c:v>0.89264848933464558</c:v>
                </c:pt>
                <c:pt idx="15">
                  <c:v>0.92733073989582204</c:v>
                </c:pt>
                <c:pt idx="16">
                  <c:v>0.89854413771715314</c:v>
                </c:pt>
                <c:pt idx="17">
                  <c:v>0.94714091173182291</c:v>
                </c:pt>
                <c:pt idx="18">
                  <c:v>0.7479927602946751</c:v>
                </c:pt>
                <c:pt idx="19">
                  <c:v>0.83980286704848361</c:v>
                </c:pt>
                <c:pt idx="20">
                  <c:v>0.76698607509357541</c:v>
                </c:pt>
                <c:pt idx="21">
                  <c:v>0.95924285117853436</c:v>
                </c:pt>
                <c:pt idx="22">
                  <c:v>0.82483964102742402</c:v>
                </c:pt>
                <c:pt idx="23">
                  <c:v>0.86834623564127655</c:v>
                </c:pt>
                <c:pt idx="24">
                  <c:v>0.80796940010655116</c:v>
                </c:pt>
                <c:pt idx="25">
                  <c:v>0.8620666884092496</c:v>
                </c:pt>
                <c:pt idx="26">
                  <c:v>0.86322211882926314</c:v>
                </c:pt>
                <c:pt idx="27">
                  <c:v>0.50088167562988528</c:v>
                </c:pt>
                <c:pt idx="28">
                  <c:v>0.85436320801082655</c:v>
                </c:pt>
                <c:pt idx="29">
                  <c:v>0.97294753453441973</c:v>
                </c:pt>
                <c:pt idx="30">
                  <c:v>1</c:v>
                </c:pt>
              </c:numCache>
            </c:numRef>
          </c:val>
        </c:ser>
        <c:ser>
          <c:idx val="1"/>
          <c:order val="1"/>
          <c:tx>
            <c:strRef>
              <c:f>'Vida Activos'!$B$89</c:f>
              <c:strCache>
                <c:ptCount val="1"/>
                <c:pt idx="0">
                  <c:v>Inversiones Inmobiliarias 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chemeClr val="bg1"/>
              </a:solidFill>
            </a:ln>
          </c:spPr>
          <c:dPt>
            <c:idx val="7"/>
            <c:spPr>
              <a:solidFill>
                <a:srgbClr val="B7DEE8"/>
              </a:solidFill>
              <a:ln>
                <a:solidFill>
                  <a:schemeClr val="bg1"/>
                </a:solidFill>
              </a:ln>
            </c:spPr>
          </c:dPt>
          <c:cat>
            <c:strRef>
              <c:f>'Vida Activos'!$C$77:$AP$77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Activos'!$C$89:$AG$89</c:f>
              <c:numCache>
                <c:formatCode>0.0%</c:formatCode>
                <c:ptCount val="31"/>
                <c:pt idx="0">
                  <c:v>0.14760400499921203</c:v>
                </c:pt>
                <c:pt idx="1">
                  <c:v>0.14926432803220985</c:v>
                </c:pt>
                <c:pt idx="2">
                  <c:v>0.14137604088923822</c:v>
                </c:pt>
                <c:pt idx="3">
                  <c:v>7.7114546593275227E-2</c:v>
                </c:pt>
                <c:pt idx="4">
                  <c:v>0.11290429728994821</c:v>
                </c:pt>
                <c:pt idx="5">
                  <c:v>0.14490998982680275</c:v>
                </c:pt>
                <c:pt idx="6">
                  <c:v>9.773167716643287E-2</c:v>
                </c:pt>
                <c:pt idx="7">
                  <c:v>0.13386113639803948</c:v>
                </c:pt>
                <c:pt idx="8">
                  <c:v>9.2128220343489983E-2</c:v>
                </c:pt>
                <c:pt idx="9">
                  <c:v>9.9481724117095605E-2</c:v>
                </c:pt>
                <c:pt idx="10">
                  <c:v>0.12293553474054002</c:v>
                </c:pt>
                <c:pt idx="11">
                  <c:v>0.10055912450104605</c:v>
                </c:pt>
                <c:pt idx="12">
                  <c:v>0.14565540648985703</c:v>
                </c:pt>
                <c:pt idx="13">
                  <c:v>0.12627632957057502</c:v>
                </c:pt>
                <c:pt idx="14">
                  <c:v>8.6642524923092989E-2</c:v>
                </c:pt>
                <c:pt idx="15">
                  <c:v>2.0907210509517001E-4</c:v>
                </c:pt>
                <c:pt idx="16">
                  <c:v>1.2803006028086603E-4</c:v>
                </c:pt>
                <c:pt idx="17">
                  <c:v>4.4648810482069014E-2</c:v>
                </c:pt>
                <c:pt idx="18">
                  <c:v>0.25140317963645481</c:v>
                </c:pt>
                <c:pt idx="19">
                  <c:v>8.2245717081340264E-2</c:v>
                </c:pt>
                <c:pt idx="20">
                  <c:v>1.1853446456263636E-3</c:v>
                </c:pt>
                <c:pt idx="21">
                  <c:v>3.4474224345695463E-2</c:v>
                </c:pt>
                <c:pt idx="22">
                  <c:v>6.3278491904507688E-3</c:v>
                </c:pt>
                <c:pt idx="23">
                  <c:v>2.3875596760600141E-2</c:v>
                </c:pt>
                <c:pt idx="24">
                  <c:v>9.8102087870811992E-4</c:v>
                </c:pt>
                <c:pt idx="25">
                  <c:v>4.210248556394993E-2</c:v>
                </c:pt>
                <c:pt idx="26">
                  <c:v>1.6053398862332054E-3</c:v>
                </c:pt>
                <c:pt idx="27">
                  <c:v>2.7750744985073096E-5</c:v>
                </c:pt>
                <c:pt idx="28">
                  <c:v>3.008424295753881E-3</c:v>
                </c:pt>
                <c:pt idx="29">
                  <c:v>3.8326141323537068E-3</c:v>
                </c:pt>
                <c:pt idx="30">
                  <c:v>0</c:v>
                </c:pt>
              </c:numCache>
            </c:numRef>
          </c:val>
        </c:ser>
        <c:ser>
          <c:idx val="2"/>
          <c:order val="2"/>
          <c:tx>
            <c:strRef>
              <c:f>'Vida Activos'!$B$90</c:f>
              <c:strCache>
                <c:ptCount val="1"/>
                <c:pt idx="0">
                  <c:v>Activos No Corrientes Mantenidos para la Venta 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Activos'!$C$77:$AG$77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Activos'!$C$90:$AG$90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3"/>
          <c:order val="3"/>
          <c:tx>
            <c:strRef>
              <c:f>'Vida Activos'!$B$91</c:f>
              <c:strCache>
                <c:ptCount val="1"/>
                <c:pt idx="0">
                  <c:v>Cuentas de Seguros 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Activos'!$C$77:$AG$77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Activos'!$C$91:$AG$91</c:f>
              <c:numCache>
                <c:formatCode>0.0%</c:formatCode>
                <c:ptCount val="31"/>
                <c:pt idx="0">
                  <c:v>2.1572988344975442E-3</c:v>
                </c:pt>
                <c:pt idx="1">
                  <c:v>1.3411871705674969E-2</c:v>
                </c:pt>
                <c:pt idx="2">
                  <c:v>7.1465909657908921E-3</c:v>
                </c:pt>
                <c:pt idx="3">
                  <c:v>0</c:v>
                </c:pt>
                <c:pt idx="4">
                  <c:v>9.5418106987487147E-3</c:v>
                </c:pt>
                <c:pt idx="5">
                  <c:v>2.3581607451615721E-2</c:v>
                </c:pt>
                <c:pt idx="6">
                  <c:v>2.5103802818435328E-2</c:v>
                </c:pt>
                <c:pt idx="7">
                  <c:v>7.9284339279204466E-4</c:v>
                </c:pt>
                <c:pt idx="8">
                  <c:v>2.3313848186064148E-2</c:v>
                </c:pt>
                <c:pt idx="9">
                  <c:v>2.8547530078269604E-2</c:v>
                </c:pt>
                <c:pt idx="10">
                  <c:v>1.7070631444236432E-2</c:v>
                </c:pt>
                <c:pt idx="11">
                  <c:v>1.9669204839669909E-2</c:v>
                </c:pt>
                <c:pt idx="12">
                  <c:v>2.6026050675449042E-2</c:v>
                </c:pt>
                <c:pt idx="13">
                  <c:v>5.2945153582050208E-2</c:v>
                </c:pt>
                <c:pt idx="14">
                  <c:v>1.9138133724211684E-3</c:v>
                </c:pt>
                <c:pt idx="15">
                  <c:v>5.4291138085317339E-2</c:v>
                </c:pt>
                <c:pt idx="16">
                  <c:v>9.4640694327987343E-2</c:v>
                </c:pt>
                <c:pt idx="17">
                  <c:v>7.2507114254470534E-3</c:v>
                </c:pt>
                <c:pt idx="18">
                  <c:v>0</c:v>
                </c:pt>
                <c:pt idx="19">
                  <c:v>6.1412501618142386E-2</c:v>
                </c:pt>
                <c:pt idx="20">
                  <c:v>0.20712420532313769</c:v>
                </c:pt>
                <c:pt idx="21">
                  <c:v>1.2588972853074362E-3</c:v>
                </c:pt>
                <c:pt idx="22">
                  <c:v>0.1569524462967683</c:v>
                </c:pt>
                <c:pt idx="23">
                  <c:v>7.4205895555369897E-2</c:v>
                </c:pt>
                <c:pt idx="24">
                  <c:v>0.17486418256381767</c:v>
                </c:pt>
                <c:pt idx="25">
                  <c:v>7.3126522442808151E-2</c:v>
                </c:pt>
                <c:pt idx="26">
                  <c:v>0.11769519201649706</c:v>
                </c:pt>
                <c:pt idx="27">
                  <c:v>0.49122740910248014</c:v>
                </c:pt>
                <c:pt idx="28">
                  <c:v>7.9468364264881311E-2</c:v>
                </c:pt>
                <c:pt idx="29">
                  <c:v>2.0830853870546197E-2</c:v>
                </c:pt>
                <c:pt idx="30">
                  <c:v>0</c:v>
                </c:pt>
              </c:numCache>
            </c:numRef>
          </c:val>
        </c:ser>
        <c:ser>
          <c:idx val="4"/>
          <c:order val="4"/>
          <c:tx>
            <c:strRef>
              <c:f>'Vida Activos'!$B$92</c:f>
              <c:strCache>
                <c:ptCount val="1"/>
                <c:pt idx="0">
                  <c:v>Otros Activos 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Activos'!$C$77:$AG$77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Activos'!$C$92:$AG$92</c:f>
              <c:numCache>
                <c:formatCode>0.0%</c:formatCode>
                <c:ptCount val="31"/>
                <c:pt idx="0">
                  <c:v>1.5621233426470487E-2</c:v>
                </c:pt>
                <c:pt idx="1">
                  <c:v>2.1636045129051661E-2</c:v>
                </c:pt>
                <c:pt idx="2">
                  <c:v>2.0021998617572211E-2</c:v>
                </c:pt>
                <c:pt idx="3">
                  <c:v>3.0203095603744963E-2</c:v>
                </c:pt>
                <c:pt idx="4">
                  <c:v>2.0099241451211714E-2</c:v>
                </c:pt>
                <c:pt idx="5">
                  <c:v>1.6165377989234512E-2</c:v>
                </c:pt>
                <c:pt idx="6">
                  <c:v>1.438753387358991E-2</c:v>
                </c:pt>
                <c:pt idx="7">
                  <c:v>1.405250332347897E-2</c:v>
                </c:pt>
                <c:pt idx="8">
                  <c:v>1.1568640614167193E-2</c:v>
                </c:pt>
                <c:pt idx="9">
                  <c:v>2.4619742877252125E-2</c:v>
                </c:pt>
                <c:pt idx="10">
                  <c:v>2.5936137216066822E-2</c:v>
                </c:pt>
                <c:pt idx="11">
                  <c:v>9.6777030357812314E-3</c:v>
                </c:pt>
                <c:pt idx="12">
                  <c:v>1.4703792219197416E-2</c:v>
                </c:pt>
                <c:pt idx="13">
                  <c:v>2.1878812092324562E-2</c:v>
                </c:pt>
                <c:pt idx="14">
                  <c:v>1.8795172369840317E-2</c:v>
                </c:pt>
                <c:pt idx="15">
                  <c:v>1.81690499137655E-2</c:v>
                </c:pt>
                <c:pt idx="16">
                  <c:v>6.6871378945786769E-3</c:v>
                </c:pt>
                <c:pt idx="17">
                  <c:v>9.5956636066097929E-4</c:v>
                </c:pt>
                <c:pt idx="18">
                  <c:v>6.0405470250009404E-4</c:v>
                </c:pt>
                <c:pt idx="19">
                  <c:v>1.6538914252033743E-2</c:v>
                </c:pt>
                <c:pt idx="20">
                  <c:v>2.4704374937660561E-2</c:v>
                </c:pt>
                <c:pt idx="21">
                  <c:v>5.0240271904627449E-3</c:v>
                </c:pt>
                <c:pt idx="22">
                  <c:v>1.1880063485356805E-2</c:v>
                </c:pt>
                <c:pt idx="23">
                  <c:v>3.3572272042753364E-2</c:v>
                </c:pt>
                <c:pt idx="24">
                  <c:v>1.6185396450923081E-2</c:v>
                </c:pt>
                <c:pt idx="25">
                  <c:v>2.2704303583992249E-2</c:v>
                </c:pt>
                <c:pt idx="26">
                  <c:v>1.747734926800662E-2</c:v>
                </c:pt>
                <c:pt idx="27">
                  <c:v>7.863164522649551E-3</c:v>
                </c:pt>
                <c:pt idx="28">
                  <c:v>6.3160003428538183E-2</c:v>
                </c:pt>
                <c:pt idx="29">
                  <c:v>2.3889974626803306E-3</c:v>
                </c:pt>
                <c:pt idx="30">
                  <c:v>0</c:v>
                </c:pt>
              </c:numCache>
            </c:numRef>
          </c:val>
        </c:ser>
        <c:gapWidth val="0"/>
        <c:overlap val="100"/>
        <c:axId val="148280832"/>
        <c:axId val="148282368"/>
      </c:barChart>
      <c:catAx>
        <c:axId val="148280832"/>
        <c:scaling>
          <c:orientation val="minMax"/>
        </c:scaling>
        <c:axPos val="b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8282368"/>
        <c:crosses val="autoZero"/>
        <c:auto val="1"/>
        <c:lblAlgn val="ctr"/>
        <c:lblOffset val="100"/>
      </c:catAx>
      <c:valAx>
        <c:axId val="148282368"/>
        <c:scaling>
          <c:orientation val="minMax"/>
          <c:max val="1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828083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t"/>
    </c:legend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1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Pasivos'!$C$65:$AG$65</c:f>
              <c:numCache>
                <c:formatCode>#,##0</c:formatCode>
                <c:ptCount val="31"/>
                <c:pt idx="0">
                  <c:v>140.02503729997665</c:v>
                </c:pt>
                <c:pt idx="1">
                  <c:v>127.14800657257408</c:v>
                </c:pt>
                <c:pt idx="2">
                  <c:v>92.562148832210198</c:v>
                </c:pt>
                <c:pt idx="3">
                  <c:v>89.029308279887701</c:v>
                </c:pt>
                <c:pt idx="4">
                  <c:v>87.807167252388254</c:v>
                </c:pt>
                <c:pt idx="5">
                  <c:v>83.593609373784645</c:v>
                </c:pt>
                <c:pt idx="6">
                  <c:v>55.472007781729729</c:v>
                </c:pt>
                <c:pt idx="7">
                  <c:v>49.433518934599526</c:v>
                </c:pt>
                <c:pt idx="8">
                  <c:v>38.420681069289564</c:v>
                </c:pt>
                <c:pt idx="9">
                  <c:v>38.207826896288388</c:v>
                </c:pt>
                <c:pt idx="10">
                  <c:v>37.40418811562639</c:v>
                </c:pt>
                <c:pt idx="11">
                  <c:v>26.001636514379051</c:v>
                </c:pt>
                <c:pt idx="12">
                  <c:v>23.923461420156837</c:v>
                </c:pt>
                <c:pt idx="13">
                  <c:v>20.400416000806104</c:v>
                </c:pt>
                <c:pt idx="14">
                  <c:v>18.131492096294043</c:v>
                </c:pt>
                <c:pt idx="15">
                  <c:v>14.621995053775604</c:v>
                </c:pt>
                <c:pt idx="16">
                  <c:v>9.6100001502605696</c:v>
                </c:pt>
                <c:pt idx="17">
                  <c:v>8.3882275263221153</c:v>
                </c:pt>
                <c:pt idx="18">
                  <c:v>8.2354152671809704</c:v>
                </c:pt>
                <c:pt idx="19">
                  <c:v>6.2646305180984436</c:v>
                </c:pt>
                <c:pt idx="20">
                  <c:v>6.0719832980957564</c:v>
                </c:pt>
                <c:pt idx="21">
                  <c:v>4.7932770769546247</c:v>
                </c:pt>
                <c:pt idx="22">
                  <c:v>4.6850899972422768</c:v>
                </c:pt>
                <c:pt idx="23">
                  <c:v>4.0838719143550106</c:v>
                </c:pt>
                <c:pt idx="24">
                  <c:v>1.7548947380516329</c:v>
                </c:pt>
                <c:pt idx="25">
                  <c:v>1.6182319987837732</c:v>
                </c:pt>
                <c:pt idx="26">
                  <c:v>1.2852170558120788</c:v>
                </c:pt>
                <c:pt idx="27">
                  <c:v>0.97463698814178934</c:v>
                </c:pt>
                <c:pt idx="28">
                  <c:v>0.22480377737394022</c:v>
                </c:pt>
                <c:pt idx="29">
                  <c:v>0.22317305244624208</c:v>
                </c:pt>
                <c:pt idx="30">
                  <c:v>9.9916516995354296E-2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Pasivos'!$C$68:$AG$68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8635648"/>
        <c:axId val="148637184"/>
      </c:barChart>
      <c:catAx>
        <c:axId val="14863564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8637184"/>
        <c:crosses val="autoZero"/>
        <c:auto val="1"/>
        <c:lblAlgn val="ctr"/>
        <c:lblOffset val="100"/>
      </c:catAx>
      <c:valAx>
        <c:axId val="148637184"/>
        <c:scaling>
          <c:orientation val="minMax"/>
        </c:scaling>
        <c:axPos val="l"/>
        <c:title>
          <c:tx>
            <c:strRef>
              <c:f>'Vida Pasivos'!$G$83</c:f>
              <c:strCache>
                <c:ptCount val="1"/>
                <c:pt idx="0">
                  <c:v>Millones de UF</c:v>
                </c:pt>
              </c:strCache>
            </c:strRef>
          </c:tx>
          <c:layout>
            <c:manualLayout>
              <c:xMode val="edge"/>
              <c:yMode val="edge"/>
              <c:x val="3.5277777777778354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863564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0.10294696969696968"/>
          <c:w val="0.92005944444444465"/>
          <c:h val="0.58430934343434349"/>
        </c:manualLayout>
      </c:layout>
      <c:barChart>
        <c:barDir val="col"/>
        <c:grouping val="percentStacked"/>
        <c:ser>
          <c:idx val="4"/>
          <c:order val="0"/>
          <c:tx>
            <c:strRef>
              <c:f>'Vida Pasivos'!$B$81</c:f>
              <c:strCache>
                <c:ptCount val="1"/>
                <c:pt idx="0">
                  <c:v>Patrimonio </c:v>
                </c:pt>
              </c:strCache>
            </c:strRef>
          </c:tx>
          <c:spPr>
            <a:solidFill>
              <a:srgbClr val="31849B"/>
            </a:solidFill>
            <a:ln>
              <a:solidFill>
                <a:schemeClr val="bg1"/>
              </a:solidFill>
            </a:ln>
          </c:spPr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Pasivos'!$C$81:$AG$81</c:f>
              <c:numCache>
                <c:formatCode>0.0%</c:formatCode>
                <c:ptCount val="31"/>
                <c:pt idx="0">
                  <c:v>9.1004147381877537E-2</c:v>
                </c:pt>
                <c:pt idx="1">
                  <c:v>7.9825754846279656E-2</c:v>
                </c:pt>
                <c:pt idx="2">
                  <c:v>5.9954348191385905E-2</c:v>
                </c:pt>
                <c:pt idx="3">
                  <c:v>9.1373441374948378E-2</c:v>
                </c:pt>
                <c:pt idx="4">
                  <c:v>0.10897828221659053</c:v>
                </c:pt>
                <c:pt idx="5">
                  <c:v>5.9010526082290918E-2</c:v>
                </c:pt>
                <c:pt idx="6">
                  <c:v>7.1883212060780605E-2</c:v>
                </c:pt>
                <c:pt idx="7">
                  <c:v>8.3688328258047007E-2</c:v>
                </c:pt>
                <c:pt idx="8">
                  <c:v>7.8659905608431668E-2</c:v>
                </c:pt>
                <c:pt idx="9">
                  <c:v>7.7173819661566251E-2</c:v>
                </c:pt>
                <c:pt idx="10">
                  <c:v>6.8500227970897859E-2</c:v>
                </c:pt>
                <c:pt idx="11">
                  <c:v>9.6301952997610824E-2</c:v>
                </c:pt>
                <c:pt idx="12">
                  <c:v>8.045628630327567E-2</c:v>
                </c:pt>
                <c:pt idx="13">
                  <c:v>0.13964596554471051</c:v>
                </c:pt>
                <c:pt idx="14">
                  <c:v>0.12502002868618994</c:v>
                </c:pt>
                <c:pt idx="15">
                  <c:v>0.41705059016618612</c:v>
                </c:pt>
                <c:pt idx="16">
                  <c:v>0.23887546967176884</c:v>
                </c:pt>
                <c:pt idx="17">
                  <c:v>0.6313646500534521</c:v>
                </c:pt>
                <c:pt idx="18">
                  <c:v>0.46393323385729107</c:v>
                </c:pt>
                <c:pt idx="19">
                  <c:v>0.13772114759539633</c:v>
                </c:pt>
                <c:pt idx="20">
                  <c:v>0.21932114101456965</c:v>
                </c:pt>
                <c:pt idx="21">
                  <c:v>0.72106728312209845</c:v>
                </c:pt>
                <c:pt idx="22">
                  <c:v>0.24931938806702511</c:v>
                </c:pt>
                <c:pt idx="23">
                  <c:v>0.45602790430706508</c:v>
                </c:pt>
                <c:pt idx="24">
                  <c:v>0.37752667650247862</c:v>
                </c:pt>
                <c:pt idx="25">
                  <c:v>9.460686353007966E-2</c:v>
                </c:pt>
                <c:pt idx="26">
                  <c:v>0.69218139814598967</c:v>
                </c:pt>
                <c:pt idx="27">
                  <c:v>0.30959941799614049</c:v>
                </c:pt>
                <c:pt idx="28">
                  <c:v>0.53718764719713064</c:v>
                </c:pt>
                <c:pt idx="29">
                  <c:v>0.68766234499190759</c:v>
                </c:pt>
                <c:pt idx="30">
                  <c:v>0.9883105756382452</c:v>
                </c:pt>
              </c:numCache>
            </c:numRef>
          </c:val>
        </c:ser>
        <c:ser>
          <c:idx val="2"/>
          <c:order val="1"/>
          <c:tx>
            <c:strRef>
              <c:f>'Vida Pasivos'!$B$79</c:f>
              <c:strCache>
                <c:ptCount val="1"/>
                <c:pt idx="0">
                  <c:v>Cuentas de Seguros </c:v>
                </c:pt>
              </c:strCache>
            </c:strRef>
          </c:tx>
          <c:spPr>
            <a:solidFill>
              <a:srgbClr val="A6A6A6"/>
            </a:solidFill>
            <a:ln>
              <a:solidFill>
                <a:schemeClr val="bg1"/>
              </a:solidFill>
            </a:ln>
          </c:spPr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Pasivos'!$C$79:$AG$79</c:f>
              <c:numCache>
                <c:formatCode>0.0%</c:formatCode>
                <c:ptCount val="31"/>
                <c:pt idx="0">
                  <c:v>0.8716317187389977</c:v>
                </c:pt>
                <c:pt idx="1">
                  <c:v>0.90228113614738026</c:v>
                </c:pt>
                <c:pt idx="2">
                  <c:v>0.92511747633969488</c:v>
                </c:pt>
                <c:pt idx="3">
                  <c:v>0.88590758533655267</c:v>
                </c:pt>
                <c:pt idx="4">
                  <c:v>0.8655224001680043</c:v>
                </c:pt>
                <c:pt idx="5">
                  <c:v>0.91594103852539432</c:v>
                </c:pt>
                <c:pt idx="6">
                  <c:v>0.91661457753613051</c:v>
                </c:pt>
                <c:pt idx="7">
                  <c:v>0.88966267685823819</c:v>
                </c:pt>
                <c:pt idx="8">
                  <c:v>0.88803157061374705</c:v>
                </c:pt>
                <c:pt idx="9">
                  <c:v>0.89361274064460006</c:v>
                </c:pt>
                <c:pt idx="10">
                  <c:v>0.89349435013926681</c:v>
                </c:pt>
                <c:pt idx="11">
                  <c:v>0.8898800776866238</c:v>
                </c:pt>
                <c:pt idx="12">
                  <c:v>0.90205735900792161</c:v>
                </c:pt>
                <c:pt idx="13">
                  <c:v>0.82771093368386928</c:v>
                </c:pt>
                <c:pt idx="14">
                  <c:v>0.80153177949020571</c:v>
                </c:pt>
                <c:pt idx="15">
                  <c:v>0.54814233330780171</c:v>
                </c:pt>
                <c:pt idx="16">
                  <c:v>0.71690153108270249</c:v>
                </c:pt>
                <c:pt idx="17">
                  <c:v>0.34415150022251439</c:v>
                </c:pt>
                <c:pt idx="18">
                  <c:v>0.53203628421682014</c:v>
                </c:pt>
                <c:pt idx="19">
                  <c:v>0.77962655213804666</c:v>
                </c:pt>
                <c:pt idx="20">
                  <c:v>0.76210862694033976</c:v>
                </c:pt>
                <c:pt idx="21">
                  <c:v>0.25931337723420178</c:v>
                </c:pt>
                <c:pt idx="22">
                  <c:v>0.63426333805541224</c:v>
                </c:pt>
                <c:pt idx="23">
                  <c:v>0.32644297135159539</c:v>
                </c:pt>
                <c:pt idx="24">
                  <c:v>0.60649115740191029</c:v>
                </c:pt>
                <c:pt idx="25">
                  <c:v>0.88753579756435375</c:v>
                </c:pt>
                <c:pt idx="26">
                  <c:v>0.28518174486639403</c:v>
                </c:pt>
                <c:pt idx="27">
                  <c:v>0.57452825320577783</c:v>
                </c:pt>
                <c:pt idx="28">
                  <c:v>0.38350538933174178</c:v>
                </c:pt>
                <c:pt idx="29">
                  <c:v>0.29747275990397276</c:v>
                </c:pt>
                <c:pt idx="30">
                  <c:v>0</c:v>
                </c:pt>
              </c:numCache>
            </c:numRef>
          </c:val>
        </c:ser>
        <c:ser>
          <c:idx val="1"/>
          <c:order val="2"/>
          <c:tx>
            <c:strRef>
              <c:f>'Vida Pasivos'!$B$78</c:f>
              <c:strCache>
                <c:ptCount val="1"/>
                <c:pt idx="0">
                  <c:v>Pasivos No Corrientes Mantenidos para la Venta</c:v>
                </c:pt>
              </c:strCache>
            </c:strRef>
          </c:tx>
          <c:spPr>
            <a:solidFill>
              <a:srgbClr val="B7DEE8"/>
            </a:solidFill>
            <a:ln>
              <a:solidFill>
                <a:schemeClr val="bg1">
                  <a:lumMod val="85000"/>
                </a:schemeClr>
              </a:solidFill>
            </a:ln>
          </c:spPr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Pasivos'!$C$78:$AG$78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0"/>
          <c:order val="3"/>
          <c:tx>
            <c:strRef>
              <c:f>'Vida Pasivos'!$B$77</c:f>
              <c:strCache>
                <c:ptCount val="1"/>
                <c:pt idx="0">
                  <c:v>Pasivos Financieros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Pasivos'!$C$77:$AG$77</c:f>
              <c:numCache>
                <c:formatCode>0.0%</c:formatCode>
                <c:ptCount val="31"/>
                <c:pt idx="0">
                  <c:v>1.8958583588173459E-2</c:v>
                </c:pt>
                <c:pt idx="1">
                  <c:v>1.7072281918532311E-3</c:v>
                </c:pt>
                <c:pt idx="2">
                  <c:v>4.0571001850834322E-3</c:v>
                </c:pt>
                <c:pt idx="3">
                  <c:v>1.3086432086274443E-2</c:v>
                </c:pt>
                <c:pt idx="4">
                  <c:v>4.1851410543081568E-3</c:v>
                </c:pt>
                <c:pt idx="5">
                  <c:v>1.6794049047647856E-2</c:v>
                </c:pt>
                <c:pt idx="6">
                  <c:v>0</c:v>
                </c:pt>
                <c:pt idx="7">
                  <c:v>1.5004135322408543E-2</c:v>
                </c:pt>
                <c:pt idx="8">
                  <c:v>1.8339299030466119E-2</c:v>
                </c:pt>
                <c:pt idx="9">
                  <c:v>7.3987361177606475E-4</c:v>
                </c:pt>
                <c:pt idx="10">
                  <c:v>1.9306875365736179E-2</c:v>
                </c:pt>
                <c:pt idx="11">
                  <c:v>0</c:v>
                </c:pt>
                <c:pt idx="12">
                  <c:v>0</c:v>
                </c:pt>
                <c:pt idx="13">
                  <c:v>2.1663423504134701E-9</c:v>
                </c:pt>
                <c:pt idx="14">
                  <c:v>6.2898480121760664E-2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8.130393881428874E-4</c:v>
                </c:pt>
                <c:pt idx="20">
                  <c:v>1.9782237446939782E-3</c:v>
                </c:pt>
                <c:pt idx="21">
                  <c:v>0</c:v>
                </c:pt>
                <c:pt idx="22">
                  <c:v>2.2338956618723122E-3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6.7368777918090888E-4</c:v>
                </c:pt>
                <c:pt idx="30">
                  <c:v>0</c:v>
                </c:pt>
              </c:numCache>
            </c:numRef>
          </c:val>
        </c:ser>
        <c:ser>
          <c:idx val="3"/>
          <c:order val="4"/>
          <c:tx>
            <c:strRef>
              <c:f>'Vida Pasivos'!$B$80</c:f>
              <c:strCache>
                <c:ptCount val="1"/>
                <c:pt idx="0">
                  <c:v>Otros Pasivos </c:v>
                </c:pt>
              </c:strCache>
            </c:strRef>
          </c:tx>
          <c:spPr>
            <a:solidFill>
              <a:srgbClr val="D9D9D9"/>
            </a:solidFill>
            <a:ln>
              <a:solidFill>
                <a:schemeClr val="bg1">
                  <a:lumMod val="95000"/>
                </a:schemeClr>
              </a:solidFill>
            </a:ln>
          </c:spPr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CorpSeguros - 4</c:v>
                </c:pt>
                <c:pt idx="4">
                  <c:v>BICE Vida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Rigel - 25</c:v>
                </c:pt>
                <c:pt idx="25">
                  <c:v>Mapfre Vida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CLC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Pasivos'!$C$80:$AG$80</c:f>
              <c:numCache>
                <c:formatCode>0.0%</c:formatCode>
                <c:ptCount val="31"/>
                <c:pt idx="0">
                  <c:v>1.8405550290951426E-2</c:v>
                </c:pt>
                <c:pt idx="1">
                  <c:v>1.6185880814486912E-2</c:v>
                </c:pt>
                <c:pt idx="2">
                  <c:v>1.0871075283835791E-2</c:v>
                </c:pt>
                <c:pt idx="3">
                  <c:v>9.6325412022245181E-3</c:v>
                </c:pt>
                <c:pt idx="4">
                  <c:v>2.1314176561096996E-2</c:v>
                </c:pt>
                <c:pt idx="5">
                  <c:v>8.2543863446669693E-3</c:v>
                </c:pt>
                <c:pt idx="6">
                  <c:v>1.1502210403088837E-2</c:v>
                </c:pt>
                <c:pt idx="7">
                  <c:v>1.1644859561306221E-2</c:v>
                </c:pt>
                <c:pt idx="8">
                  <c:v>1.4969224747355172E-2</c:v>
                </c:pt>
                <c:pt idx="9">
                  <c:v>2.8473566082057568E-2</c:v>
                </c:pt>
                <c:pt idx="10">
                  <c:v>1.8698546524099264E-2</c:v>
                </c:pt>
                <c:pt idx="11">
                  <c:v>1.3817971015438659E-2</c:v>
                </c:pt>
                <c:pt idx="12">
                  <c:v>1.7486354688802771E-2</c:v>
                </c:pt>
                <c:pt idx="13">
                  <c:v>3.2643098605077643E-2</c:v>
                </c:pt>
                <c:pt idx="14">
                  <c:v>1.05497117018438E-2</c:v>
                </c:pt>
                <c:pt idx="15">
                  <c:v>3.4807076526012226E-2</c:v>
                </c:pt>
                <c:pt idx="16">
                  <c:v>4.4222999245528603E-2</c:v>
                </c:pt>
                <c:pt idx="17">
                  <c:v>2.4483849724033457E-2</c:v>
                </c:pt>
                <c:pt idx="18">
                  <c:v>4.0304819258888637E-3</c:v>
                </c:pt>
                <c:pt idx="19">
                  <c:v>8.1839260878414088E-2</c:v>
                </c:pt>
                <c:pt idx="20">
                  <c:v>1.6592008300396661E-2</c:v>
                </c:pt>
                <c:pt idx="21">
                  <c:v>1.961933964369977E-2</c:v>
                </c:pt>
                <c:pt idx="22">
                  <c:v>0.11418337821569034</c:v>
                </c:pt>
                <c:pt idx="23">
                  <c:v>0.21752912434133947</c:v>
                </c:pt>
                <c:pt idx="24">
                  <c:v>1.5982166095611195E-2</c:v>
                </c:pt>
                <c:pt idx="25">
                  <c:v>1.7857338905566639E-2</c:v>
                </c:pt>
                <c:pt idx="26">
                  <c:v>2.2636856987616239E-2</c:v>
                </c:pt>
                <c:pt idx="27">
                  <c:v>0.11587232879808168</c:v>
                </c:pt>
                <c:pt idx="28">
                  <c:v>7.9306963471127534E-2</c:v>
                </c:pt>
                <c:pt idx="29">
                  <c:v>1.4191009297960697E-2</c:v>
                </c:pt>
                <c:pt idx="30">
                  <c:v>1.1689424361754687E-2</c:v>
                </c:pt>
              </c:numCache>
            </c:numRef>
          </c:val>
        </c:ser>
        <c:gapWidth val="0"/>
        <c:overlap val="100"/>
        <c:axId val="148673664"/>
        <c:axId val="148675200"/>
      </c:barChart>
      <c:catAx>
        <c:axId val="148673664"/>
        <c:scaling>
          <c:orientation val="minMax"/>
        </c:scaling>
        <c:axPos val="b"/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8675200"/>
        <c:crosses val="autoZero"/>
        <c:auto val="1"/>
        <c:lblAlgn val="ctr"/>
        <c:lblOffset val="100"/>
      </c:catAx>
      <c:valAx>
        <c:axId val="148675200"/>
        <c:scaling>
          <c:orientation val="minMax"/>
          <c:max val="1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8673664"/>
        <c:crosses val="autoZero"/>
        <c:crossBetween val="between"/>
      </c:valAx>
      <c:spPr>
        <a:ln>
          <a:solidFill>
            <a:schemeClr val="bg1">
              <a:lumMod val="75000"/>
            </a:schemeClr>
          </a:solidFill>
        </a:ln>
      </c:spPr>
    </c:plotArea>
    <c:legend>
      <c:legendPos val="t"/>
    </c:legend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1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Chilena Consolidada - 5</c:v>
                </c:pt>
                <c:pt idx="5">
                  <c:v>Cámara - 6</c:v>
                </c:pt>
                <c:pt idx="6">
                  <c:v>Cruz del Sur - 7</c:v>
                </c:pt>
                <c:pt idx="7">
                  <c:v>EuroAmérica - 8</c:v>
                </c:pt>
                <c:pt idx="8">
                  <c:v>Principal - 9</c:v>
                </c:pt>
                <c:pt idx="9">
                  <c:v>Sura - 10</c:v>
                </c:pt>
                <c:pt idx="10">
                  <c:v>Penta Vida - 11</c:v>
                </c:pt>
                <c:pt idx="11">
                  <c:v>Zurich Santander - 12</c:v>
                </c:pt>
                <c:pt idx="12">
                  <c:v>Security Previsión - 13</c:v>
                </c:pt>
                <c:pt idx="13">
                  <c:v>BanChile - 14</c:v>
                </c:pt>
                <c:pt idx="14">
                  <c:v>BBVA Vida - 15</c:v>
                </c:pt>
                <c:pt idx="15">
                  <c:v>Ohio National - 16</c:v>
                </c:pt>
                <c:pt idx="16">
                  <c:v>Cardif - 17</c:v>
                </c:pt>
                <c:pt idx="17">
                  <c:v>CorpSeguros - 18</c:v>
                </c:pt>
                <c:pt idx="18">
                  <c:v>BCI Seguros Vida - 19</c:v>
                </c:pt>
                <c:pt idx="19">
                  <c:v>Renta Nacional - 20</c:v>
                </c:pt>
                <c:pt idx="20">
                  <c:v>Rigel - 21</c:v>
                </c:pt>
                <c:pt idx="21">
                  <c:v>CN Life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EERR'!$C$84:$AG$84</c:f>
              <c:numCache>
                <c:formatCode>#,##0</c:formatCode>
                <c:ptCount val="31"/>
                <c:pt idx="0">
                  <c:v>12929.64141640916</c:v>
                </c:pt>
                <c:pt idx="1">
                  <c:v>6578.3318955459235</c:v>
                </c:pt>
                <c:pt idx="2">
                  <c:v>6225.9598114848568</c:v>
                </c:pt>
                <c:pt idx="3">
                  <c:v>4702.3598422440791</c:v>
                </c:pt>
                <c:pt idx="4">
                  <c:v>4306.1277144129936</c:v>
                </c:pt>
                <c:pt idx="5">
                  <c:v>3894.4725765621793</c:v>
                </c:pt>
                <c:pt idx="6">
                  <c:v>3636.6742297819983</c:v>
                </c:pt>
                <c:pt idx="7">
                  <c:v>3584.5425184378555</c:v>
                </c:pt>
                <c:pt idx="8">
                  <c:v>3500.4782263595926</c:v>
                </c:pt>
                <c:pt idx="9">
                  <c:v>3258.1399244100944</c:v>
                </c:pt>
                <c:pt idx="10">
                  <c:v>2924.7549426888509</c:v>
                </c:pt>
                <c:pt idx="11">
                  <c:v>2834.7357358525251</c:v>
                </c:pt>
                <c:pt idx="12">
                  <c:v>2781.2100925605105</c:v>
                </c:pt>
                <c:pt idx="13">
                  <c:v>2608.2968141223723</c:v>
                </c:pt>
                <c:pt idx="14">
                  <c:v>2546.2656270992284</c:v>
                </c:pt>
                <c:pt idx="15">
                  <c:v>2328.7625688546959</c:v>
                </c:pt>
                <c:pt idx="16">
                  <c:v>1852.5131522192601</c:v>
                </c:pt>
                <c:pt idx="17">
                  <c:v>1586.1362527488845</c:v>
                </c:pt>
                <c:pt idx="18">
                  <c:v>1585.0677675168467</c:v>
                </c:pt>
                <c:pt idx="19">
                  <c:v>1182.9456905268667</c:v>
                </c:pt>
                <c:pt idx="20">
                  <c:v>1010.1147902362449</c:v>
                </c:pt>
                <c:pt idx="21">
                  <c:v>648.76879141004508</c:v>
                </c:pt>
                <c:pt idx="22">
                  <c:v>634.39141817693269</c:v>
                </c:pt>
                <c:pt idx="23">
                  <c:v>519.79201285523368</c:v>
                </c:pt>
                <c:pt idx="24">
                  <c:v>426.94428338082747</c:v>
                </c:pt>
                <c:pt idx="25">
                  <c:v>409.60279944279841</c:v>
                </c:pt>
                <c:pt idx="26">
                  <c:v>378.51242920075521</c:v>
                </c:pt>
                <c:pt idx="27">
                  <c:v>197.02241003811312</c:v>
                </c:pt>
                <c:pt idx="28">
                  <c:v>73.058103110570556</c:v>
                </c:pt>
                <c:pt idx="29">
                  <c:v>9.922279930137675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Chilena Consolidada - 5</c:v>
                </c:pt>
                <c:pt idx="5">
                  <c:v>Cámara - 6</c:v>
                </c:pt>
                <c:pt idx="6">
                  <c:v>Cruz del Sur - 7</c:v>
                </c:pt>
                <c:pt idx="7">
                  <c:v>EuroAmérica - 8</c:v>
                </c:pt>
                <c:pt idx="8">
                  <c:v>Principal - 9</c:v>
                </c:pt>
                <c:pt idx="9">
                  <c:v>Sura - 10</c:v>
                </c:pt>
                <c:pt idx="10">
                  <c:v>Penta Vida - 11</c:v>
                </c:pt>
                <c:pt idx="11">
                  <c:v>Zurich Santander - 12</c:v>
                </c:pt>
                <c:pt idx="12">
                  <c:v>Security Previsión - 13</c:v>
                </c:pt>
                <c:pt idx="13">
                  <c:v>BanChile - 14</c:v>
                </c:pt>
                <c:pt idx="14">
                  <c:v>BBVA Vida - 15</c:v>
                </c:pt>
                <c:pt idx="15">
                  <c:v>Ohio National - 16</c:v>
                </c:pt>
                <c:pt idx="16">
                  <c:v>Cardif - 17</c:v>
                </c:pt>
                <c:pt idx="17">
                  <c:v>CorpSeguros - 18</c:v>
                </c:pt>
                <c:pt idx="18">
                  <c:v>BCI Seguros Vida - 19</c:v>
                </c:pt>
                <c:pt idx="19">
                  <c:v>Renta Nacional - 20</c:v>
                </c:pt>
                <c:pt idx="20">
                  <c:v>Rigel - 21</c:v>
                </c:pt>
                <c:pt idx="21">
                  <c:v>CN Life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EERR'!$C$87:$AG$87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8761600"/>
        <c:axId val="148833024"/>
      </c:barChart>
      <c:catAx>
        <c:axId val="14876160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8833024"/>
        <c:crosses val="autoZero"/>
        <c:auto val="1"/>
        <c:lblAlgn val="ctr"/>
        <c:lblOffset val="100"/>
      </c:catAx>
      <c:valAx>
        <c:axId val="148833024"/>
        <c:scaling>
          <c:orientation val="minMax"/>
        </c:scaling>
        <c:axPos val="l"/>
        <c:title>
          <c:tx>
            <c:strRef>
              <c:f>'Vida EERR'!$G$89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354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876160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6057777777777785E-2"/>
          <c:y val="8.9109090909091068E-2"/>
          <c:w val="0.90242055555555567"/>
          <c:h val="0.5971378787878785"/>
        </c:manualLayout>
      </c:layout>
      <c:barChart>
        <c:barDir val="col"/>
        <c:grouping val="clustered"/>
        <c:ser>
          <c:idx val="1"/>
          <c:order val="0"/>
          <c:tx>
            <c:strRef>
              <c:f>'Vida EERR'!$B$131</c:f>
              <c:strCache>
                <c:ptCount val="1"/>
                <c:pt idx="0">
                  <c:v>Prima Aceptada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Chilena Consolidada - 5</c:v>
                </c:pt>
                <c:pt idx="5">
                  <c:v>Cámara - 6</c:v>
                </c:pt>
                <c:pt idx="6">
                  <c:v>Cruz del Sur - 7</c:v>
                </c:pt>
                <c:pt idx="7">
                  <c:v>EuroAmérica - 8</c:v>
                </c:pt>
                <c:pt idx="8">
                  <c:v>Principal - 9</c:v>
                </c:pt>
                <c:pt idx="9">
                  <c:v>Sura - 10</c:v>
                </c:pt>
                <c:pt idx="10">
                  <c:v>Penta Vida - 11</c:v>
                </c:pt>
                <c:pt idx="11">
                  <c:v>Zurich Santander - 12</c:v>
                </c:pt>
                <c:pt idx="12">
                  <c:v>Security Previsión - 13</c:v>
                </c:pt>
                <c:pt idx="13">
                  <c:v>BanChile - 14</c:v>
                </c:pt>
                <c:pt idx="14">
                  <c:v>BBVA Vida - 15</c:v>
                </c:pt>
                <c:pt idx="15">
                  <c:v>Ohio National - 16</c:v>
                </c:pt>
                <c:pt idx="16">
                  <c:v>Cardif - 17</c:v>
                </c:pt>
                <c:pt idx="17">
                  <c:v>CorpSeguros - 18</c:v>
                </c:pt>
                <c:pt idx="18">
                  <c:v>BCI Seguros Vida - 19</c:v>
                </c:pt>
                <c:pt idx="19">
                  <c:v>Renta Nacional - 20</c:v>
                </c:pt>
                <c:pt idx="20">
                  <c:v>Rigel - 21</c:v>
                </c:pt>
                <c:pt idx="21">
                  <c:v>CN Life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EERR'!$C$131:$AG$131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0.92556091386710604</c:v>
                </c:pt>
                <c:pt idx="16">
                  <c:v>34.675631624723344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0"/>
          <c:order val="1"/>
          <c:tx>
            <c:strRef>
              <c:f>'Vida EERR'!$B$130</c:f>
              <c:strCache>
                <c:ptCount val="1"/>
                <c:pt idx="0">
                  <c:v>Prima Directa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bg1"/>
              </a:solidFill>
            </a:ln>
          </c:spPr>
          <c:dLbls>
            <c:numFmt formatCode="#,##0" sourceLinked="0"/>
            <c:showVal val="1"/>
          </c:dLbls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Chilena Consolidada - 5</c:v>
                </c:pt>
                <c:pt idx="5">
                  <c:v>Cámara - 6</c:v>
                </c:pt>
                <c:pt idx="6">
                  <c:v>Cruz del Sur - 7</c:v>
                </c:pt>
                <c:pt idx="7">
                  <c:v>EuroAmérica - 8</c:v>
                </c:pt>
                <c:pt idx="8">
                  <c:v>Principal - 9</c:v>
                </c:pt>
                <c:pt idx="9">
                  <c:v>Sura - 10</c:v>
                </c:pt>
                <c:pt idx="10">
                  <c:v>Penta Vida - 11</c:v>
                </c:pt>
                <c:pt idx="11">
                  <c:v>Zurich Santander - 12</c:v>
                </c:pt>
                <c:pt idx="12">
                  <c:v>Security Previsión - 13</c:v>
                </c:pt>
                <c:pt idx="13">
                  <c:v>BanChile - 14</c:v>
                </c:pt>
                <c:pt idx="14">
                  <c:v>BBVA Vida - 15</c:v>
                </c:pt>
                <c:pt idx="15">
                  <c:v>Ohio National - 16</c:v>
                </c:pt>
                <c:pt idx="16">
                  <c:v>Cardif - 17</c:v>
                </c:pt>
                <c:pt idx="17">
                  <c:v>CorpSeguros - 18</c:v>
                </c:pt>
                <c:pt idx="18">
                  <c:v>BCI Seguros Vida - 19</c:v>
                </c:pt>
                <c:pt idx="19">
                  <c:v>Renta Nacional - 20</c:v>
                </c:pt>
                <c:pt idx="20">
                  <c:v>Rigel - 21</c:v>
                </c:pt>
                <c:pt idx="21">
                  <c:v>CN Life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EERR'!$C$130:$AG$130</c:f>
              <c:numCache>
                <c:formatCode>#,##0</c:formatCode>
                <c:ptCount val="31"/>
                <c:pt idx="0">
                  <c:v>12929.64141640916</c:v>
                </c:pt>
                <c:pt idx="1">
                  <c:v>6578.3318955459235</c:v>
                </c:pt>
                <c:pt idx="2">
                  <c:v>6225.9598114848568</c:v>
                </c:pt>
                <c:pt idx="3">
                  <c:v>4702.3598422440791</c:v>
                </c:pt>
                <c:pt idx="4">
                  <c:v>4306.1277144129936</c:v>
                </c:pt>
                <c:pt idx="5">
                  <c:v>3894.4725765621793</c:v>
                </c:pt>
                <c:pt idx="6">
                  <c:v>3636.6742297819983</c:v>
                </c:pt>
                <c:pt idx="7">
                  <c:v>3584.5425184378555</c:v>
                </c:pt>
                <c:pt idx="8">
                  <c:v>3500.4782263595926</c:v>
                </c:pt>
                <c:pt idx="9">
                  <c:v>3258.1399244100944</c:v>
                </c:pt>
                <c:pt idx="10">
                  <c:v>2924.7549426888509</c:v>
                </c:pt>
                <c:pt idx="11">
                  <c:v>2834.7357358525251</c:v>
                </c:pt>
                <c:pt idx="12">
                  <c:v>2781.2100925605105</c:v>
                </c:pt>
                <c:pt idx="13">
                  <c:v>2608.2968141223723</c:v>
                </c:pt>
                <c:pt idx="14">
                  <c:v>2546.2656270992284</c:v>
                </c:pt>
                <c:pt idx="15">
                  <c:v>2328.7625688546959</c:v>
                </c:pt>
                <c:pt idx="16">
                  <c:v>1852.5131522192601</c:v>
                </c:pt>
                <c:pt idx="17">
                  <c:v>1586.1362527488845</c:v>
                </c:pt>
                <c:pt idx="18">
                  <c:v>1585.0677675168467</c:v>
                </c:pt>
                <c:pt idx="19">
                  <c:v>1182.9456905268667</c:v>
                </c:pt>
                <c:pt idx="20">
                  <c:v>1010.1147902362449</c:v>
                </c:pt>
                <c:pt idx="21">
                  <c:v>648.76879141004508</c:v>
                </c:pt>
                <c:pt idx="22">
                  <c:v>634.39141817693269</c:v>
                </c:pt>
                <c:pt idx="23">
                  <c:v>519.79201285523368</c:v>
                </c:pt>
                <c:pt idx="24">
                  <c:v>426.94428338082747</c:v>
                </c:pt>
                <c:pt idx="25">
                  <c:v>409.60279944279841</c:v>
                </c:pt>
                <c:pt idx="26">
                  <c:v>378.51242920075521</c:v>
                </c:pt>
                <c:pt idx="27">
                  <c:v>197.02241003811312</c:v>
                </c:pt>
                <c:pt idx="28">
                  <c:v>73.058103110570556</c:v>
                </c:pt>
                <c:pt idx="29">
                  <c:v>9.922279930137675</c:v>
                </c:pt>
                <c:pt idx="30">
                  <c:v>0</c:v>
                </c:pt>
              </c:numCache>
            </c:numRef>
          </c:val>
        </c:ser>
        <c:ser>
          <c:idx val="2"/>
          <c:order val="2"/>
          <c:tx>
            <c:strRef>
              <c:f>'Vida EERR'!$B$132</c:f>
              <c:strCache>
                <c:ptCount val="1"/>
                <c:pt idx="0">
                  <c:v>Prima Cedida</c:v>
                </c:pt>
              </c:strCache>
            </c:strRef>
          </c:tx>
          <c:spPr>
            <a:solidFill>
              <a:srgbClr val="4BACC6"/>
            </a:solidFill>
            <a:ln>
              <a:solidFill>
                <a:schemeClr val="bg1"/>
              </a:solidFill>
            </a:ln>
          </c:spPr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Chilena Consolidada - 5</c:v>
                </c:pt>
                <c:pt idx="5">
                  <c:v>Cámara - 6</c:v>
                </c:pt>
                <c:pt idx="6">
                  <c:v>Cruz del Sur - 7</c:v>
                </c:pt>
                <c:pt idx="7">
                  <c:v>EuroAmérica - 8</c:v>
                </c:pt>
                <c:pt idx="8">
                  <c:v>Principal - 9</c:v>
                </c:pt>
                <c:pt idx="9">
                  <c:v>Sura - 10</c:v>
                </c:pt>
                <c:pt idx="10">
                  <c:v>Penta Vida - 11</c:v>
                </c:pt>
                <c:pt idx="11">
                  <c:v>Zurich Santander - 12</c:v>
                </c:pt>
                <c:pt idx="12">
                  <c:v>Security Previsión - 13</c:v>
                </c:pt>
                <c:pt idx="13">
                  <c:v>BanChile - 14</c:v>
                </c:pt>
                <c:pt idx="14">
                  <c:v>BBVA Vida - 15</c:v>
                </c:pt>
                <c:pt idx="15">
                  <c:v>Ohio National - 16</c:v>
                </c:pt>
                <c:pt idx="16">
                  <c:v>Cardif - 17</c:v>
                </c:pt>
                <c:pt idx="17">
                  <c:v>CorpSeguros - 18</c:v>
                </c:pt>
                <c:pt idx="18">
                  <c:v>BCI Seguros Vida - 19</c:v>
                </c:pt>
                <c:pt idx="19">
                  <c:v>Renta Nacional - 20</c:v>
                </c:pt>
                <c:pt idx="20">
                  <c:v>Rigel - 21</c:v>
                </c:pt>
                <c:pt idx="21">
                  <c:v>CN Life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EERR'!$C$132:$AG$132</c:f>
              <c:numCache>
                <c:formatCode>#,##0</c:formatCode>
                <c:ptCount val="31"/>
                <c:pt idx="0">
                  <c:v>-179.31464386477253</c:v>
                </c:pt>
                <c:pt idx="1">
                  <c:v>-32.805506254375238</c:v>
                </c:pt>
                <c:pt idx="2">
                  <c:v>-5.5984878483393548</c:v>
                </c:pt>
                <c:pt idx="3">
                  <c:v>-51.95961879777402</c:v>
                </c:pt>
                <c:pt idx="4">
                  <c:v>-37.030037971729797</c:v>
                </c:pt>
                <c:pt idx="5">
                  <c:v>-2.2311042914418651</c:v>
                </c:pt>
                <c:pt idx="6">
                  <c:v>-334.41873024515451</c:v>
                </c:pt>
                <c:pt idx="7">
                  <c:v>-252.96163582494819</c:v>
                </c:pt>
                <c:pt idx="8">
                  <c:v>-7.8370609739713339</c:v>
                </c:pt>
                <c:pt idx="9">
                  <c:v>-572.44446546128233</c:v>
                </c:pt>
                <c:pt idx="10">
                  <c:v>-30.111201660290902</c:v>
                </c:pt>
                <c:pt idx="11">
                  <c:v>-172.0662949632657</c:v>
                </c:pt>
                <c:pt idx="12">
                  <c:v>-253.64293492479899</c:v>
                </c:pt>
                <c:pt idx="13">
                  <c:v>-286.15251624581924</c:v>
                </c:pt>
                <c:pt idx="14">
                  <c:v>-108.81967670996528</c:v>
                </c:pt>
                <c:pt idx="15">
                  <c:v>-16.870151886919196</c:v>
                </c:pt>
                <c:pt idx="16">
                  <c:v>0</c:v>
                </c:pt>
                <c:pt idx="17">
                  <c:v>0</c:v>
                </c:pt>
                <c:pt idx="18">
                  <c:v>-50.220308511465767</c:v>
                </c:pt>
                <c:pt idx="19">
                  <c:v>-1.3174758345648807</c:v>
                </c:pt>
                <c:pt idx="20">
                  <c:v>0</c:v>
                </c:pt>
                <c:pt idx="21">
                  <c:v>-2.0971072188713133</c:v>
                </c:pt>
                <c:pt idx="22">
                  <c:v>-1.3683876510560664</c:v>
                </c:pt>
                <c:pt idx="23">
                  <c:v>-138.01300726200492</c:v>
                </c:pt>
                <c:pt idx="24">
                  <c:v>0</c:v>
                </c:pt>
                <c:pt idx="25">
                  <c:v>-2.00889542571471</c:v>
                </c:pt>
                <c:pt idx="26">
                  <c:v>-45.685400329512589</c:v>
                </c:pt>
                <c:pt idx="27">
                  <c:v>0</c:v>
                </c:pt>
                <c:pt idx="28">
                  <c:v>-24.873339178764116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9098496"/>
        <c:axId val="149100416"/>
      </c:barChart>
      <c:lineChart>
        <c:grouping val="standard"/>
        <c:ser>
          <c:idx val="3"/>
          <c:order val="3"/>
          <c:tx>
            <c:strRef>
              <c:f>'Vida EERR'!$B$133</c:f>
              <c:strCache>
                <c:ptCount val="1"/>
                <c:pt idx="0">
                  <c:v>Retención (%)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'Vida EERR'!$C$133:$AG$133</c:f>
              <c:numCache>
                <c:formatCode>0.0%</c:formatCode>
                <c:ptCount val="31"/>
                <c:pt idx="0">
                  <c:v>0.98613150681524686</c:v>
                </c:pt>
                <c:pt idx="1">
                  <c:v>0.99501309651515346</c:v>
                </c:pt>
                <c:pt idx="2">
                  <c:v>0.99910078316952633</c:v>
                </c:pt>
                <c:pt idx="3">
                  <c:v>0.98895030994204436</c:v>
                </c:pt>
                <c:pt idx="4">
                  <c:v>0.99140061781080313</c:v>
                </c:pt>
                <c:pt idx="5">
                  <c:v>0.99942711002643347</c:v>
                </c:pt>
                <c:pt idx="6">
                  <c:v>0.90804270354862071</c:v>
                </c:pt>
                <c:pt idx="7">
                  <c:v>0.92942986879810008</c:v>
                </c:pt>
                <c:pt idx="8">
                  <c:v>0.99776114563005813</c:v>
                </c:pt>
                <c:pt idx="9">
                  <c:v>0.82430328999300828</c:v>
                </c:pt>
                <c:pt idx="10">
                  <c:v>0.98970470953966194</c:v>
                </c:pt>
                <c:pt idx="11">
                  <c:v>0.93930076345846114</c:v>
                </c:pt>
                <c:pt idx="12">
                  <c:v>0.90880123166413374</c:v>
                </c:pt>
                <c:pt idx="13">
                  <c:v>0.89029142899056812</c:v>
                </c:pt>
                <c:pt idx="14">
                  <c:v>0.95726303039564042</c:v>
                </c:pt>
                <c:pt idx="15">
                  <c:v>0.99315319166225957</c:v>
                </c:pt>
                <c:pt idx="16">
                  <c:v>1.0187181567824135</c:v>
                </c:pt>
                <c:pt idx="17">
                  <c:v>1</c:v>
                </c:pt>
                <c:pt idx="18">
                  <c:v>0.96831661740864206</c:v>
                </c:pt>
                <c:pt idx="19">
                  <c:v>0.9988862752997747</c:v>
                </c:pt>
                <c:pt idx="20">
                  <c:v>1</c:v>
                </c:pt>
                <c:pt idx="21">
                  <c:v>0.99676755841736253</c:v>
                </c:pt>
                <c:pt idx="22">
                  <c:v>0.9978429915477286</c:v>
                </c:pt>
                <c:pt idx="23">
                  <c:v>0.73448417088232043</c:v>
                </c:pt>
                <c:pt idx="24">
                  <c:v>1</c:v>
                </c:pt>
                <c:pt idx="25">
                  <c:v>0.99509550367222221</c:v>
                </c:pt>
                <c:pt idx="26">
                  <c:v>0.87930277368703802</c:v>
                </c:pt>
                <c:pt idx="27">
                  <c:v>1</c:v>
                </c:pt>
                <c:pt idx="28">
                  <c:v>0.65954030942852027</c:v>
                </c:pt>
                <c:pt idx="29">
                  <c:v>1</c:v>
                </c:pt>
                <c:pt idx="30">
                  <c:v>0</c:v>
                </c:pt>
              </c:numCache>
            </c:numRef>
          </c:val>
        </c:ser>
        <c:marker val="1"/>
        <c:axId val="149116416"/>
        <c:axId val="149114880"/>
      </c:lineChart>
      <c:catAx>
        <c:axId val="14909849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9100416"/>
        <c:crosses val="autoZero"/>
        <c:auto val="1"/>
        <c:lblAlgn val="ctr"/>
        <c:lblOffset val="100"/>
      </c:catAx>
      <c:valAx>
        <c:axId val="149100416"/>
        <c:scaling>
          <c:orientation val="minMax"/>
        </c:scaling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strRef>
              <c:f>'Vida EERR'!$G$89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284E-3"/>
              <c:y val="8.147247474747471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9098496"/>
        <c:crosses val="autoZero"/>
        <c:crossBetween val="between"/>
      </c:valAx>
      <c:valAx>
        <c:axId val="149114880"/>
        <c:scaling>
          <c:orientation val="minMax"/>
          <c:max val="1"/>
        </c:scaling>
        <c:axPos val="r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9116416"/>
        <c:crosses val="max"/>
        <c:crossBetween val="between"/>
      </c:valAx>
      <c:catAx>
        <c:axId val="149116416"/>
        <c:scaling>
          <c:orientation val="minMax"/>
        </c:scaling>
        <c:delete val="1"/>
        <c:axPos val="b"/>
        <c:tickLblPos val="none"/>
        <c:crossAx val="149114880"/>
        <c:crosses val="autoZero"/>
        <c:auto val="1"/>
        <c:lblAlgn val="ctr"/>
        <c:lblOffset val="100"/>
      </c:catAx>
      <c:spPr>
        <a:ln>
          <a:solidFill>
            <a:schemeClr val="bg1">
              <a:lumMod val="85000"/>
            </a:schemeClr>
          </a:solidFill>
        </a:ln>
      </c:spPr>
    </c:plotArea>
    <c:legend>
      <c:legendPos val="t"/>
    </c:legend>
    <c:dispBlanksAs val="gap"/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8.9109090909091068E-2"/>
          <c:w val="0.92005944444444465"/>
          <c:h val="0.57148106060606052"/>
        </c:manualLayout>
      </c:layout>
      <c:barChart>
        <c:barDir val="col"/>
        <c:grouping val="clustered"/>
        <c:ser>
          <c:idx val="0"/>
          <c:order val="0"/>
          <c:tx>
            <c:strRef>
              <c:f>'Vida EERR'!$B$170</c:f>
              <c:strCache>
                <c:ptCount val="1"/>
                <c:pt idx="0">
                  <c:v>Comisión Prima Directa o Intermediada</c:v>
                </c:pt>
              </c:strCache>
            </c:strRef>
          </c:tx>
          <c:spPr>
            <a:solidFill>
              <a:srgbClr val="A6A6A6"/>
            </a:solidFill>
            <a:ln>
              <a:solidFill>
                <a:schemeClr val="bg1"/>
              </a:solidFill>
            </a:ln>
          </c:spPr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Chilena Consolidada - 5</c:v>
                </c:pt>
                <c:pt idx="5">
                  <c:v>Cámara - 6</c:v>
                </c:pt>
                <c:pt idx="6">
                  <c:v>Cruz del Sur - 7</c:v>
                </c:pt>
                <c:pt idx="7">
                  <c:v>EuroAmérica - 8</c:v>
                </c:pt>
                <c:pt idx="8">
                  <c:v>Principal - 9</c:v>
                </c:pt>
                <c:pt idx="9">
                  <c:v>Sura - 10</c:v>
                </c:pt>
                <c:pt idx="10">
                  <c:v>Penta Vida - 11</c:v>
                </c:pt>
                <c:pt idx="11">
                  <c:v>Zurich Santander - 12</c:v>
                </c:pt>
                <c:pt idx="12">
                  <c:v>Security Previsión - 13</c:v>
                </c:pt>
                <c:pt idx="13">
                  <c:v>BanChile - 14</c:v>
                </c:pt>
                <c:pt idx="14">
                  <c:v>BBVA Vida - 15</c:v>
                </c:pt>
                <c:pt idx="15">
                  <c:v>Ohio National - 16</c:v>
                </c:pt>
                <c:pt idx="16">
                  <c:v>Cardif - 17</c:v>
                </c:pt>
                <c:pt idx="17">
                  <c:v>CorpSeguros - 18</c:v>
                </c:pt>
                <c:pt idx="18">
                  <c:v>BCI Seguros Vida - 19</c:v>
                </c:pt>
                <c:pt idx="19">
                  <c:v>Renta Nacional - 20</c:v>
                </c:pt>
                <c:pt idx="20">
                  <c:v>Rigel - 21</c:v>
                </c:pt>
                <c:pt idx="21">
                  <c:v>CN Life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EERR'!$C$170:$AG$170</c:f>
              <c:numCache>
                <c:formatCode>0.0%</c:formatCode>
                <c:ptCount val="31"/>
                <c:pt idx="0">
                  <c:v>6.6266540404911756E-2</c:v>
                </c:pt>
                <c:pt idx="1">
                  <c:v>6.2569514479394614E-2</c:v>
                </c:pt>
                <c:pt idx="2">
                  <c:v>5.6395615200132622E-2</c:v>
                </c:pt>
                <c:pt idx="3">
                  <c:v>4.8850083056248134E-2</c:v>
                </c:pt>
                <c:pt idx="4">
                  <c:v>9.2066661150584303E-2</c:v>
                </c:pt>
                <c:pt idx="5">
                  <c:v>4.6474853683203983E-3</c:v>
                </c:pt>
                <c:pt idx="6">
                  <c:v>3.9759546969578445E-2</c:v>
                </c:pt>
                <c:pt idx="7">
                  <c:v>5.6971546368853453E-2</c:v>
                </c:pt>
                <c:pt idx="8">
                  <c:v>1.1472316927806793E-2</c:v>
                </c:pt>
                <c:pt idx="9">
                  <c:v>5.4025003423282293E-2</c:v>
                </c:pt>
                <c:pt idx="10">
                  <c:v>2.9901064654735972E-2</c:v>
                </c:pt>
                <c:pt idx="11">
                  <c:v>0.19528642016397654</c:v>
                </c:pt>
                <c:pt idx="12">
                  <c:v>8.4525379221407335E-2</c:v>
                </c:pt>
                <c:pt idx="13">
                  <c:v>8.0004309130210227E-2</c:v>
                </c:pt>
                <c:pt idx="14">
                  <c:v>2.7669644309045924E-2</c:v>
                </c:pt>
                <c:pt idx="15">
                  <c:v>3.3278235716346548E-2</c:v>
                </c:pt>
                <c:pt idx="16">
                  <c:v>0.16858853783249672</c:v>
                </c:pt>
                <c:pt idx="17">
                  <c:v>1.2880273644447006E-2</c:v>
                </c:pt>
                <c:pt idx="18">
                  <c:v>0.18267404924103536</c:v>
                </c:pt>
                <c:pt idx="19">
                  <c:v>1.673568340166514E-2</c:v>
                </c:pt>
                <c:pt idx="20">
                  <c:v>0</c:v>
                </c:pt>
                <c:pt idx="21">
                  <c:v>8.7127829331553139E-3</c:v>
                </c:pt>
                <c:pt idx="22">
                  <c:v>7.1908850422404566E-2</c:v>
                </c:pt>
                <c:pt idx="23">
                  <c:v>0.15514200926903929</c:v>
                </c:pt>
                <c:pt idx="24">
                  <c:v>3.2275354526861726E-4</c:v>
                </c:pt>
                <c:pt idx="25">
                  <c:v>4.7643401167213155E-3</c:v>
                </c:pt>
                <c:pt idx="26">
                  <c:v>4.8669095151433132E-2</c:v>
                </c:pt>
                <c:pt idx="27">
                  <c:v>8.2302830108900729E-2</c:v>
                </c:pt>
                <c:pt idx="28">
                  <c:v>0.1614609294470066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tx>
            <c:strRef>
              <c:f>'Vida EERR'!$B$171</c:f>
              <c:strCache>
                <c:ptCount val="1"/>
                <c:pt idx="0">
                  <c:v>Comisión Prima Aceptada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Chilena Consolidada - 5</c:v>
                </c:pt>
                <c:pt idx="5">
                  <c:v>Cámara - 6</c:v>
                </c:pt>
                <c:pt idx="6">
                  <c:v>Cruz del Sur - 7</c:v>
                </c:pt>
                <c:pt idx="7">
                  <c:v>EuroAmérica - 8</c:v>
                </c:pt>
                <c:pt idx="8">
                  <c:v>Principal - 9</c:v>
                </c:pt>
                <c:pt idx="9">
                  <c:v>Sura - 10</c:v>
                </c:pt>
                <c:pt idx="10">
                  <c:v>Penta Vida - 11</c:v>
                </c:pt>
                <c:pt idx="11">
                  <c:v>Zurich Santander - 12</c:v>
                </c:pt>
                <c:pt idx="12">
                  <c:v>Security Previsión - 13</c:v>
                </c:pt>
                <c:pt idx="13">
                  <c:v>BanChile - 14</c:v>
                </c:pt>
                <c:pt idx="14">
                  <c:v>BBVA Vida - 15</c:v>
                </c:pt>
                <c:pt idx="15">
                  <c:v>Ohio National - 16</c:v>
                </c:pt>
                <c:pt idx="16">
                  <c:v>Cardif - 17</c:v>
                </c:pt>
                <c:pt idx="17">
                  <c:v>CorpSeguros - 18</c:v>
                </c:pt>
                <c:pt idx="18">
                  <c:v>BCI Seguros Vida - 19</c:v>
                </c:pt>
                <c:pt idx="19">
                  <c:v>Renta Nacional - 20</c:v>
                </c:pt>
                <c:pt idx="20">
                  <c:v>Rigel - 21</c:v>
                </c:pt>
                <c:pt idx="21">
                  <c:v>CN Life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EERR'!$C$171:$AG$171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2"/>
          <c:order val="2"/>
          <c:tx>
            <c:strRef>
              <c:f>'Vida EERR'!$B$172</c:f>
              <c:strCache>
                <c:ptCount val="1"/>
                <c:pt idx="0">
                  <c:v>Comisión Prima Cedida</c:v>
                </c:pt>
              </c:strCache>
            </c:strRef>
          </c:tx>
          <c:spPr>
            <a:solidFill>
              <a:srgbClr val="4BACC6"/>
            </a:solidFill>
            <a:ln>
              <a:solidFill>
                <a:schemeClr val="bg1"/>
              </a:solidFill>
            </a:ln>
          </c:spPr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Chilena Consolidada - 5</c:v>
                </c:pt>
                <c:pt idx="5">
                  <c:v>Cámara - 6</c:v>
                </c:pt>
                <c:pt idx="6">
                  <c:v>Cruz del Sur - 7</c:v>
                </c:pt>
                <c:pt idx="7">
                  <c:v>EuroAmérica - 8</c:v>
                </c:pt>
                <c:pt idx="8">
                  <c:v>Principal - 9</c:v>
                </c:pt>
                <c:pt idx="9">
                  <c:v>Sura - 10</c:v>
                </c:pt>
                <c:pt idx="10">
                  <c:v>Penta Vida - 11</c:v>
                </c:pt>
                <c:pt idx="11">
                  <c:v>Zurich Santander - 12</c:v>
                </c:pt>
                <c:pt idx="12">
                  <c:v>Security Previsión - 13</c:v>
                </c:pt>
                <c:pt idx="13">
                  <c:v>BanChile - 14</c:v>
                </c:pt>
                <c:pt idx="14">
                  <c:v>BBVA Vida - 15</c:v>
                </c:pt>
                <c:pt idx="15">
                  <c:v>Ohio National - 16</c:v>
                </c:pt>
                <c:pt idx="16">
                  <c:v>Cardif - 17</c:v>
                </c:pt>
                <c:pt idx="17">
                  <c:v>CorpSeguros - 18</c:v>
                </c:pt>
                <c:pt idx="18">
                  <c:v>BCI Seguros Vida - 19</c:v>
                </c:pt>
                <c:pt idx="19">
                  <c:v>Renta Nacional - 20</c:v>
                </c:pt>
                <c:pt idx="20">
                  <c:v>Rigel - 21</c:v>
                </c:pt>
                <c:pt idx="21">
                  <c:v>CN Life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EERR'!$C$172:$AG$172</c:f>
              <c:numCache>
                <c:formatCode>0.0%</c:formatCode>
                <c:ptCount val="31"/>
                <c:pt idx="0">
                  <c:v>9.864970743702213E-2</c:v>
                </c:pt>
                <c:pt idx="1">
                  <c:v>0</c:v>
                </c:pt>
                <c:pt idx="2">
                  <c:v>2.964185066190924E-2</c:v>
                </c:pt>
                <c:pt idx="3">
                  <c:v>0</c:v>
                </c:pt>
                <c:pt idx="4">
                  <c:v>7.4803196593355714E-2</c:v>
                </c:pt>
                <c:pt idx="5">
                  <c:v>0</c:v>
                </c:pt>
                <c:pt idx="6">
                  <c:v>8.7182221042834213E-2</c:v>
                </c:pt>
                <c:pt idx="7">
                  <c:v>6.7433935247125446E-2</c:v>
                </c:pt>
                <c:pt idx="8">
                  <c:v>0</c:v>
                </c:pt>
                <c:pt idx="9">
                  <c:v>5.370794370715392E-2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7.8674865742602625E-3</c:v>
                </c:pt>
                <c:pt idx="14">
                  <c:v>-1.3767604461191194E-4</c:v>
                </c:pt>
                <c:pt idx="15">
                  <c:v>2.6424643789933647E-2</c:v>
                </c:pt>
                <c:pt idx="16">
                  <c:v>0</c:v>
                </c:pt>
                <c:pt idx="17">
                  <c:v>0</c:v>
                </c:pt>
                <c:pt idx="18">
                  <c:v>2.4229266785937117E-2</c:v>
                </c:pt>
                <c:pt idx="19">
                  <c:v>0.12069370366643185</c:v>
                </c:pt>
                <c:pt idx="20">
                  <c:v>0</c:v>
                </c:pt>
                <c:pt idx="21">
                  <c:v>0</c:v>
                </c:pt>
                <c:pt idx="22">
                  <c:v>8.1064496334334532E-2</c:v>
                </c:pt>
                <c:pt idx="23">
                  <c:v>0.70817581263389129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0.24014335007053789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50"/>
        <c:axId val="149145856"/>
        <c:axId val="149155840"/>
      </c:barChart>
      <c:catAx>
        <c:axId val="14914585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9155840"/>
        <c:crosses val="autoZero"/>
        <c:auto val="1"/>
        <c:lblAlgn val="ctr"/>
        <c:lblOffset val="100"/>
      </c:catAx>
      <c:valAx>
        <c:axId val="149155840"/>
        <c:scaling>
          <c:orientation val="minMax"/>
        </c:scaling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914585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t"/>
    </c:legend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175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Estado de Flujos'!$C$82:$AG$82</c:f>
              <c:strCache>
                <c:ptCount val="31"/>
                <c:pt idx="0">
                  <c:v>Principal - 1</c:v>
                </c:pt>
                <c:pt idx="1">
                  <c:v>Security Previsión - 2</c:v>
                </c:pt>
                <c:pt idx="2">
                  <c:v>M. de Carabineros - 3</c:v>
                </c:pt>
                <c:pt idx="3">
                  <c:v>Cruz del Sur - 4</c:v>
                </c:pt>
                <c:pt idx="4">
                  <c:v>Sura - 5</c:v>
                </c:pt>
                <c:pt idx="5">
                  <c:v>Huelen - 6</c:v>
                </c:pt>
                <c:pt idx="6">
                  <c:v>CorpSeguros - 7</c:v>
                </c:pt>
                <c:pt idx="7">
                  <c:v>Ace Vida - 8</c:v>
                </c:pt>
                <c:pt idx="8">
                  <c:v>Chilena Consolidada - 9</c:v>
                </c:pt>
                <c:pt idx="9">
                  <c:v>Magallanes Vida - 10</c:v>
                </c:pt>
                <c:pt idx="10">
                  <c:v>Penta Vida - 11</c:v>
                </c:pt>
                <c:pt idx="11">
                  <c:v>Mutual de Seguros - 12</c:v>
                </c:pt>
                <c:pt idx="12">
                  <c:v>M. del Ej. y Av. - 13</c:v>
                </c:pt>
                <c:pt idx="13">
                  <c:v>BCI Seguros Vida - 14</c:v>
                </c:pt>
                <c:pt idx="14">
                  <c:v>Metlife - 15</c:v>
                </c:pt>
                <c:pt idx="15">
                  <c:v>Mapfre Vida - 16</c:v>
                </c:pt>
                <c:pt idx="16">
                  <c:v>CN Life - 17</c:v>
                </c:pt>
                <c:pt idx="17">
                  <c:v>BBVA Vida - 18</c:v>
                </c:pt>
                <c:pt idx="18">
                  <c:v>Rigel - 19</c:v>
                </c:pt>
                <c:pt idx="19">
                  <c:v>Itaú - 20</c:v>
                </c:pt>
                <c:pt idx="20">
                  <c:v>Cámara - 21</c:v>
                </c:pt>
                <c:pt idx="21">
                  <c:v>Renta Nacional - 22</c:v>
                </c:pt>
                <c:pt idx="22">
                  <c:v>Consorcio Nacional - 23</c:v>
                </c:pt>
                <c:pt idx="23">
                  <c:v>CLC - 24</c:v>
                </c:pt>
                <c:pt idx="24">
                  <c:v>Zurich Santander - 25</c:v>
                </c:pt>
                <c:pt idx="25">
                  <c:v>BICE Vida - 26</c:v>
                </c:pt>
                <c:pt idx="26">
                  <c:v>EuroAmérica - 27</c:v>
                </c:pt>
                <c:pt idx="27">
                  <c:v>BanChile - 28</c:v>
                </c:pt>
                <c:pt idx="28">
                  <c:v>Ohio National - 29</c:v>
                </c:pt>
                <c:pt idx="29">
                  <c:v>CorpVida - 30</c:v>
                </c:pt>
                <c:pt idx="30">
                  <c:v>Cardif - 31</c:v>
                </c:pt>
              </c:strCache>
            </c:strRef>
          </c:cat>
          <c:val>
            <c:numRef>
              <c:f>'Vida Estado de Flujos'!$C$81:$AG$81</c:f>
              <c:numCache>
                <c:formatCode>#,##0</c:formatCode>
                <c:ptCount val="31"/>
                <c:pt idx="0">
                  <c:v>361.87960062508398</c:v>
                </c:pt>
                <c:pt idx="1">
                  <c:v>310.21489029210653</c:v>
                </c:pt>
                <c:pt idx="2">
                  <c:v>260.98448957368424</c:v>
                </c:pt>
                <c:pt idx="3">
                  <c:v>249.73633689480346</c:v>
                </c:pt>
                <c:pt idx="4">
                  <c:v>246.66752992836987</c:v>
                </c:pt>
                <c:pt idx="5">
                  <c:v>215.91011943063617</c:v>
                </c:pt>
                <c:pt idx="6">
                  <c:v>136.81171820309572</c:v>
                </c:pt>
                <c:pt idx="7">
                  <c:v>118.45372151236378</c:v>
                </c:pt>
                <c:pt idx="8">
                  <c:v>107.27137412406927</c:v>
                </c:pt>
                <c:pt idx="9">
                  <c:v>98.303160421719539</c:v>
                </c:pt>
                <c:pt idx="10">
                  <c:v>77.609981898020791</c:v>
                </c:pt>
                <c:pt idx="11">
                  <c:v>18.435778632593461</c:v>
                </c:pt>
                <c:pt idx="12">
                  <c:v>15.998021863796748</c:v>
                </c:pt>
                <c:pt idx="13">
                  <c:v>8.3768499727763199</c:v>
                </c:pt>
                <c:pt idx="14">
                  <c:v>3.5905205026127658</c:v>
                </c:pt>
                <c:pt idx="15">
                  <c:v>3.4105613734876714</c:v>
                </c:pt>
                <c:pt idx="16">
                  <c:v>1.9758822947087065</c:v>
                </c:pt>
                <c:pt idx="17">
                  <c:v>0.94801161072259421</c:v>
                </c:pt>
                <c:pt idx="18">
                  <c:v>0.33371104715707001</c:v>
                </c:pt>
                <c:pt idx="19">
                  <c:v>-1.6626332015754379</c:v>
                </c:pt>
                <c:pt idx="20">
                  <c:v>-6.8479044837753937</c:v>
                </c:pt>
                <c:pt idx="21">
                  <c:v>-13.603354523019918</c:v>
                </c:pt>
                <c:pt idx="22">
                  <c:v>-17.300648418551699</c:v>
                </c:pt>
                <c:pt idx="23">
                  <c:v>-19.421620551403254</c:v>
                </c:pt>
                <c:pt idx="24">
                  <c:v>-19.892024522524942</c:v>
                </c:pt>
                <c:pt idx="25">
                  <c:v>-26.068573620607971</c:v>
                </c:pt>
                <c:pt idx="26">
                  <c:v>-33.303841013710837</c:v>
                </c:pt>
                <c:pt idx="27">
                  <c:v>-65.30898876404494</c:v>
                </c:pt>
                <c:pt idx="28">
                  <c:v>-102.98346780181161</c:v>
                </c:pt>
                <c:pt idx="29">
                  <c:v>-192.69848537345939</c:v>
                </c:pt>
                <c:pt idx="30">
                  <c:v>-255.11685852878992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Estado de Flujos'!$C$82:$AG$82</c:f>
              <c:strCache>
                <c:ptCount val="31"/>
                <c:pt idx="0">
                  <c:v>Principal - 1</c:v>
                </c:pt>
                <c:pt idx="1">
                  <c:v>Security Previsión - 2</c:v>
                </c:pt>
                <c:pt idx="2">
                  <c:v>M. de Carabineros - 3</c:v>
                </c:pt>
                <c:pt idx="3">
                  <c:v>Cruz del Sur - 4</c:v>
                </c:pt>
                <c:pt idx="4">
                  <c:v>Sura - 5</c:v>
                </c:pt>
                <c:pt idx="5">
                  <c:v>Huelen - 6</c:v>
                </c:pt>
                <c:pt idx="6">
                  <c:v>CorpSeguros - 7</c:v>
                </c:pt>
                <c:pt idx="7">
                  <c:v>Ace Vida - 8</c:v>
                </c:pt>
                <c:pt idx="8">
                  <c:v>Chilena Consolidada - 9</c:v>
                </c:pt>
                <c:pt idx="9">
                  <c:v>Magallanes Vida - 10</c:v>
                </c:pt>
                <c:pt idx="10">
                  <c:v>Penta Vida - 11</c:v>
                </c:pt>
                <c:pt idx="11">
                  <c:v>Mutual de Seguros - 12</c:v>
                </c:pt>
                <c:pt idx="12">
                  <c:v>M. del Ej. y Av. - 13</c:v>
                </c:pt>
                <c:pt idx="13">
                  <c:v>BCI Seguros Vida - 14</c:v>
                </c:pt>
                <c:pt idx="14">
                  <c:v>Metlife - 15</c:v>
                </c:pt>
                <c:pt idx="15">
                  <c:v>Mapfre Vida - 16</c:v>
                </c:pt>
                <c:pt idx="16">
                  <c:v>CN Life - 17</c:v>
                </c:pt>
                <c:pt idx="17">
                  <c:v>BBVA Vida - 18</c:v>
                </c:pt>
                <c:pt idx="18">
                  <c:v>Rigel - 19</c:v>
                </c:pt>
                <c:pt idx="19">
                  <c:v>Itaú - 20</c:v>
                </c:pt>
                <c:pt idx="20">
                  <c:v>Cámara - 21</c:v>
                </c:pt>
                <c:pt idx="21">
                  <c:v>Renta Nacional - 22</c:v>
                </c:pt>
                <c:pt idx="22">
                  <c:v>Consorcio Nacional - 23</c:v>
                </c:pt>
                <c:pt idx="23">
                  <c:v>CLC - 24</c:v>
                </c:pt>
                <c:pt idx="24">
                  <c:v>Zurich Santander - 25</c:v>
                </c:pt>
                <c:pt idx="25">
                  <c:v>BICE Vida - 26</c:v>
                </c:pt>
                <c:pt idx="26">
                  <c:v>EuroAmérica - 27</c:v>
                </c:pt>
                <c:pt idx="27">
                  <c:v>BanChile - 28</c:v>
                </c:pt>
                <c:pt idx="28">
                  <c:v>Ohio National - 29</c:v>
                </c:pt>
                <c:pt idx="29">
                  <c:v>CorpVida - 30</c:v>
                </c:pt>
                <c:pt idx="30">
                  <c:v>Cardif - 31</c:v>
                </c:pt>
              </c:strCache>
            </c:strRef>
          </c:cat>
          <c:val>
            <c:numRef>
              <c:f>'Vida Estado de Flujos'!$C$84:$AG$84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7146240"/>
        <c:axId val="147147776"/>
      </c:barChart>
      <c:catAx>
        <c:axId val="14714624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7147776"/>
        <c:crosses val="autoZero"/>
        <c:auto val="1"/>
        <c:lblAlgn val="ctr"/>
        <c:lblOffset val="100"/>
      </c:catAx>
      <c:valAx>
        <c:axId val="147147776"/>
        <c:scaling>
          <c:orientation val="minMax"/>
        </c:scaling>
        <c:axPos val="l"/>
        <c:title>
          <c:tx>
            <c:strRef>
              <c:f>'Vida Estado de Flujos'!$G$86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388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714624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Prima Directa'!$C$67:$AG$67</c:f>
              <c:strCache>
                <c:ptCount val="30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Chilena Consolidada - 5</c:v>
                </c:pt>
                <c:pt idx="5">
                  <c:v>Cámara - 6</c:v>
                </c:pt>
                <c:pt idx="6">
                  <c:v>Cruz del Sur - 7</c:v>
                </c:pt>
                <c:pt idx="7">
                  <c:v>EuroAmérica - 8</c:v>
                </c:pt>
                <c:pt idx="8">
                  <c:v>Principal - 9</c:v>
                </c:pt>
                <c:pt idx="9">
                  <c:v>Sura - 10</c:v>
                </c:pt>
                <c:pt idx="10">
                  <c:v>Penta Vida - 11</c:v>
                </c:pt>
                <c:pt idx="11">
                  <c:v>Zurich Santander - 12</c:v>
                </c:pt>
                <c:pt idx="12">
                  <c:v>Security Previsión - 13</c:v>
                </c:pt>
                <c:pt idx="13">
                  <c:v>BanChile - 14</c:v>
                </c:pt>
                <c:pt idx="14">
                  <c:v>BBVA Vida - 15</c:v>
                </c:pt>
                <c:pt idx="15">
                  <c:v>Ohio National - 16</c:v>
                </c:pt>
                <c:pt idx="16">
                  <c:v>Cardif - 17</c:v>
                </c:pt>
                <c:pt idx="17">
                  <c:v>CorpSeguros - 18</c:v>
                </c:pt>
                <c:pt idx="18">
                  <c:v>BCI Seguros Vida - 19</c:v>
                </c:pt>
                <c:pt idx="19">
                  <c:v>Renta Nacional - 20</c:v>
                </c:pt>
                <c:pt idx="20">
                  <c:v>Rigel - 21</c:v>
                </c:pt>
                <c:pt idx="21">
                  <c:v>CN Life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</c:strCache>
            </c:strRef>
          </c:cat>
          <c:val>
            <c:numRef>
              <c:f>'Vida Prima Directa'!$C$66:$AG$66</c:f>
              <c:numCache>
                <c:formatCode>#,##0</c:formatCode>
                <c:ptCount val="31"/>
                <c:pt idx="0">
                  <c:v>12929.64141640916</c:v>
                </c:pt>
                <c:pt idx="1">
                  <c:v>6578.3318955459235</c:v>
                </c:pt>
                <c:pt idx="2">
                  <c:v>6225.9598114848568</c:v>
                </c:pt>
                <c:pt idx="3">
                  <c:v>4702.3598422440791</c:v>
                </c:pt>
                <c:pt idx="4">
                  <c:v>4306.1277144129936</c:v>
                </c:pt>
                <c:pt idx="5">
                  <c:v>3894.4725765621793</c:v>
                </c:pt>
                <c:pt idx="6">
                  <c:v>3636.6742297819983</c:v>
                </c:pt>
                <c:pt idx="7">
                  <c:v>3584.5425184378555</c:v>
                </c:pt>
                <c:pt idx="8">
                  <c:v>3500.4782263595926</c:v>
                </c:pt>
                <c:pt idx="9">
                  <c:v>3258.1399244100944</c:v>
                </c:pt>
                <c:pt idx="10">
                  <c:v>2924.7549426888509</c:v>
                </c:pt>
                <c:pt idx="11">
                  <c:v>2834.7357358525251</c:v>
                </c:pt>
                <c:pt idx="12">
                  <c:v>2781.2100925605105</c:v>
                </c:pt>
                <c:pt idx="13">
                  <c:v>2608.2967991405094</c:v>
                </c:pt>
                <c:pt idx="14">
                  <c:v>2546.2656270992284</c:v>
                </c:pt>
                <c:pt idx="15">
                  <c:v>2328.7626301079754</c:v>
                </c:pt>
                <c:pt idx="16">
                  <c:v>1852.5131522192601</c:v>
                </c:pt>
                <c:pt idx="17">
                  <c:v>1586.1362527488845</c:v>
                </c:pt>
                <c:pt idx="18">
                  <c:v>1585.0677675168467</c:v>
                </c:pt>
                <c:pt idx="19">
                  <c:v>1182.9456905268667</c:v>
                </c:pt>
                <c:pt idx="20">
                  <c:v>1010.1147902362449</c:v>
                </c:pt>
                <c:pt idx="21">
                  <c:v>648.76879141004508</c:v>
                </c:pt>
                <c:pt idx="22">
                  <c:v>634.39141817693269</c:v>
                </c:pt>
                <c:pt idx="23">
                  <c:v>519.79201285523368</c:v>
                </c:pt>
                <c:pt idx="24">
                  <c:v>426.94428338082747</c:v>
                </c:pt>
                <c:pt idx="25">
                  <c:v>409.60279944279841</c:v>
                </c:pt>
                <c:pt idx="26">
                  <c:v>378.51242920075521</c:v>
                </c:pt>
                <c:pt idx="27">
                  <c:v>197.02241003811312</c:v>
                </c:pt>
                <c:pt idx="28">
                  <c:v>73.058103110570556</c:v>
                </c:pt>
                <c:pt idx="29">
                  <c:v>9.922279930137675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Prima Directa'!$C$67:$AG$67</c:f>
              <c:strCache>
                <c:ptCount val="30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Chilena Consolidada - 5</c:v>
                </c:pt>
                <c:pt idx="5">
                  <c:v>Cámara - 6</c:v>
                </c:pt>
                <c:pt idx="6">
                  <c:v>Cruz del Sur - 7</c:v>
                </c:pt>
                <c:pt idx="7">
                  <c:v>EuroAmérica - 8</c:v>
                </c:pt>
                <c:pt idx="8">
                  <c:v>Principal - 9</c:v>
                </c:pt>
                <c:pt idx="9">
                  <c:v>Sura - 10</c:v>
                </c:pt>
                <c:pt idx="10">
                  <c:v>Penta Vida - 11</c:v>
                </c:pt>
                <c:pt idx="11">
                  <c:v>Zurich Santander - 12</c:v>
                </c:pt>
                <c:pt idx="12">
                  <c:v>Security Previsión - 13</c:v>
                </c:pt>
                <c:pt idx="13">
                  <c:v>BanChile - 14</c:v>
                </c:pt>
                <c:pt idx="14">
                  <c:v>BBVA Vida - 15</c:v>
                </c:pt>
                <c:pt idx="15">
                  <c:v>Ohio National - 16</c:v>
                </c:pt>
                <c:pt idx="16">
                  <c:v>Cardif - 17</c:v>
                </c:pt>
                <c:pt idx="17">
                  <c:v>CorpSeguros - 18</c:v>
                </c:pt>
                <c:pt idx="18">
                  <c:v>BCI Seguros Vida - 19</c:v>
                </c:pt>
                <c:pt idx="19">
                  <c:v>Renta Nacional - 20</c:v>
                </c:pt>
                <c:pt idx="20">
                  <c:v>Rigel - 21</c:v>
                </c:pt>
                <c:pt idx="21">
                  <c:v>CN Life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</c:strCache>
            </c:strRef>
          </c:cat>
          <c:val>
            <c:numRef>
              <c:f>'Vida Prima Directa'!$C$69:$AG$69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9844736"/>
        <c:axId val="149846272"/>
      </c:barChart>
      <c:catAx>
        <c:axId val="14984473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9846272"/>
        <c:crosses val="autoZero"/>
        <c:auto val="1"/>
        <c:lblAlgn val="ctr"/>
        <c:lblOffset val="100"/>
      </c:catAx>
      <c:valAx>
        <c:axId val="149846272"/>
        <c:scaling>
          <c:orientation val="minMax"/>
        </c:scaling>
        <c:axPos val="l"/>
        <c:title>
          <c:tx>
            <c:strRef>
              <c:f>'Vida Prima Directa'!$G$71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19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984473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Prima Directa'!$C$119:$AJ$119</c:f>
              <c:strCache>
                <c:ptCount val="30"/>
                <c:pt idx="0">
                  <c:v>421 Renta Vitalicia Vejez</c:v>
                </c:pt>
                <c:pt idx="1">
                  <c:v>420 Seguro de AFP</c:v>
                </c:pt>
                <c:pt idx="2">
                  <c:v>212 Desgravamen</c:v>
                </c:pt>
                <c:pt idx="3">
                  <c:v>422 Renta Vitalicia Invalidez</c:v>
                </c:pt>
                <c:pt idx="4">
                  <c:v>103 Otros Seguros con CUI</c:v>
                </c:pt>
                <c:pt idx="5">
                  <c:v>209 Salud</c:v>
                </c:pt>
                <c:pt idx="6">
                  <c:v>114 Seguros con APV</c:v>
                </c:pt>
                <c:pt idx="7">
                  <c:v>202 Temporal de Vida</c:v>
                </c:pt>
                <c:pt idx="8">
                  <c:v>423 Renta Vitalicia Sobrevivencia</c:v>
                </c:pt>
                <c:pt idx="9">
                  <c:v>110 Accidentes Personales</c:v>
                </c:pt>
                <c:pt idx="10">
                  <c:v>107 Protección Familiar</c:v>
                </c:pt>
                <c:pt idx="11">
                  <c:v>105 Renta</c:v>
                </c:pt>
                <c:pt idx="12">
                  <c:v>104 Mixto o Dotal</c:v>
                </c:pt>
                <c:pt idx="13">
                  <c:v>109 Salud</c:v>
                </c:pt>
                <c:pt idx="14">
                  <c:v>210 Accidentes Personales</c:v>
                </c:pt>
                <c:pt idx="15">
                  <c:v>102 Temporal de Vida</c:v>
                </c:pt>
                <c:pt idx="16">
                  <c:v>201 Vida Entera</c:v>
                </c:pt>
                <c:pt idx="17">
                  <c:v>250 Otros</c:v>
                </c:pt>
                <c:pt idx="18">
                  <c:v>101 Vida Entera</c:v>
                </c:pt>
                <c:pt idx="19">
                  <c:v>207 Protección Familiar</c:v>
                </c:pt>
                <c:pt idx="20">
                  <c:v>112 Desgravamen</c:v>
                </c:pt>
                <c:pt idx="21">
                  <c:v>203 Otros Seguros con CUI</c:v>
                </c:pt>
                <c:pt idx="22">
                  <c:v>111 Asistencia</c:v>
                </c:pt>
                <c:pt idx="23">
                  <c:v>213 Seguros con APV</c:v>
                </c:pt>
                <c:pt idx="24">
                  <c:v>108 Incapacidad o Invalidez</c:v>
                </c:pt>
                <c:pt idx="25">
                  <c:v>113 SOAP</c:v>
                </c:pt>
                <c:pt idx="26">
                  <c:v>150 Otros</c:v>
                </c:pt>
                <c:pt idx="27">
                  <c:v>204 Mixto o Dotal</c:v>
                </c:pt>
                <c:pt idx="28">
                  <c:v>208 Incapacidad o Invalidez</c:v>
                </c:pt>
                <c:pt idx="29">
                  <c:v>211 Asistencia</c:v>
                </c:pt>
              </c:strCache>
            </c:strRef>
          </c:cat>
          <c:val>
            <c:numRef>
              <c:f>'Vida Prima Directa'!$C$120:$AJ$120</c:f>
              <c:numCache>
                <c:formatCode>#,##0</c:formatCode>
                <c:ptCount val="34"/>
                <c:pt idx="0">
                  <c:v>24396.561110089729</c:v>
                </c:pt>
                <c:pt idx="1">
                  <c:v>10445.615098182025</c:v>
                </c:pt>
                <c:pt idx="2">
                  <c:v>9582.2362838616609</c:v>
                </c:pt>
                <c:pt idx="3">
                  <c:v>8027.5125334992681</c:v>
                </c:pt>
                <c:pt idx="4">
                  <c:v>4955.5248591528125</c:v>
                </c:pt>
                <c:pt idx="5">
                  <c:v>4778.2875614300556</c:v>
                </c:pt>
                <c:pt idx="6">
                  <c:v>4251.5840627894731</c:v>
                </c:pt>
                <c:pt idx="7">
                  <c:v>3479.1893760032099</c:v>
                </c:pt>
                <c:pt idx="8">
                  <c:v>3142.221717425276</c:v>
                </c:pt>
                <c:pt idx="9">
                  <c:v>872.02058008534812</c:v>
                </c:pt>
                <c:pt idx="10">
                  <c:v>852.73677530211205</c:v>
                </c:pt>
                <c:pt idx="11">
                  <c:v>741.84756290614541</c:v>
                </c:pt>
                <c:pt idx="12">
                  <c:v>721.13288355336192</c:v>
                </c:pt>
                <c:pt idx="13">
                  <c:v>710.23071414429251</c:v>
                </c:pt>
                <c:pt idx="14">
                  <c:v>706.37214160202518</c:v>
                </c:pt>
                <c:pt idx="15">
                  <c:v>653.32195430664467</c:v>
                </c:pt>
                <c:pt idx="16">
                  <c:v>454.42782542903808</c:v>
                </c:pt>
                <c:pt idx="17">
                  <c:v>98.829956300690839</c:v>
                </c:pt>
                <c:pt idx="18">
                  <c:v>90.514132757864814</c:v>
                </c:pt>
                <c:pt idx="19">
                  <c:v>88.333901966468915</c:v>
                </c:pt>
                <c:pt idx="20">
                  <c:v>55.691781984288042</c:v>
                </c:pt>
                <c:pt idx="21">
                  <c:v>18.25352140064064</c:v>
                </c:pt>
                <c:pt idx="22">
                  <c:v>13.838855394531221</c:v>
                </c:pt>
                <c:pt idx="23">
                  <c:v>10.150057275793552</c:v>
                </c:pt>
                <c:pt idx="24">
                  <c:v>3.8035811513141611</c:v>
                </c:pt>
                <c:pt idx="25">
                  <c:v>2.0400965910296205</c:v>
                </c:pt>
                <c:pt idx="26">
                  <c:v>1.4509425757136492</c:v>
                </c:pt>
                <c:pt idx="27">
                  <c:v>0.95318234208498032</c:v>
                </c:pt>
                <c:pt idx="28">
                  <c:v>0.6409497175101293</c:v>
                </c:pt>
                <c:pt idx="29">
                  <c:v>0.22216467144200649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Prima Directa'!$C$122:$AH$122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0847360"/>
        <c:axId val="140857344"/>
      </c:barChart>
      <c:catAx>
        <c:axId val="14084736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0857344"/>
        <c:crosses val="autoZero"/>
        <c:auto val="1"/>
        <c:lblAlgn val="ctr"/>
        <c:lblOffset val="100"/>
      </c:catAx>
      <c:valAx>
        <c:axId val="140857344"/>
        <c:scaling>
          <c:orientation val="minMax"/>
        </c:scaling>
        <c:axPos val="l"/>
        <c:title>
          <c:tx>
            <c:strRef>
              <c:f>'Vida Prima Directa'!$G$127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4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084736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Prima Directa Promedio'!$C$67:$AG$67</c:f>
              <c:strCache>
                <c:ptCount val="29"/>
                <c:pt idx="0">
                  <c:v>Cámara - 1</c:v>
                </c:pt>
                <c:pt idx="1">
                  <c:v>Ace Vida - 2</c:v>
                </c:pt>
                <c:pt idx="2">
                  <c:v>Huelen - 3</c:v>
                </c:pt>
                <c:pt idx="3">
                  <c:v>Itaú - 4</c:v>
                </c:pt>
                <c:pt idx="4">
                  <c:v>Sura - 5</c:v>
                </c:pt>
                <c:pt idx="5">
                  <c:v>CorpSeguros - 6</c:v>
                </c:pt>
                <c:pt idx="6">
                  <c:v>BBVA Vida - 7</c:v>
                </c:pt>
                <c:pt idx="7">
                  <c:v>CN Life - 8</c:v>
                </c:pt>
                <c:pt idx="8">
                  <c:v>Ohio National - 9</c:v>
                </c:pt>
                <c:pt idx="9">
                  <c:v>Principal - 10</c:v>
                </c:pt>
                <c:pt idx="10">
                  <c:v>Renta Nacional - 11</c:v>
                </c:pt>
                <c:pt idx="11">
                  <c:v>Penta Vida - 12</c:v>
                </c:pt>
                <c:pt idx="12">
                  <c:v>BICE Vida - 13</c:v>
                </c:pt>
                <c:pt idx="13">
                  <c:v>CorpVida - 14</c:v>
                </c:pt>
                <c:pt idx="14">
                  <c:v>Consorcio Nacional - 15</c:v>
                </c:pt>
                <c:pt idx="15">
                  <c:v>Cruz del Sur - 16</c:v>
                </c:pt>
                <c:pt idx="16">
                  <c:v>EuroAmérica - 17</c:v>
                </c:pt>
                <c:pt idx="17">
                  <c:v>Security Previsión - 18</c:v>
                </c:pt>
                <c:pt idx="18">
                  <c:v>Metlife - 19</c:v>
                </c:pt>
                <c:pt idx="19">
                  <c:v>M. del Ej. y Av. - 20</c:v>
                </c:pt>
                <c:pt idx="20">
                  <c:v>Cardif - 21</c:v>
                </c:pt>
                <c:pt idx="21">
                  <c:v>CLC - 22</c:v>
                </c:pt>
                <c:pt idx="22">
                  <c:v>Chilena Consolidada - 23</c:v>
                </c:pt>
                <c:pt idx="23">
                  <c:v>BanChile - 24</c:v>
                </c:pt>
                <c:pt idx="24">
                  <c:v>Zurich Santander - 25</c:v>
                </c:pt>
                <c:pt idx="25">
                  <c:v>BCI Seguros Vida - 26</c:v>
                </c:pt>
                <c:pt idx="26">
                  <c:v>Mutual de Seguros - 27</c:v>
                </c:pt>
                <c:pt idx="27">
                  <c:v>M. de Carabineros - 28</c:v>
                </c:pt>
                <c:pt idx="28">
                  <c:v>Mapfre Vida - 29</c:v>
                </c:pt>
              </c:strCache>
            </c:strRef>
          </c:cat>
          <c:val>
            <c:numRef>
              <c:f>'Vida Prima Directa Promedio'!$C$66:$AG$66</c:f>
              <c:numCache>
                <c:formatCode>#,##0</c:formatCode>
                <c:ptCount val="31"/>
                <c:pt idx="0">
                  <c:v>14864.399147183891</c:v>
                </c:pt>
                <c:pt idx="1">
                  <c:v>12088.186345470549</c:v>
                </c:pt>
                <c:pt idx="2">
                  <c:v>9922.2799301376745</c:v>
                </c:pt>
                <c:pt idx="3">
                  <c:v>5735.0368060720484</c:v>
                </c:pt>
                <c:pt idx="4">
                  <c:v>5494.3337679765509</c:v>
                </c:pt>
                <c:pt idx="5">
                  <c:v>4895.4822615706307</c:v>
                </c:pt>
                <c:pt idx="6">
                  <c:v>4194.8362884666039</c:v>
                </c:pt>
                <c:pt idx="7">
                  <c:v>3134.1487507731649</c:v>
                </c:pt>
                <c:pt idx="8">
                  <c:v>2778.9530192219277</c:v>
                </c:pt>
                <c:pt idx="9">
                  <c:v>1488.2985656290784</c:v>
                </c:pt>
                <c:pt idx="10">
                  <c:v>1444.3781325114367</c:v>
                </c:pt>
                <c:pt idx="11">
                  <c:v>1353.4266278060393</c:v>
                </c:pt>
                <c:pt idx="12">
                  <c:v>1202.6495760215037</c:v>
                </c:pt>
                <c:pt idx="13">
                  <c:v>969.02098233227343</c:v>
                </c:pt>
                <c:pt idx="14">
                  <c:v>567.24427830869388</c:v>
                </c:pt>
                <c:pt idx="15">
                  <c:v>525.22735843183102</c:v>
                </c:pt>
                <c:pt idx="16">
                  <c:v>488.42383409699625</c:v>
                </c:pt>
                <c:pt idx="17">
                  <c:v>437.15971275707494</c:v>
                </c:pt>
                <c:pt idx="18">
                  <c:v>109.04280378842884</c:v>
                </c:pt>
                <c:pt idx="19">
                  <c:v>103.30461524408535</c:v>
                </c:pt>
                <c:pt idx="20">
                  <c:v>89.003226300531381</c:v>
                </c:pt>
                <c:pt idx="21">
                  <c:v>85.998433015326555</c:v>
                </c:pt>
                <c:pt idx="22">
                  <c:v>85.839284648918451</c:v>
                </c:pt>
                <c:pt idx="23">
                  <c:v>76.507348285201317</c:v>
                </c:pt>
                <c:pt idx="24">
                  <c:v>64.398003949488285</c:v>
                </c:pt>
                <c:pt idx="25">
                  <c:v>53.12601446295907</c:v>
                </c:pt>
                <c:pt idx="26">
                  <c:v>28.841217411208071</c:v>
                </c:pt>
                <c:pt idx="27">
                  <c:v>17.356164209147831</c:v>
                </c:pt>
                <c:pt idx="28">
                  <c:v>16.395445042767182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Prima Directa Promedio'!$C$67:$AG$67</c:f>
              <c:strCache>
                <c:ptCount val="29"/>
                <c:pt idx="0">
                  <c:v>Cámara - 1</c:v>
                </c:pt>
                <c:pt idx="1">
                  <c:v>Ace Vida - 2</c:v>
                </c:pt>
                <c:pt idx="2">
                  <c:v>Huelen - 3</c:v>
                </c:pt>
                <c:pt idx="3">
                  <c:v>Itaú - 4</c:v>
                </c:pt>
                <c:pt idx="4">
                  <c:v>Sura - 5</c:v>
                </c:pt>
                <c:pt idx="5">
                  <c:v>CorpSeguros - 6</c:v>
                </c:pt>
                <c:pt idx="6">
                  <c:v>BBVA Vida - 7</c:v>
                </c:pt>
                <c:pt idx="7">
                  <c:v>CN Life - 8</c:v>
                </c:pt>
                <c:pt idx="8">
                  <c:v>Ohio National - 9</c:v>
                </c:pt>
                <c:pt idx="9">
                  <c:v>Principal - 10</c:v>
                </c:pt>
                <c:pt idx="10">
                  <c:v>Renta Nacional - 11</c:v>
                </c:pt>
                <c:pt idx="11">
                  <c:v>Penta Vida - 12</c:v>
                </c:pt>
                <c:pt idx="12">
                  <c:v>BICE Vida - 13</c:v>
                </c:pt>
                <c:pt idx="13">
                  <c:v>CorpVida - 14</c:v>
                </c:pt>
                <c:pt idx="14">
                  <c:v>Consorcio Nacional - 15</c:v>
                </c:pt>
                <c:pt idx="15">
                  <c:v>Cruz del Sur - 16</c:v>
                </c:pt>
                <c:pt idx="16">
                  <c:v>EuroAmérica - 17</c:v>
                </c:pt>
                <c:pt idx="17">
                  <c:v>Security Previsión - 18</c:v>
                </c:pt>
                <c:pt idx="18">
                  <c:v>Metlife - 19</c:v>
                </c:pt>
                <c:pt idx="19">
                  <c:v>M. del Ej. y Av. - 20</c:v>
                </c:pt>
                <c:pt idx="20">
                  <c:v>Cardif - 21</c:v>
                </c:pt>
                <c:pt idx="21">
                  <c:v>CLC - 22</c:v>
                </c:pt>
                <c:pt idx="22">
                  <c:v>Chilena Consolidada - 23</c:v>
                </c:pt>
                <c:pt idx="23">
                  <c:v>BanChile - 24</c:v>
                </c:pt>
                <c:pt idx="24">
                  <c:v>Zurich Santander - 25</c:v>
                </c:pt>
                <c:pt idx="25">
                  <c:v>BCI Seguros Vida - 26</c:v>
                </c:pt>
                <c:pt idx="26">
                  <c:v>Mutual de Seguros - 27</c:v>
                </c:pt>
                <c:pt idx="27">
                  <c:v>M. de Carabineros - 28</c:v>
                </c:pt>
                <c:pt idx="28">
                  <c:v>Mapfre Vida - 29</c:v>
                </c:pt>
              </c:strCache>
            </c:strRef>
          </c:cat>
          <c:val>
            <c:numRef>
              <c:f>'Vida Prima Directa Promedio'!$C$69:$AG$69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9917056"/>
        <c:axId val="149943424"/>
      </c:barChart>
      <c:catAx>
        <c:axId val="14991705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9943424"/>
        <c:crosses val="autoZero"/>
        <c:auto val="1"/>
        <c:lblAlgn val="ctr"/>
        <c:lblOffset val="100"/>
      </c:catAx>
      <c:valAx>
        <c:axId val="149943424"/>
        <c:scaling>
          <c:orientation val="minMax"/>
        </c:scaling>
        <c:axPos val="l"/>
        <c:title>
          <c:tx>
            <c:strRef>
              <c:f>'Vida Prima Directa Promedio'!$G$71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44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991705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Prima Directa Promedio'!$C$119:$AJ$119</c:f>
              <c:strCache>
                <c:ptCount val="27"/>
                <c:pt idx="0">
                  <c:v>422 Renta Vitalicia Invalidez</c:v>
                </c:pt>
                <c:pt idx="1">
                  <c:v>421 Renta Vitalicia Vejez</c:v>
                </c:pt>
                <c:pt idx="2">
                  <c:v>423 Renta Vitalicia Sobrevivencia</c:v>
                </c:pt>
                <c:pt idx="3">
                  <c:v>212 Desgravamen</c:v>
                </c:pt>
                <c:pt idx="4">
                  <c:v>213 Seguros con APV</c:v>
                </c:pt>
                <c:pt idx="5">
                  <c:v>210 Accidentes Personales</c:v>
                </c:pt>
                <c:pt idx="6">
                  <c:v>209 Salud</c:v>
                </c:pt>
                <c:pt idx="7">
                  <c:v>105 Renta</c:v>
                </c:pt>
                <c:pt idx="8">
                  <c:v>101 Vida Entera</c:v>
                </c:pt>
                <c:pt idx="9">
                  <c:v>103 Otros Seguros con CUI</c:v>
                </c:pt>
                <c:pt idx="10">
                  <c:v>207 Protección Familiar</c:v>
                </c:pt>
                <c:pt idx="11">
                  <c:v>202 Temporal de Vida</c:v>
                </c:pt>
                <c:pt idx="12">
                  <c:v>114 Seguros con APV</c:v>
                </c:pt>
                <c:pt idx="13">
                  <c:v>211 Asistencia</c:v>
                </c:pt>
                <c:pt idx="14">
                  <c:v>201 Vida Entera</c:v>
                </c:pt>
                <c:pt idx="15">
                  <c:v>104 Mixto o Dotal</c:v>
                </c:pt>
                <c:pt idx="16">
                  <c:v>250 Otros</c:v>
                </c:pt>
                <c:pt idx="17">
                  <c:v>102 Temporal de Vida</c:v>
                </c:pt>
                <c:pt idx="18">
                  <c:v>109 Salud</c:v>
                </c:pt>
                <c:pt idx="19">
                  <c:v>107 Protección Familiar</c:v>
                </c:pt>
                <c:pt idx="20">
                  <c:v>204 Mixto o Dotal</c:v>
                </c:pt>
                <c:pt idx="21">
                  <c:v>108 Incapacidad o Invalidez</c:v>
                </c:pt>
                <c:pt idx="22">
                  <c:v>110 Accidentes Personales</c:v>
                </c:pt>
                <c:pt idx="23">
                  <c:v>203 Otros Seguros con CUI</c:v>
                </c:pt>
                <c:pt idx="24">
                  <c:v>111 Asistencia</c:v>
                </c:pt>
                <c:pt idx="25">
                  <c:v>112 Desgravamen</c:v>
                </c:pt>
                <c:pt idx="26">
                  <c:v>113 SOAP</c:v>
                </c:pt>
              </c:strCache>
            </c:strRef>
          </c:cat>
          <c:val>
            <c:numRef>
              <c:f>'Vida Prima Directa Promedio'!$C$120:$AJ$120</c:f>
              <c:numCache>
                <c:formatCode>#,##0</c:formatCode>
                <c:ptCount val="34"/>
                <c:pt idx="0">
                  <c:v>2739.7653697949718</c:v>
                </c:pt>
                <c:pt idx="1">
                  <c:v>2419.0938135934289</c:v>
                </c:pt>
                <c:pt idx="2">
                  <c:v>2217.5170906318108</c:v>
                </c:pt>
                <c:pt idx="3">
                  <c:v>1058.5766994986368</c:v>
                </c:pt>
                <c:pt idx="4">
                  <c:v>922.73247961759557</c:v>
                </c:pt>
                <c:pt idx="5">
                  <c:v>811.92200184140825</c:v>
                </c:pt>
                <c:pt idx="6">
                  <c:v>529.27420928556216</c:v>
                </c:pt>
                <c:pt idx="7">
                  <c:v>451.79510530215924</c:v>
                </c:pt>
                <c:pt idx="8">
                  <c:v>377.14221982443672</c:v>
                </c:pt>
                <c:pt idx="9">
                  <c:v>367.51148465980515</c:v>
                </c:pt>
                <c:pt idx="10">
                  <c:v>325.95535780984841</c:v>
                </c:pt>
                <c:pt idx="11">
                  <c:v>287.8693840810202</c:v>
                </c:pt>
                <c:pt idx="12">
                  <c:v>272.48314864687285</c:v>
                </c:pt>
                <c:pt idx="13">
                  <c:v>222.16467144200649</c:v>
                </c:pt>
                <c:pt idx="14">
                  <c:v>109.21120534223458</c:v>
                </c:pt>
                <c:pt idx="15">
                  <c:v>69.897536449875147</c:v>
                </c:pt>
                <c:pt idx="16">
                  <c:v>47.975706942082937</c:v>
                </c:pt>
                <c:pt idx="17">
                  <c:v>20.818365760838844</c:v>
                </c:pt>
                <c:pt idx="18">
                  <c:v>17.583450043184108</c:v>
                </c:pt>
                <c:pt idx="19">
                  <c:v>16.656316417339482</c:v>
                </c:pt>
                <c:pt idx="20">
                  <c:v>14.442156698257277</c:v>
                </c:pt>
                <c:pt idx="21">
                  <c:v>14.139706882208777</c:v>
                </c:pt>
                <c:pt idx="22">
                  <c:v>5.5676406408084897</c:v>
                </c:pt>
                <c:pt idx="23">
                  <c:v>4.4782927872032969</c:v>
                </c:pt>
                <c:pt idx="24">
                  <c:v>3.9881427649945884</c:v>
                </c:pt>
                <c:pt idx="25">
                  <c:v>2.802807346969705</c:v>
                </c:pt>
                <c:pt idx="26">
                  <c:v>0.45154860359221349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Prima Directa Promedio'!$C$122:$AJ$122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49963904"/>
        <c:axId val="149965440"/>
      </c:barChart>
      <c:catAx>
        <c:axId val="14996390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9965440"/>
        <c:crosses val="autoZero"/>
        <c:auto val="1"/>
        <c:lblAlgn val="ctr"/>
        <c:lblOffset val="100"/>
      </c:catAx>
      <c:valAx>
        <c:axId val="149965440"/>
        <c:scaling>
          <c:orientation val="minMax"/>
        </c:scaling>
        <c:axPos val="l"/>
        <c:title>
          <c:tx>
            <c:strRef>
              <c:f>'Vida Prima Directa Promedio'!$G$127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47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996390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Prima Retenida Neta'!$C$67:$AG$67</c:f>
              <c:strCache>
                <c:ptCount val="30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Chilena Consolidada - 5</c:v>
                </c:pt>
                <c:pt idx="5">
                  <c:v>Cámara - 6</c:v>
                </c:pt>
                <c:pt idx="6">
                  <c:v>Principal - 7</c:v>
                </c:pt>
                <c:pt idx="7">
                  <c:v>EuroAmérica - 8</c:v>
                </c:pt>
                <c:pt idx="8">
                  <c:v>Cruz del Sur - 9</c:v>
                </c:pt>
                <c:pt idx="9">
                  <c:v>Penta Vida - 10</c:v>
                </c:pt>
                <c:pt idx="10">
                  <c:v>Sura - 11</c:v>
                </c:pt>
                <c:pt idx="11">
                  <c:v>Zurich Santander - 12</c:v>
                </c:pt>
                <c:pt idx="12">
                  <c:v>Security Previsión - 13</c:v>
                </c:pt>
                <c:pt idx="13">
                  <c:v>BBVA Vida - 14</c:v>
                </c:pt>
                <c:pt idx="14">
                  <c:v>BanChile - 15</c:v>
                </c:pt>
                <c:pt idx="15">
                  <c:v>Ohio National - 16</c:v>
                </c:pt>
                <c:pt idx="16">
                  <c:v>Cardif - 17</c:v>
                </c:pt>
                <c:pt idx="17">
                  <c:v>CorpSeguros - 18</c:v>
                </c:pt>
                <c:pt idx="18">
                  <c:v>BCI Seguros Vida - 19</c:v>
                </c:pt>
                <c:pt idx="19">
                  <c:v>Renta Nacional - 20</c:v>
                </c:pt>
                <c:pt idx="20">
                  <c:v>Rigel - 21</c:v>
                </c:pt>
                <c:pt idx="21">
                  <c:v>CN Life - 22</c:v>
                </c:pt>
                <c:pt idx="22">
                  <c:v>Mutual de Seguros - 23</c:v>
                </c:pt>
                <c:pt idx="23">
                  <c:v>M. de Carabineros - 24</c:v>
                </c:pt>
                <c:pt idx="24">
                  <c:v>M. del Ej. y Av. - 25</c:v>
                </c:pt>
                <c:pt idx="25">
                  <c:v>Ace Vida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</c:strCache>
            </c:strRef>
          </c:cat>
          <c:val>
            <c:numRef>
              <c:f>'Vida Prima Retenida Neta'!$C$66:$AG$66</c:f>
              <c:numCache>
                <c:formatCode>#,##0</c:formatCode>
                <c:ptCount val="31"/>
                <c:pt idx="0">
                  <c:v>12750.326772544387</c:v>
                </c:pt>
                <c:pt idx="1">
                  <c:v>6545.5263892915473</c:v>
                </c:pt>
                <c:pt idx="2">
                  <c:v>6220.3613236365181</c:v>
                </c:pt>
                <c:pt idx="3">
                  <c:v>4650.400223446306</c:v>
                </c:pt>
                <c:pt idx="4">
                  <c:v>4269.0976764412635</c:v>
                </c:pt>
                <c:pt idx="5">
                  <c:v>3892.2414722707372</c:v>
                </c:pt>
                <c:pt idx="6">
                  <c:v>3492.6411653856217</c:v>
                </c:pt>
                <c:pt idx="7">
                  <c:v>3331.5808826129073</c:v>
                </c:pt>
                <c:pt idx="8">
                  <c:v>3302.2554995368437</c:v>
                </c:pt>
                <c:pt idx="9">
                  <c:v>2894.6437410285598</c:v>
                </c:pt>
                <c:pt idx="10">
                  <c:v>2685.6954589488123</c:v>
                </c:pt>
                <c:pt idx="11">
                  <c:v>2662.6694408892599</c:v>
                </c:pt>
                <c:pt idx="12">
                  <c:v>2527.5671576357117</c:v>
                </c:pt>
                <c:pt idx="13">
                  <c:v>2437.4459503892631</c:v>
                </c:pt>
                <c:pt idx="14">
                  <c:v>2322.1442828946901</c:v>
                </c:pt>
                <c:pt idx="15">
                  <c:v>2312.8180526583742</c:v>
                </c:pt>
                <c:pt idx="16">
                  <c:v>1887.1887838439834</c:v>
                </c:pt>
                <c:pt idx="17">
                  <c:v>1586.1362527488845</c:v>
                </c:pt>
                <c:pt idx="18">
                  <c:v>1534.8474590053809</c:v>
                </c:pt>
                <c:pt idx="19">
                  <c:v>1181.6282146923015</c:v>
                </c:pt>
                <c:pt idx="20">
                  <c:v>1010.1147902362449</c:v>
                </c:pt>
                <c:pt idx="21">
                  <c:v>646.67168419117388</c:v>
                </c:pt>
                <c:pt idx="22">
                  <c:v>633.02303052587661</c:v>
                </c:pt>
                <c:pt idx="23">
                  <c:v>426.94428338082747</c:v>
                </c:pt>
                <c:pt idx="24">
                  <c:v>407.59390401708367</c:v>
                </c:pt>
                <c:pt idx="25">
                  <c:v>381.77900559322876</c:v>
                </c:pt>
                <c:pt idx="26">
                  <c:v>332.82702887124259</c:v>
                </c:pt>
                <c:pt idx="27">
                  <c:v>197.02241003811312</c:v>
                </c:pt>
                <c:pt idx="28">
                  <c:v>48.184763931806444</c:v>
                </c:pt>
                <c:pt idx="29">
                  <c:v>9.922279930137675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Prima Retenida Neta'!$C$67:$AG$67</c:f>
              <c:strCache>
                <c:ptCount val="30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Chilena Consolidada - 5</c:v>
                </c:pt>
                <c:pt idx="5">
                  <c:v>Cámara - 6</c:v>
                </c:pt>
                <c:pt idx="6">
                  <c:v>Principal - 7</c:v>
                </c:pt>
                <c:pt idx="7">
                  <c:v>EuroAmérica - 8</c:v>
                </c:pt>
                <c:pt idx="8">
                  <c:v>Cruz del Sur - 9</c:v>
                </c:pt>
                <c:pt idx="9">
                  <c:v>Penta Vida - 10</c:v>
                </c:pt>
                <c:pt idx="10">
                  <c:v>Sura - 11</c:v>
                </c:pt>
                <c:pt idx="11">
                  <c:v>Zurich Santander - 12</c:v>
                </c:pt>
                <c:pt idx="12">
                  <c:v>Security Previsión - 13</c:v>
                </c:pt>
                <c:pt idx="13">
                  <c:v>BBVA Vida - 14</c:v>
                </c:pt>
                <c:pt idx="14">
                  <c:v>BanChile - 15</c:v>
                </c:pt>
                <c:pt idx="15">
                  <c:v>Ohio National - 16</c:v>
                </c:pt>
                <c:pt idx="16">
                  <c:v>Cardif - 17</c:v>
                </c:pt>
                <c:pt idx="17">
                  <c:v>CorpSeguros - 18</c:v>
                </c:pt>
                <c:pt idx="18">
                  <c:v>BCI Seguros Vida - 19</c:v>
                </c:pt>
                <c:pt idx="19">
                  <c:v>Renta Nacional - 20</c:v>
                </c:pt>
                <c:pt idx="20">
                  <c:v>Rigel - 21</c:v>
                </c:pt>
                <c:pt idx="21">
                  <c:v>CN Life - 22</c:v>
                </c:pt>
                <c:pt idx="22">
                  <c:v>Mutual de Seguros - 23</c:v>
                </c:pt>
                <c:pt idx="23">
                  <c:v>M. de Carabineros - 24</c:v>
                </c:pt>
                <c:pt idx="24">
                  <c:v>M. del Ej. y Av. - 25</c:v>
                </c:pt>
                <c:pt idx="25">
                  <c:v>Ace Vida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</c:strCache>
            </c:strRef>
          </c:cat>
          <c:val>
            <c:numRef>
              <c:f>'Vida Prima Retenida Neta'!$C$69:$AG$69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50946944"/>
        <c:axId val="150948480"/>
      </c:barChart>
      <c:catAx>
        <c:axId val="15094694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0948480"/>
        <c:crosses val="autoZero"/>
        <c:auto val="1"/>
        <c:lblAlgn val="ctr"/>
        <c:lblOffset val="100"/>
      </c:catAx>
      <c:valAx>
        <c:axId val="150948480"/>
        <c:scaling>
          <c:orientation val="minMax"/>
        </c:scaling>
        <c:axPos val="l"/>
        <c:title>
          <c:tx>
            <c:strRef>
              <c:f>'Vida Prima Retenida Neta'!$G$71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4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094694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Prima Retenida Neta'!$C$119:$AJ$119</c:f>
              <c:strCache>
                <c:ptCount val="30"/>
                <c:pt idx="0">
                  <c:v>421 Renta Vitalicia Vejez</c:v>
                </c:pt>
                <c:pt idx="1">
                  <c:v>420 Seguro de AFP</c:v>
                </c:pt>
                <c:pt idx="2">
                  <c:v>212 Desgravamen</c:v>
                </c:pt>
                <c:pt idx="3">
                  <c:v>422 Renta Vitalicia Invalidez</c:v>
                </c:pt>
                <c:pt idx="4">
                  <c:v>103 Otros Seguros con CUI</c:v>
                </c:pt>
                <c:pt idx="5">
                  <c:v>209 Salud</c:v>
                </c:pt>
                <c:pt idx="6">
                  <c:v>114 Seguros con APV</c:v>
                </c:pt>
                <c:pt idx="7">
                  <c:v>423 Renta Vitalicia Sobrevivencia</c:v>
                </c:pt>
                <c:pt idx="8">
                  <c:v>202 Temporal de Vida</c:v>
                </c:pt>
                <c:pt idx="9">
                  <c:v>107 Protección Familiar</c:v>
                </c:pt>
                <c:pt idx="10">
                  <c:v>110 Accidentes Personales</c:v>
                </c:pt>
                <c:pt idx="11">
                  <c:v>105 Renta</c:v>
                </c:pt>
                <c:pt idx="12">
                  <c:v>104 Mixto o Dotal</c:v>
                </c:pt>
                <c:pt idx="13">
                  <c:v>210 Accidentes Personales</c:v>
                </c:pt>
                <c:pt idx="14">
                  <c:v>109 Salud</c:v>
                </c:pt>
                <c:pt idx="15">
                  <c:v>102 Temporal de Vida</c:v>
                </c:pt>
                <c:pt idx="16">
                  <c:v>201 Vida Entera</c:v>
                </c:pt>
                <c:pt idx="17">
                  <c:v>250 Otros</c:v>
                </c:pt>
                <c:pt idx="18">
                  <c:v>207 Protección Familiar</c:v>
                </c:pt>
                <c:pt idx="19">
                  <c:v>101 Vida Entera</c:v>
                </c:pt>
                <c:pt idx="20">
                  <c:v>112 Desgravamen</c:v>
                </c:pt>
                <c:pt idx="21">
                  <c:v>203 Otros Seguros con CUI</c:v>
                </c:pt>
                <c:pt idx="22">
                  <c:v>111 Asistencia</c:v>
                </c:pt>
                <c:pt idx="23">
                  <c:v>213 Seguros con APV</c:v>
                </c:pt>
                <c:pt idx="24">
                  <c:v>108 Incapacidad o Invalidez</c:v>
                </c:pt>
                <c:pt idx="25">
                  <c:v>113 SOAP</c:v>
                </c:pt>
                <c:pt idx="26">
                  <c:v>150 Otros</c:v>
                </c:pt>
                <c:pt idx="27">
                  <c:v>204 Mixto o Dotal</c:v>
                </c:pt>
                <c:pt idx="28">
                  <c:v>208 Incapacidad o Invalidez</c:v>
                </c:pt>
                <c:pt idx="29">
                  <c:v>211 Asistencia</c:v>
                </c:pt>
              </c:strCache>
            </c:strRef>
          </c:cat>
          <c:val>
            <c:numRef>
              <c:f>'Vida Prima Retenida Neta'!$C$120:$AJ$120</c:f>
              <c:numCache>
                <c:formatCode>#,##0</c:formatCode>
                <c:ptCount val="34"/>
                <c:pt idx="0">
                  <c:v>24396.481692959318</c:v>
                </c:pt>
                <c:pt idx="1">
                  <c:v>9576.0309003790117</c:v>
                </c:pt>
                <c:pt idx="2">
                  <c:v>8976.6449554875162</c:v>
                </c:pt>
                <c:pt idx="3">
                  <c:v>8027.5125334992681</c:v>
                </c:pt>
                <c:pt idx="4">
                  <c:v>4851.9541818842317</c:v>
                </c:pt>
                <c:pt idx="5">
                  <c:v>4591.7122826525056</c:v>
                </c:pt>
                <c:pt idx="6">
                  <c:v>4236.9454129425612</c:v>
                </c:pt>
                <c:pt idx="7">
                  <c:v>3142.221717425276</c:v>
                </c:pt>
                <c:pt idx="8">
                  <c:v>2986.0222544300345</c:v>
                </c:pt>
                <c:pt idx="9">
                  <c:v>852.09896337884743</c:v>
                </c:pt>
                <c:pt idx="10">
                  <c:v>813.15706264451546</c:v>
                </c:pt>
                <c:pt idx="11">
                  <c:v>741.84208281478698</c:v>
                </c:pt>
                <c:pt idx="12">
                  <c:v>719.12407651621754</c:v>
                </c:pt>
                <c:pt idx="13">
                  <c:v>674.25376809314037</c:v>
                </c:pt>
                <c:pt idx="14">
                  <c:v>598.56284833935547</c:v>
                </c:pt>
                <c:pt idx="15">
                  <c:v>580.11204382658866</c:v>
                </c:pt>
                <c:pt idx="16">
                  <c:v>446.28661938467411</c:v>
                </c:pt>
                <c:pt idx="17">
                  <c:v>98.697240862389606</c:v>
                </c:pt>
                <c:pt idx="18">
                  <c:v>88.216477750829085</c:v>
                </c:pt>
                <c:pt idx="19">
                  <c:v>86.297688594692445</c:v>
                </c:pt>
                <c:pt idx="20">
                  <c:v>46.691792590916485</c:v>
                </c:pt>
                <c:pt idx="21">
                  <c:v>18.25352140064064</c:v>
                </c:pt>
                <c:pt idx="22">
                  <c:v>13.838855394531221</c:v>
                </c:pt>
                <c:pt idx="23">
                  <c:v>9.5948886657568533</c:v>
                </c:pt>
                <c:pt idx="24">
                  <c:v>3.5654623429335106</c:v>
                </c:pt>
                <c:pt idx="25">
                  <c:v>2.0400965910296205</c:v>
                </c:pt>
                <c:pt idx="26">
                  <c:v>1.4509425757136492</c:v>
                </c:pt>
                <c:pt idx="27">
                  <c:v>0.82590280085701562</c:v>
                </c:pt>
                <c:pt idx="28">
                  <c:v>0.6409497175101293</c:v>
                </c:pt>
                <c:pt idx="29">
                  <c:v>0.22216467144200649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Prima Retenida Neta'!$C$122:$AJ$122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50985344"/>
        <c:axId val="150802816"/>
      </c:barChart>
      <c:catAx>
        <c:axId val="15098534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0802816"/>
        <c:crosses val="autoZero"/>
        <c:auto val="1"/>
        <c:lblAlgn val="ctr"/>
        <c:lblOffset val="100"/>
      </c:catAx>
      <c:valAx>
        <c:axId val="150802816"/>
        <c:scaling>
          <c:orientation val="minMax"/>
        </c:scaling>
        <c:axPos val="l"/>
        <c:title>
          <c:tx>
            <c:strRef>
              <c:f>'Vida Prima Retenida Neta'!$G$127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7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098534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Pólizas Emitidas'!$C$67:$AG$67</c:f>
              <c:strCache>
                <c:ptCount val="29"/>
                <c:pt idx="0">
                  <c:v>Metlife - 1</c:v>
                </c:pt>
                <c:pt idx="1">
                  <c:v>Chilena Consolidada - 2</c:v>
                </c:pt>
                <c:pt idx="2">
                  <c:v>Zurich Santander - 3</c:v>
                </c:pt>
                <c:pt idx="3">
                  <c:v>BanChile - 4</c:v>
                </c:pt>
                <c:pt idx="4">
                  <c:v>BCI Seguros Vida - 5</c:v>
                </c:pt>
                <c:pt idx="5">
                  <c:v>M. de Carabineros - 6</c:v>
                </c:pt>
                <c:pt idx="6">
                  <c:v>Mutual de Seguros - 7</c:v>
                </c:pt>
                <c:pt idx="7">
                  <c:v>Cardif - 8</c:v>
                </c:pt>
                <c:pt idx="8">
                  <c:v>Consorcio Nacional - 9</c:v>
                </c:pt>
                <c:pt idx="9">
                  <c:v>EuroAmérica - 10</c:v>
                </c:pt>
                <c:pt idx="10">
                  <c:v>Cruz del Sur - 11</c:v>
                </c:pt>
                <c:pt idx="11">
                  <c:v>CorpVida - 12</c:v>
                </c:pt>
                <c:pt idx="12">
                  <c:v>Security Previsión - 13</c:v>
                </c:pt>
                <c:pt idx="13">
                  <c:v>Mapfre Vida - 14</c:v>
                </c:pt>
                <c:pt idx="14">
                  <c:v>M. del Ej. y Av. - 15</c:v>
                </c:pt>
                <c:pt idx="15">
                  <c:v>BICE Vida - 16</c:v>
                </c:pt>
                <c:pt idx="16">
                  <c:v>Principal - 17</c:v>
                </c:pt>
                <c:pt idx="17">
                  <c:v>CLC - 18</c:v>
                </c:pt>
                <c:pt idx="18">
                  <c:v>Penta Vida - 19</c:v>
                </c:pt>
                <c:pt idx="19">
                  <c:v>Ohio National - 20</c:v>
                </c:pt>
                <c:pt idx="20">
                  <c:v>Renta Nacional - 21</c:v>
                </c:pt>
                <c:pt idx="21">
                  <c:v>BBVA Vida - 22</c:v>
                </c:pt>
                <c:pt idx="22">
                  <c:v>Sura - 23</c:v>
                </c:pt>
                <c:pt idx="23">
                  <c:v>CorpSeguros - 24</c:v>
                </c:pt>
                <c:pt idx="24">
                  <c:v>Cámara - 25</c:v>
                </c:pt>
                <c:pt idx="25">
                  <c:v>CN Life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</c:strCache>
            </c:strRef>
          </c:cat>
          <c:val>
            <c:numRef>
              <c:f>'Vida Pólizas Emitidas'!$C$66:$AG$66</c:f>
              <c:numCache>
                <c:formatCode>#,##0</c:formatCode>
                <c:ptCount val="31"/>
                <c:pt idx="0">
                  <c:v>118.574</c:v>
                </c:pt>
                <c:pt idx="1">
                  <c:v>50.164999999999999</c:v>
                </c:pt>
                <c:pt idx="2">
                  <c:v>44.018999999999998</c:v>
                </c:pt>
                <c:pt idx="3">
                  <c:v>34.092108243215996</c:v>
                </c:pt>
                <c:pt idx="4">
                  <c:v>29.835999999999999</c:v>
                </c:pt>
                <c:pt idx="5">
                  <c:v>24.599</c:v>
                </c:pt>
                <c:pt idx="6">
                  <c:v>21.995999999999999</c:v>
                </c:pt>
                <c:pt idx="7">
                  <c:v>20.814</c:v>
                </c:pt>
                <c:pt idx="8">
                  <c:v>11.597</c:v>
                </c:pt>
                <c:pt idx="9">
                  <c:v>7.3390000000000004</c:v>
                </c:pt>
                <c:pt idx="10">
                  <c:v>6.9240000000000004</c:v>
                </c:pt>
                <c:pt idx="11">
                  <c:v>6.4249999999999998</c:v>
                </c:pt>
                <c:pt idx="12">
                  <c:v>6.3620000000000001</c:v>
                </c:pt>
                <c:pt idx="13">
                  <c:v>4.4560000000000004</c:v>
                </c:pt>
                <c:pt idx="14">
                  <c:v>3.9649999999999999</c:v>
                </c:pt>
                <c:pt idx="15">
                  <c:v>3.91</c:v>
                </c:pt>
                <c:pt idx="16">
                  <c:v>2.3519999999999999</c:v>
                </c:pt>
                <c:pt idx="17">
                  <c:v>2.2909999999999999</c:v>
                </c:pt>
                <c:pt idx="18">
                  <c:v>2.161</c:v>
                </c:pt>
                <c:pt idx="19">
                  <c:v>0.83799999999999997</c:v>
                </c:pt>
                <c:pt idx="20">
                  <c:v>0.81899999999999995</c:v>
                </c:pt>
                <c:pt idx="21">
                  <c:v>0.60699999999999998</c:v>
                </c:pt>
                <c:pt idx="22">
                  <c:v>0.59299999999999997</c:v>
                </c:pt>
                <c:pt idx="23">
                  <c:v>0.32400000000000001</c:v>
                </c:pt>
                <c:pt idx="24">
                  <c:v>0.26200000000000001</c:v>
                </c:pt>
                <c:pt idx="25">
                  <c:v>0.20699999999999999</c:v>
                </c:pt>
                <c:pt idx="26">
                  <c:v>6.6000000000000003E-2</c:v>
                </c:pt>
                <c:pt idx="27">
                  <c:v>4.2999999999999997E-2</c:v>
                </c:pt>
                <c:pt idx="28">
                  <c:v>9.999999999999998E-4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Pólizas Emitidas'!$C$67:$AG$67</c:f>
              <c:strCache>
                <c:ptCount val="29"/>
                <c:pt idx="0">
                  <c:v>Metlife - 1</c:v>
                </c:pt>
                <c:pt idx="1">
                  <c:v>Chilena Consolidada - 2</c:v>
                </c:pt>
                <c:pt idx="2">
                  <c:v>Zurich Santander - 3</c:v>
                </c:pt>
                <c:pt idx="3">
                  <c:v>BanChile - 4</c:v>
                </c:pt>
                <c:pt idx="4">
                  <c:v>BCI Seguros Vida - 5</c:v>
                </c:pt>
                <c:pt idx="5">
                  <c:v>M. de Carabineros - 6</c:v>
                </c:pt>
                <c:pt idx="6">
                  <c:v>Mutual de Seguros - 7</c:v>
                </c:pt>
                <c:pt idx="7">
                  <c:v>Cardif - 8</c:v>
                </c:pt>
                <c:pt idx="8">
                  <c:v>Consorcio Nacional - 9</c:v>
                </c:pt>
                <c:pt idx="9">
                  <c:v>EuroAmérica - 10</c:v>
                </c:pt>
                <c:pt idx="10">
                  <c:v>Cruz del Sur - 11</c:v>
                </c:pt>
                <c:pt idx="11">
                  <c:v>CorpVida - 12</c:v>
                </c:pt>
                <c:pt idx="12">
                  <c:v>Security Previsión - 13</c:v>
                </c:pt>
                <c:pt idx="13">
                  <c:v>Mapfre Vida - 14</c:v>
                </c:pt>
                <c:pt idx="14">
                  <c:v>M. del Ej. y Av. - 15</c:v>
                </c:pt>
                <c:pt idx="15">
                  <c:v>BICE Vida - 16</c:v>
                </c:pt>
                <c:pt idx="16">
                  <c:v>Principal - 17</c:v>
                </c:pt>
                <c:pt idx="17">
                  <c:v>CLC - 18</c:v>
                </c:pt>
                <c:pt idx="18">
                  <c:v>Penta Vida - 19</c:v>
                </c:pt>
                <c:pt idx="19">
                  <c:v>Ohio National - 20</c:v>
                </c:pt>
                <c:pt idx="20">
                  <c:v>Renta Nacional - 21</c:v>
                </c:pt>
                <c:pt idx="21">
                  <c:v>BBVA Vida - 22</c:v>
                </c:pt>
                <c:pt idx="22">
                  <c:v>Sura - 23</c:v>
                </c:pt>
                <c:pt idx="23">
                  <c:v>CorpSeguros - 24</c:v>
                </c:pt>
                <c:pt idx="24">
                  <c:v>Cámara - 25</c:v>
                </c:pt>
                <c:pt idx="25">
                  <c:v>CN Life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</c:strCache>
            </c:strRef>
          </c:cat>
          <c:val>
            <c:numRef>
              <c:f>'Vida Pólizas Emitidas'!$C$69:$AG$69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51304448"/>
        <c:axId val="151310336"/>
      </c:barChart>
      <c:catAx>
        <c:axId val="15130444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1310336"/>
        <c:crosses val="autoZero"/>
        <c:auto val="1"/>
        <c:lblAlgn val="ctr"/>
        <c:lblOffset val="100"/>
      </c:catAx>
      <c:valAx>
        <c:axId val="151310336"/>
        <c:scaling>
          <c:orientation val="minMax"/>
        </c:scaling>
        <c:axPos val="l"/>
        <c:title>
          <c:tx>
            <c:strRef>
              <c:f>'Vida Pólizas Emitidas'!$G$71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47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130444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Pólizas Emitidas'!$C$119:$AJ$119</c:f>
              <c:strCache>
                <c:ptCount val="29"/>
                <c:pt idx="0">
                  <c:v>110 Accidentes Personales</c:v>
                </c:pt>
                <c:pt idx="1">
                  <c:v>107 Protección Familiar</c:v>
                </c:pt>
                <c:pt idx="2">
                  <c:v>109 Salud</c:v>
                </c:pt>
                <c:pt idx="3">
                  <c:v>102 Temporal de Vida</c:v>
                </c:pt>
                <c:pt idx="4">
                  <c:v>112 Desgravamen</c:v>
                </c:pt>
                <c:pt idx="5">
                  <c:v>114 Seguros con APV</c:v>
                </c:pt>
                <c:pt idx="6">
                  <c:v>103 Otros Seguros con CUI</c:v>
                </c:pt>
                <c:pt idx="7">
                  <c:v>202 Temporal de Vida</c:v>
                </c:pt>
                <c:pt idx="8">
                  <c:v>104 Mixto o Dotal</c:v>
                </c:pt>
                <c:pt idx="9">
                  <c:v>421 Renta Vitalicia Vejez</c:v>
                </c:pt>
                <c:pt idx="10">
                  <c:v>212 Desgravamen</c:v>
                </c:pt>
                <c:pt idx="11">
                  <c:v>209 Salud</c:v>
                </c:pt>
                <c:pt idx="12">
                  <c:v>113 SOAP</c:v>
                </c:pt>
                <c:pt idx="13">
                  <c:v>201 Vida Entera</c:v>
                </c:pt>
                <c:pt idx="14">
                  <c:v>203 Otros Seguros con CUI</c:v>
                </c:pt>
                <c:pt idx="15">
                  <c:v>111 Asistencia</c:v>
                </c:pt>
                <c:pt idx="16">
                  <c:v>422 Renta Vitalicia Invalidez</c:v>
                </c:pt>
                <c:pt idx="17">
                  <c:v>250 Otros</c:v>
                </c:pt>
                <c:pt idx="18">
                  <c:v>105 Renta</c:v>
                </c:pt>
                <c:pt idx="19">
                  <c:v>423 Renta Vitalicia Sobrevivencia</c:v>
                </c:pt>
                <c:pt idx="20">
                  <c:v>210 Accidentes Personales</c:v>
                </c:pt>
                <c:pt idx="21">
                  <c:v>424 Invalidez y Sobrevivencia</c:v>
                </c:pt>
                <c:pt idx="22">
                  <c:v>207 Protección Familiar</c:v>
                </c:pt>
                <c:pt idx="23">
                  <c:v>108 Incapacidad o Invalidez</c:v>
                </c:pt>
                <c:pt idx="24">
                  <c:v>101 Vida Entera</c:v>
                </c:pt>
                <c:pt idx="25">
                  <c:v>204 Mixto o Dotal</c:v>
                </c:pt>
                <c:pt idx="26">
                  <c:v>213 Seguros con APV</c:v>
                </c:pt>
                <c:pt idx="27">
                  <c:v>211 Asistencia</c:v>
                </c:pt>
                <c:pt idx="28">
                  <c:v>420 Seguro de AFP</c:v>
                </c:pt>
              </c:strCache>
            </c:strRef>
          </c:cat>
          <c:val>
            <c:numRef>
              <c:f>'Vida Pólizas Emitidas'!$C$120:$AJ$120</c:f>
              <c:numCache>
                <c:formatCode>#,##0</c:formatCode>
                <c:ptCount val="34"/>
                <c:pt idx="0">
                  <c:v>156.62299999999999</c:v>
                </c:pt>
                <c:pt idx="1">
                  <c:v>51.195999999999998</c:v>
                </c:pt>
                <c:pt idx="2">
                  <c:v>40.392000000000003</c:v>
                </c:pt>
                <c:pt idx="3">
                  <c:v>31.382000000000001</c:v>
                </c:pt>
                <c:pt idx="4">
                  <c:v>19.87</c:v>
                </c:pt>
                <c:pt idx="5">
                  <c:v>15.603108243216001</c:v>
                </c:pt>
                <c:pt idx="6">
                  <c:v>13.484</c:v>
                </c:pt>
                <c:pt idx="7">
                  <c:v>12.086</c:v>
                </c:pt>
                <c:pt idx="8">
                  <c:v>10.317</c:v>
                </c:pt>
                <c:pt idx="9">
                  <c:v>10.085000000000001</c:v>
                </c:pt>
                <c:pt idx="10">
                  <c:v>9.0519999999999996</c:v>
                </c:pt>
                <c:pt idx="11">
                  <c:v>9.0280000000000005</c:v>
                </c:pt>
                <c:pt idx="12">
                  <c:v>4.5179999999999998</c:v>
                </c:pt>
                <c:pt idx="13">
                  <c:v>4.1609999999999996</c:v>
                </c:pt>
                <c:pt idx="14">
                  <c:v>4.0759999999999996</c:v>
                </c:pt>
                <c:pt idx="15">
                  <c:v>3.47</c:v>
                </c:pt>
                <c:pt idx="16">
                  <c:v>2.93</c:v>
                </c:pt>
                <c:pt idx="17">
                  <c:v>2.06</c:v>
                </c:pt>
                <c:pt idx="18">
                  <c:v>1.6419999999999999</c:v>
                </c:pt>
                <c:pt idx="19">
                  <c:v>1.417</c:v>
                </c:pt>
                <c:pt idx="20">
                  <c:v>0.87</c:v>
                </c:pt>
                <c:pt idx="21">
                  <c:v>0.51600000000000001</c:v>
                </c:pt>
                <c:pt idx="22">
                  <c:v>0.27100000000000002</c:v>
                </c:pt>
                <c:pt idx="23">
                  <c:v>0.26900000000000002</c:v>
                </c:pt>
                <c:pt idx="24">
                  <c:v>0.24</c:v>
                </c:pt>
                <c:pt idx="25">
                  <c:v>6.6000000000000003E-2</c:v>
                </c:pt>
                <c:pt idx="26">
                  <c:v>1.0999999999999999E-2</c:v>
                </c:pt>
                <c:pt idx="27">
                  <c:v>9.999999999999998E-4</c:v>
                </c:pt>
                <c:pt idx="28">
                  <c:v>1E-3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Pólizas Emitidas'!$C$122:$AJ$122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51015424"/>
        <c:axId val="151016960"/>
      </c:barChart>
      <c:catAx>
        <c:axId val="15101542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1016960"/>
        <c:crosses val="autoZero"/>
        <c:auto val="1"/>
        <c:lblAlgn val="ctr"/>
        <c:lblOffset val="100"/>
      </c:catAx>
      <c:valAx>
        <c:axId val="151016960"/>
        <c:scaling>
          <c:orientation val="minMax"/>
        </c:scaling>
        <c:axPos val="l"/>
        <c:title>
          <c:tx>
            <c:strRef>
              <c:f>'Vida Pólizas Emitidas'!$G$127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497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101542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Pólizas Vigentes'!$C$67:$AG$67</c:f>
              <c:strCache>
                <c:ptCount val="30"/>
                <c:pt idx="0">
                  <c:v>Metlife - 1</c:v>
                </c:pt>
                <c:pt idx="1">
                  <c:v>M. de Carabineros - 2</c:v>
                </c:pt>
                <c:pt idx="2">
                  <c:v>Chilena Consolidada - 3</c:v>
                </c:pt>
                <c:pt idx="3">
                  <c:v>Zurich Santander - 4</c:v>
                </c:pt>
                <c:pt idx="4">
                  <c:v>Cardif - 5</c:v>
                </c:pt>
                <c:pt idx="5">
                  <c:v>Mutual de Seguros - 6</c:v>
                </c:pt>
                <c:pt idx="6">
                  <c:v>Security Previsión - 7</c:v>
                </c:pt>
                <c:pt idx="7">
                  <c:v>Consorcio Nacional - 8</c:v>
                </c:pt>
                <c:pt idx="8">
                  <c:v>BanChile - 9</c:v>
                </c:pt>
                <c:pt idx="9">
                  <c:v>BICE Vida - 10</c:v>
                </c:pt>
                <c:pt idx="10">
                  <c:v>BCI Seguros Vida - 11</c:v>
                </c:pt>
                <c:pt idx="11">
                  <c:v>CorpVida - 12</c:v>
                </c:pt>
                <c:pt idx="12">
                  <c:v>Sura - 13</c:v>
                </c:pt>
                <c:pt idx="13">
                  <c:v>Cruz del Sur - 14</c:v>
                </c:pt>
                <c:pt idx="14">
                  <c:v>EuroAmérica - 15</c:v>
                </c:pt>
                <c:pt idx="15">
                  <c:v>Principal - 16</c:v>
                </c:pt>
                <c:pt idx="16">
                  <c:v>M. del Ej. y Av. - 17</c:v>
                </c:pt>
                <c:pt idx="17">
                  <c:v>CorpSeguros - 18</c:v>
                </c:pt>
                <c:pt idx="18">
                  <c:v>Penta Vida - 19</c:v>
                </c:pt>
                <c:pt idx="19">
                  <c:v>CLC - 20</c:v>
                </c:pt>
                <c:pt idx="20">
                  <c:v>Ohio National - 21</c:v>
                </c:pt>
                <c:pt idx="21">
                  <c:v>Renta Nacional - 22</c:v>
                </c:pt>
                <c:pt idx="22">
                  <c:v>Mapfre Vida - 23</c:v>
                </c:pt>
                <c:pt idx="23">
                  <c:v>CN Life - 24</c:v>
                </c:pt>
                <c:pt idx="24">
                  <c:v>BBVA Vida - 25</c:v>
                </c:pt>
                <c:pt idx="25">
                  <c:v>Itaú - 26</c:v>
                </c:pt>
                <c:pt idx="26">
                  <c:v>Cámara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Rigel - 30</c:v>
                </c:pt>
              </c:strCache>
            </c:strRef>
          </c:cat>
          <c:val>
            <c:numRef>
              <c:f>'Vida Pólizas Vigentes'!$C$66:$AG$66</c:f>
              <c:numCache>
                <c:formatCode>#,##0</c:formatCode>
                <c:ptCount val="31"/>
                <c:pt idx="0">
                  <c:v>606.79300000000001</c:v>
                </c:pt>
                <c:pt idx="1">
                  <c:v>453.02199999999999</c:v>
                </c:pt>
                <c:pt idx="2">
                  <c:v>339.80799999999999</c:v>
                </c:pt>
                <c:pt idx="3">
                  <c:v>311.29899999999998</c:v>
                </c:pt>
                <c:pt idx="4">
                  <c:v>229.20599999999999</c:v>
                </c:pt>
                <c:pt idx="5">
                  <c:v>213.959</c:v>
                </c:pt>
                <c:pt idx="6">
                  <c:v>174.27099999999999</c:v>
                </c:pt>
                <c:pt idx="7">
                  <c:v>150.666</c:v>
                </c:pt>
                <c:pt idx="8">
                  <c:v>97.734102160159992</c:v>
                </c:pt>
                <c:pt idx="9">
                  <c:v>92.522000000000006</c:v>
                </c:pt>
                <c:pt idx="10">
                  <c:v>82.397000000000006</c:v>
                </c:pt>
                <c:pt idx="11">
                  <c:v>74.149000000000001</c:v>
                </c:pt>
                <c:pt idx="12">
                  <c:v>68.563999999999993</c:v>
                </c:pt>
                <c:pt idx="13">
                  <c:v>63.91</c:v>
                </c:pt>
                <c:pt idx="14">
                  <c:v>62.31</c:v>
                </c:pt>
                <c:pt idx="15">
                  <c:v>55.994999999999997</c:v>
                </c:pt>
                <c:pt idx="16">
                  <c:v>50.868000000000002</c:v>
                </c:pt>
                <c:pt idx="17">
                  <c:v>47.134</c:v>
                </c:pt>
                <c:pt idx="18">
                  <c:v>43.311999999999998</c:v>
                </c:pt>
                <c:pt idx="19">
                  <c:v>34.057000000000002</c:v>
                </c:pt>
                <c:pt idx="20">
                  <c:v>31.646000000000001</c:v>
                </c:pt>
                <c:pt idx="21">
                  <c:v>18.687999999999999</c:v>
                </c:pt>
                <c:pt idx="22">
                  <c:v>11.734</c:v>
                </c:pt>
                <c:pt idx="23">
                  <c:v>9.3559999999999999</c:v>
                </c:pt>
                <c:pt idx="24">
                  <c:v>7.1420000000000003</c:v>
                </c:pt>
                <c:pt idx="25">
                  <c:v>0.35899999999999999</c:v>
                </c:pt>
                <c:pt idx="26">
                  <c:v>0.33500000000000002</c:v>
                </c:pt>
                <c:pt idx="27">
                  <c:v>0.12</c:v>
                </c:pt>
                <c:pt idx="28">
                  <c:v>9.999999999999998E-4</c:v>
                </c:pt>
                <c:pt idx="29">
                  <c:v>1E-3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Pólizas Vigentes'!$C$67:$AG$67</c:f>
              <c:strCache>
                <c:ptCount val="30"/>
                <c:pt idx="0">
                  <c:v>Metlife - 1</c:v>
                </c:pt>
                <c:pt idx="1">
                  <c:v>M. de Carabineros - 2</c:v>
                </c:pt>
                <c:pt idx="2">
                  <c:v>Chilena Consolidada - 3</c:v>
                </c:pt>
                <c:pt idx="3">
                  <c:v>Zurich Santander - 4</c:v>
                </c:pt>
                <c:pt idx="4">
                  <c:v>Cardif - 5</c:v>
                </c:pt>
                <c:pt idx="5">
                  <c:v>Mutual de Seguros - 6</c:v>
                </c:pt>
                <c:pt idx="6">
                  <c:v>Security Previsión - 7</c:v>
                </c:pt>
                <c:pt idx="7">
                  <c:v>Consorcio Nacional - 8</c:v>
                </c:pt>
                <c:pt idx="8">
                  <c:v>BanChile - 9</c:v>
                </c:pt>
                <c:pt idx="9">
                  <c:v>BICE Vida - 10</c:v>
                </c:pt>
                <c:pt idx="10">
                  <c:v>BCI Seguros Vida - 11</c:v>
                </c:pt>
                <c:pt idx="11">
                  <c:v>CorpVida - 12</c:v>
                </c:pt>
                <c:pt idx="12">
                  <c:v>Sura - 13</c:v>
                </c:pt>
                <c:pt idx="13">
                  <c:v>Cruz del Sur - 14</c:v>
                </c:pt>
                <c:pt idx="14">
                  <c:v>EuroAmérica - 15</c:v>
                </c:pt>
                <c:pt idx="15">
                  <c:v>Principal - 16</c:v>
                </c:pt>
                <c:pt idx="16">
                  <c:v>M. del Ej. y Av. - 17</c:v>
                </c:pt>
                <c:pt idx="17">
                  <c:v>CorpSeguros - 18</c:v>
                </c:pt>
                <c:pt idx="18">
                  <c:v>Penta Vida - 19</c:v>
                </c:pt>
                <c:pt idx="19">
                  <c:v>CLC - 20</c:v>
                </c:pt>
                <c:pt idx="20">
                  <c:v>Ohio National - 21</c:v>
                </c:pt>
                <c:pt idx="21">
                  <c:v>Renta Nacional - 22</c:v>
                </c:pt>
                <c:pt idx="22">
                  <c:v>Mapfre Vida - 23</c:v>
                </c:pt>
                <c:pt idx="23">
                  <c:v>CN Life - 24</c:v>
                </c:pt>
                <c:pt idx="24">
                  <c:v>BBVA Vida - 25</c:v>
                </c:pt>
                <c:pt idx="25">
                  <c:v>Itaú - 26</c:v>
                </c:pt>
                <c:pt idx="26">
                  <c:v>Cámara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Rigel - 30</c:v>
                </c:pt>
              </c:strCache>
            </c:strRef>
          </c:cat>
          <c:val>
            <c:numRef>
              <c:f>'Vida Pólizas Vigentes'!$C$69:$AG$69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7111936"/>
        <c:axId val="147113472"/>
      </c:barChart>
      <c:catAx>
        <c:axId val="14711193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7113472"/>
        <c:crosses val="autoZero"/>
        <c:auto val="1"/>
        <c:lblAlgn val="ctr"/>
        <c:lblOffset val="100"/>
      </c:catAx>
      <c:valAx>
        <c:axId val="147113472"/>
        <c:scaling>
          <c:orientation val="minMax"/>
        </c:scaling>
        <c:axPos val="l"/>
        <c:title>
          <c:tx>
            <c:strRef>
              <c:f>'Vida Pólizas Vigentes'!$G$71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497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711193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75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Pólizas Vigentes'!$C$119:$AJ$119</c:f>
              <c:strCache>
                <c:ptCount val="31"/>
                <c:pt idx="0">
                  <c:v>110 Accidentes Personales</c:v>
                </c:pt>
                <c:pt idx="1">
                  <c:v>107 Protección Familiar</c:v>
                </c:pt>
                <c:pt idx="2">
                  <c:v>202 Temporal de Vida</c:v>
                </c:pt>
                <c:pt idx="3">
                  <c:v>421 Renta Vitalicia Vejez</c:v>
                </c:pt>
                <c:pt idx="4">
                  <c:v>109 Salud</c:v>
                </c:pt>
                <c:pt idx="5">
                  <c:v>103 Otros Seguros con CUI</c:v>
                </c:pt>
                <c:pt idx="6">
                  <c:v>102 Temporal de Vida</c:v>
                </c:pt>
                <c:pt idx="7">
                  <c:v>104 Mixto o Dotal</c:v>
                </c:pt>
                <c:pt idx="8">
                  <c:v>114 Seguros con APV</c:v>
                </c:pt>
                <c:pt idx="9">
                  <c:v>201 Vida Entera</c:v>
                </c:pt>
                <c:pt idx="10">
                  <c:v>250 Otros</c:v>
                </c:pt>
                <c:pt idx="11">
                  <c:v>212 Desgravamen</c:v>
                </c:pt>
                <c:pt idx="12">
                  <c:v>423 Renta Vitalicia Sobrevivencia</c:v>
                </c:pt>
                <c:pt idx="13">
                  <c:v>112 Desgravamen</c:v>
                </c:pt>
                <c:pt idx="14">
                  <c:v>422 Renta Vitalicia Invalidez</c:v>
                </c:pt>
                <c:pt idx="15">
                  <c:v>209 Salud</c:v>
                </c:pt>
                <c:pt idx="16">
                  <c:v>101 Vida Entera</c:v>
                </c:pt>
                <c:pt idx="17">
                  <c:v>105 Renta</c:v>
                </c:pt>
                <c:pt idx="18">
                  <c:v>111 Asistencia</c:v>
                </c:pt>
                <c:pt idx="19">
                  <c:v>424 Invalidez y Sobrevivencia</c:v>
                </c:pt>
                <c:pt idx="20">
                  <c:v>210 Accidentes Personales</c:v>
                </c:pt>
                <c:pt idx="21">
                  <c:v>113 SOAP</c:v>
                </c:pt>
                <c:pt idx="22">
                  <c:v>203 Otros Seguros con CUI</c:v>
                </c:pt>
                <c:pt idx="23">
                  <c:v>207 Protección Familiar</c:v>
                </c:pt>
                <c:pt idx="24">
                  <c:v>108 Incapacidad o Invalidez</c:v>
                </c:pt>
                <c:pt idx="25">
                  <c:v>204 Mixto o Dotal</c:v>
                </c:pt>
                <c:pt idx="26">
                  <c:v>213 Seguros con APV</c:v>
                </c:pt>
                <c:pt idx="27">
                  <c:v>420 Seguro de AFP</c:v>
                </c:pt>
                <c:pt idx="28">
                  <c:v>211 Asistencia</c:v>
                </c:pt>
                <c:pt idx="29">
                  <c:v>206 Dotal Puro o Capital Diferido</c:v>
                </c:pt>
                <c:pt idx="30">
                  <c:v>208 Incapacidad o Invalidez</c:v>
                </c:pt>
              </c:strCache>
            </c:strRef>
          </c:cat>
          <c:val>
            <c:numRef>
              <c:f>'Vida Pólizas Vigentes'!$C$120:$AJ$120</c:f>
              <c:numCache>
                <c:formatCode>#,##0</c:formatCode>
                <c:ptCount val="34"/>
                <c:pt idx="0">
                  <c:v>597.45699999999999</c:v>
                </c:pt>
                <c:pt idx="1">
                  <c:v>448.476</c:v>
                </c:pt>
                <c:pt idx="2">
                  <c:v>442.08100000000002</c:v>
                </c:pt>
                <c:pt idx="3">
                  <c:v>359.81599999999997</c:v>
                </c:pt>
                <c:pt idx="4">
                  <c:v>343.858</c:v>
                </c:pt>
                <c:pt idx="5">
                  <c:v>281.07</c:v>
                </c:pt>
                <c:pt idx="6">
                  <c:v>204.345</c:v>
                </c:pt>
                <c:pt idx="7">
                  <c:v>126.504</c:v>
                </c:pt>
                <c:pt idx="8">
                  <c:v>102.17808243216001</c:v>
                </c:pt>
                <c:pt idx="9">
                  <c:v>89.399000000000001</c:v>
                </c:pt>
                <c:pt idx="10">
                  <c:v>52.225999999999999</c:v>
                </c:pt>
                <c:pt idx="11">
                  <c:v>51.05</c:v>
                </c:pt>
                <c:pt idx="12">
                  <c:v>40.796999999999997</c:v>
                </c:pt>
                <c:pt idx="13">
                  <c:v>37.173000000000002</c:v>
                </c:pt>
                <c:pt idx="14">
                  <c:v>36.158999999999999</c:v>
                </c:pt>
                <c:pt idx="15">
                  <c:v>28.881979328</c:v>
                </c:pt>
                <c:pt idx="16">
                  <c:v>26.628</c:v>
                </c:pt>
                <c:pt idx="17">
                  <c:v>20.102</c:v>
                </c:pt>
                <c:pt idx="18">
                  <c:v>11.047000000000001</c:v>
                </c:pt>
                <c:pt idx="19">
                  <c:v>10.521000000000001</c:v>
                </c:pt>
                <c:pt idx="20">
                  <c:v>7.4880000000000004</c:v>
                </c:pt>
                <c:pt idx="21">
                  <c:v>4.5179999999999998</c:v>
                </c:pt>
                <c:pt idx="22">
                  <c:v>4.0469999999999997</c:v>
                </c:pt>
                <c:pt idx="23">
                  <c:v>2.8639999999999999</c:v>
                </c:pt>
                <c:pt idx="24">
                  <c:v>2.323</c:v>
                </c:pt>
                <c:pt idx="25">
                  <c:v>0.23400000000000001</c:v>
                </c:pt>
                <c:pt idx="26">
                  <c:v>7.8E-2</c:v>
                </c:pt>
                <c:pt idx="27">
                  <c:v>2.6040399999999998E-2</c:v>
                </c:pt>
                <c:pt idx="28">
                  <c:v>8.9999999999999993E-3</c:v>
                </c:pt>
                <c:pt idx="29">
                  <c:v>1E-3</c:v>
                </c:pt>
                <c:pt idx="30">
                  <c:v>9.999999999999998E-4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Pólizas Vigentes'!$C$122:$AJ$122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49390848"/>
        <c:axId val="149392384"/>
      </c:barChart>
      <c:catAx>
        <c:axId val="14939084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9392384"/>
        <c:crosses val="autoZero"/>
        <c:auto val="1"/>
        <c:lblAlgn val="ctr"/>
        <c:lblOffset val="100"/>
      </c:catAx>
      <c:valAx>
        <c:axId val="149392384"/>
        <c:scaling>
          <c:orientation val="minMax"/>
        </c:scaling>
        <c:axPos val="l"/>
        <c:title>
          <c:tx>
            <c:strRef>
              <c:f>'Vida Pólizas Vigentes'!$G$127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523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939084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Siniestros Directos'!$C$67:$AG$67</c:f>
              <c:strCache>
                <c:ptCount val="30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Principal - 5</c:v>
                </c:pt>
                <c:pt idx="5">
                  <c:v>Chilena Consolidada - 6</c:v>
                </c:pt>
                <c:pt idx="6">
                  <c:v>Penta Vida - 7</c:v>
                </c:pt>
                <c:pt idx="7">
                  <c:v>Cruz del Sur - 8</c:v>
                </c:pt>
                <c:pt idx="8">
                  <c:v>EuroAmérica - 9</c:v>
                </c:pt>
                <c:pt idx="9">
                  <c:v>CorpSeguros - 10</c:v>
                </c:pt>
                <c:pt idx="10">
                  <c:v>Cámara - 11</c:v>
                </c:pt>
                <c:pt idx="11">
                  <c:v>Security Previsión - 12</c:v>
                </c:pt>
                <c:pt idx="12">
                  <c:v>Sura - 13</c:v>
                </c:pt>
                <c:pt idx="13">
                  <c:v>Ohio National - 14</c:v>
                </c:pt>
                <c:pt idx="14">
                  <c:v>Renta Nacional - 15</c:v>
                </c:pt>
                <c:pt idx="15">
                  <c:v>BBVA Vida - 16</c:v>
                </c:pt>
                <c:pt idx="16">
                  <c:v>Zurich Santander - 17</c:v>
                </c:pt>
                <c:pt idx="17">
                  <c:v>CN Life - 18</c:v>
                </c:pt>
                <c:pt idx="18">
                  <c:v>BanChile - 19</c:v>
                </c:pt>
                <c:pt idx="19">
                  <c:v>Rigel - 20</c:v>
                </c:pt>
                <c:pt idx="20">
                  <c:v>BCI Seguros Vida - 21</c:v>
                </c:pt>
                <c:pt idx="21">
                  <c:v>Mutual de Seguros - 22</c:v>
                </c:pt>
                <c:pt idx="22">
                  <c:v>M. de Carabineros - 23</c:v>
                </c:pt>
                <c:pt idx="23">
                  <c:v>M. del Ej. y Av. - 24</c:v>
                </c:pt>
                <c:pt idx="24">
                  <c:v>CLC - 25</c:v>
                </c:pt>
                <c:pt idx="25">
                  <c:v>Ace Vida - 26</c:v>
                </c:pt>
                <c:pt idx="26">
                  <c:v>Itaú - 27</c:v>
                </c:pt>
                <c:pt idx="27">
                  <c:v>Mapfre Vida - 28</c:v>
                </c:pt>
                <c:pt idx="28">
                  <c:v>Cardif - 29</c:v>
                </c:pt>
                <c:pt idx="29">
                  <c:v>Huelen - 30</c:v>
                </c:pt>
              </c:strCache>
            </c:strRef>
          </c:cat>
          <c:val>
            <c:numRef>
              <c:f>'Vida Siniestros Directos'!$C$66:$AG$66</c:f>
              <c:numCache>
                <c:formatCode>#,##0</c:formatCode>
                <c:ptCount val="31"/>
                <c:pt idx="0">
                  <c:v>11891.340422657073</c:v>
                </c:pt>
                <c:pt idx="1">
                  <c:v>7265.953783324363</c:v>
                </c:pt>
                <c:pt idx="2">
                  <c:v>7010.588773888463</c:v>
                </c:pt>
                <c:pt idx="3">
                  <c:v>5631.524358050202</c:v>
                </c:pt>
                <c:pt idx="4">
                  <c:v>5273.1980663816357</c:v>
                </c:pt>
                <c:pt idx="5">
                  <c:v>4546.9186417905848</c:v>
                </c:pt>
                <c:pt idx="6">
                  <c:v>4099.6533841895789</c:v>
                </c:pt>
                <c:pt idx="7">
                  <c:v>3773.2601593282698</c:v>
                </c:pt>
                <c:pt idx="8">
                  <c:v>3616.1655181525093</c:v>
                </c:pt>
                <c:pt idx="9">
                  <c:v>3244.9873957318755</c:v>
                </c:pt>
                <c:pt idx="10">
                  <c:v>2816.3578074691914</c:v>
                </c:pt>
                <c:pt idx="11">
                  <c:v>2569.273171923589</c:v>
                </c:pt>
                <c:pt idx="12">
                  <c:v>2305.3334546983033</c:v>
                </c:pt>
                <c:pt idx="13">
                  <c:v>2089.1980307753383</c:v>
                </c:pt>
                <c:pt idx="14">
                  <c:v>1927.9401573743658</c:v>
                </c:pt>
                <c:pt idx="15">
                  <c:v>1529.5186446090183</c:v>
                </c:pt>
                <c:pt idx="16">
                  <c:v>1071.0902199614734</c:v>
                </c:pt>
                <c:pt idx="17">
                  <c:v>1000.6839506949597</c:v>
                </c:pt>
                <c:pt idx="18">
                  <c:v>824.32898779332072</c:v>
                </c:pt>
                <c:pt idx="19">
                  <c:v>754.56557898984624</c:v>
                </c:pt>
                <c:pt idx="20">
                  <c:v>620.72305378645899</c:v>
                </c:pt>
                <c:pt idx="21">
                  <c:v>287.96792905515332</c:v>
                </c:pt>
                <c:pt idx="22">
                  <c:v>277.14258309228921</c:v>
                </c:pt>
                <c:pt idx="23">
                  <c:v>218.16420470635532</c:v>
                </c:pt>
                <c:pt idx="24">
                  <c:v>158.48936855876462</c:v>
                </c:pt>
                <c:pt idx="25">
                  <c:v>147.32412434282261</c:v>
                </c:pt>
                <c:pt idx="26">
                  <c:v>113.63963798312693</c:v>
                </c:pt>
                <c:pt idx="27">
                  <c:v>94.049946573303515</c:v>
                </c:pt>
                <c:pt idx="28">
                  <c:v>21.536582193474601</c:v>
                </c:pt>
                <c:pt idx="29">
                  <c:v>2.7885709543062913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Siniestros Directos'!$C$67:$AG$67</c:f>
              <c:strCache>
                <c:ptCount val="30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BICE Vida - 4</c:v>
                </c:pt>
                <c:pt idx="4">
                  <c:v>Principal - 5</c:v>
                </c:pt>
                <c:pt idx="5">
                  <c:v>Chilena Consolidada - 6</c:v>
                </c:pt>
                <c:pt idx="6">
                  <c:v>Penta Vida - 7</c:v>
                </c:pt>
                <c:pt idx="7">
                  <c:v>Cruz del Sur - 8</c:v>
                </c:pt>
                <c:pt idx="8">
                  <c:v>EuroAmérica - 9</c:v>
                </c:pt>
                <c:pt idx="9">
                  <c:v>CorpSeguros - 10</c:v>
                </c:pt>
                <c:pt idx="10">
                  <c:v>Cámara - 11</c:v>
                </c:pt>
                <c:pt idx="11">
                  <c:v>Security Previsión - 12</c:v>
                </c:pt>
                <c:pt idx="12">
                  <c:v>Sura - 13</c:v>
                </c:pt>
                <c:pt idx="13">
                  <c:v>Ohio National - 14</c:v>
                </c:pt>
                <c:pt idx="14">
                  <c:v>Renta Nacional - 15</c:v>
                </c:pt>
                <c:pt idx="15">
                  <c:v>BBVA Vida - 16</c:v>
                </c:pt>
                <c:pt idx="16">
                  <c:v>Zurich Santander - 17</c:v>
                </c:pt>
                <c:pt idx="17">
                  <c:v>CN Life - 18</c:v>
                </c:pt>
                <c:pt idx="18">
                  <c:v>BanChile - 19</c:v>
                </c:pt>
                <c:pt idx="19">
                  <c:v>Rigel - 20</c:v>
                </c:pt>
                <c:pt idx="20">
                  <c:v>BCI Seguros Vida - 21</c:v>
                </c:pt>
                <c:pt idx="21">
                  <c:v>Mutual de Seguros - 22</c:v>
                </c:pt>
                <c:pt idx="22">
                  <c:v>M. de Carabineros - 23</c:v>
                </c:pt>
                <c:pt idx="23">
                  <c:v>M. del Ej. y Av. - 24</c:v>
                </c:pt>
                <c:pt idx="24">
                  <c:v>CLC - 25</c:v>
                </c:pt>
                <c:pt idx="25">
                  <c:v>Ace Vida - 26</c:v>
                </c:pt>
                <c:pt idx="26">
                  <c:v>Itaú - 27</c:v>
                </c:pt>
                <c:pt idx="27">
                  <c:v>Mapfre Vida - 28</c:v>
                </c:pt>
                <c:pt idx="28">
                  <c:v>Cardif - 29</c:v>
                </c:pt>
                <c:pt idx="29">
                  <c:v>Huelen - 30</c:v>
                </c:pt>
              </c:strCache>
            </c:strRef>
          </c:cat>
          <c:val>
            <c:numRef>
              <c:f>'Vida Siniestros Directos'!$C$69:$AG$69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52081536"/>
        <c:axId val="152083072"/>
      </c:barChart>
      <c:catAx>
        <c:axId val="15208153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2083072"/>
        <c:crosses val="autoZero"/>
        <c:auto val="1"/>
        <c:lblAlgn val="ctr"/>
        <c:lblOffset val="100"/>
      </c:catAx>
      <c:valAx>
        <c:axId val="152083072"/>
        <c:scaling>
          <c:orientation val="minMax"/>
        </c:scaling>
        <c:axPos val="l"/>
        <c:title>
          <c:tx>
            <c:strRef>
              <c:f>'Vida Siniestros Directos'!$G$71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4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208153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Siniestros Directos'!$C$119:$AJ$119</c:f>
              <c:strCache>
                <c:ptCount val="31"/>
                <c:pt idx="0">
                  <c:v>421 Renta Vitalicia Vejez</c:v>
                </c:pt>
                <c:pt idx="1">
                  <c:v>422 Renta Vitalicia Invalidez</c:v>
                </c:pt>
                <c:pt idx="2">
                  <c:v>420 Seguro de AFP</c:v>
                </c:pt>
                <c:pt idx="3">
                  <c:v>423 Renta Vitalicia Sobrevivencia</c:v>
                </c:pt>
                <c:pt idx="4">
                  <c:v>209 Salud</c:v>
                </c:pt>
                <c:pt idx="5">
                  <c:v>103 Otros Seguros con CUI</c:v>
                </c:pt>
                <c:pt idx="6">
                  <c:v>212 Desgravamen</c:v>
                </c:pt>
                <c:pt idx="7">
                  <c:v>114 Seguros con APV</c:v>
                </c:pt>
                <c:pt idx="8">
                  <c:v>202 Temporal de Vida</c:v>
                </c:pt>
                <c:pt idx="9">
                  <c:v>105 Renta</c:v>
                </c:pt>
                <c:pt idx="10">
                  <c:v>109 Salud</c:v>
                </c:pt>
                <c:pt idx="11">
                  <c:v>104 Mixto o Dotal</c:v>
                </c:pt>
                <c:pt idx="12">
                  <c:v>424 Invalidez y Sobrevivencia</c:v>
                </c:pt>
                <c:pt idx="13">
                  <c:v>107 Protección Familiar</c:v>
                </c:pt>
                <c:pt idx="14">
                  <c:v>201 Vida Entera</c:v>
                </c:pt>
                <c:pt idx="15">
                  <c:v>102 Temporal de Vida</c:v>
                </c:pt>
                <c:pt idx="16">
                  <c:v>210 Accidentes Personales</c:v>
                </c:pt>
                <c:pt idx="17">
                  <c:v>101 Vida Entera</c:v>
                </c:pt>
                <c:pt idx="18">
                  <c:v>250 Otros</c:v>
                </c:pt>
                <c:pt idx="19">
                  <c:v>207 Protección Familiar</c:v>
                </c:pt>
                <c:pt idx="20">
                  <c:v>213 Seguros con APV</c:v>
                </c:pt>
                <c:pt idx="21">
                  <c:v>110 Accidentes Personales</c:v>
                </c:pt>
                <c:pt idx="22">
                  <c:v>111 Asistencia</c:v>
                </c:pt>
                <c:pt idx="23">
                  <c:v>203 Otros Seguros con CUI</c:v>
                </c:pt>
                <c:pt idx="24">
                  <c:v>204 Mixto o Dotal</c:v>
                </c:pt>
                <c:pt idx="25">
                  <c:v>112 Desgravamen</c:v>
                </c:pt>
                <c:pt idx="26">
                  <c:v>113 SOAP</c:v>
                </c:pt>
                <c:pt idx="27">
                  <c:v>211 Asistencia</c:v>
                </c:pt>
                <c:pt idx="28">
                  <c:v>150 Otros</c:v>
                </c:pt>
                <c:pt idx="29">
                  <c:v>108 Incapacidad o Invalidez</c:v>
                </c:pt>
                <c:pt idx="30">
                  <c:v>208 Incapacidad o Invalidez</c:v>
                </c:pt>
              </c:strCache>
            </c:strRef>
          </c:cat>
          <c:val>
            <c:numRef>
              <c:f>'Vida Siniestros Directos'!$C$120:$AJ$120</c:f>
              <c:numCache>
                <c:formatCode>#,##0</c:formatCode>
                <c:ptCount val="34"/>
                <c:pt idx="0">
                  <c:v>36188.48670926784</c:v>
                </c:pt>
                <c:pt idx="1">
                  <c:v>9286.4740738585588</c:v>
                </c:pt>
                <c:pt idx="2">
                  <c:v>7791.6221847943689</c:v>
                </c:pt>
                <c:pt idx="3">
                  <c:v>6900.5817293714117</c:v>
                </c:pt>
                <c:pt idx="4">
                  <c:v>3740.6595192730106</c:v>
                </c:pt>
                <c:pt idx="5">
                  <c:v>2392.9086543277808</c:v>
                </c:pt>
                <c:pt idx="6">
                  <c:v>2316.5159326361832</c:v>
                </c:pt>
                <c:pt idx="7">
                  <c:v>1560.4766530010418</c:v>
                </c:pt>
                <c:pt idx="8">
                  <c:v>1528.0011897197965</c:v>
                </c:pt>
                <c:pt idx="9">
                  <c:v>936.57691390610114</c:v>
                </c:pt>
                <c:pt idx="10">
                  <c:v>759.45452027206795</c:v>
                </c:pt>
                <c:pt idx="11">
                  <c:v>526.16120878145318</c:v>
                </c:pt>
                <c:pt idx="12">
                  <c:v>350.71497514313398</c:v>
                </c:pt>
                <c:pt idx="13">
                  <c:v>225.29128447741439</c:v>
                </c:pt>
                <c:pt idx="14">
                  <c:v>175.15772936569536</c:v>
                </c:pt>
                <c:pt idx="15">
                  <c:v>150.80065682512651</c:v>
                </c:pt>
                <c:pt idx="16">
                  <c:v>119.28667893857049</c:v>
                </c:pt>
                <c:pt idx="17">
                  <c:v>77.917719897634541</c:v>
                </c:pt>
                <c:pt idx="18">
                  <c:v>58.426612725853637</c:v>
                </c:pt>
                <c:pt idx="19">
                  <c:v>46.673186770868924</c:v>
                </c:pt>
                <c:pt idx="20">
                  <c:v>23.283140396547232</c:v>
                </c:pt>
                <c:pt idx="21">
                  <c:v>16.401120186739941</c:v>
                </c:pt>
                <c:pt idx="22">
                  <c:v>10.315290821107132</c:v>
                </c:pt>
                <c:pt idx="23">
                  <c:v>3.519809612375008</c:v>
                </c:pt>
                <c:pt idx="24">
                  <c:v>3.2743103603745412</c:v>
                </c:pt>
                <c:pt idx="25">
                  <c:v>1.2556037893568421</c:v>
                </c:pt>
                <c:pt idx="26">
                  <c:v>0.15737580541416055</c:v>
                </c:pt>
                <c:pt idx="27">
                  <c:v>2.9168210198075251E-2</c:v>
                </c:pt>
                <c:pt idx="28">
                  <c:v>1.3257885544579659E-3</c:v>
                </c:pt>
                <c:pt idx="29">
                  <c:v>-1.3374075111668988</c:v>
                </c:pt>
                <c:pt idx="30">
                  <c:v>-5.3813613494042905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Siniestros Directos'!$C$122:$AJ$122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51915136"/>
        <c:axId val="151925120"/>
      </c:barChart>
      <c:catAx>
        <c:axId val="15191513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1925120"/>
        <c:crosses val="autoZero"/>
        <c:auto val="1"/>
        <c:lblAlgn val="ctr"/>
        <c:lblOffset val="100"/>
      </c:catAx>
      <c:valAx>
        <c:axId val="151925120"/>
        <c:scaling>
          <c:orientation val="minMax"/>
        </c:scaling>
        <c:axPos val="l"/>
        <c:title>
          <c:tx>
            <c:strRef>
              <c:f>'Vida Siniestros Directos'!$G$127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7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191513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Siniestro Directo Promedio'!$C$67:$AG$67</c:f>
              <c:strCache>
                <c:ptCount val="30"/>
                <c:pt idx="0">
                  <c:v>CorpSeguros - 1</c:v>
                </c:pt>
                <c:pt idx="1">
                  <c:v>CN Life - 2</c:v>
                </c:pt>
                <c:pt idx="2">
                  <c:v>Principal - 3</c:v>
                </c:pt>
                <c:pt idx="3">
                  <c:v>Renta Nacional - 4</c:v>
                </c:pt>
                <c:pt idx="4">
                  <c:v>Penta Vida - 5</c:v>
                </c:pt>
                <c:pt idx="5">
                  <c:v>BBVA Vida - 6</c:v>
                </c:pt>
                <c:pt idx="6">
                  <c:v>Ace Vida - 7</c:v>
                </c:pt>
                <c:pt idx="7">
                  <c:v>Metlife - 8</c:v>
                </c:pt>
                <c:pt idx="8">
                  <c:v>Rigel - 9</c:v>
                </c:pt>
                <c:pt idx="9">
                  <c:v>Zurich Santander - 10</c:v>
                </c:pt>
                <c:pt idx="10">
                  <c:v>Ohio National - 11</c:v>
                </c:pt>
                <c:pt idx="11">
                  <c:v>Consorcio Nacional - 12</c:v>
                </c:pt>
                <c:pt idx="12">
                  <c:v>Huelen - 13</c:v>
                </c:pt>
                <c:pt idx="13">
                  <c:v>BanChile - 14</c:v>
                </c:pt>
                <c:pt idx="14">
                  <c:v>Mutual de Seguros - 15</c:v>
                </c:pt>
                <c:pt idx="15">
                  <c:v>M. del Ej. y Av. - 16</c:v>
                </c:pt>
                <c:pt idx="16">
                  <c:v>Itaú - 17</c:v>
                </c:pt>
                <c:pt idx="17">
                  <c:v>CorpVida - 18</c:v>
                </c:pt>
                <c:pt idx="18">
                  <c:v>CLC - 19</c:v>
                </c:pt>
                <c:pt idx="19">
                  <c:v>Mapfre Vida - 20</c:v>
                </c:pt>
                <c:pt idx="20">
                  <c:v>Cámara - 21</c:v>
                </c:pt>
                <c:pt idx="21">
                  <c:v>Chilena Consolidada - 22</c:v>
                </c:pt>
                <c:pt idx="22">
                  <c:v>Cruz del Sur - 23</c:v>
                </c:pt>
                <c:pt idx="23">
                  <c:v>Security Previsión - 24</c:v>
                </c:pt>
                <c:pt idx="24">
                  <c:v>BICE Vida - 25</c:v>
                </c:pt>
                <c:pt idx="25">
                  <c:v>EuroAmérica - 26</c:v>
                </c:pt>
                <c:pt idx="26">
                  <c:v>Cardif - 27</c:v>
                </c:pt>
                <c:pt idx="27">
                  <c:v>Sura - 28</c:v>
                </c:pt>
                <c:pt idx="28">
                  <c:v>BCI Seguros Vida - 29</c:v>
                </c:pt>
                <c:pt idx="29">
                  <c:v>M. de Carabineros - 30</c:v>
                </c:pt>
              </c:strCache>
            </c:strRef>
          </c:cat>
          <c:val>
            <c:numRef>
              <c:f>'Vida Siniestro Directo Promedio'!$C$66:$AG$66</c:f>
              <c:numCache>
                <c:formatCode>#,##0</c:formatCode>
                <c:ptCount val="31"/>
                <c:pt idx="0">
                  <c:v>10015.393138882331</c:v>
                </c:pt>
                <c:pt idx="1">
                  <c:v>4720.2072528913195</c:v>
                </c:pt>
                <c:pt idx="2">
                  <c:v>3167.0858957727542</c:v>
                </c:pt>
                <c:pt idx="3">
                  <c:v>1472.8343168451995</c:v>
                </c:pt>
                <c:pt idx="4">
                  <c:v>1044.4976455086828</c:v>
                </c:pt>
                <c:pt idx="5">
                  <c:v>386.04703270394202</c:v>
                </c:pt>
                <c:pt idx="6">
                  <c:v>292.30969068020363</c:v>
                </c:pt>
                <c:pt idx="7">
                  <c:v>210.96650961194823</c:v>
                </c:pt>
                <c:pt idx="8">
                  <c:v>174.70837386474793</c:v>
                </c:pt>
                <c:pt idx="9">
                  <c:v>111.51379780129865</c:v>
                </c:pt>
                <c:pt idx="10">
                  <c:v>94.666603854426484</c:v>
                </c:pt>
                <c:pt idx="11">
                  <c:v>92.65192265007731</c:v>
                </c:pt>
                <c:pt idx="12">
                  <c:v>87.142793884571603</c:v>
                </c:pt>
                <c:pt idx="13">
                  <c:v>76.767382222697009</c:v>
                </c:pt>
                <c:pt idx="14">
                  <c:v>66.413231779325045</c:v>
                </c:pt>
                <c:pt idx="15">
                  <c:v>66.371785860162859</c:v>
                </c:pt>
                <c:pt idx="16">
                  <c:v>59.033530197988</c:v>
                </c:pt>
                <c:pt idx="17">
                  <c:v>49.021612232602358</c:v>
                </c:pt>
                <c:pt idx="18">
                  <c:v>47.580052668497352</c:v>
                </c:pt>
                <c:pt idx="19">
                  <c:v>39.384359754314715</c:v>
                </c:pt>
                <c:pt idx="20">
                  <c:v>33.671906752300814</c:v>
                </c:pt>
                <c:pt idx="21">
                  <c:v>15.179909034074875</c:v>
                </c:pt>
                <c:pt idx="22">
                  <c:v>14.364147074984373</c:v>
                </c:pt>
                <c:pt idx="23">
                  <c:v>11.776557221570483</c:v>
                </c:pt>
                <c:pt idx="24">
                  <c:v>7.6016109297597589</c:v>
                </c:pt>
                <c:pt idx="25">
                  <c:v>6.5890148009039686</c:v>
                </c:pt>
                <c:pt idx="26">
                  <c:v>4.5349040491628978</c:v>
                </c:pt>
                <c:pt idx="27">
                  <c:v>3.4584070272798368</c:v>
                </c:pt>
                <c:pt idx="28">
                  <c:v>3.3999558736906463</c:v>
                </c:pt>
                <c:pt idx="29">
                  <c:v>0.36216749294542305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Siniestro Directo Promedio'!$C$67:$AG$67</c:f>
              <c:strCache>
                <c:ptCount val="30"/>
                <c:pt idx="0">
                  <c:v>CorpSeguros - 1</c:v>
                </c:pt>
                <c:pt idx="1">
                  <c:v>CN Life - 2</c:v>
                </c:pt>
                <c:pt idx="2">
                  <c:v>Principal - 3</c:v>
                </c:pt>
                <c:pt idx="3">
                  <c:v>Renta Nacional - 4</c:v>
                </c:pt>
                <c:pt idx="4">
                  <c:v>Penta Vida - 5</c:v>
                </c:pt>
                <c:pt idx="5">
                  <c:v>BBVA Vida - 6</c:v>
                </c:pt>
                <c:pt idx="6">
                  <c:v>Ace Vida - 7</c:v>
                </c:pt>
                <c:pt idx="7">
                  <c:v>Metlife - 8</c:v>
                </c:pt>
                <c:pt idx="8">
                  <c:v>Rigel - 9</c:v>
                </c:pt>
                <c:pt idx="9">
                  <c:v>Zurich Santander - 10</c:v>
                </c:pt>
                <c:pt idx="10">
                  <c:v>Ohio National - 11</c:v>
                </c:pt>
                <c:pt idx="11">
                  <c:v>Consorcio Nacional - 12</c:v>
                </c:pt>
                <c:pt idx="12">
                  <c:v>Huelen - 13</c:v>
                </c:pt>
                <c:pt idx="13">
                  <c:v>BanChile - 14</c:v>
                </c:pt>
                <c:pt idx="14">
                  <c:v>Mutual de Seguros - 15</c:v>
                </c:pt>
                <c:pt idx="15">
                  <c:v>M. del Ej. y Av. - 16</c:v>
                </c:pt>
                <c:pt idx="16">
                  <c:v>Itaú - 17</c:v>
                </c:pt>
                <c:pt idx="17">
                  <c:v>CorpVida - 18</c:v>
                </c:pt>
                <c:pt idx="18">
                  <c:v>CLC - 19</c:v>
                </c:pt>
                <c:pt idx="19">
                  <c:v>Mapfre Vida - 20</c:v>
                </c:pt>
                <c:pt idx="20">
                  <c:v>Cámara - 21</c:v>
                </c:pt>
                <c:pt idx="21">
                  <c:v>Chilena Consolidada - 22</c:v>
                </c:pt>
                <c:pt idx="22">
                  <c:v>Cruz del Sur - 23</c:v>
                </c:pt>
                <c:pt idx="23">
                  <c:v>Security Previsión - 24</c:v>
                </c:pt>
                <c:pt idx="24">
                  <c:v>BICE Vida - 25</c:v>
                </c:pt>
                <c:pt idx="25">
                  <c:v>EuroAmérica - 26</c:v>
                </c:pt>
                <c:pt idx="26">
                  <c:v>Cardif - 27</c:v>
                </c:pt>
                <c:pt idx="27">
                  <c:v>Sura - 28</c:v>
                </c:pt>
                <c:pt idx="28">
                  <c:v>BCI Seguros Vida - 29</c:v>
                </c:pt>
                <c:pt idx="29">
                  <c:v>M. de Carabineros - 30</c:v>
                </c:pt>
              </c:strCache>
            </c:strRef>
          </c:cat>
          <c:val>
            <c:numRef>
              <c:f>'Vida Siniestro Directo Promedio'!$C$69:$AG$69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52189568"/>
        <c:axId val="152191360"/>
      </c:barChart>
      <c:catAx>
        <c:axId val="15218956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2191360"/>
        <c:crosses val="autoZero"/>
        <c:auto val="1"/>
        <c:lblAlgn val="ctr"/>
        <c:lblOffset val="100"/>
      </c:catAx>
      <c:valAx>
        <c:axId val="152191360"/>
        <c:scaling>
          <c:orientation val="minMax"/>
        </c:scaling>
        <c:axPos val="l"/>
        <c:title>
          <c:tx>
            <c:strRef>
              <c:f>'Vida Siniestro Directo Promedio'!$G$71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47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218956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Siniestro Directo Promedio'!$C$119:$AJ$119</c:f>
              <c:strCache>
                <c:ptCount val="29"/>
                <c:pt idx="0">
                  <c:v>423 Renta Vitalicia Sobrevivencia</c:v>
                </c:pt>
                <c:pt idx="1">
                  <c:v>421 Renta Vitalicia Vejez</c:v>
                </c:pt>
                <c:pt idx="2">
                  <c:v>422 Renta Vitalicia Invalidez</c:v>
                </c:pt>
                <c:pt idx="3">
                  <c:v>424 Invalidez y Sobrevivencia</c:v>
                </c:pt>
                <c:pt idx="4">
                  <c:v>204 Mixto o Dotal</c:v>
                </c:pt>
                <c:pt idx="5">
                  <c:v>207 Protección Familiar</c:v>
                </c:pt>
                <c:pt idx="6">
                  <c:v>105 Renta</c:v>
                </c:pt>
                <c:pt idx="7">
                  <c:v>112 Desgravamen</c:v>
                </c:pt>
                <c:pt idx="8">
                  <c:v>114 Seguros con APV</c:v>
                </c:pt>
                <c:pt idx="9">
                  <c:v>250 Otros</c:v>
                </c:pt>
                <c:pt idx="10">
                  <c:v>103 Otros Seguros con CUI</c:v>
                </c:pt>
                <c:pt idx="11">
                  <c:v>111 Asistencia</c:v>
                </c:pt>
                <c:pt idx="12">
                  <c:v>212 Desgravamen</c:v>
                </c:pt>
                <c:pt idx="13">
                  <c:v>420 Seguro de AFP</c:v>
                </c:pt>
                <c:pt idx="14">
                  <c:v>109 Salud</c:v>
                </c:pt>
                <c:pt idx="15">
                  <c:v>113 SOAP</c:v>
                </c:pt>
                <c:pt idx="16">
                  <c:v>104 Mixto o Dotal</c:v>
                </c:pt>
                <c:pt idx="17">
                  <c:v>101 Vida Entera</c:v>
                </c:pt>
                <c:pt idx="18">
                  <c:v>102 Temporal de Vida</c:v>
                </c:pt>
                <c:pt idx="19">
                  <c:v>107 Protección Familiar</c:v>
                </c:pt>
                <c:pt idx="20">
                  <c:v>211 Asistencia</c:v>
                </c:pt>
                <c:pt idx="21">
                  <c:v>203 Otros Seguros con CUI</c:v>
                </c:pt>
                <c:pt idx="22">
                  <c:v>210 Accidentes Personales</c:v>
                </c:pt>
                <c:pt idx="23">
                  <c:v>213 Seguros con APV</c:v>
                </c:pt>
                <c:pt idx="24">
                  <c:v>110 Accidentes Personales</c:v>
                </c:pt>
                <c:pt idx="25">
                  <c:v>202 Temporal de Vida</c:v>
                </c:pt>
                <c:pt idx="26">
                  <c:v>201 Vida Entera</c:v>
                </c:pt>
                <c:pt idx="27">
                  <c:v>209 Salud</c:v>
                </c:pt>
                <c:pt idx="28">
                  <c:v>108 Incapacidad o Invalidez</c:v>
                </c:pt>
              </c:strCache>
            </c:strRef>
          </c:cat>
          <c:val>
            <c:numRef>
              <c:f>'Vida Siniestro Directo Promedio'!$C$120:$AJ$120</c:f>
              <c:numCache>
                <c:formatCode>#,##0</c:formatCode>
                <c:ptCount val="34"/>
                <c:pt idx="0">
                  <c:v>6559.4883319081855</c:v>
                </c:pt>
                <c:pt idx="1">
                  <c:v>4348.0099294355205</c:v>
                </c:pt>
                <c:pt idx="2">
                  <c:v>3624.6971344623576</c:v>
                </c:pt>
                <c:pt idx="3">
                  <c:v>3023.4049561477073</c:v>
                </c:pt>
                <c:pt idx="4">
                  <c:v>545.71836672909023</c:v>
                </c:pt>
                <c:pt idx="5">
                  <c:v>361.80762358813109</c:v>
                </c:pt>
                <c:pt idx="6">
                  <c:v>344.45632615891918</c:v>
                </c:pt>
                <c:pt idx="7">
                  <c:v>313.90091283921055</c:v>
                </c:pt>
                <c:pt idx="8">
                  <c:v>268.12309426169099</c:v>
                </c:pt>
                <c:pt idx="9">
                  <c:v>205.72749764032969</c:v>
                </c:pt>
                <c:pt idx="10">
                  <c:v>151.49779319479458</c:v>
                </c:pt>
                <c:pt idx="11">
                  <c:v>149.49692111749471</c:v>
                </c:pt>
                <c:pt idx="12">
                  <c:v>99.523782446991902</c:v>
                </c:pt>
                <c:pt idx="13">
                  <c:v>81.446085632767847</c:v>
                </c:pt>
                <c:pt idx="14">
                  <c:v>79.37437529139504</c:v>
                </c:pt>
                <c:pt idx="15">
                  <c:v>78.687880707080268</c:v>
                </c:pt>
                <c:pt idx="16">
                  <c:v>69.597981497811261</c:v>
                </c:pt>
                <c:pt idx="17">
                  <c:v>56.217623172896488</c:v>
                </c:pt>
                <c:pt idx="18">
                  <c:v>55.872722770332146</c:v>
                </c:pt>
                <c:pt idx="19">
                  <c:v>47.559852071229557</c:v>
                </c:pt>
                <c:pt idx="20">
                  <c:v>29.168210198075251</c:v>
                </c:pt>
                <c:pt idx="21">
                  <c:v>28.85086474077875</c:v>
                </c:pt>
                <c:pt idx="22">
                  <c:v>18.062772089426183</c:v>
                </c:pt>
                <c:pt idx="23">
                  <c:v>13.404211912807845</c:v>
                </c:pt>
                <c:pt idx="24">
                  <c:v>9.8623193546241392</c:v>
                </c:pt>
                <c:pt idx="25">
                  <c:v>2.6368219821076839</c:v>
                </c:pt>
                <c:pt idx="26">
                  <c:v>1.7314368707871151</c:v>
                </c:pt>
                <c:pt idx="27">
                  <c:v>1.1502836903630944</c:v>
                </c:pt>
                <c:pt idx="28">
                  <c:v>-191.05826216669979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Siniestro Directo Promedio'!$C$122:$AJ$122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52236416"/>
        <c:axId val="152237952"/>
      </c:barChart>
      <c:catAx>
        <c:axId val="15223641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2237952"/>
        <c:crosses val="autoZero"/>
        <c:auto val="1"/>
        <c:lblAlgn val="ctr"/>
        <c:lblOffset val="100"/>
      </c:catAx>
      <c:valAx>
        <c:axId val="152237952"/>
        <c:scaling>
          <c:orientation val="minMax"/>
        </c:scaling>
        <c:axPos val="l"/>
        <c:title>
          <c:tx>
            <c:strRef>
              <c:f>'Vida Siniestro Directo Promedio'!$G$127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497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223641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75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Número de Siniestros'!$C$67:$AG$67</c:f>
              <c:strCache>
                <c:ptCount val="30"/>
                <c:pt idx="0">
                  <c:v>M. de Carabineros - 1</c:v>
                </c:pt>
                <c:pt idx="1">
                  <c:v>BICE Vida - 2</c:v>
                </c:pt>
                <c:pt idx="2">
                  <c:v>Sura - 3</c:v>
                </c:pt>
                <c:pt idx="3">
                  <c:v>EuroAmérica - 4</c:v>
                </c:pt>
                <c:pt idx="4">
                  <c:v>Chilena Consolidada - 5</c:v>
                </c:pt>
                <c:pt idx="5">
                  <c:v>Cruz del Sur - 6</c:v>
                </c:pt>
                <c:pt idx="6">
                  <c:v>Security Previsión - 7</c:v>
                </c:pt>
                <c:pt idx="7">
                  <c:v>BCI Seguros Vida - 8</c:v>
                </c:pt>
                <c:pt idx="8">
                  <c:v>CorpVida - 9</c:v>
                </c:pt>
                <c:pt idx="9">
                  <c:v>Cámara - 10</c:v>
                </c:pt>
                <c:pt idx="10">
                  <c:v>Consorcio Nacional - 11</c:v>
                </c:pt>
                <c:pt idx="11">
                  <c:v>Metlife - 12</c:v>
                </c:pt>
                <c:pt idx="12">
                  <c:v>Ohio National - 13</c:v>
                </c:pt>
                <c:pt idx="13">
                  <c:v>BanChile - 14</c:v>
                </c:pt>
                <c:pt idx="14">
                  <c:v>Zurich Santander - 15</c:v>
                </c:pt>
                <c:pt idx="15">
                  <c:v>Cardif - 16</c:v>
                </c:pt>
                <c:pt idx="16">
                  <c:v>Mutual de Seguros - 17</c:v>
                </c:pt>
                <c:pt idx="17">
                  <c:v>Rigel - 18</c:v>
                </c:pt>
                <c:pt idx="18">
                  <c:v>BBVA Vida - 19</c:v>
                </c:pt>
                <c:pt idx="19">
                  <c:v>Penta Vida - 20</c:v>
                </c:pt>
                <c:pt idx="20">
                  <c:v>CLC - 21</c:v>
                </c:pt>
                <c:pt idx="21">
                  <c:v>M. del Ej. y Av. - 22</c:v>
                </c:pt>
                <c:pt idx="22">
                  <c:v>Mapfre Vida - 23</c:v>
                </c:pt>
                <c:pt idx="23">
                  <c:v>Itaú - 24</c:v>
                </c:pt>
                <c:pt idx="24">
                  <c:v>Principal - 25</c:v>
                </c:pt>
                <c:pt idx="25">
                  <c:v>Renta Nacional - 26</c:v>
                </c:pt>
                <c:pt idx="26">
                  <c:v>Ace Vida - 27</c:v>
                </c:pt>
                <c:pt idx="27">
                  <c:v>CorpSeguros - 28</c:v>
                </c:pt>
                <c:pt idx="28">
                  <c:v>CN Life - 29</c:v>
                </c:pt>
                <c:pt idx="29">
                  <c:v>Huelen - 30</c:v>
                </c:pt>
              </c:strCache>
            </c:strRef>
          </c:cat>
          <c:val>
            <c:numRef>
              <c:f>'Vida Número de Siniestros'!$C$66:$AG$66</c:f>
              <c:numCache>
                <c:formatCode>#,##0</c:formatCode>
                <c:ptCount val="31"/>
                <c:pt idx="0">
                  <c:v>765.13599999999997</c:v>
                </c:pt>
                <c:pt idx="1">
                  <c:v>740.82600000000002</c:v>
                </c:pt>
                <c:pt idx="2">
                  <c:v>666.58399999999995</c:v>
                </c:pt>
                <c:pt idx="3">
                  <c:v>548.81299999999999</c:v>
                </c:pt>
                <c:pt idx="4">
                  <c:v>299.53399999999999</c:v>
                </c:pt>
                <c:pt idx="5">
                  <c:v>262.685</c:v>
                </c:pt>
                <c:pt idx="6">
                  <c:v>218.16800000000001</c:v>
                </c:pt>
                <c:pt idx="7">
                  <c:v>182.56399999999999</c:v>
                </c:pt>
                <c:pt idx="8">
                  <c:v>143.01</c:v>
                </c:pt>
                <c:pt idx="9">
                  <c:v>83.641000000000005</c:v>
                </c:pt>
                <c:pt idx="10">
                  <c:v>78.421999999999997</c:v>
                </c:pt>
                <c:pt idx="11">
                  <c:v>56.366</c:v>
                </c:pt>
                <c:pt idx="12">
                  <c:v>22.068999999999999</c:v>
                </c:pt>
                <c:pt idx="13">
                  <c:v>10.738</c:v>
                </c:pt>
                <c:pt idx="14">
                  <c:v>9.6050000000000004</c:v>
                </c:pt>
                <c:pt idx="15">
                  <c:v>4.7489999999999997</c:v>
                </c:pt>
                <c:pt idx="16">
                  <c:v>4.3360000000000003</c:v>
                </c:pt>
                <c:pt idx="17">
                  <c:v>4.319</c:v>
                </c:pt>
                <c:pt idx="18">
                  <c:v>3.9620000000000002</c:v>
                </c:pt>
                <c:pt idx="19">
                  <c:v>3.9249999999999998</c:v>
                </c:pt>
                <c:pt idx="20">
                  <c:v>3.331</c:v>
                </c:pt>
                <c:pt idx="21">
                  <c:v>3.2869999999999999</c:v>
                </c:pt>
                <c:pt idx="22">
                  <c:v>2.3879999999999999</c:v>
                </c:pt>
                <c:pt idx="23">
                  <c:v>1.925</c:v>
                </c:pt>
                <c:pt idx="24">
                  <c:v>1.665</c:v>
                </c:pt>
                <c:pt idx="25">
                  <c:v>1.3089999999999999</c:v>
                </c:pt>
                <c:pt idx="26">
                  <c:v>0.504</c:v>
                </c:pt>
                <c:pt idx="27">
                  <c:v>0.32400000000000001</c:v>
                </c:pt>
                <c:pt idx="28">
                  <c:v>0.21199999999999999</c:v>
                </c:pt>
                <c:pt idx="29">
                  <c:v>3.2000000000000001E-2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Número de Siniestros'!$C$67:$AG$67</c:f>
              <c:strCache>
                <c:ptCount val="30"/>
                <c:pt idx="0">
                  <c:v>M. de Carabineros - 1</c:v>
                </c:pt>
                <c:pt idx="1">
                  <c:v>BICE Vida - 2</c:v>
                </c:pt>
                <c:pt idx="2">
                  <c:v>Sura - 3</c:v>
                </c:pt>
                <c:pt idx="3">
                  <c:v>EuroAmérica - 4</c:v>
                </c:pt>
                <c:pt idx="4">
                  <c:v>Chilena Consolidada - 5</c:v>
                </c:pt>
                <c:pt idx="5">
                  <c:v>Cruz del Sur - 6</c:v>
                </c:pt>
                <c:pt idx="6">
                  <c:v>Security Previsión - 7</c:v>
                </c:pt>
                <c:pt idx="7">
                  <c:v>BCI Seguros Vida - 8</c:v>
                </c:pt>
                <c:pt idx="8">
                  <c:v>CorpVida - 9</c:v>
                </c:pt>
                <c:pt idx="9">
                  <c:v>Cámara - 10</c:v>
                </c:pt>
                <c:pt idx="10">
                  <c:v>Consorcio Nacional - 11</c:v>
                </c:pt>
                <c:pt idx="11">
                  <c:v>Metlife - 12</c:v>
                </c:pt>
                <c:pt idx="12">
                  <c:v>Ohio National - 13</c:v>
                </c:pt>
                <c:pt idx="13">
                  <c:v>BanChile - 14</c:v>
                </c:pt>
                <c:pt idx="14">
                  <c:v>Zurich Santander - 15</c:v>
                </c:pt>
                <c:pt idx="15">
                  <c:v>Cardif - 16</c:v>
                </c:pt>
                <c:pt idx="16">
                  <c:v>Mutual de Seguros - 17</c:v>
                </c:pt>
                <c:pt idx="17">
                  <c:v>Rigel - 18</c:v>
                </c:pt>
                <c:pt idx="18">
                  <c:v>BBVA Vida - 19</c:v>
                </c:pt>
                <c:pt idx="19">
                  <c:v>Penta Vida - 20</c:v>
                </c:pt>
                <c:pt idx="20">
                  <c:v>CLC - 21</c:v>
                </c:pt>
                <c:pt idx="21">
                  <c:v>M. del Ej. y Av. - 22</c:v>
                </c:pt>
                <c:pt idx="22">
                  <c:v>Mapfre Vida - 23</c:v>
                </c:pt>
                <c:pt idx="23">
                  <c:v>Itaú - 24</c:v>
                </c:pt>
                <c:pt idx="24">
                  <c:v>Principal - 25</c:v>
                </c:pt>
                <c:pt idx="25">
                  <c:v>Renta Nacional - 26</c:v>
                </c:pt>
                <c:pt idx="26">
                  <c:v>Ace Vida - 27</c:v>
                </c:pt>
                <c:pt idx="27">
                  <c:v>CorpSeguros - 28</c:v>
                </c:pt>
                <c:pt idx="28">
                  <c:v>CN Life - 29</c:v>
                </c:pt>
                <c:pt idx="29">
                  <c:v>Huelen - 30</c:v>
                </c:pt>
              </c:strCache>
            </c:strRef>
          </c:cat>
          <c:val>
            <c:numRef>
              <c:f>'Vida Número de Siniestros'!$C$69:$AG$69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52494464"/>
        <c:axId val="152496000"/>
      </c:barChart>
      <c:catAx>
        <c:axId val="15249446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2496000"/>
        <c:crosses val="autoZero"/>
        <c:auto val="1"/>
        <c:lblAlgn val="ctr"/>
        <c:lblOffset val="100"/>
      </c:catAx>
      <c:valAx>
        <c:axId val="152496000"/>
        <c:scaling>
          <c:orientation val="minMax"/>
        </c:scaling>
        <c:axPos val="l"/>
        <c:title>
          <c:tx>
            <c:strRef>
              <c:f>'Vida Número de Siniestros'!$G$71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523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249446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Número de Siniestros'!$C$119:$AJ$119</c:f>
              <c:strCache>
                <c:ptCount val="29"/>
                <c:pt idx="0">
                  <c:v>209 Salud</c:v>
                </c:pt>
                <c:pt idx="1">
                  <c:v>202 Temporal de Vida</c:v>
                </c:pt>
                <c:pt idx="2">
                  <c:v>201 Vida Entera</c:v>
                </c:pt>
                <c:pt idx="3">
                  <c:v>420 Seguro de AFP</c:v>
                </c:pt>
                <c:pt idx="4">
                  <c:v>212 Desgravamen</c:v>
                </c:pt>
                <c:pt idx="5">
                  <c:v>103 Otros Seguros con CUI</c:v>
                </c:pt>
                <c:pt idx="6">
                  <c:v>109 Salud</c:v>
                </c:pt>
                <c:pt idx="7">
                  <c:v>421 Renta Vitalicia Vejez</c:v>
                </c:pt>
                <c:pt idx="8">
                  <c:v>104 Mixto o Dotal</c:v>
                </c:pt>
                <c:pt idx="9">
                  <c:v>210 Accidentes Personales</c:v>
                </c:pt>
                <c:pt idx="10">
                  <c:v>114 Seguros con APV</c:v>
                </c:pt>
                <c:pt idx="11">
                  <c:v>107 Protección Familiar</c:v>
                </c:pt>
                <c:pt idx="12">
                  <c:v>105 Renta</c:v>
                </c:pt>
                <c:pt idx="13">
                  <c:v>102 Temporal de Vida</c:v>
                </c:pt>
                <c:pt idx="14">
                  <c:v>422 Renta Vitalicia Invalidez</c:v>
                </c:pt>
                <c:pt idx="15">
                  <c:v>213 Seguros con APV</c:v>
                </c:pt>
                <c:pt idx="16">
                  <c:v>110 Accidentes Personales</c:v>
                </c:pt>
                <c:pt idx="17">
                  <c:v>101 Vida Entera</c:v>
                </c:pt>
                <c:pt idx="18">
                  <c:v>423 Renta Vitalicia Sobrevivencia</c:v>
                </c:pt>
                <c:pt idx="19">
                  <c:v>250 Otros</c:v>
                </c:pt>
                <c:pt idx="20">
                  <c:v>207 Protección Familiar</c:v>
                </c:pt>
                <c:pt idx="21">
                  <c:v>203 Otros Seguros con CUI</c:v>
                </c:pt>
                <c:pt idx="22">
                  <c:v>424 Invalidez y Sobrevivencia</c:v>
                </c:pt>
                <c:pt idx="23">
                  <c:v>111 Asistencia</c:v>
                </c:pt>
                <c:pt idx="24">
                  <c:v>108 Incapacidad o Invalidez</c:v>
                </c:pt>
                <c:pt idx="25">
                  <c:v>204 Mixto o Dotal</c:v>
                </c:pt>
                <c:pt idx="26">
                  <c:v>112 Desgravamen</c:v>
                </c:pt>
                <c:pt idx="27">
                  <c:v>113 SOAP</c:v>
                </c:pt>
                <c:pt idx="28">
                  <c:v>211 Asistencia</c:v>
                </c:pt>
              </c:strCache>
            </c:strRef>
          </c:cat>
          <c:val>
            <c:numRef>
              <c:f>'Vida Número de Siniestros'!$C$120:$AJ$120</c:f>
              <c:numCache>
                <c:formatCode>#,##0</c:formatCode>
                <c:ptCount val="34"/>
                <c:pt idx="0">
                  <c:v>3251.8829999999998</c:v>
                </c:pt>
                <c:pt idx="1">
                  <c:v>579.47799999999995</c:v>
                </c:pt>
                <c:pt idx="2">
                  <c:v>101.161</c:v>
                </c:pt>
                <c:pt idx="3">
                  <c:v>95.665999999999997</c:v>
                </c:pt>
                <c:pt idx="4">
                  <c:v>23.276</c:v>
                </c:pt>
                <c:pt idx="5">
                  <c:v>15.795</c:v>
                </c:pt>
                <c:pt idx="6">
                  <c:v>9.5679999999999996</c:v>
                </c:pt>
                <c:pt idx="7">
                  <c:v>8.3230000000000004</c:v>
                </c:pt>
                <c:pt idx="8">
                  <c:v>7.56</c:v>
                </c:pt>
                <c:pt idx="9">
                  <c:v>6.6040000000000001</c:v>
                </c:pt>
                <c:pt idx="10">
                  <c:v>5.82</c:v>
                </c:pt>
                <c:pt idx="11">
                  <c:v>4.7370000000000001</c:v>
                </c:pt>
                <c:pt idx="12">
                  <c:v>2.7189999999999999</c:v>
                </c:pt>
                <c:pt idx="13">
                  <c:v>2.6989999999999998</c:v>
                </c:pt>
                <c:pt idx="14">
                  <c:v>2.5619999999999998</c:v>
                </c:pt>
                <c:pt idx="15">
                  <c:v>1.7370000000000001</c:v>
                </c:pt>
                <c:pt idx="16">
                  <c:v>1.663</c:v>
                </c:pt>
                <c:pt idx="17">
                  <c:v>1.3859999999999999</c:v>
                </c:pt>
                <c:pt idx="18">
                  <c:v>1.052</c:v>
                </c:pt>
                <c:pt idx="19">
                  <c:v>0.28399999999999997</c:v>
                </c:pt>
                <c:pt idx="20">
                  <c:v>0.129</c:v>
                </c:pt>
                <c:pt idx="21">
                  <c:v>0.122</c:v>
                </c:pt>
                <c:pt idx="22">
                  <c:v>0.11600000000000001</c:v>
                </c:pt>
                <c:pt idx="23">
                  <c:v>6.9000000000000006E-2</c:v>
                </c:pt>
                <c:pt idx="24">
                  <c:v>7.0000000000000001E-3</c:v>
                </c:pt>
                <c:pt idx="25">
                  <c:v>6.0000000000000001E-3</c:v>
                </c:pt>
                <c:pt idx="26">
                  <c:v>3.9999999999999992E-3</c:v>
                </c:pt>
                <c:pt idx="27">
                  <c:v>2E-3</c:v>
                </c:pt>
                <c:pt idx="28">
                  <c:v>9.999999999999998E-4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Número de Siniestros'!$C$122:$AJ$122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52717184"/>
        <c:axId val="152718720"/>
      </c:barChart>
      <c:catAx>
        <c:axId val="15271718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2718720"/>
        <c:crosses val="autoZero"/>
        <c:auto val="1"/>
        <c:lblAlgn val="ctr"/>
        <c:lblOffset val="100"/>
      </c:catAx>
      <c:valAx>
        <c:axId val="152718720"/>
        <c:scaling>
          <c:orientation val="minMax"/>
        </c:scaling>
        <c:axPos val="l"/>
        <c:title>
          <c:tx>
            <c:strRef>
              <c:f>'Vida Número de Siniestros'!$G$127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557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271718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0.0%;\-0.0%;;@" sourceLinked="0"/>
            <c:showVal val="1"/>
          </c:dLbls>
          <c:cat>
            <c:strRef>
              <c:f>'Vida Indicadores de Gestión'!$C$31:$AG$31</c:f>
              <c:strCache>
                <c:ptCount val="30"/>
                <c:pt idx="0">
                  <c:v>M. del Ej. y Av. - 1</c:v>
                </c:pt>
                <c:pt idx="1">
                  <c:v>EuroAmérica - 2</c:v>
                </c:pt>
                <c:pt idx="2">
                  <c:v>Renta Nacional - 3</c:v>
                </c:pt>
                <c:pt idx="3">
                  <c:v>Security Previsión - 4</c:v>
                </c:pt>
                <c:pt idx="4">
                  <c:v>Penta Vida - 5</c:v>
                </c:pt>
                <c:pt idx="5">
                  <c:v>Sura - 6</c:v>
                </c:pt>
                <c:pt idx="6">
                  <c:v>BBVA Vida - 7</c:v>
                </c:pt>
                <c:pt idx="7">
                  <c:v>Huelen - 8</c:v>
                </c:pt>
                <c:pt idx="8">
                  <c:v>Consorcio Nacional - 9</c:v>
                </c:pt>
                <c:pt idx="9">
                  <c:v>BICE Vida - 10</c:v>
                </c:pt>
                <c:pt idx="10">
                  <c:v>CN Life - 11</c:v>
                </c:pt>
                <c:pt idx="11">
                  <c:v>Cardif - 12</c:v>
                </c:pt>
                <c:pt idx="12">
                  <c:v>Cruz del Sur - 13</c:v>
                </c:pt>
                <c:pt idx="13">
                  <c:v>Metlife - 14</c:v>
                </c:pt>
                <c:pt idx="14">
                  <c:v>CorpSeguros - 15</c:v>
                </c:pt>
                <c:pt idx="15">
                  <c:v>CorpVida - 16</c:v>
                </c:pt>
                <c:pt idx="16">
                  <c:v>Principal - 17</c:v>
                </c:pt>
                <c:pt idx="17">
                  <c:v>Ohio National - 18</c:v>
                </c:pt>
                <c:pt idx="18">
                  <c:v>BCI Seguros Vida - 19</c:v>
                </c:pt>
                <c:pt idx="19">
                  <c:v>Zurich Santander - 20</c:v>
                </c:pt>
                <c:pt idx="20">
                  <c:v>Mutual de Seguros - 21</c:v>
                </c:pt>
                <c:pt idx="21">
                  <c:v>Chilena Consolidada - 22</c:v>
                </c:pt>
                <c:pt idx="22">
                  <c:v>Cámara - 23</c:v>
                </c:pt>
                <c:pt idx="23">
                  <c:v>M. de Carabineros - 24</c:v>
                </c:pt>
                <c:pt idx="24">
                  <c:v>BanChile - 25</c:v>
                </c:pt>
                <c:pt idx="25">
                  <c:v>Ace Vida - 26</c:v>
                </c:pt>
                <c:pt idx="26">
                  <c:v>Rigel - 27</c:v>
                </c:pt>
                <c:pt idx="27">
                  <c:v>Mapfre Vida - 28</c:v>
                </c:pt>
                <c:pt idx="28">
                  <c:v>Itaú - 29</c:v>
                </c:pt>
                <c:pt idx="29">
                  <c:v>CLC - 30</c:v>
                </c:pt>
              </c:strCache>
            </c:strRef>
          </c:cat>
          <c:val>
            <c:numRef>
              <c:f>'Vida Indicadores de Gestión'!$C$30:$AG$30</c:f>
              <c:numCache>
                <c:formatCode>0.0%</c:formatCode>
                <c:ptCount val="31"/>
                <c:pt idx="0">
                  <c:v>9.314327319052651E-2</c:v>
                </c:pt>
                <c:pt idx="1">
                  <c:v>8.345346732417129E-2</c:v>
                </c:pt>
                <c:pt idx="2">
                  <c:v>8.0031451933464601E-2</c:v>
                </c:pt>
                <c:pt idx="3">
                  <c:v>6.3965503858358017E-2</c:v>
                </c:pt>
                <c:pt idx="4">
                  <c:v>6.317958538925833E-2</c:v>
                </c:pt>
                <c:pt idx="5">
                  <c:v>6.0295408923278407E-2</c:v>
                </c:pt>
                <c:pt idx="6">
                  <c:v>5.8861509482479334E-2</c:v>
                </c:pt>
                <c:pt idx="7">
                  <c:v>5.8110741713725364E-2</c:v>
                </c:pt>
                <c:pt idx="8">
                  <c:v>5.6879537449811932E-2</c:v>
                </c:pt>
                <c:pt idx="9">
                  <c:v>5.6663969473168249E-2</c:v>
                </c:pt>
                <c:pt idx="10">
                  <c:v>5.6294257373870352E-2</c:v>
                </c:pt>
                <c:pt idx="11">
                  <c:v>5.4217026844187319E-2</c:v>
                </c:pt>
                <c:pt idx="12">
                  <c:v>5.3827783637883056E-2</c:v>
                </c:pt>
                <c:pt idx="13">
                  <c:v>5.0992603583555542E-2</c:v>
                </c:pt>
                <c:pt idx="14">
                  <c:v>4.9450221955076375E-2</c:v>
                </c:pt>
                <c:pt idx="15">
                  <c:v>4.9393094597500117E-2</c:v>
                </c:pt>
                <c:pt idx="16">
                  <c:v>4.6741040028106383E-2</c:v>
                </c:pt>
                <c:pt idx="17">
                  <c:v>4.6243153006881532E-2</c:v>
                </c:pt>
                <c:pt idx="18">
                  <c:v>4.4236999841372263E-2</c:v>
                </c:pt>
                <c:pt idx="19">
                  <c:v>4.3995133065450595E-2</c:v>
                </c:pt>
                <c:pt idx="20">
                  <c:v>4.3871719059764835E-2</c:v>
                </c:pt>
                <c:pt idx="21">
                  <c:v>4.3772947789134389E-2</c:v>
                </c:pt>
                <c:pt idx="22">
                  <c:v>3.7856904741170358E-2</c:v>
                </c:pt>
                <c:pt idx="23">
                  <c:v>3.5889043660291921E-2</c:v>
                </c:pt>
                <c:pt idx="24">
                  <c:v>3.5199796946631084E-2</c:v>
                </c:pt>
                <c:pt idx="25">
                  <c:v>3.5184226243436242E-2</c:v>
                </c:pt>
                <c:pt idx="26">
                  <c:v>3.4625716729724393E-2</c:v>
                </c:pt>
                <c:pt idx="27">
                  <c:v>3.3168451451852807E-2</c:v>
                </c:pt>
                <c:pt idx="28">
                  <c:v>2.967476606759608E-2</c:v>
                </c:pt>
                <c:pt idx="29">
                  <c:v>1.7616946404527815E-2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Indicadores de Gestión'!$C$31:$AG$31</c:f>
              <c:strCache>
                <c:ptCount val="30"/>
                <c:pt idx="0">
                  <c:v>M. del Ej. y Av. - 1</c:v>
                </c:pt>
                <c:pt idx="1">
                  <c:v>EuroAmérica - 2</c:v>
                </c:pt>
                <c:pt idx="2">
                  <c:v>Renta Nacional - 3</c:v>
                </c:pt>
                <c:pt idx="3">
                  <c:v>Security Previsión - 4</c:v>
                </c:pt>
                <c:pt idx="4">
                  <c:v>Penta Vida - 5</c:v>
                </c:pt>
                <c:pt idx="5">
                  <c:v>Sura - 6</c:v>
                </c:pt>
                <c:pt idx="6">
                  <c:v>BBVA Vida - 7</c:v>
                </c:pt>
                <c:pt idx="7">
                  <c:v>Huelen - 8</c:v>
                </c:pt>
                <c:pt idx="8">
                  <c:v>Consorcio Nacional - 9</c:v>
                </c:pt>
                <c:pt idx="9">
                  <c:v>BICE Vida - 10</c:v>
                </c:pt>
                <c:pt idx="10">
                  <c:v>CN Life - 11</c:v>
                </c:pt>
                <c:pt idx="11">
                  <c:v>Cardif - 12</c:v>
                </c:pt>
                <c:pt idx="12">
                  <c:v>Cruz del Sur - 13</c:v>
                </c:pt>
                <c:pt idx="13">
                  <c:v>Metlife - 14</c:v>
                </c:pt>
                <c:pt idx="14">
                  <c:v>CorpSeguros - 15</c:v>
                </c:pt>
                <c:pt idx="15">
                  <c:v>CorpVida - 16</c:v>
                </c:pt>
                <c:pt idx="16">
                  <c:v>Principal - 17</c:v>
                </c:pt>
                <c:pt idx="17">
                  <c:v>Ohio National - 18</c:v>
                </c:pt>
                <c:pt idx="18">
                  <c:v>BCI Seguros Vida - 19</c:v>
                </c:pt>
                <c:pt idx="19">
                  <c:v>Zurich Santander - 20</c:v>
                </c:pt>
                <c:pt idx="20">
                  <c:v>Mutual de Seguros - 21</c:v>
                </c:pt>
                <c:pt idx="21">
                  <c:v>Chilena Consolidada - 22</c:v>
                </c:pt>
                <c:pt idx="22">
                  <c:v>Cámara - 23</c:v>
                </c:pt>
                <c:pt idx="23">
                  <c:v>M. de Carabineros - 24</c:v>
                </c:pt>
                <c:pt idx="24">
                  <c:v>BanChile - 25</c:v>
                </c:pt>
                <c:pt idx="25">
                  <c:v>Ace Vida - 26</c:v>
                </c:pt>
                <c:pt idx="26">
                  <c:v>Rigel - 27</c:v>
                </c:pt>
                <c:pt idx="27">
                  <c:v>Mapfre Vida - 28</c:v>
                </c:pt>
                <c:pt idx="28">
                  <c:v>Itaú - 29</c:v>
                </c:pt>
                <c:pt idx="29">
                  <c:v>CLC - 30</c:v>
                </c:pt>
              </c:strCache>
            </c:strRef>
          </c:cat>
          <c:val>
            <c:numRef>
              <c:f>'Vida Indicadores de Gestión'!$C$33:$AG$33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53171456"/>
        <c:axId val="153172992"/>
      </c:barChart>
      <c:catAx>
        <c:axId val="15317145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3172992"/>
        <c:crosses val="autoZero"/>
        <c:auto val="1"/>
        <c:lblAlgn val="ctr"/>
        <c:lblOffset val="100"/>
      </c:catAx>
      <c:valAx>
        <c:axId val="153172992"/>
        <c:scaling>
          <c:orientation val="minMax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317145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jpeg"/><Relationship Id="rId4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image" Target="../media/image1.jpeg"/><Relationship Id="rId4" Type="http://schemas.openxmlformats.org/officeDocument/2006/relationships/chart" Target="../charts/chart3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12</xdr:col>
      <xdr:colOff>36750</xdr:colOff>
      <xdr:row>131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134</xdr:row>
      <xdr:rowOff>0</xdr:rowOff>
    </xdr:from>
    <xdr:to>
      <xdr:col>12</xdr:col>
      <xdr:colOff>36750</xdr:colOff>
      <xdr:row>161</xdr:row>
      <xdr:rowOff>102375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12</xdr:col>
      <xdr:colOff>36750</xdr:colOff>
      <xdr:row>120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123</xdr:row>
      <xdr:rowOff>0</xdr:rowOff>
    </xdr:from>
    <xdr:to>
      <xdr:col>12</xdr:col>
      <xdr:colOff>36750</xdr:colOff>
      <xdr:row>150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12</xdr:col>
      <xdr:colOff>36750</xdr:colOff>
      <xdr:row>126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134</xdr:row>
      <xdr:rowOff>0</xdr:rowOff>
    </xdr:from>
    <xdr:to>
      <xdr:col>12</xdr:col>
      <xdr:colOff>36750</xdr:colOff>
      <xdr:row>166</xdr:row>
      <xdr:rowOff>108000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0</xdr:colOff>
      <xdr:row>173</xdr:row>
      <xdr:rowOff>0</xdr:rowOff>
    </xdr:from>
    <xdr:to>
      <xdr:col>12</xdr:col>
      <xdr:colOff>36750</xdr:colOff>
      <xdr:row>200</xdr:row>
      <xdr:rowOff>102375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36750</xdr:colOff>
      <xdr:row>123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36750</xdr:colOff>
      <xdr:row>101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123</xdr:row>
      <xdr:rowOff>0</xdr:rowOff>
    </xdr:from>
    <xdr:to>
      <xdr:col>12</xdr:col>
      <xdr:colOff>36750</xdr:colOff>
      <xdr:row>150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36750</xdr:colOff>
      <xdr:row>92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114</xdr:row>
      <xdr:rowOff>0</xdr:rowOff>
    </xdr:from>
    <xdr:to>
      <xdr:col>12</xdr:col>
      <xdr:colOff>36750</xdr:colOff>
      <xdr:row>141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12</xdr:col>
      <xdr:colOff>36750</xdr:colOff>
      <xdr:row>85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12</xdr:col>
      <xdr:colOff>36750</xdr:colOff>
      <xdr:row>131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134</xdr:row>
      <xdr:rowOff>0</xdr:rowOff>
    </xdr:from>
    <xdr:to>
      <xdr:col>12</xdr:col>
      <xdr:colOff>36750</xdr:colOff>
      <xdr:row>161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12</xdr:col>
      <xdr:colOff>36750</xdr:colOff>
      <xdr:row>120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123</xdr:row>
      <xdr:rowOff>0</xdr:rowOff>
    </xdr:from>
    <xdr:to>
      <xdr:col>12</xdr:col>
      <xdr:colOff>36750</xdr:colOff>
      <xdr:row>150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12</xdr:col>
      <xdr:colOff>36750</xdr:colOff>
      <xdr:row>126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134</xdr:row>
      <xdr:rowOff>0</xdr:rowOff>
    </xdr:from>
    <xdr:to>
      <xdr:col>12</xdr:col>
      <xdr:colOff>36750</xdr:colOff>
      <xdr:row>166</xdr:row>
      <xdr:rowOff>108000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0</xdr:colOff>
      <xdr:row>173</xdr:row>
      <xdr:rowOff>0</xdr:rowOff>
    </xdr:from>
    <xdr:to>
      <xdr:col>12</xdr:col>
      <xdr:colOff>36750</xdr:colOff>
      <xdr:row>200</xdr:row>
      <xdr:rowOff>102375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36750</xdr:colOff>
      <xdr:row>123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12</xdr:col>
      <xdr:colOff>36750</xdr:colOff>
      <xdr:row>74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B9:H103"/>
  <sheetViews>
    <sheetView tabSelected="1" zoomScaleNormal="100" workbookViewId="0"/>
  </sheetViews>
  <sheetFormatPr baseColWidth="10" defaultRowHeight="11.25"/>
  <cols>
    <col min="1" max="1" width="2.85546875" style="11" customWidth="1"/>
    <col min="2" max="2" width="21.42578125" style="11" customWidth="1"/>
    <col min="3" max="3" width="4.28515625" style="11" customWidth="1"/>
    <col min="4" max="4" width="21.42578125" style="11" customWidth="1"/>
    <col min="5" max="5" width="11.42578125" style="11" customWidth="1"/>
    <col min="6" max="16384" width="11.42578125" style="11"/>
  </cols>
  <sheetData>
    <row r="9" spans="2:2" ht="18.75" customHeight="1">
      <c r="B9" s="1" t="s">
        <v>19</v>
      </c>
    </row>
    <row r="11" spans="2:2" s="102" customFormat="1" ht="18.75" customHeight="1">
      <c r="B11" s="102" t="s">
        <v>459</v>
      </c>
    </row>
    <row r="12" spans="2:2" ht="18.75" customHeight="1">
      <c r="B12" s="207" t="s">
        <v>526</v>
      </c>
    </row>
    <row r="15" spans="2:2" ht="15.75">
      <c r="B15" s="12" t="s">
        <v>493</v>
      </c>
    </row>
    <row r="16" spans="2:2">
      <c r="B16" s="18" t="s">
        <v>492</v>
      </c>
    </row>
    <row r="17" spans="2:4">
      <c r="B17" s="18" t="s">
        <v>7</v>
      </c>
    </row>
    <row r="18" spans="2:4">
      <c r="B18" s="18" t="s">
        <v>14</v>
      </c>
    </row>
    <row r="19" spans="2:4">
      <c r="B19" s="18" t="s">
        <v>12</v>
      </c>
    </row>
    <row r="20" spans="2:4">
      <c r="B20" s="18" t="s">
        <v>16</v>
      </c>
    </row>
    <row r="23" spans="2:4" s="14" customFormat="1" ht="18.75" customHeight="1">
      <c r="B23" s="13" t="s">
        <v>0</v>
      </c>
      <c r="D23" s="13" t="s">
        <v>1</v>
      </c>
    </row>
    <row r="24" spans="2:4" s="15" customFormat="1"/>
    <row r="25" spans="2:4" s="15" customFormat="1" ht="12.75">
      <c r="B25" s="16" t="s">
        <v>2</v>
      </c>
      <c r="D25" s="16" t="s">
        <v>2</v>
      </c>
    </row>
    <row r="26" spans="2:4" s="15" customFormat="1">
      <c r="B26" s="18" t="s">
        <v>3</v>
      </c>
      <c r="D26" s="18" t="s">
        <v>3</v>
      </c>
    </row>
    <row r="27" spans="2:4" s="15" customFormat="1">
      <c r="B27" s="18" t="s">
        <v>4</v>
      </c>
      <c r="D27" s="18" t="s">
        <v>4</v>
      </c>
    </row>
    <row r="28" spans="2:4" s="15" customFormat="1">
      <c r="B28" s="18" t="s">
        <v>5</v>
      </c>
      <c r="D28" s="18" t="s">
        <v>5</v>
      </c>
    </row>
    <row r="29" spans="2:4" s="15" customFormat="1">
      <c r="B29" s="18" t="s">
        <v>6</v>
      </c>
      <c r="D29" s="18" t="s">
        <v>6</v>
      </c>
    </row>
    <row r="30" spans="2:4" s="15" customFormat="1"/>
    <row r="31" spans="2:4" s="15" customFormat="1"/>
    <row r="32" spans="2:4" s="15" customFormat="1" ht="12.75">
      <c r="B32" s="16" t="s">
        <v>10</v>
      </c>
      <c r="D32" s="16" t="s">
        <v>10</v>
      </c>
    </row>
    <row r="33" spans="2:4" s="15" customFormat="1">
      <c r="B33" s="18" t="s">
        <v>7</v>
      </c>
      <c r="C33" s="17"/>
      <c r="D33" s="18" t="s">
        <v>7</v>
      </c>
    </row>
    <row r="34" spans="2:4" s="15" customFormat="1">
      <c r="B34" s="18" t="s">
        <v>390</v>
      </c>
      <c r="C34" s="17"/>
      <c r="D34" s="18" t="s">
        <v>390</v>
      </c>
    </row>
    <row r="35" spans="2:4" s="15" customFormat="1">
      <c r="B35" s="18" t="s">
        <v>8</v>
      </c>
      <c r="C35" s="17"/>
      <c r="D35" s="18" t="s">
        <v>8</v>
      </c>
    </row>
    <row r="36" spans="2:4" s="15" customFormat="1">
      <c r="B36" s="18" t="s">
        <v>9</v>
      </c>
      <c r="C36" s="17"/>
      <c r="D36" s="18" t="s">
        <v>9</v>
      </c>
    </row>
    <row r="37" spans="2:4" s="15" customFormat="1">
      <c r="B37" s="18" t="s">
        <v>11</v>
      </c>
      <c r="C37" s="17"/>
      <c r="D37" s="18"/>
    </row>
    <row r="38" spans="2:4" s="15" customFormat="1">
      <c r="B38" s="17"/>
      <c r="C38" s="17"/>
      <c r="D38" s="17"/>
    </row>
    <row r="39" spans="2:4" s="15" customFormat="1">
      <c r="B39" s="18" t="s">
        <v>12</v>
      </c>
      <c r="C39" s="17"/>
      <c r="D39" s="18" t="s">
        <v>12</v>
      </c>
    </row>
    <row r="40" spans="2:4" s="15" customFormat="1">
      <c r="B40" s="18" t="s">
        <v>13</v>
      </c>
      <c r="C40" s="17"/>
      <c r="D40" s="18" t="s">
        <v>13</v>
      </c>
    </row>
    <row r="41" spans="2:4" s="15" customFormat="1">
      <c r="B41" s="17"/>
      <c r="C41" s="17"/>
      <c r="D41" s="17"/>
    </row>
    <row r="42" spans="2:4" s="15" customFormat="1">
      <c r="B42" s="18" t="s">
        <v>14</v>
      </c>
      <c r="C42" s="17"/>
      <c r="D42" s="18" t="s">
        <v>14</v>
      </c>
    </row>
    <row r="43" spans="2:4" s="15" customFormat="1">
      <c r="B43" s="18" t="s">
        <v>15</v>
      </c>
      <c r="C43" s="17"/>
      <c r="D43" s="18" t="s">
        <v>15</v>
      </c>
    </row>
    <row r="44" spans="2:4" s="15" customFormat="1">
      <c r="B44" s="18" t="s">
        <v>16</v>
      </c>
      <c r="C44" s="17"/>
      <c r="D44" s="18" t="s">
        <v>16</v>
      </c>
    </row>
    <row r="45" spans="2:4" s="15" customFormat="1">
      <c r="B45" s="18" t="s">
        <v>17</v>
      </c>
      <c r="C45" s="17"/>
      <c r="D45" s="17"/>
    </row>
    <row r="46" spans="2:4" s="15" customFormat="1"/>
    <row r="47" spans="2:4" s="15" customFormat="1"/>
    <row r="48" spans="2:4" s="15" customFormat="1" ht="12.75">
      <c r="B48" s="19" t="s">
        <v>18</v>
      </c>
      <c r="D48" s="19" t="s">
        <v>18</v>
      </c>
    </row>
    <row r="50" spans="2:8" hidden="1">
      <c r="E50" s="2"/>
      <c r="F50" s="10" t="s">
        <v>20</v>
      </c>
      <c r="G50" s="10" t="s">
        <v>21</v>
      </c>
      <c r="H50" s="2"/>
    </row>
    <row r="51" spans="2:8" hidden="1">
      <c r="E51" s="2">
        <f>IF(B12=H52,E52,IF(B12=H53,E53,IF(B12=H54,E54)))</f>
        <v>1</v>
      </c>
      <c r="F51" s="3">
        <f>VLOOKUP(E51,E52:G54,2,FALSE)</f>
        <v>4.5683189819592518E-2</v>
      </c>
      <c r="G51" s="4">
        <f>VLOOKUP(E51,E52:G54,3,FALSE)</f>
        <v>4.4194285148598862E-2</v>
      </c>
      <c r="H51" s="5" t="str">
        <f>VLOOKUP(E51,E52:H54,4,FALSE)</f>
        <v>Cifras en UF al 30.06.2012</v>
      </c>
    </row>
    <row r="52" spans="2:8" hidden="1">
      <c r="E52" s="6">
        <v>1</v>
      </c>
      <c r="F52" s="7">
        <f>1000/F59</f>
        <v>4.5683189819592518E-2</v>
      </c>
      <c r="G52" s="8">
        <f>1000/G59</f>
        <v>4.4194285148598862E-2</v>
      </c>
      <c r="H52" s="172" t="s">
        <v>526</v>
      </c>
    </row>
    <row r="53" spans="2:8" hidden="1">
      <c r="E53" s="6">
        <v>2</v>
      </c>
      <c r="F53" s="7">
        <f>1*F61</f>
        <v>1.0313000000000001</v>
      </c>
      <c r="G53" s="8">
        <v>1</v>
      </c>
      <c r="H53" s="172" t="s">
        <v>527</v>
      </c>
    </row>
    <row r="54" spans="2:8" hidden="1">
      <c r="E54" s="6">
        <v>3</v>
      </c>
      <c r="F54" s="7">
        <f>1000/F60</f>
        <v>2.1225564069365142</v>
      </c>
      <c r="G54" s="8">
        <f>1000/G60</f>
        <v>1.9618229258627116</v>
      </c>
      <c r="H54" s="172" t="s">
        <v>528</v>
      </c>
    </row>
    <row r="55" spans="2:8" hidden="1">
      <c r="E55" s="2"/>
      <c r="F55" s="2"/>
      <c r="G55" s="2"/>
      <c r="H55" s="173" t="s">
        <v>529</v>
      </c>
    </row>
    <row r="56" spans="2:8" hidden="1">
      <c r="E56" s="2"/>
      <c r="F56" s="2"/>
      <c r="G56" s="2"/>
      <c r="H56" s="173" t="s">
        <v>530</v>
      </c>
    </row>
    <row r="57" spans="2:8" hidden="1">
      <c r="E57" s="2"/>
      <c r="F57" s="2"/>
      <c r="G57" s="2"/>
      <c r="H57" s="173" t="s">
        <v>531</v>
      </c>
    </row>
    <row r="58" spans="2:8" hidden="1">
      <c r="E58" s="2"/>
      <c r="F58" s="2"/>
      <c r="G58" s="2"/>
      <c r="H58" s="2"/>
    </row>
    <row r="59" spans="2:8" hidden="1">
      <c r="E59" s="9"/>
      <c r="F59" s="171">
        <v>21889.89</v>
      </c>
      <c r="G59" s="171">
        <v>22627.360000000001</v>
      </c>
      <c r="H59" s="2" t="s">
        <v>22</v>
      </c>
    </row>
    <row r="60" spans="2:8" hidden="1">
      <c r="E60" s="2"/>
      <c r="F60" s="171">
        <v>471.13</v>
      </c>
      <c r="G60" s="171">
        <v>509.73</v>
      </c>
      <c r="H60" s="2" t="s">
        <v>23</v>
      </c>
    </row>
    <row r="61" spans="2:8" hidden="1">
      <c r="E61" s="2"/>
      <c r="F61" s="174">
        <v>1.0313000000000001</v>
      </c>
      <c r="G61" s="2"/>
      <c r="H61" s="2" t="s">
        <v>24</v>
      </c>
    </row>
    <row r="63" spans="2:8">
      <c r="B63" s="11" t="str">
        <f>CONCATENATE("Versión 1.",COUNTA(B64:B103)-1)</f>
        <v>Versión 1.3</v>
      </c>
    </row>
    <row r="64" spans="2:8">
      <c r="B64" s="204" t="s">
        <v>574</v>
      </c>
    </row>
    <row r="65" spans="2:2">
      <c r="B65" s="204" t="s">
        <v>553</v>
      </c>
    </row>
    <row r="66" spans="2:2">
      <c r="B66" s="210" t="s">
        <v>555</v>
      </c>
    </row>
    <row r="67" spans="2:2">
      <c r="B67" s="204" t="s">
        <v>573</v>
      </c>
    </row>
    <row r="68" spans="2:2">
      <c r="B68" s="204"/>
    </row>
    <row r="69" spans="2:2">
      <c r="B69" s="204"/>
    </row>
    <row r="70" spans="2:2">
      <c r="B70" s="204"/>
    </row>
    <row r="71" spans="2:2">
      <c r="B71" s="204"/>
    </row>
    <row r="72" spans="2:2">
      <c r="B72" s="204"/>
    </row>
    <row r="73" spans="2:2">
      <c r="B73" s="204"/>
    </row>
    <row r="74" spans="2:2">
      <c r="B74" s="204"/>
    </row>
    <row r="75" spans="2:2">
      <c r="B75" s="204"/>
    </row>
    <row r="76" spans="2:2">
      <c r="B76" s="204"/>
    </row>
    <row r="77" spans="2:2">
      <c r="B77" s="204"/>
    </row>
    <row r="78" spans="2:2">
      <c r="B78" s="204"/>
    </row>
    <row r="79" spans="2:2">
      <c r="B79" s="204"/>
    </row>
    <row r="80" spans="2:2">
      <c r="B80" s="204"/>
    </row>
    <row r="81" spans="2:2">
      <c r="B81" s="204"/>
    </row>
    <row r="82" spans="2:2">
      <c r="B82" s="204"/>
    </row>
    <row r="83" spans="2:2">
      <c r="B83" s="204"/>
    </row>
    <row r="84" spans="2:2">
      <c r="B84" s="204"/>
    </row>
    <row r="85" spans="2:2">
      <c r="B85" s="204"/>
    </row>
    <row r="86" spans="2:2">
      <c r="B86" s="204"/>
    </row>
    <row r="87" spans="2:2">
      <c r="B87" s="204"/>
    </row>
    <row r="88" spans="2:2">
      <c r="B88" s="204"/>
    </row>
    <row r="89" spans="2:2">
      <c r="B89" s="204"/>
    </row>
    <row r="90" spans="2:2">
      <c r="B90" s="204"/>
    </row>
    <row r="91" spans="2:2">
      <c r="B91" s="204"/>
    </row>
    <row r="92" spans="2:2">
      <c r="B92" s="204"/>
    </row>
    <row r="93" spans="2:2">
      <c r="B93" s="204"/>
    </row>
    <row r="94" spans="2:2">
      <c r="B94" s="204"/>
    </row>
    <row r="95" spans="2:2">
      <c r="B95" s="204"/>
    </row>
    <row r="96" spans="2:2">
      <c r="B96" s="204"/>
    </row>
    <row r="97" spans="2:2">
      <c r="B97" s="204"/>
    </row>
    <row r="98" spans="2:2">
      <c r="B98" s="204"/>
    </row>
    <row r="99" spans="2:2">
      <c r="B99" s="204"/>
    </row>
    <row r="100" spans="2:2">
      <c r="B100" s="204"/>
    </row>
    <row r="101" spans="2:2">
      <c r="B101" s="204"/>
    </row>
    <row r="102" spans="2:2">
      <c r="B102" s="204"/>
    </row>
    <row r="103" spans="2:2">
      <c r="B103" s="204"/>
    </row>
  </sheetData>
  <sheetProtection sheet="1" objects="1" scenarios="1"/>
  <dataValidations count="1">
    <dataValidation type="list" allowBlank="1" showInputMessage="1" showErrorMessage="1" sqref="B12">
      <formula1>$H$52:$H$54</formula1>
    </dataValidation>
  </dataValidations>
  <hyperlinks>
    <hyperlink ref="B16" location="'Mer. Resumen'!A1" display="Resumen"/>
    <hyperlink ref="B17" location="'Mer. Prima Directa'!A1" display="Prima Directa"/>
    <hyperlink ref="B18" location="'Mer. Siniestros Directos'!A1" display="Siniestros Directos"/>
    <hyperlink ref="B19" location="'Mer. Pólizas Emitidas'!A1" display="Número de Pólizas Emitidas"/>
    <hyperlink ref="B20" location="'Mer. Número de Siniestros'!A1" display="Número de Siniestros"/>
    <hyperlink ref="B26" location="'Gen. Activos'!A1" display="Activos"/>
    <hyperlink ref="B27" location="'Gen. Pasivos'!A1" display="Pasivos"/>
    <hyperlink ref="B28" location="'Gen. EERR'!A1" display="Estado de Resultados"/>
    <hyperlink ref="B29" location="'Gen. Estado de Flujos'!A1" display="Estado de Flujos"/>
    <hyperlink ref="B33" location="'Gen. Prima Directa'!A1" display="Prima Directa"/>
    <hyperlink ref="B34" location="'Gen. Participación'!A1" display="Participación"/>
    <hyperlink ref="B35" location="'Gen. Prima Directa Promedio'!A1" display="Prima Directa Promedio"/>
    <hyperlink ref="B36" location="'Gen. Prima Retenida Neta'!A1" display="Prima Retenida Neta"/>
    <hyperlink ref="B37" location="'Gen. Retención'!A1" display="Retención"/>
    <hyperlink ref="B39" location="'Gen. Pólizas Emitidas'!A1" display="Número de Pólizas Emitidas"/>
    <hyperlink ref="B40" location="'Gen. Pólizas Vigentes'!A1" display="Número de Pólizas Vigentes"/>
    <hyperlink ref="B42" location="'Gen. Siniestros Directos'!A1" display="Siniestros Directos"/>
    <hyperlink ref="B43" location="'Gen. Siniestro Directo Promedio'!A1" display="Siniestro Directo Promedio"/>
    <hyperlink ref="B44" location="'Gen. Número de Siniestros'!A1" display="Número de Siniestros"/>
    <hyperlink ref="B45" location="'Gen. Siniestralidad'!A1" display="Siniestralidad"/>
    <hyperlink ref="B48" location="'Gen. Indicadores de Gestión'!A1" display="Indicadores de Gestión"/>
    <hyperlink ref="D26" location="'Vida Activos'!A1" display="Activos"/>
    <hyperlink ref="D27" location="'Vida Pasivos'!A1" display="Pasivos"/>
    <hyperlink ref="D28" location="'Vida EERR'!A1" display="Estado de Resultados"/>
    <hyperlink ref="D29" location="'Vida Estado de Flujos'!A1" display="Estado de Flujos"/>
    <hyperlink ref="D33" location="'Vida Prima Directa'!A1" display="Prima Directa"/>
    <hyperlink ref="D34" location="'Vida Participación'!A1" display="Participación"/>
    <hyperlink ref="D35" location="'Vida Prima Directa Promedio'!A1" display="Prima Directa Promedio"/>
    <hyperlink ref="D36" location="'Vida Prima Retenida Neta'!A1" display="Prima Retenida Neta"/>
    <hyperlink ref="D39" location="'Vida Pólizas Emitidas'!A1" display="Número de Pólizas Emitidas"/>
    <hyperlink ref="D40" location="'Vida Pólizas Vigentes'!A1" display="Número de Pólizas Vigentes"/>
    <hyperlink ref="D42" location="'Vida Siniestros Directos'!A1" display="Siniestros Directos"/>
    <hyperlink ref="D43" location="'Vida Siniestro Directo Promedio'!A1" display="Siniestro Directo Promedio"/>
    <hyperlink ref="D44" location="'Vida Número de Siniestros'!A1" display="Número de Siniestros"/>
    <hyperlink ref="D48" location="'Vida Indicadores de Gestión'!A1" display="Indicadores de Gestión"/>
  </hyperlinks>
  <pageMargins left="0.7" right="0.7" top="0.75" bottom="0.75" header="0.3" footer="0.3"/>
  <pageSetup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B2:G93"/>
  <sheetViews>
    <sheetView workbookViewId="0"/>
  </sheetViews>
  <sheetFormatPr baseColWidth="10" defaultRowHeight="11.25"/>
  <cols>
    <col min="1" max="1" width="2.85546875" style="22" customWidth="1"/>
    <col min="2" max="2" width="4.28515625" style="129" customWidth="1"/>
    <col min="3" max="3" width="28.5703125" style="22" customWidth="1"/>
    <col min="4" max="6" width="11.42578125" style="129" customWidth="1"/>
    <col min="7" max="7" width="11.42578125" style="22" hidden="1" customWidth="1"/>
    <col min="8" max="16384" width="11.42578125" style="22"/>
  </cols>
  <sheetData>
    <row r="2" spans="2:7">
      <c r="C2" s="101" t="s">
        <v>458</v>
      </c>
    </row>
    <row r="3" spans="2:7">
      <c r="C3" s="100" t="s">
        <v>519</v>
      </c>
    </row>
    <row r="4" spans="2:7">
      <c r="C4" s="100" t="s">
        <v>548</v>
      </c>
    </row>
    <row r="6" spans="2:7" ht="12.75">
      <c r="C6" s="21" t="s">
        <v>0</v>
      </c>
      <c r="D6" s="130"/>
    </row>
    <row r="8" spans="2:7">
      <c r="B8" s="24"/>
      <c r="C8" s="23" t="s">
        <v>25</v>
      </c>
      <c r="D8" s="87" t="s">
        <v>26</v>
      </c>
      <c r="E8" s="24" t="s">
        <v>26</v>
      </c>
      <c r="F8" s="24" t="s">
        <v>27</v>
      </c>
    </row>
    <row r="9" spans="2:7">
      <c r="B9" s="25">
        <v>1</v>
      </c>
      <c r="C9" s="26" t="str">
        <f>INDEX('Datos Generales'!$C$7:$AP$7,,ROWS('Datos Generales'!$C$7:AP7))</f>
        <v>Ace Seguros</v>
      </c>
      <c r="D9" s="25">
        <f>HLOOKUP($D$8,$E$8:$F$48,G9,FALSE)</f>
        <v>1</v>
      </c>
      <c r="E9" s="25">
        <v>1</v>
      </c>
      <c r="F9" s="20">
        <v>1</v>
      </c>
      <c r="G9" s="22">
        <v>2</v>
      </c>
    </row>
    <row r="10" spans="2:7">
      <c r="B10" s="25">
        <v>2</v>
      </c>
      <c r="C10" s="26" t="str">
        <f>INDEX('Datos Generales'!$C$7:$AP$7,,ROWS('Datos Generales'!$C$7:AP8))</f>
        <v>Assurant Chile</v>
      </c>
      <c r="D10" s="25">
        <f t="shared" ref="D10:D48" si="0">HLOOKUP($D$8,$E$8:$F$48,G10,FALSE)</f>
        <v>1</v>
      </c>
      <c r="E10" s="25">
        <v>1</v>
      </c>
      <c r="F10" s="20">
        <v>1</v>
      </c>
      <c r="G10" s="22">
        <v>3</v>
      </c>
    </row>
    <row r="11" spans="2:7">
      <c r="B11" s="25">
        <v>3</v>
      </c>
      <c r="C11" s="26" t="str">
        <f>INDEX('Datos Generales'!$C$7:$AP$7,,ROWS('Datos Generales'!$C$7:AP9))</f>
        <v>BCI Seguros</v>
      </c>
      <c r="D11" s="25">
        <f t="shared" si="0"/>
        <v>1</v>
      </c>
      <c r="E11" s="25">
        <v>1</v>
      </c>
      <c r="F11" s="20">
        <v>1</v>
      </c>
      <c r="G11" s="22">
        <v>4</v>
      </c>
    </row>
    <row r="12" spans="2:7">
      <c r="B12" s="25">
        <v>4</v>
      </c>
      <c r="C12" s="26" t="str">
        <f>INDEX('Datos Generales'!$C$7:$AP$7,,ROWS('Datos Generales'!$C$7:AP10))</f>
        <v>Cardif</v>
      </c>
      <c r="D12" s="25">
        <f t="shared" si="0"/>
        <v>1</v>
      </c>
      <c r="E12" s="25">
        <v>1</v>
      </c>
      <c r="F12" s="20">
        <v>1</v>
      </c>
      <c r="G12" s="22">
        <v>5</v>
      </c>
    </row>
    <row r="13" spans="2:7">
      <c r="B13" s="25">
        <v>5</v>
      </c>
      <c r="C13" s="26" t="str">
        <f>INDEX('Datos Generales'!$C$7:$AP$7,,ROWS('Datos Generales'!$C$7:AP11))</f>
        <v>Cesce Chile</v>
      </c>
      <c r="D13" s="25">
        <f t="shared" si="0"/>
        <v>1</v>
      </c>
      <c r="E13" s="25">
        <v>1</v>
      </c>
      <c r="F13" s="20">
        <v>1</v>
      </c>
      <c r="G13" s="22">
        <v>6</v>
      </c>
    </row>
    <row r="14" spans="2:7">
      <c r="B14" s="25">
        <v>6</v>
      </c>
      <c r="C14" s="26" t="str">
        <f>INDEX('Datos Generales'!$C$7:$AP$7,,ROWS('Datos Generales'!$C$7:AP12))</f>
        <v>Chartis</v>
      </c>
      <c r="D14" s="25">
        <f t="shared" si="0"/>
        <v>1</v>
      </c>
      <c r="E14" s="25">
        <v>1</v>
      </c>
      <c r="F14" s="20"/>
      <c r="G14" s="22">
        <v>7</v>
      </c>
    </row>
    <row r="15" spans="2:7">
      <c r="B15" s="25">
        <v>7</v>
      </c>
      <c r="C15" s="26" t="str">
        <f>INDEX('Datos Generales'!$C$7:$AP$7,,ROWS('Datos Generales'!$C$7:AP13))</f>
        <v>Chilena Consolidada</v>
      </c>
      <c r="D15" s="25">
        <f t="shared" si="0"/>
        <v>1</v>
      </c>
      <c r="E15" s="25">
        <v>1</v>
      </c>
      <c r="F15" s="20"/>
      <c r="G15" s="22">
        <v>8</v>
      </c>
    </row>
    <row r="16" spans="2:7">
      <c r="B16" s="25">
        <v>8</v>
      </c>
      <c r="C16" s="26" t="str">
        <f>INDEX('Datos Generales'!$C$7:$AP$7,,ROWS('Datos Generales'!$C$7:AP14))</f>
        <v>Chubb de Chile</v>
      </c>
      <c r="D16" s="25">
        <f t="shared" si="0"/>
        <v>1</v>
      </c>
      <c r="E16" s="25">
        <v>1</v>
      </c>
      <c r="F16" s="20"/>
      <c r="G16" s="22">
        <v>9</v>
      </c>
    </row>
    <row r="17" spans="2:7">
      <c r="B17" s="25">
        <v>9</v>
      </c>
      <c r="C17" s="26" t="str">
        <f>INDEX('Datos Generales'!$C$7:$AP$7,,ROWS('Datos Generales'!$C$7:AP15))</f>
        <v>Coface Chile</v>
      </c>
      <c r="D17" s="25">
        <f t="shared" si="0"/>
        <v>1</v>
      </c>
      <c r="E17" s="25">
        <v>1</v>
      </c>
      <c r="F17" s="20"/>
      <c r="G17" s="22">
        <v>10</v>
      </c>
    </row>
    <row r="18" spans="2:7">
      <c r="B18" s="25">
        <v>10</v>
      </c>
      <c r="C18" s="26" t="str">
        <f>INDEX('Datos Generales'!$C$7:$AP$7,,ROWS('Datos Generales'!$C$7:AP16))</f>
        <v>Consorio Nacional</v>
      </c>
      <c r="D18" s="25">
        <f t="shared" si="0"/>
        <v>1</v>
      </c>
      <c r="E18" s="25">
        <v>1</v>
      </c>
      <c r="F18" s="20"/>
      <c r="G18" s="22">
        <v>11</v>
      </c>
    </row>
    <row r="19" spans="2:7">
      <c r="B19" s="25">
        <v>11</v>
      </c>
      <c r="C19" s="26" t="str">
        <f>INDEX('Datos Generales'!$C$7:$AP$7,,ROWS('Datos Generales'!$C$7:AP17))</f>
        <v>Continental Crédito</v>
      </c>
      <c r="D19" s="25">
        <f t="shared" si="0"/>
        <v>1</v>
      </c>
      <c r="E19" s="25">
        <v>1</v>
      </c>
      <c r="F19" s="20"/>
      <c r="G19" s="22">
        <v>12</v>
      </c>
    </row>
    <row r="20" spans="2:7">
      <c r="B20" s="25">
        <v>12</v>
      </c>
      <c r="C20" s="26" t="str">
        <f>INDEX('Datos Generales'!$C$7:$AP$7,,ROWS('Datos Generales'!$C$7:AP18))</f>
        <v>Euler Hermes</v>
      </c>
      <c r="D20" s="25">
        <f t="shared" si="0"/>
        <v>1</v>
      </c>
      <c r="E20" s="25">
        <v>1</v>
      </c>
      <c r="F20" s="20"/>
      <c r="G20" s="22">
        <v>13</v>
      </c>
    </row>
    <row r="21" spans="2:7">
      <c r="B21" s="25">
        <v>13</v>
      </c>
      <c r="C21" s="26" t="str">
        <f>INDEX('Datos Generales'!$C$7:$AP$7,,ROWS('Datos Generales'!$C$7:AP19))</f>
        <v>FAF International</v>
      </c>
      <c r="D21" s="25">
        <f t="shared" si="0"/>
        <v>1</v>
      </c>
      <c r="E21" s="25">
        <v>1</v>
      </c>
      <c r="F21" s="20"/>
      <c r="G21" s="22">
        <v>14</v>
      </c>
    </row>
    <row r="22" spans="2:7">
      <c r="B22" s="25">
        <v>14</v>
      </c>
      <c r="C22" s="26" t="str">
        <f>INDEX('Datos Generales'!$C$7:$AP$7,,ROWS('Datos Generales'!$C$7:AP20))</f>
        <v>HDI Seguros</v>
      </c>
      <c r="D22" s="25">
        <f t="shared" si="0"/>
        <v>1</v>
      </c>
      <c r="E22" s="25">
        <v>1</v>
      </c>
      <c r="F22" s="20"/>
      <c r="G22" s="22">
        <v>15</v>
      </c>
    </row>
    <row r="23" spans="2:7">
      <c r="B23" s="25">
        <v>15</v>
      </c>
      <c r="C23" s="26" t="str">
        <f>INDEX('Datos Generales'!$C$7:$AP$7,,ROWS('Datos Generales'!$C$7:AP21))</f>
        <v>Huelen</v>
      </c>
      <c r="D23" s="25">
        <f t="shared" si="0"/>
        <v>1</v>
      </c>
      <c r="E23" s="25">
        <v>1</v>
      </c>
      <c r="F23" s="20"/>
      <c r="G23" s="22">
        <v>16</v>
      </c>
    </row>
    <row r="24" spans="2:7">
      <c r="B24" s="25">
        <v>16</v>
      </c>
      <c r="C24" s="26" t="str">
        <f>INDEX('Datos Generales'!$C$7:$AP$7,,ROWS('Datos Generales'!$C$7:AP22))</f>
        <v>Liberty Seguros</v>
      </c>
      <c r="D24" s="25">
        <f t="shared" si="0"/>
        <v>1</v>
      </c>
      <c r="E24" s="25">
        <v>1</v>
      </c>
      <c r="F24" s="20"/>
      <c r="G24" s="22">
        <v>17</v>
      </c>
    </row>
    <row r="25" spans="2:7">
      <c r="B25" s="25">
        <v>17</v>
      </c>
      <c r="C25" s="26" t="str">
        <f>INDEX('Datos Generales'!$C$7:$AP$7,,ROWS('Datos Generales'!$C$7:AP23))</f>
        <v>M. de Carabineros</v>
      </c>
      <c r="D25" s="25">
        <f t="shared" si="0"/>
        <v>1</v>
      </c>
      <c r="E25" s="25">
        <v>1</v>
      </c>
      <c r="F25" s="20"/>
      <c r="G25" s="22">
        <v>18</v>
      </c>
    </row>
    <row r="26" spans="2:7">
      <c r="B26" s="25">
        <v>18</v>
      </c>
      <c r="C26" s="26" t="str">
        <f>INDEX('Datos Generales'!$C$7:$AP$7,,ROWS('Datos Generales'!$C$7:AP24))</f>
        <v>Magallanes</v>
      </c>
      <c r="D26" s="25">
        <f t="shared" si="0"/>
        <v>1</v>
      </c>
      <c r="E26" s="25">
        <v>1</v>
      </c>
      <c r="F26" s="20"/>
      <c r="G26" s="22">
        <v>19</v>
      </c>
    </row>
    <row r="27" spans="2:7">
      <c r="B27" s="25">
        <v>19</v>
      </c>
      <c r="C27" s="26" t="str">
        <f>INDEX('Datos Generales'!$C$7:$AP$7,,ROWS('Datos Generales'!$C$7:AP25))</f>
        <v>Magallanes Gar. y Cré.</v>
      </c>
      <c r="D27" s="25">
        <f t="shared" si="0"/>
        <v>1</v>
      </c>
      <c r="E27" s="25">
        <v>1</v>
      </c>
      <c r="F27" s="20"/>
      <c r="G27" s="22">
        <v>20</v>
      </c>
    </row>
    <row r="28" spans="2:7">
      <c r="B28" s="25">
        <v>20</v>
      </c>
      <c r="C28" s="26" t="str">
        <f>INDEX('Datos Generales'!$C$7:$AP$7,,ROWS('Datos Generales'!$C$7:AP26))</f>
        <v>Mapfre</v>
      </c>
      <c r="D28" s="25">
        <f t="shared" si="0"/>
        <v>1</v>
      </c>
      <c r="E28" s="25">
        <v>1</v>
      </c>
      <c r="F28" s="20"/>
      <c r="G28" s="22">
        <v>21</v>
      </c>
    </row>
    <row r="29" spans="2:7">
      <c r="B29" s="25">
        <v>21</v>
      </c>
      <c r="C29" s="26" t="str">
        <f>INDEX('Datos Generales'!$C$7:$AP$7,,ROWS('Datos Generales'!$C$7:AP27))</f>
        <v>Mapfre Gar. y Cré.</v>
      </c>
      <c r="D29" s="25">
        <f t="shared" si="0"/>
        <v>1</v>
      </c>
      <c r="E29" s="25">
        <v>1</v>
      </c>
      <c r="F29" s="20"/>
      <c r="G29" s="22">
        <v>22</v>
      </c>
    </row>
    <row r="30" spans="2:7">
      <c r="B30" s="25">
        <v>22</v>
      </c>
      <c r="C30" s="26" t="str">
        <f>INDEX('Datos Generales'!$C$7:$AP$7,,ROWS('Datos Generales'!$C$7:AP28))</f>
        <v>Orion Seguros</v>
      </c>
      <c r="D30" s="25">
        <f t="shared" si="0"/>
        <v>1</v>
      </c>
      <c r="E30" s="25">
        <v>1</v>
      </c>
      <c r="F30" s="20"/>
      <c r="G30" s="22">
        <v>23</v>
      </c>
    </row>
    <row r="31" spans="2:7">
      <c r="B31" s="25">
        <v>23</v>
      </c>
      <c r="C31" s="26" t="str">
        <f>INDEX('Datos Generales'!$C$7:$AP$7,,ROWS('Datos Generales'!$C$7:AP29))</f>
        <v>Penta Security</v>
      </c>
      <c r="D31" s="25">
        <f t="shared" si="0"/>
        <v>1</v>
      </c>
      <c r="E31" s="25">
        <v>1</v>
      </c>
      <c r="F31" s="20"/>
      <c r="G31" s="22">
        <v>24</v>
      </c>
    </row>
    <row r="32" spans="2:7">
      <c r="B32" s="25">
        <v>24</v>
      </c>
      <c r="C32" s="26" t="str">
        <f>INDEX('Datos Generales'!$C$7:$AP$7,,ROWS('Datos Generales'!$C$7:AP30))</f>
        <v>QBE Chile</v>
      </c>
      <c r="D32" s="25">
        <f t="shared" si="0"/>
        <v>1</v>
      </c>
      <c r="E32" s="25">
        <v>1</v>
      </c>
      <c r="F32" s="20"/>
      <c r="G32" s="22">
        <v>25</v>
      </c>
    </row>
    <row r="33" spans="2:7">
      <c r="B33" s="25">
        <v>25</v>
      </c>
      <c r="C33" s="26" t="str">
        <f>INDEX('Datos Generales'!$C$7:$AP$7,,ROWS('Datos Generales'!$C$7:AP31))</f>
        <v>Renta Nacional</v>
      </c>
      <c r="D33" s="25">
        <f t="shared" si="0"/>
        <v>1</v>
      </c>
      <c r="E33" s="25">
        <v>1</v>
      </c>
      <c r="F33" s="20"/>
      <c r="G33" s="22">
        <v>26</v>
      </c>
    </row>
    <row r="34" spans="2:7">
      <c r="B34" s="25">
        <v>26</v>
      </c>
      <c r="C34" s="26" t="str">
        <f>INDEX('Datos Generales'!$C$7:$AP$7,,ROWS('Datos Generales'!$C$7:AP32))</f>
        <v>RSA Seguros</v>
      </c>
      <c r="D34" s="25">
        <f t="shared" si="0"/>
        <v>1</v>
      </c>
      <c r="E34" s="25">
        <v>1</v>
      </c>
      <c r="F34" s="20"/>
      <c r="G34" s="22">
        <v>27</v>
      </c>
    </row>
    <row r="35" spans="2:7">
      <c r="B35" s="25">
        <v>27</v>
      </c>
      <c r="C35" s="26" t="str">
        <f>INDEX('Datos Generales'!$C$7:$AP$7,,ROWS('Datos Generales'!$C$7:AP33))</f>
        <v>Zenit Seguros</v>
      </c>
      <c r="D35" s="25">
        <f t="shared" si="0"/>
        <v>1</v>
      </c>
      <c r="E35" s="25">
        <v>1</v>
      </c>
      <c r="F35" s="20"/>
      <c r="G35" s="22">
        <v>28</v>
      </c>
    </row>
    <row r="36" spans="2:7">
      <c r="B36" s="25">
        <v>28</v>
      </c>
      <c r="C36" s="26" t="str">
        <f>INDEX('Datos Generales'!$C$7:$AP$7,,ROWS('Datos Generales'!$C$7:AP34))</f>
        <v>Zurich Santander</v>
      </c>
      <c r="D36" s="25">
        <f t="shared" si="0"/>
        <v>1</v>
      </c>
      <c r="E36" s="25">
        <v>1</v>
      </c>
      <c r="F36" s="20"/>
      <c r="G36" s="22">
        <v>29</v>
      </c>
    </row>
    <row r="37" spans="2:7" hidden="1">
      <c r="B37" s="25">
        <v>29</v>
      </c>
      <c r="C37" s="26">
        <f>INDEX('Datos Generales'!$C$7:$AP$7,,ROWS('Datos Generales'!$C$7:AP35))</f>
        <v>0</v>
      </c>
      <c r="D37" s="25">
        <f t="shared" si="0"/>
        <v>0</v>
      </c>
      <c r="E37" s="25"/>
      <c r="F37" s="20"/>
      <c r="G37" s="22">
        <v>30</v>
      </c>
    </row>
    <row r="38" spans="2:7" hidden="1">
      <c r="B38" s="25">
        <v>30</v>
      </c>
      <c r="C38" s="26">
        <f>INDEX('Datos Generales'!$C$7:$AP$7,,ROWS('Datos Generales'!$C$7:AP36))</f>
        <v>0</v>
      </c>
      <c r="D38" s="25">
        <f t="shared" si="0"/>
        <v>0</v>
      </c>
      <c r="E38" s="25"/>
      <c r="F38" s="20"/>
      <c r="G38" s="22">
        <v>31</v>
      </c>
    </row>
    <row r="39" spans="2:7" hidden="1">
      <c r="B39" s="25">
        <v>31</v>
      </c>
      <c r="C39" s="26">
        <f>INDEX('Datos Generales'!$C$7:$AP$7,,ROWS('Datos Generales'!$C$7:AP37))</f>
        <v>0</v>
      </c>
      <c r="D39" s="25">
        <f t="shared" si="0"/>
        <v>0</v>
      </c>
      <c r="E39" s="25"/>
      <c r="F39" s="20"/>
      <c r="G39" s="22">
        <v>32</v>
      </c>
    </row>
    <row r="40" spans="2:7" hidden="1">
      <c r="B40" s="25">
        <v>32</v>
      </c>
      <c r="C40" s="26">
        <f>INDEX('Datos Generales'!$C$7:$AP$7,,ROWS('Datos Generales'!$C$7:AP38))</f>
        <v>0</v>
      </c>
      <c r="D40" s="25">
        <f t="shared" si="0"/>
        <v>0</v>
      </c>
      <c r="E40" s="25"/>
      <c r="F40" s="20"/>
      <c r="G40" s="22">
        <v>33</v>
      </c>
    </row>
    <row r="41" spans="2:7" hidden="1">
      <c r="B41" s="25">
        <v>33</v>
      </c>
      <c r="C41" s="26">
        <f>INDEX('Datos Generales'!$C$7:$AP$7,,ROWS('Datos Generales'!$C$7:AP39))</f>
        <v>0</v>
      </c>
      <c r="D41" s="25">
        <f t="shared" si="0"/>
        <v>0</v>
      </c>
      <c r="E41" s="25"/>
      <c r="F41" s="20"/>
      <c r="G41" s="22">
        <v>34</v>
      </c>
    </row>
    <row r="42" spans="2:7" hidden="1">
      <c r="B42" s="25">
        <v>34</v>
      </c>
      <c r="C42" s="26">
        <f>INDEX('Datos Generales'!$C$7:$AP$7,,ROWS('Datos Generales'!$C$7:AP40))</f>
        <v>0</v>
      </c>
      <c r="D42" s="25">
        <f t="shared" si="0"/>
        <v>0</v>
      </c>
      <c r="E42" s="25"/>
      <c r="F42" s="20"/>
      <c r="G42" s="22">
        <v>35</v>
      </c>
    </row>
    <row r="43" spans="2:7" hidden="1">
      <c r="B43" s="25">
        <v>35</v>
      </c>
      <c r="C43" s="26">
        <f>INDEX('Datos Generales'!$C$7:$AP$7,,ROWS('Datos Generales'!$C$7:AP41))</f>
        <v>0</v>
      </c>
      <c r="D43" s="25">
        <f t="shared" si="0"/>
        <v>0</v>
      </c>
      <c r="E43" s="25"/>
      <c r="F43" s="20"/>
      <c r="G43" s="22">
        <v>36</v>
      </c>
    </row>
    <row r="44" spans="2:7" hidden="1">
      <c r="B44" s="25">
        <v>36</v>
      </c>
      <c r="C44" s="26">
        <f>INDEX('Datos Generales'!$C$7:$AP$7,,ROWS('Datos Generales'!$C$7:AP42))</f>
        <v>0</v>
      </c>
      <c r="D44" s="25">
        <f t="shared" si="0"/>
        <v>0</v>
      </c>
      <c r="E44" s="25"/>
      <c r="F44" s="20"/>
      <c r="G44" s="22">
        <v>37</v>
      </c>
    </row>
    <row r="45" spans="2:7" hidden="1">
      <c r="B45" s="25">
        <v>37</v>
      </c>
      <c r="C45" s="26">
        <f>INDEX('Datos Generales'!$C$7:$AP$7,,ROWS('Datos Generales'!$C$7:AP43))</f>
        <v>0</v>
      </c>
      <c r="D45" s="25">
        <f t="shared" si="0"/>
        <v>0</v>
      </c>
      <c r="E45" s="25"/>
      <c r="F45" s="20"/>
      <c r="G45" s="22">
        <v>38</v>
      </c>
    </row>
    <row r="46" spans="2:7" hidden="1">
      <c r="B46" s="25">
        <v>38</v>
      </c>
      <c r="C46" s="26">
        <f>INDEX('Datos Generales'!$C$7:$AP$7,,ROWS('Datos Generales'!$C$7:AP44))</f>
        <v>0</v>
      </c>
      <c r="D46" s="25">
        <f t="shared" si="0"/>
        <v>0</v>
      </c>
      <c r="E46" s="25"/>
      <c r="F46" s="20"/>
      <c r="G46" s="22">
        <v>39</v>
      </c>
    </row>
    <row r="47" spans="2:7" hidden="1">
      <c r="B47" s="25">
        <v>39</v>
      </c>
      <c r="C47" s="26">
        <f>INDEX('Datos Generales'!$C$7:$AP$7,,ROWS('Datos Generales'!$C$7:AP45))</f>
        <v>0</v>
      </c>
      <c r="D47" s="25">
        <f t="shared" si="0"/>
        <v>0</v>
      </c>
      <c r="E47" s="25"/>
      <c r="F47" s="20"/>
      <c r="G47" s="22">
        <v>40</v>
      </c>
    </row>
    <row r="48" spans="2:7" hidden="1">
      <c r="B48" s="25">
        <v>40</v>
      </c>
      <c r="C48" s="26">
        <f>INDEX('Datos Generales'!$C$7:$AP$7,,ROWS('Datos Generales'!$C$7:AP46))</f>
        <v>0</v>
      </c>
      <c r="D48" s="25">
        <f t="shared" si="0"/>
        <v>0</v>
      </c>
      <c r="E48" s="25"/>
      <c r="F48" s="20"/>
      <c r="G48" s="22">
        <v>41</v>
      </c>
    </row>
    <row r="51" spans="2:7" ht="12.75">
      <c r="C51" s="99" t="s">
        <v>1</v>
      </c>
    </row>
    <row r="53" spans="2:7">
      <c r="B53" s="24"/>
      <c r="C53" s="23" t="s">
        <v>25</v>
      </c>
      <c r="D53" s="87" t="s">
        <v>26</v>
      </c>
      <c r="E53" s="24" t="s">
        <v>26</v>
      </c>
      <c r="F53" s="24" t="s">
        <v>27</v>
      </c>
    </row>
    <row r="54" spans="2:7">
      <c r="B54" s="25">
        <v>1</v>
      </c>
      <c r="C54" s="26" t="str">
        <f>INDEX('Datos Vida'!$C$7:$AP$7,,ROWS('Datos Vida'!$C$7:AP7))</f>
        <v>Ace Vida</v>
      </c>
      <c r="D54" s="25">
        <f>HLOOKUP($D$53,$E$53:$F$93,G54,FALSE)</f>
        <v>1</v>
      </c>
      <c r="E54" s="25">
        <v>1</v>
      </c>
      <c r="F54" s="20">
        <v>1</v>
      </c>
      <c r="G54" s="22">
        <v>2</v>
      </c>
    </row>
    <row r="55" spans="2:7">
      <c r="B55" s="25">
        <v>2</v>
      </c>
      <c r="C55" s="26" t="str">
        <f>INDEX('Datos Vida'!$C$7:$AP$7,,ROWS('Datos Vida'!$C$7:AP8))</f>
        <v>BanChile</v>
      </c>
      <c r="D55" s="25">
        <f t="shared" ref="D55:D93" si="1">HLOOKUP($D$53,$E$53:$F$93,G55,FALSE)</f>
        <v>1</v>
      </c>
      <c r="E55" s="25">
        <v>1</v>
      </c>
      <c r="F55" s="20">
        <v>1</v>
      </c>
      <c r="G55" s="22">
        <v>3</v>
      </c>
    </row>
    <row r="56" spans="2:7">
      <c r="B56" s="25">
        <v>3</v>
      </c>
      <c r="C56" s="26" t="str">
        <f>INDEX('Datos Vida'!$C$7:$AP$7,,ROWS('Datos Vida'!$C$7:AP9))</f>
        <v>BBVA Vida</v>
      </c>
      <c r="D56" s="25">
        <f t="shared" si="1"/>
        <v>1</v>
      </c>
      <c r="E56" s="25">
        <v>1</v>
      </c>
      <c r="F56" s="20">
        <v>1</v>
      </c>
      <c r="G56" s="22">
        <v>4</v>
      </c>
    </row>
    <row r="57" spans="2:7">
      <c r="B57" s="25">
        <v>4</v>
      </c>
      <c r="C57" s="26" t="str">
        <f>INDEX('Datos Vida'!$C$7:$AP$7,,ROWS('Datos Vida'!$C$7:AP10))</f>
        <v>BCI Seguros Vida</v>
      </c>
      <c r="D57" s="25">
        <f t="shared" si="1"/>
        <v>1</v>
      </c>
      <c r="E57" s="25">
        <v>1</v>
      </c>
      <c r="F57" s="20">
        <v>1</v>
      </c>
      <c r="G57" s="22">
        <v>5</v>
      </c>
    </row>
    <row r="58" spans="2:7">
      <c r="B58" s="25">
        <v>5</v>
      </c>
      <c r="C58" s="26" t="str">
        <f>INDEX('Datos Vida'!$C$7:$AP$7,,ROWS('Datos Vida'!$C$7:AP11))</f>
        <v>BICE Vida</v>
      </c>
      <c r="D58" s="25">
        <f t="shared" si="1"/>
        <v>1</v>
      </c>
      <c r="E58" s="25">
        <v>1</v>
      </c>
      <c r="F58" s="20">
        <v>1</v>
      </c>
      <c r="G58" s="22">
        <v>6</v>
      </c>
    </row>
    <row r="59" spans="2:7">
      <c r="B59" s="25">
        <v>6</v>
      </c>
      <c r="C59" s="26" t="str">
        <f>INDEX('Datos Vida'!$C$7:$AP$7,,ROWS('Datos Vida'!$C$7:AP12))</f>
        <v>Cámara</v>
      </c>
      <c r="D59" s="25">
        <f t="shared" si="1"/>
        <v>1</v>
      </c>
      <c r="E59" s="25">
        <v>1</v>
      </c>
      <c r="F59" s="20"/>
      <c r="G59" s="22">
        <v>7</v>
      </c>
    </row>
    <row r="60" spans="2:7">
      <c r="B60" s="25">
        <v>7</v>
      </c>
      <c r="C60" s="26" t="str">
        <f>INDEX('Datos Vida'!$C$7:$AP$7,,ROWS('Datos Vida'!$C$7:AP13))</f>
        <v>Cardif</v>
      </c>
      <c r="D60" s="25">
        <f t="shared" si="1"/>
        <v>1</v>
      </c>
      <c r="E60" s="25">
        <v>1</v>
      </c>
      <c r="F60" s="20"/>
      <c r="G60" s="22">
        <v>8</v>
      </c>
    </row>
    <row r="61" spans="2:7">
      <c r="B61" s="25">
        <v>8</v>
      </c>
      <c r="C61" s="26" t="str">
        <f>INDEX('Datos Vida'!$C$7:$AP$7,,ROWS('Datos Vida'!$C$7:AP14))</f>
        <v>Chilena Consolidada</v>
      </c>
      <c r="D61" s="25">
        <f t="shared" si="1"/>
        <v>1</v>
      </c>
      <c r="E61" s="25">
        <v>1</v>
      </c>
      <c r="F61" s="20"/>
      <c r="G61" s="22">
        <v>9</v>
      </c>
    </row>
    <row r="62" spans="2:7">
      <c r="B62" s="25">
        <v>9</v>
      </c>
      <c r="C62" s="26" t="str">
        <f>INDEX('Datos Vida'!$C$7:$AP$7,,ROWS('Datos Vida'!$C$7:AP15))</f>
        <v>CLC</v>
      </c>
      <c r="D62" s="25">
        <f t="shared" si="1"/>
        <v>1</v>
      </c>
      <c r="E62" s="25">
        <v>1</v>
      </c>
      <c r="F62" s="20"/>
      <c r="G62" s="22">
        <v>10</v>
      </c>
    </row>
    <row r="63" spans="2:7">
      <c r="B63" s="25">
        <v>10</v>
      </c>
      <c r="C63" s="26" t="str">
        <f>INDEX('Datos Vida'!$C$7:$AP$7,,ROWS('Datos Vida'!$C$7:AP16))</f>
        <v>CN Life</v>
      </c>
      <c r="D63" s="25">
        <f t="shared" si="1"/>
        <v>1</v>
      </c>
      <c r="E63" s="25">
        <v>1</v>
      </c>
      <c r="F63" s="20"/>
      <c r="G63" s="22">
        <v>11</v>
      </c>
    </row>
    <row r="64" spans="2:7">
      <c r="B64" s="25">
        <v>11</v>
      </c>
      <c r="C64" s="26" t="str">
        <f>INDEX('Datos Vida'!$C$7:$AP$7,,ROWS('Datos Vida'!$C$7:AP17))</f>
        <v>Consorcio Nacional</v>
      </c>
      <c r="D64" s="25">
        <f t="shared" si="1"/>
        <v>1</v>
      </c>
      <c r="E64" s="25">
        <v>1</v>
      </c>
      <c r="F64" s="20"/>
      <c r="G64" s="22">
        <v>12</v>
      </c>
    </row>
    <row r="65" spans="2:7">
      <c r="B65" s="25">
        <v>12</v>
      </c>
      <c r="C65" s="26" t="str">
        <f>INDEX('Datos Vida'!$C$7:$AP$7,,ROWS('Datos Vida'!$C$7:AP18))</f>
        <v>CorpSeguros</v>
      </c>
      <c r="D65" s="25">
        <f t="shared" si="1"/>
        <v>1</v>
      </c>
      <c r="E65" s="25">
        <v>1</v>
      </c>
      <c r="F65" s="20"/>
      <c r="G65" s="22">
        <v>13</v>
      </c>
    </row>
    <row r="66" spans="2:7">
      <c r="B66" s="25">
        <v>13</v>
      </c>
      <c r="C66" s="26" t="str">
        <f>INDEX('Datos Vida'!$C$7:$AP$7,,ROWS('Datos Vida'!$C$7:AP19))</f>
        <v>CorpVida</v>
      </c>
      <c r="D66" s="25">
        <f t="shared" si="1"/>
        <v>1</v>
      </c>
      <c r="E66" s="25">
        <v>1</v>
      </c>
      <c r="F66" s="20"/>
      <c r="G66" s="22">
        <v>14</v>
      </c>
    </row>
    <row r="67" spans="2:7">
      <c r="B67" s="25">
        <v>14</v>
      </c>
      <c r="C67" s="26" t="str">
        <f>INDEX('Datos Vida'!$C$7:$AP$7,,ROWS('Datos Vida'!$C$7:AP20))</f>
        <v>Cruz del Sur</v>
      </c>
      <c r="D67" s="25">
        <f t="shared" si="1"/>
        <v>1</v>
      </c>
      <c r="E67" s="25">
        <v>1</v>
      </c>
      <c r="F67" s="20"/>
      <c r="G67" s="22">
        <v>15</v>
      </c>
    </row>
    <row r="68" spans="2:7">
      <c r="B68" s="25">
        <v>15</v>
      </c>
      <c r="C68" s="26" t="str">
        <f>INDEX('Datos Vida'!$C$7:$AP$7,,ROWS('Datos Vida'!$C$7:AP21))</f>
        <v>EuroAmérica</v>
      </c>
      <c r="D68" s="25">
        <f t="shared" si="1"/>
        <v>1</v>
      </c>
      <c r="E68" s="25">
        <v>1</v>
      </c>
      <c r="F68" s="20"/>
      <c r="G68" s="22">
        <v>16</v>
      </c>
    </row>
    <row r="69" spans="2:7">
      <c r="B69" s="25">
        <v>16</v>
      </c>
      <c r="C69" s="26" t="str">
        <f>INDEX('Datos Vida'!$C$7:$AP$7,,ROWS('Datos Vida'!$C$7:AP22))</f>
        <v>Huelen</v>
      </c>
      <c r="D69" s="25">
        <f t="shared" si="1"/>
        <v>1</v>
      </c>
      <c r="E69" s="25">
        <v>1</v>
      </c>
      <c r="F69" s="20"/>
      <c r="G69" s="22">
        <v>17</v>
      </c>
    </row>
    <row r="70" spans="2:7">
      <c r="B70" s="25">
        <v>17</v>
      </c>
      <c r="C70" s="26" t="str">
        <f>INDEX('Datos Vida'!$C$7:$AP$7,,ROWS('Datos Vida'!$C$7:AP23))</f>
        <v>Itaú</v>
      </c>
      <c r="D70" s="25">
        <f t="shared" si="1"/>
        <v>1</v>
      </c>
      <c r="E70" s="25">
        <v>1</v>
      </c>
      <c r="F70" s="20"/>
      <c r="G70" s="22">
        <v>18</v>
      </c>
    </row>
    <row r="71" spans="2:7">
      <c r="B71" s="25">
        <v>18</v>
      </c>
      <c r="C71" s="26" t="str">
        <f>INDEX('Datos Vida'!$C$7:$AP$7,,ROWS('Datos Vida'!$C$7:AP24))</f>
        <v>M. de Carabineros</v>
      </c>
      <c r="D71" s="25">
        <f t="shared" si="1"/>
        <v>1</v>
      </c>
      <c r="E71" s="25">
        <v>1</v>
      </c>
      <c r="F71" s="20"/>
      <c r="G71" s="22">
        <v>19</v>
      </c>
    </row>
    <row r="72" spans="2:7">
      <c r="B72" s="25">
        <v>19</v>
      </c>
      <c r="C72" s="26" t="str">
        <f>INDEX('Datos Vida'!$C$7:$AP$7,,ROWS('Datos Vida'!$C$7:AP25))</f>
        <v>M. del Ej. y Av.</v>
      </c>
      <c r="D72" s="25">
        <f t="shared" si="1"/>
        <v>1</v>
      </c>
      <c r="E72" s="25">
        <v>1</v>
      </c>
      <c r="F72" s="20"/>
      <c r="G72" s="22">
        <v>20</v>
      </c>
    </row>
    <row r="73" spans="2:7">
      <c r="B73" s="25">
        <v>20</v>
      </c>
      <c r="C73" s="26" t="str">
        <f>INDEX('Datos Vida'!$C$7:$AP$7,,ROWS('Datos Vida'!$C$7:AP26))</f>
        <v>Magallanes Vida</v>
      </c>
      <c r="D73" s="25">
        <f t="shared" si="1"/>
        <v>1</v>
      </c>
      <c r="E73" s="25">
        <v>1</v>
      </c>
      <c r="F73" s="20"/>
      <c r="G73" s="22">
        <v>21</v>
      </c>
    </row>
    <row r="74" spans="2:7">
      <c r="B74" s="25">
        <v>21</v>
      </c>
      <c r="C74" s="26" t="str">
        <f>INDEX('Datos Vida'!$C$7:$AP$7,,ROWS('Datos Vida'!$C$7:AP27))</f>
        <v>Mapfre Vida</v>
      </c>
      <c r="D74" s="25">
        <f t="shared" si="1"/>
        <v>1</v>
      </c>
      <c r="E74" s="25">
        <v>1</v>
      </c>
      <c r="F74" s="20"/>
      <c r="G74" s="22">
        <v>22</v>
      </c>
    </row>
    <row r="75" spans="2:7">
      <c r="B75" s="25">
        <v>22</v>
      </c>
      <c r="C75" s="26" t="str">
        <f>INDEX('Datos Vida'!$C$7:$AP$7,,ROWS('Datos Vida'!$C$7:AP28))</f>
        <v>Metlife</v>
      </c>
      <c r="D75" s="25">
        <f t="shared" si="1"/>
        <v>1</v>
      </c>
      <c r="E75" s="25">
        <v>1</v>
      </c>
      <c r="F75" s="20"/>
      <c r="G75" s="22">
        <v>23</v>
      </c>
    </row>
    <row r="76" spans="2:7">
      <c r="B76" s="25">
        <v>23</v>
      </c>
      <c r="C76" s="26" t="str">
        <f>INDEX('Datos Vida'!$C$7:$AP$7,,ROWS('Datos Vida'!$C$7:AP29))</f>
        <v>Mutual de Seguros</v>
      </c>
      <c r="D76" s="25">
        <f t="shared" si="1"/>
        <v>1</v>
      </c>
      <c r="E76" s="25">
        <v>1</v>
      </c>
      <c r="F76" s="20"/>
      <c r="G76" s="22">
        <v>24</v>
      </c>
    </row>
    <row r="77" spans="2:7">
      <c r="B77" s="25">
        <v>24</v>
      </c>
      <c r="C77" s="26" t="str">
        <f>INDEX('Datos Vida'!$C$7:$AP$7,,ROWS('Datos Vida'!$C$7:AP30))</f>
        <v>Ohio National</v>
      </c>
      <c r="D77" s="25">
        <f t="shared" si="1"/>
        <v>1</v>
      </c>
      <c r="E77" s="25">
        <v>1</v>
      </c>
      <c r="F77" s="20"/>
      <c r="G77" s="22">
        <v>25</v>
      </c>
    </row>
    <row r="78" spans="2:7">
      <c r="B78" s="25">
        <v>25</v>
      </c>
      <c r="C78" s="26" t="str">
        <f>INDEX('Datos Vida'!$C$7:$AP$7,,ROWS('Datos Vida'!$C$7:AP31))</f>
        <v>Penta Vida</v>
      </c>
      <c r="D78" s="25">
        <f t="shared" si="1"/>
        <v>1</v>
      </c>
      <c r="E78" s="25">
        <v>1</v>
      </c>
      <c r="F78" s="20"/>
      <c r="G78" s="22">
        <v>26</v>
      </c>
    </row>
    <row r="79" spans="2:7">
      <c r="B79" s="25">
        <v>26</v>
      </c>
      <c r="C79" s="26" t="str">
        <f>INDEX('Datos Vida'!$C$7:$AP$7,,ROWS('Datos Vida'!$C$7:AP32))</f>
        <v>Principal</v>
      </c>
      <c r="D79" s="25">
        <f t="shared" si="1"/>
        <v>1</v>
      </c>
      <c r="E79" s="25">
        <v>1</v>
      </c>
      <c r="F79" s="20"/>
      <c r="G79" s="22">
        <v>27</v>
      </c>
    </row>
    <row r="80" spans="2:7">
      <c r="B80" s="25">
        <v>27</v>
      </c>
      <c r="C80" s="26" t="str">
        <f>INDEX('Datos Vida'!$C$7:$AP$7,,ROWS('Datos Vida'!$C$7:AP33))</f>
        <v>Renta Nacional</v>
      </c>
      <c r="D80" s="25">
        <f t="shared" si="1"/>
        <v>1</v>
      </c>
      <c r="E80" s="25">
        <v>1</v>
      </c>
      <c r="F80" s="20"/>
      <c r="G80" s="22">
        <v>28</v>
      </c>
    </row>
    <row r="81" spans="2:7">
      <c r="B81" s="25">
        <v>28</v>
      </c>
      <c r="C81" s="26" t="str">
        <f>INDEX('Datos Vida'!$C$7:$AP$7,,ROWS('Datos Vida'!$C$7:AP34))</f>
        <v>Rigel</v>
      </c>
      <c r="D81" s="25">
        <f t="shared" si="1"/>
        <v>1</v>
      </c>
      <c r="E81" s="25">
        <v>1</v>
      </c>
      <c r="F81" s="20"/>
      <c r="G81" s="22">
        <v>29</v>
      </c>
    </row>
    <row r="82" spans="2:7">
      <c r="B82" s="25">
        <v>29</v>
      </c>
      <c r="C82" s="26" t="str">
        <f>INDEX('Datos Vida'!$C$7:$AP$7,,ROWS('Datos Vida'!$C$7:AP35))</f>
        <v>Security Previsión</v>
      </c>
      <c r="D82" s="25">
        <f t="shared" si="1"/>
        <v>1</v>
      </c>
      <c r="E82" s="25">
        <v>1</v>
      </c>
      <c r="F82" s="20"/>
      <c r="G82" s="22">
        <v>30</v>
      </c>
    </row>
    <row r="83" spans="2:7">
      <c r="B83" s="25">
        <v>30</v>
      </c>
      <c r="C83" s="26" t="str">
        <f>INDEX('Datos Vida'!$C$7:$AP$7,,ROWS('Datos Vida'!$C$7:AP36))</f>
        <v>Sura</v>
      </c>
      <c r="D83" s="25">
        <f t="shared" si="1"/>
        <v>1</v>
      </c>
      <c r="E83" s="25">
        <v>1</v>
      </c>
      <c r="F83" s="20"/>
      <c r="G83" s="22">
        <v>31</v>
      </c>
    </row>
    <row r="84" spans="2:7">
      <c r="B84" s="25">
        <v>31</v>
      </c>
      <c r="C84" s="26" t="str">
        <f>INDEX('Datos Vida'!$C$7:$AP$7,,ROWS('Datos Vida'!$C$7:AP37))</f>
        <v>Zurich Santander</v>
      </c>
      <c r="D84" s="25">
        <f t="shared" si="1"/>
        <v>1</v>
      </c>
      <c r="E84" s="25">
        <v>1</v>
      </c>
      <c r="F84" s="20"/>
      <c r="G84" s="22">
        <v>32</v>
      </c>
    </row>
    <row r="85" spans="2:7" hidden="1">
      <c r="B85" s="25">
        <v>32</v>
      </c>
      <c r="C85" s="26">
        <f>INDEX('Datos Vida'!$C$7:$AP$7,,ROWS('Datos Vida'!$C$7:AP38))</f>
        <v>0</v>
      </c>
      <c r="D85" s="25">
        <f t="shared" si="1"/>
        <v>0</v>
      </c>
      <c r="E85" s="25"/>
      <c r="F85" s="20"/>
      <c r="G85" s="22">
        <v>33</v>
      </c>
    </row>
    <row r="86" spans="2:7" hidden="1">
      <c r="B86" s="25">
        <v>33</v>
      </c>
      <c r="C86" s="26">
        <f>INDEX('Datos Vida'!$C$7:$AP$7,,ROWS('Datos Vida'!$C$7:AP39))</f>
        <v>0</v>
      </c>
      <c r="D86" s="25">
        <f t="shared" si="1"/>
        <v>0</v>
      </c>
      <c r="E86" s="25"/>
      <c r="F86" s="20"/>
      <c r="G86" s="22">
        <v>34</v>
      </c>
    </row>
    <row r="87" spans="2:7" hidden="1">
      <c r="B87" s="25">
        <v>34</v>
      </c>
      <c r="C87" s="26">
        <f>INDEX('Datos Vida'!$C$7:$AP$7,,ROWS('Datos Vida'!$C$7:AP40))</f>
        <v>0</v>
      </c>
      <c r="D87" s="25">
        <f t="shared" si="1"/>
        <v>0</v>
      </c>
      <c r="E87" s="25"/>
      <c r="F87" s="20"/>
      <c r="G87" s="22">
        <v>35</v>
      </c>
    </row>
    <row r="88" spans="2:7" hidden="1">
      <c r="B88" s="25">
        <v>35</v>
      </c>
      <c r="C88" s="26">
        <f>INDEX('Datos Vida'!$C$7:$AP$7,,ROWS('Datos Vida'!$C$7:AP41))</f>
        <v>0</v>
      </c>
      <c r="D88" s="25">
        <f t="shared" si="1"/>
        <v>0</v>
      </c>
      <c r="E88" s="25"/>
      <c r="F88" s="20"/>
      <c r="G88" s="22">
        <v>36</v>
      </c>
    </row>
    <row r="89" spans="2:7" hidden="1">
      <c r="B89" s="25">
        <v>36</v>
      </c>
      <c r="C89" s="26">
        <f>INDEX('Datos Vida'!$C$7:$AP$7,,ROWS('Datos Vida'!$C$7:AP42))</f>
        <v>0</v>
      </c>
      <c r="D89" s="25">
        <f t="shared" si="1"/>
        <v>0</v>
      </c>
      <c r="E89" s="25"/>
      <c r="F89" s="20"/>
      <c r="G89" s="22">
        <v>37</v>
      </c>
    </row>
    <row r="90" spans="2:7" hidden="1">
      <c r="B90" s="25">
        <v>37</v>
      </c>
      <c r="C90" s="26">
        <f>INDEX('Datos Vida'!$C$7:$AP$7,,ROWS('Datos Vida'!$C$7:AP43))</f>
        <v>0</v>
      </c>
      <c r="D90" s="25">
        <f t="shared" si="1"/>
        <v>0</v>
      </c>
      <c r="E90" s="25"/>
      <c r="F90" s="20"/>
      <c r="G90" s="22">
        <v>38</v>
      </c>
    </row>
    <row r="91" spans="2:7" hidden="1">
      <c r="B91" s="25">
        <v>38</v>
      </c>
      <c r="C91" s="26">
        <f>INDEX('Datos Vida'!$C$7:$AP$7,,ROWS('Datos Vida'!$C$7:AP44))</f>
        <v>0</v>
      </c>
      <c r="D91" s="25">
        <f t="shared" si="1"/>
        <v>0</v>
      </c>
      <c r="E91" s="25"/>
      <c r="F91" s="20"/>
      <c r="G91" s="22">
        <v>39</v>
      </c>
    </row>
    <row r="92" spans="2:7" hidden="1">
      <c r="B92" s="25">
        <v>39</v>
      </c>
      <c r="C92" s="26">
        <f>INDEX('Datos Vida'!$C$7:$AP$7,,ROWS('Datos Vida'!$C$7:AP45))</f>
        <v>0</v>
      </c>
      <c r="D92" s="25">
        <f t="shared" si="1"/>
        <v>0</v>
      </c>
      <c r="E92" s="25"/>
      <c r="F92" s="20"/>
      <c r="G92" s="22">
        <v>40</v>
      </c>
    </row>
    <row r="93" spans="2:7" hidden="1">
      <c r="B93" s="25">
        <v>40</v>
      </c>
      <c r="C93" s="26">
        <f>INDEX('Datos Vida'!$C$7:$AP$7,,ROWS('Datos Vida'!$C$7:AP46))</f>
        <v>0</v>
      </c>
      <c r="D93" s="25">
        <f t="shared" si="1"/>
        <v>0</v>
      </c>
      <c r="E93" s="25"/>
      <c r="F93" s="20"/>
      <c r="G93" s="22">
        <v>41</v>
      </c>
    </row>
  </sheetData>
  <sheetProtection sheet="1" objects="1" scenarios="1"/>
  <dataValidations count="2">
    <dataValidation type="list" allowBlank="1" showInputMessage="1" showErrorMessage="1" sqref="D8 D53">
      <formula1>$E$8:$F$8</formula1>
    </dataValidation>
    <dataValidation type="whole" operator="equal" allowBlank="1" showInputMessage="1" showErrorMessage="1" sqref="F9:F48 F54:F93">
      <formula1>1</formula1>
    </dataValidation>
  </dataValidations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B2:I107"/>
  <sheetViews>
    <sheetView workbookViewId="0"/>
  </sheetViews>
  <sheetFormatPr baseColWidth="10" defaultRowHeight="11.25"/>
  <cols>
    <col min="1" max="1" width="2.85546875" style="39" customWidth="1"/>
    <col min="2" max="2" width="21.42578125" style="39" customWidth="1"/>
    <col min="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9">
      <c r="C2" s="96" t="s">
        <v>392</v>
      </c>
    </row>
    <row r="8" spans="2:9" ht="15.75">
      <c r="B8" s="38" t="s">
        <v>491</v>
      </c>
    </row>
    <row r="9" spans="2:9">
      <c r="B9" s="40" t="str">
        <f>Índice!H51</f>
        <v>Cifras en UF al 30.06.2012</v>
      </c>
    </row>
    <row r="11" spans="2:9" ht="22.5">
      <c r="B11" s="122" t="s">
        <v>466</v>
      </c>
      <c r="C11" s="121" t="s">
        <v>7</v>
      </c>
      <c r="D11" s="121" t="s">
        <v>486</v>
      </c>
      <c r="E11" s="121" t="s">
        <v>487</v>
      </c>
      <c r="F11" s="121" t="s">
        <v>488</v>
      </c>
      <c r="G11" s="121" t="s">
        <v>14</v>
      </c>
      <c r="H11" s="121" t="s">
        <v>489</v>
      </c>
      <c r="I11" s="121" t="s">
        <v>490</v>
      </c>
    </row>
    <row r="12" spans="2:9">
      <c r="B12" s="127" t="s">
        <v>0</v>
      </c>
      <c r="C12" s="118">
        <f>C58</f>
        <v>39066749.589877017</v>
      </c>
      <c r="D12" s="118">
        <f>D58</f>
        <v>497868.90737584938</v>
      </c>
      <c r="E12" s="118">
        <f t="shared" ref="E12:I12" si="0">E58</f>
        <v>1495253.6221636105</v>
      </c>
      <c r="F12" s="118">
        <f t="shared" si="0"/>
        <v>756003.7494431521</v>
      </c>
      <c r="G12" s="118">
        <f t="shared" si="0"/>
        <v>22565015.317739237</v>
      </c>
      <c r="H12" s="118">
        <f t="shared" si="0"/>
        <v>21765369.623323265</v>
      </c>
      <c r="I12" s="118">
        <f t="shared" si="0"/>
        <v>40834393.274336919</v>
      </c>
    </row>
    <row r="13" spans="2:9">
      <c r="B13" s="127" t="s">
        <v>1</v>
      </c>
      <c r="C13" s="118">
        <f>C102</f>
        <v>79155546.117620453</v>
      </c>
      <c r="D13" s="118">
        <f t="shared" ref="D13:I13" si="1">D102</f>
        <v>-17018261.918314822</v>
      </c>
      <c r="E13" s="118">
        <f t="shared" si="1"/>
        <v>8210116.3812305108</v>
      </c>
      <c r="F13" s="118">
        <f t="shared" si="1"/>
        <v>25791697.131260559</v>
      </c>
      <c r="G13" s="118">
        <f t="shared" si="1"/>
        <v>75190820.493420348</v>
      </c>
      <c r="H13" s="118">
        <f t="shared" si="1"/>
        <v>105852464.31753416</v>
      </c>
      <c r="I13" s="118">
        <f t="shared" si="1"/>
        <v>964424834.40401363</v>
      </c>
    </row>
    <row r="14" spans="2:9">
      <c r="B14" s="126" t="s">
        <v>327</v>
      </c>
      <c r="C14" s="116">
        <f>SUM(C12:C13)</f>
        <v>118222295.70749748</v>
      </c>
      <c r="D14" s="116">
        <f t="shared" ref="D14:I14" si="2">SUM(D12:D13)</f>
        <v>-16520393.010938972</v>
      </c>
      <c r="E14" s="116">
        <f t="shared" si="2"/>
        <v>9705370.0033941213</v>
      </c>
      <c r="F14" s="116">
        <f t="shared" si="2"/>
        <v>26547700.88070371</v>
      </c>
      <c r="G14" s="116">
        <f t="shared" si="2"/>
        <v>97755835.811159581</v>
      </c>
      <c r="H14" s="116">
        <f t="shared" si="2"/>
        <v>127617833.94085743</v>
      </c>
      <c r="I14" s="116">
        <f t="shared" si="2"/>
        <v>1005259227.6783506</v>
      </c>
    </row>
    <row r="15" spans="2:9">
      <c r="B15" s="54"/>
    </row>
    <row r="16" spans="2:9">
      <c r="B16" s="54"/>
    </row>
    <row r="17" spans="2:9" ht="22.5">
      <c r="B17" s="122" t="s">
        <v>0</v>
      </c>
      <c r="C17" s="121" t="s">
        <v>7</v>
      </c>
      <c r="D17" s="121" t="s">
        <v>486</v>
      </c>
      <c r="E17" s="121" t="s">
        <v>487</v>
      </c>
      <c r="F17" s="121" t="s">
        <v>488</v>
      </c>
      <c r="G17" s="121" t="s">
        <v>14</v>
      </c>
      <c r="H17" s="121" t="s">
        <v>489</v>
      </c>
      <c r="I17" s="121" t="s">
        <v>490</v>
      </c>
    </row>
    <row r="18" spans="2:9">
      <c r="B18" s="124" t="str">
        <f>INDEX('Datos Generales'!$C$7:$AP$7,,ROWS('Datos Generales'!$C$7:AP7))</f>
        <v>Ace Seguros</v>
      </c>
      <c r="C18" s="118">
        <f>INDEX('Datos Generales'!$C$119:$AP$119,,ROWS('Datos Generales'!$C$119:AP119))*Índice!$G$51</f>
        <v>2160694.8844231055</v>
      </c>
      <c r="D18" s="118">
        <f>(INDEX('Datos Generales'!$C$117:$AP$117,,ROWS('Datos Generales'!$C$117:AP117))-INDEX('Datos Generales'!$C$145:$AP$145,,ROWS('Datos Generales'!$C$145:AP145)))*Índice!$G$51</f>
        <v>-71294.883715996912</v>
      </c>
      <c r="E18" s="118">
        <f>INDEX('Datos Generales'!$C$171:$AP$171,,ROWS('Datos Generales'!$C$171:AP171))*Índice!$G$51</f>
        <v>-68103.260831135398</v>
      </c>
      <c r="F18" s="118">
        <f>INDEX('Datos Generales'!$C$148:$AP$148,,ROWS('Datos Generales'!$C$148:AP148))*Índice!$G$51</f>
        <v>3276.0781637804848</v>
      </c>
      <c r="G18" s="118">
        <f>INDEX('Datos Generales'!$C$130:$AP$130,,ROWS('Datos Generales'!$C$130:AP130))*Índice!$G$51</f>
        <v>1762485.2391087604</v>
      </c>
      <c r="H18" s="118">
        <f>INDEX('Datos Generales'!$C$102:$AP$102,,ROWS('Datos Generales'!$C$102:AP102))*Índice!$G$51</f>
        <v>787708.72960875684</v>
      </c>
      <c r="I18" s="118">
        <f>(INDEX('Datos Generales'!$C$9:$AP$9,,ROWS('Datos Generales'!$C$9:AP9))+INDEX('Datos Generales'!$C$20:$AP$20,,ROWS('Datos Generales'!$C$20:AP20)))*Índice!$G$51</f>
        <v>661086.57837237744</v>
      </c>
    </row>
    <row r="19" spans="2:9">
      <c r="B19" s="124" t="str">
        <f>INDEX('Datos Generales'!$C$7:$AP$7,,ROWS('Datos Generales'!$C$7:AP8))</f>
        <v>Assurant Chile</v>
      </c>
      <c r="C19" s="118">
        <f>INDEX('Datos Generales'!$C$119:$AP$119,,ROWS('Datos Generales'!$C$119:AP120))*Índice!$G$51</f>
        <v>0</v>
      </c>
      <c r="D19" s="118">
        <f>(INDEX('Datos Generales'!$C$117:$AP$117,,ROWS('Datos Generales'!$C$117:AP118))-INDEX('Datos Generales'!$C$145:$AP$145,,ROWS('Datos Generales'!$C$145:AP146)))*Índice!$G$51</f>
        <v>0</v>
      </c>
      <c r="E19" s="118">
        <f>INDEX('Datos Generales'!$C$171:$AP$171,,ROWS('Datos Generales'!$C$171:AP172))*Índice!$G$51</f>
        <v>2728.289999363602</v>
      </c>
      <c r="F19" s="118">
        <f>INDEX('Datos Generales'!$C$148:$AP$148,,ROWS('Datos Generales'!$C$148:AP149))*Índice!$G$51</f>
        <v>0</v>
      </c>
      <c r="G19" s="118">
        <f>INDEX('Datos Generales'!$C$130:$AP$130,,ROWS('Datos Generales'!$C$130:AP131))*Índice!$G$51</f>
        <v>0</v>
      </c>
      <c r="H19" s="118">
        <f>INDEX('Datos Generales'!$C$102:$AP$102,,ROWS('Datos Generales'!$C$102:AP103))*Índice!$G$51</f>
        <v>105474.1251299312</v>
      </c>
      <c r="I19" s="118">
        <f>(INDEX('Datos Generales'!$C$9:$AP$9,,ROWS('Datos Generales'!$C$9:AP10))+INDEX('Datos Generales'!$C$20:$AP$20,,ROWS('Datos Generales'!$C$20:AP21)))*Índice!$G$51</f>
        <v>105474.1251299312</v>
      </c>
    </row>
    <row r="20" spans="2:9">
      <c r="B20" s="124" t="str">
        <f>INDEX('Datos Generales'!$C$7:$AP$7,,ROWS('Datos Generales'!$C$7:AP9))</f>
        <v>BCI Seguros</v>
      </c>
      <c r="C20" s="118">
        <f>INDEX('Datos Generales'!$C$119:$AP$119,,ROWS('Datos Generales'!$C$119:AP121))*Índice!$G$51</f>
        <v>4103896.6101215519</v>
      </c>
      <c r="D20" s="118">
        <f>(INDEX('Datos Generales'!$C$117:$AP$117,,ROWS('Datos Generales'!$C$117:AP119))-INDEX('Datos Generales'!$C$145:$AP$145,,ROWS('Datos Generales'!$C$145:AP147)))*Índice!$G$51</f>
        <v>122431.64911858916</v>
      </c>
      <c r="E20" s="118">
        <f>INDEX('Datos Generales'!$C$171:$AP$171,,ROWS('Datos Generales'!$C$171:AP173))*Índice!$G$51</f>
        <v>232644.94841643036</v>
      </c>
      <c r="F20" s="118">
        <f>INDEX('Datos Generales'!$C$148:$AP$148,,ROWS('Datos Generales'!$C$148:AP150))*Índice!$G$51</f>
        <v>58709.677134230413</v>
      </c>
      <c r="G20" s="118">
        <f>INDEX('Datos Generales'!$C$130:$AP$130,,ROWS('Datos Generales'!$C$130:AP132))*Índice!$G$51</f>
        <v>2081664.8517546898</v>
      </c>
      <c r="H20" s="118">
        <f>INDEX('Datos Generales'!$C$102:$AP$102,,ROWS('Datos Generales'!$C$102:AP104))*Índice!$G$51</f>
        <v>1747768.1444057105</v>
      </c>
      <c r="I20" s="118">
        <f>(INDEX('Datos Generales'!$C$9:$AP$9,,ROWS('Datos Generales'!$C$9:AP11))+INDEX('Datos Generales'!$C$20:$AP$20,,ROWS('Datos Generales'!$C$20:AP22)))*Índice!$G$51</f>
        <v>4084824.2128113927</v>
      </c>
    </row>
    <row r="21" spans="2:9">
      <c r="B21" s="124" t="str">
        <f>INDEX('Datos Generales'!$C$7:$AP$7,,ROWS('Datos Generales'!$C$7:AP10))</f>
        <v>Cardif</v>
      </c>
      <c r="C21" s="118">
        <f>INDEX('Datos Generales'!$C$119:$AP$119,,ROWS('Datos Generales'!$C$119:AP122))*Índice!$G$51</f>
        <v>2510709.910480056</v>
      </c>
      <c r="D21" s="118">
        <f>(INDEX('Datos Generales'!$C$117:$AP$117,,ROWS('Datos Generales'!$C$117:AP120))-INDEX('Datos Generales'!$C$145:$AP$145,,ROWS('Datos Generales'!$C$145:AP148)))*Índice!$G$51</f>
        <v>182569.55296596687</v>
      </c>
      <c r="E21" s="118">
        <f>INDEX('Datos Generales'!$C$171:$AP$171,,ROWS('Datos Generales'!$C$171:AP174))*Índice!$G$51</f>
        <v>332645.43455356697</v>
      </c>
      <c r="F21" s="118">
        <f>INDEX('Datos Generales'!$C$148:$AP$148,,ROWS('Datos Generales'!$C$148:AP151))*Índice!$G$51</f>
        <v>215050.40800164049</v>
      </c>
      <c r="G21" s="118">
        <f>INDEX('Datos Generales'!$C$130:$AP$130,,ROWS('Datos Generales'!$C$130:AP133))*Índice!$G$51</f>
        <v>522370.52842222864</v>
      </c>
      <c r="H21" s="118">
        <f>INDEX('Datos Generales'!$C$102:$AP$102,,ROWS('Datos Generales'!$C$102:AP105))*Índice!$G$51</f>
        <v>3046708.3212535619</v>
      </c>
      <c r="I21" s="118">
        <f>(INDEX('Datos Generales'!$C$9:$AP$9,,ROWS('Datos Generales'!$C$9:AP12))+INDEX('Datos Generales'!$C$20:$AP$20,,ROWS('Datos Generales'!$C$20:AP23)))*Índice!$G$51</f>
        <v>7966475.5853091124</v>
      </c>
    </row>
    <row r="22" spans="2:9">
      <c r="B22" s="124" t="str">
        <f>INDEX('Datos Generales'!$C$7:$AP$7,,ROWS('Datos Generales'!$C$7:AP11))</f>
        <v>Cesce Chile</v>
      </c>
      <c r="C22" s="118">
        <f>INDEX('Datos Generales'!$C$119:$AP$119,,ROWS('Datos Generales'!$C$119:AP123))*Índice!$G$51</f>
        <v>83482.076565715135</v>
      </c>
      <c r="D22" s="118">
        <f>(INDEX('Datos Generales'!$C$117:$AP$117,,ROWS('Datos Generales'!$C$117:AP121))-INDEX('Datos Generales'!$C$145:$AP$145,,ROWS('Datos Generales'!$C$145:AP149)))*Índice!$G$51</f>
        <v>4563.4134958740215</v>
      </c>
      <c r="E22" s="118">
        <f>INDEX('Datos Generales'!$C$171:$AP$171,,ROWS('Datos Generales'!$C$171:AP175))*Índice!$G$51</f>
        <v>5572.8109686680191</v>
      </c>
      <c r="F22" s="118">
        <f>INDEX('Datos Generales'!$C$148:$AP$148,,ROWS('Datos Generales'!$C$148:AP152))*Índice!$G$51</f>
        <v>2079.6062819524682</v>
      </c>
      <c r="G22" s="118">
        <f>INDEX('Datos Generales'!$C$130:$AP$130,,ROWS('Datos Generales'!$C$130:AP134))*Índice!$G$51</f>
        <v>13620.325128516981</v>
      </c>
      <c r="H22" s="118">
        <f>INDEX('Datos Generales'!$C$102:$AP$102,,ROWS('Datos Generales'!$C$102:AP106))*Índice!$G$51</f>
        <v>108665.04090623032</v>
      </c>
      <c r="I22" s="118">
        <f>(INDEX('Datos Generales'!$C$9:$AP$9,,ROWS('Datos Generales'!$C$9:AP13))+INDEX('Datos Generales'!$C$20:$AP$20,,ROWS('Datos Generales'!$C$20:AP24)))*Índice!$G$51</f>
        <v>127352.10824417873</v>
      </c>
    </row>
    <row r="23" spans="2:9">
      <c r="B23" s="124" t="str">
        <f>INDEX('Datos Generales'!$C$7:$AP$7,,ROWS('Datos Generales'!$C$7:AP12))</f>
        <v>Chartis</v>
      </c>
      <c r="C23" s="118">
        <f>INDEX('Datos Generales'!$C$119:$AP$119,,ROWS('Datos Generales'!$C$119:AP124))*Índice!$G$51</f>
        <v>2148059.2963562696</v>
      </c>
      <c r="D23" s="118">
        <f>(INDEX('Datos Generales'!$C$117:$AP$117,,ROWS('Datos Generales'!$C$117:AP122))-INDEX('Datos Generales'!$C$145:$AP$145,,ROWS('Datos Generales'!$C$145:AP150)))*Índice!$G$51</f>
        <v>-4212.7760375050375</v>
      </c>
      <c r="E23" s="118">
        <f>INDEX('Datos Generales'!$C$171:$AP$171,,ROWS('Datos Generales'!$C$171:AP176))*Índice!$G$51</f>
        <v>15399.763825740165</v>
      </c>
      <c r="F23" s="118">
        <f>INDEX('Datos Generales'!$C$148:$AP$148,,ROWS('Datos Generales'!$C$148:AP153))*Índice!$G$51</f>
        <v>45947.693411869521</v>
      </c>
      <c r="G23" s="118">
        <f>INDEX('Datos Generales'!$C$130:$AP$130,,ROWS('Datos Generales'!$C$130:AP135))*Índice!$G$51</f>
        <v>548651.41138869047</v>
      </c>
      <c r="H23" s="118">
        <f>INDEX('Datos Generales'!$C$102:$AP$102,,ROWS('Datos Generales'!$C$102:AP107))*Índice!$G$51</f>
        <v>1895146.3184392699</v>
      </c>
      <c r="I23" s="118">
        <f>(INDEX('Datos Generales'!$C$9:$AP$9,,ROWS('Datos Generales'!$C$9:AP14))+INDEX('Datos Generales'!$C$20:$AP$20,,ROWS('Datos Generales'!$C$20:AP25)))*Índice!$G$51</f>
        <v>2999348.1342940582</v>
      </c>
    </row>
    <row r="24" spans="2:9">
      <c r="B24" s="124" t="str">
        <f>INDEX('Datos Generales'!$C$7:$AP$7,,ROWS('Datos Generales'!$C$7:AP13))</f>
        <v>Chilena Consolidada</v>
      </c>
      <c r="C24" s="118">
        <f>INDEX('Datos Generales'!$C$119:$AP$119,,ROWS('Datos Generales'!$C$119:AP125))*Índice!$G$51</f>
        <v>2546200.7498886301</v>
      </c>
      <c r="D24" s="118">
        <f>(INDEX('Datos Generales'!$C$117:$AP$117,,ROWS('Datos Generales'!$C$117:AP123))-INDEX('Datos Generales'!$C$145:$AP$145,,ROWS('Datos Generales'!$C$145:AP151)))*Índice!$G$51</f>
        <v>9677.3993961292872</v>
      </c>
      <c r="E24" s="118">
        <f>INDEX('Datos Generales'!$C$171:$AP$171,,ROWS('Datos Generales'!$C$171:AP177))*Índice!$G$51</f>
        <v>9521.5261524101788</v>
      </c>
      <c r="F24" s="118">
        <f>INDEX('Datos Generales'!$C$148:$AP$148,,ROWS('Datos Generales'!$C$148:AP154))*Índice!$G$51</f>
        <v>20396.767453207089</v>
      </c>
      <c r="G24" s="118">
        <f>INDEX('Datos Generales'!$C$130:$AP$130,,ROWS('Datos Generales'!$C$130:AP136))*Índice!$G$51</f>
        <v>2402488.6685852879</v>
      </c>
      <c r="H24" s="118">
        <f>INDEX('Datos Generales'!$C$102:$AP$102,,ROWS('Datos Generales'!$C$102:AP108))*Índice!$G$51</f>
        <v>1268429.1052955359</v>
      </c>
      <c r="I24" s="118">
        <f>(INDEX('Datos Generales'!$C$9:$AP$9,,ROWS('Datos Generales'!$C$9:AP15))+INDEX('Datos Generales'!$C$20:$AP$20,,ROWS('Datos Generales'!$C$20:AP26)))*Índice!$G$51</f>
        <v>2331111.2299446333</v>
      </c>
    </row>
    <row r="25" spans="2:9">
      <c r="B25" s="124" t="str">
        <f>INDEX('Datos Generales'!$C$7:$AP$7,,ROWS('Datos Generales'!$C$7:AP14))</f>
        <v>Chubb de Chile</v>
      </c>
      <c r="C25" s="118">
        <f>INDEX('Datos Generales'!$C$119:$AP$119,,ROWS('Datos Generales'!$C$119:AP126))*Índice!$G$51</f>
        <v>436995.30126360297</v>
      </c>
      <c r="D25" s="118">
        <f>(INDEX('Datos Generales'!$C$117:$AP$117,,ROWS('Datos Generales'!$C$117:AP124))-INDEX('Datos Generales'!$C$145:$AP$145,,ROWS('Datos Generales'!$C$145:AP152)))*Índice!$G$51</f>
        <v>29413.373897794529</v>
      </c>
      <c r="E25" s="118">
        <f>INDEX('Datos Generales'!$C$171:$AP$171,,ROWS('Datos Generales'!$C$171:AP178))*Índice!$G$51</f>
        <v>28053.869298053327</v>
      </c>
      <c r="F25" s="118">
        <f>INDEX('Datos Generales'!$C$148:$AP$148,,ROWS('Datos Generales'!$C$148:AP155))*Índice!$G$51</f>
        <v>3557.4631773216142</v>
      </c>
      <c r="G25" s="118">
        <f>INDEX('Datos Generales'!$C$130:$AP$130,,ROWS('Datos Generales'!$C$130:AP137))*Índice!$G$51</f>
        <v>557345.79730025947</v>
      </c>
      <c r="H25" s="118">
        <f>INDEX('Datos Generales'!$C$102:$AP$102,,ROWS('Datos Generales'!$C$102:AP109))*Índice!$G$51</f>
        <v>347641.6603616153</v>
      </c>
      <c r="I25" s="118">
        <f>(INDEX('Datos Generales'!$C$9:$AP$9,,ROWS('Datos Generales'!$C$9:AP16))+INDEX('Datos Generales'!$C$20:$AP$20,,ROWS('Datos Generales'!$C$20:AP27)))*Índice!$G$51</f>
        <v>348749.03656458372</v>
      </c>
    </row>
    <row r="26" spans="2:9">
      <c r="B26" s="124" t="str">
        <f>INDEX('Datos Generales'!$C$7:$AP$7,,ROWS('Datos Generales'!$C$7:AP15))</f>
        <v>Coface Chile</v>
      </c>
      <c r="C26" s="118">
        <f>INDEX('Datos Generales'!$C$119:$AP$119,,ROWS('Datos Generales'!$C$119:AP127))*Índice!$G$51</f>
        <v>207841.12684820499</v>
      </c>
      <c r="D26" s="118">
        <f>(INDEX('Datos Generales'!$C$117:$AP$117,,ROWS('Datos Generales'!$C$117:AP125))-INDEX('Datos Generales'!$C$145:$AP$145,,ROWS('Datos Generales'!$C$145:AP153)))*Índice!$G$51</f>
        <v>-3428.90200182434</v>
      </c>
      <c r="E26" s="118">
        <f>INDEX('Datos Generales'!$C$171:$AP$171,,ROWS('Datos Generales'!$C$171:AP179))*Índice!$G$51</f>
        <v>21210.693602788837</v>
      </c>
      <c r="F26" s="118">
        <f>INDEX('Datos Generales'!$C$148:$AP$148,,ROWS('Datos Generales'!$C$148:AP156))*Índice!$G$51</f>
        <v>4962.1785307698292</v>
      </c>
      <c r="G26" s="118">
        <f>INDEX('Datos Generales'!$C$130:$AP$130,,ROWS('Datos Generales'!$C$130:AP138))*Índice!$G$51</f>
        <v>81258.175942752481</v>
      </c>
      <c r="H26" s="118">
        <f>INDEX('Datos Generales'!$C$102:$AP$102,,ROWS('Datos Generales'!$C$102:AP110))*Índice!$G$51</f>
        <v>207309.46959786734</v>
      </c>
      <c r="I26" s="118">
        <f>(INDEX('Datos Generales'!$C$9:$AP$9,,ROWS('Datos Generales'!$C$9:AP17))+INDEX('Datos Generales'!$C$20:$AP$20,,ROWS('Datos Generales'!$C$20:AP28)))*Índice!$G$51</f>
        <v>391515.18338860566</v>
      </c>
    </row>
    <row r="27" spans="2:9">
      <c r="B27" s="124" t="str">
        <f>INDEX('Datos Generales'!$C$7:$AP$7,,ROWS('Datos Generales'!$C$7:AP16))</f>
        <v>Consorio Nacional</v>
      </c>
      <c r="C27" s="118">
        <f>INDEX('Datos Generales'!$C$119:$AP$119,,ROWS('Datos Generales'!$C$119:AP128))*Índice!$G$51</f>
        <v>889917.73675762431</v>
      </c>
      <c r="D27" s="118">
        <f>(INDEX('Datos Generales'!$C$117:$AP$117,,ROWS('Datos Generales'!$C$117:AP126))-INDEX('Datos Generales'!$C$145:$AP$145,,ROWS('Datos Generales'!$C$145:AP154)))*Índice!$G$51</f>
        <v>18217.547252529679</v>
      </c>
      <c r="E27" s="118">
        <f>INDEX('Datos Generales'!$C$171:$AP$171,,ROWS('Datos Generales'!$C$171:AP180))*Índice!$G$51</f>
        <v>49820.085065160049</v>
      </c>
      <c r="F27" s="118">
        <f>INDEX('Datos Generales'!$C$148:$AP$148,,ROWS('Datos Generales'!$C$148:AP157))*Índice!$G$51</f>
        <v>20595.951096371824</v>
      </c>
      <c r="G27" s="118">
        <f>INDEX('Datos Generales'!$C$130:$AP$130,,ROWS('Datos Generales'!$C$130:AP139))*Índice!$G$51</f>
        <v>205995.48511182921</v>
      </c>
      <c r="H27" s="118">
        <f>INDEX('Datos Generales'!$C$102:$AP$102,,ROWS('Datos Generales'!$C$102:AP111))*Índice!$G$51</f>
        <v>503892.41166446282</v>
      </c>
      <c r="I27" s="118">
        <f>(INDEX('Datos Generales'!$C$9:$AP$9,,ROWS('Datos Generales'!$C$9:AP18))+INDEX('Datos Generales'!$C$20:$AP$20,,ROWS('Datos Generales'!$C$20:AP29)))*Índice!$G$51</f>
        <v>1082302.4869008139</v>
      </c>
    </row>
    <row r="28" spans="2:9">
      <c r="B28" s="124" t="str">
        <f>INDEX('Datos Generales'!$C$7:$AP$7,,ROWS('Datos Generales'!$C$7:AP17))</f>
        <v>Continental Crédito</v>
      </c>
      <c r="C28" s="118">
        <f>INDEX('Datos Generales'!$C$119:$AP$119,,ROWS('Datos Generales'!$C$119:AP129))*Índice!$G$51</f>
        <v>493960.05543731124</v>
      </c>
      <c r="D28" s="118">
        <f>(INDEX('Datos Generales'!$C$117:$AP$117,,ROWS('Datos Generales'!$C$117:AP127))-INDEX('Datos Generales'!$C$145:$AP$145,,ROWS('Datos Generales'!$C$145:AP155)))*Índice!$G$51</f>
        <v>-1218.7016072577621</v>
      </c>
      <c r="E28" s="118">
        <f>INDEX('Datos Generales'!$C$171:$AP$171,,ROWS('Datos Generales'!$C$171:AP181))*Índice!$G$51</f>
        <v>103844.41667079146</v>
      </c>
      <c r="F28" s="118">
        <f>INDEX('Datos Generales'!$C$148:$AP$148,,ROWS('Datos Generales'!$C$148:AP158))*Índice!$G$51</f>
        <v>48585.119960967604</v>
      </c>
      <c r="G28" s="118">
        <f>INDEX('Datos Generales'!$C$130:$AP$130,,ROWS('Datos Generales'!$C$130:AP140))*Índice!$G$51</f>
        <v>193206.7638469534</v>
      </c>
      <c r="H28" s="118">
        <f>INDEX('Datos Generales'!$C$102:$AP$102,,ROWS('Datos Generales'!$C$102:AP112))*Índice!$G$51</f>
        <v>919087.9095042462</v>
      </c>
      <c r="I28" s="118">
        <f>(INDEX('Datos Generales'!$C$9:$AP$9,,ROWS('Datos Generales'!$C$9:AP19))+INDEX('Datos Generales'!$C$20:$AP$20,,ROWS('Datos Generales'!$C$20:AP30)))*Índice!$G$51</f>
        <v>1076988.5660545463</v>
      </c>
    </row>
    <row r="29" spans="2:9">
      <c r="B29" s="124" t="str">
        <f>INDEX('Datos Generales'!$C$7:$AP$7,,ROWS('Datos Generales'!$C$7:AP18))</f>
        <v>Euler Hermes</v>
      </c>
      <c r="C29" s="118">
        <f>INDEX('Datos Generales'!$C$119:$AP$119,,ROWS('Datos Generales'!$C$119:AP130))*Índice!$G$51</f>
        <v>24987.095268736608</v>
      </c>
      <c r="D29" s="118">
        <f>(INDEX('Datos Generales'!$C$117:$AP$117,,ROWS('Datos Generales'!$C$117:AP128))-INDEX('Datos Generales'!$C$145:$AP$145,,ROWS('Datos Generales'!$C$145:AP156)))*Índice!$G$51</f>
        <v>-8781.1392933157022</v>
      </c>
      <c r="E29" s="118">
        <f>INDEX('Datos Generales'!$C$171:$AP$171,,ROWS('Datos Generales'!$C$171:AP182))*Índice!$G$51</f>
        <v>-5275.9579553248805</v>
      </c>
      <c r="F29" s="118">
        <f>INDEX('Datos Generales'!$C$148:$AP$148,,ROWS('Datos Generales'!$C$148:AP159))*Índice!$G$51</f>
        <v>2446.3304601155414</v>
      </c>
      <c r="G29" s="118">
        <f>INDEX('Datos Generales'!$C$130:$AP$130,,ROWS('Datos Generales'!$C$130:AP141))*Índice!$G$51</f>
        <v>1463.5821412661485</v>
      </c>
      <c r="H29" s="118">
        <f>INDEX('Datos Generales'!$C$102:$AP$102,,ROWS('Datos Generales'!$C$102:AP113))*Índice!$G$51</f>
        <v>95277.619660446464</v>
      </c>
      <c r="I29" s="118">
        <f>(INDEX('Datos Generales'!$C$9:$AP$9,,ROWS('Datos Generales'!$C$9:AP20))+INDEX('Datos Generales'!$C$20:$AP$20,,ROWS('Datos Generales'!$C$20:AP31)))*Índice!$G$51</f>
        <v>123450.59255697527</v>
      </c>
    </row>
    <row r="30" spans="2:9">
      <c r="B30" s="124" t="str">
        <f>INDEX('Datos Generales'!$C$7:$AP$7,,ROWS('Datos Generales'!$C$7:AP19))</f>
        <v>FAF International</v>
      </c>
      <c r="C30" s="118">
        <f>INDEX('Datos Generales'!$C$119:$AP$119,,ROWS('Datos Generales'!$C$119:AP131))*Índice!$G$51</f>
        <v>4907.5985886113094</v>
      </c>
      <c r="D30" s="118">
        <f>(INDEX('Datos Generales'!$C$117:$AP$117,,ROWS('Datos Generales'!$C$117:AP129))-INDEX('Datos Generales'!$C$145:$AP$145,,ROWS('Datos Generales'!$C$145:AP157)))*Índice!$G$51</f>
        <v>-10412.924883857419</v>
      </c>
      <c r="E30" s="118">
        <f>INDEX('Datos Generales'!$C$171:$AP$171,,ROWS('Datos Generales'!$C$171:AP183))*Índice!$G$51</f>
        <v>-5397.3154623429336</v>
      </c>
      <c r="F30" s="118">
        <f>INDEX('Datos Generales'!$C$148:$AP$148,,ROWS('Datos Generales'!$C$148:AP160))*Índice!$G$51</f>
        <v>3230.602244362577</v>
      </c>
      <c r="G30" s="118">
        <f>INDEX('Datos Generales'!$C$130:$AP$130,,ROWS('Datos Generales'!$C$130:AP142))*Índice!$G$51</f>
        <v>61.562639211998217</v>
      </c>
      <c r="H30" s="118">
        <f>INDEX('Datos Generales'!$C$102:$AP$102,,ROWS('Datos Generales'!$C$102:AP114))*Índice!$G$51</f>
        <v>133858.52348661088</v>
      </c>
      <c r="I30" s="118">
        <f>(INDEX('Datos Generales'!$C$9:$AP$9,,ROWS('Datos Generales'!$C$9:AP21))+INDEX('Datos Generales'!$C$20:$AP$20,,ROWS('Datos Generales'!$C$20:AP32)))*Índice!$G$51</f>
        <v>122386.79191916334</v>
      </c>
    </row>
    <row r="31" spans="2:9">
      <c r="B31" s="124" t="str">
        <f>INDEX('Datos Generales'!$C$7:$AP$7,,ROWS('Datos Generales'!$C$7:AP20))</f>
        <v>HDI Seguros</v>
      </c>
      <c r="C31" s="118">
        <f>INDEX('Datos Generales'!$C$119:$AP$119,,ROWS('Datos Generales'!$C$119:AP132))*Índice!$G$51</f>
        <v>619673.83733674628</v>
      </c>
      <c r="D31" s="118">
        <f>(INDEX('Datos Generales'!$C$117:$AP$117,,ROWS('Datos Generales'!$C$117:AP130))-INDEX('Datos Generales'!$C$145:$AP$145,,ROWS('Datos Generales'!$C$145:AP158)))*Índice!$G$51</f>
        <v>-25195.206157501361</v>
      </c>
      <c r="E31" s="118">
        <f>INDEX('Datos Generales'!$C$171:$AP$171,,ROWS('Datos Generales'!$C$171:AP184))*Índice!$G$51</f>
        <v>-4398.4804236994505</v>
      </c>
      <c r="F31" s="118">
        <f>INDEX('Datos Generales'!$C$148:$AP$148,,ROWS('Datos Generales'!$C$148:AP161))*Índice!$G$51</f>
        <v>5997.8716032272432</v>
      </c>
      <c r="G31" s="118">
        <f>INDEX('Datos Generales'!$C$130:$AP$130,,ROWS('Datos Generales'!$C$130:AP143))*Índice!$G$51</f>
        <v>289413.92190693034</v>
      </c>
      <c r="H31" s="118">
        <f>INDEX('Datos Generales'!$C$102:$AP$102,,ROWS('Datos Generales'!$C$102:AP115))*Índice!$G$51</f>
        <v>303047.81468098797</v>
      </c>
      <c r="I31" s="118">
        <f>(INDEX('Datos Generales'!$C$9:$AP$9,,ROWS('Datos Generales'!$C$9:AP22))+INDEX('Datos Generales'!$C$20:$AP$20,,ROWS('Datos Generales'!$C$20:AP33)))*Índice!$G$51</f>
        <v>698463.0553453872</v>
      </c>
    </row>
    <row r="32" spans="2:9">
      <c r="B32" s="124" t="str">
        <f>INDEX('Datos Generales'!$C$7:$AP$7,,ROWS('Datos Generales'!$C$7:AP21))</f>
        <v>Huelen</v>
      </c>
      <c r="C32" s="118">
        <f>INDEX('Datos Generales'!$C$119:$AP$119,,ROWS('Datos Generales'!$C$119:AP133))*Índice!$G$51</f>
        <v>4170.9682437544634</v>
      </c>
      <c r="D32" s="118">
        <f>(INDEX('Datos Generales'!$C$117:$AP$117,,ROWS('Datos Generales'!$C$117:AP131))-INDEX('Datos Generales'!$C$145:$AP$145,,ROWS('Datos Generales'!$C$145:AP159)))*Índice!$G$51</f>
        <v>-1974.8658261502887</v>
      </c>
      <c r="E32" s="118">
        <f>INDEX('Datos Generales'!$C$171:$AP$171,,ROWS('Datos Generales'!$C$171:AP185))*Índice!$G$51</f>
        <v>1756.1041146647244</v>
      </c>
      <c r="F32" s="118">
        <f>INDEX('Datos Generales'!$C$148:$AP$148,,ROWS('Datos Generales'!$C$148:AP162))*Índice!$G$51</f>
        <v>3800.4433570686106</v>
      </c>
      <c r="G32" s="118">
        <f>INDEX('Datos Generales'!$C$130:$AP$130,,ROWS('Datos Generales'!$C$130:AP144))*Índice!$G$51</f>
        <v>752.84964750638164</v>
      </c>
      <c r="H32" s="118">
        <f>INDEX('Datos Generales'!$C$102:$AP$102,,ROWS('Datos Generales'!$C$102:AP116))*Índice!$G$51</f>
        <v>128643.95139335742</v>
      </c>
      <c r="I32" s="118">
        <f>(INDEX('Datos Generales'!$C$9:$AP$9,,ROWS('Datos Generales'!$C$9:AP23))+INDEX('Datos Generales'!$C$20:$AP$20,,ROWS('Datos Generales'!$C$20:AP34)))*Índice!$G$51</f>
        <v>141321.39144822903</v>
      </c>
    </row>
    <row r="33" spans="2:9">
      <c r="B33" s="124" t="str">
        <f>INDEX('Datos Generales'!$C$7:$AP$7,,ROWS('Datos Generales'!$C$7:AP22))</f>
        <v>Liberty Seguros</v>
      </c>
      <c r="C33" s="118">
        <f>INDEX('Datos Generales'!$C$119:$AP$119,,ROWS('Datos Generales'!$C$119:AP134))*Índice!$G$51</f>
        <v>3336149.5552287139</v>
      </c>
      <c r="D33" s="118">
        <f>(INDEX('Datos Generales'!$C$117:$AP$117,,ROWS('Datos Generales'!$C$117:AP132))-INDEX('Datos Generales'!$C$145:$AP$145,,ROWS('Datos Generales'!$C$145:AP160)))*Índice!$G$51</f>
        <v>-67366.232737712213</v>
      </c>
      <c r="E33" s="118">
        <f>INDEX('Datos Generales'!$C$171:$AP$171,,ROWS('Datos Generales'!$C$171:AP186))*Índice!$G$51</f>
        <v>35235.219663274904</v>
      </c>
      <c r="F33" s="118">
        <f>INDEX('Datos Generales'!$C$148:$AP$148,,ROWS('Datos Generales'!$C$148:AP163))*Índice!$G$51</f>
        <v>34207.83511642542</v>
      </c>
      <c r="G33" s="118">
        <f>INDEX('Datos Generales'!$C$130:$AP$130,,ROWS('Datos Generales'!$C$130:AP145))*Índice!$G$51</f>
        <v>1244337.2536610544</v>
      </c>
      <c r="H33" s="118">
        <f>INDEX('Datos Generales'!$C$102:$AP$102,,ROWS('Datos Generales'!$C$102:AP117))*Índice!$G$51</f>
        <v>1363984.2208724304</v>
      </c>
      <c r="I33" s="118">
        <f>(INDEX('Datos Generales'!$C$9:$AP$9,,ROWS('Datos Generales'!$C$9:AP24))+INDEX('Datos Generales'!$C$20:$AP$20,,ROWS('Datos Generales'!$C$20:AP35)))*Índice!$G$51</f>
        <v>2604298.115202127</v>
      </c>
    </row>
    <row r="34" spans="2:9">
      <c r="B34" s="124" t="str">
        <f>INDEX('Datos Generales'!$C$7:$AP$7,,ROWS('Datos Generales'!$C$7:AP23))</f>
        <v>M. de Carabineros</v>
      </c>
      <c r="C34" s="118">
        <f>INDEX('Datos Generales'!$C$119:$AP$119,,ROWS('Datos Generales'!$C$119:AP135))*Índice!$G$51</f>
        <v>31087.630196364047</v>
      </c>
      <c r="D34" s="118">
        <f>(INDEX('Datos Generales'!$C$117:$AP$117,,ROWS('Datos Generales'!$C$117:AP133))-INDEX('Datos Generales'!$C$145:$AP$145,,ROWS('Datos Generales'!$C$145:AP161)))*Índice!$G$51</f>
        <v>1864.4685018490889</v>
      </c>
      <c r="E34" s="118">
        <f>INDEX('Datos Generales'!$C$171:$AP$171,,ROWS('Datos Generales'!$C$171:AP187))*Índice!$G$51</f>
        <v>18288.037137341697</v>
      </c>
      <c r="F34" s="118">
        <f>INDEX('Datos Generales'!$C$148:$AP$148,,ROWS('Datos Generales'!$C$148:AP164))*Índice!$G$51</f>
        <v>14369.595038926325</v>
      </c>
      <c r="G34" s="118">
        <f>INDEX('Datos Generales'!$C$130:$AP$130,,ROWS('Datos Generales'!$C$130:AP146))*Índice!$G$51</f>
        <v>7795.9160944979876</v>
      </c>
      <c r="H34" s="118">
        <f>INDEX('Datos Generales'!$C$102:$AP$102,,ROWS('Datos Generales'!$C$102:AP118))*Índice!$G$51</f>
        <v>468509.40631165099</v>
      </c>
      <c r="I34" s="118">
        <f>(INDEX('Datos Generales'!$C$9:$AP$9,,ROWS('Datos Generales'!$C$9:AP25))+INDEX('Datos Generales'!$C$20:$AP$20,,ROWS('Datos Generales'!$C$20:AP36)))*Índice!$G$51</f>
        <v>500651.64473451604</v>
      </c>
    </row>
    <row r="35" spans="2:9">
      <c r="B35" s="124" t="str">
        <f>INDEX('Datos Generales'!$C$7:$AP$7,,ROWS('Datos Generales'!$C$7:AP24))</f>
        <v>Magallanes</v>
      </c>
      <c r="C35" s="118">
        <f>INDEX('Datos Generales'!$C$119:$AP$119,,ROWS('Datos Generales'!$C$119:AP136))*Índice!$G$51</f>
        <v>3170410.8654301693</v>
      </c>
      <c r="D35" s="118">
        <f>(INDEX('Datos Generales'!$C$117:$AP$117,,ROWS('Datos Generales'!$C$117:AP134))-INDEX('Datos Generales'!$C$145:$AP$145,,ROWS('Datos Generales'!$C$145:AP162)))*Índice!$G$51</f>
        <v>2150.449721045672</v>
      </c>
      <c r="E35" s="118">
        <f>INDEX('Datos Generales'!$C$171:$AP$171,,ROWS('Datos Generales'!$C$171:AP188))*Índice!$G$51</f>
        <v>80283.868732366478</v>
      </c>
      <c r="F35" s="118">
        <f>INDEX('Datos Generales'!$C$148:$AP$148,,ROWS('Datos Generales'!$C$148:AP165))*Índice!$G$51</f>
        <v>58667.471591913505</v>
      </c>
      <c r="G35" s="118">
        <f>INDEX('Datos Generales'!$C$130:$AP$130,,ROWS('Datos Generales'!$C$130:AP147))*Índice!$G$51</f>
        <v>1862392.7404699442</v>
      </c>
      <c r="H35" s="118">
        <f>INDEX('Datos Generales'!$C$102:$AP$102,,ROWS('Datos Generales'!$C$102:AP119))*Índice!$G$51</f>
        <v>1160350.8319132235</v>
      </c>
      <c r="I35" s="118">
        <f>(INDEX('Datos Generales'!$C$9:$AP$9,,ROWS('Datos Generales'!$C$9:AP26))+INDEX('Datos Generales'!$C$20:$AP$20,,ROWS('Datos Generales'!$C$20:AP37)))*Índice!$G$51</f>
        <v>2203239.1759356814</v>
      </c>
    </row>
    <row r="36" spans="2:9">
      <c r="B36" s="124" t="str">
        <f>INDEX('Datos Generales'!$C$7:$AP$7,,ROWS('Datos Generales'!$C$7:AP25))</f>
        <v>Magallanes Gar. y Cré.</v>
      </c>
      <c r="C36" s="118">
        <f>INDEX('Datos Generales'!$C$119:$AP$119,,ROWS('Datos Generales'!$C$119:AP137))*Índice!$G$51</f>
        <v>123524.79476173976</v>
      </c>
      <c r="D36" s="118">
        <f>(INDEX('Datos Generales'!$C$117:$AP$117,,ROWS('Datos Generales'!$C$117:AP135))-INDEX('Datos Generales'!$C$145:$AP$145,,ROWS('Datos Generales'!$C$145:AP163)))*Índice!$G$51</f>
        <v>19703.624284936464</v>
      </c>
      <c r="E36" s="118">
        <f>INDEX('Datos Generales'!$C$171:$AP$171,,ROWS('Datos Generales'!$C$171:AP189))*Índice!$G$51</f>
        <v>24275.302112133275</v>
      </c>
      <c r="F36" s="118">
        <f>INDEX('Datos Generales'!$C$148:$AP$148,,ROWS('Datos Generales'!$C$148:AP166))*Índice!$G$51</f>
        <v>3558.1702858839917</v>
      </c>
      <c r="G36" s="118">
        <f>INDEX('Datos Generales'!$C$130:$AP$130,,ROWS('Datos Generales'!$C$130:AP148))*Índice!$G$51</f>
        <v>31418.822169267645</v>
      </c>
      <c r="H36" s="118">
        <f>INDEX('Datos Generales'!$C$102:$AP$102,,ROWS('Datos Generales'!$C$102:AP120))*Índice!$G$51</f>
        <v>143246.18514930597</v>
      </c>
      <c r="I36" s="118">
        <f>(INDEX('Datos Generales'!$C$9:$AP$9,,ROWS('Datos Generales'!$C$9:AP27))+INDEX('Datos Generales'!$C$20:$AP$20,,ROWS('Datos Generales'!$C$20:AP38)))*Índice!$G$51</f>
        <v>183816.84827571575</v>
      </c>
    </row>
    <row r="37" spans="2:9">
      <c r="B37" s="124" t="str">
        <f>INDEX('Datos Generales'!$C$7:$AP$7,,ROWS('Datos Generales'!$C$7:AP26))</f>
        <v>Mapfre</v>
      </c>
      <c r="C37" s="118">
        <f>INDEX('Datos Generales'!$C$119:$AP$119,,ROWS('Datos Generales'!$C$119:AP138))*Índice!$G$51</f>
        <v>4010845.5427411767</v>
      </c>
      <c r="D37" s="118">
        <f>(INDEX('Datos Generales'!$C$117:$AP$117,,ROWS('Datos Generales'!$C$117:AP136))-INDEX('Datos Generales'!$C$145:$AP$145,,ROWS('Datos Generales'!$C$145:AP164)))*Índice!$G$51</f>
        <v>48235.189611160997</v>
      </c>
      <c r="E37" s="118">
        <f>INDEX('Datos Generales'!$C$171:$AP$171,,ROWS('Datos Generales'!$C$171:AP190))*Índice!$G$51</f>
        <v>92610.450357443377</v>
      </c>
      <c r="F37" s="118">
        <f>INDEX('Datos Generales'!$C$148:$AP$148,,ROWS('Datos Generales'!$C$148:AP167))*Índice!$G$51</f>
        <v>19364.521534991265</v>
      </c>
      <c r="G37" s="118">
        <f>INDEX('Datos Generales'!$C$130:$AP$130,,ROWS('Datos Generales'!$C$130:AP149))*Índice!$G$51</f>
        <v>2746313.7988700406</v>
      </c>
      <c r="H37" s="118">
        <f>INDEX('Datos Generales'!$C$102:$AP$102,,ROWS('Datos Generales'!$C$102:AP121))*Índice!$G$51</f>
        <v>1177346.6723471053</v>
      </c>
      <c r="I37" s="118">
        <f>(INDEX('Datos Generales'!$C$9:$AP$9,,ROWS('Datos Generales'!$C$9:AP28))+INDEX('Datos Generales'!$C$20:$AP$20,,ROWS('Datos Generales'!$C$20:AP39)))*Índice!$G$51</f>
        <v>2298718.1447592648</v>
      </c>
    </row>
    <row r="38" spans="2:9">
      <c r="B38" s="124" t="str">
        <f>INDEX('Datos Generales'!$C$7:$AP$7,,ROWS('Datos Generales'!$C$7:AP27))</f>
        <v>Mapfre Gar. y Cré.</v>
      </c>
      <c r="C38" s="118">
        <f>INDEX('Datos Generales'!$C$119:$AP$119,,ROWS('Datos Generales'!$C$119:AP139))*Índice!$G$51</f>
        <v>97806.814405215628</v>
      </c>
      <c r="D38" s="118">
        <f>(INDEX('Datos Generales'!$C$117:$AP$117,,ROWS('Datos Generales'!$C$117:AP137))-INDEX('Datos Generales'!$C$145:$AP$145,,ROWS('Datos Generales'!$C$145:AP165)))*Índice!$G$51</f>
        <v>27264.515171014205</v>
      </c>
      <c r="E38" s="118">
        <f>INDEX('Datos Generales'!$C$171:$AP$171,,ROWS('Datos Generales'!$C$171:AP191))*Índice!$G$51</f>
        <v>31443.92452323205</v>
      </c>
      <c r="F38" s="118">
        <f>INDEX('Datos Generales'!$C$148:$AP$148,,ROWS('Datos Generales'!$C$148:AP168))*Índice!$G$51</f>
        <v>2590.7131896960141</v>
      </c>
      <c r="G38" s="118">
        <f>INDEX('Datos Generales'!$C$130:$AP$130,,ROWS('Datos Generales'!$C$130:AP150))*Índice!$G$51</f>
        <v>-29289.143762241816</v>
      </c>
      <c r="H38" s="118">
        <f>INDEX('Datos Generales'!$C$102:$AP$102,,ROWS('Datos Generales'!$C$102:AP122))*Índice!$G$51</f>
        <v>204053.54402811461</v>
      </c>
      <c r="I38" s="118">
        <f>(INDEX('Datos Generales'!$C$9:$AP$9,,ROWS('Datos Generales'!$C$9:AP29))+INDEX('Datos Generales'!$C$20:$AP$20,,ROWS('Datos Generales'!$C$20:AP40)))*Índice!$G$51</f>
        <v>286568.11930335662</v>
      </c>
    </row>
    <row r="39" spans="2:9">
      <c r="B39" s="124" t="str">
        <f>INDEX('Datos Generales'!$C$7:$AP$7,,ROWS('Datos Generales'!$C$7:AP28))</f>
        <v>Orion Seguros</v>
      </c>
      <c r="C39" s="118">
        <f>INDEX('Datos Generales'!$C$119:$AP$119,,ROWS('Datos Generales'!$C$119:AP140))*Índice!$G$51</f>
        <v>330830.94978822098</v>
      </c>
      <c r="D39" s="118">
        <f>(INDEX('Datos Generales'!$C$117:$AP$117,,ROWS('Datos Generales'!$C$117:AP138))-INDEX('Datos Generales'!$C$145:$AP$145,,ROWS('Datos Generales'!$C$145:AP166)))*Índice!$G$51</f>
        <v>19398.15338598935</v>
      </c>
      <c r="E39" s="118">
        <f>INDEX('Datos Generales'!$C$171:$AP$171,,ROWS('Datos Generales'!$C$171:AP192))*Índice!$G$51</f>
        <v>20493.95068624886</v>
      </c>
      <c r="F39" s="118">
        <f>INDEX('Datos Generales'!$C$148:$AP$148,,ROWS('Datos Generales'!$C$148:AP169))*Índice!$G$51</f>
        <v>2833.0304551657814</v>
      </c>
      <c r="G39" s="118">
        <f>INDEX('Datos Generales'!$C$130:$AP$130,,ROWS('Datos Generales'!$C$130:AP151))*Índice!$G$51</f>
        <v>43441.877443943966</v>
      </c>
      <c r="H39" s="118">
        <f>INDEX('Datos Generales'!$C$102:$AP$102,,ROWS('Datos Generales'!$C$102:AP123))*Índice!$G$51</f>
        <v>157798.87711160292</v>
      </c>
      <c r="I39" s="118">
        <f>(INDEX('Datos Generales'!$C$9:$AP$9,,ROWS('Datos Generales'!$C$9:AP30))+INDEX('Datos Generales'!$C$20:$AP$20,,ROWS('Datos Generales'!$C$20:AP41)))*Índice!$G$51</f>
        <v>157182.14586235423</v>
      </c>
    </row>
    <row r="40" spans="2:9">
      <c r="B40" s="124" t="str">
        <f>INDEX('Datos Generales'!$C$7:$AP$7,,ROWS('Datos Generales'!$C$7:AP29))</f>
        <v>Penta Security</v>
      </c>
      <c r="C40" s="118">
        <f>INDEX('Datos Generales'!$C$119:$AP$119,,ROWS('Datos Generales'!$C$119:AP141))*Índice!$G$51</f>
        <v>3962388.2326528588</v>
      </c>
      <c r="D40" s="118">
        <f>(INDEX('Datos Generales'!$C$117:$AP$117,,ROWS('Datos Generales'!$C$117:AP139))-INDEX('Datos Generales'!$C$145:$AP$145,,ROWS('Datos Generales'!$C$145:AP167)))*Índice!$G$51</f>
        <v>-113490.34973589495</v>
      </c>
      <c r="E40" s="118">
        <f>INDEX('Datos Generales'!$C$171:$AP$171,,ROWS('Datos Generales'!$C$171:AP193))*Índice!$G$51</f>
        <v>-9273.5962127265393</v>
      </c>
      <c r="F40" s="118">
        <f>INDEX('Datos Generales'!$C$148:$AP$148,,ROWS('Datos Generales'!$C$148:AP170))*Índice!$G$51</f>
        <v>46005.985673980525</v>
      </c>
      <c r="G40" s="118">
        <f>INDEX('Datos Generales'!$C$130:$AP$130,,ROWS('Datos Generales'!$C$130:AP152))*Índice!$G$51</f>
        <v>2747156.539693539</v>
      </c>
      <c r="H40" s="118">
        <f>INDEX('Datos Generales'!$C$102:$AP$102,,ROWS('Datos Generales'!$C$102:AP124))*Índice!$G$51</f>
        <v>1325673.6092942348</v>
      </c>
      <c r="I40" s="118">
        <f>(INDEX('Datos Generales'!$C$9:$AP$9,,ROWS('Datos Generales'!$C$9:AP31))+INDEX('Datos Generales'!$C$20:$AP$20,,ROWS('Datos Generales'!$C$20:AP42)))*Índice!$G$51</f>
        <v>2688737.7935384419</v>
      </c>
    </row>
    <row r="41" spans="2:9">
      <c r="B41" s="124" t="str">
        <f>INDEX('Datos Generales'!$C$7:$AP$7,,ROWS('Datos Generales'!$C$7:AP30))</f>
        <v>QBE Chile</v>
      </c>
      <c r="C41" s="118">
        <f>INDEX('Datos Generales'!$C$119:$AP$119,,ROWS('Datos Generales'!$C$119:AP142))*Índice!$G$51</f>
        <v>49282.37319775705</v>
      </c>
      <c r="D41" s="118">
        <f>(INDEX('Datos Generales'!$C$117:$AP$117,,ROWS('Datos Generales'!$C$117:AP140))-INDEX('Datos Generales'!$C$145:$AP$145,,ROWS('Datos Generales'!$C$145:AP168)))*Índice!$G$51</f>
        <v>-61286.336541249177</v>
      </c>
      <c r="E41" s="118">
        <f>INDEX('Datos Generales'!$C$171:$AP$171,,ROWS('Datos Generales'!$C$171:AP194))*Índice!$G$51</f>
        <v>-49320.115117273956</v>
      </c>
      <c r="F41" s="118">
        <f>INDEX('Datos Generales'!$C$148:$AP$148,,ROWS('Datos Generales'!$C$148:AP171))*Índice!$G$51</f>
        <v>1410.54899908783</v>
      </c>
      <c r="G41" s="118">
        <f>INDEX('Datos Generales'!$C$130:$AP$130,,ROWS('Datos Generales'!$C$130:AP153))*Índice!$G$51</f>
        <v>15475.777996195755</v>
      </c>
      <c r="H41" s="118">
        <f>INDEX('Datos Generales'!$C$102:$AP$102,,ROWS('Datos Generales'!$C$102:AP125))*Índice!$G$51</f>
        <v>102829.67168949448</v>
      </c>
      <c r="I41" s="118">
        <f>(INDEX('Datos Generales'!$C$9:$AP$9,,ROWS('Datos Generales'!$C$9:AP32))+INDEX('Datos Generales'!$C$20:$AP$20,,ROWS('Datos Generales'!$C$20:AP43)))*Índice!$G$51</f>
        <v>177056.97880795639</v>
      </c>
    </row>
    <row r="42" spans="2:9">
      <c r="B42" s="124" t="str">
        <f>INDEX('Datos Generales'!$C$7:$AP$7,,ROWS('Datos Generales'!$C$7:AP31))</f>
        <v>Renta Nacional</v>
      </c>
      <c r="C42" s="118">
        <f>INDEX('Datos Generales'!$C$119:$AP$119,,ROWS('Datos Generales'!$C$119:AP143))*Índice!$G$51</f>
        <v>409446.92619907932</v>
      </c>
      <c r="D42" s="118">
        <f>(INDEX('Datos Generales'!$C$117:$AP$117,,ROWS('Datos Generales'!$C$117:AP141))-INDEX('Datos Generales'!$C$145:$AP$145,,ROWS('Datos Generales'!$C$145:AP169)))*Índice!$G$51</f>
        <v>-14981.862665375014</v>
      </c>
      <c r="E42" s="118">
        <f>INDEX('Datos Generales'!$C$171:$AP$171,,ROWS('Datos Generales'!$C$171:AP195))*Índice!$G$51</f>
        <v>9042.9904328211505</v>
      </c>
      <c r="F42" s="118">
        <f>INDEX('Datos Generales'!$C$148:$AP$148,,ROWS('Datos Generales'!$C$148:AP172))*Índice!$G$51</f>
        <v>5936.706712581582</v>
      </c>
      <c r="G42" s="118">
        <f>INDEX('Datos Generales'!$C$130:$AP$130,,ROWS('Datos Generales'!$C$130:AP154))*Índice!$G$51</f>
        <v>253075.21513778009</v>
      </c>
      <c r="H42" s="118">
        <f>INDEX('Datos Generales'!$C$102:$AP$102,,ROWS('Datos Generales'!$C$102:AP126))*Índice!$G$51</f>
        <v>227681.70922281698</v>
      </c>
      <c r="I42" s="118">
        <f>(INDEX('Datos Generales'!$C$9:$AP$9,,ROWS('Datos Generales'!$C$9:AP33))+INDEX('Datos Generales'!$C$20:$AP$20,,ROWS('Datos Generales'!$C$20:AP44)))*Índice!$G$51</f>
        <v>409083.33981516177</v>
      </c>
    </row>
    <row r="43" spans="2:9">
      <c r="B43" s="124" t="str">
        <f>INDEX('Datos Generales'!$C$7:$AP$7,,ROWS('Datos Generales'!$C$7:AP32))</f>
        <v>RSA Seguros</v>
      </c>
      <c r="C43" s="118">
        <f>INDEX('Datos Generales'!$C$119:$AP$119,,ROWS('Datos Generales'!$C$119:AP144))*Índice!$G$51</f>
        <v>5331857.1852836562</v>
      </c>
      <c r="D43" s="118">
        <f>(INDEX('Datos Generales'!$C$117:$AP$117,,ROWS('Datos Generales'!$C$117:AP142))-INDEX('Datos Generales'!$C$145:$AP$145,,ROWS('Datos Generales'!$C$145:AP170)))*Índice!$G$51</f>
        <v>119498.47441327666</v>
      </c>
      <c r="E43" s="118">
        <f>INDEX('Datos Generales'!$C$171:$AP$171,,ROWS('Datos Generales'!$C$171:AP196))*Índice!$G$51</f>
        <v>228845.25636220927</v>
      </c>
      <c r="F43" s="118">
        <f>INDEX('Datos Generales'!$C$148:$AP$148,,ROWS('Datos Generales'!$C$148:AP173))*Índice!$G$51</f>
        <v>69416.714985751765</v>
      </c>
      <c r="G43" s="118">
        <f>INDEX('Datos Generales'!$C$130:$AP$130,,ROWS('Datos Generales'!$C$130:AP155))*Índice!$G$51</f>
        <v>4479617.0653580446</v>
      </c>
      <c r="H43" s="118">
        <f>INDEX('Datos Generales'!$C$102:$AP$102,,ROWS('Datos Generales'!$C$102:AP127))*Índice!$G$51</f>
        <v>2667933.4221933093</v>
      </c>
      <c r="I43" s="118">
        <f>(INDEX('Datos Generales'!$C$9:$AP$9,,ROWS('Datos Generales'!$C$9:AP34))+INDEX('Datos Generales'!$C$20:$AP$20,,ROWS('Datos Generales'!$C$20:AP45)))*Índice!$G$51</f>
        <v>4288787.6888863742</v>
      </c>
    </row>
    <row r="44" spans="2:9">
      <c r="B44" s="124" t="str">
        <f>INDEX('Datos Generales'!$C$7:$AP$7,,ROWS('Datos Generales'!$C$7:AP33))</f>
        <v>Zenit Seguros</v>
      </c>
      <c r="C44" s="118">
        <f>INDEX('Datos Generales'!$C$119:$AP$119,,ROWS('Datos Generales'!$C$119:AP145))*Índice!$G$51</f>
        <v>255044.11473543532</v>
      </c>
      <c r="D44" s="118">
        <f>(INDEX('Datos Generales'!$C$117:$AP$117,,ROWS('Datos Generales'!$C$117:AP143))-INDEX('Datos Generales'!$C$145:$AP$145,,ROWS('Datos Generales'!$C$145:AP171)))*Índice!$G$51</f>
        <v>-35004.834854795256</v>
      </c>
      <c r="E44" s="118">
        <f>INDEX('Datos Generales'!$C$171:$AP$171,,ROWS('Datos Generales'!$C$171:AP197))*Índice!$G$51</f>
        <v>-23121.256744047914</v>
      </c>
      <c r="F44" s="118">
        <f>INDEX('Datos Generales'!$C$148:$AP$148,,ROWS('Datos Generales'!$C$148:AP174))*Índice!$G$51</f>
        <v>2436.1215802462152</v>
      </c>
      <c r="G44" s="118">
        <f>INDEX('Datos Generales'!$C$130:$AP$130,,ROWS('Datos Generales'!$C$130:AP156))*Índice!$G$51</f>
        <v>95220.918392600812</v>
      </c>
      <c r="H44" s="118">
        <f>INDEX('Datos Generales'!$C$102:$AP$102,,ROWS('Datos Generales'!$C$102:AP128))*Índice!$G$51</f>
        <v>103634.75898204651</v>
      </c>
      <c r="I44" s="118">
        <f>(INDEX('Datos Generales'!$C$9:$AP$9,,ROWS('Datos Generales'!$C$9:AP35))+INDEX('Datos Generales'!$C$20:$AP$20,,ROWS('Datos Generales'!$C$20:AP46)))*Índice!$G$51</f>
        <v>167378.16519470233</v>
      </c>
    </row>
    <row r="45" spans="2:9">
      <c r="B45" s="124" t="str">
        <f>INDEX('Datos Generales'!$C$7:$AP$7,,ROWS('Datos Generales'!$C$7:AP34))</f>
        <v>Zurich Santander</v>
      </c>
      <c r="C45" s="118">
        <f>INDEX('Datos Generales'!$C$119:$AP$119,,ROWS('Datos Generales'!$C$119:AP146))*Índice!$G$51</f>
        <v>1722577.357676724</v>
      </c>
      <c r="D45" s="118">
        <f>(INDEX('Datos Generales'!$C$117:$AP$117,,ROWS('Datos Generales'!$C$117:AP144))-INDEX('Datos Generales'!$C$145:$AP$145,,ROWS('Datos Generales'!$C$145:AP172)))*Índice!$G$51</f>
        <v>311530.11221812881</v>
      </c>
      <c r="E45" s="118">
        <f>INDEX('Datos Generales'!$C$171:$AP$171,,ROWS('Datos Generales'!$C$171:AP198))*Índice!$G$51</f>
        <v>316426.66223545297</v>
      </c>
      <c r="F45" s="118">
        <f>INDEX('Datos Generales'!$C$148:$AP$148,,ROWS('Datos Generales'!$C$148:AP175))*Índice!$G$51</f>
        <v>56570.143401616449</v>
      </c>
      <c r="G45" s="118">
        <f>INDEX('Datos Generales'!$C$130:$AP$130,,ROWS('Datos Generales'!$C$130:AP157))*Índice!$G$51</f>
        <v>407279.37328968116</v>
      </c>
      <c r="H45" s="118">
        <f>INDEX('Datos Generales'!$C$102:$AP$102,,ROWS('Datos Generales'!$C$102:AP129))*Índice!$G$51</f>
        <v>1063667.5688193408</v>
      </c>
      <c r="I45" s="118">
        <f>(INDEX('Datos Generales'!$C$9:$AP$9,,ROWS('Datos Generales'!$C$9:AP36))+INDEX('Datos Generales'!$C$20:$AP$20,,ROWS('Datos Generales'!$C$20:AP47)))*Índice!$G$51</f>
        <v>2608026.0357372668</v>
      </c>
    </row>
    <row r="46" spans="2:9" hidden="1">
      <c r="B46" s="124">
        <f>INDEX('Datos Generales'!$C$7:$AP$7,,ROWS('Datos Generales'!$C$7:AP35))</f>
        <v>0</v>
      </c>
      <c r="C46" s="118">
        <f>INDEX('Datos Generales'!$C$119:$AP$119,,ROWS('Datos Generales'!$C$119:AP147))*Índice!$G$51</f>
        <v>0</v>
      </c>
      <c r="D46" s="118">
        <f>(INDEX('Datos Generales'!$C$117:$AP$117,,ROWS('Datos Generales'!$C$117:AP145))-INDEX('Datos Generales'!$C$145:$AP$145,,ROWS('Datos Generales'!$C$145:AP173)))*Índice!$G$51</f>
        <v>0</v>
      </c>
      <c r="E46" s="118">
        <f>INDEX('Datos Generales'!$C$171:$AP$171,,ROWS('Datos Generales'!$C$171:AP199))*Índice!$G$51</f>
        <v>0</v>
      </c>
      <c r="F46" s="118">
        <f>INDEX('Datos Generales'!$C$148:$AP$148,,ROWS('Datos Generales'!$C$148:AP176))*Índice!$G$51</f>
        <v>0</v>
      </c>
      <c r="G46" s="118">
        <f>INDEX('Datos Generales'!$C$130:$AP$130,,ROWS('Datos Generales'!$C$130:AP158))*Índice!$G$51</f>
        <v>0</v>
      </c>
      <c r="H46" s="118">
        <f>INDEX('Datos Generales'!$C$102:$AP$102,,ROWS('Datos Generales'!$C$102:AP130))*Índice!$G$51</f>
        <v>0</v>
      </c>
      <c r="I46" s="118">
        <f>(INDEX('Datos Generales'!$C$9:$AP$9,,ROWS('Datos Generales'!$C$9:AP37))+INDEX('Datos Generales'!$C$20:$AP$20,,ROWS('Datos Generales'!$C$20:AP48)))*Índice!$G$51</f>
        <v>0</v>
      </c>
    </row>
    <row r="47" spans="2:9" hidden="1">
      <c r="B47" s="124">
        <f>INDEX('Datos Generales'!$C$7:$AP$7,,ROWS('Datos Generales'!$C$7:AP36))</f>
        <v>0</v>
      </c>
      <c r="C47" s="118">
        <f>INDEX('Datos Generales'!$C$119:$AP$119,,ROWS('Datos Generales'!$C$119:AP148))*Índice!$G$51</f>
        <v>0</v>
      </c>
      <c r="D47" s="118">
        <f>(INDEX('Datos Generales'!$C$117:$AP$117,,ROWS('Datos Generales'!$C$117:AP146))-INDEX('Datos Generales'!$C$145:$AP$145,,ROWS('Datos Generales'!$C$145:AP174)))*Índice!$G$51</f>
        <v>0</v>
      </c>
      <c r="E47" s="118">
        <f>INDEX('Datos Generales'!$C$171:$AP$171,,ROWS('Datos Generales'!$C$171:AP200))*Índice!$G$51</f>
        <v>0</v>
      </c>
      <c r="F47" s="118">
        <f>INDEX('Datos Generales'!$C$148:$AP$148,,ROWS('Datos Generales'!$C$148:AP177))*Índice!$G$51</f>
        <v>0</v>
      </c>
      <c r="G47" s="118">
        <f>INDEX('Datos Generales'!$C$130:$AP$130,,ROWS('Datos Generales'!$C$130:AP159))*Índice!$G$51</f>
        <v>0</v>
      </c>
      <c r="H47" s="118">
        <f>INDEX('Datos Generales'!$C$102:$AP$102,,ROWS('Datos Generales'!$C$102:AP131))*Índice!$G$51</f>
        <v>0</v>
      </c>
      <c r="I47" s="118">
        <f>(INDEX('Datos Generales'!$C$9:$AP$9,,ROWS('Datos Generales'!$C$9:AP38))+INDEX('Datos Generales'!$C$20:$AP$20,,ROWS('Datos Generales'!$C$20:AP49)))*Índice!$G$51</f>
        <v>0</v>
      </c>
    </row>
    <row r="48" spans="2:9" hidden="1">
      <c r="B48" s="124">
        <f>INDEX('Datos Generales'!$C$7:$AP$7,,ROWS('Datos Generales'!$C$7:AP37))</f>
        <v>0</v>
      </c>
      <c r="C48" s="118">
        <f>INDEX('Datos Generales'!$C$119:$AP$119,,ROWS('Datos Generales'!$C$119:AP149))*Índice!$G$51</f>
        <v>0</v>
      </c>
      <c r="D48" s="118">
        <f>(INDEX('Datos Generales'!$C$117:$AP$117,,ROWS('Datos Generales'!$C$117:AP147))-INDEX('Datos Generales'!$C$145:$AP$145,,ROWS('Datos Generales'!$C$145:AP175)))*Índice!$G$51</f>
        <v>0</v>
      </c>
      <c r="E48" s="118">
        <f>INDEX('Datos Generales'!$C$171:$AP$171,,ROWS('Datos Generales'!$C$171:AP201))*Índice!$G$51</f>
        <v>0</v>
      </c>
      <c r="F48" s="118">
        <f>INDEX('Datos Generales'!$C$148:$AP$148,,ROWS('Datos Generales'!$C$148:AP178))*Índice!$G$51</f>
        <v>0</v>
      </c>
      <c r="G48" s="118">
        <f>INDEX('Datos Generales'!$C$130:$AP$130,,ROWS('Datos Generales'!$C$130:AP160))*Índice!$G$51</f>
        <v>0</v>
      </c>
      <c r="H48" s="118">
        <f>INDEX('Datos Generales'!$C$102:$AP$102,,ROWS('Datos Generales'!$C$102:AP132))*Índice!$G$51</f>
        <v>0</v>
      </c>
      <c r="I48" s="118">
        <f>(INDEX('Datos Generales'!$C$9:$AP$9,,ROWS('Datos Generales'!$C$9:AP39))+INDEX('Datos Generales'!$C$20:$AP$20,,ROWS('Datos Generales'!$C$20:AP50)))*Índice!$G$51</f>
        <v>0</v>
      </c>
    </row>
    <row r="49" spans="2:9" hidden="1">
      <c r="B49" s="124">
        <f>INDEX('Datos Generales'!$C$7:$AP$7,,ROWS('Datos Generales'!$C$7:AP38))</f>
        <v>0</v>
      </c>
      <c r="C49" s="118">
        <f>INDEX('Datos Generales'!$C$119:$AP$119,,ROWS('Datos Generales'!$C$119:AP150))*Índice!$G$51</f>
        <v>0</v>
      </c>
      <c r="D49" s="118">
        <f>(INDEX('Datos Generales'!$C$117:$AP$117,,ROWS('Datos Generales'!$C$117:AP148))-INDEX('Datos Generales'!$C$145:$AP$145,,ROWS('Datos Generales'!$C$145:AP176)))*Índice!$G$51</f>
        <v>0</v>
      </c>
      <c r="E49" s="118">
        <f>INDEX('Datos Generales'!$C$171:$AP$171,,ROWS('Datos Generales'!$C$171:AP202))*Índice!$G$51</f>
        <v>0</v>
      </c>
      <c r="F49" s="118">
        <f>INDEX('Datos Generales'!$C$148:$AP$148,,ROWS('Datos Generales'!$C$148:AP179))*Índice!$G$51</f>
        <v>0</v>
      </c>
      <c r="G49" s="118">
        <f>INDEX('Datos Generales'!$C$130:$AP$130,,ROWS('Datos Generales'!$C$130:AP161))*Índice!$G$51</f>
        <v>0</v>
      </c>
      <c r="H49" s="118">
        <f>INDEX('Datos Generales'!$C$102:$AP$102,,ROWS('Datos Generales'!$C$102:AP133))*Índice!$G$51</f>
        <v>0</v>
      </c>
      <c r="I49" s="118">
        <f>(INDEX('Datos Generales'!$C$9:$AP$9,,ROWS('Datos Generales'!$C$9:AP40))+INDEX('Datos Generales'!$C$20:$AP$20,,ROWS('Datos Generales'!$C$20:AP51)))*Índice!$G$51</f>
        <v>0</v>
      </c>
    </row>
    <row r="50" spans="2:9" hidden="1">
      <c r="B50" s="124">
        <f>INDEX('Datos Generales'!$C$7:$AP$7,,ROWS('Datos Generales'!$C$7:AP39))</f>
        <v>0</v>
      </c>
      <c r="C50" s="118">
        <f>INDEX('Datos Generales'!$C$119:$AP$119,,ROWS('Datos Generales'!$C$119:AP151))*Índice!$G$51</f>
        <v>0</v>
      </c>
      <c r="D50" s="118">
        <f>(INDEX('Datos Generales'!$C$117:$AP$117,,ROWS('Datos Generales'!$C$117:AP149))-INDEX('Datos Generales'!$C$145:$AP$145,,ROWS('Datos Generales'!$C$145:AP177)))*Índice!$G$51</f>
        <v>0</v>
      </c>
      <c r="E50" s="118">
        <f>INDEX('Datos Generales'!$C$171:$AP$171,,ROWS('Datos Generales'!$C$171:AP203))*Índice!$G$51</f>
        <v>0</v>
      </c>
      <c r="F50" s="118">
        <f>INDEX('Datos Generales'!$C$148:$AP$148,,ROWS('Datos Generales'!$C$148:AP180))*Índice!$G$51</f>
        <v>0</v>
      </c>
      <c r="G50" s="118">
        <f>INDEX('Datos Generales'!$C$130:$AP$130,,ROWS('Datos Generales'!$C$130:AP162))*Índice!$G$51</f>
        <v>0</v>
      </c>
      <c r="H50" s="118">
        <f>INDEX('Datos Generales'!$C$102:$AP$102,,ROWS('Datos Generales'!$C$102:AP134))*Índice!$G$51</f>
        <v>0</v>
      </c>
      <c r="I50" s="118">
        <f>(INDEX('Datos Generales'!$C$9:$AP$9,,ROWS('Datos Generales'!$C$9:AP41))+INDEX('Datos Generales'!$C$20:$AP$20,,ROWS('Datos Generales'!$C$20:AP52)))*Índice!$G$51</f>
        <v>0</v>
      </c>
    </row>
    <row r="51" spans="2:9" hidden="1">
      <c r="B51" s="124">
        <f>INDEX('Datos Generales'!$C$7:$AP$7,,ROWS('Datos Generales'!$C$7:AP40))</f>
        <v>0</v>
      </c>
      <c r="C51" s="118">
        <f>INDEX('Datos Generales'!$C$119:$AP$119,,ROWS('Datos Generales'!$C$119:AP152))*Índice!$G$51</f>
        <v>0</v>
      </c>
      <c r="D51" s="118">
        <f>(INDEX('Datos Generales'!$C$117:$AP$117,,ROWS('Datos Generales'!$C$117:AP150))-INDEX('Datos Generales'!$C$145:$AP$145,,ROWS('Datos Generales'!$C$145:AP178)))*Índice!$G$51</f>
        <v>0</v>
      </c>
      <c r="E51" s="118">
        <f>INDEX('Datos Generales'!$C$171:$AP$171,,ROWS('Datos Generales'!$C$171:AP204))*Índice!$G$51</f>
        <v>0</v>
      </c>
      <c r="F51" s="118">
        <f>INDEX('Datos Generales'!$C$148:$AP$148,,ROWS('Datos Generales'!$C$148:AP181))*Índice!$G$51</f>
        <v>0</v>
      </c>
      <c r="G51" s="118">
        <f>INDEX('Datos Generales'!$C$130:$AP$130,,ROWS('Datos Generales'!$C$130:AP163))*Índice!$G$51</f>
        <v>0</v>
      </c>
      <c r="H51" s="118">
        <f>INDEX('Datos Generales'!$C$102:$AP$102,,ROWS('Datos Generales'!$C$102:AP135))*Índice!$G$51</f>
        <v>0</v>
      </c>
      <c r="I51" s="118">
        <f>(INDEX('Datos Generales'!$C$9:$AP$9,,ROWS('Datos Generales'!$C$9:AP42))+INDEX('Datos Generales'!$C$20:$AP$20,,ROWS('Datos Generales'!$C$20:AP53)))*Índice!$G$51</f>
        <v>0</v>
      </c>
    </row>
    <row r="52" spans="2:9" hidden="1">
      <c r="B52" s="124">
        <f>INDEX('Datos Generales'!$C$7:$AP$7,,ROWS('Datos Generales'!$C$7:AP41))</f>
        <v>0</v>
      </c>
      <c r="C52" s="118">
        <f>INDEX('Datos Generales'!$C$119:$AP$119,,ROWS('Datos Generales'!$C$119:AP153))*Índice!$G$51</f>
        <v>0</v>
      </c>
      <c r="D52" s="118">
        <f>(INDEX('Datos Generales'!$C$117:$AP$117,,ROWS('Datos Generales'!$C$117:AP151))-INDEX('Datos Generales'!$C$145:$AP$145,,ROWS('Datos Generales'!$C$145:AP179)))*Índice!$G$51</f>
        <v>0</v>
      </c>
      <c r="E52" s="118">
        <f>INDEX('Datos Generales'!$C$171:$AP$171,,ROWS('Datos Generales'!$C$171:AP205))*Índice!$G$51</f>
        <v>0</v>
      </c>
      <c r="F52" s="118">
        <f>INDEX('Datos Generales'!$C$148:$AP$148,,ROWS('Datos Generales'!$C$148:AP182))*Índice!$G$51</f>
        <v>0</v>
      </c>
      <c r="G52" s="118">
        <f>INDEX('Datos Generales'!$C$130:$AP$130,,ROWS('Datos Generales'!$C$130:AP164))*Índice!$G$51</f>
        <v>0</v>
      </c>
      <c r="H52" s="118">
        <f>INDEX('Datos Generales'!$C$102:$AP$102,,ROWS('Datos Generales'!$C$102:AP136))*Índice!$G$51</f>
        <v>0</v>
      </c>
      <c r="I52" s="118">
        <f>(INDEX('Datos Generales'!$C$9:$AP$9,,ROWS('Datos Generales'!$C$9:AP43))+INDEX('Datos Generales'!$C$20:$AP$20,,ROWS('Datos Generales'!$C$20:AP54)))*Índice!$G$51</f>
        <v>0</v>
      </c>
    </row>
    <row r="53" spans="2:9" hidden="1">
      <c r="B53" s="124">
        <f>INDEX('Datos Generales'!$C$7:$AP$7,,ROWS('Datos Generales'!$C$7:AP42))</f>
        <v>0</v>
      </c>
      <c r="C53" s="118">
        <f>INDEX('Datos Generales'!$C$119:$AP$119,,ROWS('Datos Generales'!$C$119:AP154))*Índice!$G$51</f>
        <v>0</v>
      </c>
      <c r="D53" s="118">
        <f>(INDEX('Datos Generales'!$C$117:$AP$117,,ROWS('Datos Generales'!$C$117:AP152))-INDEX('Datos Generales'!$C$145:$AP$145,,ROWS('Datos Generales'!$C$145:AP180)))*Índice!$G$51</f>
        <v>0</v>
      </c>
      <c r="E53" s="118">
        <f>INDEX('Datos Generales'!$C$171:$AP$171,,ROWS('Datos Generales'!$C$171:AP206))*Índice!$G$51</f>
        <v>0</v>
      </c>
      <c r="F53" s="118">
        <f>INDEX('Datos Generales'!$C$148:$AP$148,,ROWS('Datos Generales'!$C$148:AP183))*Índice!$G$51</f>
        <v>0</v>
      </c>
      <c r="G53" s="118">
        <f>INDEX('Datos Generales'!$C$130:$AP$130,,ROWS('Datos Generales'!$C$130:AP165))*Índice!$G$51</f>
        <v>0</v>
      </c>
      <c r="H53" s="118">
        <f>INDEX('Datos Generales'!$C$102:$AP$102,,ROWS('Datos Generales'!$C$102:AP137))*Índice!$G$51</f>
        <v>0</v>
      </c>
      <c r="I53" s="118">
        <f>(INDEX('Datos Generales'!$C$9:$AP$9,,ROWS('Datos Generales'!$C$9:AP44))+INDEX('Datos Generales'!$C$20:$AP$20,,ROWS('Datos Generales'!$C$20:AP55)))*Índice!$G$51</f>
        <v>0</v>
      </c>
    </row>
    <row r="54" spans="2:9" hidden="1">
      <c r="B54" s="124">
        <f>INDEX('Datos Generales'!$C$7:$AP$7,,ROWS('Datos Generales'!$C$7:AP43))</f>
        <v>0</v>
      </c>
      <c r="C54" s="118">
        <f>INDEX('Datos Generales'!$C$119:$AP$119,,ROWS('Datos Generales'!$C$119:AP155))*Índice!$G$51</f>
        <v>0</v>
      </c>
      <c r="D54" s="118">
        <f>(INDEX('Datos Generales'!$C$117:$AP$117,,ROWS('Datos Generales'!$C$117:AP153))-INDEX('Datos Generales'!$C$145:$AP$145,,ROWS('Datos Generales'!$C$145:AP181)))*Índice!$G$51</f>
        <v>0</v>
      </c>
      <c r="E54" s="118">
        <f>INDEX('Datos Generales'!$C$171:$AP$171,,ROWS('Datos Generales'!$C$171:AP207))*Índice!$G$51</f>
        <v>0</v>
      </c>
      <c r="F54" s="118">
        <f>INDEX('Datos Generales'!$C$148:$AP$148,,ROWS('Datos Generales'!$C$148:AP184))*Índice!$G$51</f>
        <v>0</v>
      </c>
      <c r="G54" s="118">
        <f>INDEX('Datos Generales'!$C$130:$AP$130,,ROWS('Datos Generales'!$C$130:AP166))*Índice!$G$51</f>
        <v>0</v>
      </c>
      <c r="H54" s="118">
        <f>INDEX('Datos Generales'!$C$102:$AP$102,,ROWS('Datos Generales'!$C$102:AP138))*Índice!$G$51</f>
        <v>0</v>
      </c>
      <c r="I54" s="118">
        <f>(INDEX('Datos Generales'!$C$9:$AP$9,,ROWS('Datos Generales'!$C$9:AP45))+INDEX('Datos Generales'!$C$20:$AP$20,,ROWS('Datos Generales'!$C$20:AP56)))*Índice!$G$51</f>
        <v>0</v>
      </c>
    </row>
    <row r="55" spans="2:9" hidden="1">
      <c r="B55" s="124">
        <f>INDEX('Datos Generales'!$C$7:$AP$7,,ROWS('Datos Generales'!$C$7:AP44))</f>
        <v>0</v>
      </c>
      <c r="C55" s="118">
        <f>INDEX('Datos Generales'!$C$119:$AP$119,,ROWS('Datos Generales'!$C$119:AP156))*Índice!$G$51</f>
        <v>0</v>
      </c>
      <c r="D55" s="118">
        <f>(INDEX('Datos Generales'!$C$117:$AP$117,,ROWS('Datos Generales'!$C$117:AP154))-INDEX('Datos Generales'!$C$145:$AP$145,,ROWS('Datos Generales'!$C$145:AP182)))*Índice!$G$51</f>
        <v>0</v>
      </c>
      <c r="E55" s="118">
        <f>INDEX('Datos Generales'!$C$171:$AP$171,,ROWS('Datos Generales'!$C$171:AP208))*Índice!$G$51</f>
        <v>0</v>
      </c>
      <c r="F55" s="118">
        <f>INDEX('Datos Generales'!$C$148:$AP$148,,ROWS('Datos Generales'!$C$148:AP185))*Índice!$G$51</f>
        <v>0</v>
      </c>
      <c r="G55" s="118">
        <f>INDEX('Datos Generales'!$C$130:$AP$130,,ROWS('Datos Generales'!$C$130:AP167))*Índice!$G$51</f>
        <v>0</v>
      </c>
      <c r="H55" s="118">
        <f>INDEX('Datos Generales'!$C$102:$AP$102,,ROWS('Datos Generales'!$C$102:AP139))*Índice!$G$51</f>
        <v>0</v>
      </c>
      <c r="I55" s="118">
        <f>(INDEX('Datos Generales'!$C$9:$AP$9,,ROWS('Datos Generales'!$C$9:AP46))+INDEX('Datos Generales'!$C$20:$AP$20,,ROWS('Datos Generales'!$C$20:AP57)))*Índice!$G$51</f>
        <v>0</v>
      </c>
    </row>
    <row r="56" spans="2:9" hidden="1">
      <c r="B56" s="124">
        <f>INDEX('Datos Generales'!$C$7:$AP$7,,ROWS('Datos Generales'!$C$7:AP45))</f>
        <v>0</v>
      </c>
      <c r="C56" s="118">
        <f>INDEX('Datos Generales'!$C$119:$AP$119,,ROWS('Datos Generales'!$C$119:AP157))*Índice!$G$51</f>
        <v>0</v>
      </c>
      <c r="D56" s="118">
        <f>(INDEX('Datos Generales'!$C$117:$AP$117,,ROWS('Datos Generales'!$C$117:AP155))-INDEX('Datos Generales'!$C$145:$AP$145,,ROWS('Datos Generales'!$C$145:AP183)))*Índice!$G$51</f>
        <v>0</v>
      </c>
      <c r="E56" s="118">
        <f>INDEX('Datos Generales'!$C$171:$AP$171,,ROWS('Datos Generales'!$C$171:AP209))*Índice!$G$51</f>
        <v>0</v>
      </c>
      <c r="F56" s="118">
        <f>INDEX('Datos Generales'!$C$148:$AP$148,,ROWS('Datos Generales'!$C$148:AP186))*Índice!$G$51</f>
        <v>0</v>
      </c>
      <c r="G56" s="118">
        <f>INDEX('Datos Generales'!$C$130:$AP$130,,ROWS('Datos Generales'!$C$130:AP168))*Índice!$G$51</f>
        <v>0</v>
      </c>
      <c r="H56" s="118">
        <f>INDEX('Datos Generales'!$C$102:$AP$102,,ROWS('Datos Generales'!$C$102:AP140))*Índice!$G$51</f>
        <v>0</v>
      </c>
      <c r="I56" s="118">
        <f>(INDEX('Datos Generales'!$C$9:$AP$9,,ROWS('Datos Generales'!$C$9:AP47))+INDEX('Datos Generales'!$C$20:$AP$20,,ROWS('Datos Generales'!$C$20:AP58)))*Índice!$G$51</f>
        <v>0</v>
      </c>
    </row>
    <row r="57" spans="2:9" hidden="1">
      <c r="B57" s="124">
        <f>INDEX('Datos Generales'!$C$7:$AP$7,,ROWS('Datos Generales'!$C$7:AP46))</f>
        <v>0</v>
      </c>
      <c r="C57" s="118">
        <f>INDEX('Datos Generales'!$C$119:$AP$119,,ROWS('Datos Generales'!$C$119:AP158))*Índice!$G$51</f>
        <v>0</v>
      </c>
      <c r="D57" s="118">
        <f>(INDEX('Datos Generales'!$C$117:$AP$117,,ROWS('Datos Generales'!$C$117:AP156))-INDEX('Datos Generales'!$C$145:$AP$145,,ROWS('Datos Generales'!$C$145:AP184)))*Índice!$G$51</f>
        <v>0</v>
      </c>
      <c r="E57" s="118">
        <f>INDEX('Datos Generales'!$C$171:$AP$171,,ROWS('Datos Generales'!$C$171:AP210))*Índice!$G$51</f>
        <v>0</v>
      </c>
      <c r="F57" s="118">
        <f>INDEX('Datos Generales'!$C$148:$AP$148,,ROWS('Datos Generales'!$C$148:AP187))*Índice!$G$51</f>
        <v>0</v>
      </c>
      <c r="G57" s="118">
        <f>INDEX('Datos Generales'!$C$130:$AP$130,,ROWS('Datos Generales'!$C$130:AP169))*Índice!$G$51</f>
        <v>0</v>
      </c>
      <c r="H57" s="118">
        <f>INDEX('Datos Generales'!$C$102:$AP$102,,ROWS('Datos Generales'!$C$102:AP141))*Índice!$G$51</f>
        <v>0</v>
      </c>
      <c r="I57" s="118">
        <f>(INDEX('Datos Generales'!$C$9:$AP$9,,ROWS('Datos Generales'!$C$9:AP48))+INDEX('Datos Generales'!$C$20:$AP$20,,ROWS('Datos Generales'!$C$20:AP59)))*Índice!$G$51</f>
        <v>0</v>
      </c>
    </row>
    <row r="58" spans="2:9">
      <c r="B58" s="123" t="s">
        <v>327</v>
      </c>
      <c r="C58" s="116">
        <f>SUM(C18:C57)</f>
        <v>39066749.589877017</v>
      </c>
      <c r="D58" s="116">
        <f>SUM(D18:D57)</f>
        <v>497868.90737584938</v>
      </c>
      <c r="E58" s="116">
        <f t="shared" ref="E58:I58" si="3">SUM(E18:E57)</f>
        <v>1495253.6221636105</v>
      </c>
      <c r="F58" s="116">
        <f t="shared" si="3"/>
        <v>756003.7494431521</v>
      </c>
      <c r="G58" s="116">
        <f t="shared" si="3"/>
        <v>22565015.317739237</v>
      </c>
      <c r="H58" s="116">
        <f t="shared" si="3"/>
        <v>21765369.623323265</v>
      </c>
      <c r="I58" s="116">
        <f t="shared" si="3"/>
        <v>40834393.274336919</v>
      </c>
    </row>
    <row r="59" spans="2:9">
      <c r="B59" s="125"/>
    </row>
    <row r="60" spans="2:9">
      <c r="B60" s="125"/>
    </row>
    <row r="61" spans="2:9" ht="22.5">
      <c r="B61" s="122" t="s">
        <v>1</v>
      </c>
      <c r="C61" s="121" t="s">
        <v>7</v>
      </c>
      <c r="D61" s="121" t="s">
        <v>486</v>
      </c>
      <c r="E61" s="121" t="s">
        <v>487</v>
      </c>
      <c r="F61" s="121" t="s">
        <v>488</v>
      </c>
      <c r="G61" s="121" t="s">
        <v>14</v>
      </c>
      <c r="H61" s="121" t="s">
        <v>489</v>
      </c>
      <c r="I61" s="121" t="s">
        <v>490</v>
      </c>
    </row>
    <row r="62" spans="2:9">
      <c r="B62" s="124" t="str">
        <f>INDEX('Datos Vida'!$C$7:$AP$7,,ROWS('Datos Vida'!$C$7:AP7))</f>
        <v>Ace Vida</v>
      </c>
      <c r="C62" s="118">
        <f>INDEX('Datos Vida'!$C$119:$AP$119,,ROWS('Datos Vida'!$C$119:AP119))*Índice!$G$51</f>
        <v>519792.01285523362</v>
      </c>
      <c r="D62" s="118">
        <f>(INDEX('Datos Vida'!$C$117:$AP$117,,ROWS('Datos Vida'!$C$117:AP117))-INDEX('Datos Vida'!$C$145:$AP$145,,ROWS('Datos Vida'!$C$145:AP145)))*Índice!$G$51</f>
        <v>6087.4092249383048</v>
      </c>
      <c r="E62" s="118">
        <f>INDEX('Datos Vida'!$C$171:$AP$171,,ROWS('Datos Vida'!$C$171:AP171))*Índice!$G$51</f>
        <v>9288.9758239582516</v>
      </c>
      <c r="F62" s="118">
        <f>INDEX('Datos Vida'!$C$148:$AP$148,,ROWS('Datos Vida'!$C$148:AP148))*Índice!$G$51</f>
        <v>6380.1079754774746</v>
      </c>
      <c r="G62" s="118">
        <f>(INDEX('Datos Vida'!$C$130:$AP$130,,ROWS('Datos Vida'!$C$130:AP130))+INDEX('Datos Vida'!$C$134:$AP$134,,ROWS('Datos Vida'!$C$134:AP134)))*Índice!$G$51</f>
        <v>147324.12442282264</v>
      </c>
      <c r="H62" s="118">
        <f>INDEX('Datos Vida'!$C$102:$AP$102,,ROWS('Datos Vida'!$C$102:AP102))*Índice!$G$51</f>
        <v>301747.04428620928</v>
      </c>
      <c r="I62" s="118">
        <f>(INDEX('Datos Vida'!$C$9:$AP$9,,ROWS('Datos Vida'!$C$9:AP9))+INDEX('Datos Vida'!$C$20:$AP$20,,ROWS('Datos Vida'!$C$20:AP20)))*Índice!$G$51</f>
        <v>488204.85465383501</v>
      </c>
    </row>
    <row r="63" spans="2:9">
      <c r="B63" s="124" t="str">
        <f>INDEX('Datos Vida'!$C$7:$AP$7,,ROWS('Datos Vida'!$C$7:AP8))</f>
        <v>BanChile</v>
      </c>
      <c r="C63" s="118">
        <f>INDEX('Datos Vida'!$C$119:$AP$119,,ROWS('Datos Vida'!$C$119:AP120))*Índice!$G$51</f>
        <v>2608296.8141223723</v>
      </c>
      <c r="D63" s="118">
        <f>(INDEX('Datos Vida'!$C$117:$AP$117,,ROWS('Datos Vida'!$C$117:AP118))-INDEX('Datos Vida'!$C$145:$AP$145,,ROWS('Datos Vida'!$C$145:AP146)))*Índice!$G$51</f>
        <v>536071.3755382864</v>
      </c>
      <c r="E63" s="118">
        <f>INDEX('Datos Vida'!$C$171:$AP$171,,ROWS('Datos Vida'!$C$171:AP172))*Índice!$G$51</f>
        <v>511993.93124076334</v>
      </c>
      <c r="F63" s="118">
        <f>INDEX('Datos Vida'!$C$148:$AP$148,,ROWS('Datos Vida'!$C$148:AP149))*Índice!$G$51</f>
        <v>78188.087342049621</v>
      </c>
      <c r="G63" s="118">
        <f>(INDEX('Datos Vida'!$C$130:$AP$130,,ROWS('Datos Vida'!$C$130:AP131))+INDEX('Datos Vida'!$C$134:$AP$134,,ROWS('Datos Vida'!$C$134:AP135)))*Índice!$G$51</f>
        <v>824328.99816858873</v>
      </c>
      <c r="H63" s="118">
        <f>INDEX('Datos Vida'!$C$102:$AP$102,,ROWS('Datos Vida'!$C$102:AP103))*Índice!$G$51</f>
        <v>1168083.7711513848</v>
      </c>
      <c r="I63" s="118">
        <f>(INDEX('Datos Vida'!$C$9:$AP$9,,ROWS('Datos Vida'!$C$9:AP10))+INDEX('Datos Vida'!$C$20:$AP$20,,ROWS('Datos Vida'!$C$20:AP21)))*Índice!$G$51</f>
        <v>3894094.4944527331</v>
      </c>
    </row>
    <row r="64" spans="2:9">
      <c r="B64" s="124" t="str">
        <f>INDEX('Datos Vida'!$C$7:$AP$7,,ROWS('Datos Vida'!$C$7:AP9))</f>
        <v>BBVA Vida</v>
      </c>
      <c r="C64" s="118">
        <f>INDEX('Datos Vida'!$C$119:$AP$119,,ROWS('Datos Vida'!$C$119:AP121))*Índice!$G$51</f>
        <v>2546265.6270992286</v>
      </c>
      <c r="D64" s="118">
        <f>(INDEX('Datos Vida'!$C$117:$AP$117,,ROWS('Datos Vida'!$C$117:AP119))-INDEX('Datos Vida'!$C$145:$AP$145,,ROWS('Datos Vida'!$C$145:AP147)))*Índice!$G$51</f>
        <v>663189.69601402897</v>
      </c>
      <c r="E64" s="118">
        <f>INDEX('Datos Vida'!$C$171:$AP$171,,ROWS('Datos Vida'!$C$171:AP173))*Índice!$G$51</f>
        <v>685913.95549458708</v>
      </c>
      <c r="F64" s="118">
        <f>INDEX('Datos Vida'!$C$148:$AP$148,,ROWS('Datos Vida'!$C$148:AP150))*Índice!$G$51</f>
        <v>269238.83298802865</v>
      </c>
      <c r="G64" s="118">
        <f>(INDEX('Datos Vida'!$C$130:$AP$130,,ROWS('Datos Vida'!$C$130:AP132))+INDEX('Datos Vida'!$C$134:$AP$134,,ROWS('Datos Vida'!$C$134:AP136)))*Índice!$G$51</f>
        <v>1529518.6888793036</v>
      </c>
      <c r="H64" s="118">
        <f>INDEX('Datos Vida'!$C$102:$AP$102,,ROWS('Datos Vida'!$C$102:AP104))*Índice!$G$51</f>
        <v>2295593.2994392626</v>
      </c>
      <c r="I64" s="118">
        <f>(INDEX('Datos Vida'!$C$9:$AP$9,,ROWS('Datos Vida'!$C$9:AP11))+INDEX('Datos Vida'!$C$20:$AP$20,,ROWS('Datos Vida'!$C$20:AP22)))*Índice!$G$51</f>
        <v>8636239.6673761327</v>
      </c>
    </row>
    <row r="65" spans="2:9">
      <c r="B65" s="124" t="str">
        <f>INDEX('Datos Vida'!$C$7:$AP$7,,ROWS('Datos Vida'!$C$7:AP10))</f>
        <v>BCI Seguros Vida</v>
      </c>
      <c r="C65" s="118">
        <f>INDEX('Datos Vida'!$C$119:$AP$119,,ROWS('Datos Vida'!$C$119:AP122))*Índice!$G$51</f>
        <v>1585067.7675168468</v>
      </c>
      <c r="D65" s="118">
        <f>(INDEX('Datos Vida'!$C$117:$AP$117,,ROWS('Datos Vida'!$C$117:AP120))-INDEX('Datos Vida'!$C$145:$AP$145,,ROWS('Datos Vida'!$C$145:AP148)))*Índice!$G$51</f>
        <v>22362.219896620729</v>
      </c>
      <c r="E65" s="118">
        <f>INDEX('Datos Vida'!$C$171:$AP$171,,ROWS('Datos Vida'!$C$171:AP174))*Índice!$G$51</f>
        <v>183567.28314748162</v>
      </c>
      <c r="F65" s="118">
        <f>INDEX('Datos Vida'!$C$148:$AP$148,,ROWS('Datos Vida'!$C$148:AP151))*Índice!$G$51</f>
        <v>127636.76363482085</v>
      </c>
      <c r="G65" s="118">
        <f>(INDEX('Datos Vida'!$C$130:$AP$130,,ROWS('Datos Vida'!$C$130:AP133))+INDEX('Datos Vida'!$C$134:$AP$134,,ROWS('Datos Vida'!$C$134:AP137)))*Índice!$G$51</f>
        <v>620723.05386045913</v>
      </c>
      <c r="H65" s="118">
        <f>INDEX('Datos Vida'!$C$102:$AP$102,,ROWS('Datos Vida'!$C$102:AP105))*Índice!$G$51</f>
        <v>862772.10421365988</v>
      </c>
      <c r="I65" s="118">
        <f>(INDEX('Datos Vida'!$C$9:$AP$9,,ROWS('Datos Vida'!$C$9:AP12))+INDEX('Datos Vida'!$C$20:$AP$20,,ROWS('Datos Vida'!$C$20:AP23)))*Índice!$G$51</f>
        <v>5776293.6993091544</v>
      </c>
    </row>
    <row r="66" spans="2:9">
      <c r="B66" s="124" t="str">
        <f>INDEX('Datos Vida'!$C$7:$AP$7,,ROWS('Datos Vida'!$C$7:AP11))</f>
        <v>BICE Vida</v>
      </c>
      <c r="C66" s="118">
        <f>INDEX('Datos Vida'!$C$119:$AP$119,,ROWS('Datos Vida'!$C$119:AP123))*Índice!$G$51</f>
        <v>4702359.8422440793</v>
      </c>
      <c r="D66" s="118">
        <f>(INDEX('Datos Vida'!$C$117:$AP$117,,ROWS('Datos Vida'!$C$117:AP121))-INDEX('Datos Vida'!$C$145:$AP$145,,ROWS('Datos Vida'!$C$145:AP149)))*Índice!$G$51</f>
        <v>-1842283.7220073396</v>
      </c>
      <c r="E66" s="118">
        <f>INDEX('Datos Vida'!$C$171:$AP$171,,ROWS('Datos Vida'!$C$171:AP175))*Índice!$G$51</f>
        <v>572938.82273495442</v>
      </c>
      <c r="F66" s="118">
        <f>INDEX('Datos Vida'!$C$148:$AP$148,,ROWS('Datos Vida'!$C$148:AP152))*Índice!$G$51</f>
        <v>2402035.5887739444</v>
      </c>
      <c r="G66" s="118">
        <f>(INDEX('Datos Vida'!$C$130:$AP$130,,ROWS('Datos Vida'!$C$130:AP134))+INDEX('Datos Vida'!$C$134:$AP$134,,ROWS('Datos Vida'!$C$134:AP138)))*Índice!$G$51</f>
        <v>5631494.4385911571</v>
      </c>
      <c r="H66" s="118">
        <f>INDEX('Datos Vida'!$C$102:$AP$102,,ROWS('Datos Vida'!$C$102:AP106))*Índice!$G$51</f>
        <v>9569074.253470134</v>
      </c>
      <c r="I66" s="118">
        <f>(INDEX('Datos Vida'!$C$9:$AP$9,,ROWS('Datos Vida'!$C$9:AP13))+INDEX('Datos Vida'!$C$20:$AP$20,,ROWS('Datos Vida'!$C$20:AP24)))*Índice!$G$51</f>
        <v>85204470.428719923</v>
      </c>
    </row>
    <row r="67" spans="2:9">
      <c r="B67" s="124" t="str">
        <f>INDEX('Datos Vida'!$C$7:$AP$7,,ROWS('Datos Vida'!$C$7:AP12))</f>
        <v>Cámara</v>
      </c>
      <c r="C67" s="118">
        <f>INDEX('Datos Vida'!$C$119:$AP$119,,ROWS('Datos Vida'!$C$119:AP124))*Índice!$G$51</f>
        <v>3894472.5765621793</v>
      </c>
      <c r="D67" s="118">
        <f>(INDEX('Datos Vida'!$C$117:$AP$117,,ROWS('Datos Vida'!$C$117:AP122))-INDEX('Datos Vida'!$C$145:$AP$145,,ROWS('Datos Vida'!$C$145:AP150)))*Índice!$G$51</f>
        <v>967740.2047786396</v>
      </c>
      <c r="E67" s="118">
        <f>INDEX('Datos Vida'!$C$171:$AP$171,,ROWS('Datos Vida'!$C$171:AP176))*Índice!$G$51</f>
        <v>867086.88066128793</v>
      </c>
      <c r="F67" s="118">
        <f>INDEX('Datos Vida'!$C$148:$AP$148,,ROWS('Datos Vida'!$C$148:AP153))*Índice!$G$51</f>
        <v>89615.624624348566</v>
      </c>
      <c r="G67" s="118">
        <f>(INDEX('Datos Vida'!$C$130:$AP$130,,ROWS('Datos Vida'!$C$130:AP135))+INDEX('Datos Vida'!$C$134:$AP$134,,ROWS('Datos Vida'!$C$134:AP139)))*Índice!$G$51</f>
        <v>2816357.8075391916</v>
      </c>
      <c r="H67" s="118">
        <f>INDEX('Datos Vida'!$C$102:$AP$102,,ROWS('Datos Vida'!$C$102:AP107))*Índice!$G$51</f>
        <v>1331714.3051597711</v>
      </c>
      <c r="I67" s="118">
        <f>(INDEX('Datos Vida'!$C$9:$AP$9,,ROWS('Datos Vida'!$C$9:AP14))+INDEX('Datos Vida'!$C$20:$AP$20,,ROWS('Datos Vida'!$C$20:AP25)))*Índice!$G$51</f>
        <v>4664324.0307309376</v>
      </c>
    </row>
    <row r="68" spans="2:9">
      <c r="B68" s="124" t="str">
        <f>INDEX('Datos Vida'!$C$7:$AP$7,,ROWS('Datos Vida'!$C$7:AP13))</f>
        <v>Cardif</v>
      </c>
      <c r="C68" s="118">
        <f>INDEX('Datos Vida'!$C$119:$AP$119,,ROWS('Datos Vida'!$C$119:AP125))*Índice!$G$51</f>
        <v>1852513.1522192601</v>
      </c>
      <c r="D68" s="118">
        <f>(INDEX('Datos Vida'!$C$117:$AP$117,,ROWS('Datos Vida'!$C$117:AP123))-INDEX('Datos Vida'!$C$145:$AP$145,,ROWS('Datos Vida'!$C$145:AP151)))*Índice!$G$51</f>
        <v>217259.63612193379</v>
      </c>
      <c r="E68" s="118">
        <f>INDEX('Datos Vida'!$C$171:$AP$171,,ROWS('Datos Vida'!$C$171:AP177))*Índice!$G$51</f>
        <v>264928.65274605609</v>
      </c>
      <c r="F68" s="118">
        <f>INDEX('Datos Vida'!$C$148:$AP$148,,ROWS('Datos Vida'!$C$148:AP154))*Índice!$G$51</f>
        <v>100652.13087165271</v>
      </c>
      <c r="G68" s="118">
        <f>(INDEX('Datos Vida'!$C$130:$AP$130,,ROWS('Datos Vida'!$C$130:AP136))+INDEX('Datos Vida'!$C$134:$AP$134,,ROWS('Datos Vida'!$C$134:AP140)))*Índice!$G$51</f>
        <v>21536.582261474603</v>
      </c>
      <c r="H68" s="118">
        <f>INDEX('Datos Vida'!$C$102:$AP$102,,ROWS('Datos Vida'!$C$102:AP108))*Índice!$G$51</f>
        <v>1862359.5505617976</v>
      </c>
      <c r="I68" s="118">
        <f>(INDEX('Datos Vida'!$C$9:$AP$9,,ROWS('Datos Vida'!$C$9:AP15))+INDEX('Datos Vida'!$C$20:$AP$20,,ROWS('Datos Vida'!$C$20:AP26)))*Índice!$G$51</f>
        <v>3643719.6827203878</v>
      </c>
    </row>
    <row r="69" spans="2:9">
      <c r="B69" s="124" t="str">
        <f>INDEX('Datos Vida'!$C$7:$AP$7,,ROWS('Datos Vida'!$C$7:AP14))</f>
        <v>Chilena Consolidada</v>
      </c>
      <c r="C69" s="118">
        <f>INDEX('Datos Vida'!$C$119:$AP$119,,ROWS('Datos Vida'!$C$119:AP126))*Índice!$G$51</f>
        <v>4306127.7144129938</v>
      </c>
      <c r="D69" s="118">
        <f>(INDEX('Datos Vida'!$C$117:$AP$117,,ROWS('Datos Vida'!$C$117:AP124))-INDEX('Datos Vida'!$C$145:$AP$145,,ROWS('Datos Vida'!$C$145:AP152)))*Índice!$G$51</f>
        <v>-1188484.737061681</v>
      </c>
      <c r="E69" s="118">
        <f>INDEX('Datos Vida'!$C$171:$AP$171,,ROWS('Datos Vida'!$C$171:AP178))*Índice!$G$51</f>
        <v>98238.106433980807</v>
      </c>
      <c r="F69" s="118">
        <f>INDEX('Datos Vida'!$C$148:$AP$148,,ROWS('Datos Vida'!$C$148:AP155))*Índice!$G$51</f>
        <v>1145272.5815119394</v>
      </c>
      <c r="G69" s="118">
        <f>(INDEX('Datos Vida'!$C$130:$AP$130,,ROWS('Datos Vida'!$C$130:AP137))+INDEX('Datos Vida'!$C$134:$AP$134,,ROWS('Datos Vida'!$C$134:AP141)))*Índice!$G$51</f>
        <v>4546918.6418565838</v>
      </c>
      <c r="H69" s="118">
        <f>INDEX('Datos Vida'!$C$102:$AP$102,,ROWS('Datos Vida'!$C$102:AP109))*Índice!$G$51</f>
        <v>3987506.0988113503</v>
      </c>
      <c r="I69" s="118">
        <f>(INDEX('Datos Vida'!$C$9:$AP$9,,ROWS('Datos Vida'!$C$9:AP16))+INDEX('Datos Vida'!$C$20:$AP$20,,ROWS('Datos Vida'!$C$20:AP27)))*Índice!$G$51</f>
        <v>53281344.001244508</v>
      </c>
    </row>
    <row r="70" spans="2:9">
      <c r="B70" s="124" t="str">
        <f>INDEX('Datos Vida'!$C$7:$AP$7,,ROWS('Datos Vida'!$C$7:AP15))</f>
        <v>CLC</v>
      </c>
      <c r="C70" s="118">
        <f>INDEX('Datos Vida'!$C$119:$AP$119,,ROWS('Datos Vida'!$C$119:AP127))*Índice!$G$51</f>
        <v>197022.41003811313</v>
      </c>
      <c r="D70" s="118">
        <f>(INDEX('Datos Vida'!$C$117:$AP$117,,ROWS('Datos Vida'!$C$117:AP125))-INDEX('Datos Vida'!$C$145:$AP$145,,ROWS('Datos Vida'!$C$145:AP153)))*Índice!$G$51</f>
        <v>-24448.764681341527</v>
      </c>
      <c r="E70" s="118">
        <f>INDEX('Datos Vida'!$C$171:$AP$171,,ROWS('Datos Vida'!$C$171:AP179))*Índice!$G$51</f>
        <v>-16965.699931410469</v>
      </c>
      <c r="F70" s="118">
        <f>INDEX('Datos Vida'!$C$148:$AP$148,,ROWS('Datos Vida'!$C$148:AP156))*Índice!$G$51</f>
        <v>1778.0244800984294</v>
      </c>
      <c r="G70" s="118">
        <f>(INDEX('Datos Vida'!$C$130:$AP$130,,ROWS('Datos Vida'!$C$130:AP138))+INDEX('Datos Vida'!$C$134:$AP$134,,ROWS('Datos Vida'!$C$134:AP142)))*Índice!$G$51</f>
        <v>158489.36862276465</v>
      </c>
      <c r="H70" s="118">
        <f>INDEX('Datos Vida'!$C$102:$AP$102,,ROWS('Datos Vida'!$C$102:AP110))*Índice!$G$51</f>
        <v>120761.81224853451</v>
      </c>
      <c r="I70" s="118">
        <f>(INDEX('Datos Vida'!$C$9:$AP$9,,ROWS('Datos Vida'!$C$9:AP17))+INDEX('Datos Vida'!$C$20:$AP$20,,ROWS('Datos Vida'!$C$20:AP28)))*Índice!$G$51</f>
        <v>192740.38155578024</v>
      </c>
    </row>
    <row r="71" spans="2:9">
      <c r="B71" s="124" t="str">
        <f>INDEX('Datos Vida'!$C$7:$AP$7,,ROWS('Datos Vida'!$C$7:AP16))</f>
        <v>CN Life</v>
      </c>
      <c r="C71" s="118">
        <f>INDEX('Datos Vida'!$C$119:$AP$119,,ROWS('Datos Vida'!$C$119:AP128))*Índice!$G$51</f>
        <v>648768.79141004512</v>
      </c>
      <c r="D71" s="118">
        <f>(INDEX('Datos Vida'!$C$117:$AP$117,,ROWS('Datos Vida'!$C$117:AP126))-INDEX('Datos Vida'!$C$145:$AP$145,,ROWS('Datos Vida'!$C$145:AP154)))*Índice!$G$51</f>
        <v>-348424.56212302274</v>
      </c>
      <c r="E71" s="118">
        <f>INDEX('Datos Vida'!$C$171:$AP$171,,ROWS('Datos Vida'!$C$171:AP180))*Índice!$G$51</f>
        <v>106837.87238104666</v>
      </c>
      <c r="F71" s="118">
        <f>INDEX('Datos Vida'!$C$148:$AP$148,,ROWS('Datos Vida'!$C$148:AP157))*Índice!$G$51</f>
        <v>485572.99658466561</v>
      </c>
      <c r="G71" s="118">
        <f>(INDEX('Datos Vida'!$C$130:$AP$130,,ROWS('Datos Vida'!$C$130:AP139))+INDEX('Datos Vida'!$C$134:$AP$134,,ROWS('Datos Vida'!$C$134:AP143)))*Índice!$G$51</f>
        <v>1000683.9507569596</v>
      </c>
      <c r="H71" s="118">
        <f>INDEX('Datos Vida'!$C$102:$AP$102,,ROWS('Datos Vida'!$C$102:AP111))*Índice!$G$51</f>
        <v>2266799.6620021071</v>
      </c>
      <c r="I71" s="118">
        <f>(INDEX('Datos Vida'!$C$9:$AP$9,,ROWS('Datos Vida'!$C$9:AP18))+INDEX('Datos Vida'!$C$20:$AP$20,,ROWS('Datos Vida'!$C$20:AP29)))*Índice!$G$51</f>
        <v>17756007.284985963</v>
      </c>
    </row>
    <row r="72" spans="2:9">
      <c r="B72" s="124" t="str">
        <f>INDEX('Datos Vida'!$C$7:$AP$7,,ROWS('Datos Vida'!$C$7:AP17))</f>
        <v>Consorcio Nacional</v>
      </c>
      <c r="C72" s="118">
        <f>INDEX('Datos Vida'!$C$119:$AP$119,,ROWS('Datos Vida'!$C$119:AP129))*Índice!$G$51</f>
        <v>6578331.8955459232</v>
      </c>
      <c r="D72" s="118">
        <f>(INDEX('Datos Vida'!$C$117:$AP$117,,ROWS('Datos Vida'!$C$117:AP127))-INDEX('Datos Vida'!$C$145:$AP$145,,ROWS('Datos Vida'!$C$145:AP155)))*Índice!$G$51</f>
        <v>-2856023.9020371796</v>
      </c>
      <c r="E72" s="118">
        <f>INDEX('Datos Vida'!$C$171:$AP$171,,ROWS('Datos Vida'!$C$171:AP181))*Índice!$G$51</f>
        <v>685443.19796918414</v>
      </c>
      <c r="F72" s="118">
        <f>INDEX('Datos Vida'!$C$148:$AP$148,,ROWS('Datos Vida'!$C$148:AP158))*Índice!$G$51</f>
        <v>3846993.0208384893</v>
      </c>
      <c r="G72" s="118">
        <f>(INDEX('Datos Vida'!$C$130:$AP$130,,ROWS('Datos Vida'!$C$130:AP140))+INDEX('Datos Vida'!$C$134:$AP$134,,ROWS('Datos Vida'!$C$134:AP144)))*Índice!$G$51</f>
        <v>7265953.7833843622</v>
      </c>
      <c r="H72" s="118">
        <f>INDEX('Datos Vida'!$C$102:$AP$102,,ROWS('Datos Vida'!$C$102:AP112))*Índice!$G$51</f>
        <v>12742859.131599974</v>
      </c>
      <c r="I72" s="118">
        <f>(INDEX('Datos Vida'!$C$9:$AP$9,,ROWS('Datos Vida'!$C$9:AP19))+INDEX('Datos Vida'!$C$20:$AP$20,,ROWS('Datos Vida'!$C$20:AP30)))*Índice!$G$51</f>
        <v>137535597.65699577</v>
      </c>
    </row>
    <row r="73" spans="2:9">
      <c r="B73" s="124" t="str">
        <f>INDEX('Datos Vida'!$C$7:$AP$7,,ROWS('Datos Vida'!$C$7:AP18))</f>
        <v>CorpSeguros</v>
      </c>
      <c r="C73" s="118">
        <f>INDEX('Datos Vida'!$C$119:$AP$119,,ROWS('Datos Vida'!$C$119:AP130))*Índice!$G$51</f>
        <v>1586136.2527488845</v>
      </c>
      <c r="D73" s="118">
        <f>(INDEX('Datos Vida'!$C$117:$AP$117,,ROWS('Datos Vida'!$C$117:AP128))-INDEX('Datos Vida'!$C$145:$AP$145,,ROWS('Datos Vida'!$C$145:AP156)))*Índice!$G$51</f>
        <v>-1790783.988940822</v>
      </c>
      <c r="E73" s="118">
        <f>INDEX('Datos Vida'!$C$171:$AP$171,,ROWS('Datos Vida'!$C$171:AP182))*Índice!$G$51</f>
        <v>334174.60101399367</v>
      </c>
      <c r="F73" s="118">
        <f>INDEX('Datos Vida'!$C$148:$AP$148,,ROWS('Datos Vida'!$C$148:AP159))*Índice!$G$51</f>
        <v>2144762.4468784691</v>
      </c>
      <c r="G73" s="118">
        <f>(INDEX('Datos Vida'!$C$130:$AP$130,,ROWS('Datos Vida'!$C$130:AP141))+INDEX('Datos Vida'!$C$134:$AP$134,,ROWS('Datos Vida'!$C$134:AP145)))*Índice!$G$51</f>
        <v>3244987.3957898756</v>
      </c>
      <c r="H73" s="118">
        <f>INDEX('Datos Vida'!$C$102:$AP$102,,ROWS('Datos Vida'!$C$102:AP113))*Índice!$G$51</f>
        <v>8134914.2807645258</v>
      </c>
      <c r="I73" s="118">
        <f>(INDEX('Datos Vida'!$C$9:$AP$9,,ROWS('Datos Vida'!$C$9:AP20))+INDEX('Datos Vida'!$C$20:$AP$20,,ROWS('Datos Vida'!$C$20:AP31)))*Índice!$G$51</f>
        <v>86340347.570374981</v>
      </c>
    </row>
    <row r="74" spans="2:9">
      <c r="B74" s="124" t="str">
        <f>INDEX('Datos Vida'!$C$7:$AP$7,,ROWS('Datos Vida'!$C$7:AP19))</f>
        <v>CorpVida</v>
      </c>
      <c r="C74" s="118">
        <f>INDEX('Datos Vida'!$C$119:$AP$119,,ROWS('Datos Vida'!$C$119:AP131))*Índice!$G$51</f>
        <v>6225959.8114848565</v>
      </c>
      <c r="D74" s="118">
        <f>(INDEX('Datos Vida'!$C$117:$AP$117,,ROWS('Datos Vida'!$C$117:AP129))-INDEX('Datos Vida'!$C$145:$AP$145,,ROWS('Datos Vida'!$C$145:AP157)))*Índice!$G$51</f>
        <v>-2170134.4743708503</v>
      </c>
      <c r="E74" s="118">
        <f>INDEX('Datos Vida'!$C$171:$AP$171,,ROWS('Datos Vida'!$C$171:AP183))*Índice!$G$51</f>
        <v>-369171.74606317305</v>
      </c>
      <c r="F74" s="118">
        <f>INDEX('Datos Vida'!$C$148:$AP$148,,ROWS('Datos Vida'!$C$148:AP160))*Índice!$G$51</f>
        <v>1928761.0662490011</v>
      </c>
      <c r="G74" s="118">
        <f>(INDEX('Datos Vida'!$C$130:$AP$130,,ROWS('Datos Vida'!$C$130:AP142))+INDEX('Datos Vida'!$C$134:$AP$134,,ROWS('Datos Vida'!$C$134:AP146)))*Índice!$G$51</f>
        <v>7010588.7739444636</v>
      </c>
      <c r="H74" s="118">
        <f>INDEX('Datos Vida'!$C$102:$AP$102,,ROWS('Datos Vida'!$C$102:AP114))*Índice!$G$51</f>
        <v>4932902.8662645575</v>
      </c>
      <c r="I74" s="118">
        <f>(INDEX('Datos Vida'!$C$9:$AP$9,,ROWS('Datos Vida'!$C$9:AP21))+INDEX('Datos Vida'!$C$20:$AP$20,,ROWS('Datos Vida'!$C$20:AP32)))*Índice!$G$51</f>
        <v>80271015.399056718</v>
      </c>
    </row>
    <row r="75" spans="2:9">
      <c r="B75" s="124" t="str">
        <f>INDEX('Datos Vida'!$C$7:$AP$7,,ROWS('Datos Vida'!$C$7:AP20))</f>
        <v>Cruz del Sur</v>
      </c>
      <c r="C75" s="118">
        <f>INDEX('Datos Vida'!$C$119:$AP$119,,ROWS('Datos Vida'!$C$119:AP132))*Índice!$G$51</f>
        <v>3636674.2297819983</v>
      </c>
      <c r="D75" s="118">
        <f>(INDEX('Datos Vida'!$C$117:$AP$117,,ROWS('Datos Vida'!$C$117:AP130))-INDEX('Datos Vida'!$C$145:$AP$145,,ROWS('Datos Vida'!$C$145:AP158)))*Índice!$G$51</f>
        <v>-860950.23900269403</v>
      </c>
      <c r="E75" s="118">
        <f>INDEX('Datos Vida'!$C$171:$AP$171,,ROWS('Datos Vida'!$C$171:AP184))*Índice!$G$51</f>
        <v>91878.062663960794</v>
      </c>
      <c r="F75" s="118">
        <f>INDEX('Datos Vida'!$C$148:$AP$148,,ROWS('Datos Vida'!$C$148:AP161))*Índice!$G$51</f>
        <v>964074.81915698515</v>
      </c>
      <c r="G75" s="118">
        <f>(INDEX('Datos Vida'!$C$130:$AP$130,,ROWS('Datos Vida'!$C$130:AP143))+INDEX('Datos Vida'!$C$134:$AP$134,,ROWS('Datos Vida'!$C$134:AP147)))*Índice!$G$51</f>
        <v>3773260.1593822697</v>
      </c>
      <c r="H75" s="118">
        <f>INDEX('Datos Vida'!$C$102:$AP$102,,ROWS('Datos Vida'!$C$102:AP115))*Índice!$G$51</f>
        <v>3022167.1463219747</v>
      </c>
      <c r="I75" s="118">
        <f>(INDEX('Datos Vida'!$C$9:$AP$9,,ROWS('Datos Vida'!$C$9:AP22))+INDEX('Datos Vida'!$C$20:$AP$20,,ROWS('Datos Vida'!$C$20:AP33)))*Índice!$G$51</f>
        <v>37080472.092192814</v>
      </c>
    </row>
    <row r="76" spans="2:9">
      <c r="B76" s="124" t="str">
        <f>INDEX('Datos Vida'!$C$7:$AP$7,,ROWS('Datos Vida'!$C$7:AP21))</f>
        <v>EuroAmérica</v>
      </c>
      <c r="C76" s="118">
        <f>INDEX('Datos Vida'!$C$119:$AP$119,,ROWS('Datos Vida'!$C$119:AP133))*Índice!$G$51</f>
        <v>3584542.5184378554</v>
      </c>
      <c r="D76" s="118">
        <f>(INDEX('Datos Vida'!$C$117:$AP$117,,ROWS('Datos Vida'!$C$117:AP131))-INDEX('Datos Vida'!$C$145:$AP$145,,ROWS('Datos Vida'!$C$145:AP159)))*Índice!$G$51</f>
        <v>-1256209.3412576632</v>
      </c>
      <c r="E76" s="118">
        <f>INDEX('Datos Vida'!$C$171:$AP$171,,ROWS('Datos Vida'!$C$171:AP185))*Índice!$G$51</f>
        <v>334003.17138190224</v>
      </c>
      <c r="F76" s="118">
        <f>INDEX('Datos Vida'!$C$148:$AP$148,,ROWS('Datos Vida'!$C$148:AP162))*Índice!$G$51</f>
        <v>1470213.1401984147</v>
      </c>
      <c r="G76" s="118">
        <f>(INDEX('Datos Vida'!$C$130:$AP$130,,ROWS('Datos Vida'!$C$130:AP144))+INDEX('Datos Vida'!$C$134:$AP$134,,ROWS('Datos Vida'!$C$134:AP148)))*Índice!$G$51</f>
        <v>3616165.5182045097</v>
      </c>
      <c r="H76" s="118">
        <f>INDEX('Datos Vida'!$C$102:$AP$102,,ROWS('Datos Vida'!$C$102:AP116))*Índice!$G$51</f>
        <v>2562195.4129867558</v>
      </c>
      <c r="I76" s="118">
        <f>(INDEX('Datos Vida'!$C$9:$AP$9,,ROWS('Datos Vida'!$C$9:AP23))+INDEX('Datos Vida'!$C$20:$AP$20,,ROWS('Datos Vida'!$C$20:AP34)))*Índice!$G$51</f>
        <v>35795554.850411184</v>
      </c>
    </row>
    <row r="77" spans="2:9">
      <c r="B77" s="124" t="str">
        <f>INDEX('Datos Vida'!$C$7:$AP$7,,ROWS('Datos Vida'!$C$7:AP22))</f>
        <v>Huelen</v>
      </c>
      <c r="C77" s="118">
        <f>INDEX('Datos Vida'!$C$119:$AP$119,,ROWS('Datos Vida'!$C$119:AP134))*Índice!$G$51</f>
        <v>9922.2799301376745</v>
      </c>
      <c r="D77" s="118">
        <f>(INDEX('Datos Vida'!$C$117:$AP$117,,ROWS('Datos Vida'!$C$117:AP132))-INDEX('Datos Vida'!$C$145:$AP$145,,ROWS('Datos Vida'!$C$145:AP160)))*Índice!$G$51</f>
        <v>-1523.1560376464597</v>
      </c>
      <c r="E77" s="118">
        <f>INDEX('Datos Vida'!$C$171:$AP$171,,ROWS('Datos Vida'!$C$171:AP186))*Índice!$G$51</f>
        <v>4248.087271338768</v>
      </c>
      <c r="F77" s="118">
        <f>INDEX('Datos Vida'!$C$148:$AP$148,,ROWS('Datos Vida'!$C$148:AP163))*Índice!$G$51</f>
        <v>6341.5705588278961</v>
      </c>
      <c r="G77" s="118">
        <f>(INDEX('Datos Vida'!$C$130:$AP$130,,ROWS('Datos Vida'!$C$130:AP145))+INDEX('Datos Vida'!$C$134:$AP$134,,ROWS('Datos Vida'!$C$134:AP149)))*Índice!$G$51</f>
        <v>2788.5710043062909</v>
      </c>
      <c r="H77" s="118">
        <f>INDEX('Datos Vida'!$C$102:$AP$102,,ROWS('Datos Vida'!$C$102:AP117))*Índice!$G$51</f>
        <v>153467.7045841848</v>
      </c>
      <c r="I77" s="118">
        <f>(INDEX('Datos Vida'!$C$9:$AP$9,,ROWS('Datos Vida'!$C$9:AP24))+INDEX('Datos Vida'!$C$20:$AP$20,,ROWS('Datos Vida'!$C$20:AP35)))*Índice!$G$51</f>
        <v>217991.00734685795</v>
      </c>
    </row>
    <row r="78" spans="2:9">
      <c r="B78" s="124" t="str">
        <f>INDEX('Datos Vida'!$C$7:$AP$7,,ROWS('Datos Vida'!$C$7:AP23))</f>
        <v>Itaú</v>
      </c>
      <c r="C78" s="118">
        <f>INDEX('Datos Vida'!$C$119:$AP$119,,ROWS('Datos Vida'!$C$119:AP135))*Índice!$G$51</f>
        <v>378512.4292007552</v>
      </c>
      <c r="D78" s="118">
        <f>(INDEX('Datos Vida'!$C$117:$AP$117,,ROWS('Datos Vida'!$C$117:AP133))-INDEX('Datos Vida'!$C$145:$AP$145,,ROWS('Datos Vida'!$C$145:AP161)))*Índice!$G$51</f>
        <v>68838.786318863538</v>
      </c>
      <c r="E78" s="118">
        <f>INDEX('Datos Vida'!$C$171:$AP$171,,ROWS('Datos Vida'!$C$171:AP187))*Índice!$G$51</f>
        <v>80557.873300287785</v>
      </c>
      <c r="F78" s="118">
        <f>INDEX('Datos Vida'!$C$148:$AP$148,,ROWS('Datos Vida'!$C$148:AP164))*Índice!$G$51</f>
        <v>15580.651034853381</v>
      </c>
      <c r="G78" s="118">
        <f>(INDEX('Datos Vida'!$C$130:$AP$130,,ROWS('Datos Vida'!$C$130:AP146))+INDEX('Datos Vida'!$C$134:$AP$134,,ROWS('Datos Vida'!$C$134:AP150)))*Índice!$G$51</f>
        <v>113639.63803112692</v>
      </c>
      <c r="H78" s="118">
        <f>INDEX('Datos Vida'!$C$102:$AP$102,,ROWS('Datos Vida'!$C$102:AP118))*Índice!$G$51</f>
        <v>889603.33861307718</v>
      </c>
      <c r="I78" s="118">
        <f>(INDEX('Datos Vida'!$C$9:$AP$9,,ROWS('Datos Vida'!$C$9:AP25))+INDEX('Datos Vida'!$C$20:$AP$20,,ROWS('Datos Vida'!$C$20:AP36)))*Índice!$G$51</f>
        <v>1111491.0002757723</v>
      </c>
    </row>
    <row r="79" spans="2:9">
      <c r="B79" s="124" t="str">
        <f>INDEX('Datos Vida'!$C$7:$AP$7,,ROWS('Datos Vida'!$C$7:AP24))</f>
        <v>M. de Carabineros</v>
      </c>
      <c r="C79" s="118">
        <f>INDEX('Datos Vida'!$C$119:$AP$119,,ROWS('Datos Vida'!$C$119:AP136))*Índice!$G$51</f>
        <v>426944.28338082746</v>
      </c>
      <c r="D79" s="118">
        <f>(INDEX('Datos Vida'!$C$117:$AP$117,,ROWS('Datos Vida'!$C$117:AP134))-INDEX('Datos Vida'!$C$145:$AP$145,,ROWS('Datos Vida'!$C$145:AP162)))*Índice!$G$51</f>
        <v>26967.308603389876</v>
      </c>
      <c r="E79" s="118">
        <f>INDEX('Datos Vida'!$C$171:$AP$171,,ROWS('Datos Vida'!$C$171:AP188))*Índice!$G$51</f>
        <v>124241.75864970549</v>
      </c>
      <c r="F79" s="118">
        <f>INDEX('Datos Vida'!$C$148:$AP$148,,ROWS('Datos Vida'!$C$148:AP165))*Índice!$G$51</f>
        <v>145954.67610892298</v>
      </c>
      <c r="G79" s="118">
        <f>(INDEX('Datos Vida'!$C$130:$AP$130,,ROWS('Datos Vida'!$C$130:AP147))+INDEX('Datos Vida'!$C$134:$AP$134,,ROWS('Datos Vida'!$C$134:AP151)))*Índice!$G$51</f>
        <v>284286.45674970478</v>
      </c>
      <c r="H79" s="118">
        <f>INDEX('Datos Vida'!$C$102:$AP$102,,ROWS('Datos Vida'!$C$102:AP119))*Índice!$G$51</f>
        <v>3820682.837060974</v>
      </c>
      <c r="I79" s="118">
        <f>(INDEX('Datos Vida'!$C$9:$AP$9,,ROWS('Datos Vida'!$C$9:AP26))+INDEX('Datos Vida'!$C$20:$AP$20,,ROWS('Datos Vida'!$C$20:AP37)))*Índice!$G$51</f>
        <v>8230440.5816675033</v>
      </c>
    </row>
    <row r="80" spans="2:9">
      <c r="B80" s="124" t="str">
        <f>INDEX('Datos Vida'!$C$7:$AP$7,,ROWS('Datos Vida'!$C$7:AP25))</f>
        <v>M. del Ej. y Av.</v>
      </c>
      <c r="C80" s="118">
        <f>INDEX('Datos Vida'!$C$119:$AP$119,,ROWS('Datos Vida'!$C$119:AP137))*Índice!$G$51</f>
        <v>409602.79944279842</v>
      </c>
      <c r="D80" s="118">
        <f>(INDEX('Datos Vida'!$C$117:$AP$117,,ROWS('Datos Vida'!$C$117:AP135))-INDEX('Datos Vida'!$C$145:$AP$145,,ROWS('Datos Vida'!$C$145:AP163)))*Índice!$G$51</f>
        <v>62198.594975286556</v>
      </c>
      <c r="E80" s="118">
        <f>INDEX('Datos Vida'!$C$171:$AP$171,,ROWS('Datos Vida'!$C$171:AP189))*Índice!$G$51</f>
        <v>295313.0192828505</v>
      </c>
      <c r="F80" s="118">
        <f>INDEX('Datos Vida'!$C$148:$AP$148,,ROWS('Datos Vida'!$C$148:AP166))*Índice!$G$51</f>
        <v>216596.05893042756</v>
      </c>
      <c r="G80" s="118">
        <f>(INDEX('Datos Vida'!$C$130:$AP$130,,ROWS('Datos Vida'!$C$130:AP148))+INDEX('Datos Vida'!$C$134:$AP$134,,ROWS('Datos Vida'!$C$134:AP152)))*Índice!$G$51</f>
        <v>218164.2047503553</v>
      </c>
      <c r="H80" s="118">
        <f>INDEX('Datos Vida'!$C$102:$AP$102,,ROWS('Datos Vida'!$C$102:AP120))*Índice!$G$51</f>
        <v>3456275.2791311047</v>
      </c>
      <c r="I80" s="118">
        <f>(INDEX('Datos Vida'!$C$9:$AP$9,,ROWS('Datos Vida'!$C$9:AP27))+INDEX('Datos Vida'!$C$20:$AP$20,,ROWS('Datos Vida'!$C$20:AP38)))*Índice!$G$51</f>
        <v>4763161.2790886778</v>
      </c>
    </row>
    <row r="81" spans="2:9">
      <c r="B81" s="124" t="str">
        <f>INDEX('Datos Vida'!$C$7:$AP$7,,ROWS('Datos Vida'!$C$7:AP26))</f>
        <v>Magallanes Vida</v>
      </c>
      <c r="C81" s="118">
        <f>INDEX('Datos Vida'!$C$119:$AP$119,,ROWS('Datos Vida'!$C$119:AP138))*Índice!$G$51</f>
        <v>0</v>
      </c>
      <c r="D81" s="118">
        <f>(INDEX('Datos Vida'!$C$117:$AP$117,,ROWS('Datos Vida'!$C$117:AP136))-INDEX('Datos Vida'!$C$145:$AP$145,,ROWS('Datos Vida'!$C$145:AP164)))*Índice!$G$51</f>
        <v>0</v>
      </c>
      <c r="E81" s="118">
        <f>INDEX('Datos Vida'!$C$171:$AP$171,,ROWS('Datos Vida'!$C$171:AP190))*Índice!$G$51</f>
        <v>685.58594551021417</v>
      </c>
      <c r="F81" s="118">
        <f>INDEX('Datos Vida'!$C$148:$AP$148,,ROWS('Datos Vida'!$C$148:AP167))*Índice!$G$51</f>
        <v>841.19402351843075</v>
      </c>
      <c r="G81" s="118">
        <f>(INDEX('Datos Vida'!$C$130:$AP$130,,ROWS('Datos Vida'!$C$130:AP149))+INDEX('Datos Vida'!$C$134:$AP$134,,ROWS('Datos Vida'!$C$134:AP153)))*Índice!$G$51</f>
        <v>0</v>
      </c>
      <c r="H81" s="118">
        <f>INDEX('Datos Vida'!$C$102:$AP$102,,ROWS('Datos Vida'!$C$102:AP121))*Índice!$G$51</f>
        <v>98748.550427447117</v>
      </c>
      <c r="I81" s="118">
        <f>(INDEX('Datos Vida'!$C$9:$AP$9,,ROWS('Datos Vida'!$C$9:AP28))+INDEX('Datos Vida'!$C$20:$AP$20,,ROWS('Datos Vida'!$C$20:AP39)))*Índice!$G$51</f>
        <v>99916.516995354294</v>
      </c>
    </row>
    <row r="82" spans="2:9">
      <c r="B82" s="124" t="str">
        <f>INDEX('Datos Vida'!$C$7:$AP$7,,ROWS('Datos Vida'!$C$7:AP27))</f>
        <v>Mapfre Vida</v>
      </c>
      <c r="C82" s="118">
        <f>INDEX('Datos Vida'!$C$119:$AP$119,,ROWS('Datos Vida'!$C$119:AP139))*Índice!$G$51</f>
        <v>73058.103110570562</v>
      </c>
      <c r="D82" s="118">
        <f>(INDEX('Datos Vida'!$C$117:$AP$117,,ROWS('Datos Vida'!$C$117:AP137))-INDEX('Datos Vida'!$C$145:$AP$145,,ROWS('Datos Vida'!$C$145:AP165)))*Índice!$G$51</f>
        <v>-44249.395422179165</v>
      </c>
      <c r="E82" s="118">
        <f>INDEX('Datos Vida'!$C$171:$AP$171,,ROWS('Datos Vida'!$C$171:AP191))*Índice!$G$51</f>
        <v>2333.9885872678033</v>
      </c>
      <c r="F82" s="118">
        <f>INDEX('Datos Vida'!$C$148:$AP$148,,ROWS('Datos Vida'!$C$148:AP168))*Índice!$G$51</f>
        <v>24643.661478846847</v>
      </c>
      <c r="G82" s="118">
        <f>(INDEX('Datos Vida'!$C$130:$AP$130,,ROWS('Datos Vida'!$C$130:AP150))+INDEX('Datos Vida'!$C$134:$AP$134,,ROWS('Datos Vida'!$C$134:AP154)))*Índice!$G$51</f>
        <v>94049.946613303531</v>
      </c>
      <c r="H82" s="118">
        <f>INDEX('Datos Vida'!$C$102:$AP$102,,ROWS('Datos Vida'!$C$102:AP122))*Índice!$G$51</f>
        <v>153095.85386894448</v>
      </c>
      <c r="I82" s="118">
        <f>(INDEX('Datos Vida'!$C$9:$AP$9,,ROWS('Datos Vida'!$C$9:AP29))+INDEX('Datos Vida'!$C$20:$AP$20,,ROWS('Datos Vida'!$C$20:AP40)))*Índice!$G$51</f>
        <v>1463155.4896373239</v>
      </c>
    </row>
    <row r="83" spans="2:9">
      <c r="B83" s="124" t="str">
        <f>INDEX('Datos Vida'!$C$7:$AP$7,,ROWS('Datos Vida'!$C$7:AP28))</f>
        <v>Metlife</v>
      </c>
      <c r="C83" s="118">
        <f>INDEX('Datos Vida'!$C$119:$AP$119,,ROWS('Datos Vida'!$C$119:AP140))*Índice!$G$51</f>
        <v>12929641.416409161</v>
      </c>
      <c r="D83" s="118">
        <f>(INDEX('Datos Vida'!$C$117:$AP$117,,ROWS('Datos Vida'!$C$117:AP138))-INDEX('Datos Vida'!$C$145:$AP$145,,ROWS('Datos Vida'!$C$145:AP166)))*Índice!$G$51</f>
        <v>-2153536.16153188</v>
      </c>
      <c r="E83" s="118">
        <f>INDEX('Datos Vida'!$C$171:$AP$171,,ROWS('Datos Vida'!$C$171:AP192))*Índice!$G$51</f>
        <v>732874.05159064068</v>
      </c>
      <c r="F83" s="118">
        <f>INDEX('Datos Vida'!$C$148:$AP$148,,ROWS('Datos Vida'!$C$148:AP169))*Índice!$G$51</f>
        <v>3055718.1217782362</v>
      </c>
      <c r="G83" s="118">
        <f>(INDEX('Datos Vida'!$C$130:$AP$130,,ROWS('Datos Vida'!$C$130:AP151))+INDEX('Datos Vida'!$C$134:$AP$134,,ROWS('Datos Vida'!$C$134:AP155)))*Índice!$G$51</f>
        <v>11891340.439185128</v>
      </c>
      <c r="H83" s="118">
        <f>INDEX('Datos Vida'!$C$102:$AP$102,,ROWS('Datos Vida'!$C$102:AP123))*Índice!$G$51</f>
        <v>10149685.601855453</v>
      </c>
      <c r="I83" s="118">
        <f>(INDEX('Datos Vida'!$C$9:$AP$9,,ROWS('Datos Vida'!$C$9:AP30))+INDEX('Datos Vida'!$C$20:$AP$20,,ROWS('Datos Vida'!$C$20:AP41)))*Índice!$G$51</f>
        <v>122691733.81251723</v>
      </c>
    </row>
    <row r="84" spans="2:9">
      <c r="B84" s="124" t="str">
        <f>INDEX('Datos Vida'!$C$7:$AP$7,,ROWS('Datos Vida'!$C$7:AP29))</f>
        <v>Mutual de Seguros</v>
      </c>
      <c r="C84" s="118">
        <f>INDEX('Datos Vida'!$C$119:$AP$119,,ROWS('Datos Vida'!$C$119:AP141))*Índice!$G$51</f>
        <v>634391.41817693273</v>
      </c>
      <c r="D84" s="118">
        <f>(INDEX('Datos Vida'!$C$117:$AP$117,,ROWS('Datos Vida'!$C$117:AP139))-INDEX('Datos Vida'!$C$145:$AP$145,,ROWS('Datos Vida'!$C$145:AP167)))*Índice!$G$51</f>
        <v>67173.147905897989</v>
      </c>
      <c r="E84" s="118">
        <f>INDEX('Datos Vida'!$C$171:$AP$171,,ROWS('Datos Vida'!$C$171:AP193))*Índice!$G$51</f>
        <v>252661.37985164861</v>
      </c>
      <c r="F84" s="118">
        <f>INDEX('Datos Vida'!$C$148:$AP$148,,ROWS('Datos Vida'!$C$148:AP170))*Índice!$G$51</f>
        <v>180342.69132589924</v>
      </c>
      <c r="G84" s="118">
        <f>(INDEX('Datos Vida'!$C$130:$AP$130,,ROWS('Datos Vida'!$C$130:AP152))+INDEX('Datos Vida'!$C$134:$AP$134,,ROWS('Datos Vida'!$C$134:AP156)))*Índice!$G$51</f>
        <v>287967.92909115338</v>
      </c>
      <c r="H84" s="118">
        <f>INDEX('Datos Vida'!$C$102:$AP$102,,ROWS('Datos Vida'!$C$102:AP124))*Índice!$G$51</f>
        <v>5296030.3367250971</v>
      </c>
      <c r="I84" s="118">
        <f>(INDEX('Datos Vida'!$C$9:$AP$9,,ROWS('Datos Vida'!$C$9:AP31))+INDEX('Datos Vida'!$C$20:$AP$20,,ROWS('Datos Vida'!$C$20:AP42)))*Índice!$G$51</f>
        <v>8319357.8481979333</v>
      </c>
    </row>
    <row r="85" spans="2:9">
      <c r="B85" s="124" t="str">
        <f>INDEX('Datos Vida'!$C$7:$AP$7,,ROWS('Datos Vida'!$C$7:AP30))</f>
        <v>Ohio National</v>
      </c>
      <c r="C85" s="118">
        <f>INDEX('Datos Vida'!$C$119:$AP$119,,ROWS('Datos Vida'!$C$119:AP142))*Índice!$G$51</f>
        <v>2328762.5688546961</v>
      </c>
      <c r="D85" s="118">
        <f>(INDEX('Datos Vida'!$C$117:$AP$117,,ROWS('Datos Vida'!$C$117:AP140))-INDEX('Datos Vida'!$C$145:$AP$145,,ROWS('Datos Vida'!$C$145:AP168)))*Índice!$G$51</f>
        <v>-418599.43007049873</v>
      </c>
      <c r="E85" s="118">
        <f>INDEX('Datos Vida'!$C$171:$AP$171,,ROWS('Datos Vida'!$C$171:AP194))*Índice!$G$51</f>
        <v>133882.30001202083</v>
      </c>
      <c r="F85" s="118">
        <f>INDEX('Datos Vida'!$C$148:$AP$148,,ROWS('Datos Vida'!$C$148:AP171))*Índice!$G$51</f>
        <v>576425.35408461257</v>
      </c>
      <c r="G85" s="118">
        <f>(INDEX('Datos Vida'!$C$130:$AP$130,,ROWS('Datos Vida'!$C$130:AP153))+INDEX('Datos Vida'!$C$134:$AP$134,,ROWS('Datos Vida'!$C$134:AP157)))*Índice!$G$51</f>
        <v>2089197.9886296943</v>
      </c>
      <c r="H85" s="118">
        <f>INDEX('Datos Vida'!$C$102:$AP$102,,ROWS('Datos Vida'!$C$102:AP125))*Índice!$G$51</f>
        <v>2504008.3774686926</v>
      </c>
      <c r="I85" s="118">
        <f>(INDEX('Datos Vida'!$C$9:$AP$9,,ROWS('Datos Vida'!$C$9:AP32))+INDEX('Datos Vida'!$C$20:$AP$20,,ROWS('Datos Vida'!$C$20:AP43)))*Índice!$G$51</f>
        <v>25238568.882980604</v>
      </c>
    </row>
    <row r="86" spans="2:9">
      <c r="B86" s="124" t="str">
        <f>INDEX('Datos Vida'!$C$7:$AP$7,,ROWS('Datos Vida'!$C$7:AP31))</f>
        <v>Penta Vida</v>
      </c>
      <c r="C86" s="118">
        <f>INDEX('Datos Vida'!$C$119:$AP$119,,ROWS('Datos Vida'!$C$119:AP143))*Índice!$G$51</f>
        <v>2924754.9426888507</v>
      </c>
      <c r="D86" s="118">
        <f>(INDEX('Datos Vida'!$C$117:$AP$117,,ROWS('Datos Vida'!$C$117:AP141))-INDEX('Datos Vida'!$C$145:$AP$145,,ROWS('Datos Vida'!$C$145:AP169)))*Índice!$G$51</f>
        <v>-1654645.1729233989</v>
      </c>
      <c r="E86" s="118">
        <f>INDEX('Datos Vida'!$C$171:$AP$171,,ROWS('Datos Vida'!$C$171:AP195))*Índice!$G$51</f>
        <v>279041.65576540964</v>
      </c>
      <c r="F86" s="118">
        <f>INDEX('Datos Vida'!$C$148:$AP$148,,ROWS('Datos Vida'!$C$148:AP172))*Índice!$G$51</f>
        <v>1511546.6850750595</v>
      </c>
      <c r="G86" s="118">
        <f>(INDEX('Datos Vida'!$C$130:$AP$130,,ROWS('Datos Vida'!$C$130:AP154))+INDEX('Datos Vida'!$C$134:$AP$134,,ROWS('Datos Vida'!$C$134:AP158)))*Índice!$G$51</f>
        <v>4099653.3842215794</v>
      </c>
      <c r="H86" s="118">
        <f>INDEX('Datos Vida'!$C$102:$AP$102,,ROWS('Datos Vida'!$C$102:AP126))*Índice!$G$51</f>
        <v>4137008.5595491473</v>
      </c>
      <c r="I86" s="118">
        <f>(INDEX('Datos Vida'!$C$9:$AP$9,,ROWS('Datos Vida'!$C$9:AP33))+INDEX('Datos Vida'!$C$20:$AP$20,,ROWS('Datos Vida'!$C$20:AP44)))*Índice!$G$51</f>
        <v>48699661.206610046</v>
      </c>
    </row>
    <row r="87" spans="2:9">
      <c r="B87" s="124" t="str">
        <f>INDEX('Datos Vida'!$C$7:$AP$7,,ROWS('Datos Vida'!$C$7:AP32))</f>
        <v>Principal</v>
      </c>
      <c r="C87" s="118">
        <f>INDEX('Datos Vida'!$C$119:$AP$119,,ROWS('Datos Vida'!$C$119:AP144))*Índice!$G$51</f>
        <v>3500478.2263595928</v>
      </c>
      <c r="D87" s="118">
        <f>(INDEX('Datos Vida'!$C$117:$AP$117,,ROWS('Datos Vida'!$C$117:AP142))-INDEX('Datos Vida'!$C$145:$AP$145,,ROWS('Datos Vida'!$C$145:AP170)))*Índice!$G$51</f>
        <v>-1818980.9151399015</v>
      </c>
      <c r="E87" s="118">
        <f>INDEX('Datos Vida'!$C$171:$AP$171,,ROWS('Datos Vida'!$C$171:AP196))*Índice!$G$51</f>
        <v>314776.97795942612</v>
      </c>
      <c r="F87" s="118">
        <f>INDEX('Datos Vida'!$C$148:$AP$148,,ROWS('Datos Vida'!$C$148:AP173))*Índice!$G$51</f>
        <v>2077057.8626936593</v>
      </c>
      <c r="G87" s="118">
        <f>(INDEX('Datos Vida'!$C$130:$AP$130,,ROWS('Datos Vida'!$C$130:AP155))+INDEX('Datos Vida'!$C$134:$AP$134,,ROWS('Datos Vida'!$C$134:AP159)))*Índice!$G$51</f>
        <v>5273198.0664116358</v>
      </c>
      <c r="H87" s="118">
        <f>INDEX('Datos Vida'!$C$102:$AP$102,,ROWS('Datos Vida'!$C$102:AP127))*Índice!$G$51</f>
        <v>5549503.3004292147</v>
      </c>
      <c r="I87" s="118">
        <f>(INDEX('Datos Vida'!$C$9:$AP$9,,ROWS('Datos Vida'!$C$9:AP34))+INDEX('Datos Vida'!$C$20:$AP$20,,ROWS('Datos Vida'!$C$20:AP45)))*Índice!$G$51</f>
        <v>90047365.799633712</v>
      </c>
    </row>
    <row r="88" spans="2:9">
      <c r="B88" s="124" t="str">
        <f>INDEX('Datos Vida'!$C$7:$AP$7,,ROWS('Datos Vida'!$C$7:AP33))</f>
        <v>Renta Nacional</v>
      </c>
      <c r="C88" s="118">
        <f>INDEX('Datos Vida'!$C$119:$AP$119,,ROWS('Datos Vida'!$C$119:AP145))*Índice!$G$51</f>
        <v>1182945.6905268666</v>
      </c>
      <c r="D88" s="118">
        <f>(INDEX('Datos Vida'!$C$117:$AP$117,,ROWS('Datos Vida'!$C$117:AP143))-INDEX('Datos Vida'!$C$145:$AP$145,,ROWS('Datos Vida'!$C$145:AP171)))*Índice!$G$51</f>
        <v>-814313.95443392417</v>
      </c>
      <c r="E88" s="118">
        <f>INDEX('Datos Vida'!$C$171:$AP$171,,ROWS('Datos Vida'!$C$171:AP197))*Índice!$G$51</f>
        <v>338819.81813167775</v>
      </c>
      <c r="F88" s="118">
        <f>INDEX('Datos Vida'!$C$148:$AP$148,,ROWS('Datos Vida'!$C$148:AP174))*Índice!$G$51</f>
        <v>894977.45207571716</v>
      </c>
      <c r="G88" s="118">
        <f>(INDEX('Datos Vida'!$C$130:$AP$130,,ROWS('Datos Vida'!$C$130:AP156))+INDEX('Datos Vida'!$C$134:$AP$134,,ROWS('Datos Vida'!$C$134:AP160)))*Índice!$G$51</f>
        <v>1927940.1574023659</v>
      </c>
      <c r="H88" s="118">
        <f>INDEX('Datos Vida'!$C$102:$AP$102,,ROWS('Datos Vida'!$C$102:AP128))*Índice!$G$51</f>
        <v>1924792.8613855084</v>
      </c>
      <c r="I88" s="118">
        <f>(INDEX('Datos Vida'!$C$9:$AP$9,,ROWS('Datos Vida'!$C$9:AP35))+INDEX('Datos Vida'!$C$20:$AP$20,,ROWS('Datos Vida'!$C$20:AP46)))*Índice!$G$51</f>
        <v>22949062.595017713</v>
      </c>
    </row>
    <row r="89" spans="2:9">
      <c r="B89" s="124" t="str">
        <f>INDEX('Datos Vida'!$C$7:$AP$7,,ROWS('Datos Vida'!$C$7:AP34))</f>
        <v>Rigel</v>
      </c>
      <c r="C89" s="118">
        <f>INDEX('Datos Vida'!$C$119:$AP$119,,ROWS('Datos Vida'!$C$119:AP146))*Índice!$G$51</f>
        <v>1010114.7902362449</v>
      </c>
      <c r="D89" s="118">
        <f>(INDEX('Datos Vida'!$C$117:$AP$117,,ROWS('Datos Vida'!$C$117:AP144))-INDEX('Datos Vida'!$C$145:$AP$145,,ROWS('Datos Vida'!$C$145:AP172)))*Índice!$G$51</f>
        <v>220339.5800482248</v>
      </c>
      <c r="E89" s="118">
        <f>INDEX('Datos Vida'!$C$171:$AP$171,,ROWS('Datos Vida'!$C$171:AP198))*Índice!$G$51</f>
        <v>199182.75927903209</v>
      </c>
      <c r="F89" s="118">
        <f>INDEX('Datos Vida'!$C$148:$AP$148,,ROWS('Datos Vida'!$C$148:AP175))*Índice!$G$51</f>
        <v>22727.750829084787</v>
      </c>
      <c r="G89" s="118">
        <f>(INDEX('Datos Vida'!$C$130:$AP$130,,ROWS('Datos Vida'!$C$130:AP157))+INDEX('Datos Vida'!$C$134:$AP$134,,ROWS('Datos Vida'!$C$134:AP161)))*Índice!$G$51</f>
        <v>754565.57901584625</v>
      </c>
      <c r="H89" s="118">
        <f>INDEX('Datos Vida'!$C$102:$AP$102,,ROWS('Datos Vida'!$C$102:AP129))*Índice!$G$51</f>
        <v>662519.57806832076</v>
      </c>
      <c r="I89" s="118">
        <f>(INDEX('Datos Vida'!$C$9:$AP$9,,ROWS('Datos Vida'!$C$9:AP36))+INDEX('Datos Vida'!$C$20:$AP$20,,ROWS('Datos Vida'!$C$20:AP47)))*Índice!$G$51</f>
        <v>1419622.8371316846</v>
      </c>
    </row>
    <row r="90" spans="2:9">
      <c r="B90" s="124" t="str">
        <f>INDEX('Datos Vida'!$C$7:$AP$7,,ROWS('Datos Vida'!$C$7:AP35))</f>
        <v>Security Previsión</v>
      </c>
      <c r="C90" s="118">
        <f>INDEX('Datos Vida'!$C$119:$AP$119,,ROWS('Datos Vida'!$C$119:AP147))*Índice!$G$51</f>
        <v>2781210.0925605106</v>
      </c>
      <c r="D90" s="118">
        <f>(INDEX('Datos Vida'!$C$117:$AP$117,,ROWS('Datos Vida'!$C$117:AP145))-INDEX('Datos Vida'!$C$145:$AP$145,,ROWS('Datos Vida'!$C$145:AP173)))*Índice!$G$51</f>
        <v>-851139.81480826752</v>
      </c>
      <c r="E90" s="118">
        <f>INDEX('Datos Vida'!$C$171:$AP$171,,ROWS('Datos Vida'!$C$171:AP199))*Índice!$G$51</f>
        <v>298192.98406884406</v>
      </c>
      <c r="F90" s="118">
        <f>INDEX('Datos Vida'!$C$148:$AP$148,,ROWS('Datos Vida'!$C$148:AP176))*Índice!$G$51</f>
        <v>1148311.2037816166</v>
      </c>
      <c r="G90" s="118">
        <f>(INDEX('Datos Vida'!$C$130:$AP$130,,ROWS('Datos Vida'!$C$130:AP158))+INDEX('Datos Vida'!$C$134:$AP$134,,ROWS('Datos Vida'!$C$134:AP162)))*Índice!$G$51</f>
        <v>2569273.1719475891</v>
      </c>
      <c r="H90" s="118">
        <f>INDEX('Datos Vida'!$C$102:$AP$102,,ROWS('Datos Vida'!$C$102:AP130))*Índice!$G$51</f>
        <v>2948643.9425545004</v>
      </c>
      <c r="I90" s="118">
        <f>(INDEX('Datos Vida'!$C$9:$AP$9,,ROWS('Datos Vida'!$C$9:AP37))+INDEX('Datos Vida'!$C$20:$AP$20,,ROWS('Datos Vida'!$C$20:AP48)))*Índice!$G$51</f>
        <v>36176420.934656098</v>
      </c>
    </row>
    <row r="91" spans="2:9">
      <c r="B91" s="124" t="str">
        <f>INDEX('Datos Vida'!$C$7:$AP$7,,ROWS('Datos Vida'!$C$7:AP36))</f>
        <v>Sura</v>
      </c>
      <c r="C91" s="118">
        <f>INDEX('Datos Vida'!$C$119:$AP$119,,ROWS('Datos Vida'!$C$119:AP148))*Índice!$G$51</f>
        <v>3258139.9244100945</v>
      </c>
      <c r="D91" s="118">
        <f>(INDEX('Datos Vida'!$C$117:$AP$117,,ROWS('Datos Vida'!$C$117:AP146))-INDEX('Datos Vida'!$C$145:$AP$145,,ROWS('Datos Vida'!$C$145:AP174)))*Índice!$G$51</f>
        <v>-165874.18947681037</v>
      </c>
      <c r="E91" s="118">
        <f>INDEX('Datos Vida'!$C$171:$AP$171,,ROWS('Datos Vida'!$C$171:AP200))*Índice!$G$51</f>
        <v>211368.80307733646</v>
      </c>
      <c r="F91" s="118">
        <f>INDEX('Datos Vida'!$C$148:$AP$148,,ROWS('Datos Vida'!$C$148:AP177))*Índice!$G$51</f>
        <v>563753.65928681032</v>
      </c>
      <c r="G91" s="118">
        <f>(INDEX('Datos Vida'!$C$130:$AP$130,,ROWS('Datos Vida'!$C$130:AP159))+INDEX('Datos Vida'!$C$134:$AP$134,,ROWS('Datos Vida'!$C$134:AP163)))*Índice!$G$51</f>
        <v>2305333.454720303</v>
      </c>
      <c r="H91" s="118">
        <f>INDEX('Datos Vida'!$C$102:$AP$102,,ROWS('Datos Vida'!$C$102:AP131))*Índice!$G$51</f>
        <v>2848835.7899463302</v>
      </c>
      <c r="I91" s="118">
        <f>(INDEX('Datos Vida'!$C$9:$AP$9,,ROWS('Datos Vida'!$C$9:AP38))+INDEX('Datos Vida'!$C$20:$AP$20,,ROWS('Datos Vida'!$C$20:AP49)))*Índice!$G$51</f>
        <v>18873975.974218819</v>
      </c>
    </row>
    <row r="92" spans="2:9">
      <c r="B92" s="124" t="str">
        <f>INDEX('Datos Vida'!$C$7:$AP$7,,ROWS('Datos Vida'!$C$7:AP37))</f>
        <v>Zurich Santander</v>
      </c>
      <c r="C92" s="118">
        <f>INDEX('Datos Vida'!$C$119:$AP$119,,ROWS('Datos Vida'!$C$119:AP149))*Índice!$G$51</f>
        <v>2834735.7358525251</v>
      </c>
      <c r="D92" s="118">
        <f>(INDEX('Datos Vida'!$C$117:$AP$117,,ROWS('Datos Vida'!$C$117:AP147))-INDEX('Datos Vida'!$C$145:$AP$145,,ROWS('Datos Vida'!$C$145:AP175)))*Índice!$G$51</f>
        <v>384116.04358617176</v>
      </c>
      <c r="E92" s="118">
        <f>INDEX('Datos Vida'!$C$171:$AP$171,,ROWS('Datos Vida'!$C$171:AP201))*Índice!$G$51</f>
        <v>581779.27075893956</v>
      </c>
      <c r="F92" s="118">
        <f>INDEX('Datos Vida'!$C$148:$AP$148,,ROWS('Datos Vida'!$C$148:AP178))*Índice!$G$51</f>
        <v>289703.30608608341</v>
      </c>
      <c r="G92" s="118">
        <f>(INDEX('Datos Vida'!$C$130:$AP$130,,ROWS('Datos Vida'!$C$130:AP160))+INDEX('Datos Vida'!$C$134:$AP$134,,ROWS('Datos Vida'!$C$134:AP164)))*Índice!$G$51</f>
        <v>1071090.2199814736</v>
      </c>
      <c r="H92" s="118">
        <f>INDEX('Datos Vida'!$C$102:$AP$102,,ROWS('Datos Vida'!$C$102:AP132))*Índice!$G$51</f>
        <v>6098111.6665841704</v>
      </c>
      <c r="I92" s="118">
        <f>(INDEX('Datos Vida'!$C$9:$AP$9,,ROWS('Datos Vida'!$C$9:AP39))+INDEX('Datos Vida'!$C$20:$AP$20,,ROWS('Datos Vida'!$C$20:AP50)))*Índice!$G$51</f>
        <v>13562482.543257365</v>
      </c>
    </row>
    <row r="93" spans="2:9" hidden="1">
      <c r="B93" s="124">
        <f>INDEX('Datos Vida'!$C$7:$AP$7,,ROWS('Datos Vida'!$C$7:AP38))</f>
        <v>0</v>
      </c>
      <c r="C93" s="118">
        <f>INDEX('Datos Vida'!$C$119:$AP$119,,ROWS('Datos Vida'!$C$119:AP150))*Índice!$G$51</f>
        <v>0</v>
      </c>
      <c r="D93" s="118">
        <f>(INDEX('Datos Vida'!$C$117:$AP$117,,ROWS('Datos Vida'!$C$117:AP148))-INDEX('Datos Vida'!$C$145:$AP$145,,ROWS('Datos Vida'!$C$145:AP176)))*Índice!$G$51</f>
        <v>0</v>
      </c>
      <c r="E93" s="118">
        <f>INDEX('Datos Vida'!$C$171:$AP$171,,ROWS('Datos Vida'!$C$171:AP202))*Índice!$G$51</f>
        <v>0</v>
      </c>
      <c r="F93" s="118">
        <f>INDEX('Datos Vida'!$C$148:$AP$148,,ROWS('Datos Vida'!$C$148:AP179))*Índice!$G$51</f>
        <v>0</v>
      </c>
      <c r="G93" s="118">
        <f>(INDEX('Datos Vida'!$C$130:$AP$130,,ROWS('Datos Vida'!$C$130:AP161))+INDEX('Datos Vida'!$C$134:$AP$134,,ROWS('Datos Vida'!$C$134:AP165)))*Índice!$G$51</f>
        <v>0</v>
      </c>
      <c r="H93" s="118">
        <f>INDEX('Datos Vida'!$C$102:$AP$102,,ROWS('Datos Vida'!$C$102:AP133))*Índice!$G$51</f>
        <v>0</v>
      </c>
      <c r="I93" s="118">
        <f>(INDEX('Datos Vida'!$C$9:$AP$9,,ROWS('Datos Vida'!$C$9:AP40))+INDEX('Datos Vida'!$C$20:$AP$20,,ROWS('Datos Vida'!$C$20:AP51)))*Índice!$G$51</f>
        <v>0</v>
      </c>
    </row>
    <row r="94" spans="2:9" hidden="1">
      <c r="B94" s="124">
        <f>INDEX('Datos Vida'!$C$7:$AP$7,,ROWS('Datos Vida'!$C$7:AP39))</f>
        <v>0</v>
      </c>
      <c r="C94" s="118">
        <f>INDEX('Datos Vida'!$C$119:$AP$119,,ROWS('Datos Vida'!$C$119:AP151))*Índice!$G$51</f>
        <v>0</v>
      </c>
      <c r="D94" s="118">
        <f>(INDEX('Datos Vida'!$C$117:$AP$117,,ROWS('Datos Vida'!$C$117:AP149))-INDEX('Datos Vida'!$C$145:$AP$145,,ROWS('Datos Vida'!$C$145:AP177)))*Índice!$G$51</f>
        <v>0</v>
      </c>
      <c r="E94" s="118">
        <f>INDEX('Datos Vida'!$C$171:$AP$171,,ROWS('Datos Vida'!$C$171:AP203))*Índice!$G$51</f>
        <v>0</v>
      </c>
      <c r="F94" s="118">
        <f>INDEX('Datos Vida'!$C$148:$AP$148,,ROWS('Datos Vida'!$C$148:AP180))*Índice!$G$51</f>
        <v>0</v>
      </c>
      <c r="G94" s="118">
        <f>(INDEX('Datos Vida'!$C$130:$AP$130,,ROWS('Datos Vida'!$C$130:AP162))+INDEX('Datos Vida'!$C$134:$AP$134,,ROWS('Datos Vida'!$C$134:AP166)))*Índice!$G$51</f>
        <v>0</v>
      </c>
      <c r="H94" s="118">
        <f>INDEX('Datos Vida'!$C$102:$AP$102,,ROWS('Datos Vida'!$C$102:AP134))*Índice!$G$51</f>
        <v>0</v>
      </c>
      <c r="I94" s="118">
        <f>(INDEX('Datos Vida'!$C$9:$AP$9,,ROWS('Datos Vida'!$C$9:AP41))+INDEX('Datos Vida'!$C$20:$AP$20,,ROWS('Datos Vida'!$C$20:AP52)))*Índice!$G$51</f>
        <v>0</v>
      </c>
    </row>
    <row r="95" spans="2:9" hidden="1">
      <c r="B95" s="124">
        <f>INDEX('Datos Vida'!$C$7:$AP$7,,ROWS('Datos Vida'!$C$7:AP40))</f>
        <v>0</v>
      </c>
      <c r="C95" s="118">
        <f>INDEX('Datos Vida'!$C$119:$AP$119,,ROWS('Datos Vida'!$C$119:AP152))*Índice!$G$51</f>
        <v>0</v>
      </c>
      <c r="D95" s="118">
        <f>(INDEX('Datos Vida'!$C$117:$AP$117,,ROWS('Datos Vida'!$C$117:AP150))-INDEX('Datos Vida'!$C$145:$AP$145,,ROWS('Datos Vida'!$C$145:AP178)))*Índice!$G$51</f>
        <v>0</v>
      </c>
      <c r="E95" s="118">
        <f>INDEX('Datos Vida'!$C$171:$AP$171,,ROWS('Datos Vida'!$C$171:AP204))*Índice!$G$51</f>
        <v>0</v>
      </c>
      <c r="F95" s="118">
        <f>INDEX('Datos Vida'!$C$148:$AP$148,,ROWS('Datos Vida'!$C$148:AP181))*Índice!$G$51</f>
        <v>0</v>
      </c>
      <c r="G95" s="118">
        <f>(INDEX('Datos Vida'!$C$130:$AP$130,,ROWS('Datos Vida'!$C$130:AP163))+INDEX('Datos Vida'!$C$134:$AP$134,,ROWS('Datos Vida'!$C$134:AP167)))*Índice!$G$51</f>
        <v>0</v>
      </c>
      <c r="H95" s="118">
        <f>INDEX('Datos Vida'!$C$102:$AP$102,,ROWS('Datos Vida'!$C$102:AP135))*Índice!$G$51</f>
        <v>0</v>
      </c>
      <c r="I95" s="118">
        <f>(INDEX('Datos Vida'!$C$9:$AP$9,,ROWS('Datos Vida'!$C$9:AP42))+INDEX('Datos Vida'!$C$20:$AP$20,,ROWS('Datos Vida'!$C$20:AP53)))*Índice!$G$51</f>
        <v>0</v>
      </c>
    </row>
    <row r="96" spans="2:9" hidden="1">
      <c r="B96" s="124">
        <f>INDEX('Datos Vida'!$C$7:$AP$7,,ROWS('Datos Vida'!$C$7:AP41))</f>
        <v>0</v>
      </c>
      <c r="C96" s="118">
        <f>INDEX('Datos Vida'!$C$119:$AP$119,,ROWS('Datos Vida'!$C$119:AP153))*Índice!$G$51</f>
        <v>0</v>
      </c>
      <c r="D96" s="118">
        <f>(INDEX('Datos Vida'!$C$117:$AP$117,,ROWS('Datos Vida'!$C$117:AP151))-INDEX('Datos Vida'!$C$145:$AP$145,,ROWS('Datos Vida'!$C$145:AP179)))*Índice!$G$51</f>
        <v>0</v>
      </c>
      <c r="E96" s="118">
        <f>INDEX('Datos Vida'!$C$171:$AP$171,,ROWS('Datos Vida'!$C$171:AP205))*Índice!$G$51</f>
        <v>0</v>
      </c>
      <c r="F96" s="118">
        <f>INDEX('Datos Vida'!$C$148:$AP$148,,ROWS('Datos Vida'!$C$148:AP182))*Índice!$G$51</f>
        <v>0</v>
      </c>
      <c r="G96" s="118">
        <f>(INDEX('Datos Vida'!$C$130:$AP$130,,ROWS('Datos Vida'!$C$130:AP164))+INDEX('Datos Vida'!$C$134:$AP$134,,ROWS('Datos Vida'!$C$134:AP168)))*Índice!$G$51</f>
        <v>0</v>
      </c>
      <c r="H96" s="118">
        <f>INDEX('Datos Vida'!$C$102:$AP$102,,ROWS('Datos Vida'!$C$102:AP136))*Índice!$G$51</f>
        <v>0</v>
      </c>
      <c r="I96" s="118">
        <f>(INDEX('Datos Vida'!$C$9:$AP$9,,ROWS('Datos Vida'!$C$9:AP43))+INDEX('Datos Vida'!$C$20:$AP$20,,ROWS('Datos Vida'!$C$20:AP54)))*Índice!$G$51</f>
        <v>0</v>
      </c>
    </row>
    <row r="97" spans="2:9" hidden="1">
      <c r="B97" s="124">
        <f>INDEX('Datos Vida'!$C$7:$AP$7,,ROWS('Datos Vida'!$C$7:AP42))</f>
        <v>0</v>
      </c>
      <c r="C97" s="118">
        <f>INDEX('Datos Vida'!$C$119:$AP$119,,ROWS('Datos Vida'!$C$119:AP154))*Índice!$G$51</f>
        <v>0</v>
      </c>
      <c r="D97" s="118">
        <f>(INDEX('Datos Vida'!$C$117:$AP$117,,ROWS('Datos Vida'!$C$117:AP152))-INDEX('Datos Vida'!$C$145:$AP$145,,ROWS('Datos Vida'!$C$145:AP180)))*Índice!$G$51</f>
        <v>0</v>
      </c>
      <c r="E97" s="118">
        <f>INDEX('Datos Vida'!$C$171:$AP$171,,ROWS('Datos Vida'!$C$171:AP206))*Índice!$G$51</f>
        <v>0</v>
      </c>
      <c r="F97" s="118">
        <f>INDEX('Datos Vida'!$C$148:$AP$148,,ROWS('Datos Vida'!$C$148:AP183))*Índice!$G$51</f>
        <v>0</v>
      </c>
      <c r="G97" s="118">
        <f>(INDEX('Datos Vida'!$C$130:$AP$130,,ROWS('Datos Vida'!$C$130:AP165))+INDEX('Datos Vida'!$C$134:$AP$134,,ROWS('Datos Vida'!$C$134:AP169)))*Índice!$G$51</f>
        <v>0</v>
      </c>
      <c r="H97" s="118">
        <f>INDEX('Datos Vida'!$C$102:$AP$102,,ROWS('Datos Vida'!$C$102:AP137))*Índice!$G$51</f>
        <v>0</v>
      </c>
      <c r="I97" s="118">
        <f>(INDEX('Datos Vida'!$C$9:$AP$9,,ROWS('Datos Vida'!$C$9:AP44))+INDEX('Datos Vida'!$C$20:$AP$20,,ROWS('Datos Vida'!$C$20:AP55)))*Índice!$G$51</f>
        <v>0</v>
      </c>
    </row>
    <row r="98" spans="2:9" hidden="1">
      <c r="B98" s="124">
        <f>INDEX('Datos Vida'!$C$7:$AP$7,,ROWS('Datos Vida'!$C$7:AP43))</f>
        <v>0</v>
      </c>
      <c r="C98" s="118">
        <f>INDEX('Datos Vida'!$C$119:$AP$119,,ROWS('Datos Vida'!$C$119:AP155))*Índice!$G$51</f>
        <v>0</v>
      </c>
      <c r="D98" s="118">
        <f>(INDEX('Datos Vida'!$C$117:$AP$117,,ROWS('Datos Vida'!$C$117:AP153))-INDEX('Datos Vida'!$C$145:$AP$145,,ROWS('Datos Vida'!$C$145:AP181)))*Índice!$G$51</f>
        <v>0</v>
      </c>
      <c r="E98" s="118">
        <f>INDEX('Datos Vida'!$C$171:$AP$171,,ROWS('Datos Vida'!$C$171:AP207))*Índice!$G$51</f>
        <v>0</v>
      </c>
      <c r="F98" s="118">
        <f>INDEX('Datos Vida'!$C$148:$AP$148,,ROWS('Datos Vida'!$C$148:AP184))*Índice!$G$51</f>
        <v>0</v>
      </c>
      <c r="G98" s="118">
        <f>(INDEX('Datos Vida'!$C$130:$AP$130,,ROWS('Datos Vida'!$C$130:AP166))+INDEX('Datos Vida'!$C$134:$AP$134,,ROWS('Datos Vida'!$C$134:AP170)))*Índice!$G$51</f>
        <v>0</v>
      </c>
      <c r="H98" s="118">
        <f>INDEX('Datos Vida'!$C$102:$AP$102,,ROWS('Datos Vida'!$C$102:AP138))*Índice!$G$51</f>
        <v>0</v>
      </c>
      <c r="I98" s="118">
        <f>(INDEX('Datos Vida'!$C$9:$AP$9,,ROWS('Datos Vida'!$C$9:AP45))+INDEX('Datos Vida'!$C$20:$AP$20,,ROWS('Datos Vida'!$C$20:AP56)))*Índice!$G$51</f>
        <v>0</v>
      </c>
    </row>
    <row r="99" spans="2:9" hidden="1">
      <c r="B99" s="124">
        <f>INDEX('Datos Vida'!$C$7:$AP$7,,ROWS('Datos Vida'!$C$7:AP44))</f>
        <v>0</v>
      </c>
      <c r="C99" s="118">
        <f>INDEX('Datos Vida'!$C$119:$AP$119,,ROWS('Datos Vida'!$C$119:AP156))*Índice!$G$51</f>
        <v>0</v>
      </c>
      <c r="D99" s="118">
        <f>(INDEX('Datos Vida'!$C$117:$AP$117,,ROWS('Datos Vida'!$C$117:AP154))-INDEX('Datos Vida'!$C$145:$AP$145,,ROWS('Datos Vida'!$C$145:AP182)))*Índice!$G$51</f>
        <v>0</v>
      </c>
      <c r="E99" s="118">
        <f>INDEX('Datos Vida'!$C$171:$AP$171,,ROWS('Datos Vida'!$C$171:AP208))*Índice!$G$51</f>
        <v>0</v>
      </c>
      <c r="F99" s="118">
        <f>INDEX('Datos Vida'!$C$148:$AP$148,,ROWS('Datos Vida'!$C$148:AP185))*Índice!$G$51</f>
        <v>0</v>
      </c>
      <c r="G99" s="118">
        <f>(INDEX('Datos Vida'!$C$130:$AP$130,,ROWS('Datos Vida'!$C$130:AP167))+INDEX('Datos Vida'!$C$134:$AP$134,,ROWS('Datos Vida'!$C$134:AP171)))*Índice!$G$51</f>
        <v>0</v>
      </c>
      <c r="H99" s="118">
        <f>INDEX('Datos Vida'!$C$102:$AP$102,,ROWS('Datos Vida'!$C$102:AP139))*Índice!$G$51</f>
        <v>0</v>
      </c>
      <c r="I99" s="118">
        <f>(INDEX('Datos Vida'!$C$9:$AP$9,,ROWS('Datos Vida'!$C$9:AP46))+INDEX('Datos Vida'!$C$20:$AP$20,,ROWS('Datos Vida'!$C$20:AP57)))*Índice!$G$51</f>
        <v>0</v>
      </c>
    </row>
    <row r="100" spans="2:9" hidden="1">
      <c r="B100" s="124">
        <f>INDEX('Datos Vida'!$C$7:$AP$7,,ROWS('Datos Vida'!$C$7:AP45))</f>
        <v>0</v>
      </c>
      <c r="C100" s="118">
        <f>INDEX('Datos Vida'!$C$119:$AP$119,,ROWS('Datos Vida'!$C$119:AP157))*Índice!$G$51</f>
        <v>0</v>
      </c>
      <c r="D100" s="118">
        <f>(INDEX('Datos Vida'!$C$117:$AP$117,,ROWS('Datos Vida'!$C$117:AP155))-INDEX('Datos Vida'!$C$145:$AP$145,,ROWS('Datos Vida'!$C$145:AP183)))*Índice!$G$51</f>
        <v>0</v>
      </c>
      <c r="E100" s="118">
        <f>INDEX('Datos Vida'!$C$171:$AP$171,,ROWS('Datos Vida'!$C$171:AP209))*Índice!$G$51</f>
        <v>0</v>
      </c>
      <c r="F100" s="118">
        <f>INDEX('Datos Vida'!$C$148:$AP$148,,ROWS('Datos Vida'!$C$148:AP186))*Índice!$G$51</f>
        <v>0</v>
      </c>
      <c r="G100" s="118">
        <f>(INDEX('Datos Vida'!$C$130:$AP$130,,ROWS('Datos Vida'!$C$130:AP168))+INDEX('Datos Vida'!$C$134:$AP$134,,ROWS('Datos Vida'!$C$134:AP172)))*Índice!$G$51</f>
        <v>0</v>
      </c>
      <c r="H100" s="118">
        <f>INDEX('Datos Vida'!$C$102:$AP$102,,ROWS('Datos Vida'!$C$102:AP140))*Índice!$G$51</f>
        <v>0</v>
      </c>
      <c r="I100" s="118">
        <f>(INDEX('Datos Vida'!$C$9:$AP$9,,ROWS('Datos Vida'!$C$9:AP47))+INDEX('Datos Vida'!$C$20:$AP$20,,ROWS('Datos Vida'!$C$20:AP58)))*Índice!$G$51</f>
        <v>0</v>
      </c>
    </row>
    <row r="101" spans="2:9" hidden="1">
      <c r="B101" s="124">
        <f>INDEX('Datos Vida'!$C$7:$AP$7,,ROWS('Datos Vida'!$C$7:AP46))</f>
        <v>0</v>
      </c>
      <c r="C101" s="118">
        <f>INDEX('Datos Vida'!$C$119:$AP$119,,ROWS('Datos Vida'!$C$119:AP158))*Índice!$G$51</f>
        <v>0</v>
      </c>
      <c r="D101" s="118">
        <f>(INDEX('Datos Vida'!$C$117:$AP$117,,ROWS('Datos Vida'!$C$117:AP156))-INDEX('Datos Vida'!$C$145:$AP$145,,ROWS('Datos Vida'!$C$145:AP184)))*Índice!$G$51</f>
        <v>0</v>
      </c>
      <c r="E101" s="118">
        <f>INDEX('Datos Vida'!$C$171:$AP$171,,ROWS('Datos Vida'!$C$171:AP210))*Índice!$G$51</f>
        <v>0</v>
      </c>
      <c r="F101" s="118">
        <f>INDEX('Datos Vida'!$C$148:$AP$148,,ROWS('Datos Vida'!$C$148:AP187))*Índice!$G$51</f>
        <v>0</v>
      </c>
      <c r="G101" s="118">
        <f>(INDEX('Datos Vida'!$C$130:$AP$130,,ROWS('Datos Vida'!$C$130:AP169))+INDEX('Datos Vida'!$C$134:$AP$134,,ROWS('Datos Vida'!$C$134:AP173)))*Índice!$G$51</f>
        <v>0</v>
      </c>
      <c r="H101" s="118">
        <f>INDEX('Datos Vida'!$C$102:$AP$102,,ROWS('Datos Vida'!$C$102:AP141))*Índice!$G$51</f>
        <v>0</v>
      </c>
      <c r="I101" s="118">
        <f>(INDEX('Datos Vida'!$C$9:$AP$9,,ROWS('Datos Vida'!$C$9:AP48))+INDEX('Datos Vida'!$C$20:$AP$20,,ROWS('Datos Vida'!$C$20:AP59)))*Índice!$G$51</f>
        <v>0</v>
      </c>
    </row>
    <row r="102" spans="2:9">
      <c r="B102" s="123" t="s">
        <v>327</v>
      </c>
      <c r="C102" s="116">
        <f>SUM(C62:C101)</f>
        <v>79155546.117620453</v>
      </c>
      <c r="D102" s="116">
        <f t="shared" ref="D102:I102" si="4">SUM(D62:D101)</f>
        <v>-17018261.918314822</v>
      </c>
      <c r="E102" s="116">
        <f t="shared" si="4"/>
        <v>8210116.3812305108</v>
      </c>
      <c r="F102" s="116">
        <f t="shared" si="4"/>
        <v>25791697.131260559</v>
      </c>
      <c r="G102" s="116">
        <f t="shared" si="4"/>
        <v>75190820.493420348</v>
      </c>
      <c r="H102" s="116">
        <f t="shared" si="4"/>
        <v>105852464.31753416</v>
      </c>
      <c r="I102" s="116">
        <f t="shared" si="4"/>
        <v>964424834.40401363</v>
      </c>
    </row>
    <row r="103" spans="2:9">
      <c r="B103" s="125"/>
    </row>
    <row r="104" spans="2:9">
      <c r="B104" s="208" t="s">
        <v>550</v>
      </c>
    </row>
    <row r="105" spans="2:9">
      <c r="B105" s="39" t="s">
        <v>549</v>
      </c>
    </row>
    <row r="106" spans="2:9">
      <c r="B106" s="39" t="s">
        <v>551</v>
      </c>
    </row>
    <row r="107" spans="2:9">
      <c r="B107" s="39" t="s">
        <v>552</v>
      </c>
    </row>
  </sheetData>
  <sheetProtection sheet="1" objects="1" scenarios="1"/>
  <conditionalFormatting sqref="A1:A1048576 C1:XFD1048576 B106:B1048576 B1:B104">
    <cfRule type="cellIs" dxfId="44" priority="1" stopIfTrue="1" operator="lessThan">
      <formula>0</formula>
    </cfRule>
  </conditionalFormatting>
  <hyperlinks>
    <hyperlink ref="C2" location="Índice!A1" display="Volver al Índice"/>
  </hyperlinks>
  <pageMargins left="0.70866141732283472" right="0.70866141732283472" top="0.74803149606299213" bottom="0.74803149606299213" header="0.31496062992125984" footer="0.31496062992125984"/>
  <pageSetup scale="96" fitToHeight="2" orientation="landscape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G46"/>
  <sheetViews>
    <sheetView workbookViewId="0"/>
  </sheetViews>
  <sheetFormatPr baseColWidth="10" defaultRowHeight="11.25"/>
  <cols>
    <col min="1" max="1" width="2.85546875" style="39" customWidth="1"/>
    <col min="2" max="2" width="21.42578125" style="39" customWidth="1"/>
    <col min="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7">
      <c r="C2" s="96" t="s">
        <v>392</v>
      </c>
    </row>
    <row r="8" spans="2:7" ht="15.75">
      <c r="B8" s="38" t="s">
        <v>465</v>
      </c>
    </row>
    <row r="9" spans="2:7">
      <c r="B9" s="40" t="str">
        <f>Índice!H51</f>
        <v>Cifras en UF al 30.06.2012</v>
      </c>
    </row>
    <row r="11" spans="2:7">
      <c r="B11" s="220" t="s">
        <v>466</v>
      </c>
      <c r="C11" s="222" t="str">
        <f>Índice!H57</f>
        <v>30.06.2011</v>
      </c>
      <c r="D11" s="223"/>
      <c r="E11" s="222" t="str">
        <f>Índice!H56</f>
        <v>30.06.2012</v>
      </c>
      <c r="F11" s="223"/>
      <c r="G11" s="224" t="str">
        <f>CONCATENATE("Variación ",MID(C11,7,4),"/",MID(E11,7,4))</f>
        <v>Variación 2011/2012</v>
      </c>
    </row>
    <row r="12" spans="2:7">
      <c r="B12" s="221"/>
      <c r="C12" s="117" t="s">
        <v>467</v>
      </c>
      <c r="D12" s="117" t="s">
        <v>340</v>
      </c>
      <c r="E12" s="117" t="s">
        <v>467</v>
      </c>
      <c r="F12" s="117" t="s">
        <v>340</v>
      </c>
      <c r="G12" s="225"/>
    </row>
    <row r="13" spans="2:7">
      <c r="B13" s="80" t="s">
        <v>0</v>
      </c>
      <c r="C13" s="118">
        <f>'Gen. Prima Directa'!AS44</f>
        <v>35713943.24046398</v>
      </c>
      <c r="D13" s="114">
        <f>C13/C$15</f>
        <v>0.3268631298233603</v>
      </c>
      <c r="E13" s="118">
        <f>'Gen. Prima Directa'!AQ44</f>
        <v>39070247.073852189</v>
      </c>
      <c r="F13" s="114">
        <f>E13/E$15</f>
        <v>0.33047143101238979</v>
      </c>
      <c r="G13" s="114">
        <f>E13/C13-1</f>
        <v>9.3977408509332783E-2</v>
      </c>
    </row>
    <row r="14" spans="2:7">
      <c r="B14" s="80" t="s">
        <v>1</v>
      </c>
      <c r="C14" s="118">
        <f>'Vida Prima Directa'!AS49</f>
        <v>73548741.907793969</v>
      </c>
      <c r="D14" s="114">
        <f t="shared" ref="D14:D15" si="0">C14/C$15</f>
        <v>0.6731368701766397</v>
      </c>
      <c r="E14" s="118">
        <f>'Vida Prima Directa'!AQ49</f>
        <v>79155546.163891852</v>
      </c>
      <c r="F14" s="114">
        <f t="shared" ref="F14:F15" si="1">E14/E$15</f>
        <v>0.66952856898761026</v>
      </c>
      <c r="G14" s="114">
        <f t="shared" ref="G14:G15" si="2">E14/C14-1</f>
        <v>7.623249712587854E-2</v>
      </c>
    </row>
    <row r="15" spans="2:7">
      <c r="B15" s="113" t="s">
        <v>327</v>
      </c>
      <c r="C15" s="119">
        <f>SUM(C13:C14)</f>
        <v>109262685.14825794</v>
      </c>
      <c r="D15" s="115">
        <f t="shared" si="0"/>
        <v>1</v>
      </c>
      <c r="E15" s="119">
        <f>SUM(E13:E14)</f>
        <v>118225793.23774403</v>
      </c>
      <c r="F15" s="115">
        <f t="shared" si="1"/>
        <v>1</v>
      </c>
      <c r="G15" s="115">
        <f t="shared" si="2"/>
        <v>8.2032654399112559E-2</v>
      </c>
    </row>
    <row r="18" spans="2:7">
      <c r="B18" s="220" t="s">
        <v>0</v>
      </c>
      <c r="C18" s="222" t="str">
        <f>Índice!H57</f>
        <v>30.06.2011</v>
      </c>
      <c r="D18" s="223"/>
      <c r="E18" s="222" t="str">
        <f>Índice!H56</f>
        <v>30.06.2012</v>
      </c>
      <c r="F18" s="223"/>
      <c r="G18" s="224" t="str">
        <f>CONCATENATE("Variación ",MID(C18,7,4),"/",MID(E18,7,4))</f>
        <v>Variación 2011/2012</v>
      </c>
    </row>
    <row r="19" spans="2:7">
      <c r="B19" s="221"/>
      <c r="C19" s="117" t="s">
        <v>467</v>
      </c>
      <c r="D19" s="117" t="s">
        <v>340</v>
      </c>
      <c r="E19" s="117" t="s">
        <v>467</v>
      </c>
      <c r="F19" s="117" t="s">
        <v>340</v>
      </c>
      <c r="G19" s="225"/>
    </row>
    <row r="20" spans="2:7">
      <c r="B20" s="80" t="s">
        <v>474</v>
      </c>
      <c r="C20" s="118">
        <f>'Gen. Prima Directa'!AS46</f>
        <v>11143555.221154606</v>
      </c>
      <c r="D20" s="114">
        <f>C20/C$30</f>
        <v>0.31202253825976112</v>
      </c>
      <c r="E20" s="118">
        <f>'Gen. Prima Directa'!AQ46</f>
        <v>13617084.284158645</v>
      </c>
      <c r="F20" s="114">
        <f>E20/E$30</f>
        <v>0.34852823578051795</v>
      </c>
      <c r="G20" s="114">
        <f>E20/C20-1</f>
        <v>0.22196947149401325</v>
      </c>
    </row>
    <row r="21" spans="2:7">
      <c r="B21" s="80" t="s">
        <v>468</v>
      </c>
      <c r="C21" s="118">
        <f>'Gen. Prima Directa'!AS49</f>
        <v>8888510.9975427017</v>
      </c>
      <c r="D21" s="114">
        <f t="shared" ref="D21:D30" si="3">C21/C$30</f>
        <v>0.24888069451462869</v>
      </c>
      <c r="E21" s="118">
        <f>'Gen. Prima Directa'!AQ49</f>
        <v>9956964.0091464482</v>
      </c>
      <c r="F21" s="114">
        <f t="shared" ref="F21:F30" si="4">E21/E$30</f>
        <v>0.25484773593382676</v>
      </c>
      <c r="G21" s="114">
        <f t="shared" ref="G21:G30" si="5">E21/C21-1</f>
        <v>0.12020607409937711</v>
      </c>
    </row>
    <row r="22" spans="2:7">
      <c r="B22" s="80" t="s">
        <v>469</v>
      </c>
      <c r="C22" s="118">
        <f>'Gen. Prima Directa'!AS51</f>
        <v>1330337.6124777237</v>
      </c>
      <c r="D22" s="114">
        <f t="shared" si="3"/>
        <v>3.7249810347753716E-2</v>
      </c>
      <c r="E22" s="118">
        <f>'Gen. Prima Directa'!AQ51</f>
        <v>1431804.0786905764</v>
      </c>
      <c r="F22" s="114">
        <f t="shared" si="4"/>
        <v>3.6646916411460659E-2</v>
      </c>
      <c r="G22" s="114">
        <f t="shared" si="5"/>
        <v>7.6271215111984647E-2</v>
      </c>
    </row>
    <row r="23" spans="2:7">
      <c r="B23" s="80" t="s">
        <v>522</v>
      </c>
      <c r="C23" s="118">
        <f>'Gen. Prima Directa'!AS19</f>
        <v>938165.01590460259</v>
      </c>
      <c r="D23" s="114">
        <f t="shared" si="3"/>
        <v>2.6268872344559803E-2</v>
      </c>
      <c r="E23" s="118">
        <f>'Gen. Prima Directa'!AQ19</f>
        <v>917212.08059623383</v>
      </c>
      <c r="F23" s="114">
        <f t="shared" si="4"/>
        <v>2.3475973388713975E-2</v>
      </c>
      <c r="G23" s="114">
        <f t="shared" si="5"/>
        <v>-2.2333955064574029E-2</v>
      </c>
    </row>
    <row r="24" spans="2:7">
      <c r="B24" s="80" t="s">
        <v>470</v>
      </c>
      <c r="C24" s="118">
        <f>'Gen. Prima Directa'!AS35</f>
        <v>1480253.4412004813</v>
      </c>
      <c r="D24" s="114">
        <f t="shared" si="3"/>
        <v>4.1447493804698414E-2</v>
      </c>
      <c r="E24" s="118">
        <f>'Gen. Prima Directa'!AQ35</f>
        <v>1598663.0123885418</v>
      </c>
      <c r="F24" s="114">
        <f t="shared" si="4"/>
        <v>4.0917658118892454E-2</v>
      </c>
      <c r="G24" s="114">
        <f t="shared" si="5"/>
        <v>7.9992768732920938E-2</v>
      </c>
    </row>
    <row r="25" spans="2:7">
      <c r="B25" s="80" t="s">
        <v>471</v>
      </c>
      <c r="C25" s="118">
        <f>SUM('Gen. Prima Directa'!AS36,'Gen. Prima Directa'!AS38:AS40)</f>
        <v>953429.09443583328</v>
      </c>
      <c r="D25" s="114">
        <f t="shared" si="3"/>
        <v>2.6696270641870655E-2</v>
      </c>
      <c r="E25" s="118">
        <f>SUM('Gen. Prima Directa'!AQ36,'Gen. Prima Directa'!AQ38:AQ40)</f>
        <v>1085984.9033647762</v>
      </c>
      <c r="F25" s="114">
        <f t="shared" si="4"/>
        <v>2.7795700941230371E-2</v>
      </c>
      <c r="G25" s="114">
        <f t="shared" si="5"/>
        <v>0.13903058937736668</v>
      </c>
    </row>
    <row r="26" spans="2:7">
      <c r="B26" s="80" t="s">
        <v>472</v>
      </c>
      <c r="C26" s="118">
        <f>'Gen. Prima Directa'!AS32</f>
        <v>1384447.4778082485</v>
      </c>
      <c r="D26" s="114">
        <f t="shared" si="3"/>
        <v>3.8764901105618227E-2</v>
      </c>
      <c r="E26" s="118">
        <f>'Gen. Prima Directa'!AQ32</f>
        <v>1627618.0582268545</v>
      </c>
      <c r="F26" s="114">
        <f t="shared" si="4"/>
        <v>4.1658760313193419E-2</v>
      </c>
      <c r="G26" s="114">
        <f t="shared" si="5"/>
        <v>0.17564449667933602</v>
      </c>
    </row>
    <row r="27" spans="2:7">
      <c r="B27" s="80" t="s">
        <v>475</v>
      </c>
      <c r="C27" s="118">
        <f>'Gen. Prima Directa'!AS50</f>
        <v>641536.06984777004</v>
      </c>
      <c r="D27" s="114">
        <f t="shared" si="3"/>
        <v>1.7963182209488095E-2</v>
      </c>
      <c r="E27" s="118">
        <f>'Gen. Prima Directa'!AQ50</f>
        <v>691744.3148471585</v>
      </c>
      <c r="F27" s="114">
        <f t="shared" si="4"/>
        <v>1.7705143085980365E-2</v>
      </c>
      <c r="G27" s="114">
        <f t="shared" si="5"/>
        <v>7.8262544164200198E-2</v>
      </c>
    </row>
    <row r="28" spans="2:7">
      <c r="B28" s="80" t="s">
        <v>476</v>
      </c>
      <c r="C28" s="118">
        <f>'Gen. Prima Directa'!AS52</f>
        <v>2034037.9965363005</v>
      </c>
      <c r="D28" s="114">
        <f t="shared" si="3"/>
        <v>5.6953610046390261E-2</v>
      </c>
      <c r="E28" s="118">
        <f>'Gen. Prima Directa'!AQ52</f>
        <v>1829046.603183049</v>
      </c>
      <c r="F28" s="114">
        <f t="shared" si="4"/>
        <v>4.6814308589492926E-2</v>
      </c>
      <c r="G28" s="114">
        <f t="shared" si="5"/>
        <v>-0.10078051329538829</v>
      </c>
    </row>
    <row r="29" spans="2:7">
      <c r="B29" s="80" t="s">
        <v>473</v>
      </c>
      <c r="C29" s="118">
        <f>SUM('Gen. Prima Directa'!AS33,'Gen. Prima Directa'!AS34,'Gen. Prima Directa'!AS37,'Gen. Prima Directa'!AS41,'Gen. Prima Directa'!AS42,'Gen. Prima Directa'!AS43)</f>
        <v>6919670.31355571</v>
      </c>
      <c r="D29" s="114">
        <f t="shared" si="3"/>
        <v>0.19375262672523119</v>
      </c>
      <c r="E29" s="118">
        <f>SUM('Gen. Prima Directa'!AQ33,'Gen. Prima Directa'!AQ34,'Gen. Prima Directa'!AQ37,'Gen. Prima Directa'!AQ41,'Gen. Prima Directa'!AQ42,'Gen. Prima Directa'!AQ43)</f>
        <v>6314125.7292498983</v>
      </c>
      <c r="F29" s="114">
        <f t="shared" si="4"/>
        <v>0.16160956743669114</v>
      </c>
      <c r="G29" s="114">
        <f t="shared" si="5"/>
        <v>-8.7510612047447256E-2</v>
      </c>
    </row>
    <row r="30" spans="2:7">
      <c r="B30" s="113" t="s">
        <v>327</v>
      </c>
      <c r="C30" s="119">
        <f>SUM(C20:C29)</f>
        <v>35713943.240463972</v>
      </c>
      <c r="D30" s="115">
        <f t="shared" si="3"/>
        <v>1</v>
      </c>
      <c r="E30" s="119">
        <f>SUM(E20:E29)</f>
        <v>39070247.073852181</v>
      </c>
      <c r="F30" s="115">
        <f t="shared" si="4"/>
        <v>1</v>
      </c>
      <c r="G30" s="115">
        <f t="shared" si="5"/>
        <v>9.3977408509332783E-2</v>
      </c>
    </row>
    <row r="31" spans="2:7">
      <c r="C31" s="55"/>
    </row>
    <row r="32" spans="2:7">
      <c r="C32" s="55"/>
    </row>
    <row r="33" spans="2:7">
      <c r="B33" s="220" t="s">
        <v>1</v>
      </c>
      <c r="C33" s="222" t="str">
        <f>Índice!H57</f>
        <v>30.06.2011</v>
      </c>
      <c r="D33" s="223"/>
      <c r="E33" s="222" t="str">
        <f>Índice!H56</f>
        <v>30.06.2012</v>
      </c>
      <c r="F33" s="223"/>
      <c r="G33" s="224" t="str">
        <f>CONCATENATE("Variación ",MID(C33,7,4),"/",MID(E33,7,4))</f>
        <v>Variación 2011/2012</v>
      </c>
    </row>
    <row r="34" spans="2:7">
      <c r="B34" s="221"/>
      <c r="C34" s="117" t="s">
        <v>467</v>
      </c>
      <c r="D34" s="117" t="s">
        <v>340</v>
      </c>
      <c r="E34" s="117" t="s">
        <v>467</v>
      </c>
      <c r="F34" s="117" t="s">
        <v>340</v>
      </c>
      <c r="G34" s="225"/>
    </row>
    <row r="35" spans="2:7">
      <c r="B35" s="80" t="s">
        <v>409</v>
      </c>
      <c r="C35" s="118">
        <f>SUM('Vida Prima Directa'!AS13:AS23,'Vida Prima Directa'!AS25,'Vida Prima Directa'!AS27)</f>
        <v>9598885.878366679</v>
      </c>
      <c r="D35" s="114">
        <f>C35/C$43</f>
        <v>0.13051053803748999</v>
      </c>
      <c r="E35" s="118">
        <f>SUM('Vida Prima Directa'!AQ13:AQ23,'Vida Prima Directa'!AQ25,'Vida Prima Directa'!AQ27)</f>
        <v>9618462.9379211701</v>
      </c>
      <c r="F35" s="114">
        <f>E35/E$43</f>
        <v>0.12151344288631537</v>
      </c>
      <c r="G35" s="114">
        <f>E35/C35-1</f>
        <v>2.0395137313395928E-3</v>
      </c>
    </row>
    <row r="36" spans="2:7">
      <c r="B36" s="80" t="s">
        <v>477</v>
      </c>
      <c r="C36" s="118">
        <f>SUM('Vida Prima Directa'!AS24,'Vida Prima Directa'!AS40)</f>
        <v>10522529.715772899</v>
      </c>
      <c r="D36" s="114">
        <f t="shared" ref="D36:D43" si="6">C36/C$43</f>
        <v>0.14306879278730159</v>
      </c>
      <c r="E36" s="118">
        <f>SUM('Vida Prima Directa'!AQ24,'Vida Prima Directa'!AQ40)</f>
        <v>9637928.0658459496</v>
      </c>
      <c r="F36" s="114">
        <f t="shared" ref="F36:F43" si="7">E36/E$43</f>
        <v>0.12175935272925267</v>
      </c>
      <c r="G36" s="114">
        <f t="shared" ref="G36:G43" si="8">E36/C36-1</f>
        <v>-8.4067393851210759E-2</v>
      </c>
    </row>
    <row r="37" spans="2:7">
      <c r="B37" s="80" t="s">
        <v>466</v>
      </c>
      <c r="C37" s="118">
        <f>SUM('Vida Prima Directa'!AS29:AS39,'Vida Prima Directa'!AS42)</f>
        <v>9266179.7295463812</v>
      </c>
      <c r="D37" s="114">
        <f t="shared" si="6"/>
        <v>0.12598692362628222</v>
      </c>
      <c r="E37" s="118">
        <f>SUM('Vida Prima Directa'!AQ29:AQ39,'Vida Prima Directa'!AQ42)</f>
        <v>9625510.5808631647</v>
      </c>
      <c r="F37" s="114">
        <f t="shared" si="7"/>
        <v>0.12160247825128401</v>
      </c>
      <c r="G37" s="114">
        <f t="shared" si="8"/>
        <v>3.8778748287280784E-2</v>
      </c>
    </row>
    <row r="38" spans="2:7">
      <c r="B38" s="80" t="s">
        <v>478</v>
      </c>
      <c r="C38" s="118">
        <f>SUM('Vida Prima Directa'!AS26,'Vida Prima Directa'!AS41)</f>
        <v>4782558.2494932599</v>
      </c>
      <c r="D38" s="114">
        <f t="shared" si="6"/>
        <v>6.5025697590980161E-2</v>
      </c>
      <c r="E38" s="118">
        <f>SUM('Vida Prima Directa'!AQ26,'Vida Prima Directa'!AQ41)</f>
        <v>4261734.1200652663</v>
      </c>
      <c r="F38" s="114">
        <f t="shared" si="7"/>
        <v>5.3839993867786984E-2</v>
      </c>
      <c r="G38" s="114">
        <f t="shared" si="8"/>
        <v>-0.10890073936541766</v>
      </c>
    </row>
    <row r="39" spans="2:7">
      <c r="B39" s="80" t="s">
        <v>479</v>
      </c>
      <c r="C39" s="118">
        <f>'Vida Prima Directa'!AS45</f>
        <v>21090394.058627065</v>
      </c>
      <c r="D39" s="114">
        <f t="shared" si="6"/>
        <v>0.28675397446046746</v>
      </c>
      <c r="E39" s="118">
        <f>'Vida Prima Directa'!AQ45</f>
        <v>24396561.11008973</v>
      </c>
      <c r="F39" s="114">
        <f t="shared" si="7"/>
        <v>0.30821038186732441</v>
      </c>
      <c r="G39" s="114">
        <f t="shared" si="8"/>
        <v>0.15676174860802439</v>
      </c>
    </row>
    <row r="40" spans="2:7">
      <c r="B40" s="80" t="s">
        <v>480</v>
      </c>
      <c r="C40" s="118">
        <f>'Vida Prima Directa'!AS46</f>
        <v>6553494.192981326</v>
      </c>
      <c r="D40" s="114">
        <f t="shared" si="6"/>
        <v>8.9104096453441195E-2</v>
      </c>
      <c r="E40" s="118">
        <f>'Vida Prima Directa'!AQ46</f>
        <v>8027512.5334992679</v>
      </c>
      <c r="F40" s="114">
        <f t="shared" si="7"/>
        <v>0.10141440394938687</v>
      </c>
      <c r="G40" s="114">
        <f t="shared" si="8"/>
        <v>0.22492098064214194</v>
      </c>
    </row>
    <row r="41" spans="2:7">
      <c r="B41" s="80" t="s">
        <v>481</v>
      </c>
      <c r="C41" s="118">
        <f>'Vida Prima Directa'!AS47</f>
        <v>2199345.6796722142</v>
      </c>
      <c r="D41" s="114">
        <f t="shared" si="6"/>
        <v>2.9903239982397977E-2</v>
      </c>
      <c r="E41" s="118">
        <f>'Vida Prima Directa'!AQ47</f>
        <v>3142221.7174252761</v>
      </c>
      <c r="F41" s="114">
        <f t="shared" si="7"/>
        <v>3.9696797883489995E-2</v>
      </c>
      <c r="G41" s="114">
        <f t="shared" si="8"/>
        <v>0.42870752263627154</v>
      </c>
    </row>
    <row r="42" spans="2:7">
      <c r="B42" s="80" t="s">
        <v>523</v>
      </c>
      <c r="C42" s="118">
        <f>SUM('Vida Prima Directa'!AS44,'Vida Prima Directa'!AS48)</f>
        <v>9535354.4033341426</v>
      </c>
      <c r="D42" s="114">
        <f t="shared" si="6"/>
        <v>0.1296467370616394</v>
      </c>
      <c r="E42" s="118">
        <f>SUM('Vida Prima Directa'!AQ44,'Vida Prima Directa'!AQ48)</f>
        <v>10445615.098182024</v>
      </c>
      <c r="F42" s="114">
        <f t="shared" si="7"/>
        <v>0.13196314856515981</v>
      </c>
      <c r="G42" s="114">
        <f t="shared" si="8"/>
        <v>9.54616531641026E-2</v>
      </c>
    </row>
    <row r="43" spans="2:7">
      <c r="B43" s="113" t="s">
        <v>327</v>
      </c>
      <c r="C43" s="119">
        <f>SUM(C35:C42)</f>
        <v>73548741.907793969</v>
      </c>
      <c r="D43" s="115">
        <f t="shared" si="6"/>
        <v>1</v>
      </c>
      <c r="E43" s="119">
        <f>SUM(E35:E42)</f>
        <v>79155546.163891837</v>
      </c>
      <c r="F43" s="115">
        <f t="shared" si="7"/>
        <v>1</v>
      </c>
      <c r="G43" s="115">
        <f t="shared" si="8"/>
        <v>7.6232497125878318E-2</v>
      </c>
    </row>
    <row r="44" spans="2:7">
      <c r="C44" s="120"/>
      <c r="D44" s="49"/>
      <c r="E44" s="49"/>
      <c r="F44" s="49"/>
      <c r="G44" s="49"/>
    </row>
    <row r="45" spans="2:7">
      <c r="B45" s="80" t="s">
        <v>482</v>
      </c>
      <c r="C45" s="118">
        <f>SUM(C39:C41)</f>
        <v>29843233.931280605</v>
      </c>
      <c r="D45" s="114">
        <f>C45/C43</f>
        <v>0.40576131089630663</v>
      </c>
      <c r="E45" s="118">
        <f>SUM(E39:E41)</f>
        <v>35566295.361014277</v>
      </c>
      <c r="F45" s="114">
        <f>E45/E43</f>
        <v>0.44932158370020131</v>
      </c>
      <c r="G45" s="114">
        <f>E45/C45-1</f>
        <v>0.19177081957377839</v>
      </c>
    </row>
    <row r="46" spans="2:7">
      <c r="C46" s="55"/>
    </row>
  </sheetData>
  <sheetProtection sheet="1" objects="1" scenarios="1"/>
  <mergeCells count="12">
    <mergeCell ref="B33:B34"/>
    <mergeCell ref="C33:D33"/>
    <mergeCell ref="E33:F33"/>
    <mergeCell ref="G33:G34"/>
    <mergeCell ref="C11:D11"/>
    <mergeCell ref="E11:F11"/>
    <mergeCell ref="G11:G12"/>
    <mergeCell ref="B11:B12"/>
    <mergeCell ref="B18:B19"/>
    <mergeCell ref="C18:D18"/>
    <mergeCell ref="E18:F18"/>
    <mergeCell ref="G18:G19"/>
  </mergeCells>
  <conditionalFormatting sqref="A1:XFD1048576">
    <cfRule type="cellIs" dxfId="43" priority="1" operator="lessThan">
      <formula>0</formula>
    </cfRule>
  </conditionalFormatting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G46"/>
  <sheetViews>
    <sheetView workbookViewId="0"/>
  </sheetViews>
  <sheetFormatPr baseColWidth="10" defaultRowHeight="11.25"/>
  <cols>
    <col min="1" max="1" width="2.85546875" style="39" customWidth="1"/>
    <col min="2" max="2" width="21.42578125" style="39" customWidth="1"/>
    <col min="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7">
      <c r="C2" s="96" t="s">
        <v>392</v>
      </c>
    </row>
    <row r="8" spans="2:7" ht="15.75">
      <c r="B8" s="38" t="s">
        <v>483</v>
      </c>
    </row>
    <row r="9" spans="2:7">
      <c r="B9" s="40" t="str">
        <f>Índice!H51</f>
        <v>Cifras en UF al 30.06.2012</v>
      </c>
    </row>
    <row r="11" spans="2:7">
      <c r="B11" s="220" t="s">
        <v>466</v>
      </c>
      <c r="C11" s="222" t="str">
        <f>Índice!H57</f>
        <v>30.06.2011</v>
      </c>
      <c r="D11" s="223"/>
      <c r="E11" s="222" t="str">
        <f>Índice!H56</f>
        <v>30.06.2012</v>
      </c>
      <c r="F11" s="223"/>
      <c r="G11" s="224" t="str">
        <f>CONCATENATE("Variación ",MID(C11,7,4),"/",MID(E11,7,4))</f>
        <v>Variación 2011/2012</v>
      </c>
    </row>
    <row r="12" spans="2:7">
      <c r="B12" s="221"/>
      <c r="C12" s="117" t="s">
        <v>467</v>
      </c>
      <c r="D12" s="117" t="s">
        <v>340</v>
      </c>
      <c r="E12" s="117" t="s">
        <v>467</v>
      </c>
      <c r="F12" s="117" t="s">
        <v>340</v>
      </c>
      <c r="G12" s="225"/>
    </row>
    <row r="13" spans="2:7">
      <c r="B13" s="80" t="s">
        <v>0</v>
      </c>
      <c r="C13" s="118">
        <f>'Gen. Siniestros Directos'!AS44</f>
        <v>-12567823.27366652</v>
      </c>
      <c r="D13" s="114">
        <f>C13/C$15</f>
        <v>0.16312464016525699</v>
      </c>
      <c r="E13" s="118">
        <f>'Gen. Siniestros Directos'!AQ44</f>
        <v>-22565015.284857418</v>
      </c>
      <c r="F13" s="114">
        <f>E13/E$15</f>
        <v>0.23084716475464306</v>
      </c>
      <c r="G13" s="114">
        <f>E13/C13-1</f>
        <v>0.79545930854534785</v>
      </c>
    </row>
    <row r="14" spans="2:7">
      <c r="B14" s="80" t="s">
        <v>1</v>
      </c>
      <c r="C14" s="118">
        <f>'Vida Siniestros Directos'!AS49</f>
        <v>-64476474.025223523</v>
      </c>
      <c r="D14" s="114">
        <f t="shared" ref="D14:D15" si="0">C14/C$15</f>
        <v>0.83687535983474304</v>
      </c>
      <c r="E14" s="118">
        <f>'Vida Siniestros Directos'!AQ49</f>
        <v>-75183706.510538012</v>
      </c>
      <c r="F14" s="114">
        <f t="shared" ref="F14:F15" si="1">E14/E$15</f>
        <v>0.76915283524535694</v>
      </c>
      <c r="G14" s="114">
        <f t="shared" ref="G14:G15" si="2">E14/C14-1</f>
        <v>0.1660641753009906</v>
      </c>
    </row>
    <row r="15" spans="2:7">
      <c r="B15" s="113" t="s">
        <v>327</v>
      </c>
      <c r="C15" s="119">
        <f>SUM(C13:C14)</f>
        <v>-77044297.298890039</v>
      </c>
      <c r="D15" s="115">
        <f t="shared" si="0"/>
        <v>1</v>
      </c>
      <c r="E15" s="119">
        <f>SUM(E13:E14)</f>
        <v>-97748721.795395434</v>
      </c>
      <c r="F15" s="115">
        <f t="shared" si="1"/>
        <v>1</v>
      </c>
      <c r="G15" s="115">
        <f t="shared" si="2"/>
        <v>0.26873402993324058</v>
      </c>
    </row>
    <row r="18" spans="2:7">
      <c r="B18" s="220" t="s">
        <v>0</v>
      </c>
      <c r="C18" s="222" t="str">
        <f>Índice!H57</f>
        <v>30.06.2011</v>
      </c>
      <c r="D18" s="223"/>
      <c r="E18" s="222" t="str">
        <f>Índice!H56</f>
        <v>30.06.2012</v>
      </c>
      <c r="F18" s="223"/>
      <c r="G18" s="224" t="str">
        <f>CONCATENATE("Variación ",MID(C18,7,4),"/",MID(E18,7,4))</f>
        <v>Variación 2011/2012</v>
      </c>
    </row>
    <row r="19" spans="2:7">
      <c r="B19" s="221"/>
      <c r="C19" s="117" t="s">
        <v>467</v>
      </c>
      <c r="D19" s="117" t="s">
        <v>340</v>
      </c>
      <c r="E19" s="117" t="s">
        <v>467</v>
      </c>
      <c r="F19" s="117" t="s">
        <v>340</v>
      </c>
      <c r="G19" s="225"/>
    </row>
    <row r="20" spans="2:7">
      <c r="B20" s="80" t="str">
        <f>'Mer. Prima Directa'!B20</f>
        <v>Incendio y Adicionales</v>
      </c>
      <c r="C20" s="118">
        <f>'Gen. Siniestros Directos'!AS46</f>
        <v>-2357094.0283391098</v>
      </c>
      <c r="D20" s="114">
        <f>C20/C$30</f>
        <v>0.18754990239860803</v>
      </c>
      <c r="E20" s="118">
        <f>'Gen. Siniestros Directos'!AQ46</f>
        <v>-6645211.80505573</v>
      </c>
      <c r="F20" s="114">
        <f>E20/E$30</f>
        <v>0.29449179276714671</v>
      </c>
      <c r="G20" s="114">
        <f>E20/C20-1</f>
        <v>1.8192391670255841</v>
      </c>
    </row>
    <row r="21" spans="2:7">
      <c r="B21" s="80" t="str">
        <f>'Mer. Prima Directa'!B21</f>
        <v>Vehículos</v>
      </c>
      <c r="C21" s="118">
        <f>'Gen. Siniestros Directos'!AS49</f>
        <v>-5414196.1882860083</v>
      </c>
      <c r="D21" s="114">
        <f t="shared" ref="D21:D30" si="3">C21/C$30</f>
        <v>0.43079824329089877</v>
      </c>
      <c r="E21" s="118">
        <f>'Gen. Siniestros Directos'!AQ49</f>
        <v>-6354130.8214030648</v>
      </c>
      <c r="F21" s="114">
        <f t="shared" ref="F21:F30" si="4">E21/E$30</f>
        <v>0.28159213460258969</v>
      </c>
      <c r="G21" s="114">
        <f t="shared" ref="G21:G30" si="5">E21/C21-1</f>
        <v>0.17360557327986581</v>
      </c>
    </row>
    <row r="22" spans="2:7">
      <c r="B22" s="80" t="str">
        <f>'Mer. Prima Directa'!B22</f>
        <v>Transporte</v>
      </c>
      <c r="C22" s="118">
        <f>'Gen. Siniestros Directos'!AS51</f>
        <v>-327334.85641088197</v>
      </c>
      <c r="D22" s="114">
        <f t="shared" si="3"/>
        <v>2.6045469392997424E-2</v>
      </c>
      <c r="E22" s="118">
        <f>'Gen. Siniestros Directos'!AQ51</f>
        <v>-1250926.4471997623</v>
      </c>
      <c r="F22" s="114">
        <f t="shared" si="4"/>
        <v>5.5436543313100016E-2</v>
      </c>
      <c r="G22" s="114">
        <f t="shared" si="5"/>
        <v>2.8215497760176094</v>
      </c>
    </row>
    <row r="23" spans="2:7">
      <c r="B23" s="80" t="str">
        <f>'Mer. Prima Directa'!B23</f>
        <v>Robo con Fractura</v>
      </c>
      <c r="C23" s="118">
        <f>'Gen. Siniestros Directos'!AS19</f>
        <v>-317535.9492441488</v>
      </c>
      <c r="D23" s="114">
        <f t="shared" si="3"/>
        <v>2.526578726719407E-2</v>
      </c>
      <c r="E23" s="118">
        <f>'Gen. Siniestros Directos'!AQ19</f>
        <v>-213898.76494736515</v>
      </c>
      <c r="F23" s="114">
        <f t="shared" si="4"/>
        <v>9.4792209199567878E-3</v>
      </c>
      <c r="G23" s="114">
        <f t="shared" si="5"/>
        <v>-0.3263793738739752</v>
      </c>
    </row>
    <row r="24" spans="2:7">
      <c r="B24" s="80" t="str">
        <f>'Mer. Prima Directa'!B24</f>
        <v>SOAP</v>
      </c>
      <c r="C24" s="118">
        <f>'Gen. Siniestros Directos'!AS35</f>
        <v>-719012.01879040967</v>
      </c>
      <c r="D24" s="114">
        <f t="shared" si="3"/>
        <v>5.7210544987290085E-2</v>
      </c>
      <c r="E24" s="118">
        <f>'Gen. Siniestros Directos'!AQ35</f>
        <v>-619783.08799612499</v>
      </c>
      <c r="F24" s="114">
        <f t="shared" si="4"/>
        <v>2.7466548556341522E-2</v>
      </c>
      <c r="G24" s="114">
        <f t="shared" si="5"/>
        <v>-0.13800733256339304</v>
      </c>
    </row>
    <row r="25" spans="2:7">
      <c r="B25" s="80" t="str">
        <f>'Mer. Prima Directa'!B25</f>
        <v>Garantía y Crédito</v>
      </c>
      <c r="C25" s="118">
        <f>SUM('Gen. Siniestros Directos'!AS36,'Gen. Siniestros Directos'!AS38:AS40)</f>
        <v>-418843.49350316514</v>
      </c>
      <c r="D25" s="114">
        <f t="shared" si="3"/>
        <v>3.3326653660126805E-2</v>
      </c>
      <c r="E25" s="118">
        <f>SUM('Gen. Siniestros Directos'!AQ36,'Gen. Siniestros Directos'!AQ38:AQ40)</f>
        <v>-298801.46830470837</v>
      </c>
      <c r="F25" s="114">
        <f t="shared" si="4"/>
        <v>1.3241802167323298E-2</v>
      </c>
      <c r="G25" s="114">
        <f t="shared" si="5"/>
        <v>-0.28660353344500411</v>
      </c>
    </row>
    <row r="26" spans="2:7">
      <c r="B26" s="80" t="str">
        <f>'Mer. Prima Directa'!B26</f>
        <v>Responsabilidad Civil</v>
      </c>
      <c r="C26" s="118">
        <f>'Gen. Siniestros Directos'!AS32</f>
        <v>-393170.91132024879</v>
      </c>
      <c r="D26" s="114">
        <f t="shared" si="3"/>
        <v>3.1283930618603115E-2</v>
      </c>
      <c r="E26" s="118">
        <f>'Gen. Siniestros Directos'!AQ32</f>
        <v>-1220356.3154517363</v>
      </c>
      <c r="F26" s="114">
        <f t="shared" si="4"/>
        <v>5.4081785456209015E-2</v>
      </c>
      <c r="G26" s="114">
        <f t="shared" si="5"/>
        <v>2.103882510925946</v>
      </c>
    </row>
    <row r="27" spans="2:7">
      <c r="B27" s="80" t="str">
        <f>'Mer. Prima Directa'!B27</f>
        <v>Casco</v>
      </c>
      <c r="C27" s="118">
        <f>'Gen. Siniestros Directos'!AS50</f>
        <v>-2223.2181157602899</v>
      </c>
      <c r="D27" s="114">
        <f t="shared" si="3"/>
        <v>1.7689762716656117E-4</v>
      </c>
      <c r="E27" s="118">
        <f>'Gen. Siniestros Directos'!AQ50</f>
        <v>-462538.13056475052</v>
      </c>
      <c r="F27" s="114">
        <f t="shared" si="4"/>
        <v>2.0498019820759588E-2</v>
      </c>
      <c r="G27" s="114">
        <f t="shared" si="5"/>
        <v>207.04892119483878</v>
      </c>
    </row>
    <row r="28" spans="2:7">
      <c r="B28" s="80" t="str">
        <f>'Mer. Prima Directa'!B28</f>
        <v>Ingeniería</v>
      </c>
      <c r="C28" s="118">
        <f>'Gen. Siniestros Directos'!AS52</f>
        <v>-433008.70858647535</v>
      </c>
      <c r="D28" s="114">
        <f t="shared" si="3"/>
        <v>3.445375536858182E-2</v>
      </c>
      <c r="E28" s="118">
        <f>'Gen. Siniestros Directos'!AQ52</f>
        <v>-3267429.2414676584</v>
      </c>
      <c r="F28" s="114">
        <f t="shared" si="4"/>
        <v>0.14480066599646019</v>
      </c>
      <c r="G28" s="114">
        <f t="shared" si="5"/>
        <v>6.5458741976204999</v>
      </c>
    </row>
    <row r="29" spans="2:7">
      <c r="B29" s="80" t="str">
        <f>'Mer. Prima Directa'!B29</f>
        <v>Otros</v>
      </c>
      <c r="C29" s="118">
        <f>SUM('Gen. Siniestros Directos'!AS33,'Gen. Siniestros Directos'!AS34,'Gen. Siniestros Directos'!AS37,'Gen. Siniestros Directos'!AS41,'Gen. Siniestros Directos'!AS42,'Gen. Siniestros Directos'!AS43)</f>
        <v>-2185403.9010703117</v>
      </c>
      <c r="D29" s="114">
        <f t="shared" si="3"/>
        <v>0.17388881538853349</v>
      </c>
      <c r="E29" s="118">
        <f>SUM('Gen. Siniestros Directos'!AQ33,'Gen. Siniestros Directos'!AQ34,'Gen. Siniestros Directos'!AQ37,'Gen. Siniestros Directos'!AQ41,'Gen. Siniestros Directos'!AQ42,'Gen. Siniestros Directos'!AQ43)</f>
        <v>-2231939.2024665209</v>
      </c>
      <c r="F29" s="114">
        <f t="shared" si="4"/>
        <v>9.8911486400113185E-2</v>
      </c>
      <c r="G29" s="114">
        <f t="shared" si="5"/>
        <v>2.1293684601468188E-2</v>
      </c>
    </row>
    <row r="30" spans="2:7">
      <c r="B30" s="113" t="s">
        <v>327</v>
      </c>
      <c r="C30" s="119">
        <f>SUM(C20:C29)</f>
        <v>-12567823.273666518</v>
      </c>
      <c r="D30" s="115">
        <f t="shared" si="3"/>
        <v>1</v>
      </c>
      <c r="E30" s="119">
        <f>SUM(E20:E29)</f>
        <v>-22565015.284857422</v>
      </c>
      <c r="F30" s="115">
        <f t="shared" si="4"/>
        <v>1</v>
      </c>
      <c r="G30" s="115">
        <f t="shared" si="5"/>
        <v>0.7954593085453483</v>
      </c>
    </row>
    <row r="31" spans="2:7">
      <c r="C31" s="55"/>
    </row>
    <row r="32" spans="2:7">
      <c r="C32" s="55"/>
    </row>
    <row r="33" spans="2:7">
      <c r="B33" s="220" t="s">
        <v>1</v>
      </c>
      <c r="C33" s="222" t="str">
        <f>Índice!H57</f>
        <v>30.06.2011</v>
      </c>
      <c r="D33" s="223"/>
      <c r="E33" s="222" t="str">
        <f>Índice!H56</f>
        <v>30.06.2012</v>
      </c>
      <c r="F33" s="223"/>
      <c r="G33" s="224" t="str">
        <f>CONCATENATE("Variación ",MID(C33,7,4),"/",MID(E33,7,4))</f>
        <v>Variación 2011/2012</v>
      </c>
    </row>
    <row r="34" spans="2:7">
      <c r="B34" s="221"/>
      <c r="C34" s="117" t="s">
        <v>467</v>
      </c>
      <c r="D34" s="117" t="s">
        <v>340</v>
      </c>
      <c r="E34" s="117" t="s">
        <v>467</v>
      </c>
      <c r="F34" s="117" t="s">
        <v>340</v>
      </c>
      <c r="G34" s="225"/>
    </row>
    <row r="35" spans="2:7">
      <c r="B35" s="80" t="str">
        <f>'Mer. Prima Directa'!B35</f>
        <v>Individuales</v>
      </c>
      <c r="C35" s="118">
        <f>SUM('Vida Siniestros Directos'!AS13:AS23,'Vida Siniestros Directos'!AS25,'Vida Siniestros Directos'!AS27)</f>
        <v>-4448621.3498560302</v>
      </c>
      <c r="D35" s="114">
        <f>C35/C$43</f>
        <v>6.8996039518471608E-2</v>
      </c>
      <c r="E35" s="118">
        <f>SUM('Vida Siniestros Directos'!AQ13:AQ23,'Vida Siniestros Directos'!AQ25,'Vida Siniestros Directos'!AQ27)</f>
        <v>-5094648.6642422266</v>
      </c>
      <c r="F35" s="114">
        <f>E35/E$43</f>
        <v>6.7762669608848594E-2</v>
      </c>
      <c r="G35" s="114">
        <f>E35/C35-1</f>
        <v>0.14521966775327</v>
      </c>
    </row>
    <row r="36" spans="2:7">
      <c r="B36" s="80" t="str">
        <f>'Mer. Prima Directa'!B36</f>
        <v>Desgravamen</v>
      </c>
      <c r="C36" s="118">
        <f>SUM('Vida Siniestros Directos'!AS24,'Vida Siniestros Directos'!AS40)</f>
        <v>-2083229.655334038</v>
      </c>
      <c r="D36" s="114">
        <f t="shared" ref="D36:D43" si="6">C36/C$43</f>
        <v>3.2309919033709382E-2</v>
      </c>
      <c r="E36" s="118">
        <f>SUM('Vida Siniestros Directos'!AQ24,'Vida Siniestros Directos'!AQ40)</f>
        <v>-2317771.5364875402</v>
      </c>
      <c r="F36" s="114">
        <f t="shared" ref="F36:F43" si="7">E36/E$43</f>
        <v>3.0828109494211664E-2</v>
      </c>
      <c r="G36" s="114">
        <f t="shared" ref="G36:G43" si="8">E36/C36-1</f>
        <v>0.1125857058308315</v>
      </c>
    </row>
    <row r="37" spans="2:7">
      <c r="B37" s="80" t="str">
        <f>'Mer. Prima Directa'!B37</f>
        <v>Grupo</v>
      </c>
      <c r="C37" s="118">
        <f>SUM('Vida Siniestros Directos'!AS29:AS39,'Vida Siniestros Directos'!AS42)</f>
        <v>-5187640.001845601</v>
      </c>
      <c r="D37" s="114">
        <f t="shared" si="6"/>
        <v>8.0457873670575886E-2</v>
      </c>
      <c r="E37" s="118">
        <f>SUM('Vida Siniestros Directos'!AQ29:AQ39,'Vida Siniestros Directos'!AQ42)</f>
        <v>-5669646.843889338</v>
      </c>
      <c r="F37" s="114">
        <f t="shared" si="7"/>
        <v>7.5410579060699284E-2</v>
      </c>
      <c r="G37" s="114">
        <f t="shared" si="8"/>
        <v>9.2914473994389235E-2</v>
      </c>
    </row>
    <row r="38" spans="2:7">
      <c r="B38" s="80" t="str">
        <f>'Mer. Prima Directa'!B38</f>
        <v>Seguros APV</v>
      </c>
      <c r="C38" s="118">
        <f>SUM('Vida Siniestros Directos'!AS26,'Vida Siniestros Directos'!AS41)</f>
        <v>-1488695.6033127622</v>
      </c>
      <c r="D38" s="114">
        <f t="shared" si="6"/>
        <v>2.308897354917977E-2</v>
      </c>
      <c r="E38" s="118">
        <f>SUM('Vida Siniestros Directos'!AQ26,'Vida Siniestros Directos'!AQ41)</f>
        <v>-1583759.7934535888</v>
      </c>
      <c r="F38" s="114">
        <f t="shared" si="7"/>
        <v>2.1065199721585999E-2</v>
      </c>
      <c r="G38" s="114">
        <f t="shared" si="8"/>
        <v>6.3857372809647872E-2</v>
      </c>
    </row>
    <row r="39" spans="2:7">
      <c r="B39" s="80" t="str">
        <f>'Mer. Prima Directa'!B39</f>
        <v>Renta Vitalicia Vejez</v>
      </c>
      <c r="C39" s="118">
        <f>'Vida Siniestros Directos'!AS45</f>
        <v>-30553313.287549641</v>
      </c>
      <c r="D39" s="114">
        <f t="shared" si="6"/>
        <v>0.47386761992594434</v>
      </c>
      <c r="E39" s="118">
        <f>'Vida Siniestros Directos'!AQ45</f>
        <v>-36188486.709275842</v>
      </c>
      <c r="F39" s="114">
        <f t="shared" si="7"/>
        <v>0.4813341665218851</v>
      </c>
      <c r="G39" s="114">
        <f t="shared" si="8"/>
        <v>0.18443739206583887</v>
      </c>
    </row>
    <row r="40" spans="2:7">
      <c r="B40" s="80" t="str">
        <f>'Mer. Prima Directa'!B40</f>
        <v>Renta Vitalicia Invalidez</v>
      </c>
      <c r="C40" s="118">
        <f>'Vida Siniestros Directos'!AS46</f>
        <v>-8605801.3082751911</v>
      </c>
      <c r="D40" s="114">
        <f t="shared" si="6"/>
        <v>0.13347195916620005</v>
      </c>
      <c r="E40" s="118">
        <f>'Vida Siniestros Directos'!AQ46</f>
        <v>-9286474.0738645606</v>
      </c>
      <c r="F40" s="114">
        <f t="shared" si="7"/>
        <v>0.12351710902365443</v>
      </c>
      <c r="G40" s="114">
        <f t="shared" si="8"/>
        <v>7.9094641069024751E-2</v>
      </c>
    </row>
    <row r="41" spans="2:7">
      <c r="B41" s="80" t="str">
        <f>'Mer. Prima Directa'!B41</f>
        <v>Renta Vitalicia Sobrevivencia</v>
      </c>
      <c r="C41" s="118">
        <f>'Vida Siniestros Directos'!AS47</f>
        <v>-4838130.1139475806</v>
      </c>
      <c r="D41" s="114">
        <f t="shared" si="6"/>
        <v>7.503713853916516E-2</v>
      </c>
      <c r="E41" s="118">
        <f>'Vida Siniestros Directos'!AQ47</f>
        <v>-6900581.7293754108</v>
      </c>
      <c r="F41" s="114">
        <f t="shared" si="7"/>
        <v>9.1782941406436266E-2</v>
      </c>
      <c r="G41" s="114">
        <f t="shared" si="8"/>
        <v>0.4262910601519585</v>
      </c>
    </row>
    <row r="42" spans="2:7">
      <c r="B42" s="80" t="str">
        <f>'Mer. Prima Directa'!B42</f>
        <v>Seguro de AFP + Inv. y Sobr.</v>
      </c>
      <c r="C42" s="118">
        <f>SUM('Vida Siniestros Directos'!AS44,'Vida Siniestros Directos'!AS48)</f>
        <v>-7271042.7051026756</v>
      </c>
      <c r="D42" s="114">
        <f t="shared" si="6"/>
        <v>0.11277047659675385</v>
      </c>
      <c r="E42" s="118">
        <f>SUM('Vida Siniestros Directos'!AQ44,'Vida Siniestros Directos'!AQ48)</f>
        <v>-8142337.1599495038</v>
      </c>
      <c r="F42" s="114">
        <f t="shared" si="7"/>
        <v>0.10829922516267863</v>
      </c>
      <c r="G42" s="114">
        <f t="shared" si="8"/>
        <v>0.11983074370273883</v>
      </c>
    </row>
    <row r="43" spans="2:7">
      <c r="B43" s="113" t="s">
        <v>327</v>
      </c>
      <c r="C43" s="119">
        <f>SUM(C35:C42)</f>
        <v>-64476474.025223516</v>
      </c>
      <c r="D43" s="115">
        <f t="shared" si="6"/>
        <v>1</v>
      </c>
      <c r="E43" s="119">
        <f>SUM(E35:E42)</f>
        <v>-75183706.510538012</v>
      </c>
      <c r="F43" s="115">
        <f t="shared" si="7"/>
        <v>1</v>
      </c>
      <c r="G43" s="115">
        <f t="shared" si="8"/>
        <v>0.16606417530099082</v>
      </c>
    </row>
    <row r="44" spans="2:7">
      <c r="C44" s="120"/>
      <c r="D44" s="49"/>
      <c r="E44" s="49"/>
      <c r="F44" s="49"/>
      <c r="G44" s="49"/>
    </row>
    <row r="45" spans="2:7">
      <c r="B45" s="80" t="s">
        <v>482</v>
      </c>
      <c r="C45" s="118">
        <f>SUM(C39:C41)</f>
        <v>-43997244.709772408</v>
      </c>
      <c r="D45" s="114">
        <f>C45/C43</f>
        <v>0.68237671763130947</v>
      </c>
      <c r="E45" s="118">
        <f>SUM(E39:E41)</f>
        <v>-52375542.512515813</v>
      </c>
      <c r="F45" s="114">
        <f>E45/E43</f>
        <v>0.6966342169519758</v>
      </c>
      <c r="G45" s="114">
        <f>E45/C45-1</f>
        <v>0.19042778378534386</v>
      </c>
    </row>
    <row r="46" spans="2:7">
      <c r="C46" s="55"/>
    </row>
  </sheetData>
  <sheetProtection sheet="1" objects="1" scenarios="1"/>
  <mergeCells count="12">
    <mergeCell ref="B33:B34"/>
    <mergeCell ref="C33:D33"/>
    <mergeCell ref="E33:F33"/>
    <mergeCell ref="G33:G34"/>
    <mergeCell ref="B11:B12"/>
    <mergeCell ref="C11:D11"/>
    <mergeCell ref="E11:F11"/>
    <mergeCell ref="G11:G12"/>
    <mergeCell ref="B18:B19"/>
    <mergeCell ref="C18:D18"/>
    <mergeCell ref="E18:F18"/>
    <mergeCell ref="G18:G19"/>
  </mergeCells>
  <conditionalFormatting sqref="A1:XFD1048576">
    <cfRule type="cellIs" dxfId="42" priority="1" operator="lessThan">
      <formula>0</formula>
    </cfRule>
  </conditionalFormatting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:G46"/>
  <sheetViews>
    <sheetView workbookViewId="0"/>
  </sheetViews>
  <sheetFormatPr baseColWidth="10" defaultRowHeight="11.25"/>
  <cols>
    <col min="1" max="1" width="2.85546875" style="39" customWidth="1"/>
    <col min="2" max="2" width="21.42578125" style="39" customWidth="1"/>
    <col min="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7">
      <c r="C2" s="96" t="s">
        <v>392</v>
      </c>
    </row>
    <row r="8" spans="2:7" ht="15.75">
      <c r="B8" s="38" t="s">
        <v>484</v>
      </c>
    </row>
    <row r="9" spans="2:7">
      <c r="B9" s="40" t="str">
        <f>Índice!H55</f>
        <v>Cifras al 30.06.2012</v>
      </c>
    </row>
    <row r="11" spans="2:7">
      <c r="B11" s="220" t="s">
        <v>466</v>
      </c>
      <c r="C11" s="222" t="str">
        <f>Índice!H57</f>
        <v>30.06.2011</v>
      </c>
      <c r="D11" s="223"/>
      <c r="E11" s="222" t="str">
        <f>Índice!H56</f>
        <v>30.06.2012</v>
      </c>
      <c r="F11" s="223"/>
      <c r="G11" s="224" t="str">
        <f>CONCATENATE("Variación ",MID(C11,7,4),"/",MID(E11,7,4))</f>
        <v>Variación 2011/2012</v>
      </c>
    </row>
    <row r="12" spans="2:7">
      <c r="B12" s="221"/>
      <c r="C12" s="117" t="s">
        <v>467</v>
      </c>
      <c r="D12" s="117" t="s">
        <v>340</v>
      </c>
      <c r="E12" s="117" t="s">
        <v>467</v>
      </c>
      <c r="F12" s="117" t="s">
        <v>340</v>
      </c>
      <c r="G12" s="225"/>
    </row>
    <row r="13" spans="2:7">
      <c r="B13" s="80" t="s">
        <v>0</v>
      </c>
      <c r="C13" s="118">
        <f>'Gen. Pólizas Emitidas'!AS44</f>
        <v>6237257</v>
      </c>
      <c r="D13" s="114">
        <f>C13/C$15</f>
        <v>0.92044723894176983</v>
      </c>
      <c r="E13" s="118">
        <f>'Gen. Pólizas Emitidas'!AQ44</f>
        <v>7127927</v>
      </c>
      <c r="F13" s="114">
        <f>E13/E$15</f>
        <v>0.94615601561027829</v>
      </c>
      <c r="G13" s="114">
        <f>E13/C13-1</f>
        <v>0.14279834869719177</v>
      </c>
    </row>
    <row r="14" spans="2:7">
      <c r="B14" s="80" t="s">
        <v>1</v>
      </c>
      <c r="C14" s="118">
        <f>'Vida Pólizas Emitidas'!AS49</f>
        <v>539076</v>
      </c>
      <c r="D14" s="114">
        <f t="shared" ref="D14:D15" si="0">C14/C$15</f>
        <v>7.955276105823017E-2</v>
      </c>
      <c r="E14" s="118">
        <f>'Vida Pólizas Emitidas'!AQ49</f>
        <v>405637.108243216</v>
      </c>
      <c r="F14" s="114">
        <f t="shared" ref="F14:F15" si="1">E14/E$15</f>
        <v>5.384398438972178E-2</v>
      </c>
      <c r="G14" s="114">
        <f t="shared" ref="G14:G15" si="2">E14/C14-1</f>
        <v>-0.24753261461609122</v>
      </c>
    </row>
    <row r="15" spans="2:7">
      <c r="B15" s="113" t="s">
        <v>327</v>
      </c>
      <c r="C15" s="119">
        <f>SUM(C13:C14)</f>
        <v>6776333</v>
      </c>
      <c r="D15" s="115">
        <f t="shared" si="0"/>
        <v>1</v>
      </c>
      <c r="E15" s="119">
        <f>SUM(E13:E14)</f>
        <v>7533564.1082432158</v>
      </c>
      <c r="F15" s="115">
        <f t="shared" si="1"/>
        <v>1</v>
      </c>
      <c r="G15" s="115">
        <f t="shared" si="2"/>
        <v>0.11174644283910129</v>
      </c>
    </row>
    <row r="18" spans="2:7">
      <c r="B18" s="220" t="s">
        <v>0</v>
      </c>
      <c r="C18" s="222" t="str">
        <f>Índice!H57</f>
        <v>30.06.2011</v>
      </c>
      <c r="D18" s="223"/>
      <c r="E18" s="222" t="str">
        <f>Índice!H56</f>
        <v>30.06.2012</v>
      </c>
      <c r="F18" s="223"/>
      <c r="G18" s="224" t="str">
        <f>CONCATENATE("Variación ",MID(C18,7,4),"/",MID(E18,7,4))</f>
        <v>Variación 2011/2012</v>
      </c>
    </row>
    <row r="19" spans="2:7">
      <c r="B19" s="221"/>
      <c r="C19" s="117" t="s">
        <v>467</v>
      </c>
      <c r="D19" s="117" t="s">
        <v>340</v>
      </c>
      <c r="E19" s="117" t="s">
        <v>467</v>
      </c>
      <c r="F19" s="117" t="s">
        <v>340</v>
      </c>
      <c r="G19" s="225"/>
    </row>
    <row r="20" spans="2:7">
      <c r="B20" s="80" t="str">
        <f>'Mer. Prima Directa'!B20</f>
        <v>Incendio y Adicionales</v>
      </c>
      <c r="C20" s="118">
        <f>'Gen. Pólizas Emitidas'!AS46</f>
        <v>928592</v>
      </c>
      <c r="D20" s="114">
        <f>C20/C$30</f>
        <v>0.1488782649167735</v>
      </c>
      <c r="E20" s="118">
        <f>'Gen. Pólizas Emitidas'!AQ46</f>
        <v>890130</v>
      </c>
      <c r="F20" s="114">
        <f>E20/E$30</f>
        <v>0.12487922505379194</v>
      </c>
      <c r="G20" s="114">
        <f>E20/C20-1</f>
        <v>-4.1419697779003006E-2</v>
      </c>
    </row>
    <row r="21" spans="2:7">
      <c r="B21" s="80" t="str">
        <f>'Mer. Prima Directa'!B21</f>
        <v>Vehículos</v>
      </c>
      <c r="C21" s="118">
        <f>'Gen. Pólizas Emitidas'!AS49</f>
        <v>1000393</v>
      </c>
      <c r="D21" s="114">
        <f t="shared" ref="D21:D30" si="3">C21/C$30</f>
        <v>0.16038989575064808</v>
      </c>
      <c r="E21" s="118">
        <f>'Gen. Pólizas Emitidas'!AQ49</f>
        <v>1113243</v>
      </c>
      <c r="F21" s="114">
        <f t="shared" ref="F21:F30" si="4">E21/E$30</f>
        <v>0.15618047154523329</v>
      </c>
      <c r="G21" s="114">
        <f t="shared" ref="G21:G30" si="5">E21/C21-1</f>
        <v>0.11280566737272246</v>
      </c>
    </row>
    <row r="22" spans="2:7">
      <c r="B22" s="80" t="str">
        <f>'Mer. Prima Directa'!B22</f>
        <v>Transporte</v>
      </c>
      <c r="C22" s="118">
        <f>'Gen. Pólizas Emitidas'!AS51</f>
        <v>45354</v>
      </c>
      <c r="D22" s="114">
        <f t="shared" si="3"/>
        <v>7.271465645876064E-3</v>
      </c>
      <c r="E22" s="118">
        <f>'Gen. Pólizas Emitidas'!AQ51</f>
        <v>45800</v>
      </c>
      <c r="F22" s="114">
        <f t="shared" si="4"/>
        <v>6.4254305634723809E-3</v>
      </c>
      <c r="G22" s="114">
        <f t="shared" si="5"/>
        <v>9.8337522599991622E-3</v>
      </c>
    </row>
    <row r="23" spans="2:7">
      <c r="B23" s="80" t="str">
        <f>'Mer. Prima Directa'!B23</f>
        <v>Robo con Fractura</v>
      </c>
      <c r="C23" s="118">
        <f>'Gen. Pólizas Emitidas'!AS19</f>
        <v>291076</v>
      </c>
      <c r="D23" s="114">
        <f t="shared" si="3"/>
        <v>4.6667309043061718E-2</v>
      </c>
      <c r="E23" s="118">
        <f>'Gen. Pólizas Emitidas'!AQ19</f>
        <v>209245</v>
      </c>
      <c r="F23" s="114">
        <f t="shared" si="4"/>
        <v>2.9355659787200401E-2</v>
      </c>
      <c r="G23" s="114">
        <f t="shared" si="5"/>
        <v>-0.28113276257747122</v>
      </c>
    </row>
    <row r="24" spans="2:7">
      <c r="B24" s="80" t="str">
        <f>'Mer. Prima Directa'!B24</f>
        <v>SOAP</v>
      </c>
      <c r="C24" s="118">
        <f>'Gen. Pólizas Emitidas'!AS35</f>
        <v>2508197</v>
      </c>
      <c r="D24" s="114">
        <f t="shared" si="3"/>
        <v>0.40213141770493022</v>
      </c>
      <c r="E24" s="118">
        <f>'Gen. Pólizas Emitidas'!AQ35</f>
        <v>3039145</v>
      </c>
      <c r="F24" s="114">
        <f t="shared" si="4"/>
        <v>0.42637151025817183</v>
      </c>
      <c r="G24" s="114">
        <f t="shared" si="5"/>
        <v>0.21168512680622764</v>
      </c>
    </row>
    <row r="25" spans="2:7">
      <c r="B25" s="80" t="str">
        <f>'Mer. Prima Directa'!B25</f>
        <v>Garantía y Crédito</v>
      </c>
      <c r="C25" s="118">
        <f>SUM('Gen. Pólizas Emitidas'!AS36,'Gen. Pólizas Emitidas'!AS38:AS40)</f>
        <v>24515</v>
      </c>
      <c r="D25" s="114">
        <f t="shared" si="3"/>
        <v>3.930413641765924E-3</v>
      </c>
      <c r="E25" s="118">
        <f>SUM('Gen. Pólizas Emitidas'!AQ36,'Gen. Pólizas Emitidas'!AQ38:AQ40)</f>
        <v>26758</v>
      </c>
      <c r="F25" s="114">
        <f t="shared" si="4"/>
        <v>3.7539666161003054E-3</v>
      </c>
      <c r="G25" s="114">
        <f t="shared" si="5"/>
        <v>9.1495003059351321E-2</v>
      </c>
    </row>
    <row r="26" spans="2:7">
      <c r="B26" s="80" t="str">
        <f>'Mer. Prima Directa'!B26</f>
        <v>Responsabilidad Civil</v>
      </c>
      <c r="C26" s="118">
        <f>'Gen. Pólizas Emitidas'!AS32</f>
        <v>129892</v>
      </c>
      <c r="D26" s="114">
        <f t="shared" si="3"/>
        <v>2.0825180043086249E-2</v>
      </c>
      <c r="E26" s="118">
        <f>'Gen. Pólizas Emitidas'!AQ32</f>
        <v>104193</v>
      </c>
      <c r="F26" s="114">
        <f t="shared" si="4"/>
        <v>1.4617573945412179E-2</v>
      </c>
      <c r="G26" s="114">
        <f t="shared" si="5"/>
        <v>-0.19784898223139225</v>
      </c>
    </row>
    <row r="27" spans="2:7">
      <c r="B27" s="80" t="str">
        <f>'Mer. Prima Directa'!B27</f>
        <v>Casco</v>
      </c>
      <c r="C27" s="118">
        <f>'Gen. Pólizas Emitidas'!AS50</f>
        <v>1282</v>
      </c>
      <c r="D27" s="114">
        <f t="shared" si="3"/>
        <v>2.0553906949801812E-4</v>
      </c>
      <c r="E27" s="118">
        <f>'Gen. Pólizas Emitidas'!AQ50</f>
        <v>1796</v>
      </c>
      <c r="F27" s="114">
        <f t="shared" si="4"/>
        <v>2.5196666576411344E-4</v>
      </c>
      <c r="G27" s="114">
        <f t="shared" si="5"/>
        <v>0.40093603744149764</v>
      </c>
    </row>
    <row r="28" spans="2:7">
      <c r="B28" s="80" t="str">
        <f>'Mer. Prima Directa'!B28</f>
        <v>Ingeniería</v>
      </c>
      <c r="C28" s="118">
        <f>'Gen. Pólizas Emitidas'!AS52</f>
        <v>22253</v>
      </c>
      <c r="D28" s="114">
        <f t="shared" si="3"/>
        <v>3.5677542227296388E-3</v>
      </c>
      <c r="E28" s="118">
        <f>'Gen. Pólizas Emitidas'!AQ52</f>
        <v>24985</v>
      </c>
      <c r="F28" s="114">
        <f t="shared" si="4"/>
        <v>3.5052266949423022E-3</v>
      </c>
      <c r="G28" s="114">
        <f t="shared" si="5"/>
        <v>0.12276996360041337</v>
      </c>
    </row>
    <row r="29" spans="2:7">
      <c r="B29" s="80" t="str">
        <f>'Mer. Prima Directa'!B29</f>
        <v>Otros</v>
      </c>
      <c r="C29" s="118">
        <f>SUM('Gen. Pólizas Emitidas'!AS33,'Gen. Pólizas Emitidas'!AS34,'Gen. Pólizas Emitidas'!AS37,'Gen. Pólizas Emitidas'!AS41,'Gen. Pólizas Emitidas'!AS42,'Gen. Pólizas Emitidas'!AS43)</f>
        <v>1285703</v>
      </c>
      <c r="D29" s="114">
        <f t="shared" si="3"/>
        <v>0.20613275996163058</v>
      </c>
      <c r="E29" s="118">
        <f>SUM('Gen. Pólizas Emitidas'!AQ33,'Gen. Pólizas Emitidas'!AQ34,'Gen. Pólizas Emitidas'!AQ37,'Gen. Pólizas Emitidas'!AQ41,'Gen. Pólizas Emitidas'!AQ42,'Gen. Pólizas Emitidas'!AQ43)</f>
        <v>1672632</v>
      </c>
      <c r="F29" s="114">
        <f t="shared" si="4"/>
        <v>0.23465896886991128</v>
      </c>
      <c r="G29" s="114">
        <f t="shared" si="5"/>
        <v>0.30094741942734826</v>
      </c>
    </row>
    <row r="30" spans="2:7">
      <c r="B30" s="113" t="s">
        <v>327</v>
      </c>
      <c r="C30" s="119">
        <f>SUM(C20:C29)</f>
        <v>6237257</v>
      </c>
      <c r="D30" s="115">
        <f t="shared" si="3"/>
        <v>1</v>
      </c>
      <c r="E30" s="119">
        <f>SUM(E20:E29)</f>
        <v>7127927</v>
      </c>
      <c r="F30" s="115">
        <f t="shared" si="4"/>
        <v>1</v>
      </c>
      <c r="G30" s="115">
        <f t="shared" si="5"/>
        <v>0.14279834869719177</v>
      </c>
    </row>
    <row r="31" spans="2:7">
      <c r="C31" s="55"/>
    </row>
    <row r="32" spans="2:7">
      <c r="C32" s="55"/>
    </row>
    <row r="33" spans="2:7">
      <c r="B33" s="220" t="s">
        <v>1</v>
      </c>
      <c r="C33" s="222" t="str">
        <f>Índice!H57</f>
        <v>30.06.2011</v>
      </c>
      <c r="D33" s="223"/>
      <c r="E33" s="222" t="str">
        <f>Índice!H56</f>
        <v>30.06.2012</v>
      </c>
      <c r="F33" s="223"/>
      <c r="G33" s="224" t="str">
        <f>CONCATENATE("Variación ",MID(C33,7,4),"/",MID(E33,7,4))</f>
        <v>Variación 2011/2012</v>
      </c>
    </row>
    <row r="34" spans="2:7">
      <c r="B34" s="221"/>
      <c r="C34" s="117" t="s">
        <v>467</v>
      </c>
      <c r="D34" s="117" t="s">
        <v>340</v>
      </c>
      <c r="E34" s="117" t="s">
        <v>467</v>
      </c>
      <c r="F34" s="117" t="s">
        <v>340</v>
      </c>
      <c r="G34" s="225"/>
    </row>
    <row r="35" spans="2:7">
      <c r="B35" s="80" t="str">
        <f>'Mer. Prima Directa'!B35</f>
        <v>Individuales</v>
      </c>
      <c r="C35" s="118">
        <f>SUM('Vida Pólizas Emitidas'!AS13:AS23,'Vida Pólizas Emitidas'!AS25,'Vida Pólizas Emitidas'!AS27)</f>
        <v>445310</v>
      </c>
      <c r="D35" s="114">
        <f>C35/C$43</f>
        <v>0.82606163138407196</v>
      </c>
      <c r="E35" s="118">
        <f>SUM('Vida Pólizas Emitidas'!AQ13:AQ23,'Vida Pólizas Emitidas'!AQ25,'Vida Pólizas Emitidas'!AQ27)</f>
        <v>313533</v>
      </c>
      <c r="F35" s="114">
        <f>E35/E$43</f>
        <v>0.77293963897407703</v>
      </c>
      <c r="G35" s="114">
        <f>E35/C35-1</f>
        <v>-0.2959219420179201</v>
      </c>
    </row>
    <row r="36" spans="2:7">
      <c r="B36" s="80" t="str">
        <f>'Mer. Prima Directa'!B36</f>
        <v>Desgravamen</v>
      </c>
      <c r="C36" s="118">
        <f>SUM('Vida Pólizas Emitidas'!AS24,'Vida Pólizas Emitidas'!AS40)</f>
        <v>7243</v>
      </c>
      <c r="D36" s="114">
        <f t="shared" ref="D36:D43" si="6">C36/C$43</f>
        <v>1.3435953372066276E-2</v>
      </c>
      <c r="E36" s="118">
        <f>SUM('Vida Pólizas Emitidas'!AQ24,'Vida Pólizas Emitidas'!AQ40)</f>
        <v>28922</v>
      </c>
      <c r="F36" s="114">
        <f t="shared" ref="F36:F43" si="7">E36/E$43</f>
        <v>7.1300182878383633E-2</v>
      </c>
      <c r="G36" s="114">
        <f t="shared" ref="G36:G43" si="8">E36/C36-1</f>
        <v>2.993096783100925</v>
      </c>
    </row>
    <row r="37" spans="2:7">
      <c r="B37" s="80" t="str">
        <f>'Mer. Prima Directa'!B37</f>
        <v>Grupo</v>
      </c>
      <c r="C37" s="118">
        <f>SUM('Vida Pólizas Emitidas'!AS29:AS39,'Vida Pólizas Emitidas'!AS42)</f>
        <v>53849</v>
      </c>
      <c r="D37" s="114">
        <f t="shared" si="6"/>
        <v>9.989129547596258E-2</v>
      </c>
      <c r="E37" s="118">
        <f>SUM('Vida Pólizas Emitidas'!AQ29:AQ39,'Vida Pólizas Emitidas'!AQ42)</f>
        <v>32619</v>
      </c>
      <c r="F37" s="114">
        <f t="shared" si="7"/>
        <v>8.0414240554249214E-2</v>
      </c>
      <c r="G37" s="114">
        <f t="shared" si="8"/>
        <v>-0.3942505896116919</v>
      </c>
    </row>
    <row r="38" spans="2:7">
      <c r="B38" s="80" t="str">
        <f>'Mer. Prima Directa'!B38</f>
        <v>Seguros APV</v>
      </c>
      <c r="C38" s="118">
        <f>SUM('Vida Pólizas Emitidas'!AS26,'Vida Pólizas Emitidas'!AS41)</f>
        <v>20107</v>
      </c>
      <c r="D38" s="114">
        <f t="shared" si="6"/>
        <v>3.7299007932091205E-2</v>
      </c>
      <c r="E38" s="118">
        <f>SUM('Vida Pólizas Emitidas'!AQ26,'Vida Pólizas Emitidas'!AQ41)</f>
        <v>15614.108243216</v>
      </c>
      <c r="F38" s="114">
        <f t="shared" si="7"/>
        <v>3.8492800401914745E-2</v>
      </c>
      <c r="G38" s="114">
        <f t="shared" si="8"/>
        <v>-0.22344913496712582</v>
      </c>
    </row>
    <row r="39" spans="2:7">
      <c r="B39" s="80" t="str">
        <f>'Mer. Prima Directa'!B39</f>
        <v>Renta Vitalicia Vejez</v>
      </c>
      <c r="C39" s="118">
        <f>'Vida Pólizas Emitidas'!AS45</f>
        <v>8980</v>
      </c>
      <c r="D39" s="114">
        <f t="shared" si="6"/>
        <v>1.6658133547032328E-2</v>
      </c>
      <c r="E39" s="118">
        <f>'Vida Pólizas Emitidas'!AQ45</f>
        <v>10085</v>
      </c>
      <c r="F39" s="114">
        <f t="shared" si="7"/>
        <v>2.486212379256272E-2</v>
      </c>
      <c r="G39" s="114">
        <f t="shared" si="8"/>
        <v>0.12305122494432075</v>
      </c>
    </row>
    <row r="40" spans="2:7">
      <c r="B40" s="80" t="str">
        <f>'Mer. Prima Directa'!B40</f>
        <v>Renta Vitalicia Invalidez</v>
      </c>
      <c r="C40" s="118">
        <f>'Vida Pólizas Emitidas'!AS46</f>
        <v>2548</v>
      </c>
      <c r="D40" s="114">
        <f t="shared" si="6"/>
        <v>4.7266062670198632E-3</v>
      </c>
      <c r="E40" s="118">
        <f>'Vida Pólizas Emitidas'!AQ46</f>
        <v>2930</v>
      </c>
      <c r="F40" s="114">
        <f t="shared" si="7"/>
        <v>7.2232050284788069E-3</v>
      </c>
      <c r="G40" s="114">
        <f t="shared" si="8"/>
        <v>0.14992150706436425</v>
      </c>
    </row>
    <row r="41" spans="2:7">
      <c r="B41" s="80" t="str">
        <f>'Mer. Prima Directa'!B41</f>
        <v>Renta Vitalicia Sobrevivencia</v>
      </c>
      <c r="C41" s="118">
        <f>'Vida Pólizas Emitidas'!AS47</f>
        <v>1037</v>
      </c>
      <c r="D41" s="114">
        <f t="shared" si="6"/>
        <v>1.9236619697408158E-3</v>
      </c>
      <c r="E41" s="118">
        <f>'Vida Pólizas Emitidas'!AQ47</f>
        <v>1417</v>
      </c>
      <c r="F41" s="114">
        <f t="shared" si="7"/>
        <v>3.4932701451721739E-3</v>
      </c>
      <c r="G41" s="114">
        <f t="shared" si="8"/>
        <v>0.36644165863066536</v>
      </c>
    </row>
    <row r="42" spans="2:7">
      <c r="B42" s="80" t="str">
        <f>'Mer. Prima Directa'!B42</f>
        <v>Seguro de AFP + Inv. y Sobr.</v>
      </c>
      <c r="C42" s="118">
        <f>SUM('Vida Pólizas Emitidas'!AS44,'Vida Pólizas Emitidas'!AS48)</f>
        <v>2</v>
      </c>
      <c r="D42" s="114">
        <f t="shared" si="6"/>
        <v>3.7100520149292494E-6</v>
      </c>
      <c r="E42" s="118">
        <f>SUM('Vida Pólizas Emitidas'!AQ44,'Vida Pólizas Emitidas'!AQ48)</f>
        <v>517</v>
      </c>
      <c r="F42" s="114">
        <f t="shared" si="7"/>
        <v>1.2745382251616189E-3</v>
      </c>
      <c r="G42" s="114">
        <f t="shared" si="8"/>
        <v>257.5</v>
      </c>
    </row>
    <row r="43" spans="2:7">
      <c r="B43" s="113" t="s">
        <v>327</v>
      </c>
      <c r="C43" s="119">
        <f>SUM(C35:C42)</f>
        <v>539076</v>
      </c>
      <c r="D43" s="115">
        <f t="shared" si="6"/>
        <v>1</v>
      </c>
      <c r="E43" s="119">
        <f>SUM(E35:E42)</f>
        <v>405637.108243216</v>
      </c>
      <c r="F43" s="115">
        <f t="shared" si="7"/>
        <v>1</v>
      </c>
      <c r="G43" s="115">
        <f t="shared" si="8"/>
        <v>-0.24753261461609122</v>
      </c>
    </row>
    <row r="44" spans="2:7">
      <c r="C44" s="120"/>
      <c r="D44" s="49"/>
      <c r="E44" s="49"/>
      <c r="F44" s="49"/>
      <c r="G44" s="49"/>
    </row>
    <row r="45" spans="2:7">
      <c r="B45" s="80" t="s">
        <v>482</v>
      </c>
      <c r="C45" s="118">
        <f>SUM(C39:C41)</f>
        <v>12565</v>
      </c>
      <c r="D45" s="114">
        <f>C45/C43</f>
        <v>2.3308401783793009E-2</v>
      </c>
      <c r="E45" s="118">
        <f>SUM(E39:E41)</f>
        <v>14432</v>
      </c>
      <c r="F45" s="114">
        <f>E45/E43</f>
        <v>3.5578598966213702E-2</v>
      </c>
      <c r="G45" s="114">
        <f>E45/C45-1</f>
        <v>0.14858734580183053</v>
      </c>
    </row>
    <row r="46" spans="2:7">
      <c r="C46" s="55"/>
    </row>
  </sheetData>
  <sheetProtection sheet="1" objects="1" scenarios="1"/>
  <mergeCells count="12">
    <mergeCell ref="B33:B34"/>
    <mergeCell ref="C33:D33"/>
    <mergeCell ref="E33:F33"/>
    <mergeCell ref="G33:G34"/>
    <mergeCell ref="B11:B12"/>
    <mergeCell ref="C11:D11"/>
    <mergeCell ref="E11:F11"/>
    <mergeCell ref="G11:G12"/>
    <mergeCell ref="B18:B19"/>
    <mergeCell ref="C18:D18"/>
    <mergeCell ref="E18:F18"/>
    <mergeCell ref="G18:G19"/>
  </mergeCells>
  <conditionalFormatting sqref="A1:XFD1048576">
    <cfRule type="cellIs" dxfId="41" priority="1" operator="lessThan">
      <formula>0</formula>
    </cfRule>
  </conditionalFormatting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G46"/>
  <sheetViews>
    <sheetView workbookViewId="0"/>
  </sheetViews>
  <sheetFormatPr baseColWidth="10" defaultRowHeight="11.25"/>
  <cols>
    <col min="1" max="1" width="2.85546875" style="39" customWidth="1"/>
    <col min="2" max="2" width="21.42578125" style="39" customWidth="1"/>
    <col min="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7">
      <c r="C2" s="96" t="s">
        <v>392</v>
      </c>
    </row>
    <row r="8" spans="2:7" ht="15.75">
      <c r="B8" s="38" t="s">
        <v>485</v>
      </c>
    </row>
    <row r="9" spans="2:7">
      <c r="B9" s="40" t="str">
        <f>Índice!H55</f>
        <v>Cifras al 30.06.2012</v>
      </c>
    </row>
    <row r="11" spans="2:7">
      <c r="B11" s="220" t="s">
        <v>466</v>
      </c>
      <c r="C11" s="222" t="str">
        <f>Índice!H57</f>
        <v>30.06.2011</v>
      </c>
      <c r="D11" s="223"/>
      <c r="E11" s="222" t="str">
        <f>Índice!H56</f>
        <v>30.06.2012</v>
      </c>
      <c r="F11" s="223"/>
      <c r="G11" s="224" t="str">
        <f>CONCATENATE("Variación ",MID(C11,7,4),"/",MID(E11,7,4))</f>
        <v>Variación 2011/2012</v>
      </c>
    </row>
    <row r="12" spans="2:7">
      <c r="B12" s="221"/>
      <c r="C12" s="117" t="s">
        <v>467</v>
      </c>
      <c r="D12" s="117" t="s">
        <v>340</v>
      </c>
      <c r="E12" s="117" t="s">
        <v>467</v>
      </c>
      <c r="F12" s="117" t="s">
        <v>340</v>
      </c>
      <c r="G12" s="225"/>
    </row>
    <row r="13" spans="2:7">
      <c r="B13" s="80" t="s">
        <v>0</v>
      </c>
      <c r="C13" s="118">
        <f>'Gen. Número de Siniestros'!AS44</f>
        <v>467681</v>
      </c>
      <c r="D13" s="114">
        <f>C13/C$15</f>
        <v>9.7677511601372682E-2</v>
      </c>
      <c r="E13" s="118">
        <f>'Gen. Número de Siniestros'!AQ44</f>
        <v>449639</v>
      </c>
      <c r="F13" s="114">
        <f>E13/E$15</f>
        <v>9.8301774263084854E-2</v>
      </c>
      <c r="G13" s="114">
        <f>E13/C13-1</f>
        <v>-3.8577577451296974E-2</v>
      </c>
    </row>
    <row r="14" spans="2:7">
      <c r="B14" s="80" t="s">
        <v>1</v>
      </c>
      <c r="C14" s="118">
        <f>'Vida Número de Siniestros'!AS49</f>
        <v>4320330</v>
      </c>
      <c r="D14" s="114">
        <f t="shared" ref="D14:D15" si="0">C14/C$15</f>
        <v>0.90232248839862728</v>
      </c>
      <c r="E14" s="118">
        <f>'Vida Número de Siniestros'!AQ49</f>
        <v>4124429</v>
      </c>
      <c r="F14" s="114">
        <f t="shared" ref="F14:F15" si="1">E14/E$15</f>
        <v>0.90169822573691516</v>
      </c>
      <c r="G14" s="114">
        <f t="shared" ref="G14:G15" si="2">E14/C14-1</f>
        <v>-4.5343989926695416E-2</v>
      </c>
    </row>
    <row r="15" spans="2:7">
      <c r="B15" s="113" t="s">
        <v>327</v>
      </c>
      <c r="C15" s="119">
        <f>SUM(C13:C14)</f>
        <v>4788011</v>
      </c>
      <c r="D15" s="115">
        <f t="shared" si="0"/>
        <v>1</v>
      </c>
      <c r="E15" s="119">
        <f>SUM(E13:E14)</f>
        <v>4574068</v>
      </c>
      <c r="F15" s="115">
        <f t="shared" si="1"/>
        <v>1</v>
      </c>
      <c r="G15" s="115">
        <f t="shared" si="2"/>
        <v>-4.4683063593630057E-2</v>
      </c>
    </row>
    <row r="18" spans="2:7">
      <c r="B18" s="220" t="s">
        <v>0</v>
      </c>
      <c r="C18" s="222" t="str">
        <f>Índice!H57</f>
        <v>30.06.2011</v>
      </c>
      <c r="D18" s="223"/>
      <c r="E18" s="222" t="str">
        <f>Índice!H56</f>
        <v>30.06.2012</v>
      </c>
      <c r="F18" s="223"/>
      <c r="G18" s="224" t="str">
        <f>CONCATENATE("Variación ",MID(C18,7,4),"/",MID(E18,7,4))</f>
        <v>Variación 2011/2012</v>
      </c>
    </row>
    <row r="19" spans="2:7">
      <c r="B19" s="221"/>
      <c r="C19" s="117" t="s">
        <v>467</v>
      </c>
      <c r="D19" s="117" t="s">
        <v>340</v>
      </c>
      <c r="E19" s="117" t="s">
        <v>467</v>
      </c>
      <c r="F19" s="117" t="s">
        <v>340</v>
      </c>
      <c r="G19" s="225"/>
    </row>
    <row r="20" spans="2:7">
      <c r="B20" s="80" t="str">
        <f>'Mer. Prima Directa'!B20</f>
        <v>Incendio y Adicionales</v>
      </c>
      <c r="C20" s="118">
        <f>'Gen. Número de Siniestros'!AS46</f>
        <v>46096</v>
      </c>
      <c r="D20" s="114">
        <f>C20/C$30</f>
        <v>9.8562909333498691E-2</v>
      </c>
      <c r="E20" s="118">
        <f>'Gen. Número de Siniestros'!AQ46</f>
        <v>23668</v>
      </c>
      <c r="F20" s="114">
        <f>E20/E$30</f>
        <v>5.2637782754609806E-2</v>
      </c>
      <c r="G20" s="114">
        <f>E20/C20-1</f>
        <v>-0.48654980909406453</v>
      </c>
    </row>
    <row r="21" spans="2:7">
      <c r="B21" s="80" t="str">
        <f>'Mer. Prima Directa'!B21</f>
        <v>Vehículos</v>
      </c>
      <c r="C21" s="118">
        <f>'Gen. Número de Siniestros'!AS49</f>
        <v>232717</v>
      </c>
      <c r="D21" s="114">
        <f t="shared" ref="D21:D30" si="3">C21/C$30</f>
        <v>0.49759772152385923</v>
      </c>
      <c r="E21" s="118">
        <f>'Gen. Número de Siniestros'!AQ49</f>
        <v>233403</v>
      </c>
      <c r="F21" s="114">
        <f t="shared" ref="F21:F30" si="4">E21/E$30</f>
        <v>0.51908975867306884</v>
      </c>
      <c r="G21" s="114">
        <f t="shared" ref="G21:G30" si="5">E21/C21-1</f>
        <v>2.9477863671325544E-3</v>
      </c>
    </row>
    <row r="22" spans="2:7">
      <c r="B22" s="80" t="str">
        <f>'Mer. Prima Directa'!B22</f>
        <v>Transporte</v>
      </c>
      <c r="C22" s="118">
        <f>'Gen. Número de Siniestros'!AS51</f>
        <v>34228</v>
      </c>
      <c r="D22" s="114">
        <f t="shared" si="3"/>
        <v>7.3186637900620299E-2</v>
      </c>
      <c r="E22" s="118">
        <f>'Gen. Número de Siniestros'!AQ51</f>
        <v>27815</v>
      </c>
      <c r="F22" s="114">
        <f t="shared" si="4"/>
        <v>6.1860737169151254E-2</v>
      </c>
      <c r="G22" s="114">
        <f t="shared" si="5"/>
        <v>-0.18736122472829264</v>
      </c>
    </row>
    <row r="23" spans="2:7">
      <c r="B23" s="80" t="str">
        <f>'Mer. Prima Directa'!B23</f>
        <v>Robo con Fractura</v>
      </c>
      <c r="C23" s="118">
        <f>'Gen. Número de Siniestros'!AS19</f>
        <v>8215</v>
      </c>
      <c r="D23" s="114">
        <f t="shared" si="3"/>
        <v>1.7565391794834514E-2</v>
      </c>
      <c r="E23" s="118">
        <f>'Gen. Número de Siniestros'!AQ19</f>
        <v>8869</v>
      </c>
      <c r="F23" s="114">
        <f t="shared" si="4"/>
        <v>1.9724712491576576E-2</v>
      </c>
      <c r="G23" s="114">
        <f t="shared" si="5"/>
        <v>7.9610468654899513E-2</v>
      </c>
    </row>
    <row r="24" spans="2:7">
      <c r="B24" s="80" t="str">
        <f>'Mer. Prima Directa'!B24</f>
        <v>SOAP</v>
      </c>
      <c r="C24" s="118">
        <f>'Gen. Número de Siniestros'!AS35</f>
        <v>14757</v>
      </c>
      <c r="D24" s="114">
        <f t="shared" si="3"/>
        <v>3.155355894295471E-2</v>
      </c>
      <c r="E24" s="118">
        <f>'Gen. Número de Siniestros'!AQ35</f>
        <v>14239</v>
      </c>
      <c r="F24" s="114">
        <f t="shared" si="4"/>
        <v>3.1667626696082855E-2</v>
      </c>
      <c r="G24" s="114">
        <f t="shared" si="5"/>
        <v>-3.5101985498407484E-2</v>
      </c>
    </row>
    <row r="25" spans="2:7">
      <c r="B25" s="80" t="str">
        <f>'Mer. Prima Directa'!B25</f>
        <v>Garantía y Crédito</v>
      </c>
      <c r="C25" s="118">
        <f>SUM('Gen. Número de Siniestros'!AS36,'Gen. Número de Siniestros'!AS38:AS40)</f>
        <v>1755</v>
      </c>
      <c r="D25" s="114">
        <f t="shared" si="3"/>
        <v>3.7525578332239283E-3</v>
      </c>
      <c r="E25" s="118">
        <f>SUM('Gen. Número de Siniestros'!AQ36,'Gen. Número de Siniestros'!AQ38:AQ40)</f>
        <v>2096</v>
      </c>
      <c r="F25" s="114">
        <f t="shared" si="4"/>
        <v>4.661517350585692E-3</v>
      </c>
      <c r="G25" s="114">
        <f t="shared" si="5"/>
        <v>0.19430199430199435</v>
      </c>
    </row>
    <row r="26" spans="2:7">
      <c r="B26" s="80" t="str">
        <f>'Mer. Prima Directa'!B26</f>
        <v>Responsabilidad Civil</v>
      </c>
      <c r="C26" s="118">
        <f>'Gen. Número de Siniestros'!AS32</f>
        <v>5722</v>
      </c>
      <c r="D26" s="114">
        <f t="shared" si="3"/>
        <v>1.2234835283024112E-2</v>
      </c>
      <c r="E26" s="118">
        <f>'Gen. Número de Siniestros'!AQ32</f>
        <v>6272</v>
      </c>
      <c r="F26" s="114">
        <f t="shared" si="4"/>
        <v>1.3948967949844208E-2</v>
      </c>
      <c r="G26" s="114">
        <f t="shared" si="5"/>
        <v>9.6120237679133247E-2</v>
      </c>
    </row>
    <row r="27" spans="2:7">
      <c r="B27" s="80" t="str">
        <f>'Mer. Prima Directa'!B27</f>
        <v>Casco</v>
      </c>
      <c r="C27" s="118">
        <f>'Gen. Número de Siniestros'!AS50</f>
        <v>411</v>
      </c>
      <c r="D27" s="114">
        <f t="shared" si="3"/>
        <v>8.7880414213962078E-4</v>
      </c>
      <c r="E27" s="118">
        <f>'Gen. Número de Siniestros'!AQ50</f>
        <v>179</v>
      </c>
      <c r="F27" s="114">
        <f t="shared" si="4"/>
        <v>3.980971401502094E-4</v>
      </c>
      <c r="G27" s="114">
        <f t="shared" si="5"/>
        <v>-0.56447688564476883</v>
      </c>
    </row>
    <row r="28" spans="2:7">
      <c r="B28" s="80" t="str">
        <f>'Mer. Prima Directa'!B28</f>
        <v>Ingeniería</v>
      </c>
      <c r="C28" s="118">
        <f>'Gen. Número de Siniestros'!AS52</f>
        <v>2974</v>
      </c>
      <c r="D28" s="114">
        <f t="shared" si="3"/>
        <v>6.3590353253606628E-3</v>
      </c>
      <c r="E28" s="118">
        <f>'Gen. Número de Siniestros'!AQ52</f>
        <v>3249</v>
      </c>
      <c r="F28" s="114">
        <f t="shared" si="4"/>
        <v>7.2257966946817336E-3</v>
      </c>
      <c r="G28" s="114">
        <f t="shared" si="5"/>
        <v>9.2468056489576345E-2</v>
      </c>
    </row>
    <row r="29" spans="2:7">
      <c r="B29" s="80" t="str">
        <f>'Mer. Prima Directa'!B29</f>
        <v>Otros</v>
      </c>
      <c r="C29" s="118">
        <f>SUM('Gen. Número de Siniestros'!AS33,'Gen. Número de Siniestros'!AS34,'Gen. Número de Siniestros'!AS37,'Gen. Número de Siniestros'!AS41,'Gen. Número de Siniestros'!AS42,'Gen. Número de Siniestros'!AS43)</f>
        <v>120806</v>
      </c>
      <c r="D29" s="114">
        <f t="shared" si="3"/>
        <v>0.25830854792048424</v>
      </c>
      <c r="E29" s="118">
        <f>SUM('Gen. Número de Siniestros'!AQ33,'Gen. Número de Siniestros'!AQ34,'Gen. Número de Siniestros'!AQ37,'Gen. Número de Siniestros'!AQ41,'Gen. Número de Siniestros'!AQ42,'Gen. Número de Siniestros'!AQ43)</f>
        <v>129849</v>
      </c>
      <c r="F29" s="114">
        <f t="shared" si="4"/>
        <v>0.28878500308024885</v>
      </c>
      <c r="G29" s="114">
        <f t="shared" si="5"/>
        <v>7.4855553532109376E-2</v>
      </c>
    </row>
    <row r="30" spans="2:7">
      <c r="B30" s="113" t="s">
        <v>327</v>
      </c>
      <c r="C30" s="119">
        <f>SUM(C20:C29)</f>
        <v>467681</v>
      </c>
      <c r="D30" s="115">
        <f t="shared" si="3"/>
        <v>1</v>
      </c>
      <c r="E30" s="119">
        <f>SUM(E20:E29)</f>
        <v>449639</v>
      </c>
      <c r="F30" s="115">
        <f t="shared" si="4"/>
        <v>1</v>
      </c>
      <c r="G30" s="115">
        <f t="shared" si="5"/>
        <v>-3.8577577451296974E-2</v>
      </c>
    </row>
    <row r="31" spans="2:7">
      <c r="C31" s="55"/>
    </row>
    <row r="32" spans="2:7">
      <c r="C32" s="55"/>
    </row>
    <row r="33" spans="2:7">
      <c r="B33" s="220" t="s">
        <v>1</v>
      </c>
      <c r="C33" s="222" t="str">
        <f>Índice!H57</f>
        <v>30.06.2011</v>
      </c>
      <c r="D33" s="223"/>
      <c r="E33" s="222" t="str">
        <f>Índice!H56</f>
        <v>30.06.2012</v>
      </c>
      <c r="F33" s="223"/>
      <c r="G33" s="224" t="str">
        <f>CONCATENATE("Variación ",MID(C33,7,4),"/",MID(E33,7,4))</f>
        <v>Variación 2011/2012</v>
      </c>
    </row>
    <row r="34" spans="2:7">
      <c r="B34" s="221"/>
      <c r="C34" s="117" t="s">
        <v>467</v>
      </c>
      <c r="D34" s="117" t="s">
        <v>340</v>
      </c>
      <c r="E34" s="117" t="s">
        <v>467</v>
      </c>
      <c r="F34" s="117" t="s">
        <v>340</v>
      </c>
      <c r="G34" s="225"/>
    </row>
    <row r="35" spans="2:7">
      <c r="B35" s="80" t="str">
        <f>'Mer. Prima Directa'!B35</f>
        <v>Individuales</v>
      </c>
      <c r="C35" s="118">
        <f>SUM('Vida Número de Siniestros'!AS13:AS23,'Vida Número de Siniestros'!AS25,'Vida Número de Siniestros'!AS27)</f>
        <v>26233</v>
      </c>
      <c r="D35" s="114">
        <f>C35/C$43</f>
        <v>6.071989871144102E-3</v>
      </c>
      <c r="E35" s="118">
        <f>SUM('Vida Número de Siniestros'!AQ13:AQ23,'Vida Número de Siniestros'!AQ25,'Vida Número de Siniestros'!AQ27)</f>
        <v>46205</v>
      </c>
      <c r="F35" s="114">
        <f>E35/E$43</f>
        <v>1.1202762855173408E-2</v>
      </c>
      <c r="G35" s="114">
        <f>E35/C35-1</f>
        <v>0.76133114779095035</v>
      </c>
    </row>
    <row r="36" spans="2:7">
      <c r="B36" s="80" t="str">
        <f>'Mer. Prima Directa'!B36</f>
        <v>Desgravamen</v>
      </c>
      <c r="C36" s="118">
        <f>SUM('Vida Número de Siniestros'!AS24,'Vida Número de Siniestros'!AS40)</f>
        <v>28298</v>
      </c>
      <c r="D36" s="114">
        <f t="shared" ref="D36:D43" si="6">C36/C$43</f>
        <v>6.5499626185962648E-3</v>
      </c>
      <c r="E36" s="118">
        <f>SUM('Vida Número de Siniestros'!AQ24,'Vida Número de Siniestros'!AQ40)</f>
        <v>23280</v>
      </c>
      <c r="F36" s="114">
        <f t="shared" ref="F36:F43" si="7">E36/E$43</f>
        <v>5.6444176878787345E-3</v>
      </c>
      <c r="G36" s="114">
        <f t="shared" ref="G36:G43" si="8">E36/C36-1</f>
        <v>-0.1773270195773553</v>
      </c>
    </row>
    <row r="37" spans="2:7">
      <c r="B37" s="80" t="str">
        <f>'Mer. Prima Directa'!B37</f>
        <v>Grupo</v>
      </c>
      <c r="C37" s="118">
        <f>SUM('Vida Número de Siniestros'!AS29:AS39,'Vida Número de Siniestros'!AS42)</f>
        <v>4196795</v>
      </c>
      <c r="D37" s="114">
        <f t="shared" si="6"/>
        <v>0.97140611943995014</v>
      </c>
      <c r="E37" s="118">
        <f>SUM('Vida Número de Siniestros'!AQ29:AQ39,'Vida Número de Siniestros'!AQ42)</f>
        <v>3939668</v>
      </c>
      <c r="F37" s="114">
        <f t="shared" si="7"/>
        <v>0.95520325358976965</v>
      </c>
      <c r="G37" s="114">
        <f t="shared" si="8"/>
        <v>-6.1267467198183323E-2</v>
      </c>
    </row>
    <row r="38" spans="2:7">
      <c r="B38" s="80" t="str">
        <f>'Mer. Prima Directa'!B38</f>
        <v>Seguros APV</v>
      </c>
      <c r="C38" s="118">
        <f>SUM('Vida Número de Siniestros'!AS26,'Vida Número de Siniestros'!AS41)</f>
        <v>568</v>
      </c>
      <c r="D38" s="114">
        <f t="shared" si="6"/>
        <v>1.3147143852437198E-4</v>
      </c>
      <c r="E38" s="118">
        <f>SUM('Vida Número de Siniestros'!AQ26,'Vida Número de Siniestros'!AQ41)</f>
        <v>7557</v>
      </c>
      <c r="F38" s="114">
        <f t="shared" si="7"/>
        <v>1.8322536283204294E-3</v>
      </c>
      <c r="G38" s="114">
        <f t="shared" si="8"/>
        <v>12.304577464788732</v>
      </c>
    </row>
    <row r="39" spans="2:7">
      <c r="B39" s="80" t="str">
        <f>'Mer. Prima Directa'!B39</f>
        <v>Renta Vitalicia Vejez</v>
      </c>
      <c r="C39" s="118">
        <f>'Vida Número de Siniestros'!AS45</f>
        <v>8978</v>
      </c>
      <c r="D39" s="114">
        <f t="shared" si="6"/>
        <v>2.0780819983658655E-3</v>
      </c>
      <c r="E39" s="118">
        <f>'Vida Número de Siniestros'!AQ45</f>
        <v>8323</v>
      </c>
      <c r="F39" s="114">
        <f t="shared" si="7"/>
        <v>2.0179763065384325E-3</v>
      </c>
      <c r="G39" s="114">
        <f t="shared" si="8"/>
        <v>-7.2956114947649864E-2</v>
      </c>
    </row>
    <row r="40" spans="2:7">
      <c r="B40" s="80" t="str">
        <f>'Mer. Prima Directa'!B40</f>
        <v>Renta Vitalicia Invalidez</v>
      </c>
      <c r="C40" s="118">
        <f>'Vida Número de Siniestros'!AS46</f>
        <v>2531</v>
      </c>
      <c r="D40" s="114">
        <f t="shared" si="6"/>
        <v>5.8583487835419984E-4</v>
      </c>
      <c r="E40" s="118">
        <f>'Vida Número de Siniestros'!AQ46</f>
        <v>2562</v>
      </c>
      <c r="F40" s="114">
        <f t="shared" si="7"/>
        <v>6.2117689503201538E-4</v>
      </c>
      <c r="G40" s="114">
        <f t="shared" si="8"/>
        <v>1.2248123271434208E-2</v>
      </c>
    </row>
    <row r="41" spans="2:7">
      <c r="B41" s="80" t="str">
        <f>'Mer. Prima Directa'!B41</f>
        <v>Renta Vitalicia Sobrevivencia</v>
      </c>
      <c r="C41" s="118">
        <f>'Vida Número de Siniestros'!AS47</f>
        <v>995</v>
      </c>
      <c r="D41" s="114">
        <f t="shared" si="6"/>
        <v>2.3030648121786994E-4</v>
      </c>
      <c r="E41" s="118">
        <f>'Vida Número de Siniestros'!AQ47</f>
        <v>1052</v>
      </c>
      <c r="F41" s="114">
        <f t="shared" si="7"/>
        <v>2.5506561029417648E-4</v>
      </c>
      <c r="G41" s="114">
        <f t="shared" si="8"/>
        <v>5.7286432160803979E-2</v>
      </c>
    </row>
    <row r="42" spans="2:7">
      <c r="B42" s="80" t="str">
        <f>'Mer. Prima Directa'!B42</f>
        <v>Seguro de AFP + Inv. y Sobr.</v>
      </c>
      <c r="C42" s="118">
        <f>SUM('Vida Número de Siniestros'!AS44,'Vida Número de Siniestros'!AS48)</f>
        <v>55932</v>
      </c>
      <c r="D42" s="114">
        <f t="shared" si="6"/>
        <v>1.2946233273847137E-2</v>
      </c>
      <c r="E42" s="118">
        <f>SUM('Vida Número de Siniestros'!AQ44,'Vida Número de Siniestros'!AQ48)</f>
        <v>95782</v>
      </c>
      <c r="F42" s="114">
        <f t="shared" si="7"/>
        <v>2.3223093426993167E-2</v>
      </c>
      <c r="G42" s="114">
        <f t="shared" si="8"/>
        <v>0.71247228777801608</v>
      </c>
    </row>
    <row r="43" spans="2:7">
      <c r="B43" s="113" t="s">
        <v>327</v>
      </c>
      <c r="C43" s="119">
        <f>SUM(C35:C42)</f>
        <v>4320330</v>
      </c>
      <c r="D43" s="115">
        <f t="shared" si="6"/>
        <v>1</v>
      </c>
      <c r="E43" s="119">
        <f>SUM(E35:E42)</f>
        <v>4124429</v>
      </c>
      <c r="F43" s="115">
        <f t="shared" si="7"/>
        <v>1</v>
      </c>
      <c r="G43" s="115">
        <f t="shared" si="8"/>
        <v>-4.5343989926695416E-2</v>
      </c>
    </row>
    <row r="44" spans="2:7">
      <c r="C44" s="120"/>
      <c r="D44" s="49"/>
      <c r="E44" s="49"/>
      <c r="F44" s="49"/>
      <c r="G44" s="49"/>
    </row>
    <row r="45" spans="2:7">
      <c r="B45" s="80" t="s">
        <v>482</v>
      </c>
      <c r="C45" s="118">
        <f>SUM(C39:C41)</f>
        <v>12504</v>
      </c>
      <c r="D45" s="114">
        <f>C45/C43</f>
        <v>2.8942233579379354E-3</v>
      </c>
      <c r="E45" s="118">
        <f>SUM(E39:E41)</f>
        <v>11937</v>
      </c>
      <c r="F45" s="114">
        <f>E45/E43</f>
        <v>2.8942188118646242E-3</v>
      </c>
      <c r="G45" s="114">
        <f>E45/C45-1</f>
        <v>-4.5345489443378129E-2</v>
      </c>
    </row>
    <row r="46" spans="2:7">
      <c r="C46" s="55"/>
    </row>
  </sheetData>
  <sheetProtection sheet="1" objects="1" scenarios="1"/>
  <mergeCells count="12">
    <mergeCell ref="B33:B34"/>
    <mergeCell ref="C33:D33"/>
    <mergeCell ref="E33:F33"/>
    <mergeCell ref="G33:G34"/>
    <mergeCell ref="B11:B12"/>
    <mergeCell ref="C11:D11"/>
    <mergeCell ref="E11:F11"/>
    <mergeCell ref="G11:G12"/>
    <mergeCell ref="B18:B19"/>
    <mergeCell ref="C18:D18"/>
    <mergeCell ref="E18:F18"/>
    <mergeCell ref="G18:G19"/>
  </mergeCells>
  <conditionalFormatting sqref="A1:XFD1048576">
    <cfRule type="cellIs" dxfId="40" priority="1" operator="lessThan">
      <formula>0</formula>
    </cfRule>
  </conditionalFormatting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3"/>
  <dimension ref="A2:AQ104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16384" width="11.42578125" style="39"/>
  </cols>
  <sheetData>
    <row r="2" spans="2:43">
      <c r="C2" s="96" t="s">
        <v>392</v>
      </c>
    </row>
    <row r="8" spans="2:43" ht="15.75">
      <c r="B8" s="38" t="s">
        <v>100</v>
      </c>
    </row>
    <row r="9" spans="2:43">
      <c r="B9" s="40" t="str">
        <f>Índice!H51</f>
        <v>Cifras en UF al 30.06.2012</v>
      </c>
    </row>
    <row r="10" spans="2:43"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</row>
    <row r="11" spans="2:43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</row>
    <row r="12" spans="2:43">
      <c r="B12" s="42" t="str">
        <f>'Datos Generales'!B8</f>
        <v xml:space="preserve">5.10.00.00  Total Activo </v>
      </c>
      <c r="C12" s="43">
        <f>Índice!$G$51*'Datos Generales'!C8</f>
        <v>6429338.2878073268</v>
      </c>
      <c r="D12" s="43">
        <f>Índice!$G$51*'Datos Generales'!D8</f>
        <v>105474.1251299312</v>
      </c>
      <c r="E12" s="43">
        <f>Índice!$G$51*'Datos Generales'!E8</f>
        <v>9529242.5187914092</v>
      </c>
      <c r="F12" s="43">
        <f>Índice!$G$51*'Datos Generales'!F8</f>
        <v>8981821.1227469742</v>
      </c>
      <c r="G12" s="43">
        <f>Índice!$G$51*'Datos Generales'!G8</f>
        <v>296630.80447741138</v>
      </c>
      <c r="H12" s="43">
        <f>Índice!$G$51*'Datos Generales'!H8</f>
        <v>10065092.613543957</v>
      </c>
      <c r="I12" s="43">
        <f>Índice!$G$51*'Datos Generales'!I8</f>
        <v>11325717.715190813</v>
      </c>
      <c r="J12" s="43">
        <f>Índice!$G$51*'Datos Generales'!J8</f>
        <v>1598093.3701501191</v>
      </c>
      <c r="K12" s="43">
        <f>Índice!$G$51*'Datos Generales'!K8</f>
        <v>754332.14480169141</v>
      </c>
      <c r="L12" s="43">
        <f>Índice!$G$51*'Datos Generales'!L8</f>
        <v>2481489.9749683565</v>
      </c>
      <c r="M12" s="43">
        <f>Índice!$G$51*'Datos Generales'!M8</f>
        <v>1786699.5531073886</v>
      </c>
      <c r="N12" s="43">
        <f>Índice!$G$51*'Datos Generales'!N8</f>
        <v>153555.07668592359</v>
      </c>
      <c r="O12" s="43">
        <f>Índice!$G$51*'Datos Generales'!O8</f>
        <v>141440.05310385302</v>
      </c>
      <c r="P12" s="43">
        <f>Índice!$G$51*'Datos Generales'!P8</f>
        <v>1424324.932294355</v>
      </c>
      <c r="Q12" s="43">
        <f>Índice!$G$51*'Datos Generales'!Q8</f>
        <v>143508.6550088035</v>
      </c>
      <c r="R12" s="43">
        <f>Índice!$G$51*'Datos Generales'!R8</f>
        <v>9496569.5511981957</v>
      </c>
      <c r="S12" s="43">
        <f>Índice!$G$51*'Datos Generales'!S8</f>
        <v>525729.29409352213</v>
      </c>
      <c r="T12" s="43">
        <f>Índice!$G$51*'Datos Generales'!T8</f>
        <v>7738761.083926715</v>
      </c>
      <c r="U12" s="43">
        <f>Índice!$G$51*'Datos Generales'!U8</f>
        <v>387053.54933142883</v>
      </c>
      <c r="V12" s="43">
        <f>Índice!$G$51*'Datos Generales'!V8</f>
        <v>16742807.645257775</v>
      </c>
      <c r="W12" s="43">
        <f>Índice!$G$51*'Datos Generales'!W8</f>
        <v>689894.35798078077</v>
      </c>
      <c r="X12" s="43">
        <f>Índice!$G$51*'Datos Generales'!X8</f>
        <v>634230.86033898778</v>
      </c>
      <c r="Y12" s="43">
        <f>Índice!$G$51*'Datos Generales'!Y8</f>
        <v>13456853.384575132</v>
      </c>
      <c r="Z12" s="43">
        <f>Índice!$G$51*'Datos Generales'!Z8</f>
        <v>284607.88178559055</v>
      </c>
      <c r="AA12" s="43">
        <f>Índice!$G$51*'Datos Generales'!AA8</f>
        <v>939533.86519682361</v>
      </c>
      <c r="AB12" s="43">
        <f>Índice!$G$51*'Datos Generales'!AB8</f>
        <v>18537961.255754095</v>
      </c>
      <c r="AC12" s="43">
        <f>Índice!$G$51*'Datos Generales'!AC8</f>
        <v>551733.34405781317</v>
      </c>
      <c r="AD12" s="43">
        <f>Índice!$G$51*'Datos Generales'!AD8</f>
        <v>5635440.1485635089</v>
      </c>
      <c r="AE12" s="43">
        <f>Índice!$G$51*'Datos Generales'!AE8</f>
        <v>0</v>
      </c>
      <c r="AF12" s="43">
        <f>Índice!$G$51*'Datos Generales'!AF8</f>
        <v>0</v>
      </c>
      <c r="AG12" s="43">
        <f>Índice!$G$51*'Datos Generales'!AG8</f>
        <v>0</v>
      </c>
      <c r="AH12" s="43">
        <f>Índice!$G$51*'Datos Generales'!AH8</f>
        <v>0</v>
      </c>
      <c r="AI12" s="43">
        <f>Índice!$G$51*'Datos Generales'!AI8</f>
        <v>0</v>
      </c>
      <c r="AJ12" s="43">
        <f>Índice!$G$51*'Datos Generales'!AJ8</f>
        <v>0</v>
      </c>
      <c r="AK12" s="43">
        <f>Índice!$G$51*'Datos Generales'!AK8</f>
        <v>0</v>
      </c>
      <c r="AL12" s="43">
        <f>Índice!$G$51*'Datos Generales'!AL8</f>
        <v>0</v>
      </c>
      <c r="AM12" s="43">
        <f>Índice!$G$51*'Datos Generales'!AM8</f>
        <v>0</v>
      </c>
      <c r="AN12" s="43">
        <f>Índice!$G$51*'Datos Generales'!AN8</f>
        <v>0</v>
      </c>
      <c r="AO12" s="43">
        <f>Índice!$G$51*'Datos Generales'!AO8</f>
        <v>0</v>
      </c>
      <c r="AP12" s="43">
        <f>Índice!$G$51*'Datos Generales'!AP8</f>
        <v>0</v>
      </c>
      <c r="AQ12" s="43">
        <f>Índice!$G$51*'Datos Generales'!AQ8</f>
        <v>130837937.16986868</v>
      </c>
    </row>
    <row r="13" spans="2:43">
      <c r="B13" s="44" t="str">
        <f>'Datos Generales'!B9</f>
        <v xml:space="preserve">5.11.00.00  Total Inversiones Financieras </v>
      </c>
      <c r="C13" s="43">
        <f>Índice!$G$51*'Datos Generales'!C9</f>
        <v>570636.16789585701</v>
      </c>
      <c r="D13" s="43">
        <f>Índice!$G$51*'Datos Generales'!D9</f>
        <v>105474.1251299312</v>
      </c>
      <c r="E13" s="43">
        <f>Índice!$G$51*'Datos Generales'!E9</f>
        <v>3959944.5538498522</v>
      </c>
      <c r="F13" s="43">
        <f>Índice!$G$51*'Datos Generales'!F9</f>
        <v>7689242.5806634091</v>
      </c>
      <c r="G13" s="43">
        <f>Índice!$G$51*'Datos Generales'!G9</f>
        <v>109049.1334384568</v>
      </c>
      <c r="H13" s="43">
        <f>Índice!$G$51*'Datos Generales'!H9</f>
        <v>2888901.5775592024</v>
      </c>
      <c r="I13" s="43">
        <f>Índice!$G$51*'Datos Generales'!I9</f>
        <v>2291884.8243895886</v>
      </c>
      <c r="J13" s="43">
        <f>Índice!$G$51*'Datos Generales'!J9</f>
        <v>341268.57927747647</v>
      </c>
      <c r="K13" s="43">
        <f>Índice!$G$51*'Datos Generales'!K9</f>
        <v>386665.03737068753</v>
      </c>
      <c r="L13" s="43">
        <f>Índice!$G$51*'Datos Generales'!L9</f>
        <v>1061423.6481852059</v>
      </c>
      <c r="M13" s="43">
        <f>Índice!$G$51*'Datos Generales'!M9</f>
        <v>1027585.9402068999</v>
      </c>
      <c r="N13" s="43">
        <f>Índice!$G$51*'Datos Generales'!N9</f>
        <v>122940.94406064162</v>
      </c>
      <c r="O13" s="43">
        <f>Índice!$G$51*'Datos Generales'!O9</f>
        <v>121982.28162719822</v>
      </c>
      <c r="P13" s="43">
        <f>Índice!$G$51*'Datos Generales'!P9</f>
        <v>667483.56856478169</v>
      </c>
      <c r="Q13" s="43">
        <f>Índice!$G$51*'Datos Generales'!Q9</f>
        <v>138972.02324972954</v>
      </c>
      <c r="R13" s="43">
        <f>Índice!$G$51*'Datos Generales'!R9</f>
        <v>2379072.5475707282</v>
      </c>
      <c r="S13" s="43">
        <f>Índice!$G$51*'Datos Generales'!S9</f>
        <v>476591.61298534164</v>
      </c>
      <c r="T13" s="43">
        <f>Índice!$G$51*'Datos Generales'!T9</f>
        <v>1934316.0669207543</v>
      </c>
      <c r="U13" s="43">
        <f>Índice!$G$51*'Datos Generales'!U9</f>
        <v>183418.92293223777</v>
      </c>
      <c r="V13" s="43">
        <f>Índice!$G$51*'Datos Generales'!V9</f>
        <v>2223978.9794302117</v>
      </c>
      <c r="W13" s="43">
        <f>Índice!$G$51*'Datos Generales'!W9</f>
        <v>285078.59511670825</v>
      </c>
      <c r="X13" s="43">
        <f>Índice!$G$51*'Datos Generales'!X9</f>
        <v>155772.3923603991</v>
      </c>
      <c r="Y13" s="43">
        <f>Índice!$G$51*'Datos Generales'!Y9</f>
        <v>2533952.6573139774</v>
      </c>
      <c r="Z13" s="43">
        <f>Índice!$G$51*'Datos Generales'!Z9</f>
        <v>174834.35981926305</v>
      </c>
      <c r="AA13" s="43">
        <f>Índice!$G$51*'Datos Generales'!AA9</f>
        <v>407388.13542543183</v>
      </c>
      <c r="AB13" s="43">
        <f>Índice!$G$51*'Datos Generales'!AB9</f>
        <v>4014086.0003111274</v>
      </c>
      <c r="AC13" s="43">
        <f>Índice!$G$51*'Datos Generales'!AC9</f>
        <v>166943.73537169161</v>
      </c>
      <c r="AD13" s="43">
        <f>Índice!$G$51*'Datos Generales'!AD9</f>
        <v>2606165.2353610848</v>
      </c>
      <c r="AE13" s="43">
        <f>Índice!$G$51*'Datos Generales'!AE9</f>
        <v>0</v>
      </c>
      <c r="AF13" s="43">
        <f>Índice!$G$51*'Datos Generales'!AF9</f>
        <v>0</v>
      </c>
      <c r="AG13" s="43">
        <f>Índice!$G$51*'Datos Generales'!AG9</f>
        <v>0</v>
      </c>
      <c r="AH13" s="43">
        <f>Índice!$G$51*'Datos Generales'!AH9</f>
        <v>0</v>
      </c>
      <c r="AI13" s="43">
        <f>Índice!$G$51*'Datos Generales'!AI9</f>
        <v>0</v>
      </c>
      <c r="AJ13" s="43">
        <f>Índice!$G$51*'Datos Generales'!AJ9</f>
        <v>0</v>
      </c>
      <c r="AK13" s="43">
        <f>Índice!$G$51*'Datos Generales'!AK9</f>
        <v>0</v>
      </c>
      <c r="AL13" s="43">
        <f>Índice!$G$51*'Datos Generales'!AL9</f>
        <v>0</v>
      </c>
      <c r="AM13" s="43">
        <f>Índice!$G$51*'Datos Generales'!AM9</f>
        <v>0</v>
      </c>
      <c r="AN13" s="43">
        <f>Índice!$G$51*'Datos Generales'!AN9</f>
        <v>0</v>
      </c>
      <c r="AO13" s="43">
        <f>Índice!$G$51*'Datos Generales'!AO9</f>
        <v>0</v>
      </c>
      <c r="AP13" s="43">
        <f>Índice!$G$51*'Datos Generales'!AP9</f>
        <v>0</v>
      </c>
      <c r="AQ13" s="43">
        <f>Índice!$G$51*'Datos Generales'!AQ9</f>
        <v>39025054.226387873</v>
      </c>
    </row>
    <row r="14" spans="2:43">
      <c r="B14" s="45" t="str">
        <f>'Datos Generales'!B10</f>
        <v>5.11.10.00  Efectivo Y Efectivo Equivalente</v>
      </c>
      <c r="C14" s="46">
        <f>Índice!$G$51*'Datos Generales'!C10</f>
        <v>170594.84623924311</v>
      </c>
      <c r="D14" s="46">
        <f>Índice!$G$51*'Datos Generales'!D10</f>
        <v>105474.1251299312</v>
      </c>
      <c r="E14" s="46">
        <f>Índice!$G$51*'Datos Generales'!E10</f>
        <v>254478.25110839267</v>
      </c>
      <c r="F14" s="46">
        <f>Índice!$G$51*'Datos Generales'!F10</f>
        <v>348580.7447267379</v>
      </c>
      <c r="G14" s="46">
        <f>Índice!$G$51*'Datos Generales'!G10</f>
        <v>26489.789352359265</v>
      </c>
      <c r="H14" s="46">
        <f>Índice!$G$51*'Datos Generales'!H10</f>
        <v>1422101.5178085291</v>
      </c>
      <c r="I14" s="46">
        <f>Índice!$G$51*'Datos Generales'!I10</f>
        <v>325702.99849385873</v>
      </c>
      <c r="J14" s="46">
        <f>Índice!$G$51*'Datos Generales'!J10</f>
        <v>89705.913548907163</v>
      </c>
      <c r="K14" s="46">
        <f>Índice!$G$51*'Datos Generales'!K10</f>
        <v>33533.253547917207</v>
      </c>
      <c r="L14" s="46">
        <f>Índice!$G$51*'Datos Generales'!L10</f>
        <v>53946.196109488686</v>
      </c>
      <c r="M14" s="46">
        <f>Índice!$G$51*'Datos Generales'!M10</f>
        <v>30244.889372865415</v>
      </c>
      <c r="N14" s="46">
        <f>Índice!$G$51*'Datos Generales'!N10</f>
        <v>28383.293499550986</v>
      </c>
      <c r="O14" s="46">
        <f>Índice!$G$51*'Datos Generales'!O10</f>
        <v>8609.2235240876525</v>
      </c>
      <c r="P14" s="46">
        <f>Índice!$G$51*'Datos Generales'!P10</f>
        <v>90424.645208278816</v>
      </c>
      <c r="Q14" s="46">
        <f>Índice!$G$51*'Datos Generales'!Q10</f>
        <v>138972.02324972954</v>
      </c>
      <c r="R14" s="46">
        <f>Índice!$G$51*'Datos Generales'!R10</f>
        <v>1397940.4137292197</v>
      </c>
      <c r="S14" s="46">
        <f>Índice!$G$51*'Datos Generales'!S10</f>
        <v>296606.93956343114</v>
      </c>
      <c r="T14" s="46">
        <f>Índice!$G$51*'Datos Generales'!T10</f>
        <v>670765.08262563543</v>
      </c>
      <c r="U14" s="46">
        <f>Índice!$G$51*'Datos Generales'!U10</f>
        <v>76871.141838906522</v>
      </c>
      <c r="V14" s="46">
        <f>Índice!$G$51*'Datos Generales'!V10</f>
        <v>575274.57909362821</v>
      </c>
      <c r="W14" s="46">
        <f>Índice!$G$51*'Datos Generales'!W10</f>
        <v>85985.638625098101</v>
      </c>
      <c r="X14" s="46">
        <f>Índice!$G$51*'Datos Generales'!X10</f>
        <v>79697.719928440609</v>
      </c>
      <c r="Y14" s="46">
        <f>Índice!$G$51*'Datos Generales'!Y10</f>
        <v>115165.22475445655</v>
      </c>
      <c r="Z14" s="46">
        <f>Índice!$G$51*'Datos Generales'!Z10</f>
        <v>51316.945503143092</v>
      </c>
      <c r="AA14" s="46">
        <f>Índice!$G$51*'Datos Generales'!AA10</f>
        <v>44321.608884111978</v>
      </c>
      <c r="AB14" s="46">
        <f>Índice!$G$51*'Datos Generales'!AB10</f>
        <v>869602.72873194213</v>
      </c>
      <c r="AC14" s="46">
        <f>Índice!$G$51*'Datos Generales'!AC10</f>
        <v>34633.735442402467</v>
      </c>
      <c r="AD14" s="46">
        <f>Índice!$G$51*'Datos Generales'!AD10</f>
        <v>3940.8486009857093</v>
      </c>
      <c r="AE14" s="46">
        <f>Índice!$G$51*'Datos Generales'!AE10</f>
        <v>0</v>
      </c>
      <c r="AF14" s="46">
        <f>Índice!$G$51*'Datos Generales'!AF10</f>
        <v>0</v>
      </c>
      <c r="AG14" s="46">
        <f>Índice!$G$51*'Datos Generales'!AG10</f>
        <v>0</v>
      </c>
      <c r="AH14" s="46">
        <f>Índice!$G$51*'Datos Generales'!AH10</f>
        <v>0</v>
      </c>
      <c r="AI14" s="46">
        <f>Índice!$G$51*'Datos Generales'!AI10</f>
        <v>0</v>
      </c>
      <c r="AJ14" s="46">
        <f>Índice!$G$51*'Datos Generales'!AJ10</f>
        <v>0</v>
      </c>
      <c r="AK14" s="46">
        <f>Índice!$G$51*'Datos Generales'!AK10</f>
        <v>0</v>
      </c>
      <c r="AL14" s="46">
        <f>Índice!$G$51*'Datos Generales'!AL10</f>
        <v>0</v>
      </c>
      <c r="AM14" s="46">
        <f>Índice!$G$51*'Datos Generales'!AM10</f>
        <v>0</v>
      </c>
      <c r="AN14" s="46">
        <f>Índice!$G$51*'Datos Generales'!AN10</f>
        <v>0</v>
      </c>
      <c r="AO14" s="46">
        <f>Índice!$G$51*'Datos Generales'!AO10</f>
        <v>0</v>
      </c>
      <c r="AP14" s="46">
        <f>Índice!$G$51*'Datos Generales'!AP10</f>
        <v>0</v>
      </c>
      <c r="AQ14" s="46">
        <f>Índice!$G$51*'Datos Generales'!AQ10</f>
        <v>7429364.3182412796</v>
      </c>
    </row>
    <row r="15" spans="2:43">
      <c r="B15" s="45" t="str">
        <f>'Datos Generales'!B11</f>
        <v>5.11.20.00  Activos Financieros A Valor Razonable</v>
      </c>
      <c r="C15" s="46">
        <f>Índice!$G$51*'Datos Generales'!C11</f>
        <v>400041.3216566139</v>
      </c>
      <c r="D15" s="46">
        <f>Índice!$G$51*'Datos Generales'!D11</f>
        <v>0</v>
      </c>
      <c r="E15" s="46">
        <f>Índice!$G$51*'Datos Generales'!E11</f>
        <v>3705466.3027414596</v>
      </c>
      <c r="F15" s="46">
        <f>Índice!$G$51*'Datos Generales'!F11</f>
        <v>7329117.979295861</v>
      </c>
      <c r="G15" s="46">
        <f>Índice!$G$51*'Datos Generales'!G11</f>
        <v>75539.391250238652</v>
      </c>
      <c r="H15" s="46">
        <f>Índice!$G$51*'Datos Generales'!H11</f>
        <v>1371062.2449989747</v>
      </c>
      <c r="I15" s="46">
        <f>Índice!$G$51*'Datos Generales'!I11</f>
        <v>1958778.5318304917</v>
      </c>
      <c r="J15" s="46">
        <f>Índice!$G$51*'Datos Generales'!J11</f>
        <v>0</v>
      </c>
      <c r="K15" s="46">
        <f>Índice!$G$51*'Datos Generales'!K11</f>
        <v>353131.73962848517</v>
      </c>
      <c r="L15" s="46">
        <f>Índice!$G$51*'Datos Generales'!L11</f>
        <v>865.32410320956569</v>
      </c>
      <c r="M15" s="46">
        <f>Índice!$G$51*'Datos Generales'!M11</f>
        <v>452476.86871115322</v>
      </c>
      <c r="N15" s="46">
        <f>Índice!$G$51*'Datos Generales'!N11</f>
        <v>94557.650561090646</v>
      </c>
      <c r="O15" s="46">
        <f>Índice!$G$51*'Datos Generales'!O11</f>
        <v>0</v>
      </c>
      <c r="P15" s="46">
        <f>Índice!$G$51*'Datos Generales'!P11</f>
        <v>577058.9233565029</v>
      </c>
      <c r="Q15" s="46">
        <f>Índice!$G$51*'Datos Generales'!Q11</f>
        <v>0</v>
      </c>
      <c r="R15" s="46">
        <f>Índice!$G$51*'Datos Generales'!R11</f>
        <v>981132.13384150865</v>
      </c>
      <c r="S15" s="46">
        <f>Índice!$G$51*'Datos Generales'!S11</f>
        <v>179984.67342191047</v>
      </c>
      <c r="T15" s="46">
        <f>Índice!$G$51*'Datos Generales'!T11</f>
        <v>1263550.9842951188</v>
      </c>
      <c r="U15" s="46">
        <f>Índice!$G$51*'Datos Generales'!U11</f>
        <v>106547.73689904611</v>
      </c>
      <c r="V15" s="46">
        <f>Índice!$G$51*'Datos Generales'!V11</f>
        <v>1648704.4003365836</v>
      </c>
      <c r="W15" s="46">
        <f>Índice!$G$51*'Datos Generales'!W11</f>
        <v>199092.95649161015</v>
      </c>
      <c r="X15" s="46">
        <f>Índice!$G$51*'Datos Generales'!X11</f>
        <v>76074.672431958475</v>
      </c>
      <c r="Y15" s="46">
        <f>Índice!$G$51*'Datos Generales'!Y11</f>
        <v>2418787.4325595209</v>
      </c>
      <c r="Z15" s="46">
        <f>Índice!$G$51*'Datos Generales'!Z11</f>
        <v>123517.41431611995</v>
      </c>
      <c r="AA15" s="46">
        <f>Índice!$G$51*'Datos Generales'!AA11</f>
        <v>363066.52654131985</v>
      </c>
      <c r="AB15" s="46">
        <f>Índice!$G$51*'Datos Generales'!AB11</f>
        <v>3143603.3633618769</v>
      </c>
      <c r="AC15" s="46">
        <f>Índice!$G$51*'Datos Generales'!AC11</f>
        <v>132309.99992928913</v>
      </c>
      <c r="AD15" s="46">
        <f>Índice!$G$51*'Datos Generales'!AD11</f>
        <v>2602224.3867600993</v>
      </c>
      <c r="AE15" s="46">
        <f>Índice!$G$51*'Datos Generales'!AE11</f>
        <v>0</v>
      </c>
      <c r="AF15" s="46">
        <f>Índice!$G$51*'Datos Generales'!AF11</f>
        <v>0</v>
      </c>
      <c r="AG15" s="46">
        <f>Índice!$G$51*'Datos Generales'!AG11</f>
        <v>0</v>
      </c>
      <c r="AH15" s="46">
        <f>Índice!$G$51*'Datos Generales'!AH11</f>
        <v>0</v>
      </c>
      <c r="AI15" s="46">
        <f>Índice!$G$51*'Datos Generales'!AI11</f>
        <v>0</v>
      </c>
      <c r="AJ15" s="46">
        <f>Índice!$G$51*'Datos Generales'!AJ11</f>
        <v>0</v>
      </c>
      <c r="AK15" s="46">
        <f>Índice!$G$51*'Datos Generales'!AK11</f>
        <v>0</v>
      </c>
      <c r="AL15" s="46">
        <f>Índice!$G$51*'Datos Generales'!AL11</f>
        <v>0</v>
      </c>
      <c r="AM15" s="46">
        <f>Índice!$G$51*'Datos Generales'!AM11</f>
        <v>0</v>
      </c>
      <c r="AN15" s="46">
        <f>Índice!$G$51*'Datos Generales'!AN11</f>
        <v>0</v>
      </c>
      <c r="AO15" s="46">
        <f>Índice!$G$51*'Datos Generales'!AO11</f>
        <v>0</v>
      </c>
      <c r="AP15" s="46">
        <f>Índice!$G$51*'Datos Generales'!AP11</f>
        <v>0</v>
      </c>
      <c r="AQ15" s="46">
        <f>Índice!$G$51*'Datos Generales'!AQ11</f>
        <v>29556692.959320042</v>
      </c>
    </row>
    <row r="16" spans="2:43">
      <c r="B16" s="45" t="str">
        <f>'Datos Generales'!B12</f>
        <v>5.11.30.00  Activos Financieros A Costo Amortizado</v>
      </c>
      <c r="C16" s="46">
        <f>Índice!$G$51*'Datos Generales'!C12</f>
        <v>0</v>
      </c>
      <c r="D16" s="46">
        <f>Índice!$G$51*'Datos Generales'!D12</f>
        <v>0</v>
      </c>
      <c r="E16" s="46">
        <f>Índice!$G$51*'Datos Generales'!E12</f>
        <v>0</v>
      </c>
      <c r="F16" s="46">
        <f>Índice!$G$51*'Datos Generales'!F12</f>
        <v>11543.856640810063</v>
      </c>
      <c r="G16" s="46">
        <f>Índice!$G$51*'Datos Generales'!G12</f>
        <v>6645.6272406502567</v>
      </c>
      <c r="H16" s="46">
        <f>Índice!$G$51*'Datos Generales'!H12</f>
        <v>95737.814751698825</v>
      </c>
      <c r="I16" s="46">
        <f>Índice!$G$51*'Datos Generales'!I12</f>
        <v>7403.2940652378356</v>
      </c>
      <c r="J16" s="46">
        <f>Índice!$G$51*'Datos Generales'!J12</f>
        <v>251562.66572856929</v>
      </c>
      <c r="K16" s="46">
        <f>Índice!$G$51*'Datos Generales'!K12</f>
        <v>0</v>
      </c>
      <c r="L16" s="46">
        <f>Índice!$G$51*'Datos Generales'!L12</f>
        <v>1006612.1279725076</v>
      </c>
      <c r="M16" s="46">
        <f>Índice!$G$51*'Datos Generales'!M12</f>
        <v>325275.46297933121</v>
      </c>
      <c r="N16" s="46">
        <f>Índice!$G$51*'Datos Generales'!N12</f>
        <v>0</v>
      </c>
      <c r="O16" s="46">
        <f>Índice!$G$51*'Datos Generales'!O12</f>
        <v>113373.05810311057</v>
      </c>
      <c r="P16" s="46">
        <f>Índice!$G$51*'Datos Generales'!P12</f>
        <v>0</v>
      </c>
      <c r="Q16" s="46">
        <f>Índice!$G$51*'Datos Generales'!Q12</f>
        <v>0</v>
      </c>
      <c r="R16" s="46">
        <f>Índice!$G$51*'Datos Generales'!R12</f>
        <v>0</v>
      </c>
      <c r="S16" s="46">
        <f>Índice!$G$51*'Datos Generales'!S12</f>
        <v>0</v>
      </c>
      <c r="T16" s="46">
        <f>Índice!$G$51*'Datos Generales'!T12</f>
        <v>0</v>
      </c>
      <c r="U16" s="46">
        <f>Índice!$G$51*'Datos Generales'!U12</f>
        <v>0</v>
      </c>
      <c r="V16" s="46">
        <f>Índice!$G$51*'Datos Generales'!V12</f>
        <v>0</v>
      </c>
      <c r="W16" s="46">
        <f>Índice!$G$51*'Datos Generales'!W12</f>
        <v>0</v>
      </c>
      <c r="X16" s="46">
        <f>Índice!$G$51*'Datos Generales'!X12</f>
        <v>0</v>
      </c>
      <c r="Y16" s="46">
        <f>Índice!$G$51*'Datos Generales'!Y12</f>
        <v>0</v>
      </c>
      <c r="Z16" s="46">
        <f>Índice!$G$51*'Datos Generales'!Z12</f>
        <v>0</v>
      </c>
      <c r="AA16" s="46">
        <f>Índice!$G$51*'Datos Generales'!AA12</f>
        <v>0</v>
      </c>
      <c r="AB16" s="46">
        <f>Índice!$G$51*'Datos Generales'!AB12</f>
        <v>879.9082173086033</v>
      </c>
      <c r="AC16" s="46">
        <f>Índice!$G$51*'Datos Generales'!AC12</f>
        <v>0</v>
      </c>
      <c r="AD16" s="46">
        <f>Índice!$G$51*'Datos Generales'!AD12</f>
        <v>0</v>
      </c>
      <c r="AE16" s="46">
        <f>Índice!$G$51*'Datos Generales'!AE12</f>
        <v>0</v>
      </c>
      <c r="AF16" s="46">
        <f>Índice!$G$51*'Datos Generales'!AF12</f>
        <v>0</v>
      </c>
      <c r="AG16" s="46">
        <f>Índice!$G$51*'Datos Generales'!AG12</f>
        <v>0</v>
      </c>
      <c r="AH16" s="46">
        <f>Índice!$G$51*'Datos Generales'!AH12</f>
        <v>0</v>
      </c>
      <c r="AI16" s="46">
        <f>Índice!$G$51*'Datos Generales'!AI12</f>
        <v>0</v>
      </c>
      <c r="AJ16" s="46">
        <f>Índice!$G$51*'Datos Generales'!AJ12</f>
        <v>0</v>
      </c>
      <c r="AK16" s="46">
        <f>Índice!$G$51*'Datos Generales'!AK12</f>
        <v>0</v>
      </c>
      <c r="AL16" s="46">
        <f>Índice!$G$51*'Datos Generales'!AL12</f>
        <v>0</v>
      </c>
      <c r="AM16" s="46">
        <f>Índice!$G$51*'Datos Generales'!AM12</f>
        <v>0</v>
      </c>
      <c r="AN16" s="46">
        <f>Índice!$G$51*'Datos Generales'!AN12</f>
        <v>0</v>
      </c>
      <c r="AO16" s="46">
        <f>Índice!$G$51*'Datos Generales'!AO12</f>
        <v>0</v>
      </c>
      <c r="AP16" s="46">
        <f>Índice!$G$51*'Datos Generales'!AP12</f>
        <v>0</v>
      </c>
      <c r="AQ16" s="46">
        <f>Índice!$G$51*'Datos Generales'!AQ12</f>
        <v>1819033.8156992241</v>
      </c>
    </row>
    <row r="17" spans="2:43">
      <c r="B17" s="45" t="str">
        <f>'Datos Generales'!B13</f>
        <v>5.11.40.00  Préstamos</v>
      </c>
      <c r="C17" s="46">
        <f>Índice!$G$51*'Datos Generales'!C13</f>
        <v>0</v>
      </c>
      <c r="D17" s="46">
        <f>Índice!$G$51*'Datos Generales'!D13</f>
        <v>0</v>
      </c>
      <c r="E17" s="46">
        <f>Índice!$G$51*'Datos Generales'!E13</f>
        <v>0</v>
      </c>
      <c r="F17" s="46">
        <f>Índice!$G$51*'Datos Generales'!F13</f>
        <v>0</v>
      </c>
      <c r="G17" s="46">
        <f>Índice!$G$51*'Datos Generales'!G13</f>
        <v>0</v>
      </c>
      <c r="H17" s="46">
        <f>Índice!$G$51*'Datos Generales'!H13</f>
        <v>0</v>
      </c>
      <c r="I17" s="46">
        <f>Índice!$G$51*'Datos Generales'!I13</f>
        <v>0</v>
      </c>
      <c r="J17" s="46">
        <f>Índice!$G$51*'Datos Generales'!J13</f>
        <v>0</v>
      </c>
      <c r="K17" s="46">
        <f>Índice!$G$51*'Datos Generales'!K13</f>
        <v>0</v>
      </c>
      <c r="L17" s="46">
        <f>Índice!$G$51*'Datos Generales'!L13</f>
        <v>0</v>
      </c>
      <c r="M17" s="46">
        <f>Índice!$G$51*'Datos Generales'!M13</f>
        <v>0</v>
      </c>
      <c r="N17" s="46">
        <f>Índice!$G$51*'Datos Generales'!N13</f>
        <v>0</v>
      </c>
      <c r="O17" s="46">
        <f>Índice!$G$51*'Datos Generales'!O13</f>
        <v>0</v>
      </c>
      <c r="P17" s="46">
        <f>Índice!$G$51*'Datos Generales'!P13</f>
        <v>0</v>
      </c>
      <c r="Q17" s="46">
        <f>Índice!$G$51*'Datos Generales'!Q13</f>
        <v>0</v>
      </c>
      <c r="R17" s="46">
        <f>Índice!$G$51*'Datos Generales'!R13</f>
        <v>0</v>
      </c>
      <c r="S17" s="46">
        <f>Índice!$G$51*'Datos Generales'!S13</f>
        <v>0</v>
      </c>
      <c r="T17" s="46">
        <f>Índice!$G$51*'Datos Generales'!T13</f>
        <v>0</v>
      </c>
      <c r="U17" s="46">
        <f>Índice!$G$51*'Datos Generales'!U13</f>
        <v>0</v>
      </c>
      <c r="V17" s="46">
        <f>Índice!$G$51*'Datos Generales'!V13</f>
        <v>0</v>
      </c>
      <c r="W17" s="46">
        <f>Índice!$G$51*'Datos Generales'!W13</f>
        <v>0</v>
      </c>
      <c r="X17" s="46">
        <f>Índice!$G$51*'Datos Generales'!X13</f>
        <v>0</v>
      </c>
      <c r="Y17" s="46">
        <f>Índice!$G$51*'Datos Generales'!Y13</f>
        <v>0</v>
      </c>
      <c r="Z17" s="46">
        <f>Índice!$G$51*'Datos Generales'!Z13</f>
        <v>0</v>
      </c>
      <c r="AA17" s="46">
        <f>Índice!$G$51*'Datos Generales'!AA13</f>
        <v>0</v>
      </c>
      <c r="AB17" s="46">
        <f>Índice!$G$51*'Datos Generales'!AB13</f>
        <v>0</v>
      </c>
      <c r="AC17" s="46">
        <f>Índice!$G$51*'Datos Generales'!AC13</f>
        <v>0</v>
      </c>
      <c r="AD17" s="46">
        <f>Índice!$G$51*'Datos Generales'!AD13</f>
        <v>0</v>
      </c>
      <c r="AE17" s="46">
        <f>Índice!$G$51*'Datos Generales'!AE13</f>
        <v>0</v>
      </c>
      <c r="AF17" s="46">
        <f>Índice!$G$51*'Datos Generales'!AF13</f>
        <v>0</v>
      </c>
      <c r="AG17" s="46">
        <f>Índice!$G$51*'Datos Generales'!AG13</f>
        <v>0</v>
      </c>
      <c r="AH17" s="46">
        <f>Índice!$G$51*'Datos Generales'!AH13</f>
        <v>0</v>
      </c>
      <c r="AI17" s="46">
        <f>Índice!$G$51*'Datos Generales'!AI13</f>
        <v>0</v>
      </c>
      <c r="AJ17" s="46">
        <f>Índice!$G$51*'Datos Generales'!AJ13</f>
        <v>0</v>
      </c>
      <c r="AK17" s="46">
        <f>Índice!$G$51*'Datos Generales'!AK13</f>
        <v>0</v>
      </c>
      <c r="AL17" s="46">
        <f>Índice!$G$51*'Datos Generales'!AL13</f>
        <v>0</v>
      </c>
      <c r="AM17" s="46">
        <f>Índice!$G$51*'Datos Generales'!AM13</f>
        <v>0</v>
      </c>
      <c r="AN17" s="46">
        <f>Índice!$G$51*'Datos Generales'!AN13</f>
        <v>0</v>
      </c>
      <c r="AO17" s="46">
        <f>Índice!$G$51*'Datos Generales'!AO13</f>
        <v>0</v>
      </c>
      <c r="AP17" s="46">
        <f>Índice!$G$51*'Datos Generales'!AP13</f>
        <v>0</v>
      </c>
      <c r="AQ17" s="46">
        <f>Índice!$G$51*'Datos Generales'!AQ13</f>
        <v>0</v>
      </c>
    </row>
    <row r="18" spans="2:43">
      <c r="B18" s="47" t="str">
        <f>'Datos Generales'!B14</f>
        <v>5.11.41.00  Avance Tenedores De Pólizas</v>
      </c>
      <c r="C18" s="46">
        <f>Índice!$G$51*'Datos Generales'!C14</f>
        <v>0</v>
      </c>
      <c r="D18" s="46">
        <f>Índice!$G$51*'Datos Generales'!D14</f>
        <v>0</v>
      </c>
      <c r="E18" s="46">
        <f>Índice!$G$51*'Datos Generales'!E14</f>
        <v>0</v>
      </c>
      <c r="F18" s="46">
        <f>Índice!$G$51*'Datos Generales'!F14</f>
        <v>0</v>
      </c>
      <c r="G18" s="46">
        <f>Índice!$G$51*'Datos Generales'!G14</f>
        <v>0</v>
      </c>
      <c r="H18" s="46">
        <f>Índice!$G$51*'Datos Generales'!H14</f>
        <v>0</v>
      </c>
      <c r="I18" s="46">
        <f>Índice!$G$51*'Datos Generales'!I14</f>
        <v>0</v>
      </c>
      <c r="J18" s="46">
        <f>Índice!$G$51*'Datos Generales'!J14</f>
        <v>0</v>
      </c>
      <c r="K18" s="46">
        <f>Índice!$G$51*'Datos Generales'!K14</f>
        <v>0</v>
      </c>
      <c r="L18" s="46">
        <f>Índice!$G$51*'Datos Generales'!L14</f>
        <v>0</v>
      </c>
      <c r="M18" s="46">
        <f>Índice!$G$51*'Datos Generales'!M14</f>
        <v>0</v>
      </c>
      <c r="N18" s="46">
        <f>Índice!$G$51*'Datos Generales'!N14</f>
        <v>0</v>
      </c>
      <c r="O18" s="46">
        <f>Índice!$G$51*'Datos Generales'!O14</f>
        <v>0</v>
      </c>
      <c r="P18" s="46">
        <f>Índice!$G$51*'Datos Generales'!P14</f>
        <v>0</v>
      </c>
      <c r="Q18" s="46">
        <f>Índice!$G$51*'Datos Generales'!Q14</f>
        <v>0</v>
      </c>
      <c r="R18" s="46">
        <f>Índice!$G$51*'Datos Generales'!R14</f>
        <v>0</v>
      </c>
      <c r="S18" s="46">
        <f>Índice!$G$51*'Datos Generales'!S14</f>
        <v>0</v>
      </c>
      <c r="T18" s="46">
        <f>Índice!$G$51*'Datos Generales'!T14</f>
        <v>0</v>
      </c>
      <c r="U18" s="46">
        <f>Índice!$G$51*'Datos Generales'!U14</f>
        <v>0</v>
      </c>
      <c r="V18" s="46">
        <f>Índice!$G$51*'Datos Generales'!V14</f>
        <v>0</v>
      </c>
      <c r="W18" s="46">
        <f>Índice!$G$51*'Datos Generales'!W14</f>
        <v>0</v>
      </c>
      <c r="X18" s="46">
        <f>Índice!$G$51*'Datos Generales'!X14</f>
        <v>0</v>
      </c>
      <c r="Y18" s="46">
        <f>Índice!$G$51*'Datos Generales'!Y14</f>
        <v>0</v>
      </c>
      <c r="Z18" s="46">
        <f>Índice!$G$51*'Datos Generales'!Z14</f>
        <v>0</v>
      </c>
      <c r="AA18" s="46">
        <f>Índice!$G$51*'Datos Generales'!AA14</f>
        <v>0</v>
      </c>
      <c r="AB18" s="46">
        <f>Índice!$G$51*'Datos Generales'!AB14</f>
        <v>0</v>
      </c>
      <c r="AC18" s="46">
        <f>Índice!$G$51*'Datos Generales'!AC14</f>
        <v>0</v>
      </c>
      <c r="AD18" s="46">
        <f>Índice!$G$51*'Datos Generales'!AD14</f>
        <v>0</v>
      </c>
      <c r="AE18" s="46">
        <f>Índice!$G$51*'Datos Generales'!AE14</f>
        <v>0</v>
      </c>
      <c r="AF18" s="46">
        <f>Índice!$G$51*'Datos Generales'!AF14</f>
        <v>0</v>
      </c>
      <c r="AG18" s="46">
        <f>Índice!$G$51*'Datos Generales'!AG14</f>
        <v>0</v>
      </c>
      <c r="AH18" s="46">
        <f>Índice!$G$51*'Datos Generales'!AH14</f>
        <v>0</v>
      </c>
      <c r="AI18" s="46">
        <f>Índice!$G$51*'Datos Generales'!AI14</f>
        <v>0</v>
      </c>
      <c r="AJ18" s="46">
        <f>Índice!$G$51*'Datos Generales'!AJ14</f>
        <v>0</v>
      </c>
      <c r="AK18" s="46">
        <f>Índice!$G$51*'Datos Generales'!AK14</f>
        <v>0</v>
      </c>
      <c r="AL18" s="46">
        <f>Índice!$G$51*'Datos Generales'!AL14</f>
        <v>0</v>
      </c>
      <c r="AM18" s="46">
        <f>Índice!$G$51*'Datos Generales'!AM14</f>
        <v>0</v>
      </c>
      <c r="AN18" s="46">
        <f>Índice!$G$51*'Datos Generales'!AN14</f>
        <v>0</v>
      </c>
      <c r="AO18" s="46">
        <f>Índice!$G$51*'Datos Generales'!AO14</f>
        <v>0</v>
      </c>
      <c r="AP18" s="46">
        <f>Índice!$G$51*'Datos Generales'!AP14</f>
        <v>0</v>
      </c>
      <c r="AQ18" s="46">
        <f>Índice!$G$51*'Datos Generales'!AQ14</f>
        <v>0</v>
      </c>
    </row>
    <row r="19" spans="2:43">
      <c r="B19" s="47" t="str">
        <f>'Datos Generales'!B15</f>
        <v>5.11.42.00  Préstamos Otorgados</v>
      </c>
      <c r="C19" s="46">
        <f>Índice!$G$51*'Datos Generales'!C15</f>
        <v>0</v>
      </c>
      <c r="D19" s="46">
        <f>Índice!$G$51*'Datos Generales'!D15</f>
        <v>0</v>
      </c>
      <c r="E19" s="46">
        <f>Índice!$G$51*'Datos Generales'!E15</f>
        <v>0</v>
      </c>
      <c r="F19" s="46">
        <f>Índice!$G$51*'Datos Generales'!F15</f>
        <v>0</v>
      </c>
      <c r="G19" s="46">
        <f>Índice!$G$51*'Datos Generales'!G15</f>
        <v>0</v>
      </c>
      <c r="H19" s="46">
        <f>Índice!$G$51*'Datos Generales'!H15</f>
        <v>0</v>
      </c>
      <c r="I19" s="46">
        <f>Índice!$G$51*'Datos Generales'!I15</f>
        <v>0</v>
      </c>
      <c r="J19" s="46">
        <f>Índice!$G$51*'Datos Generales'!J15</f>
        <v>0</v>
      </c>
      <c r="K19" s="46">
        <f>Índice!$G$51*'Datos Generales'!K15</f>
        <v>0</v>
      </c>
      <c r="L19" s="46">
        <f>Índice!$G$51*'Datos Generales'!L15</f>
        <v>0</v>
      </c>
      <c r="M19" s="46">
        <f>Índice!$G$51*'Datos Generales'!M15</f>
        <v>0</v>
      </c>
      <c r="N19" s="46">
        <f>Índice!$G$51*'Datos Generales'!N15</f>
        <v>0</v>
      </c>
      <c r="O19" s="46">
        <f>Índice!$G$51*'Datos Generales'!O15</f>
        <v>0</v>
      </c>
      <c r="P19" s="46">
        <f>Índice!$G$51*'Datos Generales'!P15</f>
        <v>0</v>
      </c>
      <c r="Q19" s="46">
        <f>Índice!$G$51*'Datos Generales'!Q15</f>
        <v>0</v>
      </c>
      <c r="R19" s="46">
        <f>Índice!$G$51*'Datos Generales'!R15</f>
        <v>0</v>
      </c>
      <c r="S19" s="46">
        <f>Índice!$G$51*'Datos Generales'!S15</f>
        <v>0</v>
      </c>
      <c r="T19" s="46">
        <f>Índice!$G$51*'Datos Generales'!T15</f>
        <v>0</v>
      </c>
      <c r="U19" s="46">
        <f>Índice!$G$51*'Datos Generales'!U15</f>
        <v>0</v>
      </c>
      <c r="V19" s="46">
        <f>Índice!$G$51*'Datos Generales'!V15</f>
        <v>0</v>
      </c>
      <c r="W19" s="46">
        <f>Índice!$G$51*'Datos Generales'!W15</f>
        <v>0</v>
      </c>
      <c r="X19" s="46">
        <f>Índice!$G$51*'Datos Generales'!X15</f>
        <v>0</v>
      </c>
      <c r="Y19" s="46">
        <f>Índice!$G$51*'Datos Generales'!Y15</f>
        <v>0</v>
      </c>
      <c r="Z19" s="46">
        <f>Índice!$G$51*'Datos Generales'!Z15</f>
        <v>0</v>
      </c>
      <c r="AA19" s="46">
        <f>Índice!$G$51*'Datos Generales'!AA15</f>
        <v>0</v>
      </c>
      <c r="AB19" s="46">
        <f>Índice!$G$51*'Datos Generales'!AB15</f>
        <v>0</v>
      </c>
      <c r="AC19" s="46">
        <f>Índice!$G$51*'Datos Generales'!AC15</f>
        <v>0</v>
      </c>
      <c r="AD19" s="46">
        <f>Índice!$G$51*'Datos Generales'!AD15</f>
        <v>0</v>
      </c>
      <c r="AE19" s="46">
        <f>Índice!$G$51*'Datos Generales'!AE15</f>
        <v>0</v>
      </c>
      <c r="AF19" s="46">
        <f>Índice!$G$51*'Datos Generales'!AF15</f>
        <v>0</v>
      </c>
      <c r="AG19" s="46">
        <f>Índice!$G$51*'Datos Generales'!AG15</f>
        <v>0</v>
      </c>
      <c r="AH19" s="46">
        <f>Índice!$G$51*'Datos Generales'!AH15</f>
        <v>0</v>
      </c>
      <c r="AI19" s="46">
        <f>Índice!$G$51*'Datos Generales'!AI15</f>
        <v>0</v>
      </c>
      <c r="AJ19" s="46">
        <f>Índice!$G$51*'Datos Generales'!AJ15</f>
        <v>0</v>
      </c>
      <c r="AK19" s="46">
        <f>Índice!$G$51*'Datos Generales'!AK15</f>
        <v>0</v>
      </c>
      <c r="AL19" s="46">
        <f>Índice!$G$51*'Datos Generales'!AL15</f>
        <v>0</v>
      </c>
      <c r="AM19" s="46">
        <f>Índice!$G$51*'Datos Generales'!AM15</f>
        <v>0</v>
      </c>
      <c r="AN19" s="46">
        <f>Índice!$G$51*'Datos Generales'!AN15</f>
        <v>0</v>
      </c>
      <c r="AO19" s="46">
        <f>Índice!$G$51*'Datos Generales'!AO15</f>
        <v>0</v>
      </c>
      <c r="AP19" s="46">
        <f>Índice!$G$51*'Datos Generales'!AP15</f>
        <v>0</v>
      </c>
      <c r="AQ19" s="46">
        <f>Índice!$G$51*'Datos Generales'!AQ15</f>
        <v>0</v>
      </c>
    </row>
    <row r="20" spans="2:43">
      <c r="B20" s="45" t="str">
        <f>'Datos Generales'!B16</f>
        <v>5.11.50.00  Inversiones Seguros Cuenta Única De Inversión (Cui)</v>
      </c>
      <c r="C20" s="46">
        <f>Índice!$G$51*'Datos Generales'!C16</f>
        <v>0</v>
      </c>
      <c r="D20" s="46">
        <f>Índice!$G$51*'Datos Generales'!D16</f>
        <v>0</v>
      </c>
      <c r="E20" s="46">
        <f>Índice!$G$51*'Datos Generales'!E16</f>
        <v>0</v>
      </c>
      <c r="F20" s="46">
        <f>Índice!$G$51*'Datos Generales'!F16</f>
        <v>0</v>
      </c>
      <c r="G20" s="46">
        <f>Índice!$G$51*'Datos Generales'!G16</f>
        <v>0</v>
      </c>
      <c r="H20" s="46">
        <f>Índice!$G$51*'Datos Generales'!H16</f>
        <v>0</v>
      </c>
      <c r="I20" s="46">
        <f>Índice!$G$51*'Datos Generales'!I16</f>
        <v>0</v>
      </c>
      <c r="J20" s="46">
        <f>Índice!$G$51*'Datos Generales'!J16</f>
        <v>0</v>
      </c>
      <c r="K20" s="46">
        <f>Índice!$G$51*'Datos Generales'!K16</f>
        <v>0</v>
      </c>
      <c r="L20" s="46">
        <f>Índice!$G$51*'Datos Generales'!L16</f>
        <v>0</v>
      </c>
      <c r="M20" s="46">
        <f>Índice!$G$51*'Datos Generales'!M16</f>
        <v>0</v>
      </c>
      <c r="N20" s="46">
        <f>Índice!$G$51*'Datos Generales'!N16</f>
        <v>0</v>
      </c>
      <c r="O20" s="46">
        <f>Índice!$G$51*'Datos Generales'!O16</f>
        <v>0</v>
      </c>
      <c r="P20" s="46">
        <f>Índice!$G$51*'Datos Generales'!P16</f>
        <v>0</v>
      </c>
      <c r="Q20" s="46">
        <f>Índice!$G$51*'Datos Generales'!Q16</f>
        <v>0</v>
      </c>
      <c r="R20" s="46">
        <f>Índice!$G$51*'Datos Generales'!R16</f>
        <v>0</v>
      </c>
      <c r="S20" s="46">
        <f>Índice!$G$51*'Datos Generales'!S16</f>
        <v>0</v>
      </c>
      <c r="T20" s="46">
        <f>Índice!$G$51*'Datos Generales'!T16</f>
        <v>0</v>
      </c>
      <c r="U20" s="46">
        <f>Índice!$G$51*'Datos Generales'!U16</f>
        <v>0</v>
      </c>
      <c r="V20" s="46">
        <f>Índice!$G$51*'Datos Generales'!V16</f>
        <v>0</v>
      </c>
      <c r="W20" s="46">
        <f>Índice!$G$51*'Datos Generales'!W16</f>
        <v>0</v>
      </c>
      <c r="X20" s="46">
        <f>Índice!$G$51*'Datos Generales'!X16</f>
        <v>0</v>
      </c>
      <c r="Y20" s="46">
        <f>Índice!$G$51*'Datos Generales'!Y16</f>
        <v>0</v>
      </c>
      <c r="Z20" s="46">
        <f>Índice!$G$51*'Datos Generales'!Z16</f>
        <v>0</v>
      </c>
      <c r="AA20" s="46">
        <f>Índice!$G$51*'Datos Generales'!AA16</f>
        <v>0</v>
      </c>
      <c r="AB20" s="46">
        <f>Índice!$G$51*'Datos Generales'!AB16</f>
        <v>0</v>
      </c>
      <c r="AC20" s="46">
        <f>Índice!$G$51*'Datos Generales'!AC16</f>
        <v>0</v>
      </c>
      <c r="AD20" s="46">
        <f>Índice!$G$51*'Datos Generales'!AD16</f>
        <v>0</v>
      </c>
      <c r="AE20" s="46">
        <f>Índice!$G$51*'Datos Generales'!AE16</f>
        <v>0</v>
      </c>
      <c r="AF20" s="46">
        <f>Índice!$G$51*'Datos Generales'!AF16</f>
        <v>0</v>
      </c>
      <c r="AG20" s="46">
        <f>Índice!$G$51*'Datos Generales'!AG16</f>
        <v>0</v>
      </c>
      <c r="AH20" s="46">
        <f>Índice!$G$51*'Datos Generales'!AH16</f>
        <v>0</v>
      </c>
      <c r="AI20" s="46">
        <f>Índice!$G$51*'Datos Generales'!AI16</f>
        <v>0</v>
      </c>
      <c r="AJ20" s="46">
        <f>Índice!$G$51*'Datos Generales'!AJ16</f>
        <v>0</v>
      </c>
      <c r="AK20" s="46">
        <f>Índice!$G$51*'Datos Generales'!AK16</f>
        <v>0</v>
      </c>
      <c r="AL20" s="46">
        <f>Índice!$G$51*'Datos Generales'!AL16</f>
        <v>0</v>
      </c>
      <c r="AM20" s="46">
        <f>Índice!$G$51*'Datos Generales'!AM16</f>
        <v>0</v>
      </c>
      <c r="AN20" s="46">
        <f>Índice!$G$51*'Datos Generales'!AN16</f>
        <v>0</v>
      </c>
      <c r="AO20" s="46">
        <f>Índice!$G$51*'Datos Generales'!AO16</f>
        <v>0</v>
      </c>
      <c r="AP20" s="46">
        <f>Índice!$G$51*'Datos Generales'!AP16</f>
        <v>0</v>
      </c>
      <c r="AQ20" s="46">
        <f>Índice!$G$51*'Datos Generales'!AQ16</f>
        <v>0</v>
      </c>
    </row>
    <row r="21" spans="2:43">
      <c r="B21" s="45" t="str">
        <f>'Datos Generales'!B17</f>
        <v>5.11.60.00  Participaciones En Entidades Del Grupo</v>
      </c>
      <c r="C21" s="46">
        <f>Índice!$G$51*'Datos Generales'!C17</f>
        <v>0</v>
      </c>
      <c r="D21" s="46">
        <f>Índice!$G$51*'Datos Generales'!D17</f>
        <v>0</v>
      </c>
      <c r="E21" s="46">
        <f>Índice!$G$51*'Datos Generales'!E17</f>
        <v>0</v>
      </c>
      <c r="F21" s="46">
        <f>Índice!$G$51*'Datos Generales'!F17</f>
        <v>0</v>
      </c>
      <c r="G21" s="46">
        <f>Índice!$G$51*'Datos Generales'!G17</f>
        <v>374.32559520863236</v>
      </c>
      <c r="H21" s="46">
        <f>Índice!$G$51*'Datos Generales'!H17</f>
        <v>0</v>
      </c>
      <c r="I21" s="46">
        <f>Índice!$G$51*'Datos Generales'!I17</f>
        <v>0</v>
      </c>
      <c r="J21" s="46">
        <f>Índice!$G$51*'Datos Generales'!J17</f>
        <v>0</v>
      </c>
      <c r="K21" s="46">
        <f>Índice!$G$51*'Datos Generales'!K17</f>
        <v>0</v>
      </c>
      <c r="L21" s="46">
        <f>Índice!$G$51*'Datos Generales'!L17</f>
        <v>0</v>
      </c>
      <c r="M21" s="46">
        <f>Índice!$G$51*'Datos Generales'!M17</f>
        <v>219588.71914355009</v>
      </c>
      <c r="N21" s="46">
        <f>Índice!$G$51*'Datos Generales'!N17</f>
        <v>0</v>
      </c>
      <c r="O21" s="46">
        <f>Índice!$G$51*'Datos Generales'!O17</f>
        <v>0</v>
      </c>
      <c r="P21" s="46">
        <f>Índice!$G$51*'Datos Generales'!P17</f>
        <v>0</v>
      </c>
      <c r="Q21" s="46">
        <f>Índice!$G$51*'Datos Generales'!Q17</f>
        <v>0</v>
      </c>
      <c r="R21" s="46">
        <f>Índice!$G$51*'Datos Generales'!R17</f>
        <v>0</v>
      </c>
      <c r="S21" s="46">
        <f>Índice!$G$51*'Datos Generales'!S17</f>
        <v>0</v>
      </c>
      <c r="T21" s="46">
        <f>Índice!$G$51*'Datos Generales'!T17</f>
        <v>0</v>
      </c>
      <c r="U21" s="46">
        <f>Índice!$G$51*'Datos Generales'!U17</f>
        <v>0</v>
      </c>
      <c r="V21" s="46">
        <f>Índice!$G$51*'Datos Generales'!V17</f>
        <v>0</v>
      </c>
      <c r="W21" s="46">
        <f>Índice!$G$51*'Datos Generales'!W17</f>
        <v>0</v>
      </c>
      <c r="X21" s="46">
        <f>Índice!$G$51*'Datos Generales'!X17</f>
        <v>0</v>
      </c>
      <c r="Y21" s="46">
        <f>Índice!$G$51*'Datos Generales'!Y17</f>
        <v>0</v>
      </c>
      <c r="Z21" s="46">
        <f>Índice!$G$51*'Datos Generales'!Z17</f>
        <v>0</v>
      </c>
      <c r="AA21" s="46">
        <f>Índice!$G$51*'Datos Generales'!AA17</f>
        <v>0</v>
      </c>
      <c r="AB21" s="46">
        <f>Índice!$G$51*'Datos Generales'!AB17</f>
        <v>0</v>
      </c>
      <c r="AC21" s="46">
        <f>Índice!$G$51*'Datos Generales'!AC17</f>
        <v>0</v>
      </c>
      <c r="AD21" s="46">
        <f>Índice!$G$51*'Datos Generales'!AD17</f>
        <v>0</v>
      </c>
      <c r="AE21" s="46">
        <f>Índice!$G$51*'Datos Generales'!AE17</f>
        <v>0</v>
      </c>
      <c r="AF21" s="46">
        <f>Índice!$G$51*'Datos Generales'!AF17</f>
        <v>0</v>
      </c>
      <c r="AG21" s="46">
        <f>Índice!$G$51*'Datos Generales'!AG17</f>
        <v>0</v>
      </c>
      <c r="AH21" s="46">
        <f>Índice!$G$51*'Datos Generales'!AH17</f>
        <v>0</v>
      </c>
      <c r="AI21" s="46">
        <f>Índice!$G$51*'Datos Generales'!AI17</f>
        <v>0</v>
      </c>
      <c r="AJ21" s="46">
        <f>Índice!$G$51*'Datos Generales'!AJ17</f>
        <v>0</v>
      </c>
      <c r="AK21" s="46">
        <f>Índice!$G$51*'Datos Generales'!AK17</f>
        <v>0</v>
      </c>
      <c r="AL21" s="46">
        <f>Índice!$G$51*'Datos Generales'!AL17</f>
        <v>0</v>
      </c>
      <c r="AM21" s="46">
        <f>Índice!$G$51*'Datos Generales'!AM17</f>
        <v>0</v>
      </c>
      <c r="AN21" s="46">
        <f>Índice!$G$51*'Datos Generales'!AN17</f>
        <v>0</v>
      </c>
      <c r="AO21" s="46">
        <f>Índice!$G$51*'Datos Generales'!AO17</f>
        <v>0</v>
      </c>
      <c r="AP21" s="46">
        <f>Índice!$G$51*'Datos Generales'!AP17</f>
        <v>0</v>
      </c>
      <c r="AQ21" s="46">
        <f>Índice!$G$51*'Datos Generales'!AQ17</f>
        <v>219963.04473875873</v>
      </c>
    </row>
    <row r="22" spans="2:43">
      <c r="B22" s="47" t="str">
        <f>'Datos Generales'!B18</f>
        <v>5.11.61.00  Participaciones En Empresas Subsidiarias (Filiales)</v>
      </c>
      <c r="C22" s="46">
        <f>Índice!$G$51*'Datos Generales'!C18</f>
        <v>0</v>
      </c>
      <c r="D22" s="46">
        <f>Índice!$G$51*'Datos Generales'!D18</f>
        <v>0</v>
      </c>
      <c r="E22" s="46">
        <f>Índice!$G$51*'Datos Generales'!E18</f>
        <v>0</v>
      </c>
      <c r="F22" s="46">
        <f>Índice!$G$51*'Datos Generales'!F18</f>
        <v>0</v>
      </c>
      <c r="G22" s="46">
        <f>Índice!$G$51*'Datos Generales'!G18</f>
        <v>374.32559520863236</v>
      </c>
      <c r="H22" s="46">
        <f>Índice!$G$51*'Datos Generales'!H18</f>
        <v>0</v>
      </c>
      <c r="I22" s="46">
        <f>Índice!$G$51*'Datos Generales'!I18</f>
        <v>0</v>
      </c>
      <c r="J22" s="46">
        <f>Índice!$G$51*'Datos Generales'!J18</f>
        <v>0</v>
      </c>
      <c r="K22" s="46">
        <f>Índice!$G$51*'Datos Generales'!K18</f>
        <v>0</v>
      </c>
      <c r="L22" s="46">
        <f>Índice!$G$51*'Datos Generales'!L18</f>
        <v>0</v>
      </c>
      <c r="M22" s="46">
        <f>Índice!$G$51*'Datos Generales'!M18</f>
        <v>219588.71914355009</v>
      </c>
      <c r="N22" s="46">
        <f>Índice!$G$51*'Datos Generales'!N18</f>
        <v>0</v>
      </c>
      <c r="O22" s="46">
        <f>Índice!$G$51*'Datos Generales'!O18</f>
        <v>0</v>
      </c>
      <c r="P22" s="46">
        <f>Índice!$G$51*'Datos Generales'!P18</f>
        <v>0</v>
      </c>
      <c r="Q22" s="46">
        <f>Índice!$G$51*'Datos Generales'!Q18</f>
        <v>0</v>
      </c>
      <c r="R22" s="46">
        <f>Índice!$G$51*'Datos Generales'!R18</f>
        <v>0</v>
      </c>
      <c r="S22" s="46">
        <f>Índice!$G$51*'Datos Generales'!S18</f>
        <v>0</v>
      </c>
      <c r="T22" s="46">
        <f>Índice!$G$51*'Datos Generales'!T18</f>
        <v>0</v>
      </c>
      <c r="U22" s="46">
        <f>Índice!$G$51*'Datos Generales'!U18</f>
        <v>0</v>
      </c>
      <c r="V22" s="46">
        <f>Índice!$G$51*'Datos Generales'!V18</f>
        <v>0</v>
      </c>
      <c r="W22" s="46">
        <f>Índice!$G$51*'Datos Generales'!W18</f>
        <v>0</v>
      </c>
      <c r="X22" s="46">
        <f>Índice!$G$51*'Datos Generales'!X18</f>
        <v>0</v>
      </c>
      <c r="Y22" s="46">
        <f>Índice!$G$51*'Datos Generales'!Y18</f>
        <v>0</v>
      </c>
      <c r="Z22" s="46">
        <f>Índice!$G$51*'Datos Generales'!Z18</f>
        <v>0</v>
      </c>
      <c r="AA22" s="46">
        <f>Índice!$G$51*'Datos Generales'!AA18</f>
        <v>0</v>
      </c>
      <c r="AB22" s="46">
        <f>Índice!$G$51*'Datos Generales'!AB18</f>
        <v>0</v>
      </c>
      <c r="AC22" s="46">
        <f>Índice!$G$51*'Datos Generales'!AC18</f>
        <v>0</v>
      </c>
      <c r="AD22" s="46">
        <f>Índice!$G$51*'Datos Generales'!AD18</f>
        <v>0</v>
      </c>
      <c r="AE22" s="46">
        <f>Índice!$G$51*'Datos Generales'!AE18</f>
        <v>0</v>
      </c>
      <c r="AF22" s="46">
        <f>Índice!$G$51*'Datos Generales'!AF18</f>
        <v>0</v>
      </c>
      <c r="AG22" s="46">
        <f>Índice!$G$51*'Datos Generales'!AG18</f>
        <v>0</v>
      </c>
      <c r="AH22" s="46">
        <f>Índice!$G$51*'Datos Generales'!AH18</f>
        <v>0</v>
      </c>
      <c r="AI22" s="46">
        <f>Índice!$G$51*'Datos Generales'!AI18</f>
        <v>0</v>
      </c>
      <c r="AJ22" s="46">
        <f>Índice!$G$51*'Datos Generales'!AJ18</f>
        <v>0</v>
      </c>
      <c r="AK22" s="46">
        <f>Índice!$G$51*'Datos Generales'!AK18</f>
        <v>0</v>
      </c>
      <c r="AL22" s="46">
        <f>Índice!$G$51*'Datos Generales'!AL18</f>
        <v>0</v>
      </c>
      <c r="AM22" s="46">
        <f>Índice!$G$51*'Datos Generales'!AM18</f>
        <v>0</v>
      </c>
      <c r="AN22" s="46">
        <f>Índice!$G$51*'Datos Generales'!AN18</f>
        <v>0</v>
      </c>
      <c r="AO22" s="46">
        <f>Índice!$G$51*'Datos Generales'!AO18</f>
        <v>0</v>
      </c>
      <c r="AP22" s="46">
        <f>Índice!$G$51*'Datos Generales'!AP18</f>
        <v>0</v>
      </c>
      <c r="AQ22" s="46">
        <f>Índice!$G$51*'Datos Generales'!AQ18</f>
        <v>219963.04473875873</v>
      </c>
    </row>
    <row r="23" spans="2:43">
      <c r="B23" s="47" t="str">
        <f>'Datos Generales'!B19</f>
        <v>5.11.62.00  Participaciones En Empresas Asociadas (Coligadas)</v>
      </c>
      <c r="C23" s="46">
        <f>Índice!$G$51*'Datos Generales'!C19</f>
        <v>0</v>
      </c>
      <c r="D23" s="46">
        <f>Índice!$G$51*'Datos Generales'!D19</f>
        <v>0</v>
      </c>
      <c r="E23" s="46">
        <f>Índice!$G$51*'Datos Generales'!E19</f>
        <v>0</v>
      </c>
      <c r="F23" s="46">
        <f>Índice!$G$51*'Datos Generales'!F19</f>
        <v>0</v>
      </c>
      <c r="G23" s="46">
        <f>Índice!$G$51*'Datos Generales'!G19</f>
        <v>0</v>
      </c>
      <c r="H23" s="46">
        <f>Índice!$G$51*'Datos Generales'!H19</f>
        <v>0</v>
      </c>
      <c r="I23" s="46">
        <f>Índice!$G$51*'Datos Generales'!I19</f>
        <v>0</v>
      </c>
      <c r="J23" s="46">
        <f>Índice!$G$51*'Datos Generales'!J19</f>
        <v>0</v>
      </c>
      <c r="K23" s="46">
        <f>Índice!$G$51*'Datos Generales'!K19</f>
        <v>0</v>
      </c>
      <c r="L23" s="46">
        <f>Índice!$G$51*'Datos Generales'!L19</f>
        <v>0</v>
      </c>
      <c r="M23" s="46">
        <f>Índice!$G$51*'Datos Generales'!M19</f>
        <v>0</v>
      </c>
      <c r="N23" s="46">
        <f>Índice!$G$51*'Datos Generales'!N19</f>
        <v>0</v>
      </c>
      <c r="O23" s="46">
        <f>Índice!$G$51*'Datos Generales'!O19</f>
        <v>0</v>
      </c>
      <c r="P23" s="46">
        <f>Índice!$G$51*'Datos Generales'!P19</f>
        <v>0</v>
      </c>
      <c r="Q23" s="46">
        <f>Índice!$G$51*'Datos Generales'!Q19</f>
        <v>0</v>
      </c>
      <c r="R23" s="46">
        <f>Índice!$G$51*'Datos Generales'!R19</f>
        <v>0</v>
      </c>
      <c r="S23" s="46">
        <f>Índice!$G$51*'Datos Generales'!S19</f>
        <v>0</v>
      </c>
      <c r="T23" s="46">
        <f>Índice!$G$51*'Datos Generales'!T19</f>
        <v>0</v>
      </c>
      <c r="U23" s="46">
        <f>Índice!$G$51*'Datos Generales'!U19</f>
        <v>0</v>
      </c>
      <c r="V23" s="46">
        <f>Índice!$G$51*'Datos Generales'!V19</f>
        <v>0</v>
      </c>
      <c r="W23" s="46">
        <f>Índice!$G$51*'Datos Generales'!W19</f>
        <v>0</v>
      </c>
      <c r="X23" s="46">
        <f>Índice!$G$51*'Datos Generales'!X19</f>
        <v>0</v>
      </c>
      <c r="Y23" s="46">
        <f>Índice!$G$51*'Datos Generales'!Y19</f>
        <v>0</v>
      </c>
      <c r="Z23" s="46">
        <f>Índice!$G$51*'Datos Generales'!Z19</f>
        <v>0</v>
      </c>
      <c r="AA23" s="46">
        <f>Índice!$G$51*'Datos Generales'!AA19</f>
        <v>0</v>
      </c>
      <c r="AB23" s="46">
        <f>Índice!$G$51*'Datos Generales'!AB19</f>
        <v>0</v>
      </c>
      <c r="AC23" s="46">
        <f>Índice!$G$51*'Datos Generales'!AC19</f>
        <v>0</v>
      </c>
      <c r="AD23" s="46">
        <f>Índice!$G$51*'Datos Generales'!AD19</f>
        <v>0</v>
      </c>
      <c r="AE23" s="46">
        <f>Índice!$G$51*'Datos Generales'!AE19</f>
        <v>0</v>
      </c>
      <c r="AF23" s="46">
        <f>Índice!$G$51*'Datos Generales'!AF19</f>
        <v>0</v>
      </c>
      <c r="AG23" s="46">
        <f>Índice!$G$51*'Datos Generales'!AG19</f>
        <v>0</v>
      </c>
      <c r="AH23" s="46">
        <f>Índice!$G$51*'Datos Generales'!AH19</f>
        <v>0</v>
      </c>
      <c r="AI23" s="46">
        <f>Índice!$G$51*'Datos Generales'!AI19</f>
        <v>0</v>
      </c>
      <c r="AJ23" s="46">
        <f>Índice!$G$51*'Datos Generales'!AJ19</f>
        <v>0</v>
      </c>
      <c r="AK23" s="46">
        <f>Índice!$G$51*'Datos Generales'!AK19</f>
        <v>0</v>
      </c>
      <c r="AL23" s="46">
        <f>Índice!$G$51*'Datos Generales'!AL19</f>
        <v>0</v>
      </c>
      <c r="AM23" s="46">
        <f>Índice!$G$51*'Datos Generales'!AM19</f>
        <v>0</v>
      </c>
      <c r="AN23" s="46">
        <f>Índice!$G$51*'Datos Generales'!AN19</f>
        <v>0</v>
      </c>
      <c r="AO23" s="46">
        <f>Índice!$G$51*'Datos Generales'!AO19</f>
        <v>0</v>
      </c>
      <c r="AP23" s="46">
        <f>Índice!$G$51*'Datos Generales'!AP19</f>
        <v>0</v>
      </c>
      <c r="AQ23" s="46">
        <f>Índice!$G$51*'Datos Generales'!AQ19</f>
        <v>0</v>
      </c>
    </row>
    <row r="24" spans="2:43">
      <c r="B24" s="44" t="str">
        <f>'Datos Generales'!B20</f>
        <v xml:space="preserve">5.12.00.00  Total Inversiones Inmobiliarias </v>
      </c>
      <c r="C24" s="43">
        <f>Índice!$G$51*'Datos Generales'!C20</f>
        <v>90450.410476520454</v>
      </c>
      <c r="D24" s="43">
        <f>Índice!$G$51*'Datos Generales'!D20</f>
        <v>0</v>
      </c>
      <c r="E24" s="43">
        <f>Índice!$G$51*'Datos Generales'!E20</f>
        <v>124879.65896154036</v>
      </c>
      <c r="F24" s="43">
        <f>Índice!$G$51*'Datos Generales'!F20</f>
        <v>277233.00464570324</v>
      </c>
      <c r="G24" s="43">
        <f>Índice!$G$51*'Datos Generales'!G20</f>
        <v>18302.974805721922</v>
      </c>
      <c r="H24" s="43">
        <f>Índice!$G$51*'Datos Generales'!H20</f>
        <v>110446.55673485549</v>
      </c>
      <c r="I24" s="43">
        <f>Índice!$G$51*'Datos Generales'!I20</f>
        <v>39226.405555044861</v>
      </c>
      <c r="J24" s="43">
        <f>Índice!$G$51*'Datos Generales'!J20</f>
        <v>7480.4572871072896</v>
      </c>
      <c r="K24" s="43">
        <f>Índice!$G$51*'Datos Generales'!K20</f>
        <v>4850.1460179181304</v>
      </c>
      <c r="L24" s="43">
        <f>Índice!$G$51*'Datos Generales'!L20</f>
        <v>20878.838715608006</v>
      </c>
      <c r="M24" s="43">
        <f>Índice!$G$51*'Datos Generales'!M20</f>
        <v>49402.625847646384</v>
      </c>
      <c r="N24" s="43">
        <f>Índice!$G$51*'Datos Generales'!N20</f>
        <v>509.64849633364207</v>
      </c>
      <c r="O24" s="43">
        <f>Índice!$G$51*'Datos Generales'!O20</f>
        <v>404.51029196512536</v>
      </c>
      <c r="P24" s="43">
        <f>Índice!$G$51*'Datos Generales'!P20</f>
        <v>30979.486780605424</v>
      </c>
      <c r="Q24" s="43">
        <f>Índice!$G$51*'Datos Generales'!Q20</f>
        <v>2349.3681984995155</v>
      </c>
      <c r="R24" s="43">
        <f>Índice!$G$51*'Datos Generales'!R20</f>
        <v>225225.56763139844</v>
      </c>
      <c r="S24" s="43">
        <f>Índice!$G$51*'Datos Generales'!S20</f>
        <v>24060.03174917445</v>
      </c>
      <c r="T24" s="43">
        <f>Índice!$G$51*'Datos Generales'!T20</f>
        <v>268923.10901492706</v>
      </c>
      <c r="U24" s="43">
        <f>Índice!$G$51*'Datos Generales'!U20</f>
        <v>397.92534347798414</v>
      </c>
      <c r="V24" s="43">
        <f>Índice!$G$51*'Datos Generales'!V20</f>
        <v>74739.165329052965</v>
      </c>
      <c r="W24" s="43">
        <f>Índice!$G$51*'Datos Generales'!W20</f>
        <v>1489.5241866483761</v>
      </c>
      <c r="X24" s="43">
        <f>Índice!$G$51*'Datos Generales'!X20</f>
        <v>1409.7535019551551</v>
      </c>
      <c r="Y24" s="43">
        <f>Índice!$G$51*'Datos Generales'!Y20</f>
        <v>154785.13622446454</v>
      </c>
      <c r="Z24" s="43">
        <f>Índice!$G$51*'Datos Generales'!Z20</f>
        <v>2222.6189886933339</v>
      </c>
      <c r="AA24" s="43">
        <f>Índice!$G$51*'Datos Generales'!AA20</f>
        <v>1695.2043897299552</v>
      </c>
      <c r="AB24" s="43">
        <f>Índice!$G$51*'Datos Generales'!AB20</f>
        <v>274701.68857524695</v>
      </c>
      <c r="AC24" s="43">
        <f>Índice!$G$51*'Datos Generales'!AC20</f>
        <v>434.42982301072681</v>
      </c>
      <c r="AD24" s="43">
        <f>Índice!$G$51*'Datos Generales'!AD20</f>
        <v>1860.8003761817552</v>
      </c>
      <c r="AE24" s="43">
        <f>Índice!$G$51*'Datos Generales'!AE20</f>
        <v>0</v>
      </c>
      <c r="AF24" s="43">
        <f>Índice!$G$51*'Datos Generales'!AF20</f>
        <v>0</v>
      </c>
      <c r="AG24" s="43">
        <f>Índice!$G$51*'Datos Generales'!AG20</f>
        <v>0</v>
      </c>
      <c r="AH24" s="43">
        <f>Índice!$G$51*'Datos Generales'!AH20</f>
        <v>0</v>
      </c>
      <c r="AI24" s="43">
        <f>Índice!$G$51*'Datos Generales'!AI20</f>
        <v>0</v>
      </c>
      <c r="AJ24" s="43">
        <f>Índice!$G$51*'Datos Generales'!AJ20</f>
        <v>0</v>
      </c>
      <c r="AK24" s="43">
        <f>Índice!$G$51*'Datos Generales'!AK20</f>
        <v>0</v>
      </c>
      <c r="AL24" s="43">
        <f>Índice!$G$51*'Datos Generales'!AL20</f>
        <v>0</v>
      </c>
      <c r="AM24" s="43">
        <f>Índice!$G$51*'Datos Generales'!AM20</f>
        <v>0</v>
      </c>
      <c r="AN24" s="43">
        <f>Índice!$G$51*'Datos Generales'!AN20</f>
        <v>0</v>
      </c>
      <c r="AO24" s="43">
        <f>Índice!$G$51*'Datos Generales'!AO20</f>
        <v>0</v>
      </c>
      <c r="AP24" s="43">
        <f>Índice!$G$51*'Datos Generales'!AP20</f>
        <v>0</v>
      </c>
      <c r="AQ24" s="43">
        <f>Índice!$G$51*'Datos Generales'!AQ20</f>
        <v>1809339.0479490315</v>
      </c>
    </row>
    <row r="25" spans="2:43">
      <c r="B25" s="45" t="str">
        <f>'Datos Generales'!B21</f>
        <v>5.12.10.00  Propiedades De Inversión</v>
      </c>
      <c r="C25" s="46">
        <f>Índice!$G$51*'Datos Generales'!C21</f>
        <v>0</v>
      </c>
      <c r="D25" s="46">
        <f>Índice!$G$51*'Datos Generales'!D21</f>
        <v>0</v>
      </c>
      <c r="E25" s="46">
        <f>Índice!$G$51*'Datos Generales'!E21</f>
        <v>114114.99176218524</v>
      </c>
      <c r="F25" s="46">
        <f>Índice!$G$51*'Datos Generales'!F21</f>
        <v>128895.32848728265</v>
      </c>
      <c r="G25" s="46">
        <f>Índice!$G$51*'Datos Generales'!G21</f>
        <v>0</v>
      </c>
      <c r="H25" s="46">
        <f>Índice!$G$51*'Datos Generales'!H21</f>
        <v>0</v>
      </c>
      <c r="I25" s="46">
        <f>Índice!$G$51*'Datos Generales'!I21</f>
        <v>0</v>
      </c>
      <c r="J25" s="46">
        <f>Índice!$G$51*'Datos Generales'!J21</f>
        <v>0</v>
      </c>
      <c r="K25" s="46">
        <f>Índice!$G$51*'Datos Generales'!K21</f>
        <v>0</v>
      </c>
      <c r="L25" s="46">
        <f>Índice!$G$51*'Datos Generales'!L21</f>
        <v>0</v>
      </c>
      <c r="M25" s="46">
        <f>Índice!$G$51*'Datos Generales'!M21</f>
        <v>6170.5386753028188</v>
      </c>
      <c r="N25" s="46">
        <f>Índice!$G$51*'Datos Generales'!N21</f>
        <v>509.64849633364207</v>
      </c>
      <c r="O25" s="46">
        <f>Índice!$G$51*'Datos Generales'!O21</f>
        <v>0</v>
      </c>
      <c r="P25" s="46">
        <f>Índice!$G$51*'Datos Generales'!P21</f>
        <v>0</v>
      </c>
      <c r="Q25" s="46">
        <f>Índice!$G$51*'Datos Generales'!Q21</f>
        <v>0</v>
      </c>
      <c r="R25" s="46">
        <f>Índice!$G$51*'Datos Generales'!R21</f>
        <v>32680.436427404697</v>
      </c>
      <c r="S25" s="46">
        <f>Índice!$G$51*'Datos Generales'!S21</f>
        <v>24060.03174917445</v>
      </c>
      <c r="T25" s="46">
        <f>Índice!$G$51*'Datos Generales'!T21</f>
        <v>20121.481251016467</v>
      </c>
      <c r="U25" s="46">
        <f>Índice!$G$51*'Datos Generales'!U21</f>
        <v>0</v>
      </c>
      <c r="V25" s="46">
        <f>Índice!$G$51*'Datos Generales'!V21</f>
        <v>0</v>
      </c>
      <c r="W25" s="46">
        <f>Índice!$G$51*'Datos Generales'!W21</f>
        <v>0</v>
      </c>
      <c r="X25" s="46">
        <f>Índice!$G$51*'Datos Generales'!X21</f>
        <v>0</v>
      </c>
      <c r="Y25" s="46">
        <f>Índice!$G$51*'Datos Generales'!Y21</f>
        <v>0</v>
      </c>
      <c r="Z25" s="46">
        <f>Índice!$G$51*'Datos Generales'!Z21</f>
        <v>0</v>
      </c>
      <c r="AA25" s="46">
        <f>Índice!$G$51*'Datos Generales'!AA21</f>
        <v>0</v>
      </c>
      <c r="AB25" s="46">
        <f>Índice!$G$51*'Datos Generales'!AB21</f>
        <v>0</v>
      </c>
      <c r="AC25" s="46">
        <f>Índice!$G$51*'Datos Generales'!AC21</f>
        <v>0</v>
      </c>
      <c r="AD25" s="46">
        <f>Índice!$G$51*'Datos Generales'!AD21</f>
        <v>0</v>
      </c>
      <c r="AE25" s="46">
        <f>Índice!$G$51*'Datos Generales'!AE21</f>
        <v>0</v>
      </c>
      <c r="AF25" s="46">
        <f>Índice!$G$51*'Datos Generales'!AF21</f>
        <v>0</v>
      </c>
      <c r="AG25" s="46">
        <f>Índice!$G$51*'Datos Generales'!AG21</f>
        <v>0</v>
      </c>
      <c r="AH25" s="46">
        <f>Índice!$G$51*'Datos Generales'!AH21</f>
        <v>0</v>
      </c>
      <c r="AI25" s="46">
        <f>Índice!$G$51*'Datos Generales'!AI21</f>
        <v>0</v>
      </c>
      <c r="AJ25" s="46">
        <f>Índice!$G$51*'Datos Generales'!AJ21</f>
        <v>0</v>
      </c>
      <c r="AK25" s="46">
        <f>Índice!$G$51*'Datos Generales'!AK21</f>
        <v>0</v>
      </c>
      <c r="AL25" s="46">
        <f>Índice!$G$51*'Datos Generales'!AL21</f>
        <v>0</v>
      </c>
      <c r="AM25" s="46">
        <f>Índice!$G$51*'Datos Generales'!AM21</f>
        <v>0</v>
      </c>
      <c r="AN25" s="46">
        <f>Índice!$G$51*'Datos Generales'!AN21</f>
        <v>0</v>
      </c>
      <c r="AO25" s="46">
        <f>Índice!$G$51*'Datos Generales'!AO21</f>
        <v>0</v>
      </c>
      <c r="AP25" s="46">
        <f>Índice!$G$51*'Datos Generales'!AP21</f>
        <v>0</v>
      </c>
      <c r="AQ25" s="46">
        <f>Índice!$G$51*'Datos Generales'!AQ21</f>
        <v>326552.45684869995</v>
      </c>
    </row>
    <row r="26" spans="2:43">
      <c r="B26" s="45" t="str">
        <f>'Datos Generales'!B22</f>
        <v>5.12.20.00  Cuentas Por Cobrar Leasing</v>
      </c>
      <c r="C26" s="46">
        <f>Índice!$G$51*'Datos Generales'!C22</f>
        <v>0</v>
      </c>
      <c r="D26" s="46">
        <f>Índice!$G$51*'Datos Generales'!D22</f>
        <v>0</v>
      </c>
      <c r="E26" s="46">
        <f>Índice!$G$51*'Datos Generales'!E22</f>
        <v>0</v>
      </c>
      <c r="F26" s="46">
        <f>Índice!$G$51*'Datos Generales'!F22</f>
        <v>0</v>
      </c>
      <c r="G26" s="46">
        <f>Índice!$G$51*'Datos Generales'!G22</f>
        <v>0</v>
      </c>
      <c r="H26" s="46">
        <f>Índice!$G$51*'Datos Generales'!H22</f>
        <v>0</v>
      </c>
      <c r="I26" s="46">
        <f>Índice!$G$51*'Datos Generales'!I22</f>
        <v>1289.3682692103719</v>
      </c>
      <c r="J26" s="46">
        <f>Índice!$G$51*'Datos Generales'!J22</f>
        <v>0</v>
      </c>
      <c r="K26" s="46">
        <f>Índice!$G$51*'Datos Generales'!K22</f>
        <v>0</v>
      </c>
      <c r="L26" s="46">
        <f>Índice!$G$51*'Datos Generales'!L22</f>
        <v>0</v>
      </c>
      <c r="M26" s="46">
        <f>Índice!$G$51*'Datos Generales'!M22</f>
        <v>0</v>
      </c>
      <c r="N26" s="46">
        <f>Índice!$G$51*'Datos Generales'!N22</f>
        <v>0</v>
      </c>
      <c r="O26" s="46">
        <f>Índice!$G$51*'Datos Generales'!O22</f>
        <v>0</v>
      </c>
      <c r="P26" s="46">
        <f>Índice!$G$51*'Datos Generales'!P22</f>
        <v>0</v>
      </c>
      <c r="Q26" s="46">
        <f>Índice!$G$51*'Datos Generales'!Q22</f>
        <v>0</v>
      </c>
      <c r="R26" s="46">
        <f>Índice!$G$51*'Datos Generales'!R22</f>
        <v>0</v>
      </c>
      <c r="S26" s="46">
        <f>Índice!$G$51*'Datos Generales'!S22</f>
        <v>0</v>
      </c>
      <c r="T26" s="46">
        <f>Índice!$G$51*'Datos Generales'!T22</f>
        <v>0</v>
      </c>
      <c r="U26" s="46">
        <f>Índice!$G$51*'Datos Generales'!U22</f>
        <v>0</v>
      </c>
      <c r="V26" s="46">
        <f>Índice!$G$51*'Datos Generales'!V22</f>
        <v>0</v>
      </c>
      <c r="W26" s="46">
        <f>Índice!$G$51*'Datos Generales'!W22</f>
        <v>0</v>
      </c>
      <c r="X26" s="46">
        <f>Índice!$G$51*'Datos Generales'!X22</f>
        <v>0</v>
      </c>
      <c r="Y26" s="46">
        <f>Índice!$G$51*'Datos Generales'!Y22</f>
        <v>0</v>
      </c>
      <c r="Z26" s="46">
        <f>Índice!$G$51*'Datos Generales'!Z22</f>
        <v>0</v>
      </c>
      <c r="AA26" s="46">
        <f>Índice!$G$51*'Datos Generales'!AA22</f>
        <v>0</v>
      </c>
      <c r="AB26" s="46">
        <f>Índice!$G$51*'Datos Generales'!AB22</f>
        <v>0</v>
      </c>
      <c r="AC26" s="46">
        <f>Índice!$G$51*'Datos Generales'!AC22</f>
        <v>0</v>
      </c>
      <c r="AD26" s="46">
        <f>Índice!$G$51*'Datos Generales'!AD22</f>
        <v>0</v>
      </c>
      <c r="AE26" s="46">
        <f>Índice!$G$51*'Datos Generales'!AE22</f>
        <v>0</v>
      </c>
      <c r="AF26" s="46">
        <f>Índice!$G$51*'Datos Generales'!AF22</f>
        <v>0</v>
      </c>
      <c r="AG26" s="46">
        <f>Índice!$G$51*'Datos Generales'!AG22</f>
        <v>0</v>
      </c>
      <c r="AH26" s="46">
        <f>Índice!$G$51*'Datos Generales'!AH22</f>
        <v>0</v>
      </c>
      <c r="AI26" s="46">
        <f>Índice!$G$51*'Datos Generales'!AI22</f>
        <v>0</v>
      </c>
      <c r="AJ26" s="46">
        <f>Índice!$G$51*'Datos Generales'!AJ22</f>
        <v>0</v>
      </c>
      <c r="AK26" s="46">
        <f>Índice!$G$51*'Datos Generales'!AK22</f>
        <v>0</v>
      </c>
      <c r="AL26" s="46">
        <f>Índice!$G$51*'Datos Generales'!AL22</f>
        <v>0</v>
      </c>
      <c r="AM26" s="46">
        <f>Índice!$G$51*'Datos Generales'!AM22</f>
        <v>0</v>
      </c>
      <c r="AN26" s="46">
        <f>Índice!$G$51*'Datos Generales'!AN22</f>
        <v>0</v>
      </c>
      <c r="AO26" s="46">
        <f>Índice!$G$51*'Datos Generales'!AO22</f>
        <v>0</v>
      </c>
      <c r="AP26" s="46">
        <f>Índice!$G$51*'Datos Generales'!AP22</f>
        <v>0</v>
      </c>
      <c r="AQ26" s="46">
        <f>Índice!$G$51*'Datos Generales'!AQ22</f>
        <v>1289.3682692103719</v>
      </c>
    </row>
    <row r="27" spans="2:43">
      <c r="B27" s="45" t="str">
        <f>'Datos Generales'!B23</f>
        <v>5.12.30.00  Propiedades, Muebles Y Equipos De Uso Propio</v>
      </c>
      <c r="C27" s="46">
        <f>Índice!$G$51*'Datos Generales'!C23</f>
        <v>90450.410476520454</v>
      </c>
      <c r="D27" s="46">
        <f>Índice!$G$51*'Datos Generales'!D23</f>
        <v>0</v>
      </c>
      <c r="E27" s="46">
        <f>Índice!$G$51*'Datos Generales'!E23</f>
        <v>10764.667199355117</v>
      </c>
      <c r="F27" s="46">
        <f>Índice!$G$51*'Datos Generales'!F23</f>
        <v>148337.6761584206</v>
      </c>
      <c r="G27" s="46">
        <f>Índice!$G$51*'Datos Generales'!G23</f>
        <v>18302.974805721922</v>
      </c>
      <c r="H27" s="46">
        <f>Índice!$G$51*'Datos Generales'!H23</f>
        <v>110446.55673485549</v>
      </c>
      <c r="I27" s="46">
        <f>Índice!$G$51*'Datos Generales'!I23</f>
        <v>37937.037285834493</v>
      </c>
      <c r="J27" s="46">
        <f>Índice!$G$51*'Datos Generales'!J23</f>
        <v>7480.4572871072896</v>
      </c>
      <c r="K27" s="46">
        <f>Índice!$G$51*'Datos Generales'!K23</f>
        <v>4850.1460179181304</v>
      </c>
      <c r="L27" s="46">
        <f>Índice!$G$51*'Datos Generales'!L23</f>
        <v>20878.838715608006</v>
      </c>
      <c r="M27" s="46">
        <f>Índice!$G$51*'Datos Generales'!M23</f>
        <v>43232.08717234357</v>
      </c>
      <c r="N27" s="46">
        <f>Índice!$G$51*'Datos Generales'!N23</f>
        <v>0</v>
      </c>
      <c r="O27" s="46">
        <f>Índice!$G$51*'Datos Generales'!O23</f>
        <v>404.51029196512536</v>
      </c>
      <c r="P27" s="46">
        <f>Índice!$G$51*'Datos Generales'!P23</f>
        <v>30979.486780605424</v>
      </c>
      <c r="Q27" s="46">
        <f>Índice!$G$51*'Datos Generales'!Q23</f>
        <v>2349.3681984995155</v>
      </c>
      <c r="R27" s="46">
        <f>Índice!$G$51*'Datos Generales'!R23</f>
        <v>192545.13120399375</v>
      </c>
      <c r="S27" s="46">
        <f>Índice!$G$51*'Datos Generales'!S23</f>
        <v>0</v>
      </c>
      <c r="T27" s="46">
        <f>Índice!$G$51*'Datos Generales'!T23</f>
        <v>248801.58356962542</v>
      </c>
      <c r="U27" s="46">
        <f>Índice!$G$51*'Datos Generales'!U23</f>
        <v>397.92534347798414</v>
      </c>
      <c r="V27" s="46">
        <f>Índice!$G$51*'Datos Generales'!V23</f>
        <v>74739.165329052965</v>
      </c>
      <c r="W27" s="46">
        <f>Índice!$G$51*'Datos Generales'!W23</f>
        <v>1489.5241866483761</v>
      </c>
      <c r="X27" s="46">
        <f>Índice!$G$51*'Datos Generales'!X23</f>
        <v>1409.7535019551551</v>
      </c>
      <c r="Y27" s="46">
        <f>Índice!$G$51*'Datos Generales'!Y23</f>
        <v>154785.13622446454</v>
      </c>
      <c r="Z27" s="46">
        <f>Índice!$G$51*'Datos Generales'!Z23</f>
        <v>2222.6189886933339</v>
      </c>
      <c r="AA27" s="46">
        <f>Índice!$G$51*'Datos Generales'!AA23</f>
        <v>1695.2043897299552</v>
      </c>
      <c r="AB27" s="46">
        <f>Índice!$G$51*'Datos Generales'!AB23</f>
        <v>274701.68857524695</v>
      </c>
      <c r="AC27" s="46">
        <f>Índice!$G$51*'Datos Generales'!AC23</f>
        <v>434.42982301072681</v>
      </c>
      <c r="AD27" s="46">
        <f>Índice!$G$51*'Datos Generales'!AD23</f>
        <v>1860.8003761817552</v>
      </c>
      <c r="AE27" s="46">
        <f>Índice!$G$51*'Datos Generales'!AE23</f>
        <v>0</v>
      </c>
      <c r="AF27" s="46">
        <f>Índice!$G$51*'Datos Generales'!AF23</f>
        <v>0</v>
      </c>
      <c r="AG27" s="46">
        <f>Índice!$G$51*'Datos Generales'!AG23</f>
        <v>0</v>
      </c>
      <c r="AH27" s="46">
        <f>Índice!$G$51*'Datos Generales'!AH23</f>
        <v>0</v>
      </c>
      <c r="AI27" s="46">
        <f>Índice!$G$51*'Datos Generales'!AI23</f>
        <v>0</v>
      </c>
      <c r="AJ27" s="46">
        <f>Índice!$G$51*'Datos Generales'!AJ23</f>
        <v>0</v>
      </c>
      <c r="AK27" s="46">
        <f>Índice!$G$51*'Datos Generales'!AK23</f>
        <v>0</v>
      </c>
      <c r="AL27" s="46">
        <f>Índice!$G$51*'Datos Generales'!AL23</f>
        <v>0</v>
      </c>
      <c r="AM27" s="46">
        <f>Índice!$G$51*'Datos Generales'!AM23</f>
        <v>0</v>
      </c>
      <c r="AN27" s="46">
        <f>Índice!$G$51*'Datos Generales'!AN23</f>
        <v>0</v>
      </c>
      <c r="AO27" s="46">
        <f>Índice!$G$51*'Datos Generales'!AO23</f>
        <v>0</v>
      </c>
      <c r="AP27" s="46">
        <f>Índice!$G$51*'Datos Generales'!AP23</f>
        <v>0</v>
      </c>
      <c r="AQ27" s="46">
        <f>Índice!$G$51*'Datos Generales'!AQ23</f>
        <v>1481497.1786368361</v>
      </c>
    </row>
    <row r="28" spans="2:43">
      <c r="B28" s="47" t="str">
        <f>'Datos Generales'!B24</f>
        <v>5.12.31.00  Propiedades De Uso Propio</v>
      </c>
      <c r="C28" s="46">
        <f>Índice!$G$51*'Datos Generales'!C24</f>
        <v>57945.381166870546</v>
      </c>
      <c r="D28" s="46">
        <f>Índice!$G$51*'Datos Generales'!D24</f>
        <v>0</v>
      </c>
      <c r="E28" s="46">
        <f>Índice!$G$51*'Datos Generales'!E24</f>
        <v>0</v>
      </c>
      <c r="F28" s="46">
        <f>Índice!$G$51*'Datos Generales'!F24</f>
        <v>135160.61970994406</v>
      </c>
      <c r="G28" s="46">
        <f>Índice!$G$51*'Datos Generales'!G24</f>
        <v>16977.897554111481</v>
      </c>
      <c r="H28" s="46">
        <f>Índice!$G$51*'Datos Generales'!H24</f>
        <v>82450.36097892109</v>
      </c>
      <c r="I28" s="46">
        <f>Índice!$G$51*'Datos Generales'!I24</f>
        <v>25328.363538654088</v>
      </c>
      <c r="J28" s="46">
        <f>Índice!$G$51*'Datos Generales'!J24</f>
        <v>0</v>
      </c>
      <c r="K28" s="46">
        <f>Índice!$G$51*'Datos Generales'!K24</f>
        <v>0</v>
      </c>
      <c r="L28" s="46">
        <f>Índice!$G$51*'Datos Generales'!L24</f>
        <v>16943.602788836168</v>
      </c>
      <c r="M28" s="46">
        <f>Índice!$G$51*'Datos Generales'!M24</f>
        <v>34916.844033064393</v>
      </c>
      <c r="N28" s="46">
        <f>Índice!$G$51*'Datos Generales'!N24</f>
        <v>0</v>
      </c>
      <c r="O28" s="46">
        <f>Índice!$G$51*'Datos Generales'!O24</f>
        <v>0</v>
      </c>
      <c r="P28" s="46">
        <f>Índice!$G$51*'Datos Generales'!P24</f>
        <v>24160.9273021687</v>
      </c>
      <c r="Q28" s="46">
        <f>Índice!$G$51*'Datos Generales'!Q24</f>
        <v>2326.5639473628385</v>
      </c>
      <c r="R28" s="46">
        <f>Índice!$G$51*'Datos Generales'!R24</f>
        <v>178210.58223319025</v>
      </c>
      <c r="S28" s="46">
        <f>Índice!$G$51*'Datos Generales'!S24</f>
        <v>0</v>
      </c>
      <c r="T28" s="46">
        <f>Índice!$G$51*'Datos Generales'!T24</f>
        <v>218587.05567065711</v>
      </c>
      <c r="U28" s="46">
        <f>Índice!$G$51*'Datos Generales'!U24</f>
        <v>0</v>
      </c>
      <c r="V28" s="46">
        <f>Índice!$G$51*'Datos Generales'!V24</f>
        <v>59788.238663281969</v>
      </c>
      <c r="W28" s="46">
        <f>Índice!$G$51*'Datos Generales'!W24</f>
        <v>0</v>
      </c>
      <c r="X28" s="46">
        <f>Índice!$G$51*'Datos Generales'!X24</f>
        <v>0</v>
      </c>
      <c r="Y28" s="46">
        <f>Índice!$G$51*'Datos Generales'!Y24</f>
        <v>126107.11103725755</v>
      </c>
      <c r="Z28" s="46">
        <f>Índice!$G$51*'Datos Generales'!Z24</f>
        <v>0</v>
      </c>
      <c r="AA28" s="46">
        <f>Índice!$G$51*'Datos Generales'!AA24</f>
        <v>0</v>
      </c>
      <c r="AB28" s="46">
        <f>Índice!$G$51*'Datos Generales'!AB24</f>
        <v>187356.10340755616</v>
      </c>
      <c r="AC28" s="46">
        <f>Índice!$G$51*'Datos Generales'!AC24</f>
        <v>0</v>
      </c>
      <c r="AD28" s="46">
        <f>Índice!$G$51*'Datos Generales'!AD24</f>
        <v>0</v>
      </c>
      <c r="AE28" s="46">
        <f>Índice!$G$51*'Datos Generales'!AE24</f>
        <v>0</v>
      </c>
      <c r="AF28" s="46">
        <f>Índice!$G$51*'Datos Generales'!AF24</f>
        <v>0</v>
      </c>
      <c r="AG28" s="46">
        <f>Índice!$G$51*'Datos Generales'!AG24</f>
        <v>0</v>
      </c>
      <c r="AH28" s="46">
        <f>Índice!$G$51*'Datos Generales'!AH24</f>
        <v>0</v>
      </c>
      <c r="AI28" s="46">
        <f>Índice!$G$51*'Datos Generales'!AI24</f>
        <v>0</v>
      </c>
      <c r="AJ28" s="46">
        <f>Índice!$G$51*'Datos Generales'!AJ24</f>
        <v>0</v>
      </c>
      <c r="AK28" s="46">
        <f>Índice!$G$51*'Datos Generales'!AK24</f>
        <v>0</v>
      </c>
      <c r="AL28" s="46">
        <f>Índice!$G$51*'Datos Generales'!AL24</f>
        <v>0</v>
      </c>
      <c r="AM28" s="46">
        <f>Índice!$G$51*'Datos Generales'!AM24</f>
        <v>0</v>
      </c>
      <c r="AN28" s="46">
        <f>Índice!$G$51*'Datos Generales'!AN24</f>
        <v>0</v>
      </c>
      <c r="AO28" s="46">
        <f>Índice!$G$51*'Datos Generales'!AO24</f>
        <v>0</v>
      </c>
      <c r="AP28" s="46">
        <f>Índice!$G$51*'Datos Generales'!AP24</f>
        <v>0</v>
      </c>
      <c r="AQ28" s="46">
        <f>Índice!$G$51*'Datos Generales'!AQ24</f>
        <v>1166259.6520318764</v>
      </c>
    </row>
    <row r="29" spans="2:43">
      <c r="B29" s="47" t="str">
        <f>'Datos Generales'!B25</f>
        <v>5.12.32.00  Muebles Y Equipos De Uso Propio</v>
      </c>
      <c r="C29" s="46">
        <f>Índice!$G$51*'Datos Generales'!C25</f>
        <v>32505.029309649908</v>
      </c>
      <c r="D29" s="46">
        <f>Índice!$G$51*'Datos Generales'!D25</f>
        <v>0</v>
      </c>
      <c r="E29" s="46">
        <f>Índice!$G$51*'Datos Generales'!E25</f>
        <v>10764.667199355117</v>
      </c>
      <c r="F29" s="46">
        <f>Índice!$G$51*'Datos Generales'!F25</f>
        <v>13177.056448476535</v>
      </c>
      <c r="G29" s="46">
        <f>Índice!$G$51*'Datos Generales'!G25</f>
        <v>1325.0772516104396</v>
      </c>
      <c r="H29" s="46">
        <f>Índice!$G$51*'Datos Generales'!H25</f>
        <v>27996.195755934408</v>
      </c>
      <c r="I29" s="46">
        <f>Índice!$G$51*'Datos Generales'!I25</f>
        <v>12608.673747180404</v>
      </c>
      <c r="J29" s="46">
        <f>Índice!$G$51*'Datos Generales'!J25</f>
        <v>7480.4572871072896</v>
      </c>
      <c r="K29" s="46">
        <f>Índice!$G$51*'Datos Generales'!K25</f>
        <v>4850.1460179181304</v>
      </c>
      <c r="L29" s="46">
        <f>Índice!$G$51*'Datos Generales'!L25</f>
        <v>3935.2359267718371</v>
      </c>
      <c r="M29" s="46">
        <f>Índice!$G$51*'Datos Generales'!M25</f>
        <v>8315.2431392791732</v>
      </c>
      <c r="N29" s="46">
        <f>Índice!$G$51*'Datos Generales'!N25</f>
        <v>0</v>
      </c>
      <c r="O29" s="46">
        <f>Índice!$G$51*'Datos Generales'!O25</f>
        <v>404.51029196512536</v>
      </c>
      <c r="P29" s="46">
        <f>Índice!$G$51*'Datos Generales'!P25</f>
        <v>6818.559478436724</v>
      </c>
      <c r="Q29" s="46">
        <f>Índice!$G$51*'Datos Generales'!Q25</f>
        <v>22.760056851528415</v>
      </c>
      <c r="R29" s="46">
        <f>Índice!$G$51*'Datos Generales'!R25</f>
        <v>14334.548970803487</v>
      </c>
      <c r="S29" s="46">
        <f>Índice!$G$51*'Datos Generales'!S25</f>
        <v>0</v>
      </c>
      <c r="T29" s="46">
        <f>Índice!$G$51*'Datos Generales'!T25</f>
        <v>30214.572093253475</v>
      </c>
      <c r="U29" s="46">
        <f>Índice!$G$51*'Datos Generales'!U25</f>
        <v>397.92534347798414</v>
      </c>
      <c r="V29" s="46">
        <f>Índice!$G$51*'Datos Generales'!V25</f>
        <v>14950.926665770996</v>
      </c>
      <c r="W29" s="46">
        <f>Índice!$G$51*'Datos Generales'!W25</f>
        <v>1489.5241866483761</v>
      </c>
      <c r="X29" s="46">
        <f>Índice!$G$51*'Datos Generales'!X25</f>
        <v>1409.7535019551551</v>
      </c>
      <c r="Y29" s="46">
        <f>Índice!$G$51*'Datos Generales'!Y25</f>
        <v>28678.025187206989</v>
      </c>
      <c r="Z29" s="46">
        <f>Índice!$G$51*'Datos Generales'!Z25</f>
        <v>2222.6189886933339</v>
      </c>
      <c r="AA29" s="46">
        <f>Índice!$G$51*'Datos Generales'!AA25</f>
        <v>1695.2043897299552</v>
      </c>
      <c r="AB29" s="46">
        <f>Índice!$G$51*'Datos Generales'!AB25</f>
        <v>87345.585167690791</v>
      </c>
      <c r="AC29" s="46">
        <f>Índice!$G$51*'Datos Generales'!AC25</f>
        <v>434.42982301072681</v>
      </c>
      <c r="AD29" s="46">
        <f>Índice!$G$51*'Datos Generales'!AD25</f>
        <v>1860.8003761817552</v>
      </c>
      <c r="AE29" s="46">
        <f>Índice!$G$51*'Datos Generales'!AE25</f>
        <v>0</v>
      </c>
      <c r="AF29" s="46">
        <f>Índice!$G$51*'Datos Generales'!AF25</f>
        <v>0</v>
      </c>
      <c r="AG29" s="46">
        <f>Índice!$G$51*'Datos Generales'!AG25</f>
        <v>0</v>
      </c>
      <c r="AH29" s="46">
        <f>Índice!$G$51*'Datos Generales'!AH25</f>
        <v>0</v>
      </c>
      <c r="AI29" s="46">
        <f>Índice!$G$51*'Datos Generales'!AI25</f>
        <v>0</v>
      </c>
      <c r="AJ29" s="46">
        <f>Índice!$G$51*'Datos Generales'!AJ25</f>
        <v>0</v>
      </c>
      <c r="AK29" s="46">
        <f>Índice!$G$51*'Datos Generales'!AK25</f>
        <v>0</v>
      </c>
      <c r="AL29" s="46">
        <f>Índice!$G$51*'Datos Generales'!AL25</f>
        <v>0</v>
      </c>
      <c r="AM29" s="46">
        <f>Índice!$G$51*'Datos Generales'!AM25</f>
        <v>0</v>
      </c>
      <c r="AN29" s="46">
        <f>Índice!$G$51*'Datos Generales'!AN25</f>
        <v>0</v>
      </c>
      <c r="AO29" s="46">
        <f>Índice!$G$51*'Datos Generales'!AO25</f>
        <v>0</v>
      </c>
      <c r="AP29" s="46">
        <f>Índice!$G$51*'Datos Generales'!AP25</f>
        <v>0</v>
      </c>
      <c r="AQ29" s="46">
        <f>Índice!$G$51*'Datos Generales'!AQ25</f>
        <v>315237.52660495962</v>
      </c>
    </row>
    <row r="30" spans="2:43">
      <c r="B30" s="44" t="str">
        <f>'Datos Generales'!B26</f>
        <v xml:space="preserve">5.13.00.00  Activos No Corrientes Mantenidos Para La Venta </v>
      </c>
      <c r="C30" s="43">
        <f>Índice!$G$51*'Datos Generales'!C26</f>
        <v>0</v>
      </c>
      <c r="D30" s="43">
        <f>Índice!$G$51*'Datos Generales'!D26</f>
        <v>0</v>
      </c>
      <c r="E30" s="43">
        <f>Índice!$G$51*'Datos Generales'!E26</f>
        <v>0</v>
      </c>
      <c r="F30" s="43">
        <f>Índice!$G$51*'Datos Generales'!F26</f>
        <v>0</v>
      </c>
      <c r="G30" s="43">
        <f>Índice!$G$51*'Datos Generales'!G26</f>
        <v>0</v>
      </c>
      <c r="H30" s="43">
        <f>Índice!$G$51*'Datos Generales'!H26</f>
        <v>0</v>
      </c>
      <c r="I30" s="43">
        <f>Índice!$G$51*'Datos Generales'!I26</f>
        <v>0</v>
      </c>
      <c r="J30" s="43">
        <f>Índice!$G$51*'Datos Generales'!J26</f>
        <v>0</v>
      </c>
      <c r="K30" s="43">
        <f>Índice!$G$51*'Datos Generales'!K26</f>
        <v>0</v>
      </c>
      <c r="L30" s="43">
        <f>Índice!$G$51*'Datos Generales'!L26</f>
        <v>0</v>
      </c>
      <c r="M30" s="43">
        <f>Índice!$G$51*'Datos Generales'!M26</f>
        <v>0</v>
      </c>
      <c r="N30" s="43">
        <f>Índice!$G$51*'Datos Generales'!N26</f>
        <v>0</v>
      </c>
      <c r="O30" s="43">
        <f>Índice!$G$51*'Datos Generales'!O26</f>
        <v>0</v>
      </c>
      <c r="P30" s="43">
        <f>Índice!$G$51*'Datos Generales'!P26</f>
        <v>0</v>
      </c>
      <c r="Q30" s="43">
        <f>Índice!$G$51*'Datos Generales'!Q26</f>
        <v>0</v>
      </c>
      <c r="R30" s="43">
        <f>Índice!$G$51*'Datos Generales'!R26</f>
        <v>0</v>
      </c>
      <c r="S30" s="43">
        <f>Índice!$G$51*'Datos Generales'!S26</f>
        <v>0</v>
      </c>
      <c r="T30" s="43">
        <f>Índice!$G$51*'Datos Generales'!T26</f>
        <v>0</v>
      </c>
      <c r="U30" s="43">
        <f>Índice!$G$51*'Datos Generales'!U26</f>
        <v>0</v>
      </c>
      <c r="V30" s="43">
        <f>Índice!$G$51*'Datos Generales'!V26</f>
        <v>0</v>
      </c>
      <c r="W30" s="43">
        <f>Índice!$G$51*'Datos Generales'!W26</f>
        <v>0</v>
      </c>
      <c r="X30" s="43">
        <f>Índice!$G$51*'Datos Generales'!X26</f>
        <v>0</v>
      </c>
      <c r="Y30" s="43">
        <f>Índice!$G$51*'Datos Generales'!Y26</f>
        <v>0</v>
      </c>
      <c r="Z30" s="43">
        <f>Índice!$G$51*'Datos Generales'!Z26</f>
        <v>0</v>
      </c>
      <c r="AA30" s="43">
        <f>Índice!$G$51*'Datos Generales'!AA26</f>
        <v>0</v>
      </c>
      <c r="AB30" s="43">
        <f>Índice!$G$51*'Datos Generales'!AB26</f>
        <v>0</v>
      </c>
      <c r="AC30" s="43">
        <f>Índice!$G$51*'Datos Generales'!AC26</f>
        <v>0</v>
      </c>
      <c r="AD30" s="43">
        <f>Índice!$G$51*'Datos Generales'!AD26</f>
        <v>0</v>
      </c>
      <c r="AE30" s="43">
        <f>Índice!$G$51*'Datos Generales'!AE26</f>
        <v>0</v>
      </c>
      <c r="AF30" s="43">
        <f>Índice!$G$51*'Datos Generales'!AF26</f>
        <v>0</v>
      </c>
      <c r="AG30" s="43">
        <f>Índice!$G$51*'Datos Generales'!AG26</f>
        <v>0</v>
      </c>
      <c r="AH30" s="43">
        <f>Índice!$G$51*'Datos Generales'!AH26</f>
        <v>0</v>
      </c>
      <c r="AI30" s="43">
        <f>Índice!$G$51*'Datos Generales'!AI26</f>
        <v>0</v>
      </c>
      <c r="AJ30" s="43">
        <f>Índice!$G$51*'Datos Generales'!AJ26</f>
        <v>0</v>
      </c>
      <c r="AK30" s="43">
        <f>Índice!$G$51*'Datos Generales'!AK26</f>
        <v>0</v>
      </c>
      <c r="AL30" s="43">
        <f>Índice!$G$51*'Datos Generales'!AL26</f>
        <v>0</v>
      </c>
      <c r="AM30" s="43">
        <f>Índice!$G$51*'Datos Generales'!AM26</f>
        <v>0</v>
      </c>
      <c r="AN30" s="43">
        <f>Índice!$G$51*'Datos Generales'!AN26</f>
        <v>0</v>
      </c>
      <c r="AO30" s="43">
        <f>Índice!$G$51*'Datos Generales'!AO26</f>
        <v>0</v>
      </c>
      <c r="AP30" s="43">
        <f>Índice!$G$51*'Datos Generales'!AP26</f>
        <v>0</v>
      </c>
      <c r="AQ30" s="43">
        <f>Índice!$G$51*'Datos Generales'!AQ26</f>
        <v>0</v>
      </c>
    </row>
    <row r="31" spans="2:43">
      <c r="B31" s="44" t="str">
        <f>'Datos Generales'!B27</f>
        <v xml:space="preserve">5.14.00.00  Total Cuentas De Seguros </v>
      </c>
      <c r="C31" s="43">
        <f>Índice!$G$51*'Datos Generales'!C27</f>
        <v>5444877.7055741362</v>
      </c>
      <c r="D31" s="43">
        <f>Índice!$G$51*'Datos Generales'!D27</f>
        <v>0</v>
      </c>
      <c r="E31" s="43">
        <f>Índice!$G$51*'Datos Generales'!E27</f>
        <v>5198412.231917466</v>
      </c>
      <c r="F31" s="43">
        <f>Índice!$G$51*'Datos Generales'!F27</f>
        <v>524161.98796501226</v>
      </c>
      <c r="G31" s="43">
        <f>Índice!$G$51*'Datos Generales'!G27</f>
        <v>155348.79013724977</v>
      </c>
      <c r="H31" s="43">
        <f>Índice!$G$51*'Datos Generales'!H27</f>
        <v>6917923.5226734355</v>
      </c>
      <c r="I31" s="43">
        <f>Índice!$G$51*'Datos Generales'!I27</f>
        <v>8844089.4121099412</v>
      </c>
      <c r="J31" s="43">
        <f>Índice!$G$51*'Datos Generales'!J27</f>
        <v>1158214.7895291364</v>
      </c>
      <c r="K31" s="43">
        <f>Índice!$G$51*'Datos Generales'!K27</f>
        <v>323601.16248647653</v>
      </c>
      <c r="L31" s="43">
        <f>Índice!$G$51*'Datos Generales'!L27</f>
        <v>1348161.3409606777</v>
      </c>
      <c r="M31" s="43">
        <f>Índice!$G$51*'Datos Generales'!M27</f>
        <v>544493.74562476575</v>
      </c>
      <c r="N31" s="43">
        <f>Índice!$G$51*'Datos Generales'!N27</f>
        <v>25551.986621505999</v>
      </c>
      <c r="O31" s="43">
        <f>Índice!$G$51*'Datos Generales'!O27</f>
        <v>1001.0005586157642</v>
      </c>
      <c r="P31" s="43">
        <f>Índice!$G$51*'Datos Generales'!P27</f>
        <v>643202.56538986426</v>
      </c>
      <c r="Q31" s="43">
        <f>Índice!$G$51*'Datos Generales'!Q27</f>
        <v>1999.3936544077612</v>
      </c>
      <c r="R31" s="43">
        <f>Índice!$G$51*'Datos Generales'!R27</f>
        <v>6712917.680188939</v>
      </c>
      <c r="S31" s="43">
        <f>Índice!$G$51*'Datos Generales'!S27</f>
        <v>23372.236089406804</v>
      </c>
      <c r="T31" s="43">
        <f>Índice!$G$51*'Datos Generales'!T27</f>
        <v>5155419.8103534831</v>
      </c>
      <c r="U31" s="43">
        <f>Índice!$G$51*'Datos Generales'!U27</f>
        <v>189439.81975802744</v>
      </c>
      <c r="V31" s="43">
        <f>Índice!$G$51*'Datos Generales'!V27</f>
        <v>14191923.229223382</v>
      </c>
      <c r="W31" s="43">
        <f>Índice!$G$51*'Datos Generales'!W27</f>
        <v>336788.25103768182</v>
      </c>
      <c r="X31" s="43">
        <f>Índice!$G$51*'Datos Generales'!X27</f>
        <v>456857.67142079322</v>
      </c>
      <c r="Y31" s="43">
        <f>Índice!$G$51*'Datos Generales'!Y27</f>
        <v>10319873.374534192</v>
      </c>
      <c r="Z31" s="43">
        <f>Índice!$G$51*'Datos Generales'!Z27</f>
        <v>94617.445428896695</v>
      </c>
      <c r="AA31" s="43">
        <f>Índice!$G$51*'Datos Generales'!AA27</f>
        <v>486963.52557258116</v>
      </c>
      <c r="AB31" s="43">
        <f>Índice!$G$51*'Datos Generales'!AB27</f>
        <v>13623586.180623811</v>
      </c>
      <c r="AC31" s="43">
        <f>Índice!$G$51*'Datos Generales'!AC27</f>
        <v>331839.81692959316</v>
      </c>
      <c r="AD31" s="43">
        <f>Índice!$G$51*'Datos Generales'!AD27</f>
        <v>2998751.9533874034</v>
      </c>
      <c r="AE31" s="43">
        <f>Índice!$G$51*'Datos Generales'!AE27</f>
        <v>0</v>
      </c>
      <c r="AF31" s="43">
        <f>Índice!$G$51*'Datos Generales'!AF27</f>
        <v>0</v>
      </c>
      <c r="AG31" s="43">
        <f>Índice!$G$51*'Datos Generales'!AG27</f>
        <v>0</v>
      </c>
      <c r="AH31" s="43">
        <f>Índice!$G$51*'Datos Generales'!AH27</f>
        <v>0</v>
      </c>
      <c r="AI31" s="43">
        <f>Índice!$G$51*'Datos Generales'!AI27</f>
        <v>0</v>
      </c>
      <c r="AJ31" s="43">
        <f>Índice!$G$51*'Datos Generales'!AJ27</f>
        <v>0</v>
      </c>
      <c r="AK31" s="43">
        <f>Índice!$G$51*'Datos Generales'!AK27</f>
        <v>0</v>
      </c>
      <c r="AL31" s="43">
        <f>Índice!$G$51*'Datos Generales'!AL27</f>
        <v>0</v>
      </c>
      <c r="AM31" s="43">
        <f>Índice!$G$51*'Datos Generales'!AM27</f>
        <v>0</v>
      </c>
      <c r="AN31" s="43">
        <f>Índice!$G$51*'Datos Generales'!AN27</f>
        <v>0</v>
      </c>
      <c r="AO31" s="43">
        <f>Índice!$G$51*'Datos Generales'!AO27</f>
        <v>0</v>
      </c>
      <c r="AP31" s="43">
        <f>Índice!$G$51*'Datos Generales'!AP27</f>
        <v>0</v>
      </c>
      <c r="AQ31" s="43">
        <f>Índice!$G$51*'Datos Generales'!AQ27</f>
        <v>86053390.629750878</v>
      </c>
    </row>
    <row r="32" spans="2:43">
      <c r="B32" s="45" t="str">
        <f>'Datos Generales'!B28</f>
        <v>5.14.10.00  Cuentas Por Cobrar De Seguros</v>
      </c>
      <c r="C32" s="46">
        <f>Índice!$G$51*'Datos Generales'!C28</f>
        <v>1422680.2419725501</v>
      </c>
      <c r="D32" s="46">
        <f>Índice!$G$51*'Datos Generales'!D28</f>
        <v>0</v>
      </c>
      <c r="E32" s="46">
        <f>Índice!$G$51*'Datos Generales'!E28</f>
        <v>3961555.1261835229</v>
      </c>
      <c r="F32" s="46">
        <f>Índice!$G$51*'Datos Generales'!F28</f>
        <v>522694.07478380151</v>
      </c>
      <c r="G32" s="46">
        <f>Índice!$G$51*'Datos Generales'!G28</f>
        <v>38112.709569300176</v>
      </c>
      <c r="H32" s="46">
        <f>Índice!$G$51*'Datos Generales'!H28</f>
        <v>1182757.599649274</v>
      </c>
      <c r="I32" s="46">
        <f>Índice!$G$51*'Datos Generales'!I28</f>
        <v>2737392.2543328074</v>
      </c>
      <c r="J32" s="46">
        <f>Índice!$G$51*'Datos Generales'!J28</f>
        <v>370826.29171056632</v>
      </c>
      <c r="K32" s="46">
        <f>Índice!$G$51*'Datos Generales'!K28</f>
        <v>179331.17252741812</v>
      </c>
      <c r="L32" s="46">
        <f>Índice!$G$51*'Datos Generales'!L28</f>
        <v>912856.33852115308</v>
      </c>
      <c r="M32" s="46">
        <f>Índice!$G$51*'Datos Generales'!M28</f>
        <v>243550.50699683922</v>
      </c>
      <c r="N32" s="46">
        <f>Índice!$G$51*'Datos Generales'!N28</f>
        <v>25551.986621505999</v>
      </c>
      <c r="O32" s="46">
        <f>Índice!$G$51*'Datos Generales'!O28</f>
        <v>1001.0005586157642</v>
      </c>
      <c r="P32" s="46">
        <f>Índice!$G$51*'Datos Generales'!P28</f>
        <v>479161.02452959603</v>
      </c>
      <c r="Q32" s="46">
        <f>Índice!$G$51*'Datos Generales'!Q28</f>
        <v>1999.3936544077612</v>
      </c>
      <c r="R32" s="46">
        <f>Índice!$G$51*'Datos Generales'!R28</f>
        <v>4199965.9262061501</v>
      </c>
      <c r="S32" s="46">
        <f>Índice!$G$51*'Datos Generales'!S28</f>
        <v>23372.236089406804</v>
      </c>
      <c r="T32" s="46">
        <f>Índice!$G$51*'Datos Generales'!T28</f>
        <v>3150956.5853020414</v>
      </c>
      <c r="U32" s="46">
        <f>Índice!$G$51*'Datos Generales'!U28</f>
        <v>57406.210888057642</v>
      </c>
      <c r="V32" s="46">
        <f>Índice!$G$51*'Datos Generales'!V28</f>
        <v>2752994.1186245321</v>
      </c>
      <c r="W32" s="46">
        <f>Índice!$G$51*'Datos Generales'!W28</f>
        <v>66935.382651798529</v>
      </c>
      <c r="X32" s="46">
        <f>Índice!$G$51*'Datos Generales'!X28</f>
        <v>167883.48265109141</v>
      </c>
      <c r="Y32" s="46">
        <f>Índice!$G$51*'Datos Generales'!Y28</f>
        <v>3706269.6664568908</v>
      </c>
      <c r="Z32" s="46">
        <f>Índice!$G$51*'Datos Generales'!Z28</f>
        <v>63055.0802214664</v>
      </c>
      <c r="AA32" s="46">
        <f>Índice!$G$51*'Datos Generales'!AA28</f>
        <v>399398.29480770178</v>
      </c>
      <c r="AB32" s="46">
        <f>Índice!$G$51*'Datos Generales'!AB28</f>
        <v>5660432.9448950291</v>
      </c>
      <c r="AC32" s="46">
        <f>Índice!$G$51*'Datos Generales'!AC28</f>
        <v>315274.82658162504</v>
      </c>
      <c r="AD32" s="46">
        <f>Índice!$G$51*'Datos Generales'!AD28</f>
        <v>774328.86558573332</v>
      </c>
      <c r="AE32" s="46">
        <f>Índice!$G$51*'Datos Generales'!AE28</f>
        <v>0</v>
      </c>
      <c r="AF32" s="46">
        <f>Índice!$G$51*'Datos Generales'!AF28</f>
        <v>0</v>
      </c>
      <c r="AG32" s="46">
        <f>Índice!$G$51*'Datos Generales'!AG28</f>
        <v>0</v>
      </c>
      <c r="AH32" s="46">
        <f>Índice!$G$51*'Datos Generales'!AH28</f>
        <v>0</v>
      </c>
      <c r="AI32" s="46">
        <f>Índice!$G$51*'Datos Generales'!AI28</f>
        <v>0</v>
      </c>
      <c r="AJ32" s="46">
        <f>Índice!$G$51*'Datos Generales'!AJ28</f>
        <v>0</v>
      </c>
      <c r="AK32" s="46">
        <f>Índice!$G$51*'Datos Generales'!AK28</f>
        <v>0</v>
      </c>
      <c r="AL32" s="46">
        <f>Índice!$G$51*'Datos Generales'!AL28</f>
        <v>0</v>
      </c>
      <c r="AM32" s="46">
        <f>Índice!$G$51*'Datos Generales'!AM28</f>
        <v>0</v>
      </c>
      <c r="AN32" s="46">
        <f>Índice!$G$51*'Datos Generales'!AN28</f>
        <v>0</v>
      </c>
      <c r="AO32" s="46">
        <f>Índice!$G$51*'Datos Generales'!AO28</f>
        <v>0</v>
      </c>
      <c r="AP32" s="46">
        <f>Índice!$G$51*'Datos Generales'!AP28</f>
        <v>0</v>
      </c>
      <c r="AQ32" s="46">
        <f>Índice!$G$51*'Datos Generales'!AQ28</f>
        <v>33417743.342572883</v>
      </c>
    </row>
    <row r="33" spans="2:43">
      <c r="B33" s="47" t="str">
        <f>'Datos Generales'!B29</f>
        <v>5.14.11.00  Cuentas Por Cobrar Asegurados</v>
      </c>
      <c r="C33" s="46">
        <f>Índice!$G$51*'Datos Generales'!C29</f>
        <v>1342509.5106101639</v>
      </c>
      <c r="D33" s="46">
        <f>Índice!$G$51*'Datos Generales'!D29</f>
        <v>0</v>
      </c>
      <c r="E33" s="46">
        <f>Índice!$G$51*'Datos Generales'!E29</f>
        <v>3577186.8658120078</v>
      </c>
      <c r="F33" s="46">
        <f>Índice!$G$51*'Datos Generales'!F29</f>
        <v>387962.05125122861</v>
      </c>
      <c r="G33" s="46">
        <f>Índice!$G$51*'Datos Generales'!G29</f>
        <v>29696.128934175264</v>
      </c>
      <c r="H33" s="46">
        <f>Índice!$G$51*'Datos Generales'!H29</f>
        <v>782903.21981883876</v>
      </c>
      <c r="I33" s="46">
        <f>Índice!$G$51*'Datos Generales'!I29</f>
        <v>1988910.9025533688</v>
      </c>
      <c r="J33" s="46">
        <f>Índice!$G$51*'Datos Generales'!J29</f>
        <v>221358.21412661485</v>
      </c>
      <c r="K33" s="46">
        <f>Índice!$G$51*'Datos Generales'!K29</f>
        <v>138806.38306899258</v>
      </c>
      <c r="L33" s="46">
        <f>Índice!$G$51*'Datos Generales'!L29</f>
        <v>886369.5985744691</v>
      </c>
      <c r="M33" s="46">
        <f>Índice!$G$51*'Datos Generales'!M29</f>
        <v>112203.01440380141</v>
      </c>
      <c r="N33" s="46">
        <f>Índice!$G$51*'Datos Generales'!N29</f>
        <v>24263.855792279788</v>
      </c>
      <c r="O33" s="46">
        <f>Índice!$G$51*'Datos Generales'!O29</f>
        <v>1001.0005586157642</v>
      </c>
      <c r="P33" s="46">
        <f>Índice!$G$51*'Datos Generales'!P29</f>
        <v>402566.27375000884</v>
      </c>
      <c r="Q33" s="46">
        <f>Índice!$G$51*'Datos Generales'!Q29</f>
        <v>1999.3936544077612</v>
      </c>
      <c r="R33" s="46">
        <f>Índice!$G$51*'Datos Generales'!R29</f>
        <v>2920293.2202431038</v>
      </c>
      <c r="S33" s="46">
        <f>Índice!$G$51*'Datos Generales'!S29</f>
        <v>17046.575473232406</v>
      </c>
      <c r="T33" s="46">
        <f>Índice!$G$51*'Datos Generales'!T29</f>
        <v>2773274.1689706617</v>
      </c>
      <c r="U33" s="46">
        <f>Índice!$G$51*'Datos Generales'!U29</f>
        <v>31088.823442063058</v>
      </c>
      <c r="V33" s="46">
        <f>Índice!$G$51*'Datos Generales'!V29</f>
        <v>1797099.6616485529</v>
      </c>
      <c r="W33" s="46">
        <f>Índice!$G$51*'Datos Generales'!W29</f>
        <v>20505.397006102346</v>
      </c>
      <c r="X33" s="46">
        <f>Índice!$G$51*'Datos Generales'!X29</f>
        <v>162953.07981134343</v>
      </c>
      <c r="Y33" s="46">
        <f>Índice!$G$51*'Datos Generales'!Y29</f>
        <v>3123424.7389001632</v>
      </c>
      <c r="Z33" s="46">
        <f>Índice!$G$51*'Datos Generales'!Z29</f>
        <v>15526.292064120604</v>
      </c>
      <c r="AA33" s="46">
        <f>Índice!$G$51*'Datos Generales'!AA29</f>
        <v>363024.10002757719</v>
      </c>
      <c r="AB33" s="46">
        <f>Índice!$G$51*'Datos Generales'!AB29</f>
        <v>4264602.4105330892</v>
      </c>
      <c r="AC33" s="46">
        <f>Índice!$G$51*'Datos Generales'!AC29</f>
        <v>315185.11218277342</v>
      </c>
      <c r="AD33" s="46">
        <f>Índice!$G$51*'Datos Generales'!AD29</f>
        <v>501358.66490832338</v>
      </c>
      <c r="AE33" s="46">
        <f>Índice!$G$51*'Datos Generales'!AE29</f>
        <v>0</v>
      </c>
      <c r="AF33" s="46">
        <f>Índice!$G$51*'Datos Generales'!AF29</f>
        <v>0</v>
      </c>
      <c r="AG33" s="46">
        <f>Índice!$G$51*'Datos Generales'!AG29</f>
        <v>0</v>
      </c>
      <c r="AH33" s="46">
        <f>Índice!$G$51*'Datos Generales'!AH29</f>
        <v>0</v>
      </c>
      <c r="AI33" s="46">
        <f>Índice!$G$51*'Datos Generales'!AI29</f>
        <v>0</v>
      </c>
      <c r="AJ33" s="46">
        <f>Índice!$G$51*'Datos Generales'!AJ29</f>
        <v>0</v>
      </c>
      <c r="AK33" s="46">
        <f>Índice!$G$51*'Datos Generales'!AK29</f>
        <v>0</v>
      </c>
      <c r="AL33" s="46">
        <f>Índice!$G$51*'Datos Generales'!AL29</f>
        <v>0</v>
      </c>
      <c r="AM33" s="46">
        <f>Índice!$G$51*'Datos Generales'!AM29</f>
        <v>0</v>
      </c>
      <c r="AN33" s="46">
        <f>Índice!$G$51*'Datos Generales'!AN29</f>
        <v>0</v>
      </c>
      <c r="AO33" s="46">
        <f>Índice!$G$51*'Datos Generales'!AO29</f>
        <v>0</v>
      </c>
      <c r="AP33" s="46">
        <f>Índice!$G$51*'Datos Generales'!AP29</f>
        <v>0</v>
      </c>
      <c r="AQ33" s="46">
        <f>Índice!$G$51*'Datos Generales'!AQ29</f>
        <v>26203118.658120081</v>
      </c>
    </row>
    <row r="34" spans="2:43">
      <c r="B34" s="47" t="str">
        <f>'Datos Generales'!B30</f>
        <v>5.14.12.00  Deudores Por Operaciones De Reaseguro</v>
      </c>
      <c r="C34" s="46">
        <f>Índice!$G$51*'Datos Generales'!C30</f>
        <v>78781.616591595302</v>
      </c>
      <c r="D34" s="46">
        <f>Índice!$G$51*'Datos Generales'!D30</f>
        <v>0</v>
      </c>
      <c r="E34" s="46">
        <f>Índice!$G$51*'Datos Generales'!E30</f>
        <v>382673.98406177299</v>
      </c>
      <c r="F34" s="46">
        <f>Índice!$G$51*'Datos Generales'!F30</f>
        <v>134074.27998670636</v>
      </c>
      <c r="G34" s="46">
        <f>Índice!$G$51*'Datos Generales'!G30</f>
        <v>8416.5806351249103</v>
      </c>
      <c r="H34" s="46">
        <f>Índice!$G$51*'Datos Generales'!H30</f>
        <v>224770.76424293421</v>
      </c>
      <c r="I34" s="46">
        <f>Índice!$G$51*'Datos Generales'!I30</f>
        <v>497868.28865585732</v>
      </c>
      <c r="J34" s="46">
        <f>Índice!$G$51*'Datos Generales'!J30</f>
        <v>123506.45413340309</v>
      </c>
      <c r="K34" s="46">
        <f>Índice!$G$51*'Datos Generales'!K30</f>
        <v>40524.789458425548</v>
      </c>
      <c r="L34" s="46">
        <f>Índice!$G$51*'Datos Generales'!L30</f>
        <v>26486.739946684014</v>
      </c>
      <c r="M34" s="46">
        <f>Índice!$G$51*'Datos Generales'!M30</f>
        <v>131347.49259303781</v>
      </c>
      <c r="N34" s="46">
        <f>Índice!$G$51*'Datos Generales'!N30</f>
        <v>1288.1308292262111</v>
      </c>
      <c r="O34" s="46">
        <f>Índice!$G$51*'Datos Generales'!O30</f>
        <v>0</v>
      </c>
      <c r="P34" s="46">
        <f>Índice!$G$51*'Datos Generales'!P30</f>
        <v>76592.629453900052</v>
      </c>
      <c r="Q34" s="46">
        <f>Índice!$G$51*'Datos Generales'!Q30</f>
        <v>0</v>
      </c>
      <c r="R34" s="46">
        <f>Índice!$G$51*'Datos Generales'!R30</f>
        <v>1051220.1600186676</v>
      </c>
      <c r="S34" s="46">
        <f>Índice!$G$51*'Datos Generales'!S30</f>
        <v>6325.6606161744012</v>
      </c>
      <c r="T34" s="46">
        <f>Índice!$G$51*'Datos Generales'!T30</f>
        <v>294744.41561012861</v>
      </c>
      <c r="U34" s="46">
        <f>Índice!$G$51*'Datos Generales'!U30</f>
        <v>26317.43164027973</v>
      </c>
      <c r="V34" s="46">
        <f>Índice!$G$51*'Datos Generales'!V30</f>
        <v>756447.46006604389</v>
      </c>
      <c r="W34" s="46">
        <f>Índice!$G$51*'Datos Generales'!W30</f>
        <v>46429.985645696179</v>
      </c>
      <c r="X34" s="46">
        <f>Índice!$G$51*'Datos Generales'!X30</f>
        <v>4930.402839747986</v>
      </c>
      <c r="Y34" s="46">
        <f>Índice!$G$51*'Datos Generales'!Y30</f>
        <v>493823.00895906548</v>
      </c>
      <c r="Z34" s="46">
        <f>Índice!$G$51*'Datos Generales'!Z30</f>
        <v>16439.257606720359</v>
      </c>
      <c r="AA34" s="46">
        <f>Índice!$G$51*'Datos Generales'!AA30</f>
        <v>36374.194780124591</v>
      </c>
      <c r="AB34" s="46">
        <f>Índice!$G$51*'Datos Generales'!AB30</f>
        <v>946651.61998571642</v>
      </c>
      <c r="AC34" s="46">
        <f>Índice!$G$51*'Datos Generales'!AC30</f>
        <v>89.714398851655687</v>
      </c>
      <c r="AD34" s="46">
        <f>Índice!$G$51*'Datos Generales'!AD30</f>
        <v>272970.20067741</v>
      </c>
      <c r="AE34" s="46">
        <f>Índice!$G$51*'Datos Generales'!AE30</f>
        <v>0</v>
      </c>
      <c r="AF34" s="46">
        <f>Índice!$G$51*'Datos Generales'!AF30</f>
        <v>0</v>
      </c>
      <c r="AG34" s="46">
        <f>Índice!$G$51*'Datos Generales'!AG30</f>
        <v>0</v>
      </c>
      <c r="AH34" s="46">
        <f>Índice!$G$51*'Datos Generales'!AH30</f>
        <v>0</v>
      </c>
      <c r="AI34" s="46">
        <f>Índice!$G$51*'Datos Generales'!AI30</f>
        <v>0</v>
      </c>
      <c r="AJ34" s="46">
        <f>Índice!$G$51*'Datos Generales'!AJ30</f>
        <v>0</v>
      </c>
      <c r="AK34" s="46">
        <f>Índice!$G$51*'Datos Generales'!AK30</f>
        <v>0</v>
      </c>
      <c r="AL34" s="46">
        <f>Índice!$G$51*'Datos Generales'!AL30</f>
        <v>0</v>
      </c>
      <c r="AM34" s="46">
        <f>Índice!$G$51*'Datos Generales'!AM30</f>
        <v>0</v>
      </c>
      <c r="AN34" s="46">
        <f>Índice!$G$51*'Datos Generales'!AN30</f>
        <v>0</v>
      </c>
      <c r="AO34" s="46">
        <f>Índice!$G$51*'Datos Generales'!AO30</f>
        <v>0</v>
      </c>
      <c r="AP34" s="46">
        <f>Índice!$G$51*'Datos Generales'!AP30</f>
        <v>0</v>
      </c>
      <c r="AQ34" s="46">
        <f>Índice!$G$51*'Datos Generales'!AQ30</f>
        <v>5679095.2634332944</v>
      </c>
    </row>
    <row r="35" spans="2:43">
      <c r="B35" s="48" t="str">
        <f>'Datos Generales'!B31</f>
        <v>5.14.12.10  Siniestros Por Cobrar A Reaseguradores</v>
      </c>
      <c r="C35" s="46">
        <f>Índice!$G$51*'Datos Generales'!C31</f>
        <v>59298.12404098401</v>
      </c>
      <c r="D35" s="46">
        <f>Índice!$G$51*'Datos Generales'!D31</f>
        <v>0</v>
      </c>
      <c r="E35" s="46">
        <f>Índice!$G$51*'Datos Generales'!E31</f>
        <v>381132.75256150076</v>
      </c>
      <c r="F35" s="46">
        <f>Índice!$G$51*'Datos Generales'!F31</f>
        <v>1887.1843644154685</v>
      </c>
      <c r="G35" s="46">
        <f>Índice!$G$51*'Datos Generales'!G31</f>
        <v>8416.5806351249103</v>
      </c>
      <c r="H35" s="46">
        <f>Índice!$G$51*'Datos Generales'!H31</f>
        <v>221063.57082752913</v>
      </c>
      <c r="I35" s="46">
        <f>Índice!$G$51*'Datos Generales'!I31</f>
        <v>483197.95150649478</v>
      </c>
      <c r="J35" s="46">
        <f>Índice!$G$51*'Datos Generales'!J31</f>
        <v>20356.241293725823</v>
      </c>
      <c r="K35" s="46">
        <f>Índice!$G$51*'Datos Generales'!K31</f>
        <v>40524.789458425548</v>
      </c>
      <c r="L35" s="46">
        <f>Índice!$G$51*'Datos Generales'!L31</f>
        <v>26486.739946684014</v>
      </c>
      <c r="M35" s="46">
        <f>Índice!$G$51*'Datos Generales'!M31</f>
        <v>118870.42942702993</v>
      </c>
      <c r="N35" s="46">
        <f>Índice!$G$51*'Datos Generales'!N31</f>
        <v>1288.1308292262111</v>
      </c>
      <c r="O35" s="46">
        <f>Índice!$G$51*'Datos Generales'!O31</f>
        <v>0</v>
      </c>
      <c r="P35" s="46">
        <f>Índice!$G$51*'Datos Generales'!P31</f>
        <v>47260.352069353205</v>
      </c>
      <c r="Q35" s="46">
        <f>Índice!$G$51*'Datos Generales'!Q31</f>
        <v>0</v>
      </c>
      <c r="R35" s="46">
        <f>Índice!$G$51*'Datos Generales'!R31</f>
        <v>736601.61857149925</v>
      </c>
      <c r="S35" s="46">
        <f>Índice!$G$51*'Datos Generales'!S31</f>
        <v>2956.1557335897778</v>
      </c>
      <c r="T35" s="46">
        <f>Índice!$G$51*'Datos Generales'!T31</f>
        <v>269229.28702243656</v>
      </c>
      <c r="U35" s="46">
        <f>Índice!$G$51*'Datos Generales'!U31</f>
        <v>26317.43164027973</v>
      </c>
      <c r="V35" s="46">
        <f>Índice!$G$51*'Datos Generales'!V31</f>
        <v>680584.61084280268</v>
      </c>
      <c r="W35" s="46">
        <f>Índice!$G$51*'Datos Generales'!W31</f>
        <v>41882.172732479616</v>
      </c>
      <c r="X35" s="46">
        <f>Índice!$G$51*'Datos Generales'!X31</f>
        <v>3846.7147736191937</v>
      </c>
      <c r="Y35" s="46">
        <f>Índice!$G$51*'Datos Generales'!Y31</f>
        <v>452561.54496149794</v>
      </c>
      <c r="Z35" s="46">
        <f>Índice!$G$51*'Datos Generales'!Z31</f>
        <v>0</v>
      </c>
      <c r="AA35" s="46">
        <f>Índice!$G$51*'Datos Generales'!AA31</f>
        <v>7549.7981205054411</v>
      </c>
      <c r="AB35" s="46">
        <f>Índice!$G$51*'Datos Generales'!AB31</f>
        <v>477649.84514322481</v>
      </c>
      <c r="AC35" s="46">
        <f>Índice!$G$51*'Datos Generales'!AC31</f>
        <v>0</v>
      </c>
      <c r="AD35" s="46">
        <f>Índice!$G$51*'Datos Generales'!AD31</f>
        <v>213180.28263129239</v>
      </c>
      <c r="AE35" s="46">
        <f>Índice!$G$51*'Datos Generales'!AE31</f>
        <v>0</v>
      </c>
      <c r="AF35" s="46">
        <f>Índice!$G$51*'Datos Generales'!AF31</f>
        <v>0</v>
      </c>
      <c r="AG35" s="46">
        <f>Índice!$G$51*'Datos Generales'!AG31</f>
        <v>0</v>
      </c>
      <c r="AH35" s="46">
        <f>Índice!$G$51*'Datos Generales'!AH31</f>
        <v>0</v>
      </c>
      <c r="AI35" s="46">
        <f>Índice!$G$51*'Datos Generales'!AI31</f>
        <v>0</v>
      </c>
      <c r="AJ35" s="46">
        <f>Índice!$G$51*'Datos Generales'!AJ31</f>
        <v>0</v>
      </c>
      <c r="AK35" s="46">
        <f>Índice!$G$51*'Datos Generales'!AK31</f>
        <v>0</v>
      </c>
      <c r="AL35" s="46">
        <f>Índice!$G$51*'Datos Generales'!AL31</f>
        <v>0</v>
      </c>
      <c r="AM35" s="46">
        <f>Índice!$G$51*'Datos Generales'!AM31</f>
        <v>0</v>
      </c>
      <c r="AN35" s="46">
        <f>Índice!$G$51*'Datos Generales'!AN31</f>
        <v>0</v>
      </c>
      <c r="AO35" s="46">
        <f>Índice!$G$51*'Datos Generales'!AO31</f>
        <v>0</v>
      </c>
      <c r="AP35" s="46">
        <f>Índice!$G$51*'Datos Generales'!AP31</f>
        <v>0</v>
      </c>
      <c r="AQ35" s="46">
        <f>Índice!$G$51*'Datos Generales'!AQ31</f>
        <v>4322142.3091337215</v>
      </c>
    </row>
    <row r="36" spans="2:43">
      <c r="B36" s="48" t="str">
        <f>'Datos Generales'!B32</f>
        <v>5.14.12.20  Primas Por Cobrar Reaseguro Aceptado</v>
      </c>
      <c r="C36" s="46">
        <f>Índice!$G$51*'Datos Generales'!C32</f>
        <v>11614.921051329009</v>
      </c>
      <c r="D36" s="46">
        <f>Índice!$G$51*'Datos Generales'!D32</f>
        <v>0</v>
      </c>
      <c r="E36" s="46">
        <f>Índice!$G$51*'Datos Generales'!E32</f>
        <v>0</v>
      </c>
      <c r="F36" s="46">
        <f>Índice!$G$51*'Datos Generales'!F32</f>
        <v>130929.8124040984</v>
      </c>
      <c r="G36" s="46">
        <f>Índice!$G$51*'Datos Generales'!G32</f>
        <v>0</v>
      </c>
      <c r="H36" s="46">
        <f>Índice!$G$51*'Datos Generales'!H32</f>
        <v>3707.1934154050668</v>
      </c>
      <c r="I36" s="46">
        <f>Índice!$G$51*'Datos Generales'!I32</f>
        <v>12577.207416154602</v>
      </c>
      <c r="J36" s="46">
        <f>Índice!$G$51*'Datos Generales'!J32</f>
        <v>6949.8165053280627</v>
      </c>
      <c r="K36" s="46">
        <f>Índice!$G$51*'Datos Generales'!K32</f>
        <v>0</v>
      </c>
      <c r="L36" s="46">
        <f>Índice!$G$51*'Datos Generales'!L32</f>
        <v>0</v>
      </c>
      <c r="M36" s="46">
        <f>Índice!$G$51*'Datos Generales'!M32</f>
        <v>0</v>
      </c>
      <c r="N36" s="46">
        <f>Índice!$G$51*'Datos Generales'!N32</f>
        <v>0</v>
      </c>
      <c r="O36" s="46">
        <f>Índice!$G$51*'Datos Generales'!O32</f>
        <v>0</v>
      </c>
      <c r="P36" s="46">
        <f>Índice!$G$51*'Datos Generales'!P32</f>
        <v>0</v>
      </c>
      <c r="Q36" s="46">
        <f>Índice!$G$51*'Datos Generales'!Q32</f>
        <v>0</v>
      </c>
      <c r="R36" s="46">
        <f>Índice!$G$51*'Datos Generales'!R32</f>
        <v>0</v>
      </c>
      <c r="S36" s="46">
        <f>Índice!$G$51*'Datos Generales'!S32</f>
        <v>0</v>
      </c>
      <c r="T36" s="46">
        <f>Índice!$G$51*'Datos Generales'!T32</f>
        <v>0</v>
      </c>
      <c r="U36" s="46">
        <f>Índice!$G$51*'Datos Generales'!U32</f>
        <v>0</v>
      </c>
      <c r="V36" s="46">
        <f>Índice!$G$51*'Datos Generales'!V32</f>
        <v>0</v>
      </c>
      <c r="W36" s="46">
        <f>Índice!$G$51*'Datos Generales'!W32</f>
        <v>0</v>
      </c>
      <c r="X36" s="46">
        <f>Índice!$G$51*'Datos Generales'!X32</f>
        <v>0</v>
      </c>
      <c r="Y36" s="46">
        <f>Índice!$G$51*'Datos Generales'!Y32</f>
        <v>0</v>
      </c>
      <c r="Z36" s="46">
        <f>Índice!$G$51*'Datos Generales'!Z32</f>
        <v>0</v>
      </c>
      <c r="AA36" s="46">
        <f>Índice!$G$51*'Datos Generales'!AA32</f>
        <v>0</v>
      </c>
      <c r="AB36" s="46">
        <f>Índice!$G$51*'Datos Generales'!AB32</f>
        <v>158577.80138734699</v>
      </c>
      <c r="AC36" s="46">
        <f>Índice!$G$51*'Datos Generales'!AC32</f>
        <v>0</v>
      </c>
      <c r="AD36" s="46">
        <f>Índice!$G$51*'Datos Generales'!AD32</f>
        <v>0</v>
      </c>
      <c r="AE36" s="46">
        <f>Índice!$G$51*'Datos Generales'!AE32</f>
        <v>0</v>
      </c>
      <c r="AF36" s="46">
        <f>Índice!$G$51*'Datos Generales'!AF32</f>
        <v>0</v>
      </c>
      <c r="AG36" s="46">
        <f>Índice!$G$51*'Datos Generales'!AG32</f>
        <v>0</v>
      </c>
      <c r="AH36" s="46">
        <f>Índice!$G$51*'Datos Generales'!AH32</f>
        <v>0</v>
      </c>
      <c r="AI36" s="46">
        <f>Índice!$G$51*'Datos Generales'!AI32</f>
        <v>0</v>
      </c>
      <c r="AJ36" s="46">
        <f>Índice!$G$51*'Datos Generales'!AJ32</f>
        <v>0</v>
      </c>
      <c r="AK36" s="46">
        <f>Índice!$G$51*'Datos Generales'!AK32</f>
        <v>0</v>
      </c>
      <c r="AL36" s="46">
        <f>Índice!$G$51*'Datos Generales'!AL32</f>
        <v>0</v>
      </c>
      <c r="AM36" s="46">
        <f>Índice!$G$51*'Datos Generales'!AM32</f>
        <v>0</v>
      </c>
      <c r="AN36" s="46">
        <f>Índice!$G$51*'Datos Generales'!AN32</f>
        <v>0</v>
      </c>
      <c r="AO36" s="46">
        <f>Índice!$G$51*'Datos Generales'!AO32</f>
        <v>0</v>
      </c>
      <c r="AP36" s="46">
        <f>Índice!$G$51*'Datos Generales'!AP32</f>
        <v>0</v>
      </c>
      <c r="AQ36" s="46">
        <f>Índice!$G$51*'Datos Generales'!AQ32</f>
        <v>324356.75217966211</v>
      </c>
    </row>
    <row r="37" spans="2:43">
      <c r="B37" s="48" t="str">
        <f>'Datos Generales'!B33</f>
        <v>5.14.12.30  Activo Por Reaseguro No Proporcional</v>
      </c>
      <c r="C37" s="46">
        <f>Índice!$G$51*'Datos Generales'!C33</f>
        <v>0</v>
      </c>
      <c r="D37" s="46">
        <f>Índice!$G$51*'Datos Generales'!D33</f>
        <v>0</v>
      </c>
      <c r="E37" s="46">
        <f>Índice!$G$51*'Datos Generales'!E33</f>
        <v>1541.2315002722366</v>
      </c>
      <c r="F37" s="46">
        <f>Índice!$G$51*'Datos Generales'!F33</f>
        <v>1257.2832181924891</v>
      </c>
      <c r="G37" s="46">
        <f>Índice!$G$51*'Datos Generales'!G33</f>
        <v>0</v>
      </c>
      <c r="H37" s="46">
        <f>Índice!$G$51*'Datos Generales'!H33</f>
        <v>0</v>
      </c>
      <c r="I37" s="46">
        <f>Índice!$G$51*'Datos Generales'!I33</f>
        <v>2093.1297332079394</v>
      </c>
      <c r="J37" s="46">
        <f>Índice!$G$51*'Datos Generales'!J33</f>
        <v>0</v>
      </c>
      <c r="K37" s="46">
        <f>Índice!$G$51*'Datos Generales'!K33</f>
        <v>0</v>
      </c>
      <c r="L37" s="46">
        <f>Índice!$G$51*'Datos Generales'!L33</f>
        <v>0</v>
      </c>
      <c r="M37" s="46">
        <f>Índice!$G$51*'Datos Generales'!M33</f>
        <v>12477.063166007876</v>
      </c>
      <c r="N37" s="46">
        <f>Índice!$G$51*'Datos Generales'!N33</f>
        <v>0</v>
      </c>
      <c r="O37" s="46">
        <f>Índice!$G$51*'Datos Generales'!O33</f>
        <v>0</v>
      </c>
      <c r="P37" s="46">
        <f>Índice!$G$51*'Datos Generales'!P33</f>
        <v>29332.277384546847</v>
      </c>
      <c r="Q37" s="46">
        <f>Índice!$G$51*'Datos Generales'!Q33</f>
        <v>0</v>
      </c>
      <c r="R37" s="46">
        <f>Índice!$G$51*'Datos Generales'!R33</f>
        <v>314618.54144716839</v>
      </c>
      <c r="S37" s="46">
        <f>Índice!$G$51*'Datos Generales'!S33</f>
        <v>0</v>
      </c>
      <c r="T37" s="46">
        <f>Índice!$G$51*'Datos Generales'!T33</f>
        <v>2533.3490075731324</v>
      </c>
      <c r="U37" s="46">
        <f>Índice!$G$51*'Datos Generales'!U33</f>
        <v>0</v>
      </c>
      <c r="V37" s="46">
        <f>Índice!$G$51*'Datos Generales'!V33</f>
        <v>75862.849223241239</v>
      </c>
      <c r="W37" s="46">
        <f>Índice!$G$51*'Datos Generales'!W33</f>
        <v>4547.8129132165659</v>
      </c>
      <c r="X37" s="46">
        <f>Índice!$G$51*'Datos Generales'!X33</f>
        <v>1083.6880661287928</v>
      </c>
      <c r="Y37" s="46">
        <f>Índice!$G$51*'Datos Generales'!Y33</f>
        <v>2067.6296306771978</v>
      </c>
      <c r="Z37" s="46">
        <f>Índice!$G$51*'Datos Generales'!Z33</f>
        <v>16439.257606720359</v>
      </c>
      <c r="AA37" s="46">
        <f>Índice!$G$51*'Datos Generales'!AA33</f>
        <v>0</v>
      </c>
      <c r="AB37" s="46">
        <f>Índice!$G$51*'Datos Generales'!AB33</f>
        <v>310423.97345514456</v>
      </c>
      <c r="AC37" s="46">
        <f>Índice!$G$51*'Datos Generales'!AC33</f>
        <v>89.714398851655687</v>
      </c>
      <c r="AD37" s="46">
        <f>Índice!$G$51*'Datos Generales'!AD33</f>
        <v>59789.918046117615</v>
      </c>
      <c r="AE37" s="46">
        <f>Índice!$G$51*'Datos Generales'!AE33</f>
        <v>0</v>
      </c>
      <c r="AF37" s="46">
        <f>Índice!$G$51*'Datos Generales'!AF33</f>
        <v>0</v>
      </c>
      <c r="AG37" s="46">
        <f>Índice!$G$51*'Datos Generales'!AG33</f>
        <v>0</v>
      </c>
      <c r="AH37" s="46">
        <f>Índice!$G$51*'Datos Generales'!AH33</f>
        <v>0</v>
      </c>
      <c r="AI37" s="46">
        <f>Índice!$G$51*'Datos Generales'!AI33</f>
        <v>0</v>
      </c>
      <c r="AJ37" s="46">
        <f>Índice!$G$51*'Datos Generales'!AJ33</f>
        <v>0</v>
      </c>
      <c r="AK37" s="46">
        <f>Índice!$G$51*'Datos Generales'!AK33</f>
        <v>0</v>
      </c>
      <c r="AL37" s="46">
        <f>Índice!$G$51*'Datos Generales'!AL33</f>
        <v>0</v>
      </c>
      <c r="AM37" s="46">
        <f>Índice!$G$51*'Datos Generales'!AM33</f>
        <v>0</v>
      </c>
      <c r="AN37" s="46">
        <f>Índice!$G$51*'Datos Generales'!AN33</f>
        <v>0</v>
      </c>
      <c r="AO37" s="46">
        <f>Índice!$G$51*'Datos Generales'!AO33</f>
        <v>0</v>
      </c>
      <c r="AP37" s="46">
        <f>Índice!$G$51*'Datos Generales'!AP33</f>
        <v>0</v>
      </c>
      <c r="AQ37" s="46">
        <f>Índice!$G$51*'Datos Generales'!AQ33</f>
        <v>834157.71879706683</v>
      </c>
    </row>
    <row r="38" spans="2:43">
      <c r="B38" s="48" t="str">
        <f>'Datos Generales'!B34</f>
        <v>5.14.12.40  Otros Deudores Por Operaciones De Reaseguro</v>
      </c>
      <c r="C38" s="46">
        <f>Índice!$G$51*'Datos Generales'!C34</f>
        <v>7868.5714992822841</v>
      </c>
      <c r="D38" s="46">
        <f>Índice!$G$51*'Datos Generales'!D34</f>
        <v>0</v>
      </c>
      <c r="E38" s="46">
        <f>Índice!$G$51*'Datos Generales'!E34</f>
        <v>0</v>
      </c>
      <c r="F38" s="46">
        <f>Índice!$G$51*'Datos Generales'!F34</f>
        <v>0</v>
      </c>
      <c r="G38" s="46">
        <f>Índice!$G$51*'Datos Generales'!G34</f>
        <v>0</v>
      </c>
      <c r="H38" s="46">
        <f>Índice!$G$51*'Datos Generales'!H34</f>
        <v>0</v>
      </c>
      <c r="I38" s="46">
        <f>Índice!$G$51*'Datos Generales'!I34</f>
        <v>0</v>
      </c>
      <c r="J38" s="46">
        <f>Índice!$G$51*'Datos Generales'!J34</f>
        <v>96200.396334349207</v>
      </c>
      <c r="K38" s="46">
        <f>Índice!$G$51*'Datos Generales'!K34</f>
        <v>0</v>
      </c>
      <c r="L38" s="46">
        <f>Índice!$G$51*'Datos Generales'!L34</f>
        <v>0</v>
      </c>
      <c r="M38" s="46">
        <f>Índice!$G$51*'Datos Generales'!M34</f>
        <v>0</v>
      </c>
      <c r="N38" s="46">
        <f>Índice!$G$51*'Datos Generales'!N34</f>
        <v>0</v>
      </c>
      <c r="O38" s="46">
        <f>Índice!$G$51*'Datos Generales'!O34</f>
        <v>0</v>
      </c>
      <c r="P38" s="46">
        <f>Índice!$G$51*'Datos Generales'!P34</f>
        <v>0</v>
      </c>
      <c r="Q38" s="46">
        <f>Índice!$G$51*'Datos Generales'!Q34</f>
        <v>0</v>
      </c>
      <c r="R38" s="46">
        <f>Índice!$G$51*'Datos Generales'!R34</f>
        <v>0</v>
      </c>
      <c r="S38" s="46">
        <f>Índice!$G$51*'Datos Generales'!S34</f>
        <v>3369.5048825846229</v>
      </c>
      <c r="T38" s="46">
        <f>Índice!$G$51*'Datos Generales'!T34</f>
        <v>22981.779580118935</v>
      </c>
      <c r="U38" s="46">
        <f>Índice!$G$51*'Datos Generales'!U34</f>
        <v>0</v>
      </c>
      <c r="V38" s="46">
        <f>Índice!$G$51*'Datos Generales'!V34</f>
        <v>0</v>
      </c>
      <c r="W38" s="46">
        <f>Índice!$G$51*'Datos Generales'!W34</f>
        <v>0</v>
      </c>
      <c r="X38" s="46">
        <f>Índice!$G$51*'Datos Generales'!X34</f>
        <v>0</v>
      </c>
      <c r="Y38" s="46">
        <f>Índice!$G$51*'Datos Generales'!Y34</f>
        <v>39193.878561175494</v>
      </c>
      <c r="Z38" s="46">
        <f>Índice!$G$51*'Datos Generales'!Z34</f>
        <v>0</v>
      </c>
      <c r="AA38" s="46">
        <f>Índice!$G$51*'Datos Generales'!AA34</f>
        <v>28824.396659619149</v>
      </c>
      <c r="AB38" s="46">
        <f>Índice!$G$51*'Datos Generales'!AB34</f>
        <v>0</v>
      </c>
      <c r="AC38" s="46">
        <f>Índice!$G$51*'Datos Generales'!AC34</f>
        <v>0</v>
      </c>
      <c r="AD38" s="46">
        <f>Índice!$G$51*'Datos Generales'!AD34</f>
        <v>0</v>
      </c>
      <c r="AE38" s="46">
        <f>Índice!$G$51*'Datos Generales'!AE34</f>
        <v>0</v>
      </c>
      <c r="AF38" s="46">
        <f>Índice!$G$51*'Datos Generales'!AF34</f>
        <v>0</v>
      </c>
      <c r="AG38" s="46">
        <f>Índice!$G$51*'Datos Generales'!AG34</f>
        <v>0</v>
      </c>
      <c r="AH38" s="46">
        <f>Índice!$G$51*'Datos Generales'!AH34</f>
        <v>0</v>
      </c>
      <c r="AI38" s="46">
        <f>Índice!$G$51*'Datos Generales'!AI34</f>
        <v>0</v>
      </c>
      <c r="AJ38" s="46">
        <f>Índice!$G$51*'Datos Generales'!AJ34</f>
        <v>0</v>
      </c>
      <c r="AK38" s="46">
        <f>Índice!$G$51*'Datos Generales'!AK34</f>
        <v>0</v>
      </c>
      <c r="AL38" s="46">
        <f>Índice!$G$51*'Datos Generales'!AL34</f>
        <v>0</v>
      </c>
      <c r="AM38" s="46">
        <f>Índice!$G$51*'Datos Generales'!AM34</f>
        <v>0</v>
      </c>
      <c r="AN38" s="46">
        <f>Índice!$G$51*'Datos Generales'!AN34</f>
        <v>0</v>
      </c>
      <c r="AO38" s="46">
        <f>Índice!$G$51*'Datos Generales'!AO34</f>
        <v>0</v>
      </c>
      <c r="AP38" s="46">
        <f>Índice!$G$51*'Datos Generales'!AP34</f>
        <v>0</v>
      </c>
      <c r="AQ38" s="46">
        <f>Índice!$G$51*'Datos Generales'!AQ34</f>
        <v>198438.5275171297</v>
      </c>
    </row>
    <row r="39" spans="2:43">
      <c r="B39" s="47" t="str">
        <f>'Datos Generales'!B35</f>
        <v>5.14.13.00  Deudores Por Operaciones De Coaseguro</v>
      </c>
      <c r="C39" s="46">
        <f>Índice!$G$51*'Datos Generales'!C35</f>
        <v>1389.1147707907594</v>
      </c>
      <c r="D39" s="46">
        <f>Índice!$G$51*'Datos Generales'!D35</f>
        <v>0</v>
      </c>
      <c r="E39" s="46">
        <f>Índice!$G$51*'Datos Generales'!E35</f>
        <v>1694.2763097418347</v>
      </c>
      <c r="F39" s="46">
        <f>Índice!$G$51*'Datos Generales'!F35</f>
        <v>657.74354586659683</v>
      </c>
      <c r="G39" s="46">
        <f>Índice!$G$51*'Datos Generales'!G35</f>
        <v>0</v>
      </c>
      <c r="H39" s="46">
        <f>Índice!$G$51*'Datos Generales'!H35</f>
        <v>175083.61558750115</v>
      </c>
      <c r="I39" s="46">
        <f>Índice!$G$51*'Datos Generales'!I35</f>
        <v>250613.06312358135</v>
      </c>
      <c r="J39" s="46">
        <f>Índice!$G$51*'Datos Generales'!J35</f>
        <v>25961.623450548363</v>
      </c>
      <c r="K39" s="46">
        <f>Índice!$G$51*'Datos Generales'!K35</f>
        <v>0</v>
      </c>
      <c r="L39" s="46">
        <f>Índice!$G$51*'Datos Generales'!L35</f>
        <v>0</v>
      </c>
      <c r="M39" s="46">
        <f>Índice!$G$51*'Datos Generales'!M35</f>
        <v>0</v>
      </c>
      <c r="N39" s="46">
        <f>Índice!$G$51*'Datos Generales'!N35</f>
        <v>0</v>
      </c>
      <c r="O39" s="46">
        <f>Índice!$G$51*'Datos Generales'!O35</f>
        <v>0</v>
      </c>
      <c r="P39" s="46">
        <f>Índice!$G$51*'Datos Generales'!P35</f>
        <v>2.1213256871327455</v>
      </c>
      <c r="Q39" s="46">
        <f>Índice!$G$51*'Datos Generales'!Q35</f>
        <v>0</v>
      </c>
      <c r="R39" s="46">
        <f>Índice!$G$51*'Datos Generales'!R35</f>
        <v>228452.54594437883</v>
      </c>
      <c r="S39" s="46">
        <f>Índice!$G$51*'Datos Generales'!S35</f>
        <v>0</v>
      </c>
      <c r="T39" s="46">
        <f>Índice!$G$51*'Datos Generales'!T35</f>
        <v>82938.000721250733</v>
      </c>
      <c r="U39" s="46">
        <f>Índice!$G$51*'Datos Generales'!U35</f>
        <v>0</v>
      </c>
      <c r="V39" s="46">
        <f>Índice!$G$51*'Datos Generales'!V35</f>
        <v>199446.99690993558</v>
      </c>
      <c r="W39" s="46">
        <f>Índice!$G$51*'Datos Generales'!W35</f>
        <v>0</v>
      </c>
      <c r="X39" s="46">
        <f>Índice!$G$51*'Datos Generales'!X35</f>
        <v>0</v>
      </c>
      <c r="Y39" s="46">
        <f>Índice!$G$51*'Datos Generales'!Y35</f>
        <v>89021.874403377151</v>
      </c>
      <c r="Z39" s="46">
        <f>Índice!$G$51*'Datos Generales'!Z35</f>
        <v>31089.530550625437</v>
      </c>
      <c r="AA39" s="46">
        <f>Índice!$G$51*'Datos Generales'!AA35</f>
        <v>0</v>
      </c>
      <c r="AB39" s="46">
        <f>Índice!$G$51*'Datos Generales'!AB35</f>
        <v>449178.91437622416</v>
      </c>
      <c r="AC39" s="46">
        <f>Índice!$G$51*'Datos Generales'!AC35</f>
        <v>0</v>
      </c>
      <c r="AD39" s="46">
        <f>Índice!$G$51*'Datos Generales'!AD35</f>
        <v>0</v>
      </c>
      <c r="AE39" s="46">
        <f>Índice!$G$51*'Datos Generales'!AE35</f>
        <v>0</v>
      </c>
      <c r="AF39" s="46">
        <f>Índice!$G$51*'Datos Generales'!AF35</f>
        <v>0</v>
      </c>
      <c r="AG39" s="46">
        <f>Índice!$G$51*'Datos Generales'!AG35</f>
        <v>0</v>
      </c>
      <c r="AH39" s="46">
        <f>Índice!$G$51*'Datos Generales'!AH35</f>
        <v>0</v>
      </c>
      <c r="AI39" s="46">
        <f>Índice!$G$51*'Datos Generales'!AI35</f>
        <v>0</v>
      </c>
      <c r="AJ39" s="46">
        <f>Índice!$G$51*'Datos Generales'!AJ35</f>
        <v>0</v>
      </c>
      <c r="AK39" s="46">
        <f>Índice!$G$51*'Datos Generales'!AK35</f>
        <v>0</v>
      </c>
      <c r="AL39" s="46">
        <f>Índice!$G$51*'Datos Generales'!AL35</f>
        <v>0</v>
      </c>
      <c r="AM39" s="46">
        <f>Índice!$G$51*'Datos Generales'!AM35</f>
        <v>0</v>
      </c>
      <c r="AN39" s="46">
        <f>Índice!$G$51*'Datos Generales'!AN35</f>
        <v>0</v>
      </c>
      <c r="AO39" s="46">
        <f>Índice!$G$51*'Datos Generales'!AO35</f>
        <v>0</v>
      </c>
      <c r="AP39" s="46">
        <f>Índice!$G$51*'Datos Generales'!AP35</f>
        <v>0</v>
      </c>
      <c r="AQ39" s="46">
        <f>Índice!$G$51*'Datos Generales'!AQ35</f>
        <v>1535529.421019509</v>
      </c>
    </row>
    <row r="40" spans="2:43">
      <c r="B40" s="48" t="str">
        <f>'Datos Generales'!B36</f>
        <v>5.14.13.10  Primas Por Cobrar Por Operaciones De Coaseguro</v>
      </c>
      <c r="C40" s="46">
        <f>Índice!$G$51*'Datos Generales'!C36</f>
        <v>0</v>
      </c>
      <c r="D40" s="46">
        <f>Índice!$G$51*'Datos Generales'!D36</f>
        <v>0</v>
      </c>
      <c r="E40" s="46">
        <f>Índice!$G$51*'Datos Generales'!E36</f>
        <v>0</v>
      </c>
      <c r="F40" s="46">
        <f>Índice!$G$51*'Datos Generales'!F36</f>
        <v>0</v>
      </c>
      <c r="G40" s="46">
        <f>Índice!$G$51*'Datos Generales'!G36</f>
        <v>0</v>
      </c>
      <c r="H40" s="46">
        <f>Índice!$G$51*'Datos Generales'!H36</f>
        <v>152808.5910154786</v>
      </c>
      <c r="I40" s="46">
        <f>Índice!$G$51*'Datos Generales'!I36</f>
        <v>161632.81973681418</v>
      </c>
      <c r="J40" s="46">
        <f>Índice!$G$51*'Datos Generales'!J36</f>
        <v>22438.013095650575</v>
      </c>
      <c r="K40" s="46">
        <f>Índice!$G$51*'Datos Generales'!K36</f>
        <v>0</v>
      </c>
      <c r="L40" s="46">
        <f>Índice!$G$51*'Datos Generales'!L36</f>
        <v>0</v>
      </c>
      <c r="M40" s="46">
        <f>Índice!$G$51*'Datos Generales'!M36</f>
        <v>0</v>
      </c>
      <c r="N40" s="46">
        <f>Índice!$G$51*'Datos Generales'!N36</f>
        <v>0</v>
      </c>
      <c r="O40" s="46">
        <f>Índice!$G$51*'Datos Generales'!O36</f>
        <v>0</v>
      </c>
      <c r="P40" s="46">
        <f>Índice!$G$51*'Datos Generales'!P36</f>
        <v>0</v>
      </c>
      <c r="Q40" s="46">
        <f>Índice!$G$51*'Datos Generales'!Q36</f>
        <v>0</v>
      </c>
      <c r="R40" s="46">
        <f>Índice!$G$51*'Datos Generales'!R36</f>
        <v>126340.41266855699</v>
      </c>
      <c r="S40" s="46">
        <f>Índice!$G$51*'Datos Generales'!S36</f>
        <v>0</v>
      </c>
      <c r="T40" s="46">
        <f>Índice!$G$51*'Datos Generales'!T36</f>
        <v>82705.715558509692</v>
      </c>
      <c r="U40" s="46">
        <f>Índice!$G$51*'Datos Generales'!U36</f>
        <v>0</v>
      </c>
      <c r="V40" s="46">
        <f>Índice!$G$51*'Datos Generales'!V36</f>
        <v>160072.18694536173</v>
      </c>
      <c r="W40" s="46">
        <f>Índice!$G$51*'Datos Generales'!W36</f>
        <v>0</v>
      </c>
      <c r="X40" s="46">
        <f>Índice!$G$51*'Datos Generales'!X36</f>
        <v>0</v>
      </c>
      <c r="Y40" s="46">
        <f>Índice!$G$51*'Datos Generales'!Y36</f>
        <v>49757.771123100531</v>
      </c>
      <c r="Z40" s="46">
        <f>Índice!$G$51*'Datos Generales'!Z36</f>
        <v>31089.530550625437</v>
      </c>
      <c r="AA40" s="46">
        <f>Índice!$G$51*'Datos Generales'!AA36</f>
        <v>0</v>
      </c>
      <c r="AB40" s="46">
        <f>Índice!$G$51*'Datos Generales'!AB36</f>
        <v>352957.79092214024</v>
      </c>
      <c r="AC40" s="46">
        <f>Índice!$G$51*'Datos Generales'!AC36</f>
        <v>0</v>
      </c>
      <c r="AD40" s="46">
        <f>Índice!$G$51*'Datos Generales'!AD36</f>
        <v>0</v>
      </c>
      <c r="AE40" s="46">
        <f>Índice!$G$51*'Datos Generales'!AE36</f>
        <v>0</v>
      </c>
      <c r="AF40" s="46">
        <f>Índice!$G$51*'Datos Generales'!AF36</f>
        <v>0</v>
      </c>
      <c r="AG40" s="46">
        <f>Índice!$G$51*'Datos Generales'!AG36</f>
        <v>0</v>
      </c>
      <c r="AH40" s="46">
        <f>Índice!$G$51*'Datos Generales'!AH36</f>
        <v>0</v>
      </c>
      <c r="AI40" s="46">
        <f>Índice!$G$51*'Datos Generales'!AI36</f>
        <v>0</v>
      </c>
      <c r="AJ40" s="46">
        <f>Índice!$G$51*'Datos Generales'!AJ36</f>
        <v>0</v>
      </c>
      <c r="AK40" s="46">
        <f>Índice!$G$51*'Datos Generales'!AK36</f>
        <v>0</v>
      </c>
      <c r="AL40" s="46">
        <f>Índice!$G$51*'Datos Generales'!AL36</f>
        <v>0</v>
      </c>
      <c r="AM40" s="46">
        <f>Índice!$G$51*'Datos Generales'!AM36</f>
        <v>0</v>
      </c>
      <c r="AN40" s="46">
        <f>Índice!$G$51*'Datos Generales'!AN36</f>
        <v>0</v>
      </c>
      <c r="AO40" s="46">
        <f>Índice!$G$51*'Datos Generales'!AO36</f>
        <v>0</v>
      </c>
      <c r="AP40" s="46">
        <f>Índice!$G$51*'Datos Generales'!AP36</f>
        <v>0</v>
      </c>
      <c r="AQ40" s="46">
        <f>Índice!$G$51*'Datos Generales'!AQ36</f>
        <v>1139802.831616238</v>
      </c>
    </row>
    <row r="41" spans="2:43">
      <c r="B41" s="48" t="str">
        <f>'Datos Generales'!B37</f>
        <v>5.14.13.20  Siniestros Por Cobrar Por Operaciones De Coaseguro</v>
      </c>
      <c r="C41" s="46">
        <f>Índice!$G$51*'Datos Generales'!C37</f>
        <v>1389.1147707907594</v>
      </c>
      <c r="D41" s="46">
        <f>Índice!$G$51*'Datos Generales'!D37</f>
        <v>0</v>
      </c>
      <c r="E41" s="46">
        <f>Índice!$G$51*'Datos Generales'!E37</f>
        <v>1694.2763097418347</v>
      </c>
      <c r="F41" s="46">
        <f>Índice!$G$51*'Datos Generales'!F37</f>
        <v>657.74354586659683</v>
      </c>
      <c r="G41" s="46">
        <f>Índice!$G$51*'Datos Generales'!G37</f>
        <v>0</v>
      </c>
      <c r="H41" s="46">
        <f>Índice!$G$51*'Datos Generales'!H37</f>
        <v>22275.024572022543</v>
      </c>
      <c r="I41" s="46">
        <f>Índice!$G$51*'Datos Generales'!I37</f>
        <v>88980.243386767164</v>
      </c>
      <c r="J41" s="46">
        <f>Índice!$G$51*'Datos Generales'!J37</f>
        <v>3523.6103548977871</v>
      </c>
      <c r="K41" s="46">
        <f>Índice!$G$51*'Datos Generales'!K37</f>
        <v>0</v>
      </c>
      <c r="L41" s="46">
        <f>Índice!$G$51*'Datos Generales'!L37</f>
        <v>0</v>
      </c>
      <c r="M41" s="46">
        <f>Índice!$G$51*'Datos Generales'!M37</f>
        <v>0</v>
      </c>
      <c r="N41" s="46">
        <f>Índice!$G$51*'Datos Generales'!N37</f>
        <v>0</v>
      </c>
      <c r="O41" s="46">
        <f>Índice!$G$51*'Datos Generales'!O37</f>
        <v>0</v>
      </c>
      <c r="P41" s="46">
        <f>Índice!$G$51*'Datos Generales'!P37</f>
        <v>2.1213256871327455</v>
      </c>
      <c r="Q41" s="46">
        <f>Índice!$G$51*'Datos Generales'!Q37</f>
        <v>0</v>
      </c>
      <c r="R41" s="46">
        <f>Índice!$G$51*'Datos Generales'!R37</f>
        <v>102112.13327582183</v>
      </c>
      <c r="S41" s="46">
        <f>Índice!$G$51*'Datos Generales'!S37</f>
        <v>0</v>
      </c>
      <c r="T41" s="46">
        <f>Índice!$G$51*'Datos Generales'!T37</f>
        <v>232.28516274103561</v>
      </c>
      <c r="U41" s="46">
        <f>Índice!$G$51*'Datos Generales'!U37</f>
        <v>0</v>
      </c>
      <c r="V41" s="46">
        <f>Índice!$G$51*'Datos Generales'!V37</f>
        <v>39374.809964573862</v>
      </c>
      <c r="W41" s="46">
        <f>Índice!$G$51*'Datos Generales'!W37</f>
        <v>0</v>
      </c>
      <c r="X41" s="46">
        <f>Índice!$G$51*'Datos Generales'!X37</f>
        <v>0</v>
      </c>
      <c r="Y41" s="46">
        <f>Índice!$G$51*'Datos Generales'!Y37</f>
        <v>39264.10328027662</v>
      </c>
      <c r="Z41" s="46">
        <f>Índice!$G$51*'Datos Generales'!Z37</f>
        <v>0</v>
      </c>
      <c r="AA41" s="46">
        <f>Índice!$G$51*'Datos Generales'!AA37</f>
        <v>0</v>
      </c>
      <c r="AB41" s="46">
        <f>Índice!$G$51*'Datos Generales'!AB37</f>
        <v>96221.123454083907</v>
      </c>
      <c r="AC41" s="46">
        <f>Índice!$G$51*'Datos Generales'!AC37</f>
        <v>0</v>
      </c>
      <c r="AD41" s="46">
        <f>Índice!$G$51*'Datos Generales'!AD37</f>
        <v>0</v>
      </c>
      <c r="AE41" s="46">
        <f>Índice!$G$51*'Datos Generales'!AE37</f>
        <v>0</v>
      </c>
      <c r="AF41" s="46">
        <f>Índice!$G$51*'Datos Generales'!AF37</f>
        <v>0</v>
      </c>
      <c r="AG41" s="46">
        <f>Índice!$G$51*'Datos Generales'!AG37</f>
        <v>0</v>
      </c>
      <c r="AH41" s="46">
        <f>Índice!$G$51*'Datos Generales'!AH37</f>
        <v>0</v>
      </c>
      <c r="AI41" s="46">
        <f>Índice!$G$51*'Datos Generales'!AI37</f>
        <v>0</v>
      </c>
      <c r="AJ41" s="46">
        <f>Índice!$G$51*'Datos Generales'!AJ37</f>
        <v>0</v>
      </c>
      <c r="AK41" s="46">
        <f>Índice!$G$51*'Datos Generales'!AK37</f>
        <v>0</v>
      </c>
      <c r="AL41" s="46">
        <f>Índice!$G$51*'Datos Generales'!AL37</f>
        <v>0</v>
      </c>
      <c r="AM41" s="46">
        <f>Índice!$G$51*'Datos Generales'!AM37</f>
        <v>0</v>
      </c>
      <c r="AN41" s="46">
        <f>Índice!$G$51*'Datos Generales'!AN37</f>
        <v>0</v>
      </c>
      <c r="AO41" s="46">
        <f>Índice!$G$51*'Datos Generales'!AO37</f>
        <v>0</v>
      </c>
      <c r="AP41" s="46">
        <f>Índice!$G$51*'Datos Generales'!AP37</f>
        <v>0</v>
      </c>
      <c r="AQ41" s="46">
        <f>Índice!$G$51*'Datos Generales'!AQ37</f>
        <v>395726.58940327109</v>
      </c>
    </row>
    <row r="42" spans="2:43">
      <c r="B42" s="45" t="str">
        <f>'Datos Generales'!B38</f>
        <v>5.14.20.00  Participación Del Reaseguro En Las Reservas Técnicas</v>
      </c>
      <c r="C42" s="46">
        <f>Índice!$G$51*'Datos Generales'!C38</f>
        <v>4022197.4636015864</v>
      </c>
      <c r="D42" s="46">
        <f>Índice!$G$51*'Datos Generales'!D38</f>
        <v>0</v>
      </c>
      <c r="E42" s="46">
        <f>Índice!$G$51*'Datos Generales'!E38</f>
        <v>1236857.1057339432</v>
      </c>
      <c r="F42" s="46">
        <f>Índice!$G$51*'Datos Generales'!F38</f>
        <v>1467.9131812107112</v>
      </c>
      <c r="G42" s="46">
        <f>Índice!$G$51*'Datos Generales'!G38</f>
        <v>117236.0805679496</v>
      </c>
      <c r="H42" s="46">
        <f>Índice!$G$51*'Datos Generales'!H38</f>
        <v>5735165.9230241617</v>
      </c>
      <c r="I42" s="46">
        <f>Índice!$G$51*'Datos Generales'!I38</f>
        <v>6106697.1577771334</v>
      </c>
      <c r="J42" s="46">
        <f>Índice!$G$51*'Datos Generales'!J38</f>
        <v>787388.49781857</v>
      </c>
      <c r="K42" s="46">
        <f>Índice!$G$51*'Datos Generales'!K38</f>
        <v>144269.98995905841</v>
      </c>
      <c r="L42" s="46">
        <f>Índice!$G$51*'Datos Generales'!L38</f>
        <v>435305.00243952451</v>
      </c>
      <c r="M42" s="46">
        <f>Índice!$G$51*'Datos Generales'!M38</f>
        <v>300943.19443364139</v>
      </c>
      <c r="N42" s="46">
        <f>Índice!$G$51*'Datos Generales'!N38</f>
        <v>0</v>
      </c>
      <c r="O42" s="46">
        <f>Índice!$G$51*'Datos Generales'!O38</f>
        <v>0</v>
      </c>
      <c r="P42" s="46">
        <f>Índice!$G$51*'Datos Generales'!P38</f>
        <v>164041.54086026826</v>
      </c>
      <c r="Q42" s="46">
        <f>Índice!$G$51*'Datos Generales'!Q38</f>
        <v>0</v>
      </c>
      <c r="R42" s="46">
        <f>Índice!$G$51*'Datos Generales'!R38</f>
        <v>2512951.7539827889</v>
      </c>
      <c r="S42" s="46">
        <f>Índice!$G$51*'Datos Generales'!S38</f>
        <v>0</v>
      </c>
      <c r="T42" s="46">
        <f>Índice!$G$51*'Datos Generales'!T38</f>
        <v>2004463.2250514422</v>
      </c>
      <c r="U42" s="46">
        <f>Índice!$G$51*'Datos Generales'!U38</f>
        <v>132033.60886996979</v>
      </c>
      <c r="V42" s="46">
        <f>Índice!$G$51*'Datos Generales'!V38</f>
        <v>11438929.110598849</v>
      </c>
      <c r="W42" s="46">
        <f>Índice!$G$51*'Datos Generales'!W38</f>
        <v>269852.86838588328</v>
      </c>
      <c r="X42" s="46">
        <f>Índice!$G$51*'Datos Generales'!X38</f>
        <v>288974.18876970181</v>
      </c>
      <c r="Y42" s="46">
        <f>Índice!$G$51*'Datos Generales'!Y38</f>
        <v>6613603.7080773003</v>
      </c>
      <c r="Z42" s="46">
        <f>Índice!$G$51*'Datos Generales'!Z38</f>
        <v>31562.365207430295</v>
      </c>
      <c r="AA42" s="46">
        <f>Índice!$G$51*'Datos Generales'!AA38</f>
        <v>87565.230764879321</v>
      </c>
      <c r="AB42" s="46">
        <f>Índice!$G$51*'Datos Generales'!AB38</f>
        <v>7963153.2799230665</v>
      </c>
      <c r="AC42" s="46">
        <f>Índice!$G$51*'Datos Generales'!AC38</f>
        <v>16564.990347968123</v>
      </c>
      <c r="AD42" s="46">
        <f>Índice!$G$51*'Datos Generales'!AD38</f>
        <v>2224423.0878016702</v>
      </c>
      <c r="AE42" s="46">
        <f>Índice!$G$51*'Datos Generales'!AE38</f>
        <v>0</v>
      </c>
      <c r="AF42" s="46">
        <f>Índice!$G$51*'Datos Generales'!AF38</f>
        <v>0</v>
      </c>
      <c r="AG42" s="46">
        <f>Índice!$G$51*'Datos Generales'!AG38</f>
        <v>0</v>
      </c>
      <c r="AH42" s="46">
        <f>Índice!$G$51*'Datos Generales'!AH38</f>
        <v>0</v>
      </c>
      <c r="AI42" s="46">
        <f>Índice!$G$51*'Datos Generales'!AI38</f>
        <v>0</v>
      </c>
      <c r="AJ42" s="46">
        <f>Índice!$G$51*'Datos Generales'!AJ38</f>
        <v>0</v>
      </c>
      <c r="AK42" s="46">
        <f>Índice!$G$51*'Datos Generales'!AK38</f>
        <v>0</v>
      </c>
      <c r="AL42" s="46">
        <f>Índice!$G$51*'Datos Generales'!AL38</f>
        <v>0</v>
      </c>
      <c r="AM42" s="46">
        <f>Índice!$G$51*'Datos Generales'!AM38</f>
        <v>0</v>
      </c>
      <c r="AN42" s="46">
        <f>Índice!$G$51*'Datos Generales'!AN38</f>
        <v>0</v>
      </c>
      <c r="AO42" s="46">
        <f>Índice!$G$51*'Datos Generales'!AO38</f>
        <v>0</v>
      </c>
      <c r="AP42" s="46">
        <f>Índice!$G$51*'Datos Generales'!AP38</f>
        <v>0</v>
      </c>
      <c r="AQ42" s="46">
        <f>Índice!$G$51*'Datos Generales'!AQ38</f>
        <v>52635647.287177995</v>
      </c>
    </row>
    <row r="43" spans="2:43">
      <c r="B43" s="47" t="str">
        <f>'Datos Generales'!B39</f>
        <v>5.14.21.00  Participación Del Reaseguro En La Reserva Riesgos En Curso</v>
      </c>
      <c r="C43" s="46">
        <f>Índice!$G$51*'Datos Generales'!C39</f>
        <v>1077835.6821122747</v>
      </c>
      <c r="D43" s="46">
        <f>Índice!$G$51*'Datos Generales'!D39</f>
        <v>0</v>
      </c>
      <c r="E43" s="46">
        <f>Índice!$G$51*'Datos Generales'!E39</f>
        <v>437534.60412527132</v>
      </c>
      <c r="F43" s="46">
        <f>Índice!$G$51*'Datos Generales'!F39</f>
        <v>1442.9434101017528</v>
      </c>
      <c r="G43" s="46">
        <f>Índice!$G$51*'Datos Generales'!G39</f>
        <v>86398.103888389975</v>
      </c>
      <c r="H43" s="46">
        <f>Índice!$G$51*'Datos Generales'!H39</f>
        <v>984355.93016595836</v>
      </c>
      <c r="I43" s="46">
        <f>Índice!$G$51*'Datos Generales'!I39</f>
        <v>1300590.8775924367</v>
      </c>
      <c r="J43" s="46">
        <f>Índice!$G$51*'Datos Generales'!J39</f>
        <v>249255.0611295352</v>
      </c>
      <c r="K43" s="46">
        <f>Índice!$G$51*'Datos Generales'!K39</f>
        <v>22268.218652109656</v>
      </c>
      <c r="L43" s="46">
        <f>Índice!$G$51*'Datos Generales'!L39</f>
        <v>74995.58057148513</v>
      </c>
      <c r="M43" s="46">
        <f>Índice!$G$51*'Datos Generales'!M39</f>
        <v>189507.70218001568</v>
      </c>
      <c r="N43" s="46">
        <f>Índice!$G$51*'Datos Generales'!N39</f>
        <v>0</v>
      </c>
      <c r="O43" s="46">
        <f>Índice!$G$51*'Datos Generales'!O39</f>
        <v>0</v>
      </c>
      <c r="P43" s="46">
        <f>Índice!$G$51*'Datos Generales'!P39</f>
        <v>94857.685562964471</v>
      </c>
      <c r="Q43" s="46">
        <f>Índice!$G$51*'Datos Generales'!Q39</f>
        <v>0</v>
      </c>
      <c r="R43" s="46">
        <f>Índice!$G$51*'Datos Generales'!R39</f>
        <v>874804.44028821739</v>
      </c>
      <c r="S43" s="46">
        <f>Índice!$G$51*'Datos Generales'!S39</f>
        <v>0</v>
      </c>
      <c r="T43" s="46">
        <f>Índice!$G$51*'Datos Generales'!T39</f>
        <v>959820.50049144041</v>
      </c>
      <c r="U43" s="46">
        <f>Índice!$G$51*'Datos Generales'!U39</f>
        <v>106714.7912969078</v>
      </c>
      <c r="V43" s="46">
        <f>Índice!$G$51*'Datos Generales'!V39</f>
        <v>1935206.0514350766</v>
      </c>
      <c r="W43" s="46">
        <f>Índice!$G$51*'Datos Generales'!W39</f>
        <v>83389.003401192182</v>
      </c>
      <c r="X43" s="46">
        <f>Índice!$G$51*'Datos Generales'!X39</f>
        <v>257437.50044194283</v>
      </c>
      <c r="Y43" s="46">
        <f>Índice!$G$51*'Datos Generales'!Y39</f>
        <v>2480247.1432814077</v>
      </c>
      <c r="Z43" s="46">
        <f>Índice!$G$51*'Datos Generales'!Z39</f>
        <v>23274.168970662064</v>
      </c>
      <c r="AA43" s="46">
        <f>Índice!$G$51*'Datos Generales'!AA39</f>
        <v>87406.926835477047</v>
      </c>
      <c r="AB43" s="46">
        <f>Índice!$G$51*'Datos Generales'!AB39</f>
        <v>2780146.5128941247</v>
      </c>
      <c r="AC43" s="46">
        <f>Índice!$G$51*'Datos Generales'!AC39</f>
        <v>16564.990347968123</v>
      </c>
      <c r="AD43" s="46">
        <f>Índice!$G$51*'Datos Generales'!AD39</f>
        <v>2094266.8521648129</v>
      </c>
      <c r="AE43" s="46">
        <f>Índice!$G$51*'Datos Generales'!AE39</f>
        <v>0</v>
      </c>
      <c r="AF43" s="46">
        <f>Índice!$G$51*'Datos Generales'!AF39</f>
        <v>0</v>
      </c>
      <c r="AG43" s="46">
        <f>Índice!$G$51*'Datos Generales'!AG39</f>
        <v>0</v>
      </c>
      <c r="AH43" s="46">
        <f>Índice!$G$51*'Datos Generales'!AH39</f>
        <v>0</v>
      </c>
      <c r="AI43" s="46">
        <f>Índice!$G$51*'Datos Generales'!AI39</f>
        <v>0</v>
      </c>
      <c r="AJ43" s="46">
        <f>Índice!$G$51*'Datos Generales'!AJ39</f>
        <v>0</v>
      </c>
      <c r="AK43" s="46">
        <f>Índice!$G$51*'Datos Generales'!AK39</f>
        <v>0</v>
      </c>
      <c r="AL43" s="46">
        <f>Índice!$G$51*'Datos Generales'!AL39</f>
        <v>0</v>
      </c>
      <c r="AM43" s="46">
        <f>Índice!$G$51*'Datos Generales'!AM39</f>
        <v>0</v>
      </c>
      <c r="AN43" s="46">
        <f>Índice!$G$51*'Datos Generales'!AN39</f>
        <v>0</v>
      </c>
      <c r="AO43" s="46">
        <f>Índice!$G$51*'Datos Generales'!AO39</f>
        <v>0</v>
      </c>
      <c r="AP43" s="46">
        <f>Índice!$G$51*'Datos Generales'!AP39</f>
        <v>0</v>
      </c>
      <c r="AQ43" s="46">
        <f>Índice!$G$51*'Datos Generales'!AQ39</f>
        <v>16218321.271239772</v>
      </c>
    </row>
    <row r="44" spans="2:43">
      <c r="B44" s="47" t="str">
        <f>'Datos Generales'!B40</f>
        <v>5.14.22.00  Participación Del Reaseguro En Las Reservas Seguros Previsionales</v>
      </c>
      <c r="C44" s="46">
        <f>Índice!$G$51*'Datos Generales'!C40</f>
        <v>0</v>
      </c>
      <c r="D44" s="46">
        <f>Índice!$G$51*'Datos Generales'!D40</f>
        <v>0</v>
      </c>
      <c r="E44" s="46">
        <f>Índice!$G$51*'Datos Generales'!E40</f>
        <v>0</v>
      </c>
      <c r="F44" s="46">
        <f>Índice!$G$51*'Datos Generales'!F40</f>
        <v>0</v>
      </c>
      <c r="G44" s="46">
        <f>Índice!$G$51*'Datos Generales'!G40</f>
        <v>0</v>
      </c>
      <c r="H44" s="46">
        <f>Índice!$G$51*'Datos Generales'!H40</f>
        <v>0</v>
      </c>
      <c r="I44" s="46">
        <f>Índice!$G$51*'Datos Generales'!I40</f>
        <v>0</v>
      </c>
      <c r="J44" s="46">
        <f>Índice!$G$51*'Datos Generales'!J40</f>
        <v>0</v>
      </c>
      <c r="K44" s="46">
        <f>Índice!$G$51*'Datos Generales'!K40</f>
        <v>0</v>
      </c>
      <c r="L44" s="46">
        <f>Índice!$G$51*'Datos Generales'!L40</f>
        <v>0</v>
      </c>
      <c r="M44" s="46">
        <f>Índice!$G$51*'Datos Generales'!M40</f>
        <v>0</v>
      </c>
      <c r="N44" s="46">
        <f>Índice!$G$51*'Datos Generales'!N40</f>
        <v>0</v>
      </c>
      <c r="O44" s="46">
        <f>Índice!$G$51*'Datos Generales'!O40</f>
        <v>0</v>
      </c>
      <c r="P44" s="46">
        <f>Índice!$G$51*'Datos Generales'!P40</f>
        <v>0</v>
      </c>
      <c r="Q44" s="46">
        <f>Índice!$G$51*'Datos Generales'!Q40</f>
        <v>0</v>
      </c>
      <c r="R44" s="46">
        <f>Índice!$G$51*'Datos Generales'!R40</f>
        <v>0</v>
      </c>
      <c r="S44" s="46">
        <f>Índice!$G$51*'Datos Generales'!S40</f>
        <v>0</v>
      </c>
      <c r="T44" s="46">
        <f>Índice!$G$51*'Datos Generales'!T40</f>
        <v>0</v>
      </c>
      <c r="U44" s="46">
        <f>Índice!$G$51*'Datos Generales'!U40</f>
        <v>0</v>
      </c>
      <c r="V44" s="46">
        <f>Índice!$G$51*'Datos Generales'!V40</f>
        <v>0</v>
      </c>
      <c r="W44" s="46">
        <f>Índice!$G$51*'Datos Generales'!W40</f>
        <v>0</v>
      </c>
      <c r="X44" s="46">
        <f>Índice!$G$51*'Datos Generales'!X40</f>
        <v>0</v>
      </c>
      <c r="Y44" s="46">
        <f>Índice!$G$51*'Datos Generales'!Y40</f>
        <v>0</v>
      </c>
      <c r="Z44" s="46">
        <f>Índice!$G$51*'Datos Generales'!Z40</f>
        <v>0</v>
      </c>
      <c r="AA44" s="46">
        <f>Índice!$G$51*'Datos Generales'!AA40</f>
        <v>0</v>
      </c>
      <c r="AB44" s="46">
        <f>Índice!$G$51*'Datos Generales'!AB40</f>
        <v>0</v>
      </c>
      <c r="AC44" s="46">
        <f>Índice!$G$51*'Datos Generales'!AC40</f>
        <v>0</v>
      </c>
      <c r="AD44" s="46">
        <f>Índice!$G$51*'Datos Generales'!AD40</f>
        <v>0</v>
      </c>
      <c r="AE44" s="46">
        <f>Índice!$G$51*'Datos Generales'!AE40</f>
        <v>0</v>
      </c>
      <c r="AF44" s="46">
        <f>Índice!$G$51*'Datos Generales'!AF40</f>
        <v>0</v>
      </c>
      <c r="AG44" s="46">
        <f>Índice!$G$51*'Datos Generales'!AG40</f>
        <v>0</v>
      </c>
      <c r="AH44" s="46">
        <f>Índice!$G$51*'Datos Generales'!AH40</f>
        <v>0</v>
      </c>
      <c r="AI44" s="46">
        <f>Índice!$G$51*'Datos Generales'!AI40</f>
        <v>0</v>
      </c>
      <c r="AJ44" s="46">
        <f>Índice!$G$51*'Datos Generales'!AJ40</f>
        <v>0</v>
      </c>
      <c r="AK44" s="46">
        <f>Índice!$G$51*'Datos Generales'!AK40</f>
        <v>0</v>
      </c>
      <c r="AL44" s="46">
        <f>Índice!$G$51*'Datos Generales'!AL40</f>
        <v>0</v>
      </c>
      <c r="AM44" s="46">
        <f>Índice!$G$51*'Datos Generales'!AM40</f>
        <v>0</v>
      </c>
      <c r="AN44" s="46">
        <f>Índice!$G$51*'Datos Generales'!AN40</f>
        <v>0</v>
      </c>
      <c r="AO44" s="46">
        <f>Índice!$G$51*'Datos Generales'!AO40</f>
        <v>0</v>
      </c>
      <c r="AP44" s="46">
        <f>Índice!$G$51*'Datos Generales'!AP40</f>
        <v>0</v>
      </c>
      <c r="AQ44" s="46">
        <f>Índice!$G$51*'Datos Generales'!AQ40</f>
        <v>0</v>
      </c>
    </row>
    <row r="45" spans="2:43">
      <c r="B45" s="48" t="str">
        <f>'Datos Generales'!B41</f>
        <v>5.14.22.10  Participación Del Reaseguro En La Reserva Rentas Vitalicias</v>
      </c>
      <c r="C45" s="46">
        <f>Índice!$G$51*'Datos Generales'!C41</f>
        <v>0</v>
      </c>
      <c r="D45" s="46">
        <f>Índice!$G$51*'Datos Generales'!D41</f>
        <v>0</v>
      </c>
      <c r="E45" s="46">
        <f>Índice!$G$51*'Datos Generales'!E41</f>
        <v>0</v>
      </c>
      <c r="F45" s="46">
        <f>Índice!$G$51*'Datos Generales'!F41</f>
        <v>0</v>
      </c>
      <c r="G45" s="46">
        <f>Índice!$G$51*'Datos Generales'!G41</f>
        <v>0</v>
      </c>
      <c r="H45" s="46">
        <f>Índice!$G$51*'Datos Generales'!H41</f>
        <v>0</v>
      </c>
      <c r="I45" s="46">
        <f>Índice!$G$51*'Datos Generales'!I41</f>
        <v>0</v>
      </c>
      <c r="J45" s="46">
        <f>Índice!$G$51*'Datos Generales'!J41</f>
        <v>0</v>
      </c>
      <c r="K45" s="46">
        <f>Índice!$G$51*'Datos Generales'!K41</f>
        <v>0</v>
      </c>
      <c r="L45" s="46">
        <f>Índice!$G$51*'Datos Generales'!L41</f>
        <v>0</v>
      </c>
      <c r="M45" s="46">
        <f>Índice!$G$51*'Datos Generales'!M41</f>
        <v>0</v>
      </c>
      <c r="N45" s="46">
        <f>Índice!$G$51*'Datos Generales'!N41</f>
        <v>0</v>
      </c>
      <c r="O45" s="46">
        <f>Índice!$G$51*'Datos Generales'!O41</f>
        <v>0</v>
      </c>
      <c r="P45" s="46">
        <f>Índice!$G$51*'Datos Generales'!P41</f>
        <v>0</v>
      </c>
      <c r="Q45" s="46">
        <f>Índice!$G$51*'Datos Generales'!Q41</f>
        <v>0</v>
      </c>
      <c r="R45" s="46">
        <f>Índice!$G$51*'Datos Generales'!R41</f>
        <v>0</v>
      </c>
      <c r="S45" s="46">
        <f>Índice!$G$51*'Datos Generales'!S41</f>
        <v>0</v>
      </c>
      <c r="T45" s="46">
        <f>Índice!$G$51*'Datos Generales'!T41</f>
        <v>0</v>
      </c>
      <c r="U45" s="46">
        <f>Índice!$G$51*'Datos Generales'!U41</f>
        <v>0</v>
      </c>
      <c r="V45" s="46">
        <f>Índice!$G$51*'Datos Generales'!V41</f>
        <v>0</v>
      </c>
      <c r="W45" s="46">
        <f>Índice!$G$51*'Datos Generales'!W41</f>
        <v>0</v>
      </c>
      <c r="X45" s="46">
        <f>Índice!$G$51*'Datos Generales'!X41</f>
        <v>0</v>
      </c>
      <c r="Y45" s="46">
        <f>Índice!$G$51*'Datos Generales'!Y41</f>
        <v>0</v>
      </c>
      <c r="Z45" s="46">
        <f>Índice!$G$51*'Datos Generales'!Z41</f>
        <v>0</v>
      </c>
      <c r="AA45" s="46">
        <f>Índice!$G$51*'Datos Generales'!AA41</f>
        <v>0</v>
      </c>
      <c r="AB45" s="46">
        <f>Índice!$G$51*'Datos Generales'!AB41</f>
        <v>0</v>
      </c>
      <c r="AC45" s="46">
        <f>Índice!$G$51*'Datos Generales'!AC41</f>
        <v>0</v>
      </c>
      <c r="AD45" s="46">
        <f>Índice!$G$51*'Datos Generales'!AD41</f>
        <v>0</v>
      </c>
      <c r="AE45" s="46">
        <f>Índice!$G$51*'Datos Generales'!AE41</f>
        <v>0</v>
      </c>
      <c r="AF45" s="46">
        <f>Índice!$G$51*'Datos Generales'!AF41</f>
        <v>0</v>
      </c>
      <c r="AG45" s="46">
        <f>Índice!$G$51*'Datos Generales'!AG41</f>
        <v>0</v>
      </c>
      <c r="AH45" s="46">
        <f>Índice!$G$51*'Datos Generales'!AH41</f>
        <v>0</v>
      </c>
      <c r="AI45" s="46">
        <f>Índice!$G$51*'Datos Generales'!AI41</f>
        <v>0</v>
      </c>
      <c r="AJ45" s="46">
        <f>Índice!$G$51*'Datos Generales'!AJ41</f>
        <v>0</v>
      </c>
      <c r="AK45" s="46">
        <f>Índice!$G$51*'Datos Generales'!AK41</f>
        <v>0</v>
      </c>
      <c r="AL45" s="46">
        <f>Índice!$G$51*'Datos Generales'!AL41</f>
        <v>0</v>
      </c>
      <c r="AM45" s="46">
        <f>Índice!$G$51*'Datos Generales'!AM41</f>
        <v>0</v>
      </c>
      <c r="AN45" s="46">
        <f>Índice!$G$51*'Datos Generales'!AN41</f>
        <v>0</v>
      </c>
      <c r="AO45" s="46">
        <f>Índice!$G$51*'Datos Generales'!AO41</f>
        <v>0</v>
      </c>
      <c r="AP45" s="46">
        <f>Índice!$G$51*'Datos Generales'!AP41</f>
        <v>0</v>
      </c>
      <c r="AQ45" s="46">
        <f>Índice!$G$51*'Datos Generales'!AQ41</f>
        <v>0</v>
      </c>
    </row>
    <row r="46" spans="2:43">
      <c r="B46" s="48" t="str">
        <f>'Datos Generales'!B42</f>
        <v>5.14.22.20  Participación Del Reaseguro En La Reserva Seguro Invalidez Y Sobrevivencia</v>
      </c>
      <c r="C46" s="46">
        <f>Índice!$G$51*'Datos Generales'!C42</f>
        <v>0</v>
      </c>
      <c r="D46" s="46">
        <f>Índice!$G$51*'Datos Generales'!D42</f>
        <v>0</v>
      </c>
      <c r="E46" s="46">
        <f>Índice!$G$51*'Datos Generales'!E42</f>
        <v>0</v>
      </c>
      <c r="F46" s="46">
        <f>Índice!$G$51*'Datos Generales'!F42</f>
        <v>0</v>
      </c>
      <c r="G46" s="46">
        <f>Índice!$G$51*'Datos Generales'!G42</f>
        <v>0</v>
      </c>
      <c r="H46" s="46">
        <f>Índice!$G$51*'Datos Generales'!H42</f>
        <v>0</v>
      </c>
      <c r="I46" s="46">
        <f>Índice!$G$51*'Datos Generales'!I42</f>
        <v>0</v>
      </c>
      <c r="J46" s="46">
        <f>Índice!$G$51*'Datos Generales'!J42</f>
        <v>0</v>
      </c>
      <c r="K46" s="46">
        <f>Índice!$G$51*'Datos Generales'!K42</f>
        <v>0</v>
      </c>
      <c r="L46" s="46">
        <f>Índice!$G$51*'Datos Generales'!L42</f>
        <v>0</v>
      </c>
      <c r="M46" s="46">
        <f>Índice!$G$51*'Datos Generales'!M42</f>
        <v>0</v>
      </c>
      <c r="N46" s="46">
        <f>Índice!$G$51*'Datos Generales'!N42</f>
        <v>0</v>
      </c>
      <c r="O46" s="46">
        <f>Índice!$G$51*'Datos Generales'!O42</f>
        <v>0</v>
      </c>
      <c r="P46" s="46">
        <f>Índice!$G$51*'Datos Generales'!P42</f>
        <v>0</v>
      </c>
      <c r="Q46" s="46">
        <f>Índice!$G$51*'Datos Generales'!Q42</f>
        <v>0</v>
      </c>
      <c r="R46" s="46">
        <f>Índice!$G$51*'Datos Generales'!R42</f>
        <v>0</v>
      </c>
      <c r="S46" s="46">
        <f>Índice!$G$51*'Datos Generales'!S42</f>
        <v>0</v>
      </c>
      <c r="T46" s="46">
        <f>Índice!$G$51*'Datos Generales'!T42</f>
        <v>0</v>
      </c>
      <c r="U46" s="46">
        <f>Índice!$G$51*'Datos Generales'!U42</f>
        <v>0</v>
      </c>
      <c r="V46" s="46">
        <f>Índice!$G$51*'Datos Generales'!V42</f>
        <v>0</v>
      </c>
      <c r="W46" s="46">
        <f>Índice!$G$51*'Datos Generales'!W42</f>
        <v>0</v>
      </c>
      <c r="X46" s="46">
        <f>Índice!$G$51*'Datos Generales'!X42</f>
        <v>0</v>
      </c>
      <c r="Y46" s="46">
        <f>Índice!$G$51*'Datos Generales'!Y42</f>
        <v>0</v>
      </c>
      <c r="Z46" s="46">
        <f>Índice!$G$51*'Datos Generales'!Z42</f>
        <v>0</v>
      </c>
      <c r="AA46" s="46">
        <f>Índice!$G$51*'Datos Generales'!AA42</f>
        <v>0</v>
      </c>
      <c r="AB46" s="46">
        <f>Índice!$G$51*'Datos Generales'!AB42</f>
        <v>0</v>
      </c>
      <c r="AC46" s="46">
        <f>Índice!$G$51*'Datos Generales'!AC42</f>
        <v>0</v>
      </c>
      <c r="AD46" s="46">
        <f>Índice!$G$51*'Datos Generales'!AD42</f>
        <v>0</v>
      </c>
      <c r="AE46" s="46">
        <f>Índice!$G$51*'Datos Generales'!AE42</f>
        <v>0</v>
      </c>
      <c r="AF46" s="46">
        <f>Índice!$G$51*'Datos Generales'!AF42</f>
        <v>0</v>
      </c>
      <c r="AG46" s="46">
        <f>Índice!$G$51*'Datos Generales'!AG42</f>
        <v>0</v>
      </c>
      <c r="AH46" s="46">
        <f>Índice!$G$51*'Datos Generales'!AH42</f>
        <v>0</v>
      </c>
      <c r="AI46" s="46">
        <f>Índice!$G$51*'Datos Generales'!AI42</f>
        <v>0</v>
      </c>
      <c r="AJ46" s="46">
        <f>Índice!$G$51*'Datos Generales'!AJ42</f>
        <v>0</v>
      </c>
      <c r="AK46" s="46">
        <f>Índice!$G$51*'Datos Generales'!AK42</f>
        <v>0</v>
      </c>
      <c r="AL46" s="46">
        <f>Índice!$G$51*'Datos Generales'!AL42</f>
        <v>0</v>
      </c>
      <c r="AM46" s="46">
        <f>Índice!$G$51*'Datos Generales'!AM42</f>
        <v>0</v>
      </c>
      <c r="AN46" s="46">
        <f>Índice!$G$51*'Datos Generales'!AN42</f>
        <v>0</v>
      </c>
      <c r="AO46" s="46">
        <f>Índice!$G$51*'Datos Generales'!AO42</f>
        <v>0</v>
      </c>
      <c r="AP46" s="46">
        <f>Índice!$G$51*'Datos Generales'!AP42</f>
        <v>0</v>
      </c>
      <c r="AQ46" s="46">
        <f>Índice!$G$51*'Datos Generales'!AQ42</f>
        <v>0</v>
      </c>
    </row>
    <row r="47" spans="2:43">
      <c r="B47" s="47" t="str">
        <f>'Datos Generales'!B43</f>
        <v>5.14.23.00  Participación Del Reaseguro En La Reserva Matemática</v>
      </c>
      <c r="C47" s="46">
        <f>Índice!$G$51*'Datos Generales'!C43</f>
        <v>0</v>
      </c>
      <c r="D47" s="46">
        <f>Índice!$G$51*'Datos Generales'!D43</f>
        <v>0</v>
      </c>
      <c r="E47" s="46">
        <f>Índice!$G$51*'Datos Generales'!E43</f>
        <v>0</v>
      </c>
      <c r="F47" s="46">
        <f>Índice!$G$51*'Datos Generales'!F43</f>
        <v>0</v>
      </c>
      <c r="G47" s="46">
        <f>Índice!$G$51*'Datos Generales'!G43</f>
        <v>0</v>
      </c>
      <c r="H47" s="46">
        <f>Índice!$G$51*'Datos Generales'!H43</f>
        <v>0</v>
      </c>
      <c r="I47" s="46">
        <f>Índice!$G$51*'Datos Generales'!I43</f>
        <v>0</v>
      </c>
      <c r="J47" s="46">
        <f>Índice!$G$51*'Datos Generales'!J43</f>
        <v>0</v>
      </c>
      <c r="K47" s="46">
        <f>Índice!$G$51*'Datos Generales'!K43</f>
        <v>0</v>
      </c>
      <c r="L47" s="46">
        <f>Índice!$G$51*'Datos Generales'!L43</f>
        <v>0</v>
      </c>
      <c r="M47" s="46">
        <f>Índice!$G$51*'Datos Generales'!M43</f>
        <v>0</v>
      </c>
      <c r="N47" s="46">
        <f>Índice!$G$51*'Datos Generales'!N43</f>
        <v>0</v>
      </c>
      <c r="O47" s="46">
        <f>Índice!$G$51*'Datos Generales'!O43</f>
        <v>0</v>
      </c>
      <c r="P47" s="46">
        <f>Índice!$G$51*'Datos Generales'!P43</f>
        <v>0</v>
      </c>
      <c r="Q47" s="46">
        <f>Índice!$G$51*'Datos Generales'!Q43</f>
        <v>0</v>
      </c>
      <c r="R47" s="46">
        <f>Índice!$G$51*'Datos Generales'!R43</f>
        <v>0</v>
      </c>
      <c r="S47" s="46">
        <f>Índice!$G$51*'Datos Generales'!S43</f>
        <v>0</v>
      </c>
      <c r="T47" s="46">
        <f>Índice!$G$51*'Datos Generales'!T43</f>
        <v>0</v>
      </c>
      <c r="U47" s="46">
        <f>Índice!$G$51*'Datos Generales'!U43</f>
        <v>0</v>
      </c>
      <c r="V47" s="46">
        <f>Índice!$G$51*'Datos Generales'!V43</f>
        <v>0</v>
      </c>
      <c r="W47" s="46">
        <f>Índice!$G$51*'Datos Generales'!W43</f>
        <v>0</v>
      </c>
      <c r="X47" s="46">
        <f>Índice!$G$51*'Datos Generales'!X43</f>
        <v>0</v>
      </c>
      <c r="Y47" s="46">
        <f>Índice!$G$51*'Datos Generales'!Y43</f>
        <v>0</v>
      </c>
      <c r="Z47" s="46">
        <f>Índice!$G$51*'Datos Generales'!Z43</f>
        <v>0</v>
      </c>
      <c r="AA47" s="46">
        <f>Índice!$G$51*'Datos Generales'!AA43</f>
        <v>0</v>
      </c>
      <c r="AB47" s="46">
        <f>Índice!$G$51*'Datos Generales'!AB43</f>
        <v>0</v>
      </c>
      <c r="AC47" s="46">
        <f>Índice!$G$51*'Datos Generales'!AC43</f>
        <v>0</v>
      </c>
      <c r="AD47" s="46">
        <f>Índice!$G$51*'Datos Generales'!AD43</f>
        <v>0</v>
      </c>
      <c r="AE47" s="46">
        <f>Índice!$G$51*'Datos Generales'!AE43</f>
        <v>0</v>
      </c>
      <c r="AF47" s="46">
        <f>Índice!$G$51*'Datos Generales'!AF43</f>
        <v>0</v>
      </c>
      <c r="AG47" s="46">
        <f>Índice!$G$51*'Datos Generales'!AG43</f>
        <v>0</v>
      </c>
      <c r="AH47" s="46">
        <f>Índice!$G$51*'Datos Generales'!AH43</f>
        <v>0</v>
      </c>
      <c r="AI47" s="46">
        <f>Índice!$G$51*'Datos Generales'!AI43</f>
        <v>0</v>
      </c>
      <c r="AJ47" s="46">
        <f>Índice!$G$51*'Datos Generales'!AJ43</f>
        <v>0</v>
      </c>
      <c r="AK47" s="46">
        <f>Índice!$G$51*'Datos Generales'!AK43</f>
        <v>0</v>
      </c>
      <c r="AL47" s="46">
        <f>Índice!$G$51*'Datos Generales'!AL43</f>
        <v>0</v>
      </c>
      <c r="AM47" s="46">
        <f>Índice!$G$51*'Datos Generales'!AM43</f>
        <v>0</v>
      </c>
      <c r="AN47" s="46">
        <f>Índice!$G$51*'Datos Generales'!AN43</f>
        <v>0</v>
      </c>
      <c r="AO47" s="46">
        <f>Índice!$G$51*'Datos Generales'!AO43</f>
        <v>0</v>
      </c>
      <c r="AP47" s="46">
        <f>Índice!$G$51*'Datos Generales'!AP43</f>
        <v>0</v>
      </c>
      <c r="AQ47" s="46">
        <f>Índice!$G$51*'Datos Generales'!AQ43</f>
        <v>0</v>
      </c>
    </row>
    <row r="48" spans="2:43">
      <c r="B48" s="47" t="str">
        <f>'Datos Generales'!B44</f>
        <v>5.14.24.00  Participación Del Reaseguro En La Reserva Rentas Privadas</v>
      </c>
      <c r="C48" s="46">
        <f>Índice!$G$51*'Datos Generales'!C44</f>
        <v>0</v>
      </c>
      <c r="D48" s="46">
        <f>Índice!$G$51*'Datos Generales'!D44</f>
        <v>0</v>
      </c>
      <c r="E48" s="46">
        <f>Índice!$G$51*'Datos Generales'!E44</f>
        <v>0</v>
      </c>
      <c r="F48" s="46">
        <f>Índice!$G$51*'Datos Generales'!F44</f>
        <v>0</v>
      </c>
      <c r="G48" s="46">
        <f>Índice!$G$51*'Datos Generales'!G44</f>
        <v>0</v>
      </c>
      <c r="H48" s="46">
        <f>Índice!$G$51*'Datos Generales'!H44</f>
        <v>4749355.1169911111</v>
      </c>
      <c r="I48" s="46">
        <f>Índice!$G$51*'Datos Generales'!I44</f>
        <v>0</v>
      </c>
      <c r="J48" s="46">
        <f>Índice!$G$51*'Datos Generales'!J44</f>
        <v>0</v>
      </c>
      <c r="K48" s="46">
        <f>Índice!$G$51*'Datos Generales'!K44</f>
        <v>0</v>
      </c>
      <c r="L48" s="46">
        <f>Índice!$G$51*'Datos Generales'!L44</f>
        <v>0</v>
      </c>
      <c r="M48" s="46">
        <f>Índice!$G$51*'Datos Generales'!M44</f>
        <v>0</v>
      </c>
      <c r="N48" s="46">
        <f>Índice!$G$51*'Datos Generales'!N44</f>
        <v>0</v>
      </c>
      <c r="O48" s="46">
        <f>Índice!$G$51*'Datos Generales'!O44</f>
        <v>0</v>
      </c>
      <c r="P48" s="46">
        <f>Índice!$G$51*'Datos Generales'!P44</f>
        <v>0</v>
      </c>
      <c r="Q48" s="46">
        <f>Índice!$G$51*'Datos Generales'!Q44</f>
        <v>0</v>
      </c>
      <c r="R48" s="46">
        <f>Índice!$G$51*'Datos Generales'!R44</f>
        <v>0</v>
      </c>
      <c r="S48" s="46">
        <f>Índice!$G$51*'Datos Generales'!S44</f>
        <v>0</v>
      </c>
      <c r="T48" s="46">
        <f>Índice!$G$51*'Datos Generales'!T44</f>
        <v>0</v>
      </c>
      <c r="U48" s="46">
        <f>Índice!$G$51*'Datos Generales'!U44</f>
        <v>0</v>
      </c>
      <c r="V48" s="46">
        <f>Índice!$G$51*'Datos Generales'!V44</f>
        <v>0</v>
      </c>
      <c r="W48" s="46">
        <f>Índice!$G$51*'Datos Generales'!W44</f>
        <v>0</v>
      </c>
      <c r="X48" s="46">
        <f>Índice!$G$51*'Datos Generales'!X44</f>
        <v>0</v>
      </c>
      <c r="Y48" s="46">
        <f>Índice!$G$51*'Datos Generales'!Y44</f>
        <v>0</v>
      </c>
      <c r="Z48" s="46">
        <f>Índice!$G$51*'Datos Generales'!Z44</f>
        <v>0</v>
      </c>
      <c r="AA48" s="46">
        <f>Índice!$G$51*'Datos Generales'!AA44</f>
        <v>0</v>
      </c>
      <c r="AB48" s="46">
        <f>Índice!$G$51*'Datos Generales'!AB44</f>
        <v>0</v>
      </c>
      <c r="AC48" s="46">
        <f>Índice!$G$51*'Datos Generales'!AC44</f>
        <v>0</v>
      </c>
      <c r="AD48" s="46">
        <f>Índice!$G$51*'Datos Generales'!AD44</f>
        <v>0</v>
      </c>
      <c r="AE48" s="46">
        <f>Índice!$G$51*'Datos Generales'!AE44</f>
        <v>0</v>
      </c>
      <c r="AF48" s="46">
        <f>Índice!$G$51*'Datos Generales'!AF44</f>
        <v>0</v>
      </c>
      <c r="AG48" s="46">
        <f>Índice!$G$51*'Datos Generales'!AG44</f>
        <v>0</v>
      </c>
      <c r="AH48" s="46">
        <f>Índice!$G$51*'Datos Generales'!AH44</f>
        <v>0</v>
      </c>
      <c r="AI48" s="46">
        <f>Índice!$G$51*'Datos Generales'!AI44</f>
        <v>0</v>
      </c>
      <c r="AJ48" s="46">
        <f>Índice!$G$51*'Datos Generales'!AJ44</f>
        <v>0</v>
      </c>
      <c r="AK48" s="46">
        <f>Índice!$G$51*'Datos Generales'!AK44</f>
        <v>0</v>
      </c>
      <c r="AL48" s="46">
        <f>Índice!$G$51*'Datos Generales'!AL44</f>
        <v>0</v>
      </c>
      <c r="AM48" s="46">
        <f>Índice!$G$51*'Datos Generales'!AM44</f>
        <v>0</v>
      </c>
      <c r="AN48" s="46">
        <f>Índice!$G$51*'Datos Generales'!AN44</f>
        <v>0</v>
      </c>
      <c r="AO48" s="46">
        <f>Índice!$G$51*'Datos Generales'!AO44</f>
        <v>0</v>
      </c>
      <c r="AP48" s="46">
        <f>Índice!$G$51*'Datos Generales'!AP44</f>
        <v>0</v>
      </c>
      <c r="AQ48" s="46">
        <f>Índice!$G$51*'Datos Generales'!AQ44</f>
        <v>4749355.1169911111</v>
      </c>
    </row>
    <row r="49" spans="2:43">
      <c r="B49" s="47" t="str">
        <f>'Datos Generales'!B45</f>
        <v>5.14.25.00  Participación Del Reaseguro En La Reserva De Siniestros</v>
      </c>
      <c r="C49" s="46">
        <f>Índice!$G$51*'Datos Generales'!C45</f>
        <v>1808328.8991733899</v>
      </c>
      <c r="D49" s="46">
        <f>Índice!$G$51*'Datos Generales'!D45</f>
        <v>0</v>
      </c>
      <c r="E49" s="46">
        <f>Índice!$G$51*'Datos Generales'!E45</f>
        <v>767095.98468402855</v>
      </c>
      <c r="F49" s="46">
        <f>Índice!$G$51*'Datos Generales'!F45</f>
        <v>24.969771108958358</v>
      </c>
      <c r="G49" s="46">
        <f>Índice!$G$51*'Datos Generales'!G45</f>
        <v>30837.976679559612</v>
      </c>
      <c r="H49" s="46">
        <f>Índice!$G$51*'Datos Generales'!H45</f>
        <v>0</v>
      </c>
      <c r="I49" s="46">
        <f>Índice!$G$51*'Datos Generales'!I45</f>
        <v>4806106.2801846964</v>
      </c>
      <c r="J49" s="46">
        <f>Índice!$G$51*'Datos Generales'!J45</f>
        <v>538133.4366890348</v>
      </c>
      <c r="K49" s="46">
        <f>Índice!$G$51*'Datos Generales'!K45</f>
        <v>121171.05132901053</v>
      </c>
      <c r="L49" s="46">
        <f>Índice!$G$51*'Datos Generales'!L45</f>
        <v>360309.42186803935</v>
      </c>
      <c r="M49" s="46">
        <f>Índice!$G$51*'Datos Generales'!M45</f>
        <v>111435.49225362569</v>
      </c>
      <c r="N49" s="46">
        <f>Índice!$G$51*'Datos Generales'!N45</f>
        <v>0</v>
      </c>
      <c r="O49" s="46">
        <f>Índice!$G$51*'Datos Generales'!O45</f>
        <v>0</v>
      </c>
      <c r="P49" s="46">
        <f>Índice!$G$51*'Datos Generales'!P45</f>
        <v>69183.855297303788</v>
      </c>
      <c r="Q49" s="46">
        <f>Índice!$G$51*'Datos Generales'!Q45</f>
        <v>0</v>
      </c>
      <c r="R49" s="46">
        <f>Índice!$G$51*'Datos Generales'!R45</f>
        <v>1638147.3136945714</v>
      </c>
      <c r="S49" s="46">
        <f>Índice!$G$51*'Datos Generales'!S45</f>
        <v>0</v>
      </c>
      <c r="T49" s="46">
        <f>Índice!$G$51*'Datos Generales'!T45</f>
        <v>1006344.8409359289</v>
      </c>
      <c r="U49" s="46">
        <f>Índice!$G$51*'Datos Generales'!U45</f>
        <v>13720.822932944895</v>
      </c>
      <c r="V49" s="46">
        <f>Índice!$G$51*'Datos Generales'!V45</f>
        <v>9503336.8011115734</v>
      </c>
      <c r="W49" s="46">
        <f>Índice!$G$51*'Datos Generales'!W45</f>
        <v>186463.86498469108</v>
      </c>
      <c r="X49" s="46">
        <f>Índice!$G$51*'Datos Generales'!X45</f>
        <v>31536.688327758959</v>
      </c>
      <c r="Y49" s="46">
        <f>Índice!$G$51*'Datos Generales'!Y45</f>
        <v>4126073.8327405406</v>
      </c>
      <c r="Z49" s="46">
        <f>Índice!$G$51*'Datos Generales'!Z45</f>
        <v>8288.1962367682299</v>
      </c>
      <c r="AA49" s="46">
        <f>Índice!$G$51*'Datos Generales'!AA45</f>
        <v>0</v>
      </c>
      <c r="AB49" s="46">
        <f>Índice!$G$51*'Datos Generales'!AB45</f>
        <v>5183006.7670289418</v>
      </c>
      <c r="AC49" s="46">
        <f>Índice!$G$51*'Datos Generales'!AC45</f>
        <v>0</v>
      </c>
      <c r="AD49" s="46">
        <f>Índice!$G$51*'Datos Generales'!AD45</f>
        <v>130156.23563685732</v>
      </c>
      <c r="AE49" s="46">
        <f>Índice!$G$51*'Datos Generales'!AE45</f>
        <v>0</v>
      </c>
      <c r="AF49" s="46">
        <f>Índice!$G$51*'Datos Generales'!AF45</f>
        <v>0</v>
      </c>
      <c r="AG49" s="46">
        <f>Índice!$G$51*'Datos Generales'!AG45</f>
        <v>0</v>
      </c>
      <c r="AH49" s="46">
        <f>Índice!$G$51*'Datos Generales'!AH45</f>
        <v>0</v>
      </c>
      <c r="AI49" s="46">
        <f>Índice!$G$51*'Datos Generales'!AI45</f>
        <v>0</v>
      </c>
      <c r="AJ49" s="46">
        <f>Índice!$G$51*'Datos Generales'!AJ45</f>
        <v>0</v>
      </c>
      <c r="AK49" s="46">
        <f>Índice!$G$51*'Datos Generales'!AK45</f>
        <v>0</v>
      </c>
      <c r="AL49" s="46">
        <f>Índice!$G$51*'Datos Generales'!AL45</f>
        <v>0</v>
      </c>
      <c r="AM49" s="46">
        <f>Índice!$G$51*'Datos Generales'!AM45</f>
        <v>0</v>
      </c>
      <c r="AN49" s="46">
        <f>Índice!$G$51*'Datos Generales'!AN45</f>
        <v>0</v>
      </c>
      <c r="AO49" s="46">
        <f>Índice!$G$51*'Datos Generales'!AO45</f>
        <v>0</v>
      </c>
      <c r="AP49" s="46">
        <f>Índice!$G$51*'Datos Generales'!AP45</f>
        <v>0</v>
      </c>
      <c r="AQ49" s="46">
        <f>Índice!$G$51*'Datos Generales'!AQ45</f>
        <v>30439702.731560376</v>
      </c>
    </row>
    <row r="50" spans="2:43">
      <c r="B50" s="47" t="str">
        <f>'Datos Generales'!B46</f>
        <v>5.14.26.00  Participación Del Reaseguro En La Reserva Catastrófica De Terremoto</v>
      </c>
      <c r="C50" s="46">
        <f>Índice!$G$51*'Datos Generales'!C46</f>
        <v>763065.51007276145</v>
      </c>
      <c r="D50" s="46">
        <f>Índice!$G$51*'Datos Generales'!D46</f>
        <v>0</v>
      </c>
      <c r="E50" s="46">
        <f>Índice!$G$51*'Datos Generales'!E46</f>
        <v>0</v>
      </c>
      <c r="F50" s="46">
        <f>Índice!$G$51*'Datos Generales'!F46</f>
        <v>0</v>
      </c>
      <c r="G50" s="46">
        <f>Índice!$G$51*'Datos Generales'!G46</f>
        <v>0</v>
      </c>
      <c r="H50" s="46">
        <f>Índice!$G$51*'Datos Generales'!H46</f>
        <v>0</v>
      </c>
      <c r="I50" s="46">
        <f>Índice!$G$51*'Datos Generales'!I46</f>
        <v>0</v>
      </c>
      <c r="J50" s="46">
        <f>Índice!$G$51*'Datos Generales'!J46</f>
        <v>0</v>
      </c>
      <c r="K50" s="46">
        <f>Índice!$G$51*'Datos Generales'!K46</f>
        <v>0</v>
      </c>
      <c r="L50" s="46">
        <f>Índice!$G$51*'Datos Generales'!L46</f>
        <v>0</v>
      </c>
      <c r="M50" s="46">
        <f>Índice!$G$51*'Datos Generales'!M46</f>
        <v>0</v>
      </c>
      <c r="N50" s="46">
        <f>Índice!$G$51*'Datos Generales'!N46</f>
        <v>0</v>
      </c>
      <c r="O50" s="46">
        <f>Índice!$G$51*'Datos Generales'!O46</f>
        <v>0</v>
      </c>
      <c r="P50" s="46">
        <f>Índice!$G$51*'Datos Generales'!P46</f>
        <v>0</v>
      </c>
      <c r="Q50" s="46">
        <f>Índice!$G$51*'Datos Generales'!Q46</f>
        <v>0</v>
      </c>
      <c r="R50" s="46">
        <f>Índice!$G$51*'Datos Generales'!R46</f>
        <v>0</v>
      </c>
      <c r="S50" s="46">
        <f>Índice!$G$51*'Datos Generales'!S46</f>
        <v>0</v>
      </c>
      <c r="T50" s="46">
        <f>Índice!$G$51*'Datos Generales'!T46</f>
        <v>0</v>
      </c>
      <c r="U50" s="46">
        <f>Índice!$G$51*'Datos Generales'!U46</f>
        <v>0</v>
      </c>
      <c r="V50" s="46">
        <f>Índice!$G$51*'Datos Generales'!V46</f>
        <v>0</v>
      </c>
      <c r="W50" s="46">
        <f>Índice!$G$51*'Datos Generales'!W46</f>
        <v>0</v>
      </c>
      <c r="X50" s="46">
        <f>Índice!$G$51*'Datos Generales'!X46</f>
        <v>0</v>
      </c>
      <c r="Y50" s="46">
        <f>Índice!$G$51*'Datos Generales'!Y46</f>
        <v>0</v>
      </c>
      <c r="Z50" s="46">
        <f>Índice!$G$51*'Datos Generales'!Z46</f>
        <v>0</v>
      </c>
      <c r="AA50" s="46">
        <f>Índice!$G$51*'Datos Generales'!AA46</f>
        <v>0</v>
      </c>
      <c r="AB50" s="46">
        <f>Índice!$G$51*'Datos Generales'!AB46</f>
        <v>0</v>
      </c>
      <c r="AC50" s="46">
        <f>Índice!$G$51*'Datos Generales'!AC46</f>
        <v>0</v>
      </c>
      <c r="AD50" s="46">
        <f>Índice!$G$51*'Datos Generales'!AD46</f>
        <v>0</v>
      </c>
      <c r="AE50" s="46">
        <f>Índice!$G$51*'Datos Generales'!AE46</f>
        <v>0</v>
      </c>
      <c r="AF50" s="46">
        <f>Índice!$G$51*'Datos Generales'!AF46</f>
        <v>0</v>
      </c>
      <c r="AG50" s="46">
        <f>Índice!$G$51*'Datos Generales'!AG46</f>
        <v>0</v>
      </c>
      <c r="AH50" s="46">
        <f>Índice!$G$51*'Datos Generales'!AH46</f>
        <v>0</v>
      </c>
      <c r="AI50" s="46">
        <f>Índice!$G$51*'Datos Generales'!AI46</f>
        <v>0</v>
      </c>
      <c r="AJ50" s="46">
        <f>Índice!$G$51*'Datos Generales'!AJ46</f>
        <v>0</v>
      </c>
      <c r="AK50" s="46">
        <f>Índice!$G$51*'Datos Generales'!AK46</f>
        <v>0</v>
      </c>
      <c r="AL50" s="46">
        <f>Índice!$G$51*'Datos Generales'!AL46</f>
        <v>0</v>
      </c>
      <c r="AM50" s="46">
        <f>Índice!$G$51*'Datos Generales'!AM46</f>
        <v>0</v>
      </c>
      <c r="AN50" s="46">
        <f>Índice!$G$51*'Datos Generales'!AN46</f>
        <v>0</v>
      </c>
      <c r="AO50" s="46">
        <f>Índice!$G$51*'Datos Generales'!AO46</f>
        <v>0</v>
      </c>
      <c r="AP50" s="46">
        <f>Índice!$G$51*'Datos Generales'!AP46</f>
        <v>0</v>
      </c>
      <c r="AQ50" s="46">
        <f>Índice!$G$51*'Datos Generales'!AQ46</f>
        <v>763065.51007276145</v>
      </c>
    </row>
    <row r="51" spans="2:43">
      <c r="B51" s="47" t="str">
        <f>'Datos Generales'!B47</f>
        <v>5.14.27.00  Participación Del Reaseguro En La Reserva De Insuficiencia De Primas</v>
      </c>
      <c r="C51" s="46">
        <f>Índice!$G$51*'Datos Generales'!C47</f>
        <v>372967.3722431605</v>
      </c>
      <c r="D51" s="46">
        <f>Índice!$G$51*'Datos Generales'!D47</f>
        <v>0</v>
      </c>
      <c r="E51" s="46">
        <f>Índice!$G$51*'Datos Generales'!E47</f>
        <v>32226.516924643438</v>
      </c>
      <c r="F51" s="46">
        <f>Índice!$G$51*'Datos Generales'!F47</f>
        <v>0</v>
      </c>
      <c r="G51" s="46">
        <f>Índice!$G$51*'Datos Generales'!G47</f>
        <v>0</v>
      </c>
      <c r="H51" s="46">
        <f>Índice!$G$51*'Datos Generales'!H47</f>
        <v>1454.8758670918746</v>
      </c>
      <c r="I51" s="46">
        <f>Índice!$G$51*'Datos Generales'!I47</f>
        <v>0</v>
      </c>
      <c r="J51" s="46">
        <f>Índice!$G$51*'Datos Generales'!J47</f>
        <v>0</v>
      </c>
      <c r="K51" s="46">
        <f>Índice!$G$51*'Datos Generales'!K47</f>
        <v>830.71997793821276</v>
      </c>
      <c r="L51" s="46">
        <f>Índice!$G$51*'Datos Generales'!L47</f>
        <v>0</v>
      </c>
      <c r="M51" s="46">
        <f>Índice!$G$51*'Datos Generales'!M47</f>
        <v>0</v>
      </c>
      <c r="N51" s="46">
        <f>Índice!$G$51*'Datos Generales'!N47</f>
        <v>0</v>
      </c>
      <c r="O51" s="46">
        <f>Índice!$G$51*'Datos Generales'!O47</f>
        <v>0</v>
      </c>
      <c r="P51" s="46">
        <f>Índice!$G$51*'Datos Generales'!P47</f>
        <v>0</v>
      </c>
      <c r="Q51" s="46">
        <f>Índice!$G$51*'Datos Generales'!Q47</f>
        <v>0</v>
      </c>
      <c r="R51" s="46">
        <f>Índice!$G$51*'Datos Generales'!R47</f>
        <v>0</v>
      </c>
      <c r="S51" s="46">
        <f>Índice!$G$51*'Datos Generales'!S47</f>
        <v>0</v>
      </c>
      <c r="T51" s="46">
        <f>Índice!$G$51*'Datos Generales'!T47</f>
        <v>38297.883624072805</v>
      </c>
      <c r="U51" s="46">
        <f>Índice!$G$51*'Datos Generales'!U47</f>
        <v>11597.950445831948</v>
      </c>
      <c r="V51" s="46">
        <f>Índice!$G$51*'Datos Generales'!V47</f>
        <v>386.25805219875406</v>
      </c>
      <c r="W51" s="46">
        <f>Índice!$G$51*'Datos Generales'!W47</f>
        <v>0</v>
      </c>
      <c r="X51" s="46">
        <f>Índice!$G$51*'Datos Generales'!X47</f>
        <v>0</v>
      </c>
      <c r="Y51" s="46">
        <f>Índice!$G$51*'Datos Generales'!Y47</f>
        <v>7282.7320553524578</v>
      </c>
      <c r="Z51" s="46">
        <f>Índice!$G$51*'Datos Generales'!Z47</f>
        <v>0</v>
      </c>
      <c r="AA51" s="46">
        <f>Índice!$G$51*'Datos Generales'!AA47</f>
        <v>158.30392940228111</v>
      </c>
      <c r="AB51" s="46">
        <f>Índice!$G$51*'Datos Generales'!AB47</f>
        <v>0</v>
      </c>
      <c r="AC51" s="46">
        <f>Índice!$G$51*'Datos Generales'!AC47</f>
        <v>0</v>
      </c>
      <c r="AD51" s="46">
        <f>Índice!$G$51*'Datos Generales'!AD47</f>
        <v>0</v>
      </c>
      <c r="AE51" s="46">
        <f>Índice!$G$51*'Datos Generales'!AE47</f>
        <v>0</v>
      </c>
      <c r="AF51" s="46">
        <f>Índice!$G$51*'Datos Generales'!AF47</f>
        <v>0</v>
      </c>
      <c r="AG51" s="46">
        <f>Índice!$G$51*'Datos Generales'!AG47</f>
        <v>0</v>
      </c>
      <c r="AH51" s="46">
        <f>Índice!$G$51*'Datos Generales'!AH47</f>
        <v>0</v>
      </c>
      <c r="AI51" s="46">
        <f>Índice!$G$51*'Datos Generales'!AI47</f>
        <v>0</v>
      </c>
      <c r="AJ51" s="46">
        <f>Índice!$G$51*'Datos Generales'!AJ47</f>
        <v>0</v>
      </c>
      <c r="AK51" s="46">
        <f>Índice!$G$51*'Datos Generales'!AK47</f>
        <v>0</v>
      </c>
      <c r="AL51" s="46">
        <f>Índice!$G$51*'Datos Generales'!AL47</f>
        <v>0</v>
      </c>
      <c r="AM51" s="46">
        <f>Índice!$G$51*'Datos Generales'!AM47</f>
        <v>0</v>
      </c>
      <c r="AN51" s="46">
        <f>Índice!$G$51*'Datos Generales'!AN47</f>
        <v>0</v>
      </c>
      <c r="AO51" s="46">
        <f>Índice!$G$51*'Datos Generales'!AO47</f>
        <v>0</v>
      </c>
      <c r="AP51" s="46">
        <f>Índice!$G$51*'Datos Generales'!AP47</f>
        <v>0</v>
      </c>
      <c r="AQ51" s="46">
        <f>Índice!$G$51*'Datos Generales'!AQ47</f>
        <v>465202.61311969225</v>
      </c>
    </row>
    <row r="52" spans="2:43">
      <c r="B52" s="47" t="str">
        <f>'Datos Generales'!B48</f>
        <v>5.14.28.00  Participación Del Reaseguro En Otras Reservas Técnicas</v>
      </c>
      <c r="C52" s="46">
        <f>Índice!$G$51*'Datos Generales'!C48</f>
        <v>0</v>
      </c>
      <c r="D52" s="46">
        <f>Índice!$G$51*'Datos Generales'!D48</f>
        <v>0</v>
      </c>
      <c r="E52" s="46">
        <f>Índice!$G$51*'Datos Generales'!E48</f>
        <v>0</v>
      </c>
      <c r="F52" s="46">
        <f>Índice!$G$51*'Datos Generales'!F48</f>
        <v>0</v>
      </c>
      <c r="G52" s="46">
        <f>Índice!$G$51*'Datos Generales'!G48</f>
        <v>0</v>
      </c>
      <c r="H52" s="46">
        <f>Índice!$G$51*'Datos Generales'!H48</f>
        <v>0</v>
      </c>
      <c r="I52" s="46">
        <f>Índice!$G$51*'Datos Generales'!I48</f>
        <v>0</v>
      </c>
      <c r="J52" s="46">
        <f>Índice!$G$51*'Datos Generales'!J48</f>
        <v>0</v>
      </c>
      <c r="K52" s="46">
        <f>Índice!$G$51*'Datos Generales'!K48</f>
        <v>0</v>
      </c>
      <c r="L52" s="46">
        <f>Índice!$G$51*'Datos Generales'!L48</f>
        <v>0</v>
      </c>
      <c r="M52" s="46">
        <f>Índice!$G$51*'Datos Generales'!M48</f>
        <v>0</v>
      </c>
      <c r="N52" s="46">
        <f>Índice!$G$51*'Datos Generales'!N48</f>
        <v>0</v>
      </c>
      <c r="O52" s="46">
        <f>Índice!$G$51*'Datos Generales'!O48</f>
        <v>0</v>
      </c>
      <c r="P52" s="46">
        <f>Índice!$G$51*'Datos Generales'!P48</f>
        <v>0</v>
      </c>
      <c r="Q52" s="46">
        <f>Índice!$G$51*'Datos Generales'!Q48</f>
        <v>0</v>
      </c>
      <c r="R52" s="46">
        <f>Índice!$G$51*'Datos Generales'!R48</f>
        <v>0</v>
      </c>
      <c r="S52" s="46">
        <f>Índice!$G$51*'Datos Generales'!S48</f>
        <v>0</v>
      </c>
      <c r="T52" s="46">
        <f>Índice!$G$51*'Datos Generales'!T48</f>
        <v>0</v>
      </c>
      <c r="U52" s="46">
        <f>Índice!$G$51*'Datos Generales'!U48</f>
        <v>0</v>
      </c>
      <c r="V52" s="46">
        <f>Índice!$G$51*'Datos Generales'!V48</f>
        <v>0</v>
      </c>
      <c r="W52" s="46">
        <f>Índice!$G$51*'Datos Generales'!W48</f>
        <v>0</v>
      </c>
      <c r="X52" s="46">
        <f>Índice!$G$51*'Datos Generales'!X48</f>
        <v>0</v>
      </c>
      <c r="Y52" s="46">
        <f>Índice!$G$51*'Datos Generales'!Y48</f>
        <v>0</v>
      </c>
      <c r="Z52" s="46">
        <f>Índice!$G$51*'Datos Generales'!Z48</f>
        <v>0</v>
      </c>
      <c r="AA52" s="46">
        <f>Índice!$G$51*'Datos Generales'!AA48</f>
        <v>0</v>
      </c>
      <c r="AB52" s="46">
        <f>Índice!$G$51*'Datos Generales'!AB48</f>
        <v>0</v>
      </c>
      <c r="AC52" s="46">
        <f>Índice!$G$51*'Datos Generales'!AC48</f>
        <v>0</v>
      </c>
      <c r="AD52" s="46">
        <f>Índice!$G$51*'Datos Generales'!AD48</f>
        <v>0</v>
      </c>
      <c r="AE52" s="46">
        <f>Índice!$G$51*'Datos Generales'!AE48</f>
        <v>0</v>
      </c>
      <c r="AF52" s="46">
        <f>Índice!$G$51*'Datos Generales'!AF48</f>
        <v>0</v>
      </c>
      <c r="AG52" s="46">
        <f>Índice!$G$51*'Datos Generales'!AG48</f>
        <v>0</v>
      </c>
      <c r="AH52" s="46">
        <f>Índice!$G$51*'Datos Generales'!AH48</f>
        <v>0</v>
      </c>
      <c r="AI52" s="46">
        <f>Índice!$G$51*'Datos Generales'!AI48</f>
        <v>0</v>
      </c>
      <c r="AJ52" s="46">
        <f>Índice!$G$51*'Datos Generales'!AJ48</f>
        <v>0</v>
      </c>
      <c r="AK52" s="46">
        <f>Índice!$G$51*'Datos Generales'!AK48</f>
        <v>0</v>
      </c>
      <c r="AL52" s="46">
        <f>Índice!$G$51*'Datos Generales'!AL48</f>
        <v>0</v>
      </c>
      <c r="AM52" s="46">
        <f>Índice!$G$51*'Datos Generales'!AM48</f>
        <v>0</v>
      </c>
      <c r="AN52" s="46">
        <f>Índice!$G$51*'Datos Generales'!AN48</f>
        <v>0</v>
      </c>
      <c r="AO52" s="46">
        <f>Índice!$G$51*'Datos Generales'!AO48</f>
        <v>0</v>
      </c>
      <c r="AP52" s="46">
        <f>Índice!$G$51*'Datos Generales'!AP48</f>
        <v>0</v>
      </c>
      <c r="AQ52" s="46">
        <f>Índice!$G$51*'Datos Generales'!AQ48</f>
        <v>0</v>
      </c>
    </row>
    <row r="53" spans="2:43">
      <c r="B53" s="44" t="str">
        <f>'Datos Generales'!B49</f>
        <v xml:space="preserve">5.15.00.00  Otros Activos </v>
      </c>
      <c r="C53" s="43">
        <f>Índice!$G$51*'Datos Generales'!C49</f>
        <v>323374.00386081275</v>
      </c>
      <c r="D53" s="43">
        <f>Índice!$G$51*'Datos Generales'!D49</f>
        <v>0</v>
      </c>
      <c r="E53" s="43">
        <f>Índice!$G$51*'Datos Generales'!E49</f>
        <v>246006.07406255082</v>
      </c>
      <c r="F53" s="43">
        <f>Índice!$G$51*'Datos Generales'!F49</f>
        <v>491183.54947285051</v>
      </c>
      <c r="G53" s="43">
        <f>Índice!$G$51*'Datos Generales'!G49</f>
        <v>13929.906095982915</v>
      </c>
      <c r="H53" s="43">
        <f>Índice!$G$51*'Datos Generales'!H49</f>
        <v>147820.95657646318</v>
      </c>
      <c r="I53" s="43">
        <f>Índice!$G$51*'Datos Generales'!I49</f>
        <v>150517.07313623858</v>
      </c>
      <c r="J53" s="43">
        <f>Índice!$G$51*'Datos Generales'!J49</f>
        <v>91129.499862113822</v>
      </c>
      <c r="K53" s="43">
        <f>Índice!$G$51*'Datos Generales'!K49</f>
        <v>39215.798926609197</v>
      </c>
      <c r="L53" s="43">
        <f>Índice!$G$51*'Datos Generales'!L49</f>
        <v>51026.147106865312</v>
      </c>
      <c r="M53" s="43">
        <f>Índice!$G$51*'Datos Generales'!M49</f>
        <v>165217.28562236158</v>
      </c>
      <c r="N53" s="43">
        <f>Índice!$G$51*'Datos Generales'!N49</f>
        <v>4552.4975074423173</v>
      </c>
      <c r="O53" s="43">
        <f>Índice!$G$51*'Datos Generales'!O49</f>
        <v>18052.216431788773</v>
      </c>
      <c r="P53" s="43">
        <f>Índice!$G$51*'Datos Generales'!P49</f>
        <v>82659.311559103662</v>
      </c>
      <c r="Q53" s="43">
        <f>Índice!$G$51*'Datos Generales'!Q49</f>
        <v>187.91410045184236</v>
      </c>
      <c r="R53" s="43">
        <f>Índice!$G$51*'Datos Generales'!R49</f>
        <v>179353.75580712906</v>
      </c>
      <c r="S53" s="43">
        <f>Índice!$G$51*'Datos Generales'!S49</f>
        <v>1705.4132695992814</v>
      </c>
      <c r="T53" s="43">
        <f>Índice!$G$51*'Datos Generales'!T49</f>
        <v>380102.09763755027</v>
      </c>
      <c r="U53" s="43">
        <f>Índice!$G$51*'Datos Generales'!U49</f>
        <v>13796.881297685633</v>
      </c>
      <c r="V53" s="43">
        <f>Índice!$G$51*'Datos Generales'!V49</f>
        <v>252166.27127512885</v>
      </c>
      <c r="W53" s="43">
        <f>Índice!$G$51*'Datos Generales'!W49</f>
        <v>66537.987639742321</v>
      </c>
      <c r="X53" s="43">
        <f>Índice!$G$51*'Datos Generales'!X49</f>
        <v>20191.04305584036</v>
      </c>
      <c r="Y53" s="43">
        <f>Índice!$G$51*'Datos Generales'!Y49</f>
        <v>448242.17230821447</v>
      </c>
      <c r="Z53" s="43">
        <f>Índice!$G$51*'Datos Generales'!Z49</f>
        <v>12933.457548737457</v>
      </c>
      <c r="AA53" s="43">
        <f>Índice!$G$51*'Datos Generales'!AA49</f>
        <v>43486.999809080684</v>
      </c>
      <c r="AB53" s="43">
        <f>Índice!$G$51*'Datos Generales'!AB49</f>
        <v>625587.34204962489</v>
      </c>
      <c r="AC53" s="43">
        <f>Índice!$G$51*'Datos Generales'!AC49</f>
        <v>52515.361933517648</v>
      </c>
      <c r="AD53" s="43">
        <f>Índice!$G$51*'Datos Generales'!AD49</f>
        <v>28662.159438838644</v>
      </c>
      <c r="AE53" s="43">
        <f>Índice!$G$51*'Datos Generales'!AE49</f>
        <v>0</v>
      </c>
      <c r="AF53" s="43">
        <f>Índice!$G$51*'Datos Generales'!AF49</f>
        <v>0</v>
      </c>
      <c r="AG53" s="43">
        <f>Índice!$G$51*'Datos Generales'!AG49</f>
        <v>0</v>
      </c>
      <c r="AH53" s="43">
        <f>Índice!$G$51*'Datos Generales'!AH49</f>
        <v>0</v>
      </c>
      <c r="AI53" s="43">
        <f>Índice!$G$51*'Datos Generales'!AI49</f>
        <v>0</v>
      </c>
      <c r="AJ53" s="43">
        <f>Índice!$G$51*'Datos Generales'!AJ49</f>
        <v>0</v>
      </c>
      <c r="AK53" s="43">
        <f>Índice!$G$51*'Datos Generales'!AK49</f>
        <v>0</v>
      </c>
      <c r="AL53" s="43">
        <f>Índice!$G$51*'Datos Generales'!AL49</f>
        <v>0</v>
      </c>
      <c r="AM53" s="43">
        <f>Índice!$G$51*'Datos Generales'!AM49</f>
        <v>0</v>
      </c>
      <c r="AN53" s="43">
        <f>Índice!$G$51*'Datos Generales'!AN49</f>
        <v>0</v>
      </c>
      <c r="AO53" s="43">
        <f>Índice!$G$51*'Datos Generales'!AO49</f>
        <v>0</v>
      </c>
      <c r="AP53" s="43">
        <f>Índice!$G$51*'Datos Generales'!AP49</f>
        <v>0</v>
      </c>
      <c r="AQ53" s="43">
        <f>Índice!$G$51*'Datos Generales'!AQ49</f>
        <v>3950153.1773923249</v>
      </c>
    </row>
    <row r="54" spans="2:43">
      <c r="B54" s="45" t="str">
        <f>'Datos Generales'!B50</f>
        <v>5.15.10.00  Intangibles</v>
      </c>
      <c r="C54" s="46">
        <f>Índice!$G$51*'Datos Generales'!C50</f>
        <v>186883.40133360674</v>
      </c>
      <c r="D54" s="46">
        <f>Índice!$G$51*'Datos Generales'!D50</f>
        <v>0</v>
      </c>
      <c r="E54" s="46">
        <f>Índice!$G$51*'Datos Generales'!E50</f>
        <v>0</v>
      </c>
      <c r="F54" s="46">
        <f>Índice!$G$51*'Datos Generales'!F50</f>
        <v>2531.978984733526</v>
      </c>
      <c r="G54" s="46">
        <f>Índice!$G$51*'Datos Generales'!G50</f>
        <v>9831.9026170087891</v>
      </c>
      <c r="H54" s="46">
        <f>Índice!$G$51*'Datos Generales'!H50</f>
        <v>298.7975618896769</v>
      </c>
      <c r="I54" s="46">
        <f>Índice!$G$51*'Datos Generales'!I50</f>
        <v>0</v>
      </c>
      <c r="J54" s="46">
        <f>Índice!$G$51*'Datos Generales'!J50</f>
        <v>27945.770076579855</v>
      </c>
      <c r="K54" s="46">
        <f>Índice!$G$51*'Datos Generales'!K50</f>
        <v>0</v>
      </c>
      <c r="L54" s="46">
        <f>Índice!$G$51*'Datos Generales'!L50</f>
        <v>0</v>
      </c>
      <c r="M54" s="46">
        <f>Índice!$G$51*'Datos Generales'!M50</f>
        <v>0</v>
      </c>
      <c r="N54" s="46">
        <f>Índice!$G$51*'Datos Generales'!N50</f>
        <v>205.37084308553892</v>
      </c>
      <c r="O54" s="46">
        <f>Índice!$G$51*'Datos Generales'!O50</f>
        <v>210.71835158851937</v>
      </c>
      <c r="P54" s="46">
        <f>Índice!$G$51*'Datos Generales'!P50</f>
        <v>7432.2855162953165</v>
      </c>
      <c r="Q54" s="46">
        <f>Índice!$G$51*'Datos Generales'!Q50</f>
        <v>0</v>
      </c>
      <c r="R54" s="46">
        <f>Índice!$G$51*'Datos Generales'!R50</f>
        <v>465.05646261870584</v>
      </c>
      <c r="S54" s="46">
        <f>Índice!$G$51*'Datos Generales'!S50</f>
        <v>0</v>
      </c>
      <c r="T54" s="46">
        <f>Índice!$G$51*'Datos Generales'!T50</f>
        <v>1574.5539912742802</v>
      </c>
      <c r="U54" s="46">
        <f>Índice!$G$51*'Datos Generales'!U50</f>
        <v>0</v>
      </c>
      <c r="V54" s="46">
        <f>Índice!$G$51*'Datos Generales'!V50</f>
        <v>3326.3270659944419</v>
      </c>
      <c r="W54" s="46">
        <f>Índice!$G$51*'Datos Generales'!W50</f>
        <v>380.29182370369318</v>
      </c>
      <c r="X54" s="46">
        <f>Índice!$G$51*'Datos Generales'!X50</f>
        <v>6309.9716449466487</v>
      </c>
      <c r="Y54" s="46">
        <f>Índice!$G$51*'Datos Generales'!Y50</f>
        <v>57513.691389539032</v>
      </c>
      <c r="Z54" s="46">
        <f>Índice!$G$51*'Datos Generales'!Z50</f>
        <v>0</v>
      </c>
      <c r="AA54" s="46">
        <f>Índice!$G$51*'Datos Generales'!AA50</f>
        <v>6.4965599168440331</v>
      </c>
      <c r="AB54" s="46">
        <f>Índice!$G$51*'Datos Generales'!AB50</f>
        <v>87894.168829240356</v>
      </c>
      <c r="AC54" s="46">
        <f>Índice!$G$51*'Datos Generales'!AC50</f>
        <v>0</v>
      </c>
      <c r="AD54" s="46">
        <f>Índice!$G$51*'Datos Generales'!AD50</f>
        <v>73.05315335063392</v>
      </c>
      <c r="AE54" s="46">
        <f>Índice!$G$51*'Datos Generales'!AE50</f>
        <v>0</v>
      </c>
      <c r="AF54" s="46">
        <f>Índice!$G$51*'Datos Generales'!AF50</f>
        <v>0</v>
      </c>
      <c r="AG54" s="46">
        <f>Índice!$G$51*'Datos Generales'!AG50</f>
        <v>0</v>
      </c>
      <c r="AH54" s="46">
        <f>Índice!$G$51*'Datos Generales'!AH50</f>
        <v>0</v>
      </c>
      <c r="AI54" s="46">
        <f>Índice!$G$51*'Datos Generales'!AI50</f>
        <v>0</v>
      </c>
      <c r="AJ54" s="46">
        <f>Índice!$G$51*'Datos Generales'!AJ50</f>
        <v>0</v>
      </c>
      <c r="AK54" s="46">
        <f>Índice!$G$51*'Datos Generales'!AK50</f>
        <v>0</v>
      </c>
      <c r="AL54" s="46">
        <f>Índice!$G$51*'Datos Generales'!AL50</f>
        <v>0</v>
      </c>
      <c r="AM54" s="46">
        <f>Índice!$G$51*'Datos Generales'!AM50</f>
        <v>0</v>
      </c>
      <c r="AN54" s="46">
        <f>Índice!$G$51*'Datos Generales'!AN50</f>
        <v>0</v>
      </c>
      <c r="AO54" s="46">
        <f>Índice!$G$51*'Datos Generales'!AO50</f>
        <v>0</v>
      </c>
      <c r="AP54" s="46">
        <f>Índice!$G$51*'Datos Generales'!AP50</f>
        <v>0</v>
      </c>
      <c r="AQ54" s="46">
        <f>Índice!$G$51*'Datos Generales'!AQ50</f>
        <v>392883.83620537259</v>
      </c>
    </row>
    <row r="55" spans="2:43">
      <c r="B55" s="47" t="str">
        <f>'Datos Generales'!B51</f>
        <v>5.15.11.00  Goodwill</v>
      </c>
      <c r="C55" s="46">
        <f>Índice!$G$51*'Datos Generales'!C51</f>
        <v>0</v>
      </c>
      <c r="D55" s="46">
        <f>Índice!$G$51*'Datos Generales'!D51</f>
        <v>0</v>
      </c>
      <c r="E55" s="46">
        <f>Índice!$G$51*'Datos Generales'!E51</f>
        <v>0</v>
      </c>
      <c r="F55" s="46">
        <f>Índice!$G$51*'Datos Generales'!F51</f>
        <v>0</v>
      </c>
      <c r="G55" s="46">
        <f>Índice!$G$51*'Datos Generales'!G51</f>
        <v>0</v>
      </c>
      <c r="H55" s="46">
        <f>Índice!$G$51*'Datos Generales'!H51</f>
        <v>0</v>
      </c>
      <c r="I55" s="46">
        <f>Índice!$G$51*'Datos Generales'!I51</f>
        <v>0</v>
      </c>
      <c r="J55" s="46">
        <f>Índice!$G$51*'Datos Generales'!J51</f>
        <v>0</v>
      </c>
      <c r="K55" s="46">
        <f>Índice!$G$51*'Datos Generales'!K51</f>
        <v>0</v>
      </c>
      <c r="L55" s="46">
        <f>Índice!$G$51*'Datos Generales'!L51</f>
        <v>0</v>
      </c>
      <c r="M55" s="46">
        <f>Índice!$G$51*'Datos Generales'!M51</f>
        <v>0</v>
      </c>
      <c r="N55" s="46">
        <f>Índice!$G$51*'Datos Generales'!N51</f>
        <v>0</v>
      </c>
      <c r="O55" s="46">
        <f>Índice!$G$51*'Datos Generales'!O51</f>
        <v>0</v>
      </c>
      <c r="P55" s="46">
        <f>Índice!$G$51*'Datos Generales'!P51</f>
        <v>0</v>
      </c>
      <c r="Q55" s="46">
        <f>Índice!$G$51*'Datos Generales'!Q51</f>
        <v>0</v>
      </c>
      <c r="R55" s="46">
        <f>Índice!$G$51*'Datos Generales'!R51</f>
        <v>0</v>
      </c>
      <c r="S55" s="46">
        <f>Índice!$G$51*'Datos Generales'!S51</f>
        <v>0</v>
      </c>
      <c r="T55" s="46">
        <f>Índice!$G$51*'Datos Generales'!T51</f>
        <v>0</v>
      </c>
      <c r="U55" s="46">
        <f>Índice!$G$51*'Datos Generales'!U51</f>
        <v>0</v>
      </c>
      <c r="V55" s="46">
        <f>Índice!$G$51*'Datos Generales'!V51</f>
        <v>0</v>
      </c>
      <c r="W55" s="46">
        <f>Índice!$G$51*'Datos Generales'!W51</f>
        <v>0</v>
      </c>
      <c r="X55" s="46">
        <f>Índice!$G$51*'Datos Generales'!X51</f>
        <v>0</v>
      </c>
      <c r="Y55" s="46">
        <f>Índice!$G$51*'Datos Generales'!Y51</f>
        <v>0</v>
      </c>
      <c r="Z55" s="46">
        <f>Índice!$G$51*'Datos Generales'!Z51</f>
        <v>0</v>
      </c>
      <c r="AA55" s="46">
        <f>Índice!$G$51*'Datos Generales'!AA51</f>
        <v>0</v>
      </c>
      <c r="AB55" s="46">
        <f>Índice!$G$51*'Datos Generales'!AB51</f>
        <v>0</v>
      </c>
      <c r="AC55" s="46">
        <f>Índice!$G$51*'Datos Generales'!AC51</f>
        <v>0</v>
      </c>
      <c r="AD55" s="46">
        <f>Índice!$G$51*'Datos Generales'!AD51</f>
        <v>0</v>
      </c>
      <c r="AE55" s="46">
        <f>Índice!$G$51*'Datos Generales'!AE51</f>
        <v>0</v>
      </c>
      <c r="AF55" s="46">
        <f>Índice!$G$51*'Datos Generales'!AF51</f>
        <v>0</v>
      </c>
      <c r="AG55" s="46">
        <f>Índice!$G$51*'Datos Generales'!AG51</f>
        <v>0</v>
      </c>
      <c r="AH55" s="46">
        <f>Índice!$G$51*'Datos Generales'!AH51</f>
        <v>0</v>
      </c>
      <c r="AI55" s="46">
        <f>Índice!$G$51*'Datos Generales'!AI51</f>
        <v>0</v>
      </c>
      <c r="AJ55" s="46">
        <f>Índice!$G$51*'Datos Generales'!AJ51</f>
        <v>0</v>
      </c>
      <c r="AK55" s="46">
        <f>Índice!$G$51*'Datos Generales'!AK51</f>
        <v>0</v>
      </c>
      <c r="AL55" s="46">
        <f>Índice!$G$51*'Datos Generales'!AL51</f>
        <v>0</v>
      </c>
      <c r="AM55" s="46">
        <f>Índice!$G$51*'Datos Generales'!AM51</f>
        <v>0</v>
      </c>
      <c r="AN55" s="46">
        <f>Índice!$G$51*'Datos Generales'!AN51</f>
        <v>0</v>
      </c>
      <c r="AO55" s="46">
        <f>Índice!$G$51*'Datos Generales'!AO51</f>
        <v>0</v>
      </c>
      <c r="AP55" s="46">
        <f>Índice!$G$51*'Datos Generales'!AP51</f>
        <v>0</v>
      </c>
      <c r="AQ55" s="46">
        <f>Índice!$G$51*'Datos Generales'!AQ51</f>
        <v>0</v>
      </c>
    </row>
    <row r="56" spans="2:43">
      <c r="B56" s="47" t="str">
        <f>'Datos Generales'!B52</f>
        <v>5.15.12.00  Activos Intangibles Distintos A Goodwill</v>
      </c>
      <c r="C56" s="46">
        <f>Índice!$G$51*'Datos Generales'!C52</f>
        <v>186883.40133360674</v>
      </c>
      <c r="D56" s="46">
        <f>Índice!$G$51*'Datos Generales'!D52</f>
        <v>0</v>
      </c>
      <c r="E56" s="46">
        <f>Índice!$G$51*'Datos Generales'!E52</f>
        <v>0</v>
      </c>
      <c r="F56" s="46">
        <f>Índice!$G$51*'Datos Generales'!F52</f>
        <v>2531.978984733526</v>
      </c>
      <c r="G56" s="46">
        <f>Índice!$G$51*'Datos Generales'!G52</f>
        <v>9831.9026170087891</v>
      </c>
      <c r="H56" s="46">
        <f>Índice!$G$51*'Datos Generales'!H52</f>
        <v>298.7975618896769</v>
      </c>
      <c r="I56" s="46">
        <f>Índice!$G$51*'Datos Generales'!I52</f>
        <v>0</v>
      </c>
      <c r="J56" s="46">
        <f>Índice!$G$51*'Datos Generales'!J52</f>
        <v>27945.770076579855</v>
      </c>
      <c r="K56" s="46">
        <f>Índice!$G$51*'Datos Generales'!K52</f>
        <v>0</v>
      </c>
      <c r="L56" s="46">
        <f>Índice!$G$51*'Datos Generales'!L52</f>
        <v>0</v>
      </c>
      <c r="M56" s="46">
        <f>Índice!$G$51*'Datos Generales'!M52</f>
        <v>0</v>
      </c>
      <c r="N56" s="46">
        <f>Índice!$G$51*'Datos Generales'!N52</f>
        <v>205.37084308553892</v>
      </c>
      <c r="O56" s="46">
        <f>Índice!$G$51*'Datos Generales'!O52</f>
        <v>210.71835158851937</v>
      </c>
      <c r="P56" s="46">
        <f>Índice!$G$51*'Datos Generales'!P52</f>
        <v>7432.2855162953165</v>
      </c>
      <c r="Q56" s="46">
        <f>Índice!$G$51*'Datos Generales'!Q52</f>
        <v>0</v>
      </c>
      <c r="R56" s="46">
        <f>Índice!$G$51*'Datos Generales'!R52</f>
        <v>465.05646261870584</v>
      </c>
      <c r="S56" s="46">
        <f>Índice!$G$51*'Datos Generales'!S52</f>
        <v>0</v>
      </c>
      <c r="T56" s="46">
        <f>Índice!$G$51*'Datos Generales'!T52</f>
        <v>1574.5539912742802</v>
      </c>
      <c r="U56" s="46">
        <f>Índice!$G$51*'Datos Generales'!U52</f>
        <v>0</v>
      </c>
      <c r="V56" s="46">
        <f>Índice!$G$51*'Datos Generales'!V52</f>
        <v>3326.3270659944419</v>
      </c>
      <c r="W56" s="46">
        <f>Índice!$G$51*'Datos Generales'!W52</f>
        <v>380.29182370369318</v>
      </c>
      <c r="X56" s="46">
        <f>Índice!$G$51*'Datos Generales'!X52</f>
        <v>6309.9716449466487</v>
      </c>
      <c r="Y56" s="46">
        <f>Índice!$G$51*'Datos Generales'!Y52</f>
        <v>57513.691389539032</v>
      </c>
      <c r="Z56" s="46">
        <f>Índice!$G$51*'Datos Generales'!Z52</f>
        <v>0</v>
      </c>
      <c r="AA56" s="46">
        <f>Índice!$G$51*'Datos Generales'!AA52</f>
        <v>6.4965599168440331</v>
      </c>
      <c r="AB56" s="46">
        <f>Índice!$G$51*'Datos Generales'!AB52</f>
        <v>87894.168829240356</v>
      </c>
      <c r="AC56" s="46">
        <f>Índice!$G$51*'Datos Generales'!AC52</f>
        <v>0</v>
      </c>
      <c r="AD56" s="46">
        <f>Índice!$G$51*'Datos Generales'!AD52</f>
        <v>73.05315335063392</v>
      </c>
      <c r="AE56" s="46">
        <f>Índice!$G$51*'Datos Generales'!AE52</f>
        <v>0</v>
      </c>
      <c r="AF56" s="46">
        <f>Índice!$G$51*'Datos Generales'!AF52</f>
        <v>0</v>
      </c>
      <c r="AG56" s="46">
        <f>Índice!$G$51*'Datos Generales'!AG52</f>
        <v>0</v>
      </c>
      <c r="AH56" s="46">
        <f>Índice!$G$51*'Datos Generales'!AH52</f>
        <v>0</v>
      </c>
      <c r="AI56" s="46">
        <f>Índice!$G$51*'Datos Generales'!AI52</f>
        <v>0</v>
      </c>
      <c r="AJ56" s="46">
        <f>Índice!$G$51*'Datos Generales'!AJ52</f>
        <v>0</v>
      </c>
      <c r="AK56" s="46">
        <f>Índice!$G$51*'Datos Generales'!AK52</f>
        <v>0</v>
      </c>
      <c r="AL56" s="46">
        <f>Índice!$G$51*'Datos Generales'!AL52</f>
        <v>0</v>
      </c>
      <c r="AM56" s="46">
        <f>Índice!$G$51*'Datos Generales'!AM52</f>
        <v>0</v>
      </c>
      <c r="AN56" s="46">
        <f>Índice!$G$51*'Datos Generales'!AN52</f>
        <v>0</v>
      </c>
      <c r="AO56" s="46">
        <f>Índice!$G$51*'Datos Generales'!AO52</f>
        <v>0</v>
      </c>
      <c r="AP56" s="46">
        <f>Índice!$G$51*'Datos Generales'!AP52</f>
        <v>0</v>
      </c>
      <c r="AQ56" s="46">
        <f>Índice!$G$51*'Datos Generales'!AQ52</f>
        <v>392883.83620537259</v>
      </c>
    </row>
    <row r="57" spans="2:43">
      <c r="B57" s="45" t="str">
        <f>'Datos Generales'!B53</f>
        <v>5.15.20.00  Impuestos Por Cobrar</v>
      </c>
      <c r="C57" s="46">
        <f>Índice!$G$51*'Datos Generales'!C53</f>
        <v>76075.202763380265</v>
      </c>
      <c r="D57" s="46">
        <f>Índice!$G$51*'Datos Generales'!D53</f>
        <v>0</v>
      </c>
      <c r="E57" s="46">
        <f>Índice!$G$51*'Datos Generales'!E53</f>
        <v>70885.025915528808</v>
      </c>
      <c r="F57" s="46">
        <f>Índice!$G$51*'Datos Generales'!F53</f>
        <v>221928.62976502781</v>
      </c>
      <c r="G57" s="46">
        <f>Índice!$G$51*'Datos Generales'!G53</f>
        <v>3010.6472871780002</v>
      </c>
      <c r="H57" s="46">
        <f>Índice!$G$51*'Datos Generales'!H53</f>
        <v>76261.879423847946</v>
      </c>
      <c r="I57" s="46">
        <f>Índice!$G$51*'Datos Generales'!I53</f>
        <v>78625.124627884114</v>
      </c>
      <c r="J57" s="46">
        <f>Índice!$G$51*'Datos Generales'!J53</f>
        <v>19479.647647803366</v>
      </c>
      <c r="K57" s="46">
        <f>Índice!$G$51*'Datos Generales'!K53</f>
        <v>29552.541701727463</v>
      </c>
      <c r="L57" s="46">
        <f>Índice!$G$51*'Datos Generales'!L53</f>
        <v>17341.307160888409</v>
      </c>
      <c r="M57" s="46">
        <f>Índice!$G$51*'Datos Generales'!M53</f>
        <v>20789.875619603878</v>
      </c>
      <c r="N57" s="46">
        <f>Índice!$G$51*'Datos Generales'!N53</f>
        <v>2961.2822706670154</v>
      </c>
      <c r="O57" s="46">
        <f>Índice!$G$51*'Datos Generales'!O53</f>
        <v>16972.682628463946</v>
      </c>
      <c r="P57" s="46">
        <f>Índice!$G$51*'Datos Generales'!P53</f>
        <v>32483.418304212246</v>
      </c>
      <c r="Q57" s="46">
        <f>Índice!$G$51*'Datos Generales'!Q53</f>
        <v>181.68270624588993</v>
      </c>
      <c r="R57" s="46">
        <f>Índice!$G$51*'Datos Generales'!R53</f>
        <v>126748.01656048253</v>
      </c>
      <c r="S57" s="46">
        <f>Índice!$G$51*'Datos Generales'!S53</f>
        <v>0</v>
      </c>
      <c r="T57" s="46">
        <f>Índice!$G$51*'Datos Generales'!T53</f>
        <v>103445.60744161051</v>
      </c>
      <c r="U57" s="46">
        <f>Índice!$G$51*'Datos Generales'!U53</f>
        <v>5318.6496347784268</v>
      </c>
      <c r="V57" s="46">
        <f>Índice!$G$51*'Datos Generales'!V53</f>
        <v>53833.854236640946</v>
      </c>
      <c r="W57" s="46">
        <f>Índice!$G$51*'Datos Generales'!W53</f>
        <v>5469.2637585648517</v>
      </c>
      <c r="X57" s="46">
        <f>Índice!$G$51*'Datos Generales'!X53</f>
        <v>5516.7284208144474</v>
      </c>
      <c r="Y57" s="46">
        <f>Índice!$G$51*'Datos Generales'!Y53</f>
        <v>76342.887548525323</v>
      </c>
      <c r="Z57" s="46">
        <f>Índice!$G$51*'Datos Generales'!Z53</f>
        <v>12382.266424364132</v>
      </c>
      <c r="AA57" s="46">
        <f>Índice!$G$51*'Datos Generales'!AA53</f>
        <v>18887.002283960657</v>
      </c>
      <c r="AB57" s="46">
        <f>Índice!$G$51*'Datos Generales'!AB53</f>
        <v>341919.95884628163</v>
      </c>
      <c r="AC57" s="46">
        <f>Índice!$G$51*'Datos Generales'!AC53</f>
        <v>28256.676872600248</v>
      </c>
      <c r="AD57" s="46">
        <f>Índice!$G$51*'Datos Generales'!AD53</f>
        <v>19582.222583633265</v>
      </c>
      <c r="AE57" s="46">
        <f>Índice!$G$51*'Datos Generales'!AE53</f>
        <v>0</v>
      </c>
      <c r="AF57" s="46">
        <f>Índice!$G$51*'Datos Generales'!AF53</f>
        <v>0</v>
      </c>
      <c r="AG57" s="46">
        <f>Índice!$G$51*'Datos Generales'!AG53</f>
        <v>0</v>
      </c>
      <c r="AH57" s="46">
        <f>Índice!$G$51*'Datos Generales'!AH53</f>
        <v>0</v>
      </c>
      <c r="AI57" s="46">
        <f>Índice!$G$51*'Datos Generales'!AI53</f>
        <v>0</v>
      </c>
      <c r="AJ57" s="46">
        <f>Índice!$G$51*'Datos Generales'!AJ53</f>
        <v>0</v>
      </c>
      <c r="AK57" s="46">
        <f>Índice!$G$51*'Datos Generales'!AK53</f>
        <v>0</v>
      </c>
      <c r="AL57" s="46">
        <f>Índice!$G$51*'Datos Generales'!AL53</f>
        <v>0</v>
      </c>
      <c r="AM57" s="46">
        <f>Índice!$G$51*'Datos Generales'!AM53</f>
        <v>0</v>
      </c>
      <c r="AN57" s="46">
        <f>Índice!$G$51*'Datos Generales'!AN53</f>
        <v>0</v>
      </c>
      <c r="AO57" s="46">
        <f>Índice!$G$51*'Datos Generales'!AO53</f>
        <v>0</v>
      </c>
      <c r="AP57" s="46">
        <f>Índice!$G$51*'Datos Generales'!AP53</f>
        <v>0</v>
      </c>
      <c r="AQ57" s="46">
        <f>Índice!$G$51*'Datos Generales'!AQ53</f>
        <v>1464252.0824347162</v>
      </c>
    </row>
    <row r="58" spans="2:43">
      <c r="B58" s="47" t="str">
        <f>'Datos Generales'!B54</f>
        <v>5.15.21.00  Cuenta Por Cobrar Por Impuesto</v>
      </c>
      <c r="C58" s="46">
        <f>Índice!$G$51*'Datos Generales'!C54</f>
        <v>14622.474738546609</v>
      </c>
      <c r="D58" s="46">
        <f>Índice!$G$51*'Datos Generales'!D54</f>
        <v>0</v>
      </c>
      <c r="E58" s="46">
        <f>Índice!$G$51*'Datos Generales'!E54</f>
        <v>0</v>
      </c>
      <c r="F58" s="46">
        <f>Índice!$G$51*'Datos Generales'!F54</f>
        <v>115362.1544890787</v>
      </c>
      <c r="G58" s="46">
        <f>Índice!$G$51*'Datos Generales'!G54</f>
        <v>46.006250839691418</v>
      </c>
      <c r="H58" s="46">
        <f>Índice!$G$51*'Datos Generales'!H54</f>
        <v>47497.145049179395</v>
      </c>
      <c r="I58" s="46">
        <f>Índice!$G$51*'Datos Generales'!I54</f>
        <v>54061.896748007719</v>
      </c>
      <c r="J58" s="46">
        <f>Índice!$G$51*'Datos Generales'!J54</f>
        <v>7146.8788228056646</v>
      </c>
      <c r="K58" s="46">
        <f>Índice!$G$51*'Datos Generales'!K54</f>
        <v>18284.545788814958</v>
      </c>
      <c r="L58" s="46">
        <f>Índice!$G$51*'Datos Generales'!L54</f>
        <v>5710.5645554762023</v>
      </c>
      <c r="M58" s="46">
        <f>Índice!$G$51*'Datos Generales'!M54</f>
        <v>15935.442756026332</v>
      </c>
      <c r="N58" s="46">
        <f>Índice!$G$51*'Datos Generales'!N54</f>
        <v>16.130914079238586</v>
      </c>
      <c r="O58" s="46">
        <f>Índice!$G$51*'Datos Generales'!O54</f>
        <v>38.316445223835217</v>
      </c>
      <c r="P58" s="46">
        <f>Índice!$G$51*'Datos Generales'!P54</f>
        <v>18807.187404982287</v>
      </c>
      <c r="Q58" s="46">
        <f>Índice!$G$51*'Datos Generales'!Q54</f>
        <v>147.52052382602301</v>
      </c>
      <c r="R58" s="46">
        <f>Índice!$G$51*'Datos Generales'!R54</f>
        <v>33969.362753763584</v>
      </c>
      <c r="S58" s="46">
        <f>Índice!$G$51*'Datos Generales'!S54</f>
        <v>0</v>
      </c>
      <c r="T58" s="46">
        <f>Índice!$G$51*'Datos Generales'!T54</f>
        <v>75500.765445018769</v>
      </c>
      <c r="U58" s="46">
        <f>Índice!$G$51*'Datos Generales'!U54</f>
        <v>4403.7837379172825</v>
      </c>
      <c r="V58" s="46">
        <f>Índice!$G$51*'Datos Generales'!V54</f>
        <v>3291.0158321607114</v>
      </c>
      <c r="W58" s="46">
        <f>Índice!$G$51*'Datos Generales'!W54</f>
        <v>4139.0157755920263</v>
      </c>
      <c r="X58" s="46">
        <f>Índice!$G$51*'Datos Generales'!X54</f>
        <v>3662.2920216940906</v>
      </c>
      <c r="Y58" s="46">
        <f>Índice!$G$51*'Datos Generales'!Y54</f>
        <v>24448.278544204892</v>
      </c>
      <c r="Z58" s="46">
        <f>Índice!$G$51*'Datos Generales'!Z54</f>
        <v>672.6370199616747</v>
      </c>
      <c r="AA58" s="46">
        <f>Índice!$G$51*'Datos Generales'!AA54</f>
        <v>15552.852829494912</v>
      </c>
      <c r="AB58" s="46">
        <f>Índice!$G$51*'Datos Generales'!AB54</f>
        <v>38258.639098860847</v>
      </c>
      <c r="AC58" s="46">
        <f>Índice!$G$51*'Datos Generales'!AC54</f>
        <v>17430.800588314323</v>
      </c>
      <c r="AD58" s="46">
        <f>Índice!$G$51*'Datos Generales'!AD54</f>
        <v>0</v>
      </c>
      <c r="AE58" s="46">
        <f>Índice!$G$51*'Datos Generales'!AE54</f>
        <v>0</v>
      </c>
      <c r="AF58" s="46">
        <f>Índice!$G$51*'Datos Generales'!AF54</f>
        <v>0</v>
      </c>
      <c r="AG58" s="46">
        <f>Índice!$G$51*'Datos Generales'!AG54</f>
        <v>0</v>
      </c>
      <c r="AH58" s="46">
        <f>Índice!$G$51*'Datos Generales'!AH54</f>
        <v>0</v>
      </c>
      <c r="AI58" s="46">
        <f>Índice!$G$51*'Datos Generales'!AI54</f>
        <v>0</v>
      </c>
      <c r="AJ58" s="46">
        <f>Índice!$G$51*'Datos Generales'!AJ54</f>
        <v>0</v>
      </c>
      <c r="AK58" s="46">
        <f>Índice!$G$51*'Datos Generales'!AK54</f>
        <v>0</v>
      </c>
      <c r="AL58" s="46">
        <f>Índice!$G$51*'Datos Generales'!AL54</f>
        <v>0</v>
      </c>
      <c r="AM58" s="46">
        <f>Índice!$G$51*'Datos Generales'!AM54</f>
        <v>0</v>
      </c>
      <c r="AN58" s="46">
        <f>Índice!$G$51*'Datos Generales'!AN54</f>
        <v>0</v>
      </c>
      <c r="AO58" s="46">
        <f>Índice!$G$51*'Datos Generales'!AO54</f>
        <v>0</v>
      </c>
      <c r="AP58" s="46">
        <f>Índice!$G$51*'Datos Generales'!AP54</f>
        <v>0</v>
      </c>
      <c r="AQ58" s="46">
        <f>Índice!$G$51*'Datos Generales'!AQ54</f>
        <v>519005.70813386975</v>
      </c>
    </row>
    <row r="59" spans="2:43">
      <c r="B59" s="47" t="str">
        <f>'Datos Generales'!B55</f>
        <v>5.15.22.00  Activo Por Impuesto Diferido</v>
      </c>
      <c r="C59" s="46">
        <f>Índice!$G$51*'Datos Generales'!C55</f>
        <v>61452.728024833646</v>
      </c>
      <c r="D59" s="46">
        <f>Índice!$G$51*'Datos Generales'!D55</f>
        <v>0</v>
      </c>
      <c r="E59" s="46">
        <f>Índice!$G$51*'Datos Generales'!E55</f>
        <v>70885.025915528808</v>
      </c>
      <c r="F59" s="46">
        <f>Índice!$G$51*'Datos Generales'!F55</f>
        <v>106566.47527594911</v>
      </c>
      <c r="G59" s="46">
        <f>Índice!$G$51*'Datos Generales'!G55</f>
        <v>2964.6410363383088</v>
      </c>
      <c r="H59" s="46">
        <f>Índice!$G$51*'Datos Generales'!H55</f>
        <v>28764.73437466854</v>
      </c>
      <c r="I59" s="46">
        <f>Índice!$G$51*'Datos Generales'!I55</f>
        <v>24563.227879876395</v>
      </c>
      <c r="J59" s="46">
        <f>Índice!$G$51*'Datos Generales'!J55</f>
        <v>12332.768824997702</v>
      </c>
      <c r="K59" s="46">
        <f>Índice!$G$51*'Datos Generales'!K55</f>
        <v>11267.995912912509</v>
      </c>
      <c r="L59" s="46">
        <f>Índice!$G$51*'Datos Generales'!L55</f>
        <v>11630.742605412208</v>
      </c>
      <c r="M59" s="46">
        <f>Índice!$G$51*'Datos Generales'!M55</f>
        <v>4854.4328635775446</v>
      </c>
      <c r="N59" s="46">
        <f>Índice!$G$51*'Datos Generales'!N55</f>
        <v>2945.1513565877767</v>
      </c>
      <c r="O59" s="46">
        <f>Índice!$G$51*'Datos Generales'!O55</f>
        <v>16934.366183240112</v>
      </c>
      <c r="P59" s="46">
        <f>Índice!$G$51*'Datos Generales'!P55</f>
        <v>13676.230899229959</v>
      </c>
      <c r="Q59" s="46">
        <f>Índice!$G$51*'Datos Generales'!Q55</f>
        <v>34.162182419866923</v>
      </c>
      <c r="R59" s="46">
        <f>Índice!$G$51*'Datos Generales'!R55</f>
        <v>92778.653806718939</v>
      </c>
      <c r="S59" s="46">
        <f>Índice!$G$51*'Datos Generales'!S55</f>
        <v>0</v>
      </c>
      <c r="T59" s="46">
        <f>Índice!$G$51*'Datos Generales'!T55</f>
        <v>27944.841996591735</v>
      </c>
      <c r="U59" s="46">
        <f>Índice!$G$51*'Datos Generales'!U55</f>
        <v>914.86589686114507</v>
      </c>
      <c r="V59" s="46">
        <f>Índice!$G$51*'Datos Generales'!V55</f>
        <v>50542.838404480237</v>
      </c>
      <c r="W59" s="46">
        <f>Índice!$G$51*'Datos Generales'!W55</f>
        <v>1330.2479829728256</v>
      </c>
      <c r="X59" s="46">
        <f>Índice!$G$51*'Datos Generales'!X55</f>
        <v>1854.4363991203568</v>
      </c>
      <c r="Y59" s="46">
        <f>Índice!$G$51*'Datos Generales'!Y55</f>
        <v>51894.609004320431</v>
      </c>
      <c r="Z59" s="46">
        <f>Índice!$G$51*'Datos Generales'!Z55</f>
        <v>11709.629404402458</v>
      </c>
      <c r="AA59" s="46">
        <f>Índice!$G$51*'Datos Generales'!AA55</f>
        <v>3334.1494544657439</v>
      </c>
      <c r="AB59" s="46">
        <f>Índice!$G$51*'Datos Generales'!AB55</f>
        <v>303661.31974742078</v>
      </c>
      <c r="AC59" s="46">
        <f>Índice!$G$51*'Datos Generales'!AC55</f>
        <v>10825.876284285925</v>
      </c>
      <c r="AD59" s="46">
        <f>Índice!$G$51*'Datos Generales'!AD55</f>
        <v>19582.222583633265</v>
      </c>
      <c r="AE59" s="46">
        <f>Índice!$G$51*'Datos Generales'!AE55</f>
        <v>0</v>
      </c>
      <c r="AF59" s="46">
        <f>Índice!$G$51*'Datos Generales'!AF55</f>
        <v>0</v>
      </c>
      <c r="AG59" s="46">
        <f>Índice!$G$51*'Datos Generales'!AG55</f>
        <v>0</v>
      </c>
      <c r="AH59" s="46">
        <f>Índice!$G$51*'Datos Generales'!AH55</f>
        <v>0</v>
      </c>
      <c r="AI59" s="46">
        <f>Índice!$G$51*'Datos Generales'!AI55</f>
        <v>0</v>
      </c>
      <c r="AJ59" s="46">
        <f>Índice!$G$51*'Datos Generales'!AJ55</f>
        <v>0</v>
      </c>
      <c r="AK59" s="46">
        <f>Índice!$G$51*'Datos Generales'!AK55</f>
        <v>0</v>
      </c>
      <c r="AL59" s="46">
        <f>Índice!$G$51*'Datos Generales'!AL55</f>
        <v>0</v>
      </c>
      <c r="AM59" s="46">
        <f>Índice!$G$51*'Datos Generales'!AM55</f>
        <v>0</v>
      </c>
      <c r="AN59" s="46">
        <f>Índice!$G$51*'Datos Generales'!AN55</f>
        <v>0</v>
      </c>
      <c r="AO59" s="46">
        <f>Índice!$G$51*'Datos Generales'!AO55</f>
        <v>0</v>
      </c>
      <c r="AP59" s="46">
        <f>Índice!$G$51*'Datos Generales'!AP55</f>
        <v>0</v>
      </c>
      <c r="AQ59" s="46">
        <f>Índice!$G$51*'Datos Generales'!AQ55</f>
        <v>945246.37430084636</v>
      </c>
    </row>
    <row r="60" spans="2:43">
      <c r="B60" s="45" t="str">
        <f>'Datos Generales'!B56</f>
        <v>5.15.30.00  Otros Activos</v>
      </c>
      <c r="C60" s="46">
        <f>Índice!$G$51*'Datos Generales'!C56</f>
        <v>60415.399763825735</v>
      </c>
      <c r="D60" s="46">
        <f>Índice!$G$51*'Datos Generales'!D56</f>
        <v>0</v>
      </c>
      <c r="E60" s="46">
        <f>Índice!$G$51*'Datos Generales'!E56</f>
        <v>175121.048147022</v>
      </c>
      <c r="F60" s="46">
        <f>Índice!$G$51*'Datos Generales'!F56</f>
        <v>266722.94072308921</v>
      </c>
      <c r="G60" s="46">
        <f>Índice!$G$51*'Datos Generales'!G56</f>
        <v>1087.3561917961265</v>
      </c>
      <c r="H60" s="46">
        <f>Índice!$G$51*'Datos Generales'!H56</f>
        <v>71260.279590725564</v>
      </c>
      <c r="I60" s="46">
        <f>Índice!$G$51*'Datos Generales'!I56</f>
        <v>71891.948508354486</v>
      </c>
      <c r="J60" s="46">
        <f>Índice!$G$51*'Datos Generales'!J56</f>
        <v>43704.082137730606</v>
      </c>
      <c r="K60" s="46">
        <f>Índice!$G$51*'Datos Generales'!K56</f>
        <v>9663.257224881736</v>
      </c>
      <c r="L60" s="46">
        <f>Índice!$G$51*'Datos Generales'!L56</f>
        <v>33684.839945976906</v>
      </c>
      <c r="M60" s="46">
        <f>Índice!$G$51*'Datos Generales'!M56</f>
        <v>144427.36580847256</v>
      </c>
      <c r="N60" s="46">
        <f>Índice!$G$51*'Datos Generales'!N56</f>
        <v>1385.8443936897631</v>
      </c>
      <c r="O60" s="46">
        <f>Índice!$G$51*'Datos Generales'!O56</f>
        <v>868.81545173630502</v>
      </c>
      <c r="P60" s="46">
        <f>Índice!$G$51*'Datos Generales'!P56</f>
        <v>42743.607738596103</v>
      </c>
      <c r="Q60" s="46">
        <f>Índice!$G$51*'Datos Generales'!Q56</f>
        <v>6.2313942059524399</v>
      </c>
      <c r="R60" s="46">
        <f>Índice!$G$51*'Datos Generales'!R56</f>
        <v>52140.682784027827</v>
      </c>
      <c r="S60" s="46">
        <f>Índice!$G$51*'Datos Generales'!S56</f>
        <v>1705.4132695992814</v>
      </c>
      <c r="T60" s="46">
        <f>Índice!$G$51*'Datos Generales'!T56</f>
        <v>275081.93620466552</v>
      </c>
      <c r="U60" s="46">
        <f>Índice!$G$51*'Datos Generales'!U56</f>
        <v>8478.2316629072066</v>
      </c>
      <c r="V60" s="46">
        <f>Índice!$G$51*'Datos Generales'!V56</f>
        <v>195006.08997249347</v>
      </c>
      <c r="W60" s="46">
        <f>Índice!$G$51*'Datos Generales'!W56</f>
        <v>60688.432057473779</v>
      </c>
      <c r="X60" s="46">
        <f>Índice!$G$51*'Datos Generales'!X56</f>
        <v>8364.3429900792671</v>
      </c>
      <c r="Y60" s="46">
        <f>Índice!$G$51*'Datos Generales'!Y56</f>
        <v>314385.63756443525</v>
      </c>
      <c r="Z60" s="46">
        <f>Índice!$G$51*'Datos Generales'!Z56</f>
        <v>551.19112437332501</v>
      </c>
      <c r="AA60" s="46">
        <f>Índice!$G$51*'Datos Generales'!AA56</f>
        <v>24593.500965203188</v>
      </c>
      <c r="AB60" s="46">
        <f>Índice!$G$51*'Datos Generales'!AB56</f>
        <v>195773.21437410286</v>
      </c>
      <c r="AC60" s="46">
        <f>Índice!$G$51*'Datos Generales'!AC56</f>
        <v>24258.6850609174</v>
      </c>
      <c r="AD60" s="46">
        <f>Índice!$G$51*'Datos Generales'!AD56</f>
        <v>9006.8837018547456</v>
      </c>
      <c r="AE60" s="46">
        <f>Índice!$G$51*'Datos Generales'!AE56</f>
        <v>0</v>
      </c>
      <c r="AF60" s="46">
        <f>Índice!$G$51*'Datos Generales'!AF56</f>
        <v>0</v>
      </c>
      <c r="AG60" s="46">
        <f>Índice!$G$51*'Datos Generales'!AG56</f>
        <v>0</v>
      </c>
      <c r="AH60" s="46">
        <f>Índice!$G$51*'Datos Generales'!AH56</f>
        <v>0</v>
      </c>
      <c r="AI60" s="46">
        <f>Índice!$G$51*'Datos Generales'!AI56</f>
        <v>0</v>
      </c>
      <c r="AJ60" s="46">
        <f>Índice!$G$51*'Datos Generales'!AJ56</f>
        <v>0</v>
      </c>
      <c r="AK60" s="46">
        <f>Índice!$G$51*'Datos Generales'!AK56</f>
        <v>0</v>
      </c>
      <c r="AL60" s="46">
        <f>Índice!$G$51*'Datos Generales'!AL56</f>
        <v>0</v>
      </c>
      <c r="AM60" s="46">
        <f>Índice!$G$51*'Datos Generales'!AM56</f>
        <v>0</v>
      </c>
      <c r="AN60" s="46">
        <f>Índice!$G$51*'Datos Generales'!AN56</f>
        <v>0</v>
      </c>
      <c r="AO60" s="46">
        <f>Índice!$G$51*'Datos Generales'!AO56</f>
        <v>0</v>
      </c>
      <c r="AP60" s="46">
        <f>Índice!$G$51*'Datos Generales'!AP56</f>
        <v>0</v>
      </c>
      <c r="AQ60" s="46">
        <f>Índice!$G$51*'Datos Generales'!AQ56</f>
        <v>2093017.2587522361</v>
      </c>
    </row>
    <row r="61" spans="2:43">
      <c r="B61" s="47" t="str">
        <f>'Datos Generales'!B57</f>
        <v>5.15.31.00  Deudas Del Personal</v>
      </c>
      <c r="C61" s="46">
        <f>Índice!$G$51*'Datos Generales'!C57</f>
        <v>0</v>
      </c>
      <c r="D61" s="46">
        <f>Índice!$G$51*'Datos Generales'!D57</f>
        <v>0</v>
      </c>
      <c r="E61" s="46">
        <f>Índice!$G$51*'Datos Generales'!E57</f>
        <v>3821.0378939478578</v>
      </c>
      <c r="F61" s="46">
        <f>Índice!$G$51*'Datos Generales'!F57</f>
        <v>4774.3086246031353</v>
      </c>
      <c r="G61" s="46">
        <f>Índice!$G$51*'Datos Generales'!G57</f>
        <v>5.1707313623860669</v>
      </c>
      <c r="H61" s="46">
        <f>Índice!$G$51*'Datos Generales'!H57</f>
        <v>1758.7557717736404</v>
      </c>
      <c r="I61" s="46">
        <f>Índice!$G$51*'Datos Generales'!I57</f>
        <v>5116.5049745087363</v>
      </c>
      <c r="J61" s="46">
        <f>Índice!$G$51*'Datos Generales'!J57</f>
        <v>2170.5581207882847</v>
      </c>
      <c r="K61" s="46">
        <f>Índice!$G$51*'Datos Generales'!K57</f>
        <v>58.424844966447694</v>
      </c>
      <c r="L61" s="46">
        <f>Índice!$G$51*'Datos Generales'!L57</f>
        <v>4908.3498914588354</v>
      </c>
      <c r="M61" s="46">
        <f>Índice!$G$51*'Datos Generales'!M57</f>
        <v>58.734204962487887</v>
      </c>
      <c r="N61" s="46">
        <f>Índice!$G$51*'Datos Generales'!N57</f>
        <v>0</v>
      </c>
      <c r="O61" s="46">
        <f>Índice!$G$51*'Datos Generales'!O57</f>
        <v>0</v>
      </c>
      <c r="P61" s="46">
        <f>Índice!$G$51*'Datos Generales'!P57</f>
        <v>860.28595470262542</v>
      </c>
      <c r="Q61" s="46">
        <f>Índice!$G$51*'Datos Generales'!Q57</f>
        <v>0</v>
      </c>
      <c r="R61" s="46">
        <f>Índice!$G$51*'Datos Generales'!R57</f>
        <v>9865.4018851514265</v>
      </c>
      <c r="S61" s="46">
        <f>Índice!$G$51*'Datos Generales'!S57</f>
        <v>0</v>
      </c>
      <c r="T61" s="46">
        <f>Índice!$G$51*'Datos Generales'!T57</f>
        <v>14353.817679128277</v>
      </c>
      <c r="U61" s="46">
        <f>Índice!$G$51*'Datos Generales'!U57</f>
        <v>304.58701324414335</v>
      </c>
      <c r="V61" s="46">
        <f>Índice!$G$51*'Datos Generales'!V57</f>
        <v>11051.399721399226</v>
      </c>
      <c r="W61" s="46">
        <f>Índice!$G$51*'Datos Generales'!W57</f>
        <v>47.243690823852184</v>
      </c>
      <c r="X61" s="46">
        <f>Índice!$G$51*'Datos Generales'!X57</f>
        <v>0</v>
      </c>
      <c r="Y61" s="46">
        <f>Índice!$G$51*'Datos Generales'!Y57</f>
        <v>3599.1825825018914</v>
      </c>
      <c r="Z61" s="46">
        <f>Índice!$G$51*'Datos Generales'!Z57</f>
        <v>0</v>
      </c>
      <c r="AA61" s="46">
        <f>Índice!$G$51*'Datos Generales'!AA57</f>
        <v>851.93323480954029</v>
      </c>
      <c r="AB61" s="46">
        <f>Índice!$G$51*'Datos Generales'!AB57</f>
        <v>5943.3800496390204</v>
      </c>
      <c r="AC61" s="46">
        <f>Índice!$G$51*'Datos Generales'!AC57</f>
        <v>195.20615750136116</v>
      </c>
      <c r="AD61" s="46">
        <f>Índice!$G$51*'Datos Generales'!AD57</f>
        <v>6138.5862071403817</v>
      </c>
      <c r="AE61" s="46">
        <f>Índice!$G$51*'Datos Generales'!AE57</f>
        <v>0</v>
      </c>
      <c r="AF61" s="46">
        <f>Índice!$G$51*'Datos Generales'!AF57</f>
        <v>0</v>
      </c>
      <c r="AG61" s="46">
        <f>Índice!$G$51*'Datos Generales'!AG57</f>
        <v>0</v>
      </c>
      <c r="AH61" s="46">
        <f>Índice!$G$51*'Datos Generales'!AH57</f>
        <v>0</v>
      </c>
      <c r="AI61" s="46">
        <f>Índice!$G$51*'Datos Generales'!AI57</f>
        <v>0</v>
      </c>
      <c r="AJ61" s="46">
        <f>Índice!$G$51*'Datos Generales'!AJ57</f>
        <v>0</v>
      </c>
      <c r="AK61" s="46">
        <f>Índice!$G$51*'Datos Generales'!AK57</f>
        <v>0</v>
      </c>
      <c r="AL61" s="46">
        <f>Índice!$G$51*'Datos Generales'!AL57</f>
        <v>0</v>
      </c>
      <c r="AM61" s="46">
        <f>Índice!$G$51*'Datos Generales'!AM57</f>
        <v>0</v>
      </c>
      <c r="AN61" s="46">
        <f>Índice!$G$51*'Datos Generales'!AN57</f>
        <v>0</v>
      </c>
      <c r="AO61" s="46">
        <f>Índice!$G$51*'Datos Generales'!AO57</f>
        <v>0</v>
      </c>
      <c r="AP61" s="46">
        <f>Índice!$G$51*'Datos Generales'!AP57</f>
        <v>0</v>
      </c>
      <c r="AQ61" s="46">
        <f>Índice!$G$51*'Datos Generales'!AQ57</f>
        <v>75882.869234413549</v>
      </c>
    </row>
    <row r="62" spans="2:43">
      <c r="B62" s="47" t="str">
        <f>'Datos Generales'!B58</f>
        <v>5.15.32.00  Cuentas Por Cobrar Intermediarios</v>
      </c>
      <c r="C62" s="46">
        <f>Índice!$G$51*'Datos Generales'!C58</f>
        <v>18689.321246490974</v>
      </c>
      <c r="D62" s="46">
        <f>Índice!$G$51*'Datos Generales'!D58</f>
        <v>0</v>
      </c>
      <c r="E62" s="46">
        <f>Índice!$G$51*'Datos Generales'!E58</f>
        <v>73667.321331343992</v>
      </c>
      <c r="F62" s="46">
        <f>Índice!$G$51*'Datos Generales'!F58</f>
        <v>193.88032894690321</v>
      </c>
      <c r="G62" s="46">
        <f>Índice!$G$51*'Datos Generales'!G58</f>
        <v>1082.1854604337404</v>
      </c>
      <c r="H62" s="46">
        <f>Índice!$G$51*'Datos Generales'!H58</f>
        <v>4479.002411240197</v>
      </c>
      <c r="I62" s="46">
        <f>Índice!$G$51*'Datos Generales'!I58</f>
        <v>4537.6040333472392</v>
      </c>
      <c r="J62" s="46">
        <f>Índice!$G$51*'Datos Generales'!J58</f>
        <v>0</v>
      </c>
      <c r="K62" s="46">
        <f>Índice!$G$51*'Datos Generales'!K58</f>
        <v>0</v>
      </c>
      <c r="L62" s="46">
        <f>Índice!$G$51*'Datos Generales'!L58</f>
        <v>0</v>
      </c>
      <c r="M62" s="46">
        <f>Índice!$G$51*'Datos Generales'!M58</f>
        <v>607.89239221897731</v>
      </c>
      <c r="N62" s="46">
        <f>Índice!$G$51*'Datos Generales'!N58</f>
        <v>0</v>
      </c>
      <c r="O62" s="46">
        <f>Índice!$G$51*'Datos Generales'!O58</f>
        <v>0</v>
      </c>
      <c r="P62" s="46">
        <f>Índice!$G$51*'Datos Generales'!P58</f>
        <v>3266.046061051753</v>
      </c>
      <c r="Q62" s="46">
        <f>Índice!$G$51*'Datos Generales'!Q58</f>
        <v>0</v>
      </c>
      <c r="R62" s="46">
        <f>Índice!$G$51*'Datos Generales'!R58</f>
        <v>6419.485083544876</v>
      </c>
      <c r="S62" s="46">
        <f>Índice!$G$51*'Datos Generales'!S58</f>
        <v>0</v>
      </c>
      <c r="T62" s="46">
        <f>Índice!$G$51*'Datos Generales'!T58</f>
        <v>8332.9208533386118</v>
      </c>
      <c r="U62" s="46">
        <f>Índice!$G$51*'Datos Generales'!U58</f>
        <v>0</v>
      </c>
      <c r="V62" s="46">
        <f>Índice!$G$51*'Datos Generales'!V58</f>
        <v>27582.404664088077</v>
      </c>
      <c r="W62" s="46">
        <f>Índice!$G$51*'Datos Generales'!W58</f>
        <v>275.59556218666251</v>
      </c>
      <c r="X62" s="46">
        <f>Índice!$G$51*'Datos Generales'!X58</f>
        <v>421.03895461070135</v>
      </c>
      <c r="Y62" s="46">
        <f>Índice!$G$51*'Datos Generales'!Y58</f>
        <v>42449.494770932179</v>
      </c>
      <c r="Z62" s="46">
        <f>Índice!$G$51*'Datos Generales'!Z58</f>
        <v>0</v>
      </c>
      <c r="AA62" s="46">
        <f>Índice!$G$51*'Datos Generales'!AA58</f>
        <v>5960.8367922727175</v>
      </c>
      <c r="AB62" s="46">
        <f>Índice!$G$51*'Datos Generales'!AB58</f>
        <v>0</v>
      </c>
      <c r="AC62" s="46">
        <f>Índice!$G$51*'Datos Generales'!AC58</f>
        <v>21867.730040093054</v>
      </c>
      <c r="AD62" s="46">
        <f>Índice!$G$51*'Datos Generales'!AD58</f>
        <v>0</v>
      </c>
      <c r="AE62" s="46">
        <f>Índice!$G$51*'Datos Generales'!AE58</f>
        <v>0</v>
      </c>
      <c r="AF62" s="46">
        <f>Índice!$G$51*'Datos Generales'!AF58</f>
        <v>0</v>
      </c>
      <c r="AG62" s="46">
        <f>Índice!$G$51*'Datos Generales'!AG58</f>
        <v>0</v>
      </c>
      <c r="AH62" s="46">
        <f>Índice!$G$51*'Datos Generales'!AH58</f>
        <v>0</v>
      </c>
      <c r="AI62" s="46">
        <f>Índice!$G$51*'Datos Generales'!AI58</f>
        <v>0</v>
      </c>
      <c r="AJ62" s="46">
        <f>Índice!$G$51*'Datos Generales'!AJ58</f>
        <v>0</v>
      </c>
      <c r="AK62" s="46">
        <f>Índice!$G$51*'Datos Generales'!AK58</f>
        <v>0</v>
      </c>
      <c r="AL62" s="46">
        <f>Índice!$G$51*'Datos Generales'!AL58</f>
        <v>0</v>
      </c>
      <c r="AM62" s="46">
        <f>Índice!$G$51*'Datos Generales'!AM58</f>
        <v>0</v>
      </c>
      <c r="AN62" s="46">
        <f>Índice!$G$51*'Datos Generales'!AN58</f>
        <v>0</v>
      </c>
      <c r="AO62" s="46">
        <f>Índice!$G$51*'Datos Generales'!AO58</f>
        <v>0</v>
      </c>
      <c r="AP62" s="46">
        <f>Índice!$G$51*'Datos Generales'!AP58</f>
        <v>0</v>
      </c>
      <c r="AQ62" s="46">
        <f>Índice!$G$51*'Datos Generales'!AQ58</f>
        <v>219832.75998614065</v>
      </c>
    </row>
    <row r="63" spans="2:43">
      <c r="B63" s="47" t="str">
        <f>'Datos Generales'!B59</f>
        <v>5.15.33.00  Deudores Relacionados</v>
      </c>
      <c r="C63" s="46">
        <f>Índice!$G$51*'Datos Generales'!C59</f>
        <v>9011.7450732210909</v>
      </c>
      <c r="D63" s="46">
        <f>Índice!$G$51*'Datos Generales'!D59</f>
        <v>0</v>
      </c>
      <c r="E63" s="46">
        <f>Índice!$G$51*'Datos Generales'!E59</f>
        <v>1888.5101929699265</v>
      </c>
      <c r="F63" s="46">
        <f>Índice!$G$51*'Datos Generales'!F59</f>
        <v>105286.16683519421</v>
      </c>
      <c r="G63" s="46">
        <f>Índice!$G$51*'Datos Generales'!G59</f>
        <v>0</v>
      </c>
      <c r="H63" s="46">
        <f>Índice!$G$51*'Datos Generales'!H59</f>
        <v>28126.347925697031</v>
      </c>
      <c r="I63" s="46">
        <f>Índice!$G$51*'Datos Generales'!I59</f>
        <v>0</v>
      </c>
      <c r="J63" s="46">
        <f>Índice!$G$51*'Datos Generales'!J59</f>
        <v>519.06187907029368</v>
      </c>
      <c r="K63" s="46">
        <f>Índice!$G$51*'Datos Generales'!K59</f>
        <v>0</v>
      </c>
      <c r="L63" s="46">
        <f>Índice!$G$51*'Datos Generales'!L59</f>
        <v>0</v>
      </c>
      <c r="M63" s="46">
        <f>Índice!$G$51*'Datos Generales'!M59</f>
        <v>27.533039647577091</v>
      </c>
      <c r="N63" s="46">
        <f>Índice!$G$51*'Datos Generales'!N59</f>
        <v>1307.2669546955544</v>
      </c>
      <c r="O63" s="46">
        <f>Índice!$G$51*'Datos Generales'!O59</f>
        <v>81.494261814016298</v>
      </c>
      <c r="P63" s="46">
        <f>Índice!$G$51*'Datos Generales'!P59</f>
        <v>0</v>
      </c>
      <c r="Q63" s="46">
        <f>Índice!$G$51*'Datos Generales'!Q59</f>
        <v>0</v>
      </c>
      <c r="R63" s="46">
        <f>Índice!$G$51*'Datos Generales'!R59</f>
        <v>0</v>
      </c>
      <c r="S63" s="46">
        <f>Índice!$G$51*'Datos Generales'!S59</f>
        <v>0</v>
      </c>
      <c r="T63" s="46">
        <f>Índice!$G$51*'Datos Generales'!T59</f>
        <v>373.5300980759576</v>
      </c>
      <c r="U63" s="46">
        <f>Índice!$G$51*'Datos Generales'!U59</f>
        <v>3811.2267626448688</v>
      </c>
      <c r="V63" s="46">
        <f>Índice!$G$51*'Datos Generales'!V59</f>
        <v>11.357931283189908</v>
      </c>
      <c r="W63" s="46">
        <f>Índice!$G$51*'Datos Generales'!W59</f>
        <v>0</v>
      </c>
      <c r="X63" s="46">
        <f>Índice!$G$51*'Datos Generales'!X59</f>
        <v>73.6276790575657</v>
      </c>
      <c r="Y63" s="46">
        <f>Índice!$G$51*'Datos Generales'!Y59</f>
        <v>0</v>
      </c>
      <c r="Z63" s="46">
        <f>Índice!$G$51*'Datos Generales'!Z59</f>
        <v>0</v>
      </c>
      <c r="AA63" s="46">
        <f>Índice!$G$51*'Datos Generales'!AA59</f>
        <v>2726.9199765239955</v>
      </c>
      <c r="AB63" s="46">
        <f>Índice!$G$51*'Datos Generales'!AB59</f>
        <v>0</v>
      </c>
      <c r="AC63" s="46">
        <f>Índice!$G$51*'Datos Generales'!AC59</f>
        <v>0</v>
      </c>
      <c r="AD63" s="46">
        <f>Índice!$G$51*'Datos Generales'!AD59</f>
        <v>0</v>
      </c>
      <c r="AE63" s="46">
        <f>Índice!$G$51*'Datos Generales'!AE59</f>
        <v>0</v>
      </c>
      <c r="AF63" s="46">
        <f>Índice!$G$51*'Datos Generales'!AF59</f>
        <v>0</v>
      </c>
      <c r="AG63" s="46">
        <f>Índice!$G$51*'Datos Generales'!AG59</f>
        <v>0</v>
      </c>
      <c r="AH63" s="46">
        <f>Índice!$G$51*'Datos Generales'!AH59</f>
        <v>0</v>
      </c>
      <c r="AI63" s="46">
        <f>Índice!$G$51*'Datos Generales'!AI59</f>
        <v>0</v>
      </c>
      <c r="AJ63" s="46">
        <f>Índice!$G$51*'Datos Generales'!AJ59</f>
        <v>0</v>
      </c>
      <c r="AK63" s="46">
        <f>Índice!$G$51*'Datos Generales'!AK59</f>
        <v>0</v>
      </c>
      <c r="AL63" s="46">
        <f>Índice!$G$51*'Datos Generales'!AL59</f>
        <v>0</v>
      </c>
      <c r="AM63" s="46">
        <f>Índice!$G$51*'Datos Generales'!AM59</f>
        <v>0</v>
      </c>
      <c r="AN63" s="46">
        <f>Índice!$G$51*'Datos Generales'!AN59</f>
        <v>0</v>
      </c>
      <c r="AO63" s="46">
        <f>Índice!$G$51*'Datos Generales'!AO59</f>
        <v>0</v>
      </c>
      <c r="AP63" s="46">
        <f>Índice!$G$51*'Datos Generales'!AP59</f>
        <v>0</v>
      </c>
      <c r="AQ63" s="46">
        <f>Índice!$G$51*'Datos Generales'!AQ59</f>
        <v>153244.78860989527</v>
      </c>
    </row>
    <row r="64" spans="2:43">
      <c r="B64" s="47" t="str">
        <f>'Datos Generales'!B60</f>
        <v>5.15.34.00  Gastos Anticipados</v>
      </c>
      <c r="C64" s="46">
        <f>Índice!$G$51*'Datos Generales'!C60</f>
        <v>16832.763521683482</v>
      </c>
      <c r="D64" s="46">
        <f>Índice!$G$51*'Datos Generales'!D60</f>
        <v>0</v>
      </c>
      <c r="E64" s="46">
        <f>Índice!$G$51*'Datos Generales'!E60</f>
        <v>54168.71433521188</v>
      </c>
      <c r="F64" s="46">
        <f>Índice!$G$51*'Datos Generales'!F60</f>
        <v>21220.327956951231</v>
      </c>
      <c r="G64" s="46">
        <f>Índice!$G$51*'Datos Generales'!G60</f>
        <v>0</v>
      </c>
      <c r="H64" s="46">
        <f>Índice!$G$51*'Datos Generales'!H60</f>
        <v>16245.598249199198</v>
      </c>
      <c r="I64" s="46">
        <f>Índice!$G$51*'Datos Generales'!I60</f>
        <v>45610.756181896606</v>
      </c>
      <c r="J64" s="46">
        <f>Índice!$G$51*'Datos Generales'!J60</f>
        <v>9488.6014099744734</v>
      </c>
      <c r="K64" s="46">
        <f>Índice!$G$51*'Datos Generales'!K60</f>
        <v>1591.1710424901535</v>
      </c>
      <c r="L64" s="46">
        <f>Índice!$G$51*'Datos Generales'!L60</f>
        <v>5532.329003471903</v>
      </c>
      <c r="M64" s="46">
        <f>Índice!$G$51*'Datos Generales'!M60</f>
        <v>0</v>
      </c>
      <c r="N64" s="46">
        <f>Índice!$G$51*'Datos Generales'!N60</f>
        <v>0</v>
      </c>
      <c r="O64" s="46">
        <f>Índice!$G$51*'Datos Generales'!O60</f>
        <v>0</v>
      </c>
      <c r="P64" s="46">
        <f>Índice!$G$51*'Datos Generales'!P60</f>
        <v>1752.6127661379851</v>
      </c>
      <c r="Q64" s="46">
        <f>Índice!$G$51*'Datos Generales'!Q60</f>
        <v>3.2703771009963156</v>
      </c>
      <c r="R64" s="46">
        <f>Índice!$G$51*'Datos Generales'!R60</f>
        <v>1278.6290579192623</v>
      </c>
      <c r="S64" s="46">
        <f>Índice!$G$51*'Datos Generales'!S60</f>
        <v>0</v>
      </c>
      <c r="T64" s="46">
        <f>Índice!$G$51*'Datos Generales'!T60</f>
        <v>28615.667050862317</v>
      </c>
      <c r="U64" s="46">
        <f>Índice!$G$51*'Datos Generales'!U60</f>
        <v>0</v>
      </c>
      <c r="V64" s="46">
        <f>Índice!$G$51*'Datos Generales'!V60</f>
        <v>31136.464881453248</v>
      </c>
      <c r="W64" s="46">
        <f>Índice!$G$51*'Datos Generales'!W60</f>
        <v>308.56449890751725</v>
      </c>
      <c r="X64" s="46">
        <f>Índice!$G$51*'Datos Generales'!X60</f>
        <v>451.00267994145139</v>
      </c>
      <c r="Y64" s="46">
        <f>Índice!$G$51*'Datos Generales'!Y60</f>
        <v>5146.7338655503781</v>
      </c>
      <c r="Z64" s="46">
        <f>Índice!$G$51*'Datos Generales'!Z60</f>
        <v>70.003747675380595</v>
      </c>
      <c r="AA64" s="46">
        <f>Índice!$G$51*'Datos Generales'!AA60</f>
        <v>0</v>
      </c>
      <c r="AB64" s="46">
        <f>Índice!$G$51*'Datos Generales'!AB60</f>
        <v>1290.8708749054242</v>
      </c>
      <c r="AC64" s="46">
        <f>Índice!$G$51*'Datos Generales'!AC60</f>
        <v>134.48320970718635</v>
      </c>
      <c r="AD64" s="46">
        <f>Índice!$G$51*'Datos Generales'!AD60</f>
        <v>62.534913485267388</v>
      </c>
      <c r="AE64" s="46">
        <f>Índice!$G$51*'Datos Generales'!AE60</f>
        <v>0</v>
      </c>
      <c r="AF64" s="46">
        <f>Índice!$G$51*'Datos Generales'!AF60</f>
        <v>0</v>
      </c>
      <c r="AG64" s="46">
        <f>Índice!$G$51*'Datos Generales'!AG60</f>
        <v>0</v>
      </c>
      <c r="AH64" s="46">
        <f>Índice!$G$51*'Datos Generales'!AH60</f>
        <v>0</v>
      </c>
      <c r="AI64" s="46">
        <f>Índice!$G$51*'Datos Generales'!AI60</f>
        <v>0</v>
      </c>
      <c r="AJ64" s="46">
        <f>Índice!$G$51*'Datos Generales'!AJ60</f>
        <v>0</v>
      </c>
      <c r="AK64" s="46">
        <f>Índice!$G$51*'Datos Generales'!AK60</f>
        <v>0</v>
      </c>
      <c r="AL64" s="46">
        <f>Índice!$G$51*'Datos Generales'!AL60</f>
        <v>0</v>
      </c>
      <c r="AM64" s="46">
        <f>Índice!$G$51*'Datos Generales'!AM60</f>
        <v>0</v>
      </c>
      <c r="AN64" s="46">
        <f>Índice!$G$51*'Datos Generales'!AN60</f>
        <v>0</v>
      </c>
      <c r="AO64" s="46">
        <f>Índice!$G$51*'Datos Generales'!AO60</f>
        <v>0</v>
      </c>
      <c r="AP64" s="46">
        <f>Índice!$G$51*'Datos Generales'!AP60</f>
        <v>0</v>
      </c>
      <c r="AQ64" s="46">
        <f>Índice!$G$51*'Datos Generales'!AQ60</f>
        <v>240941.09962452535</v>
      </c>
    </row>
    <row r="65" spans="2:43">
      <c r="B65" s="47" t="str">
        <f>'Datos Generales'!B61</f>
        <v>5.15.35.00  Otros Activos</v>
      </c>
      <c r="C65" s="46">
        <f>Índice!$G$51*'Datos Generales'!C61</f>
        <v>15881.56992243019</v>
      </c>
      <c r="D65" s="46">
        <f>Índice!$G$51*'Datos Generales'!D61</f>
        <v>0</v>
      </c>
      <c r="E65" s="46">
        <f>Índice!$G$51*'Datos Generales'!E61</f>
        <v>41575.46439354834</v>
      </c>
      <c r="F65" s="46">
        <f>Índice!$G$51*'Datos Generales'!F61</f>
        <v>135248.25697739373</v>
      </c>
      <c r="G65" s="46">
        <f>Índice!$G$51*'Datos Generales'!G61</f>
        <v>0</v>
      </c>
      <c r="H65" s="46">
        <f>Índice!$G$51*'Datos Generales'!H61</f>
        <v>20650.575232815492</v>
      </c>
      <c r="I65" s="46">
        <f>Índice!$G$51*'Datos Generales'!I61</f>
        <v>16627.083318601904</v>
      </c>
      <c r="J65" s="46">
        <f>Índice!$G$51*'Datos Generales'!J61</f>
        <v>31525.904922182701</v>
      </c>
      <c r="K65" s="46">
        <f>Índice!$G$51*'Datos Generales'!K61</f>
        <v>8013.7055317102831</v>
      </c>
      <c r="L65" s="46">
        <f>Índice!$G$51*'Datos Generales'!L61</f>
        <v>23244.161051046165</v>
      </c>
      <c r="M65" s="46">
        <f>Índice!$G$51*'Datos Generales'!M61</f>
        <v>143733.20617164351</v>
      </c>
      <c r="N65" s="46">
        <f>Índice!$G$51*'Datos Generales'!N61</f>
        <v>78.577438994208777</v>
      </c>
      <c r="O65" s="46">
        <f>Índice!$G$51*'Datos Generales'!O61</f>
        <v>787.32118992228868</v>
      </c>
      <c r="P65" s="46">
        <f>Índice!$G$51*'Datos Generales'!P61</f>
        <v>36864.662956703738</v>
      </c>
      <c r="Q65" s="46">
        <f>Índice!$G$51*'Datos Generales'!Q61</f>
        <v>2.9610171049561238</v>
      </c>
      <c r="R65" s="46">
        <f>Índice!$G$51*'Datos Generales'!R61</f>
        <v>34577.166757412262</v>
      </c>
      <c r="S65" s="46">
        <f>Índice!$G$51*'Datos Generales'!S61</f>
        <v>1705.4132695992814</v>
      </c>
      <c r="T65" s="46">
        <f>Índice!$G$51*'Datos Generales'!T61</f>
        <v>223406.00052326033</v>
      </c>
      <c r="U65" s="46">
        <f>Índice!$G$51*'Datos Generales'!U61</f>
        <v>4362.4178870181941</v>
      </c>
      <c r="V65" s="46">
        <f>Índice!$G$51*'Datos Generales'!V61</f>
        <v>125224.46277426973</v>
      </c>
      <c r="W65" s="46">
        <f>Índice!$G$51*'Datos Generales'!W61</f>
        <v>60057.028305555752</v>
      </c>
      <c r="X65" s="46">
        <f>Índice!$G$51*'Datos Generales'!X61</f>
        <v>7418.6736764695479</v>
      </c>
      <c r="Y65" s="46">
        <f>Índice!$G$51*'Datos Generales'!Y61</f>
        <v>263190.18215116567</v>
      </c>
      <c r="Z65" s="46">
        <f>Índice!$G$51*'Datos Generales'!Z61</f>
        <v>481.18737669794439</v>
      </c>
      <c r="AA65" s="46">
        <f>Índice!$G$51*'Datos Generales'!AA61</f>
        <v>15053.810961596933</v>
      </c>
      <c r="AB65" s="46">
        <f>Índice!$G$51*'Datos Generales'!AB61</f>
        <v>188538.96344955839</v>
      </c>
      <c r="AC65" s="46">
        <f>Índice!$G$51*'Datos Generales'!AC61</f>
        <v>2061.2656536157997</v>
      </c>
      <c r="AD65" s="46">
        <f>Índice!$G$51*'Datos Generales'!AD61</f>
        <v>2805.7625812290958</v>
      </c>
      <c r="AE65" s="46">
        <f>Índice!$G$51*'Datos Generales'!AE61</f>
        <v>0</v>
      </c>
      <c r="AF65" s="46">
        <f>Índice!$G$51*'Datos Generales'!AF61</f>
        <v>0</v>
      </c>
      <c r="AG65" s="46">
        <f>Índice!$G$51*'Datos Generales'!AG61</f>
        <v>0</v>
      </c>
      <c r="AH65" s="46">
        <f>Índice!$G$51*'Datos Generales'!AH61</f>
        <v>0</v>
      </c>
      <c r="AI65" s="46">
        <f>Índice!$G$51*'Datos Generales'!AI61</f>
        <v>0</v>
      </c>
      <c r="AJ65" s="46">
        <f>Índice!$G$51*'Datos Generales'!AJ61</f>
        <v>0</v>
      </c>
      <c r="AK65" s="46">
        <f>Índice!$G$51*'Datos Generales'!AK61</f>
        <v>0</v>
      </c>
      <c r="AL65" s="46">
        <f>Índice!$G$51*'Datos Generales'!AL61</f>
        <v>0</v>
      </c>
      <c r="AM65" s="46">
        <f>Índice!$G$51*'Datos Generales'!AM61</f>
        <v>0</v>
      </c>
      <c r="AN65" s="46">
        <f>Índice!$G$51*'Datos Generales'!AN61</f>
        <v>0</v>
      </c>
      <c r="AO65" s="46">
        <f>Índice!$G$51*'Datos Generales'!AO61</f>
        <v>0</v>
      </c>
      <c r="AP65" s="46">
        <f>Índice!$G$51*'Datos Generales'!AP61</f>
        <v>0</v>
      </c>
      <c r="AQ65" s="46">
        <f>Índice!$G$51*'Datos Generales'!AQ61</f>
        <v>1403115.7854915464</v>
      </c>
    </row>
    <row r="67" spans="2:43" hidden="1">
      <c r="B67" s="49" t="s">
        <v>101</v>
      </c>
      <c r="C67" s="50">
        <f>INDEX(Benchmark!$D$9:$D$48,COLUMNS(Benchmark!$D$9:D48),)</f>
        <v>1</v>
      </c>
      <c r="D67" s="50">
        <f>INDEX(Benchmark!$D$9:$D$48,COLUMNS(Benchmark!$D$9:E48),)</f>
        <v>1</v>
      </c>
      <c r="E67" s="50">
        <f>INDEX(Benchmark!$D$9:$D$48,COLUMNS(Benchmark!$D$9:F48),)</f>
        <v>1</v>
      </c>
      <c r="F67" s="50">
        <f>INDEX(Benchmark!$D$9:$D$48,COLUMNS(Benchmark!$D$9:G48),)</f>
        <v>1</v>
      </c>
      <c r="G67" s="50">
        <f>INDEX(Benchmark!$D$9:$D$48,COLUMNS(Benchmark!$D$9:H48),)</f>
        <v>1</v>
      </c>
      <c r="H67" s="50">
        <f>INDEX(Benchmark!$D$9:$D$48,COLUMNS(Benchmark!$D$9:I48),)</f>
        <v>1</v>
      </c>
      <c r="I67" s="50">
        <f>INDEX(Benchmark!$D$9:$D$48,COLUMNS(Benchmark!$D$9:J48),)</f>
        <v>1</v>
      </c>
      <c r="J67" s="50">
        <f>INDEX(Benchmark!$D$9:$D$48,COLUMNS(Benchmark!$D$9:K48),)</f>
        <v>1</v>
      </c>
      <c r="K67" s="50">
        <f>INDEX(Benchmark!$D$9:$D$48,COLUMNS(Benchmark!$D$9:L48),)</f>
        <v>1</v>
      </c>
      <c r="L67" s="50">
        <f>INDEX(Benchmark!$D$9:$D$48,COLUMNS(Benchmark!$D$9:M48),)</f>
        <v>1</v>
      </c>
      <c r="M67" s="50">
        <f>INDEX(Benchmark!$D$9:$D$48,COLUMNS(Benchmark!$D$9:N48),)</f>
        <v>1</v>
      </c>
      <c r="N67" s="50">
        <f>INDEX(Benchmark!$D$9:$D$48,COLUMNS(Benchmark!$D$9:O48),)</f>
        <v>1</v>
      </c>
      <c r="O67" s="50">
        <f>INDEX(Benchmark!$D$9:$D$48,COLUMNS(Benchmark!$D$9:P48),)</f>
        <v>1</v>
      </c>
      <c r="P67" s="50">
        <f>INDEX(Benchmark!$D$9:$D$48,COLUMNS(Benchmark!$D$9:Q48),)</f>
        <v>1</v>
      </c>
      <c r="Q67" s="50">
        <f>INDEX(Benchmark!$D$9:$D$48,COLUMNS(Benchmark!$D$9:R48),)</f>
        <v>1</v>
      </c>
      <c r="R67" s="50">
        <f>INDEX(Benchmark!$D$9:$D$48,COLUMNS(Benchmark!$D$9:S48),)</f>
        <v>1</v>
      </c>
      <c r="S67" s="50">
        <f>INDEX(Benchmark!$D$9:$D$48,COLUMNS(Benchmark!$D$9:T48),)</f>
        <v>1</v>
      </c>
      <c r="T67" s="50">
        <f>INDEX(Benchmark!$D$9:$D$48,COLUMNS(Benchmark!$D$9:U48),)</f>
        <v>1</v>
      </c>
      <c r="U67" s="50">
        <f>INDEX(Benchmark!$D$9:$D$48,COLUMNS(Benchmark!$D$9:V48),)</f>
        <v>1</v>
      </c>
      <c r="V67" s="50">
        <f>INDEX(Benchmark!$D$9:$D$48,COLUMNS(Benchmark!$D$9:W48),)</f>
        <v>1</v>
      </c>
      <c r="W67" s="50">
        <f>INDEX(Benchmark!$D$9:$D$48,COLUMNS(Benchmark!$D$9:X48),)</f>
        <v>1</v>
      </c>
      <c r="X67" s="50">
        <f>INDEX(Benchmark!$D$9:$D$48,COLUMNS(Benchmark!$D$9:Y48),)</f>
        <v>1</v>
      </c>
      <c r="Y67" s="50">
        <f>INDEX(Benchmark!$D$9:$D$48,COLUMNS(Benchmark!$D$9:Z48),)</f>
        <v>1</v>
      </c>
      <c r="Z67" s="50">
        <f>INDEX(Benchmark!$D$9:$D$48,COLUMNS(Benchmark!$D$9:AA48),)</f>
        <v>1</v>
      </c>
      <c r="AA67" s="50">
        <f>INDEX(Benchmark!$D$9:$D$48,COLUMNS(Benchmark!$D$9:AB48),)</f>
        <v>1</v>
      </c>
      <c r="AB67" s="50">
        <f>INDEX(Benchmark!$D$9:$D$48,COLUMNS(Benchmark!$D$9:AC48),)</f>
        <v>1</v>
      </c>
      <c r="AC67" s="50">
        <f>INDEX(Benchmark!$D$9:$D$48,COLUMNS(Benchmark!$D$9:AD48),)</f>
        <v>1</v>
      </c>
      <c r="AD67" s="50">
        <f>INDEX(Benchmark!$D$9:$D$48,COLUMNS(Benchmark!$D$9:AE48),)</f>
        <v>1</v>
      </c>
      <c r="AE67" s="50">
        <f>INDEX(Benchmark!$D$9:$D$48,COLUMNS(Benchmark!$D$9:AF48),)</f>
        <v>0</v>
      </c>
      <c r="AF67" s="50">
        <f>INDEX(Benchmark!$D$9:$D$48,COLUMNS(Benchmark!$D$9:AG48),)</f>
        <v>0</v>
      </c>
      <c r="AG67" s="50">
        <f>INDEX(Benchmark!$D$9:$D$48,COLUMNS(Benchmark!$D$9:AH48),)</f>
        <v>0</v>
      </c>
      <c r="AH67" s="50">
        <f>INDEX(Benchmark!$D$9:$D$48,COLUMNS(Benchmark!$D$9:AI48),)</f>
        <v>0</v>
      </c>
      <c r="AI67" s="50">
        <f>INDEX(Benchmark!$D$9:$D$48,COLUMNS(Benchmark!$D$9:AJ48),)</f>
        <v>0</v>
      </c>
      <c r="AJ67" s="50">
        <f>INDEX(Benchmark!$D$9:$D$48,COLUMNS(Benchmark!$D$9:AK48),)</f>
        <v>0</v>
      </c>
      <c r="AK67" s="50">
        <f>INDEX(Benchmark!$D$9:$D$48,COLUMNS(Benchmark!$D$9:AL48),)</f>
        <v>0</v>
      </c>
      <c r="AL67" s="50">
        <f>INDEX(Benchmark!$D$9:$D$48,COLUMNS(Benchmark!$D$9:AM48),)</f>
        <v>0</v>
      </c>
      <c r="AM67" s="50">
        <f>INDEX(Benchmark!$D$9:$D$48,COLUMNS(Benchmark!$D$9:AN48),)</f>
        <v>0</v>
      </c>
      <c r="AN67" s="50">
        <f>INDEX(Benchmark!$D$9:$D$48,COLUMNS(Benchmark!$D$9:AO48),)</f>
        <v>0</v>
      </c>
      <c r="AO67" s="50">
        <f>INDEX(Benchmark!$D$9:$D$48,COLUMNS(Benchmark!$D$9:AP48),)</f>
        <v>0</v>
      </c>
      <c r="AP67" s="50">
        <f>INDEX(Benchmark!$D$9:$D$48,COLUMNS(Benchmark!$D$9:AQ48),)</f>
        <v>0</v>
      </c>
    </row>
    <row r="68" spans="2:43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2:43" hidden="1">
      <c r="B69" s="49" t="s">
        <v>102</v>
      </c>
      <c r="C69" s="50">
        <f>IFERROR(RANK(C71,$C$71:$AP$71,0),"")</f>
        <v>10</v>
      </c>
      <c r="D69" s="50">
        <f t="shared" ref="D69:AP69" si="0">IFERROR(RANK(D71,$C$71:$AP$71,0),"")</f>
        <v>28</v>
      </c>
      <c r="E69" s="50">
        <f t="shared" si="0"/>
        <v>6</v>
      </c>
      <c r="F69" s="50">
        <f t="shared" si="0"/>
        <v>8</v>
      </c>
      <c r="G69" s="50">
        <f t="shared" si="0"/>
        <v>23</v>
      </c>
      <c r="H69" s="50">
        <f t="shared" si="0"/>
        <v>5</v>
      </c>
      <c r="I69" s="50">
        <f t="shared" si="0"/>
        <v>4</v>
      </c>
      <c r="J69" s="50">
        <f t="shared" si="0"/>
        <v>14</v>
      </c>
      <c r="K69" s="50">
        <f t="shared" si="0"/>
        <v>17</v>
      </c>
      <c r="L69" s="50">
        <f t="shared" si="0"/>
        <v>12</v>
      </c>
      <c r="M69" s="50">
        <f t="shared" si="0"/>
        <v>13</v>
      </c>
      <c r="N69" s="50">
        <f t="shared" si="0"/>
        <v>25</v>
      </c>
      <c r="O69" s="50">
        <f t="shared" si="0"/>
        <v>27</v>
      </c>
      <c r="P69" s="50">
        <f t="shared" si="0"/>
        <v>15</v>
      </c>
      <c r="Q69" s="50">
        <f t="shared" si="0"/>
        <v>26</v>
      </c>
      <c r="R69" s="50">
        <f t="shared" si="0"/>
        <v>7</v>
      </c>
      <c r="S69" s="50">
        <f t="shared" si="0"/>
        <v>21</v>
      </c>
      <c r="T69" s="50">
        <f t="shared" si="0"/>
        <v>9</v>
      </c>
      <c r="U69" s="50">
        <f t="shared" si="0"/>
        <v>22</v>
      </c>
      <c r="V69" s="50">
        <f t="shared" si="0"/>
        <v>2</v>
      </c>
      <c r="W69" s="50">
        <f t="shared" si="0"/>
        <v>18</v>
      </c>
      <c r="X69" s="50">
        <f t="shared" si="0"/>
        <v>19</v>
      </c>
      <c r="Y69" s="50">
        <f t="shared" si="0"/>
        <v>3</v>
      </c>
      <c r="Z69" s="50">
        <f t="shared" si="0"/>
        <v>24</v>
      </c>
      <c r="AA69" s="50">
        <f t="shared" si="0"/>
        <v>16</v>
      </c>
      <c r="AB69" s="50">
        <f t="shared" si="0"/>
        <v>1</v>
      </c>
      <c r="AC69" s="50">
        <f t="shared" si="0"/>
        <v>20</v>
      </c>
      <c r="AD69" s="50">
        <f t="shared" si="0"/>
        <v>11</v>
      </c>
      <c r="AE69" s="50" t="str">
        <f t="shared" si="0"/>
        <v/>
      </c>
      <c r="AF69" s="50" t="str">
        <f t="shared" si="0"/>
        <v/>
      </c>
      <c r="AG69" s="50" t="str">
        <f t="shared" si="0"/>
        <v/>
      </c>
      <c r="AH69" s="50" t="str">
        <f t="shared" si="0"/>
        <v/>
      </c>
      <c r="AI69" s="50" t="str">
        <f t="shared" si="0"/>
        <v/>
      </c>
      <c r="AJ69" s="50" t="str">
        <f t="shared" si="0"/>
        <v/>
      </c>
      <c r="AK69" s="50" t="str">
        <f t="shared" si="0"/>
        <v/>
      </c>
      <c r="AL69" s="50" t="str">
        <f t="shared" si="0"/>
        <v/>
      </c>
      <c r="AM69" s="50" t="str">
        <f t="shared" si="0"/>
        <v/>
      </c>
      <c r="AN69" s="50" t="str">
        <f t="shared" si="0"/>
        <v/>
      </c>
      <c r="AO69" s="50" t="str">
        <f t="shared" si="0"/>
        <v/>
      </c>
      <c r="AP69" s="50" t="str">
        <f t="shared" si="0"/>
        <v/>
      </c>
    </row>
    <row r="70" spans="2:43" hidden="1">
      <c r="C70" s="50" t="str">
        <f>C11</f>
        <v>Ace Seguros</v>
      </c>
      <c r="D70" s="50" t="str">
        <f t="shared" ref="D70:AP70" si="1">D11</f>
        <v>Assurant Chile</v>
      </c>
      <c r="E70" s="50" t="str">
        <f t="shared" si="1"/>
        <v>BCI Seguros</v>
      </c>
      <c r="F70" s="50" t="str">
        <f t="shared" si="1"/>
        <v>Cardif</v>
      </c>
      <c r="G70" s="50" t="str">
        <f t="shared" si="1"/>
        <v>Cesce Chile</v>
      </c>
      <c r="H70" s="50" t="str">
        <f t="shared" si="1"/>
        <v>Chartis</v>
      </c>
      <c r="I70" s="50" t="str">
        <f t="shared" si="1"/>
        <v>Chilena Consolidada</v>
      </c>
      <c r="J70" s="50" t="str">
        <f t="shared" si="1"/>
        <v>Chubb de Chile</v>
      </c>
      <c r="K70" s="50" t="str">
        <f t="shared" si="1"/>
        <v>Coface Chile</v>
      </c>
      <c r="L70" s="50" t="str">
        <f t="shared" si="1"/>
        <v>Consorio Nacional</v>
      </c>
      <c r="M70" s="50" t="str">
        <f t="shared" si="1"/>
        <v>Continental Crédito</v>
      </c>
      <c r="N70" s="50" t="str">
        <f t="shared" si="1"/>
        <v>Euler Hermes</v>
      </c>
      <c r="O70" s="50" t="str">
        <f t="shared" si="1"/>
        <v>FAF International</v>
      </c>
      <c r="P70" s="50" t="str">
        <f t="shared" si="1"/>
        <v>HDI Seguros</v>
      </c>
      <c r="Q70" s="50" t="str">
        <f t="shared" si="1"/>
        <v>Huelen</v>
      </c>
      <c r="R70" s="50" t="str">
        <f t="shared" si="1"/>
        <v>Liberty Seguros</v>
      </c>
      <c r="S70" s="50" t="str">
        <f t="shared" si="1"/>
        <v>M. de Carabineros</v>
      </c>
      <c r="T70" s="50" t="str">
        <f t="shared" si="1"/>
        <v>Magallanes</v>
      </c>
      <c r="U70" s="50" t="str">
        <f t="shared" si="1"/>
        <v>Magallanes Gar. y Cré.</v>
      </c>
      <c r="V70" s="50" t="str">
        <f t="shared" si="1"/>
        <v>Mapfre</v>
      </c>
      <c r="W70" s="50" t="str">
        <f t="shared" si="1"/>
        <v>Mapfre Gar. y Cré.</v>
      </c>
      <c r="X70" s="50" t="str">
        <f t="shared" si="1"/>
        <v>Orion Seguros</v>
      </c>
      <c r="Y70" s="50" t="str">
        <f t="shared" si="1"/>
        <v>Penta Security</v>
      </c>
      <c r="Z70" s="50" t="str">
        <f t="shared" si="1"/>
        <v>QBE Chile</v>
      </c>
      <c r="AA70" s="50" t="str">
        <f t="shared" si="1"/>
        <v>Renta Nacional</v>
      </c>
      <c r="AB70" s="50" t="str">
        <f t="shared" si="1"/>
        <v>RSA Seguros</v>
      </c>
      <c r="AC70" s="50" t="str">
        <f t="shared" si="1"/>
        <v>Zenit Seguros</v>
      </c>
      <c r="AD70" s="50" t="str">
        <f t="shared" si="1"/>
        <v>Zurich Santander</v>
      </c>
      <c r="AE70" s="50" t="str">
        <f t="shared" si="1"/>
        <v/>
      </c>
      <c r="AF70" s="50" t="str">
        <f t="shared" si="1"/>
        <v/>
      </c>
      <c r="AG70" s="50" t="str">
        <f t="shared" si="1"/>
        <v/>
      </c>
      <c r="AH70" s="50" t="str">
        <f t="shared" si="1"/>
        <v/>
      </c>
      <c r="AI70" s="50" t="str">
        <f t="shared" si="1"/>
        <v/>
      </c>
      <c r="AJ70" s="50" t="str">
        <f t="shared" si="1"/>
        <v/>
      </c>
      <c r="AK70" s="50" t="str">
        <f t="shared" si="1"/>
        <v/>
      </c>
      <c r="AL70" s="50" t="str">
        <f t="shared" si="1"/>
        <v/>
      </c>
      <c r="AM70" s="50" t="str">
        <f t="shared" si="1"/>
        <v/>
      </c>
      <c r="AN70" s="50" t="str">
        <f t="shared" si="1"/>
        <v/>
      </c>
      <c r="AO70" s="50" t="str">
        <f t="shared" si="1"/>
        <v/>
      </c>
      <c r="AP70" s="50" t="str">
        <f t="shared" si="1"/>
        <v/>
      </c>
    </row>
    <row r="71" spans="2:43" hidden="1">
      <c r="C71" s="52">
        <f>IFERROR(IF(C67=1,VLOOKUP($B$100,$B$12:$AQ$65,C74+1,FALSE)+C72/1000000,""),"")</f>
        <v>6429338.2878473271</v>
      </c>
      <c r="D71" s="52">
        <f t="shared" ref="D71:AP71" si="2">IFERROR(IF(D67=1,VLOOKUP($B$100,$B$12:$AQ$65,D74+1,FALSE)+D72/1000000,""),"")</f>
        <v>105474.1251689312</v>
      </c>
      <c r="E71" s="52">
        <f t="shared" si="2"/>
        <v>9529242.518829409</v>
      </c>
      <c r="F71" s="52">
        <f t="shared" si="2"/>
        <v>8981821.1227839738</v>
      </c>
      <c r="G71" s="52">
        <f t="shared" si="2"/>
        <v>296630.80451341136</v>
      </c>
      <c r="H71" s="52">
        <f t="shared" si="2"/>
        <v>10065092.613578957</v>
      </c>
      <c r="I71" s="52">
        <f t="shared" si="2"/>
        <v>11325717.715224814</v>
      </c>
      <c r="J71" s="52">
        <f t="shared" si="2"/>
        <v>1598093.3701831191</v>
      </c>
      <c r="K71" s="52">
        <f t="shared" si="2"/>
        <v>754332.14483369142</v>
      </c>
      <c r="L71" s="52">
        <f t="shared" si="2"/>
        <v>2481489.9749993565</v>
      </c>
      <c r="M71" s="52">
        <f t="shared" si="2"/>
        <v>1786699.5531373885</v>
      </c>
      <c r="N71" s="52">
        <f t="shared" si="2"/>
        <v>153555.07671492358</v>
      </c>
      <c r="O71" s="52">
        <f t="shared" si="2"/>
        <v>141440.05313185303</v>
      </c>
      <c r="P71" s="52">
        <f t="shared" si="2"/>
        <v>1424324.932321355</v>
      </c>
      <c r="Q71" s="52">
        <f t="shared" si="2"/>
        <v>143508.65503480349</v>
      </c>
      <c r="R71" s="52">
        <f t="shared" si="2"/>
        <v>9496569.5512231961</v>
      </c>
      <c r="S71" s="52">
        <f t="shared" si="2"/>
        <v>525729.29411752208</v>
      </c>
      <c r="T71" s="52">
        <f t="shared" si="2"/>
        <v>7738761.0839497149</v>
      </c>
      <c r="U71" s="52">
        <f t="shared" si="2"/>
        <v>387053.54935342883</v>
      </c>
      <c r="V71" s="52">
        <f t="shared" si="2"/>
        <v>16742807.645278774</v>
      </c>
      <c r="W71" s="52">
        <f t="shared" si="2"/>
        <v>689894.35800078081</v>
      </c>
      <c r="X71" s="52">
        <f t="shared" si="2"/>
        <v>634230.86035798781</v>
      </c>
      <c r="Y71" s="52">
        <f t="shared" si="2"/>
        <v>13456853.384593133</v>
      </c>
      <c r="Z71" s="52">
        <f t="shared" si="2"/>
        <v>284607.88180259056</v>
      </c>
      <c r="AA71" s="52">
        <f t="shared" si="2"/>
        <v>939533.86521282361</v>
      </c>
      <c r="AB71" s="52">
        <f t="shared" si="2"/>
        <v>18537961.255769096</v>
      </c>
      <c r="AC71" s="52">
        <f t="shared" si="2"/>
        <v>551733.34407181316</v>
      </c>
      <c r="AD71" s="52">
        <f t="shared" si="2"/>
        <v>5635440.1485765092</v>
      </c>
      <c r="AE71" s="52" t="str">
        <f t="shared" si="2"/>
        <v/>
      </c>
      <c r="AF71" s="52" t="str">
        <f t="shared" si="2"/>
        <v/>
      </c>
      <c r="AG71" s="52" t="str">
        <f t="shared" si="2"/>
        <v/>
      </c>
      <c r="AH71" s="52" t="str">
        <f t="shared" si="2"/>
        <v/>
      </c>
      <c r="AI71" s="52" t="str">
        <f t="shared" si="2"/>
        <v/>
      </c>
      <c r="AJ71" s="52" t="str">
        <f t="shared" si="2"/>
        <v/>
      </c>
      <c r="AK71" s="52" t="str">
        <f t="shared" si="2"/>
        <v/>
      </c>
      <c r="AL71" s="52" t="str">
        <f t="shared" si="2"/>
        <v/>
      </c>
      <c r="AM71" s="52" t="str">
        <f t="shared" si="2"/>
        <v/>
      </c>
      <c r="AN71" s="52" t="str">
        <f t="shared" si="2"/>
        <v/>
      </c>
      <c r="AO71" s="52" t="str">
        <f t="shared" si="2"/>
        <v/>
      </c>
      <c r="AP71" s="52" t="str">
        <f t="shared" si="2"/>
        <v/>
      </c>
    </row>
    <row r="72" spans="2:43" hidden="1">
      <c r="C72" s="50">
        <v>40</v>
      </c>
      <c r="D72" s="50">
        <f>C72-1</f>
        <v>39</v>
      </c>
      <c r="E72" s="50">
        <f t="shared" ref="E72:AP72" si="3">D72-1</f>
        <v>38</v>
      </c>
      <c r="F72" s="50">
        <f t="shared" si="3"/>
        <v>37</v>
      </c>
      <c r="G72" s="50">
        <f t="shared" si="3"/>
        <v>36</v>
      </c>
      <c r="H72" s="50">
        <f t="shared" si="3"/>
        <v>35</v>
      </c>
      <c r="I72" s="50">
        <f t="shared" si="3"/>
        <v>34</v>
      </c>
      <c r="J72" s="50">
        <f t="shared" si="3"/>
        <v>33</v>
      </c>
      <c r="K72" s="50">
        <f t="shared" si="3"/>
        <v>32</v>
      </c>
      <c r="L72" s="50">
        <f t="shared" si="3"/>
        <v>31</v>
      </c>
      <c r="M72" s="50">
        <f t="shared" si="3"/>
        <v>30</v>
      </c>
      <c r="N72" s="50">
        <f t="shared" si="3"/>
        <v>29</v>
      </c>
      <c r="O72" s="50">
        <f t="shared" si="3"/>
        <v>28</v>
      </c>
      <c r="P72" s="50">
        <f t="shared" si="3"/>
        <v>27</v>
      </c>
      <c r="Q72" s="50">
        <f t="shared" si="3"/>
        <v>26</v>
      </c>
      <c r="R72" s="50">
        <f t="shared" si="3"/>
        <v>25</v>
      </c>
      <c r="S72" s="50">
        <f t="shared" si="3"/>
        <v>24</v>
      </c>
      <c r="T72" s="50">
        <f t="shared" si="3"/>
        <v>23</v>
      </c>
      <c r="U72" s="50">
        <f t="shared" si="3"/>
        <v>22</v>
      </c>
      <c r="V72" s="50">
        <f t="shared" si="3"/>
        <v>21</v>
      </c>
      <c r="W72" s="50">
        <f t="shared" si="3"/>
        <v>20</v>
      </c>
      <c r="X72" s="50">
        <f t="shared" si="3"/>
        <v>19</v>
      </c>
      <c r="Y72" s="50">
        <f t="shared" si="3"/>
        <v>18</v>
      </c>
      <c r="Z72" s="50">
        <f t="shared" si="3"/>
        <v>17</v>
      </c>
      <c r="AA72" s="50">
        <f t="shared" si="3"/>
        <v>16</v>
      </c>
      <c r="AB72" s="50">
        <f t="shared" si="3"/>
        <v>15</v>
      </c>
      <c r="AC72" s="50">
        <f t="shared" si="3"/>
        <v>14</v>
      </c>
      <c r="AD72" s="50">
        <f t="shared" si="3"/>
        <v>13</v>
      </c>
      <c r="AE72" s="50">
        <f t="shared" si="3"/>
        <v>12</v>
      </c>
      <c r="AF72" s="50">
        <f t="shared" si="3"/>
        <v>11</v>
      </c>
      <c r="AG72" s="50">
        <f t="shared" si="3"/>
        <v>10</v>
      </c>
      <c r="AH72" s="50">
        <f t="shared" si="3"/>
        <v>9</v>
      </c>
      <c r="AI72" s="50">
        <f t="shared" si="3"/>
        <v>8</v>
      </c>
      <c r="AJ72" s="50">
        <f t="shared" si="3"/>
        <v>7</v>
      </c>
      <c r="AK72" s="50">
        <f t="shared" si="3"/>
        <v>6</v>
      </c>
      <c r="AL72" s="50">
        <f t="shared" si="3"/>
        <v>5</v>
      </c>
      <c r="AM72" s="50">
        <f t="shared" si="3"/>
        <v>4</v>
      </c>
      <c r="AN72" s="50">
        <f t="shared" si="3"/>
        <v>3</v>
      </c>
      <c r="AO72" s="50">
        <f t="shared" si="3"/>
        <v>2</v>
      </c>
      <c r="AP72" s="50">
        <f t="shared" si="3"/>
        <v>1</v>
      </c>
    </row>
    <row r="73" spans="2:43" hidden="1"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2:43" hidden="1">
      <c r="B74" s="49" t="s">
        <v>103</v>
      </c>
      <c r="C74" s="50">
        <v>1</v>
      </c>
      <c r="D74" s="50">
        <v>2</v>
      </c>
      <c r="E74" s="50">
        <v>3</v>
      </c>
      <c r="F74" s="50">
        <v>4</v>
      </c>
      <c r="G74" s="50">
        <v>5</v>
      </c>
      <c r="H74" s="50">
        <v>6</v>
      </c>
      <c r="I74" s="50">
        <v>7</v>
      </c>
      <c r="J74" s="50">
        <v>8</v>
      </c>
      <c r="K74" s="50">
        <v>9</v>
      </c>
      <c r="L74" s="50">
        <v>10</v>
      </c>
      <c r="M74" s="50">
        <v>11</v>
      </c>
      <c r="N74" s="50">
        <v>12</v>
      </c>
      <c r="O74" s="50">
        <v>13</v>
      </c>
      <c r="P74" s="50">
        <v>14</v>
      </c>
      <c r="Q74" s="50">
        <v>15</v>
      </c>
      <c r="R74" s="50">
        <v>16</v>
      </c>
      <c r="S74" s="50">
        <v>17</v>
      </c>
      <c r="T74" s="50">
        <v>18</v>
      </c>
      <c r="U74" s="50">
        <v>19</v>
      </c>
      <c r="V74" s="50">
        <v>20</v>
      </c>
      <c r="W74" s="50">
        <v>21</v>
      </c>
      <c r="X74" s="50">
        <v>22</v>
      </c>
      <c r="Y74" s="50">
        <v>23</v>
      </c>
      <c r="Z74" s="50">
        <v>24</v>
      </c>
      <c r="AA74" s="50">
        <v>25</v>
      </c>
      <c r="AB74" s="50">
        <v>26</v>
      </c>
      <c r="AC74" s="50">
        <v>27</v>
      </c>
      <c r="AD74" s="50">
        <v>28</v>
      </c>
      <c r="AE74" s="50">
        <v>29</v>
      </c>
      <c r="AF74" s="50">
        <v>30</v>
      </c>
      <c r="AG74" s="50">
        <v>31</v>
      </c>
      <c r="AH74" s="50">
        <v>32</v>
      </c>
      <c r="AI74" s="50">
        <v>33</v>
      </c>
      <c r="AJ74" s="50">
        <v>34</v>
      </c>
      <c r="AK74" s="50">
        <v>35</v>
      </c>
      <c r="AL74" s="50">
        <v>36</v>
      </c>
      <c r="AM74" s="50">
        <v>37</v>
      </c>
      <c r="AN74" s="50">
        <v>38</v>
      </c>
      <c r="AO74" s="50">
        <v>39</v>
      </c>
      <c r="AP74" s="50">
        <v>40</v>
      </c>
    </row>
    <row r="75" spans="2:43" hidden="1">
      <c r="C75" s="50" t="str">
        <f>IFERROR(HLOOKUP(C74,$C$69:$AP$70,2,FALSE),"")</f>
        <v>RSA Seguros</v>
      </c>
      <c r="D75" s="50" t="str">
        <f>IFERROR(HLOOKUP(D74,$C$69:$AP$70,2,FALSE),"")</f>
        <v>Mapfre</v>
      </c>
      <c r="E75" s="50" t="str">
        <f t="shared" ref="E75:AP75" si="4">IFERROR(HLOOKUP(E74,$C$69:$AP$70,2,FALSE),"")</f>
        <v>Penta Security</v>
      </c>
      <c r="F75" s="50" t="str">
        <f t="shared" si="4"/>
        <v>Chilena Consolidada</v>
      </c>
      <c r="G75" s="50" t="str">
        <f t="shared" si="4"/>
        <v>Chartis</v>
      </c>
      <c r="H75" s="50" t="str">
        <f t="shared" si="4"/>
        <v>BCI Seguros</v>
      </c>
      <c r="I75" s="50" t="str">
        <f t="shared" si="4"/>
        <v>Liberty Seguros</v>
      </c>
      <c r="J75" s="50" t="str">
        <f t="shared" si="4"/>
        <v>Cardif</v>
      </c>
      <c r="K75" s="50" t="str">
        <f t="shared" si="4"/>
        <v>Magallanes</v>
      </c>
      <c r="L75" s="50" t="str">
        <f t="shared" si="4"/>
        <v>Ace Seguros</v>
      </c>
      <c r="M75" s="50" t="str">
        <f t="shared" si="4"/>
        <v>Zurich Santander</v>
      </c>
      <c r="N75" s="50" t="str">
        <f t="shared" si="4"/>
        <v>Consorio Nacional</v>
      </c>
      <c r="O75" s="50" t="str">
        <f t="shared" si="4"/>
        <v>Continental Crédito</v>
      </c>
      <c r="P75" s="50" t="str">
        <f t="shared" si="4"/>
        <v>Chubb de Chile</v>
      </c>
      <c r="Q75" s="50" t="str">
        <f t="shared" si="4"/>
        <v>HDI Seguros</v>
      </c>
      <c r="R75" s="50" t="str">
        <f t="shared" si="4"/>
        <v>Renta Nacional</v>
      </c>
      <c r="S75" s="50" t="str">
        <f t="shared" si="4"/>
        <v>Coface Chile</v>
      </c>
      <c r="T75" s="50" t="str">
        <f t="shared" si="4"/>
        <v>Mapfre Gar. y Cré.</v>
      </c>
      <c r="U75" s="50" t="str">
        <f t="shared" si="4"/>
        <v>Orion Seguros</v>
      </c>
      <c r="V75" s="50" t="str">
        <f t="shared" si="4"/>
        <v>Zenit Seguros</v>
      </c>
      <c r="W75" s="50" t="str">
        <f t="shared" si="4"/>
        <v>M. de Carabineros</v>
      </c>
      <c r="X75" s="50" t="str">
        <f t="shared" si="4"/>
        <v>Magallanes Gar. y Cré.</v>
      </c>
      <c r="Y75" s="50" t="str">
        <f t="shared" si="4"/>
        <v>Cesce Chile</v>
      </c>
      <c r="Z75" s="50" t="str">
        <f t="shared" si="4"/>
        <v>QBE Chile</v>
      </c>
      <c r="AA75" s="50" t="str">
        <f t="shared" si="4"/>
        <v>Euler Hermes</v>
      </c>
      <c r="AB75" s="50" t="str">
        <f t="shared" si="4"/>
        <v>Huelen</v>
      </c>
      <c r="AC75" s="50" t="str">
        <f t="shared" si="4"/>
        <v>FAF International</v>
      </c>
      <c r="AD75" s="50" t="str">
        <f t="shared" si="4"/>
        <v>Assurant Chile</v>
      </c>
      <c r="AE75" s="50" t="str">
        <f t="shared" si="4"/>
        <v/>
      </c>
      <c r="AF75" s="50" t="str">
        <f t="shared" si="4"/>
        <v/>
      </c>
      <c r="AG75" s="50" t="str">
        <f t="shared" si="4"/>
        <v/>
      </c>
      <c r="AH75" s="50" t="str">
        <f t="shared" si="4"/>
        <v/>
      </c>
      <c r="AI75" s="50" t="str">
        <f t="shared" si="4"/>
        <v/>
      </c>
      <c r="AJ75" s="50" t="str">
        <f t="shared" si="4"/>
        <v/>
      </c>
      <c r="AK75" s="50" t="str">
        <f t="shared" si="4"/>
        <v/>
      </c>
      <c r="AL75" s="50" t="str">
        <f t="shared" si="4"/>
        <v/>
      </c>
      <c r="AM75" s="50" t="str">
        <f t="shared" si="4"/>
        <v/>
      </c>
      <c r="AN75" s="50" t="str">
        <f t="shared" si="4"/>
        <v/>
      </c>
      <c r="AO75" s="50" t="str">
        <f t="shared" si="4"/>
        <v/>
      </c>
      <c r="AP75" s="50" t="str">
        <f t="shared" si="4"/>
        <v/>
      </c>
    </row>
    <row r="76" spans="2:43" hidden="1">
      <c r="C76" s="52">
        <f>IFERROR((HLOOKUP(C74,$C$69:$AP$71,3,FALSE)-HLOOKUP(C74,$C$69:$AP$72,4,FALSE)/1000000)/$C$94,"")</f>
        <v>18537.961255754093</v>
      </c>
      <c r="D76" s="52">
        <f t="shared" ref="D76:AP76" si="5">IFERROR((HLOOKUP(D74,$C$69:$AP$71,3,FALSE)-HLOOKUP(D74,$C$69:$AP$72,4,FALSE)/1000000)/$C$94,"")</f>
        <v>16742.807645257773</v>
      </c>
      <c r="E76" s="52">
        <f t="shared" si="5"/>
        <v>13456.853384575132</v>
      </c>
      <c r="F76" s="52">
        <f t="shared" si="5"/>
        <v>11325.717715190813</v>
      </c>
      <c r="G76" s="52">
        <f t="shared" si="5"/>
        <v>10065.092613543957</v>
      </c>
      <c r="H76" s="52">
        <f>IFERROR((HLOOKUP(H74,$C$69:$AP$71,3,FALSE)-HLOOKUP(H74,$C$69:$AP$72,4,FALSE)/1000000)/$C$94,"")</f>
        <v>9529.2425187914087</v>
      </c>
      <c r="I76" s="52">
        <f t="shared" si="5"/>
        <v>9496.5695511981958</v>
      </c>
      <c r="J76" s="52">
        <f t="shared" si="5"/>
        <v>8981.8211227469747</v>
      </c>
      <c r="K76" s="52">
        <f t="shared" si="5"/>
        <v>7738.7610839267154</v>
      </c>
      <c r="L76" s="52">
        <f t="shared" si="5"/>
        <v>6429.3382878073271</v>
      </c>
      <c r="M76" s="52">
        <f t="shared" si="5"/>
        <v>5635.440148563509</v>
      </c>
      <c r="N76" s="52">
        <f t="shared" si="5"/>
        <v>2481.4899749683564</v>
      </c>
      <c r="O76" s="52">
        <f t="shared" si="5"/>
        <v>1786.6995531073885</v>
      </c>
      <c r="P76" s="52">
        <f t="shared" si="5"/>
        <v>1598.093370150119</v>
      </c>
      <c r="Q76" s="52">
        <f t="shared" si="5"/>
        <v>1424.324932294355</v>
      </c>
      <c r="R76" s="52">
        <f t="shared" si="5"/>
        <v>939.53386519682363</v>
      </c>
      <c r="S76" s="52">
        <f t="shared" si="5"/>
        <v>754.33214480169136</v>
      </c>
      <c r="T76" s="52">
        <f t="shared" si="5"/>
        <v>689.8943579807808</v>
      </c>
      <c r="U76" s="52">
        <f t="shared" si="5"/>
        <v>634.23086033898778</v>
      </c>
      <c r="V76" s="52">
        <f t="shared" si="5"/>
        <v>551.73334405781316</v>
      </c>
      <c r="W76" s="52">
        <f t="shared" si="5"/>
        <v>525.72929409352207</v>
      </c>
      <c r="X76" s="52">
        <f t="shared" si="5"/>
        <v>387.05354933142883</v>
      </c>
      <c r="Y76" s="52">
        <f t="shared" si="5"/>
        <v>296.6308044774114</v>
      </c>
      <c r="Z76" s="52">
        <f t="shared" si="5"/>
        <v>284.60788178559056</v>
      </c>
      <c r="AA76" s="52">
        <f t="shared" si="5"/>
        <v>153.55507668592358</v>
      </c>
      <c r="AB76" s="52">
        <f t="shared" si="5"/>
        <v>143.50865500880349</v>
      </c>
      <c r="AC76" s="52">
        <f t="shared" si="5"/>
        <v>141.44005310385302</v>
      </c>
      <c r="AD76" s="52">
        <f t="shared" si="5"/>
        <v>105.4741251299312</v>
      </c>
      <c r="AE76" s="52" t="str">
        <f t="shared" si="5"/>
        <v/>
      </c>
      <c r="AF76" s="52" t="str">
        <f t="shared" si="5"/>
        <v/>
      </c>
      <c r="AG76" s="52" t="str">
        <f t="shared" si="5"/>
        <v/>
      </c>
      <c r="AH76" s="52" t="str">
        <f t="shared" si="5"/>
        <v/>
      </c>
      <c r="AI76" s="52" t="str">
        <f t="shared" si="5"/>
        <v/>
      </c>
      <c r="AJ76" s="52" t="str">
        <f t="shared" si="5"/>
        <v/>
      </c>
      <c r="AK76" s="52" t="str">
        <f t="shared" si="5"/>
        <v/>
      </c>
      <c r="AL76" s="52" t="str">
        <f t="shared" si="5"/>
        <v/>
      </c>
      <c r="AM76" s="52" t="str">
        <f t="shared" si="5"/>
        <v/>
      </c>
      <c r="AN76" s="52" t="str">
        <f t="shared" si="5"/>
        <v/>
      </c>
      <c r="AO76" s="52" t="str">
        <f t="shared" si="5"/>
        <v/>
      </c>
      <c r="AP76" s="52" t="str">
        <f t="shared" si="5"/>
        <v/>
      </c>
    </row>
    <row r="77" spans="2:43" hidden="1">
      <c r="C77" s="52" t="str">
        <f>IF(ISNUMBER(C76),CONCATENATE(C75," - ",C74),"")</f>
        <v>RSA Seguros - 1</v>
      </c>
      <c r="D77" s="52" t="str">
        <f t="shared" ref="D77:AP77" si="6">IF(ISNUMBER(D76),CONCATENATE(D75," - ",D74),"")</f>
        <v>Mapfre - 2</v>
      </c>
      <c r="E77" s="52" t="str">
        <f t="shared" si="6"/>
        <v>Penta Security - 3</v>
      </c>
      <c r="F77" s="52" t="str">
        <f t="shared" si="6"/>
        <v>Chilena Consolidada - 4</v>
      </c>
      <c r="G77" s="52" t="str">
        <f t="shared" si="6"/>
        <v>Chartis - 5</v>
      </c>
      <c r="H77" s="52" t="str">
        <f t="shared" si="6"/>
        <v>BCI Seguros - 6</v>
      </c>
      <c r="I77" s="52" t="str">
        <f t="shared" si="6"/>
        <v>Liberty Seguros - 7</v>
      </c>
      <c r="J77" s="52" t="str">
        <f t="shared" si="6"/>
        <v>Cardif - 8</v>
      </c>
      <c r="K77" s="52" t="str">
        <f t="shared" si="6"/>
        <v>Magallanes - 9</v>
      </c>
      <c r="L77" s="52" t="str">
        <f t="shared" si="6"/>
        <v>Ace Seguros - 10</v>
      </c>
      <c r="M77" s="52" t="str">
        <f t="shared" si="6"/>
        <v>Zurich Santander - 11</v>
      </c>
      <c r="N77" s="52" t="str">
        <f t="shared" si="6"/>
        <v>Consorio Nacional - 12</v>
      </c>
      <c r="O77" s="52" t="str">
        <f t="shared" si="6"/>
        <v>Continental Crédito - 13</v>
      </c>
      <c r="P77" s="52" t="str">
        <f t="shared" si="6"/>
        <v>Chubb de Chile - 14</v>
      </c>
      <c r="Q77" s="52" t="str">
        <f t="shared" si="6"/>
        <v>HDI Seguros - 15</v>
      </c>
      <c r="R77" s="52" t="str">
        <f t="shared" si="6"/>
        <v>Renta Nacional - 16</v>
      </c>
      <c r="S77" s="52" t="str">
        <f t="shared" si="6"/>
        <v>Coface Chile - 17</v>
      </c>
      <c r="T77" s="52" t="str">
        <f t="shared" si="6"/>
        <v>Mapfre Gar. y Cré. - 18</v>
      </c>
      <c r="U77" s="52" t="str">
        <f t="shared" si="6"/>
        <v>Orion Seguros - 19</v>
      </c>
      <c r="V77" s="52" t="str">
        <f t="shared" si="6"/>
        <v>Zenit Seguros - 20</v>
      </c>
      <c r="W77" s="52" t="str">
        <f t="shared" si="6"/>
        <v>M. de Carabineros - 21</v>
      </c>
      <c r="X77" s="52" t="str">
        <f t="shared" si="6"/>
        <v>Magallanes Gar. y Cré. - 22</v>
      </c>
      <c r="Y77" s="52" t="str">
        <f t="shared" si="6"/>
        <v>Cesce Chile - 23</v>
      </c>
      <c r="Z77" s="52" t="str">
        <f t="shared" si="6"/>
        <v>QBE Chile - 24</v>
      </c>
      <c r="AA77" s="52" t="str">
        <f t="shared" si="6"/>
        <v>Euler Hermes - 25</v>
      </c>
      <c r="AB77" s="52" t="str">
        <f t="shared" si="6"/>
        <v>Huelen - 26</v>
      </c>
      <c r="AC77" s="52" t="str">
        <f t="shared" si="6"/>
        <v>FAF International - 27</v>
      </c>
      <c r="AD77" s="52" t="str">
        <f t="shared" si="6"/>
        <v>Assurant Chile - 28</v>
      </c>
      <c r="AE77" s="52" t="str">
        <f t="shared" si="6"/>
        <v/>
      </c>
      <c r="AF77" s="52" t="str">
        <f t="shared" si="6"/>
        <v/>
      </c>
      <c r="AG77" s="52" t="str">
        <f t="shared" si="6"/>
        <v/>
      </c>
      <c r="AH77" s="52" t="str">
        <f t="shared" si="6"/>
        <v/>
      </c>
      <c r="AI77" s="52" t="str">
        <f t="shared" si="6"/>
        <v/>
      </c>
      <c r="AJ77" s="52" t="str">
        <f t="shared" si="6"/>
        <v/>
      </c>
      <c r="AK77" s="52" t="str">
        <f t="shared" si="6"/>
        <v/>
      </c>
      <c r="AL77" s="52" t="str">
        <f t="shared" si="6"/>
        <v/>
      </c>
      <c r="AM77" s="52" t="str">
        <f t="shared" si="6"/>
        <v/>
      </c>
      <c r="AN77" s="52" t="str">
        <f t="shared" si="6"/>
        <v/>
      </c>
      <c r="AO77" s="52" t="str">
        <f t="shared" si="6"/>
        <v/>
      </c>
      <c r="AP77" s="52" t="str">
        <f t="shared" si="6"/>
        <v/>
      </c>
    </row>
    <row r="78" spans="2:43" hidden="1"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</row>
    <row r="79" spans="2:43" hidden="1">
      <c r="B79" s="49" t="s">
        <v>104</v>
      </c>
      <c r="C79" s="52" t="str">
        <f>IF($B$103=C75,C76,"")</f>
        <v/>
      </c>
      <c r="D79" s="52" t="str">
        <f t="shared" ref="D79:AP79" si="7">IF($B$103=D75,D76,"")</f>
        <v/>
      </c>
      <c r="E79" s="52" t="str">
        <f t="shared" si="7"/>
        <v/>
      </c>
      <c r="F79" s="52" t="str">
        <f t="shared" si="7"/>
        <v/>
      </c>
      <c r="G79" s="52" t="str">
        <f t="shared" si="7"/>
        <v/>
      </c>
      <c r="H79" s="52" t="str">
        <f t="shared" si="7"/>
        <v/>
      </c>
      <c r="I79" s="52" t="str">
        <f t="shared" si="7"/>
        <v/>
      </c>
      <c r="J79" s="52" t="str">
        <f t="shared" si="7"/>
        <v/>
      </c>
      <c r="K79" s="52" t="str">
        <f t="shared" si="7"/>
        <v/>
      </c>
      <c r="L79" s="52" t="str">
        <f t="shared" si="7"/>
        <v/>
      </c>
      <c r="M79" s="52" t="str">
        <f t="shared" si="7"/>
        <v/>
      </c>
      <c r="N79" s="52" t="str">
        <f t="shared" si="7"/>
        <v/>
      </c>
      <c r="O79" s="52" t="str">
        <f t="shared" si="7"/>
        <v/>
      </c>
      <c r="P79" s="52" t="str">
        <f t="shared" si="7"/>
        <v/>
      </c>
      <c r="Q79" s="52" t="str">
        <f t="shared" si="7"/>
        <v/>
      </c>
      <c r="R79" s="52" t="str">
        <f t="shared" si="7"/>
        <v/>
      </c>
      <c r="S79" s="52" t="str">
        <f t="shared" si="7"/>
        <v/>
      </c>
      <c r="T79" s="52" t="str">
        <f t="shared" si="7"/>
        <v/>
      </c>
      <c r="U79" s="52" t="str">
        <f t="shared" si="7"/>
        <v/>
      </c>
      <c r="V79" s="52" t="str">
        <f t="shared" si="7"/>
        <v/>
      </c>
      <c r="W79" s="52" t="str">
        <f t="shared" si="7"/>
        <v/>
      </c>
      <c r="X79" s="52" t="str">
        <f t="shared" si="7"/>
        <v/>
      </c>
      <c r="Y79" s="52" t="str">
        <f t="shared" si="7"/>
        <v/>
      </c>
      <c r="Z79" s="52" t="str">
        <f t="shared" si="7"/>
        <v/>
      </c>
      <c r="AA79" s="52" t="str">
        <f t="shared" si="7"/>
        <v/>
      </c>
      <c r="AB79" s="52" t="str">
        <f t="shared" si="7"/>
        <v/>
      </c>
      <c r="AC79" s="52" t="str">
        <f t="shared" si="7"/>
        <v/>
      </c>
      <c r="AD79" s="52" t="str">
        <f t="shared" si="7"/>
        <v/>
      </c>
      <c r="AE79" s="52" t="str">
        <f t="shared" si="7"/>
        <v/>
      </c>
      <c r="AF79" s="52" t="str">
        <f t="shared" si="7"/>
        <v/>
      </c>
      <c r="AG79" s="52" t="str">
        <f t="shared" si="7"/>
        <v/>
      </c>
      <c r="AH79" s="52" t="str">
        <f t="shared" si="7"/>
        <v/>
      </c>
      <c r="AI79" s="52" t="str">
        <f t="shared" si="7"/>
        <v/>
      </c>
      <c r="AJ79" s="52" t="str">
        <f t="shared" si="7"/>
        <v/>
      </c>
      <c r="AK79" s="52" t="str">
        <f t="shared" si="7"/>
        <v/>
      </c>
      <c r="AL79" s="52" t="str">
        <f t="shared" si="7"/>
        <v/>
      </c>
      <c r="AM79" s="52" t="str">
        <f t="shared" si="7"/>
        <v/>
      </c>
      <c r="AN79" s="52" t="str">
        <f t="shared" si="7"/>
        <v/>
      </c>
      <c r="AO79" s="52" t="str">
        <f t="shared" si="7"/>
        <v/>
      </c>
      <c r="AP79" s="52" t="str">
        <f t="shared" si="7"/>
        <v/>
      </c>
    </row>
    <row r="80" spans="2:43" hidden="1"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</row>
    <row r="81" spans="2:42" hidden="1">
      <c r="B81" s="49" t="s">
        <v>114</v>
      </c>
      <c r="C81" s="52">
        <f t="shared" ref="C81:I81" si="8">HLOOKUP(C75,$C$11:$AP$65,2,FALSE)</f>
        <v>18537961.255754095</v>
      </c>
      <c r="D81" s="52">
        <f t="shared" si="8"/>
        <v>16742807.645257775</v>
      </c>
      <c r="E81" s="52">
        <f t="shared" si="8"/>
        <v>13456853.384575132</v>
      </c>
      <c r="F81" s="52">
        <f t="shared" si="8"/>
        <v>11325717.715190813</v>
      </c>
      <c r="G81" s="52">
        <f t="shared" si="8"/>
        <v>10065092.613543957</v>
      </c>
      <c r="H81" s="52">
        <f t="shared" si="8"/>
        <v>9529242.5187914092</v>
      </c>
      <c r="I81" s="52">
        <f t="shared" si="8"/>
        <v>9496569.5511981957</v>
      </c>
      <c r="J81" s="52">
        <f t="shared" ref="J81:AP81" si="9">HLOOKUP(J75,$C$11:$AP$65,2,FALSE)</f>
        <v>8981821.1227469742</v>
      </c>
      <c r="K81" s="52">
        <f t="shared" si="9"/>
        <v>7738761.083926715</v>
      </c>
      <c r="L81" s="52">
        <f t="shared" si="9"/>
        <v>6429338.2878073268</v>
      </c>
      <c r="M81" s="52">
        <f t="shared" si="9"/>
        <v>5635440.1485635089</v>
      </c>
      <c r="N81" s="52">
        <f t="shared" si="9"/>
        <v>2481489.9749683565</v>
      </c>
      <c r="O81" s="52">
        <f t="shared" si="9"/>
        <v>1786699.5531073886</v>
      </c>
      <c r="P81" s="52">
        <f t="shared" si="9"/>
        <v>1598093.3701501191</v>
      </c>
      <c r="Q81" s="52">
        <f t="shared" si="9"/>
        <v>1424324.932294355</v>
      </c>
      <c r="R81" s="52">
        <f t="shared" si="9"/>
        <v>939533.86519682361</v>
      </c>
      <c r="S81" s="52">
        <f t="shared" si="9"/>
        <v>754332.14480169141</v>
      </c>
      <c r="T81" s="52">
        <f t="shared" si="9"/>
        <v>689894.35798078077</v>
      </c>
      <c r="U81" s="52">
        <f t="shared" si="9"/>
        <v>634230.86033898778</v>
      </c>
      <c r="V81" s="52">
        <f t="shared" si="9"/>
        <v>551733.34405781317</v>
      </c>
      <c r="W81" s="52">
        <f t="shared" si="9"/>
        <v>525729.29409352213</v>
      </c>
      <c r="X81" s="52">
        <f t="shared" si="9"/>
        <v>387053.54933142883</v>
      </c>
      <c r="Y81" s="52">
        <f t="shared" si="9"/>
        <v>296630.80447741138</v>
      </c>
      <c r="Z81" s="52">
        <f t="shared" si="9"/>
        <v>284607.88178559055</v>
      </c>
      <c r="AA81" s="52">
        <f t="shared" si="9"/>
        <v>153555.07668592359</v>
      </c>
      <c r="AB81" s="52">
        <f t="shared" si="9"/>
        <v>143508.6550088035</v>
      </c>
      <c r="AC81" s="52">
        <f t="shared" si="9"/>
        <v>141440.05310385302</v>
      </c>
      <c r="AD81" s="52">
        <f t="shared" si="9"/>
        <v>105474.1251299312</v>
      </c>
      <c r="AE81" s="52">
        <f t="shared" si="9"/>
        <v>0</v>
      </c>
      <c r="AF81" s="52">
        <f t="shared" si="9"/>
        <v>0</v>
      </c>
      <c r="AG81" s="52">
        <f t="shared" si="9"/>
        <v>0</v>
      </c>
      <c r="AH81" s="52">
        <f t="shared" si="9"/>
        <v>0</v>
      </c>
      <c r="AI81" s="52">
        <f t="shared" si="9"/>
        <v>0</v>
      </c>
      <c r="AJ81" s="52">
        <f t="shared" si="9"/>
        <v>0</v>
      </c>
      <c r="AK81" s="52">
        <f t="shared" si="9"/>
        <v>0</v>
      </c>
      <c r="AL81" s="52">
        <f t="shared" si="9"/>
        <v>0</v>
      </c>
      <c r="AM81" s="52">
        <f t="shared" si="9"/>
        <v>0</v>
      </c>
      <c r="AN81" s="52">
        <f t="shared" si="9"/>
        <v>0</v>
      </c>
      <c r="AO81" s="52">
        <f t="shared" si="9"/>
        <v>0</v>
      </c>
      <c r="AP81" s="52">
        <f t="shared" si="9"/>
        <v>0</v>
      </c>
    </row>
    <row r="82" spans="2:42" hidden="1">
      <c r="B82" s="49" t="s">
        <v>109</v>
      </c>
      <c r="C82" s="52">
        <f t="shared" ref="C82:I82" si="10">HLOOKUP(C75,$C$11:$AP$65,3,FALSE)</f>
        <v>4014086.0003111274</v>
      </c>
      <c r="D82" s="52">
        <f t="shared" si="10"/>
        <v>2223978.9794302117</v>
      </c>
      <c r="E82" s="52">
        <f t="shared" si="10"/>
        <v>2533952.6573139774</v>
      </c>
      <c r="F82" s="52">
        <f t="shared" si="10"/>
        <v>2291884.8243895886</v>
      </c>
      <c r="G82" s="52">
        <f t="shared" si="10"/>
        <v>2888901.5775592024</v>
      </c>
      <c r="H82" s="52">
        <f t="shared" si="10"/>
        <v>3959944.5538498522</v>
      </c>
      <c r="I82" s="52">
        <f t="shared" si="10"/>
        <v>2379072.5475707282</v>
      </c>
      <c r="J82" s="52">
        <f t="shared" ref="J82:AP82" si="11">HLOOKUP(J75,$C$11:$AP$65,3,FALSE)</f>
        <v>7689242.5806634091</v>
      </c>
      <c r="K82" s="52">
        <f t="shared" si="11"/>
        <v>1934316.0669207543</v>
      </c>
      <c r="L82" s="52">
        <f t="shared" si="11"/>
        <v>570636.16789585701</v>
      </c>
      <c r="M82" s="52">
        <f t="shared" si="11"/>
        <v>2606165.2353610848</v>
      </c>
      <c r="N82" s="52">
        <f t="shared" si="11"/>
        <v>1061423.6481852059</v>
      </c>
      <c r="O82" s="52">
        <f t="shared" si="11"/>
        <v>1027585.9402068999</v>
      </c>
      <c r="P82" s="52">
        <f t="shared" si="11"/>
        <v>341268.57927747647</v>
      </c>
      <c r="Q82" s="52">
        <f t="shared" si="11"/>
        <v>667483.56856478169</v>
      </c>
      <c r="R82" s="52">
        <f t="shared" si="11"/>
        <v>407388.13542543183</v>
      </c>
      <c r="S82" s="52">
        <f t="shared" si="11"/>
        <v>386665.03737068753</v>
      </c>
      <c r="T82" s="52">
        <f t="shared" si="11"/>
        <v>285078.59511670825</v>
      </c>
      <c r="U82" s="52">
        <f t="shared" si="11"/>
        <v>155772.3923603991</v>
      </c>
      <c r="V82" s="52">
        <f t="shared" si="11"/>
        <v>166943.73537169161</v>
      </c>
      <c r="W82" s="52">
        <f t="shared" si="11"/>
        <v>476591.61298534164</v>
      </c>
      <c r="X82" s="52">
        <f t="shared" si="11"/>
        <v>183418.92293223777</v>
      </c>
      <c r="Y82" s="52">
        <f t="shared" si="11"/>
        <v>109049.1334384568</v>
      </c>
      <c r="Z82" s="52">
        <f t="shared" si="11"/>
        <v>174834.35981926305</v>
      </c>
      <c r="AA82" s="52">
        <f t="shared" si="11"/>
        <v>122940.94406064162</v>
      </c>
      <c r="AB82" s="52">
        <f t="shared" si="11"/>
        <v>138972.02324972954</v>
      </c>
      <c r="AC82" s="52">
        <f t="shared" si="11"/>
        <v>121982.28162719822</v>
      </c>
      <c r="AD82" s="52">
        <f t="shared" si="11"/>
        <v>105474.1251299312</v>
      </c>
      <c r="AE82" s="52">
        <f t="shared" si="11"/>
        <v>0</v>
      </c>
      <c r="AF82" s="52">
        <f t="shared" si="11"/>
        <v>0</v>
      </c>
      <c r="AG82" s="52">
        <f t="shared" si="11"/>
        <v>0</v>
      </c>
      <c r="AH82" s="52">
        <f t="shared" si="11"/>
        <v>0</v>
      </c>
      <c r="AI82" s="52">
        <f t="shared" si="11"/>
        <v>0</v>
      </c>
      <c r="AJ82" s="52">
        <f t="shared" si="11"/>
        <v>0</v>
      </c>
      <c r="AK82" s="52">
        <f t="shared" si="11"/>
        <v>0</v>
      </c>
      <c r="AL82" s="52">
        <f t="shared" si="11"/>
        <v>0</v>
      </c>
      <c r="AM82" s="52">
        <f t="shared" si="11"/>
        <v>0</v>
      </c>
      <c r="AN82" s="52">
        <f t="shared" si="11"/>
        <v>0</v>
      </c>
      <c r="AO82" s="52">
        <f t="shared" si="11"/>
        <v>0</v>
      </c>
      <c r="AP82" s="52">
        <f t="shared" si="11"/>
        <v>0</v>
      </c>
    </row>
    <row r="83" spans="2:42" hidden="1">
      <c r="B83" s="49" t="s">
        <v>110</v>
      </c>
      <c r="C83" s="52">
        <f t="shared" ref="C83:I83" si="12">HLOOKUP(C75,$C$11:$AP$65,14,FALSE)</f>
        <v>274701.68857524695</v>
      </c>
      <c r="D83" s="52">
        <f t="shared" si="12"/>
        <v>74739.165329052965</v>
      </c>
      <c r="E83" s="52">
        <f t="shared" si="12"/>
        <v>154785.13622446454</v>
      </c>
      <c r="F83" s="52">
        <f t="shared" si="12"/>
        <v>39226.405555044861</v>
      </c>
      <c r="G83" s="52">
        <f t="shared" si="12"/>
        <v>110446.55673485549</v>
      </c>
      <c r="H83" s="52">
        <f t="shared" si="12"/>
        <v>124879.65896154036</v>
      </c>
      <c r="I83" s="52">
        <f t="shared" si="12"/>
        <v>225225.56763139844</v>
      </c>
      <c r="J83" s="52">
        <f t="shared" ref="J83:AP83" si="13">HLOOKUP(J75,$C$11:$AP$65,14,FALSE)</f>
        <v>277233.00464570324</v>
      </c>
      <c r="K83" s="52">
        <f t="shared" si="13"/>
        <v>268923.10901492706</v>
      </c>
      <c r="L83" s="52">
        <f t="shared" si="13"/>
        <v>90450.410476520454</v>
      </c>
      <c r="M83" s="52">
        <f t="shared" si="13"/>
        <v>1860.8003761817552</v>
      </c>
      <c r="N83" s="52">
        <f t="shared" si="13"/>
        <v>20878.838715608006</v>
      </c>
      <c r="O83" s="52">
        <f t="shared" si="13"/>
        <v>49402.625847646384</v>
      </c>
      <c r="P83" s="52">
        <f t="shared" si="13"/>
        <v>7480.4572871072896</v>
      </c>
      <c r="Q83" s="52">
        <f t="shared" si="13"/>
        <v>30979.486780605424</v>
      </c>
      <c r="R83" s="52">
        <f t="shared" si="13"/>
        <v>1695.2043897299552</v>
      </c>
      <c r="S83" s="52">
        <f t="shared" si="13"/>
        <v>4850.1460179181304</v>
      </c>
      <c r="T83" s="52">
        <f t="shared" si="13"/>
        <v>1489.5241866483761</v>
      </c>
      <c r="U83" s="52">
        <f t="shared" si="13"/>
        <v>1409.7535019551551</v>
      </c>
      <c r="V83" s="52">
        <f t="shared" si="13"/>
        <v>434.42982301072681</v>
      </c>
      <c r="W83" s="52">
        <f t="shared" si="13"/>
        <v>24060.03174917445</v>
      </c>
      <c r="X83" s="52">
        <f t="shared" si="13"/>
        <v>397.92534347798414</v>
      </c>
      <c r="Y83" s="52">
        <f t="shared" si="13"/>
        <v>18302.974805721922</v>
      </c>
      <c r="Z83" s="52">
        <f t="shared" si="13"/>
        <v>2222.6189886933339</v>
      </c>
      <c r="AA83" s="52">
        <f t="shared" si="13"/>
        <v>509.64849633364207</v>
      </c>
      <c r="AB83" s="52">
        <f t="shared" si="13"/>
        <v>2349.3681984995155</v>
      </c>
      <c r="AC83" s="52">
        <f t="shared" si="13"/>
        <v>404.51029196512536</v>
      </c>
      <c r="AD83" s="52">
        <f t="shared" si="13"/>
        <v>0</v>
      </c>
      <c r="AE83" s="52">
        <f t="shared" si="13"/>
        <v>0</v>
      </c>
      <c r="AF83" s="52">
        <f t="shared" si="13"/>
        <v>0</v>
      </c>
      <c r="AG83" s="52">
        <f t="shared" si="13"/>
        <v>0</v>
      </c>
      <c r="AH83" s="52">
        <f t="shared" si="13"/>
        <v>0</v>
      </c>
      <c r="AI83" s="52">
        <f t="shared" si="13"/>
        <v>0</v>
      </c>
      <c r="AJ83" s="52">
        <f t="shared" si="13"/>
        <v>0</v>
      </c>
      <c r="AK83" s="52">
        <f t="shared" si="13"/>
        <v>0</v>
      </c>
      <c r="AL83" s="52">
        <f t="shared" si="13"/>
        <v>0</v>
      </c>
      <c r="AM83" s="52">
        <f t="shared" si="13"/>
        <v>0</v>
      </c>
      <c r="AN83" s="52">
        <f t="shared" si="13"/>
        <v>0</v>
      </c>
      <c r="AO83" s="52">
        <f t="shared" si="13"/>
        <v>0</v>
      </c>
      <c r="AP83" s="52">
        <f t="shared" si="13"/>
        <v>0</v>
      </c>
    </row>
    <row r="84" spans="2:42" hidden="1">
      <c r="B84" s="49" t="s">
        <v>111</v>
      </c>
      <c r="C84" s="52">
        <f t="shared" ref="C84:I84" si="14">HLOOKUP(C75,$C$11:$AP$65,20,FALSE)</f>
        <v>0</v>
      </c>
      <c r="D84" s="52">
        <f t="shared" si="14"/>
        <v>0</v>
      </c>
      <c r="E84" s="52">
        <f t="shared" si="14"/>
        <v>0</v>
      </c>
      <c r="F84" s="52">
        <f t="shared" si="14"/>
        <v>0</v>
      </c>
      <c r="G84" s="52">
        <f t="shared" si="14"/>
        <v>0</v>
      </c>
      <c r="H84" s="52">
        <f t="shared" si="14"/>
        <v>0</v>
      </c>
      <c r="I84" s="52">
        <f t="shared" si="14"/>
        <v>0</v>
      </c>
      <c r="J84" s="52">
        <f t="shared" ref="J84:AP84" si="15">HLOOKUP(J75,$C$11:$AP$65,20,FALSE)</f>
        <v>0</v>
      </c>
      <c r="K84" s="52">
        <f t="shared" si="15"/>
        <v>0</v>
      </c>
      <c r="L84" s="52">
        <f t="shared" si="15"/>
        <v>0</v>
      </c>
      <c r="M84" s="52">
        <f t="shared" si="15"/>
        <v>0</v>
      </c>
      <c r="N84" s="52">
        <f t="shared" si="15"/>
        <v>0</v>
      </c>
      <c r="O84" s="52">
        <f t="shared" si="15"/>
        <v>0</v>
      </c>
      <c r="P84" s="52">
        <f t="shared" si="15"/>
        <v>0</v>
      </c>
      <c r="Q84" s="52">
        <f t="shared" si="15"/>
        <v>0</v>
      </c>
      <c r="R84" s="52">
        <f t="shared" si="15"/>
        <v>0</v>
      </c>
      <c r="S84" s="52">
        <f t="shared" si="15"/>
        <v>0</v>
      </c>
      <c r="T84" s="52">
        <f t="shared" si="15"/>
        <v>0</v>
      </c>
      <c r="U84" s="52">
        <f t="shared" si="15"/>
        <v>0</v>
      </c>
      <c r="V84" s="52">
        <f t="shared" si="15"/>
        <v>0</v>
      </c>
      <c r="W84" s="52">
        <f t="shared" si="15"/>
        <v>0</v>
      </c>
      <c r="X84" s="52">
        <f t="shared" si="15"/>
        <v>0</v>
      </c>
      <c r="Y84" s="52">
        <f t="shared" si="15"/>
        <v>0</v>
      </c>
      <c r="Z84" s="52">
        <f t="shared" si="15"/>
        <v>0</v>
      </c>
      <c r="AA84" s="52">
        <f t="shared" si="15"/>
        <v>0</v>
      </c>
      <c r="AB84" s="52">
        <f t="shared" si="15"/>
        <v>0</v>
      </c>
      <c r="AC84" s="52">
        <f t="shared" si="15"/>
        <v>0</v>
      </c>
      <c r="AD84" s="52">
        <f t="shared" si="15"/>
        <v>0</v>
      </c>
      <c r="AE84" s="52">
        <f t="shared" si="15"/>
        <v>0</v>
      </c>
      <c r="AF84" s="52">
        <f t="shared" si="15"/>
        <v>0</v>
      </c>
      <c r="AG84" s="52">
        <f t="shared" si="15"/>
        <v>0</v>
      </c>
      <c r="AH84" s="52">
        <f t="shared" si="15"/>
        <v>0</v>
      </c>
      <c r="AI84" s="52">
        <f t="shared" si="15"/>
        <v>0</v>
      </c>
      <c r="AJ84" s="52">
        <f t="shared" si="15"/>
        <v>0</v>
      </c>
      <c r="AK84" s="52">
        <f t="shared" si="15"/>
        <v>0</v>
      </c>
      <c r="AL84" s="52">
        <f t="shared" si="15"/>
        <v>0</v>
      </c>
      <c r="AM84" s="52">
        <f t="shared" si="15"/>
        <v>0</v>
      </c>
      <c r="AN84" s="52">
        <f t="shared" si="15"/>
        <v>0</v>
      </c>
      <c r="AO84" s="52">
        <f t="shared" si="15"/>
        <v>0</v>
      </c>
      <c r="AP84" s="52">
        <f t="shared" si="15"/>
        <v>0</v>
      </c>
    </row>
    <row r="85" spans="2:42" hidden="1">
      <c r="B85" s="49" t="s">
        <v>112</v>
      </c>
      <c r="C85" s="52">
        <f t="shared" ref="C85:I85" si="16">HLOOKUP(C75,$C$11:$AP$65,21,FALSE)</f>
        <v>13623586.180623811</v>
      </c>
      <c r="D85" s="52">
        <f t="shared" si="16"/>
        <v>14191923.229223382</v>
      </c>
      <c r="E85" s="52">
        <f t="shared" si="16"/>
        <v>10319873.374534192</v>
      </c>
      <c r="F85" s="52">
        <f t="shared" si="16"/>
        <v>8844089.4121099412</v>
      </c>
      <c r="G85" s="52">
        <f t="shared" si="16"/>
        <v>6917923.5226734355</v>
      </c>
      <c r="H85" s="52">
        <f t="shared" si="16"/>
        <v>5198412.231917466</v>
      </c>
      <c r="I85" s="52">
        <f t="shared" si="16"/>
        <v>6712917.680188939</v>
      </c>
      <c r="J85" s="52">
        <f t="shared" ref="J85:AP85" si="17">HLOOKUP(J75,$C$11:$AP$65,21,FALSE)</f>
        <v>524161.98796501226</v>
      </c>
      <c r="K85" s="52">
        <f t="shared" si="17"/>
        <v>5155419.8103534831</v>
      </c>
      <c r="L85" s="52">
        <f t="shared" si="17"/>
        <v>5444877.7055741362</v>
      </c>
      <c r="M85" s="52">
        <f t="shared" si="17"/>
        <v>2998751.9533874034</v>
      </c>
      <c r="N85" s="52">
        <f t="shared" si="17"/>
        <v>1348161.3409606777</v>
      </c>
      <c r="O85" s="52">
        <f t="shared" si="17"/>
        <v>544493.74562476575</v>
      </c>
      <c r="P85" s="52">
        <f t="shared" si="17"/>
        <v>1158214.7895291364</v>
      </c>
      <c r="Q85" s="52">
        <f t="shared" si="17"/>
        <v>643202.56538986426</v>
      </c>
      <c r="R85" s="52">
        <f t="shared" si="17"/>
        <v>486963.52557258116</v>
      </c>
      <c r="S85" s="52">
        <f t="shared" si="17"/>
        <v>323601.16248647653</v>
      </c>
      <c r="T85" s="52">
        <f t="shared" si="17"/>
        <v>336788.25103768182</v>
      </c>
      <c r="U85" s="52">
        <f t="shared" si="17"/>
        <v>456857.67142079322</v>
      </c>
      <c r="V85" s="52">
        <f t="shared" si="17"/>
        <v>331839.81692959316</v>
      </c>
      <c r="W85" s="52">
        <f t="shared" si="17"/>
        <v>23372.236089406804</v>
      </c>
      <c r="X85" s="52">
        <f t="shared" si="17"/>
        <v>189439.81975802744</v>
      </c>
      <c r="Y85" s="52">
        <f t="shared" si="17"/>
        <v>155348.79013724977</v>
      </c>
      <c r="Z85" s="52">
        <f t="shared" si="17"/>
        <v>94617.445428896695</v>
      </c>
      <c r="AA85" s="52">
        <f t="shared" si="17"/>
        <v>25551.986621505999</v>
      </c>
      <c r="AB85" s="52">
        <f t="shared" si="17"/>
        <v>1999.3936544077612</v>
      </c>
      <c r="AC85" s="52">
        <f t="shared" si="17"/>
        <v>1001.0005586157642</v>
      </c>
      <c r="AD85" s="52">
        <f t="shared" si="17"/>
        <v>0</v>
      </c>
      <c r="AE85" s="52">
        <f t="shared" si="17"/>
        <v>0</v>
      </c>
      <c r="AF85" s="52">
        <f t="shared" si="17"/>
        <v>0</v>
      </c>
      <c r="AG85" s="52">
        <f t="shared" si="17"/>
        <v>0</v>
      </c>
      <c r="AH85" s="52">
        <f t="shared" si="17"/>
        <v>0</v>
      </c>
      <c r="AI85" s="52">
        <f t="shared" si="17"/>
        <v>0</v>
      </c>
      <c r="AJ85" s="52">
        <f t="shared" si="17"/>
        <v>0</v>
      </c>
      <c r="AK85" s="52">
        <f t="shared" si="17"/>
        <v>0</v>
      </c>
      <c r="AL85" s="52">
        <f t="shared" si="17"/>
        <v>0</v>
      </c>
      <c r="AM85" s="52">
        <f t="shared" si="17"/>
        <v>0</v>
      </c>
      <c r="AN85" s="52">
        <f t="shared" si="17"/>
        <v>0</v>
      </c>
      <c r="AO85" s="52">
        <f t="shared" si="17"/>
        <v>0</v>
      </c>
      <c r="AP85" s="52">
        <f t="shared" si="17"/>
        <v>0</v>
      </c>
    </row>
    <row r="86" spans="2:42" hidden="1">
      <c r="B86" s="49" t="s">
        <v>113</v>
      </c>
      <c r="C86" s="52">
        <f t="shared" ref="C86:I86" si="18">HLOOKUP(C75,$C$11:$AP$65,43,FALSE)</f>
        <v>625587.34204962489</v>
      </c>
      <c r="D86" s="52">
        <f t="shared" si="18"/>
        <v>252166.27127512885</v>
      </c>
      <c r="E86" s="52">
        <f t="shared" si="18"/>
        <v>448242.17230821447</v>
      </c>
      <c r="F86" s="52">
        <f t="shared" si="18"/>
        <v>150517.07313623858</v>
      </c>
      <c r="G86" s="52">
        <f t="shared" si="18"/>
        <v>147820.95657646318</v>
      </c>
      <c r="H86" s="52">
        <f t="shared" si="18"/>
        <v>246006.07406255082</v>
      </c>
      <c r="I86" s="52">
        <f t="shared" si="18"/>
        <v>179353.75580712906</v>
      </c>
      <c r="J86" s="52">
        <f t="shared" ref="J86:AP86" si="19">HLOOKUP(J75,$C$11:$AP$65,43,FALSE)</f>
        <v>491183.54947285051</v>
      </c>
      <c r="K86" s="52">
        <f t="shared" si="19"/>
        <v>380102.09763755027</v>
      </c>
      <c r="L86" s="52">
        <f t="shared" si="19"/>
        <v>323374.00386081275</v>
      </c>
      <c r="M86" s="52">
        <f t="shared" si="19"/>
        <v>28662.159438838644</v>
      </c>
      <c r="N86" s="52">
        <f t="shared" si="19"/>
        <v>51026.147106865312</v>
      </c>
      <c r="O86" s="52">
        <f t="shared" si="19"/>
        <v>165217.28562236158</v>
      </c>
      <c r="P86" s="52">
        <f t="shared" si="19"/>
        <v>91129.499862113822</v>
      </c>
      <c r="Q86" s="52">
        <f t="shared" si="19"/>
        <v>82659.311559103662</v>
      </c>
      <c r="R86" s="52">
        <f t="shared" si="19"/>
        <v>43486.999809080684</v>
      </c>
      <c r="S86" s="52">
        <f t="shared" si="19"/>
        <v>39215.798926609197</v>
      </c>
      <c r="T86" s="52">
        <f t="shared" si="19"/>
        <v>66537.987639742321</v>
      </c>
      <c r="U86" s="52">
        <f t="shared" si="19"/>
        <v>20191.04305584036</v>
      </c>
      <c r="V86" s="52">
        <f t="shared" si="19"/>
        <v>52515.361933517648</v>
      </c>
      <c r="W86" s="52">
        <f t="shared" si="19"/>
        <v>1705.4132695992814</v>
      </c>
      <c r="X86" s="52">
        <f t="shared" si="19"/>
        <v>13796.881297685633</v>
      </c>
      <c r="Y86" s="52">
        <f t="shared" si="19"/>
        <v>13929.906095982915</v>
      </c>
      <c r="Z86" s="52">
        <f t="shared" si="19"/>
        <v>12933.457548737457</v>
      </c>
      <c r="AA86" s="52">
        <f t="shared" si="19"/>
        <v>4552.4975074423173</v>
      </c>
      <c r="AB86" s="52">
        <f t="shared" si="19"/>
        <v>187.91410045184236</v>
      </c>
      <c r="AC86" s="52">
        <f t="shared" si="19"/>
        <v>18052.216431788773</v>
      </c>
      <c r="AD86" s="52">
        <f t="shared" si="19"/>
        <v>0</v>
      </c>
      <c r="AE86" s="52">
        <f t="shared" si="19"/>
        <v>0</v>
      </c>
      <c r="AF86" s="52">
        <f t="shared" si="19"/>
        <v>0</v>
      </c>
      <c r="AG86" s="52">
        <f t="shared" si="19"/>
        <v>0</v>
      </c>
      <c r="AH86" s="52">
        <f t="shared" si="19"/>
        <v>0</v>
      </c>
      <c r="AI86" s="52">
        <f t="shared" si="19"/>
        <v>0</v>
      </c>
      <c r="AJ86" s="52">
        <f t="shared" si="19"/>
        <v>0</v>
      </c>
      <c r="AK86" s="52">
        <f t="shared" si="19"/>
        <v>0</v>
      </c>
      <c r="AL86" s="52">
        <f t="shared" si="19"/>
        <v>0</v>
      </c>
      <c r="AM86" s="52">
        <f t="shared" si="19"/>
        <v>0</v>
      </c>
      <c r="AN86" s="52">
        <f t="shared" si="19"/>
        <v>0</v>
      </c>
      <c r="AO86" s="52">
        <f t="shared" si="19"/>
        <v>0</v>
      </c>
      <c r="AP86" s="52">
        <f t="shared" si="19"/>
        <v>0</v>
      </c>
    </row>
    <row r="87" spans="2:42" hidden="1"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</row>
    <row r="88" spans="2:42" hidden="1">
      <c r="B88" s="49" t="s">
        <v>117</v>
      </c>
      <c r="C88" s="53">
        <f>IFERROR(C82/C$81,"")</f>
        <v>0.21653330400963991</v>
      </c>
      <c r="D88" s="53">
        <f t="shared" ref="D88:AP88" si="20">IFERROR(D82/D$81,"")</f>
        <v>0.13283190170676842</v>
      </c>
      <c r="E88" s="53">
        <f t="shared" si="20"/>
        <v>0.18830201867388338</v>
      </c>
      <c r="F88" s="53">
        <f t="shared" si="20"/>
        <v>0.20236111141244134</v>
      </c>
      <c r="G88" s="53">
        <f t="shared" si="20"/>
        <v>0.28702185747121595</v>
      </c>
      <c r="H88" s="53">
        <f t="shared" si="20"/>
        <v>0.41555711758211089</v>
      </c>
      <c r="I88" s="53">
        <f t="shared" si="20"/>
        <v>0.25051915165203598</v>
      </c>
      <c r="J88" s="53">
        <f t="shared" si="20"/>
        <v>0.85608948069450674</v>
      </c>
      <c r="K88" s="53">
        <f t="shared" si="20"/>
        <v>0.24995164548215584</v>
      </c>
      <c r="L88" s="53">
        <f t="shared" si="20"/>
        <v>8.8755038598298391E-2</v>
      </c>
      <c r="M88" s="53">
        <f t="shared" si="20"/>
        <v>0.4624599262269522</v>
      </c>
      <c r="N88" s="53">
        <f t="shared" si="20"/>
        <v>0.42773642404045614</v>
      </c>
      <c r="O88" s="53">
        <f t="shared" si="20"/>
        <v>0.57513079824738578</v>
      </c>
      <c r="P88" s="53">
        <f t="shared" si="20"/>
        <v>0.21354733437472365</v>
      </c>
      <c r="Q88" s="53">
        <f t="shared" si="20"/>
        <v>0.46863152742090569</v>
      </c>
      <c r="R88" s="53">
        <f t="shared" si="20"/>
        <v>0.43360665380602093</v>
      </c>
      <c r="S88" s="53">
        <f t="shared" si="20"/>
        <v>0.51259254962857115</v>
      </c>
      <c r="T88" s="53">
        <f t="shared" si="20"/>
        <v>0.41322065011676762</v>
      </c>
      <c r="U88" s="53">
        <f t="shared" si="20"/>
        <v>0.24560834563796038</v>
      </c>
      <c r="V88" s="53">
        <f t="shared" si="20"/>
        <v>0.30258047147173778</v>
      </c>
      <c r="W88" s="53">
        <f t="shared" si="20"/>
        <v>0.90653425315987934</v>
      </c>
      <c r="X88" s="53">
        <f t="shared" si="20"/>
        <v>0.47388513359214429</v>
      </c>
      <c r="Y88" s="53">
        <f t="shared" si="20"/>
        <v>0.36762578866538781</v>
      </c>
      <c r="Z88" s="53">
        <f t="shared" si="20"/>
        <v>0.61429907957002605</v>
      </c>
      <c r="AA88" s="53">
        <f t="shared" si="20"/>
        <v>0.80063093135045549</v>
      </c>
      <c r="AB88" s="53">
        <f t="shared" si="20"/>
        <v>0.96838774805048755</v>
      </c>
      <c r="AC88" s="53">
        <f t="shared" si="20"/>
        <v>0.86243096598409896</v>
      </c>
      <c r="AD88" s="53">
        <f t="shared" si="20"/>
        <v>1</v>
      </c>
      <c r="AE88" s="53" t="str">
        <f t="shared" si="20"/>
        <v/>
      </c>
      <c r="AF88" s="53" t="str">
        <f t="shared" si="20"/>
        <v/>
      </c>
      <c r="AG88" s="53" t="str">
        <f t="shared" si="20"/>
        <v/>
      </c>
      <c r="AH88" s="53" t="str">
        <f t="shared" si="20"/>
        <v/>
      </c>
      <c r="AI88" s="53" t="str">
        <f t="shared" si="20"/>
        <v/>
      </c>
      <c r="AJ88" s="53" t="str">
        <f t="shared" si="20"/>
        <v/>
      </c>
      <c r="AK88" s="53" t="str">
        <f t="shared" si="20"/>
        <v/>
      </c>
      <c r="AL88" s="53" t="str">
        <f t="shared" si="20"/>
        <v/>
      </c>
      <c r="AM88" s="53" t="str">
        <f t="shared" si="20"/>
        <v/>
      </c>
      <c r="AN88" s="53" t="str">
        <f t="shared" si="20"/>
        <v/>
      </c>
      <c r="AO88" s="53" t="str">
        <f t="shared" si="20"/>
        <v/>
      </c>
      <c r="AP88" s="53" t="str">
        <f t="shared" si="20"/>
        <v/>
      </c>
    </row>
    <row r="89" spans="2:42" hidden="1">
      <c r="B89" s="49" t="s">
        <v>118</v>
      </c>
      <c r="C89" s="53">
        <f>IFERROR(C83/C$81,"")</f>
        <v>1.4818333299190646E-2</v>
      </c>
      <c r="D89" s="53">
        <f t="shared" ref="D89:AP89" si="21">IFERROR(D83/D$81,"")</f>
        <v>4.4639565186799512E-3</v>
      </c>
      <c r="E89" s="53">
        <f t="shared" si="21"/>
        <v>1.1502327609654009E-2</v>
      </c>
      <c r="F89" s="53">
        <f t="shared" si="21"/>
        <v>3.4634807737113004E-3</v>
      </c>
      <c r="G89" s="53">
        <f t="shared" si="21"/>
        <v>1.0973228064114835E-2</v>
      </c>
      <c r="H89" s="53">
        <f t="shared" si="21"/>
        <v>1.3104888317752543E-2</v>
      </c>
      <c r="I89" s="53">
        <f t="shared" si="21"/>
        <v>2.3716518519361702E-2</v>
      </c>
      <c r="J89" s="53">
        <f t="shared" si="21"/>
        <v>3.0866012677940653E-2</v>
      </c>
      <c r="K89" s="53">
        <f t="shared" si="21"/>
        <v>3.4750150069043494E-2</v>
      </c>
      <c r="L89" s="53">
        <f t="shared" si="21"/>
        <v>1.4068385645230658E-2</v>
      </c>
      <c r="M89" s="53">
        <f t="shared" si="21"/>
        <v>3.3019610307742848E-4</v>
      </c>
      <c r="N89" s="53">
        <f t="shared" si="21"/>
        <v>8.4138315795026525E-3</v>
      </c>
      <c r="O89" s="53">
        <f t="shared" si="21"/>
        <v>2.7650214476030076E-2</v>
      </c>
      <c r="P89" s="53">
        <f t="shared" si="21"/>
        <v>4.6808637260065738E-3</v>
      </c>
      <c r="Q89" s="53">
        <f t="shared" si="21"/>
        <v>2.1750294527739907E-2</v>
      </c>
      <c r="R89" s="53">
        <f t="shared" si="21"/>
        <v>1.8043036579366149E-3</v>
      </c>
      <c r="S89" s="53">
        <f t="shared" si="21"/>
        <v>6.4297220413339264E-3</v>
      </c>
      <c r="T89" s="53">
        <f t="shared" si="21"/>
        <v>2.1590612670148428E-3</v>
      </c>
      <c r="U89" s="53">
        <f t="shared" si="21"/>
        <v>2.222776578865401E-3</v>
      </c>
      <c r="V89" s="53">
        <f t="shared" si="21"/>
        <v>7.8739091571961484E-4</v>
      </c>
      <c r="W89" s="53">
        <f t="shared" si="21"/>
        <v>4.5765058214341021E-2</v>
      </c>
      <c r="X89" s="53">
        <f t="shared" si="21"/>
        <v>1.0280886047042703E-3</v>
      </c>
      <c r="Y89" s="53">
        <f t="shared" si="21"/>
        <v>6.1702879571011331E-2</v>
      </c>
      <c r="Z89" s="53">
        <f t="shared" si="21"/>
        <v>7.8094077182575879E-3</v>
      </c>
      <c r="AA89" s="53">
        <f t="shared" si="21"/>
        <v>3.3189947693885759E-3</v>
      </c>
      <c r="AB89" s="53">
        <f t="shared" si="21"/>
        <v>1.6370916432569133E-2</v>
      </c>
      <c r="AC89" s="53">
        <f t="shared" si="21"/>
        <v>2.8599416013235786E-3</v>
      </c>
      <c r="AD89" s="53">
        <f t="shared" si="21"/>
        <v>0</v>
      </c>
      <c r="AE89" s="53" t="str">
        <f t="shared" si="21"/>
        <v/>
      </c>
      <c r="AF89" s="53" t="str">
        <f t="shared" si="21"/>
        <v/>
      </c>
      <c r="AG89" s="53" t="str">
        <f t="shared" si="21"/>
        <v/>
      </c>
      <c r="AH89" s="53" t="str">
        <f t="shared" si="21"/>
        <v/>
      </c>
      <c r="AI89" s="53" t="str">
        <f t="shared" si="21"/>
        <v/>
      </c>
      <c r="AJ89" s="53" t="str">
        <f t="shared" si="21"/>
        <v/>
      </c>
      <c r="AK89" s="53" t="str">
        <f t="shared" si="21"/>
        <v/>
      </c>
      <c r="AL89" s="53" t="str">
        <f t="shared" si="21"/>
        <v/>
      </c>
      <c r="AM89" s="53" t="str">
        <f t="shared" si="21"/>
        <v/>
      </c>
      <c r="AN89" s="53" t="str">
        <f t="shared" si="21"/>
        <v/>
      </c>
      <c r="AO89" s="53" t="str">
        <f t="shared" si="21"/>
        <v/>
      </c>
      <c r="AP89" s="53" t="str">
        <f t="shared" si="21"/>
        <v/>
      </c>
    </row>
    <row r="90" spans="2:42" hidden="1">
      <c r="B90" s="49" t="s">
        <v>366</v>
      </c>
      <c r="C90" s="53">
        <f>IFERROR(C84/C$81,"")</f>
        <v>0</v>
      </c>
      <c r="D90" s="53">
        <f t="shared" ref="D90:AP90" si="22">IFERROR(D84/D$81,"")</f>
        <v>0</v>
      </c>
      <c r="E90" s="53">
        <f t="shared" si="22"/>
        <v>0</v>
      </c>
      <c r="F90" s="53">
        <f t="shared" si="22"/>
        <v>0</v>
      </c>
      <c r="G90" s="53">
        <f t="shared" si="22"/>
        <v>0</v>
      </c>
      <c r="H90" s="53">
        <f t="shared" si="22"/>
        <v>0</v>
      </c>
      <c r="I90" s="53">
        <f t="shared" si="22"/>
        <v>0</v>
      </c>
      <c r="J90" s="53">
        <f t="shared" si="22"/>
        <v>0</v>
      </c>
      <c r="K90" s="53">
        <f t="shared" si="22"/>
        <v>0</v>
      </c>
      <c r="L90" s="53">
        <f t="shared" si="22"/>
        <v>0</v>
      </c>
      <c r="M90" s="53">
        <f t="shared" si="22"/>
        <v>0</v>
      </c>
      <c r="N90" s="53">
        <f t="shared" si="22"/>
        <v>0</v>
      </c>
      <c r="O90" s="53">
        <f t="shared" si="22"/>
        <v>0</v>
      </c>
      <c r="P90" s="53">
        <f t="shared" si="22"/>
        <v>0</v>
      </c>
      <c r="Q90" s="53">
        <f t="shared" si="22"/>
        <v>0</v>
      </c>
      <c r="R90" s="53">
        <f t="shared" si="22"/>
        <v>0</v>
      </c>
      <c r="S90" s="53">
        <f t="shared" si="22"/>
        <v>0</v>
      </c>
      <c r="T90" s="53">
        <f t="shared" si="22"/>
        <v>0</v>
      </c>
      <c r="U90" s="53">
        <f t="shared" si="22"/>
        <v>0</v>
      </c>
      <c r="V90" s="53">
        <f t="shared" si="22"/>
        <v>0</v>
      </c>
      <c r="W90" s="53">
        <f t="shared" si="22"/>
        <v>0</v>
      </c>
      <c r="X90" s="53">
        <f t="shared" si="22"/>
        <v>0</v>
      </c>
      <c r="Y90" s="53">
        <f t="shared" si="22"/>
        <v>0</v>
      </c>
      <c r="Z90" s="53">
        <f t="shared" si="22"/>
        <v>0</v>
      </c>
      <c r="AA90" s="53">
        <f t="shared" si="22"/>
        <v>0</v>
      </c>
      <c r="AB90" s="53">
        <f t="shared" si="22"/>
        <v>0</v>
      </c>
      <c r="AC90" s="53">
        <f t="shared" si="22"/>
        <v>0</v>
      </c>
      <c r="AD90" s="53">
        <f t="shared" si="22"/>
        <v>0</v>
      </c>
      <c r="AE90" s="53" t="str">
        <f t="shared" si="22"/>
        <v/>
      </c>
      <c r="AF90" s="53" t="str">
        <f t="shared" si="22"/>
        <v/>
      </c>
      <c r="AG90" s="53" t="str">
        <f t="shared" si="22"/>
        <v/>
      </c>
      <c r="AH90" s="53" t="str">
        <f t="shared" si="22"/>
        <v/>
      </c>
      <c r="AI90" s="53" t="str">
        <f t="shared" si="22"/>
        <v/>
      </c>
      <c r="AJ90" s="53" t="str">
        <f t="shared" si="22"/>
        <v/>
      </c>
      <c r="AK90" s="53" t="str">
        <f t="shared" si="22"/>
        <v/>
      </c>
      <c r="AL90" s="53" t="str">
        <f t="shared" si="22"/>
        <v/>
      </c>
      <c r="AM90" s="53" t="str">
        <f t="shared" si="22"/>
        <v/>
      </c>
      <c r="AN90" s="53" t="str">
        <f t="shared" si="22"/>
        <v/>
      </c>
      <c r="AO90" s="53" t="str">
        <f t="shared" si="22"/>
        <v/>
      </c>
      <c r="AP90" s="53" t="str">
        <f t="shared" si="22"/>
        <v/>
      </c>
    </row>
    <row r="91" spans="2:42" hidden="1">
      <c r="B91" s="49" t="s">
        <v>367</v>
      </c>
      <c r="C91" s="53">
        <f>IFERROR(C85/C$81,"")</f>
        <v>0.73490207432573607</v>
      </c>
      <c r="D91" s="53">
        <f t="shared" ref="D91:AP91" si="23">IFERROR(D85/D$81,"")</f>
        <v>0.84764297183113702</v>
      </c>
      <c r="E91" s="53">
        <f t="shared" si="23"/>
        <v>0.76688606761245592</v>
      </c>
      <c r="F91" s="53">
        <f t="shared" si="23"/>
        <v>0.78088555926549841</v>
      </c>
      <c r="G91" s="53">
        <f t="shared" si="23"/>
        <v>0.68731841705702978</v>
      </c>
      <c r="H91" s="53">
        <f t="shared" si="23"/>
        <v>0.5455220833834733</v>
      </c>
      <c r="I91" s="53">
        <f t="shared" si="23"/>
        <v>0.70687816732116293</v>
      </c>
      <c r="J91" s="53">
        <f t="shared" si="23"/>
        <v>5.8358096960709017E-2</v>
      </c>
      <c r="K91" s="53">
        <f t="shared" si="23"/>
        <v>0.66618154436389165</v>
      </c>
      <c r="L91" s="53">
        <f t="shared" si="23"/>
        <v>0.84687995277832351</v>
      </c>
      <c r="M91" s="53">
        <f t="shared" si="23"/>
        <v>0.53212382251132495</v>
      </c>
      <c r="N91" s="53">
        <f t="shared" si="23"/>
        <v>0.54328703906122744</v>
      </c>
      <c r="O91" s="53">
        <f t="shared" si="23"/>
        <v>0.3047483527254452</v>
      </c>
      <c r="P91" s="53">
        <f t="shared" si="23"/>
        <v>0.72474788467480966</v>
      </c>
      <c r="Q91" s="53">
        <f t="shared" si="23"/>
        <v>0.45158415106430094</v>
      </c>
      <c r="R91" s="53">
        <f t="shared" si="23"/>
        <v>0.51830332424533399</v>
      </c>
      <c r="S91" s="53">
        <f t="shared" si="23"/>
        <v>0.42899028593239785</v>
      </c>
      <c r="T91" s="53">
        <f t="shared" si="23"/>
        <v>0.48817365607020102</v>
      </c>
      <c r="U91" s="53">
        <f t="shared" si="23"/>
        <v>0.72033339906640459</v>
      </c>
      <c r="V91" s="53">
        <f t="shared" si="23"/>
        <v>0.60144963233329873</v>
      </c>
      <c r="W91" s="53">
        <f t="shared" si="23"/>
        <v>4.4456788602023595E-2</v>
      </c>
      <c r="X91" s="53">
        <f t="shared" si="23"/>
        <v>0.48944085407627314</v>
      </c>
      <c r="Y91" s="53">
        <f t="shared" si="23"/>
        <v>0.52371091536138714</v>
      </c>
      <c r="Z91" s="53">
        <f t="shared" si="23"/>
        <v>0.33244843689949805</v>
      </c>
      <c r="AA91" s="53">
        <f t="shared" si="23"/>
        <v>0.16640274729417887</v>
      </c>
      <c r="AB91" s="53">
        <f t="shared" si="23"/>
        <v>1.3932216522307375E-2</v>
      </c>
      <c r="AC91" s="53">
        <f t="shared" si="23"/>
        <v>7.0772071746945326E-3</v>
      </c>
      <c r="AD91" s="53">
        <f t="shared" si="23"/>
        <v>0</v>
      </c>
      <c r="AE91" s="53" t="str">
        <f t="shared" si="23"/>
        <v/>
      </c>
      <c r="AF91" s="53" t="str">
        <f t="shared" si="23"/>
        <v/>
      </c>
      <c r="AG91" s="53" t="str">
        <f t="shared" si="23"/>
        <v/>
      </c>
      <c r="AH91" s="53" t="str">
        <f t="shared" si="23"/>
        <v/>
      </c>
      <c r="AI91" s="53" t="str">
        <f t="shared" si="23"/>
        <v/>
      </c>
      <c r="AJ91" s="53" t="str">
        <f t="shared" si="23"/>
        <v/>
      </c>
      <c r="AK91" s="53" t="str">
        <f t="shared" si="23"/>
        <v/>
      </c>
      <c r="AL91" s="53" t="str">
        <f t="shared" si="23"/>
        <v/>
      </c>
      <c r="AM91" s="53" t="str">
        <f t="shared" si="23"/>
        <v/>
      </c>
      <c r="AN91" s="53" t="str">
        <f t="shared" si="23"/>
        <v/>
      </c>
      <c r="AO91" s="53" t="str">
        <f t="shared" si="23"/>
        <v/>
      </c>
      <c r="AP91" s="53" t="str">
        <f t="shared" si="23"/>
        <v/>
      </c>
    </row>
    <row r="92" spans="2:42" hidden="1">
      <c r="B92" s="49" t="s">
        <v>113</v>
      </c>
      <c r="C92" s="53">
        <f>IFERROR(C86/C$81,"")</f>
        <v>3.3746285981444996E-2</v>
      </c>
      <c r="D92" s="53">
        <f t="shared" ref="D92:AP92" si="24">IFERROR(D86/D$81,"")</f>
        <v>1.5061169943414617E-2</v>
      </c>
      <c r="E92" s="53">
        <f t="shared" si="24"/>
        <v>3.3309582819859684E-2</v>
      </c>
      <c r="F92" s="53">
        <f t="shared" si="24"/>
        <v>1.3289848548348948E-2</v>
      </c>
      <c r="G92" s="53">
        <f t="shared" si="24"/>
        <v>1.4686497407639339E-2</v>
      </c>
      <c r="H92" s="53">
        <f t="shared" si="24"/>
        <v>2.5815910716663309E-2</v>
      </c>
      <c r="I92" s="53">
        <f t="shared" si="24"/>
        <v>1.8886162507439304E-2</v>
      </c>
      <c r="J92" s="53">
        <f t="shared" si="24"/>
        <v>5.4686409666843641E-2</v>
      </c>
      <c r="K92" s="53">
        <f t="shared" si="24"/>
        <v>4.9116660084908982E-2</v>
      </c>
      <c r="L92" s="53">
        <f t="shared" si="24"/>
        <v>5.0296622978147382E-2</v>
      </c>
      <c r="M92" s="53">
        <f t="shared" si="24"/>
        <v>5.0860551586453667E-3</v>
      </c>
      <c r="N92" s="53">
        <f t="shared" si="24"/>
        <v>2.0562705318813948E-2</v>
      </c>
      <c r="O92" s="53">
        <f t="shared" si="24"/>
        <v>9.2470659286290918E-2</v>
      </c>
      <c r="P92" s="53">
        <f t="shared" si="24"/>
        <v>5.7023889570077778E-2</v>
      </c>
      <c r="Q92" s="53">
        <f t="shared" si="24"/>
        <v>5.8034026987053441E-2</v>
      </c>
      <c r="R92" s="53">
        <f t="shared" si="24"/>
        <v>4.6285718290708509E-2</v>
      </c>
      <c r="S92" s="53">
        <f t="shared" si="24"/>
        <v>5.1987442397697044E-2</v>
      </c>
      <c r="T92" s="53">
        <f t="shared" si="24"/>
        <v>9.6446632546016486E-2</v>
      </c>
      <c r="U92" s="53">
        <f t="shared" si="24"/>
        <v>3.1835478716769665E-2</v>
      </c>
      <c r="V92" s="53">
        <f t="shared" si="24"/>
        <v>9.5182505279243823E-2</v>
      </c>
      <c r="W92" s="53">
        <f t="shared" si="24"/>
        <v>3.2439000237561521E-3</v>
      </c>
      <c r="X92" s="53">
        <f t="shared" si="24"/>
        <v>3.5645923726878283E-2</v>
      </c>
      <c r="Y92" s="53">
        <f t="shared" si="24"/>
        <v>4.6960416402213837E-2</v>
      </c>
      <c r="Z92" s="53">
        <f t="shared" si="24"/>
        <v>4.5443075812218306E-2</v>
      </c>
      <c r="AA92" s="53">
        <f t="shared" si="24"/>
        <v>2.9647326585976987E-2</v>
      </c>
      <c r="AB92" s="53">
        <f t="shared" si="24"/>
        <v>1.3094269501746415E-3</v>
      </c>
      <c r="AC92" s="53">
        <f t="shared" si="24"/>
        <v>0.12763157278040504</v>
      </c>
      <c r="AD92" s="53">
        <f t="shared" si="24"/>
        <v>0</v>
      </c>
      <c r="AE92" s="53" t="str">
        <f t="shared" si="24"/>
        <v/>
      </c>
      <c r="AF92" s="53" t="str">
        <f t="shared" si="24"/>
        <v/>
      </c>
      <c r="AG92" s="53" t="str">
        <f t="shared" si="24"/>
        <v/>
      </c>
      <c r="AH92" s="53" t="str">
        <f t="shared" si="24"/>
        <v/>
      </c>
      <c r="AI92" s="53" t="str">
        <f t="shared" si="24"/>
        <v/>
      </c>
      <c r="AJ92" s="53" t="str">
        <f t="shared" si="24"/>
        <v/>
      </c>
      <c r="AK92" s="53" t="str">
        <f t="shared" si="24"/>
        <v/>
      </c>
      <c r="AL92" s="53" t="str">
        <f t="shared" si="24"/>
        <v/>
      </c>
      <c r="AM92" s="53" t="str">
        <f t="shared" si="24"/>
        <v/>
      </c>
      <c r="AN92" s="53" t="str">
        <f t="shared" si="24"/>
        <v/>
      </c>
      <c r="AO92" s="53" t="str">
        <f t="shared" si="24"/>
        <v/>
      </c>
      <c r="AP92" s="53" t="str">
        <f t="shared" si="24"/>
        <v/>
      </c>
    </row>
    <row r="93" spans="2:42" hidden="1"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</row>
    <row r="94" spans="2:42" hidden="1">
      <c r="B94" s="49" t="s">
        <v>108</v>
      </c>
      <c r="C94" s="37">
        <f>IF(MAX(C71:AP71)&lt;100000,1,IF(AND(MAX(C71:AP71)&gt;=100000,MAX(C71:AP71)&lt;100000000),1000,IF(MAX(C71:AP71)&gt;=100000000,1000000)))</f>
        <v>1000</v>
      </c>
      <c r="D94" s="37">
        <v>1000000</v>
      </c>
      <c r="E94" s="37">
        <v>1000</v>
      </c>
      <c r="F94" s="37">
        <v>1</v>
      </c>
      <c r="G94" s="37" t="str">
        <f>INDEX(D95:F97,MATCH(Índice!$H$51,C95:C97,0),MATCH(C94,D94:F94,0))</f>
        <v>Miles de UF</v>
      </c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</row>
    <row r="95" spans="2:42" hidden="1">
      <c r="C95" s="37" t="str">
        <f>Índice!H52</f>
        <v>Cifras en UF al 30.06.2012</v>
      </c>
      <c r="D95" s="37" t="s">
        <v>374</v>
      </c>
      <c r="E95" s="37" t="s">
        <v>105</v>
      </c>
      <c r="F95" s="37" t="s">
        <v>22</v>
      </c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</row>
    <row r="96" spans="2:42" hidden="1">
      <c r="C96" s="37" t="str">
        <f>Índice!H53</f>
        <v>Cifras en M$ al 30.06.2012</v>
      </c>
      <c r="D96" s="37" t="s">
        <v>375</v>
      </c>
      <c r="E96" s="37" t="s">
        <v>106</v>
      </c>
      <c r="F96" s="37" t="s">
        <v>372</v>
      </c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</row>
    <row r="97" spans="1:42" hidden="1">
      <c r="C97" s="37" t="str">
        <f>Índice!H54</f>
        <v>Cifras en US$ al 30.06.2012</v>
      </c>
      <c r="D97" s="37" t="s">
        <v>376</v>
      </c>
      <c r="E97" s="37" t="s">
        <v>107</v>
      </c>
      <c r="F97" s="37" t="s">
        <v>373</v>
      </c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</row>
    <row r="99" spans="1:42">
      <c r="B99" s="54" t="s">
        <v>115</v>
      </c>
      <c r="D99" s="55"/>
    </row>
    <row r="100" spans="1:42">
      <c r="A100" s="56"/>
      <c r="B100" s="59" t="s">
        <v>46</v>
      </c>
      <c r="C100" s="57"/>
    </row>
    <row r="101" spans="1:42">
      <c r="B101" s="58"/>
    </row>
    <row r="102" spans="1:42">
      <c r="B102" s="54" t="s">
        <v>116</v>
      </c>
    </row>
    <row r="103" spans="1:42">
      <c r="A103" s="56"/>
      <c r="B103" s="59"/>
      <c r="C103" s="57"/>
    </row>
    <row r="104" spans="1:42">
      <c r="B104" s="58"/>
    </row>
  </sheetData>
  <sheetProtection sheet="1" objects="1" scenarios="1"/>
  <conditionalFormatting sqref="A1:XFD1048576">
    <cfRule type="cellIs" dxfId="39" priority="3" operator="lessThan">
      <formula>0</formula>
    </cfRule>
  </conditionalFormatting>
  <dataValidations count="2">
    <dataValidation type="list" allowBlank="1" showInputMessage="1" showErrorMessage="1" sqref="B103">
      <formula1>$B$11:$AD$11</formula1>
    </dataValidation>
    <dataValidation type="list" allowBlank="1" showInputMessage="1" showErrorMessage="1" sqref="B100">
      <formula1>$B$12:$B$65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4"/>
  <dimension ref="A2:AQ93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16384" width="11.42578125" style="39"/>
  </cols>
  <sheetData>
    <row r="2" spans="2:43">
      <c r="C2" s="96" t="s">
        <v>392</v>
      </c>
    </row>
    <row r="8" spans="2:43" ht="15.75">
      <c r="B8" s="38" t="s">
        <v>163</v>
      </c>
    </row>
    <row r="9" spans="2:43">
      <c r="B9" s="40" t="str">
        <f>Índice!H51</f>
        <v>Cifras en UF al 30.06.2012</v>
      </c>
    </row>
    <row r="11" spans="2:43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</row>
    <row r="12" spans="2:43">
      <c r="B12" s="60" t="str">
        <f>'Datos Generales'!B68</f>
        <v xml:space="preserve">5.21.00.00  Total Pasivo </v>
      </c>
      <c r="C12" s="43">
        <f>Índice!$G$51*'Datos Generales'!C68</f>
        <v>5641629.5581985703</v>
      </c>
      <c r="D12" s="43">
        <f>Índice!$G$51*'Datos Generales'!D68</f>
        <v>0</v>
      </c>
      <c r="E12" s="43">
        <f>Índice!$G$51*'Datos Generales'!E68</f>
        <v>7781474.3743856987</v>
      </c>
      <c r="F12" s="43">
        <f>Índice!$G$51*'Datos Generales'!F68</f>
        <v>5935112.8014934128</v>
      </c>
      <c r="G12" s="43">
        <f>Índice!$G$51*'Datos Generales'!G68</f>
        <v>187965.76357118107</v>
      </c>
      <c r="H12" s="43">
        <f>Índice!$G$51*'Datos Generales'!H68</f>
        <v>8169946.2951046871</v>
      </c>
      <c r="I12" s="43">
        <f>Índice!$G$51*'Datos Generales'!I68</f>
        <v>10057288.609895276</v>
      </c>
      <c r="J12" s="43">
        <f>Índice!$G$51*'Datos Generales'!J68</f>
        <v>1250451.7097885038</v>
      </c>
      <c r="K12" s="43">
        <f>Índice!$G$51*'Datos Generales'!K68</f>
        <v>547022.67520382407</v>
      </c>
      <c r="L12" s="43">
        <f>Índice!$G$51*'Datos Generales'!L68</f>
        <v>1977597.5633038939</v>
      </c>
      <c r="M12" s="43">
        <f>Índice!$G$51*'Datos Generales'!M68</f>
        <v>867611.64360314235</v>
      </c>
      <c r="N12" s="43">
        <f>Índice!$G$51*'Datos Generales'!N68</f>
        <v>58277.457025477117</v>
      </c>
      <c r="O12" s="43">
        <f>Índice!$G$51*'Datos Generales'!O68</f>
        <v>7581.5296172421349</v>
      </c>
      <c r="P12" s="43">
        <f>Índice!$G$51*'Datos Generales'!P68</f>
        <v>1121277.117613367</v>
      </c>
      <c r="Q12" s="43">
        <f>Índice!$G$51*'Datos Generales'!Q68</f>
        <v>14864.703615446078</v>
      </c>
      <c r="R12" s="43">
        <f>Índice!$G$51*'Datos Generales'!R68</f>
        <v>8132585.3303257646</v>
      </c>
      <c r="S12" s="43">
        <f>Índice!$G$51*'Datos Generales'!S68</f>
        <v>57219.887781871148</v>
      </c>
      <c r="T12" s="43">
        <f>Índice!$G$51*'Datos Generales'!T68</f>
        <v>6578410.2520134915</v>
      </c>
      <c r="U12" s="43">
        <f>Índice!$G$51*'Datos Generales'!U68</f>
        <v>243807.36418212287</v>
      </c>
      <c r="V12" s="43">
        <f>Índice!$G$51*'Datos Generales'!V68</f>
        <v>15565460.972910671</v>
      </c>
      <c r="W12" s="43">
        <f>Índice!$G$51*'Datos Generales'!W68</f>
        <v>485840.81395266613</v>
      </c>
      <c r="X12" s="43">
        <f>Índice!$G$51*'Datos Generales'!X68</f>
        <v>476431.98322738486</v>
      </c>
      <c r="Y12" s="43">
        <f>Índice!$G$51*'Datos Generales'!Y68</f>
        <v>12131179.731086614</v>
      </c>
      <c r="Z12" s="43">
        <f>Índice!$G$51*'Datos Generales'!Z68</f>
        <v>181778.21009609604</v>
      </c>
      <c r="AA12" s="43">
        <f>Índice!$G$51*'Datos Generales'!AA68</f>
        <v>711852.15597400663</v>
      </c>
      <c r="AB12" s="43">
        <f>Índice!$G$51*'Datos Generales'!AB68</f>
        <v>15870027.833560785</v>
      </c>
      <c r="AC12" s="43">
        <f>Índice!$G$51*'Datos Generales'!AC68</f>
        <v>448098.58507576666</v>
      </c>
      <c r="AD12" s="43">
        <f>Índice!$G$51*'Datos Generales'!AD68</f>
        <v>4571772.5797441676</v>
      </c>
      <c r="AE12" s="43">
        <f>Índice!$G$51*'Datos Generales'!AE68</f>
        <v>0</v>
      </c>
      <c r="AF12" s="43">
        <f>Índice!$G$51*'Datos Generales'!AF68</f>
        <v>0</v>
      </c>
      <c r="AG12" s="43">
        <f>Índice!$G$51*'Datos Generales'!AG68</f>
        <v>0</v>
      </c>
      <c r="AH12" s="43">
        <f>Índice!$G$51*'Datos Generales'!AH68</f>
        <v>0</v>
      </c>
      <c r="AI12" s="43">
        <f>Índice!$G$51*'Datos Generales'!AI68</f>
        <v>0</v>
      </c>
      <c r="AJ12" s="43">
        <f>Índice!$G$51*'Datos Generales'!AJ68</f>
        <v>0</v>
      </c>
      <c r="AK12" s="43">
        <f>Índice!$G$51*'Datos Generales'!AK68</f>
        <v>0</v>
      </c>
      <c r="AL12" s="43">
        <f>Índice!$G$51*'Datos Generales'!AL68</f>
        <v>0</v>
      </c>
      <c r="AM12" s="43">
        <f>Índice!$G$51*'Datos Generales'!AM68</f>
        <v>0</v>
      </c>
      <c r="AN12" s="43">
        <f>Índice!$G$51*'Datos Generales'!AN68</f>
        <v>0</v>
      </c>
      <c r="AO12" s="43">
        <f>Índice!$G$51*'Datos Generales'!AO68</f>
        <v>0</v>
      </c>
      <c r="AP12" s="43">
        <f>Índice!$G$51*'Datos Generales'!AP68</f>
        <v>0</v>
      </c>
      <c r="AQ12" s="43">
        <f>Índice!$G$51*'Datos Generales'!AQ68</f>
        <v>109072567.50235114</v>
      </c>
    </row>
    <row r="13" spans="2:43">
      <c r="B13" s="60" t="str">
        <f>'Datos Generales'!B69</f>
        <v>5.21.10.00  Pasivos Financieros</v>
      </c>
      <c r="C13" s="43">
        <f>Índice!$G$51*'Datos Generales'!C69</f>
        <v>0</v>
      </c>
      <c r="D13" s="43">
        <f>Índice!$G$51*'Datos Generales'!D69</f>
        <v>0</v>
      </c>
      <c r="E13" s="43">
        <f>Índice!$G$51*'Datos Generales'!E69</f>
        <v>6887.0606204170526</v>
      </c>
      <c r="F13" s="43">
        <f>Índice!$G$51*'Datos Generales'!F69</f>
        <v>0</v>
      </c>
      <c r="G13" s="43">
        <f>Índice!$G$51*'Datos Generales'!G69</f>
        <v>0</v>
      </c>
      <c r="H13" s="43">
        <f>Índice!$G$51*'Datos Generales'!H69</f>
        <v>24429.93791586822</v>
      </c>
      <c r="I13" s="43">
        <f>Índice!$G$51*'Datos Generales'!I69</f>
        <v>3631.4444106603687</v>
      </c>
      <c r="J13" s="43">
        <f>Índice!$G$51*'Datos Generales'!J69</f>
        <v>0</v>
      </c>
      <c r="K13" s="43">
        <f>Índice!$G$51*'Datos Generales'!K69</f>
        <v>0</v>
      </c>
      <c r="L13" s="43">
        <f>Índice!$G$51*'Datos Generales'!L69</f>
        <v>12663.430466479518</v>
      </c>
      <c r="M13" s="43">
        <f>Índice!$G$51*'Datos Generales'!M69</f>
        <v>0</v>
      </c>
      <c r="N13" s="43">
        <f>Índice!$G$51*'Datos Generales'!N69</f>
        <v>0</v>
      </c>
      <c r="O13" s="43">
        <f>Índice!$G$51*'Datos Generales'!O69</f>
        <v>0</v>
      </c>
      <c r="P13" s="43">
        <f>Índice!$G$51*'Datos Generales'!P69</f>
        <v>46819.204714999891</v>
      </c>
      <c r="Q13" s="43">
        <f>Índice!$G$51*'Datos Generales'!Q69</f>
        <v>31.201165314910796</v>
      </c>
      <c r="R13" s="43">
        <f>Índice!$G$51*'Datos Generales'!R69</f>
        <v>0</v>
      </c>
      <c r="S13" s="43">
        <f>Índice!$G$51*'Datos Generales'!S69</f>
        <v>0</v>
      </c>
      <c r="T13" s="43">
        <f>Índice!$G$51*'Datos Generales'!T69</f>
        <v>108377.82224704958</v>
      </c>
      <c r="U13" s="43">
        <f>Índice!$G$51*'Datos Generales'!U69</f>
        <v>0</v>
      </c>
      <c r="V13" s="43">
        <f>Índice!$G$51*'Datos Generales'!V69</f>
        <v>0</v>
      </c>
      <c r="W13" s="43">
        <f>Índice!$G$51*'Datos Generales'!W69</f>
        <v>0</v>
      </c>
      <c r="X13" s="43">
        <f>Índice!$G$51*'Datos Generales'!X69</f>
        <v>0</v>
      </c>
      <c r="Y13" s="43">
        <f>Índice!$G$51*'Datos Generales'!Y69</f>
        <v>136030.84937880511</v>
      </c>
      <c r="Z13" s="43">
        <f>Índice!$G$51*'Datos Generales'!Z69</f>
        <v>0</v>
      </c>
      <c r="AA13" s="43">
        <f>Índice!$G$51*'Datos Generales'!AA69</f>
        <v>0</v>
      </c>
      <c r="AB13" s="43">
        <f>Índice!$G$51*'Datos Generales'!AB69</f>
        <v>0</v>
      </c>
      <c r="AC13" s="43">
        <f>Índice!$G$51*'Datos Generales'!AC69</f>
        <v>12223.343774969771</v>
      </c>
      <c r="AD13" s="43">
        <f>Índice!$G$51*'Datos Generales'!AD69</f>
        <v>0</v>
      </c>
      <c r="AE13" s="43">
        <f>Índice!$G$51*'Datos Generales'!AE69</f>
        <v>0</v>
      </c>
      <c r="AF13" s="43">
        <f>Índice!$G$51*'Datos Generales'!AF69</f>
        <v>0</v>
      </c>
      <c r="AG13" s="43">
        <f>Índice!$G$51*'Datos Generales'!AG69</f>
        <v>0</v>
      </c>
      <c r="AH13" s="43">
        <f>Índice!$G$51*'Datos Generales'!AH69</f>
        <v>0</v>
      </c>
      <c r="AI13" s="43">
        <f>Índice!$G$51*'Datos Generales'!AI69</f>
        <v>0</v>
      </c>
      <c r="AJ13" s="43">
        <f>Índice!$G$51*'Datos Generales'!AJ69</f>
        <v>0</v>
      </c>
      <c r="AK13" s="43">
        <f>Índice!$G$51*'Datos Generales'!AK69</f>
        <v>0</v>
      </c>
      <c r="AL13" s="43">
        <f>Índice!$G$51*'Datos Generales'!AL69</f>
        <v>0</v>
      </c>
      <c r="AM13" s="43">
        <f>Índice!$G$51*'Datos Generales'!AM69</f>
        <v>0</v>
      </c>
      <c r="AN13" s="43">
        <f>Índice!$G$51*'Datos Generales'!AN69</f>
        <v>0</v>
      </c>
      <c r="AO13" s="43">
        <f>Índice!$G$51*'Datos Generales'!AO69</f>
        <v>0</v>
      </c>
      <c r="AP13" s="43">
        <f>Índice!$G$51*'Datos Generales'!AP69</f>
        <v>0</v>
      </c>
      <c r="AQ13" s="43">
        <f>Índice!$G$51*'Datos Generales'!AQ69</f>
        <v>351094.29469456442</v>
      </c>
    </row>
    <row r="14" spans="2:43">
      <c r="B14" s="60" t="str">
        <f>'Datos Generales'!B70</f>
        <v>5.21.20.00  Pasivos No Corrientes Mantenidos Para La Venta</v>
      </c>
      <c r="C14" s="43">
        <f>Índice!$G$51*'Datos Generales'!C70</f>
        <v>0</v>
      </c>
      <c r="D14" s="43">
        <f>Índice!$G$51*'Datos Generales'!D70</f>
        <v>0</v>
      </c>
      <c r="E14" s="43">
        <f>Índice!$G$51*'Datos Generales'!E70</f>
        <v>0</v>
      </c>
      <c r="F14" s="43">
        <f>Índice!$G$51*'Datos Generales'!F70</f>
        <v>0</v>
      </c>
      <c r="G14" s="43">
        <f>Índice!$G$51*'Datos Generales'!G70</f>
        <v>0</v>
      </c>
      <c r="H14" s="43">
        <f>Índice!$G$51*'Datos Generales'!H70</f>
        <v>0</v>
      </c>
      <c r="I14" s="43">
        <f>Índice!$G$51*'Datos Generales'!I70</f>
        <v>0</v>
      </c>
      <c r="J14" s="43">
        <f>Índice!$G$51*'Datos Generales'!J70</f>
        <v>0</v>
      </c>
      <c r="K14" s="43">
        <f>Índice!$G$51*'Datos Generales'!K70</f>
        <v>0</v>
      </c>
      <c r="L14" s="43">
        <f>Índice!$G$51*'Datos Generales'!L70</f>
        <v>0</v>
      </c>
      <c r="M14" s="43">
        <f>Índice!$G$51*'Datos Generales'!M70</f>
        <v>0</v>
      </c>
      <c r="N14" s="43">
        <f>Índice!$G$51*'Datos Generales'!N70</f>
        <v>0</v>
      </c>
      <c r="O14" s="43">
        <f>Índice!$G$51*'Datos Generales'!O70</f>
        <v>0</v>
      </c>
      <c r="P14" s="43">
        <f>Índice!$G$51*'Datos Generales'!P70</f>
        <v>0</v>
      </c>
      <c r="Q14" s="43">
        <f>Índice!$G$51*'Datos Generales'!Q70</f>
        <v>0</v>
      </c>
      <c r="R14" s="43">
        <f>Índice!$G$51*'Datos Generales'!R70</f>
        <v>0</v>
      </c>
      <c r="S14" s="43">
        <f>Índice!$G$51*'Datos Generales'!S70</f>
        <v>0</v>
      </c>
      <c r="T14" s="43">
        <f>Índice!$G$51*'Datos Generales'!T70</f>
        <v>0</v>
      </c>
      <c r="U14" s="43">
        <f>Índice!$G$51*'Datos Generales'!U70</f>
        <v>0</v>
      </c>
      <c r="V14" s="43">
        <f>Índice!$G$51*'Datos Generales'!V70</f>
        <v>0</v>
      </c>
      <c r="W14" s="43">
        <f>Índice!$G$51*'Datos Generales'!W70</f>
        <v>0</v>
      </c>
      <c r="X14" s="43">
        <f>Índice!$G$51*'Datos Generales'!X70</f>
        <v>0</v>
      </c>
      <c r="Y14" s="43">
        <f>Índice!$G$51*'Datos Generales'!Y70</f>
        <v>0</v>
      </c>
      <c r="Z14" s="43">
        <f>Índice!$G$51*'Datos Generales'!Z70</f>
        <v>0</v>
      </c>
      <c r="AA14" s="43">
        <f>Índice!$G$51*'Datos Generales'!AA70</f>
        <v>0</v>
      </c>
      <c r="AB14" s="43">
        <f>Índice!$G$51*'Datos Generales'!AB70</f>
        <v>0</v>
      </c>
      <c r="AC14" s="43">
        <f>Índice!$G$51*'Datos Generales'!AC70</f>
        <v>0</v>
      </c>
      <c r="AD14" s="43">
        <f>Índice!$G$51*'Datos Generales'!AD70</f>
        <v>0</v>
      </c>
      <c r="AE14" s="43">
        <f>Índice!$G$51*'Datos Generales'!AE70</f>
        <v>0</v>
      </c>
      <c r="AF14" s="43">
        <f>Índice!$G$51*'Datos Generales'!AF70</f>
        <v>0</v>
      </c>
      <c r="AG14" s="43">
        <f>Índice!$G$51*'Datos Generales'!AG70</f>
        <v>0</v>
      </c>
      <c r="AH14" s="43">
        <f>Índice!$G$51*'Datos Generales'!AH70</f>
        <v>0</v>
      </c>
      <c r="AI14" s="43">
        <f>Índice!$G$51*'Datos Generales'!AI70</f>
        <v>0</v>
      </c>
      <c r="AJ14" s="43">
        <f>Índice!$G$51*'Datos Generales'!AJ70</f>
        <v>0</v>
      </c>
      <c r="AK14" s="43">
        <f>Índice!$G$51*'Datos Generales'!AK70</f>
        <v>0</v>
      </c>
      <c r="AL14" s="43">
        <f>Índice!$G$51*'Datos Generales'!AL70</f>
        <v>0</v>
      </c>
      <c r="AM14" s="43">
        <f>Índice!$G$51*'Datos Generales'!AM70</f>
        <v>0</v>
      </c>
      <c r="AN14" s="43">
        <f>Índice!$G$51*'Datos Generales'!AN70</f>
        <v>0</v>
      </c>
      <c r="AO14" s="43">
        <f>Índice!$G$51*'Datos Generales'!AO70</f>
        <v>0</v>
      </c>
      <c r="AP14" s="43">
        <f>Índice!$G$51*'Datos Generales'!AP70</f>
        <v>0</v>
      </c>
      <c r="AQ14" s="43">
        <f>Índice!$G$51*'Datos Generales'!AQ70</f>
        <v>0</v>
      </c>
    </row>
    <row r="15" spans="2:43">
      <c r="B15" s="60" t="str">
        <f>'Datos Generales'!B71</f>
        <v xml:space="preserve">5.21.30.00  Total Cuentas De Seguros </v>
      </c>
      <c r="C15" s="43">
        <f>Índice!$G$51*'Datos Generales'!C71</f>
        <v>5207249.4979529204</v>
      </c>
      <c r="D15" s="43">
        <f>Índice!$G$51*'Datos Generales'!D71</f>
        <v>0</v>
      </c>
      <c r="E15" s="43">
        <f>Índice!$G$51*'Datos Generales'!E71</f>
        <v>7047227.0737726362</v>
      </c>
      <c r="F15" s="43">
        <f>Índice!$G$51*'Datos Generales'!F71</f>
        <v>4767456.0797194187</v>
      </c>
      <c r="G15" s="43">
        <f>Índice!$G$51*'Datos Generales'!G71</f>
        <v>178062.26621223157</v>
      </c>
      <c r="H15" s="43">
        <f>Índice!$G$51*'Datos Generales'!H71</f>
        <v>7796185.5912488243</v>
      </c>
      <c r="I15" s="43">
        <f>Índice!$G$51*'Datos Generales'!I71</f>
        <v>9581316.556593433</v>
      </c>
      <c r="J15" s="43">
        <f>Índice!$G$51*'Datos Generales'!J71</f>
        <v>1135573.7036932281</v>
      </c>
      <c r="K15" s="43">
        <f>Índice!$G$51*'Datos Generales'!K71</f>
        <v>470867.52497860993</v>
      </c>
      <c r="L15" s="43">
        <f>Índice!$G$51*'Datos Generales'!L71</f>
        <v>1793562.6604252551</v>
      </c>
      <c r="M15" s="43">
        <f>Índice!$G$51*'Datos Generales'!M71</f>
        <v>681615.75190388982</v>
      </c>
      <c r="N15" s="43">
        <f>Índice!$G$51*'Datos Generales'!N71</f>
        <v>50731.194447783564</v>
      </c>
      <c r="O15" s="43">
        <f>Índice!$G$51*'Datos Generales'!O71</f>
        <v>3533.8192347671138</v>
      </c>
      <c r="P15" s="43">
        <f>Índice!$G$51*'Datos Generales'!P71</f>
        <v>962508.04335989698</v>
      </c>
      <c r="Q15" s="43">
        <f>Índice!$G$51*'Datos Generales'!Q71</f>
        <v>14431.953175270999</v>
      </c>
      <c r="R15" s="43">
        <f>Índice!$G$51*'Datos Generales'!R71</f>
        <v>7530916.3331471281</v>
      </c>
      <c r="S15" s="43">
        <f>Índice!$G$51*'Datos Generales'!S71</f>
        <v>51079.84316332086</v>
      </c>
      <c r="T15" s="43">
        <f>Índice!$G$51*'Datos Generales'!T71</f>
        <v>6059150.1173800211</v>
      </c>
      <c r="U15" s="43">
        <f>Índice!$G$51*'Datos Generales'!U71</f>
        <v>217872.61085694487</v>
      </c>
      <c r="V15" s="43">
        <f>Índice!$G$51*'Datos Generales'!V71</f>
        <v>14898395.79164339</v>
      </c>
      <c r="W15" s="43">
        <f>Índice!$G$51*'Datos Generales'!W71</f>
        <v>424472.6737896069</v>
      </c>
      <c r="X15" s="43">
        <f>Índice!$G$51*'Datos Generales'!X71</f>
        <v>433632.64649521641</v>
      </c>
      <c r="Y15" s="43">
        <f>Índice!$G$51*'Datos Generales'!Y71</f>
        <v>11563144.971397458</v>
      </c>
      <c r="Z15" s="43">
        <f>Índice!$G$51*'Datos Generales'!Z71</f>
        <v>126322.11623450548</v>
      </c>
      <c r="AA15" s="43">
        <f>Índice!$G$51*'Datos Generales'!AA71</f>
        <v>631849.80483803677</v>
      </c>
      <c r="AB15" s="43">
        <f>Índice!$G$51*'Datos Generales'!AB71</f>
        <v>14592467.260873562</v>
      </c>
      <c r="AC15" s="43">
        <f>Índice!$G$51*'Datos Generales'!AC71</f>
        <v>355122.29442586319</v>
      </c>
      <c r="AD15" s="43">
        <f>Índice!$G$51*'Datos Generales'!AD71</f>
        <v>4070708.7791063562</v>
      </c>
      <c r="AE15" s="43">
        <f>Índice!$G$51*'Datos Generales'!AE71</f>
        <v>0</v>
      </c>
      <c r="AF15" s="43">
        <f>Índice!$G$51*'Datos Generales'!AF71</f>
        <v>0</v>
      </c>
      <c r="AG15" s="43">
        <f>Índice!$G$51*'Datos Generales'!AG71</f>
        <v>0</v>
      </c>
      <c r="AH15" s="43">
        <f>Índice!$G$51*'Datos Generales'!AH71</f>
        <v>0</v>
      </c>
      <c r="AI15" s="43">
        <f>Índice!$G$51*'Datos Generales'!AI71</f>
        <v>0</v>
      </c>
      <c r="AJ15" s="43">
        <f>Índice!$G$51*'Datos Generales'!AJ71</f>
        <v>0</v>
      </c>
      <c r="AK15" s="43">
        <f>Índice!$G$51*'Datos Generales'!AK71</f>
        <v>0</v>
      </c>
      <c r="AL15" s="43">
        <f>Índice!$G$51*'Datos Generales'!AL71</f>
        <v>0</v>
      </c>
      <c r="AM15" s="43">
        <f>Índice!$G$51*'Datos Generales'!AM71</f>
        <v>0</v>
      </c>
      <c r="AN15" s="43">
        <f>Índice!$G$51*'Datos Generales'!AN71</f>
        <v>0</v>
      </c>
      <c r="AO15" s="43">
        <f>Índice!$G$51*'Datos Generales'!AO71</f>
        <v>0</v>
      </c>
      <c r="AP15" s="43">
        <f>Índice!$G$51*'Datos Generales'!AP71</f>
        <v>0</v>
      </c>
      <c r="AQ15" s="43">
        <f>Índice!$G$51*'Datos Generales'!AQ71</f>
        <v>100645456.96006958</v>
      </c>
    </row>
    <row r="16" spans="2:43">
      <c r="B16" s="61" t="str">
        <f>'Datos Generales'!B72</f>
        <v>5.21.31.00  Reservas Técnicas</v>
      </c>
      <c r="C16" s="46">
        <f>Índice!$G$51*'Datos Generales'!C72</f>
        <v>4456629.7614922822</v>
      </c>
      <c r="D16" s="46">
        <f>Índice!$G$51*'Datos Generales'!D72</f>
        <v>0</v>
      </c>
      <c r="E16" s="46">
        <f>Índice!$G$51*'Datos Generales'!E72</f>
        <v>6375716.4777508285</v>
      </c>
      <c r="F16" s="46">
        <f>Índice!$G$51*'Datos Generales'!F72</f>
        <v>4681431.7710948158</v>
      </c>
      <c r="G16" s="46">
        <f>Índice!$G$51*'Datos Generales'!G72</f>
        <v>135094.23989365087</v>
      </c>
      <c r="H16" s="46">
        <f>Índice!$G$51*'Datos Generales'!H72</f>
        <v>7025154.2380551687</v>
      </c>
      <c r="I16" s="46">
        <f>Índice!$G$51*'Datos Generales'!I72</f>
        <v>8453264.8528153524</v>
      </c>
      <c r="J16" s="46">
        <f>Índice!$G$51*'Datos Generales'!J72</f>
        <v>829428.62092617073</v>
      </c>
      <c r="K16" s="46">
        <f>Índice!$G$51*'Datos Generales'!K72</f>
        <v>405997.0319118094</v>
      </c>
      <c r="L16" s="46">
        <f>Índice!$G$51*'Datos Generales'!L72</f>
        <v>1724472.5412067515</v>
      </c>
      <c r="M16" s="46">
        <f>Índice!$G$51*'Datos Generales'!M72</f>
        <v>457674.77955890563</v>
      </c>
      <c r="N16" s="46">
        <f>Índice!$G$51*'Datos Generales'!N72</f>
        <v>2862.6848205004912</v>
      </c>
      <c r="O16" s="46">
        <f>Índice!$G$51*'Datos Generales'!O72</f>
        <v>3524.5384348859079</v>
      </c>
      <c r="P16" s="46">
        <f>Índice!$G$51*'Datos Generales'!P72</f>
        <v>857220.24133615231</v>
      </c>
      <c r="Q16" s="46">
        <f>Índice!$G$51*'Datos Generales'!Q72</f>
        <v>13568.043289186187</v>
      </c>
      <c r="R16" s="46">
        <f>Índice!$G$51*'Datos Generales'!R72</f>
        <v>5859437.0708734905</v>
      </c>
      <c r="S16" s="46">
        <f>Índice!$G$51*'Datos Generales'!S72</f>
        <v>42479.060747696589</v>
      </c>
      <c r="T16" s="46">
        <f>Índice!$G$51*'Datos Generales'!T72</f>
        <v>5420367.0688935872</v>
      </c>
      <c r="U16" s="46">
        <f>Índice!$G$51*'Datos Generales'!U72</f>
        <v>144862.41435147537</v>
      </c>
      <c r="V16" s="46">
        <f>Índice!$G$51*'Datos Generales'!V72</f>
        <v>13104580.207324229</v>
      </c>
      <c r="W16" s="46">
        <f>Índice!$G$51*'Datos Generales'!W72</f>
        <v>347610.68016772612</v>
      </c>
      <c r="X16" s="46">
        <f>Índice!$G$51*'Datos Generales'!X72</f>
        <v>286186.94359394995</v>
      </c>
      <c r="Y16" s="46">
        <f>Índice!$G$51*'Datos Generales'!Y72</f>
        <v>9977974.4963619262</v>
      </c>
      <c r="Z16" s="46">
        <f>Índice!$G$51*'Datos Generales'!Z72</f>
        <v>80479.914581285659</v>
      </c>
      <c r="AA16" s="46">
        <f>Índice!$G$51*'Datos Generales'!AA72</f>
        <v>561315.90251801361</v>
      </c>
      <c r="AB16" s="46">
        <f>Índice!$G$51*'Datos Generales'!AB72</f>
        <v>12837020.757171849</v>
      </c>
      <c r="AC16" s="46">
        <f>Índice!$G$51*'Datos Generales'!AC72</f>
        <v>348359.06619243248</v>
      </c>
      <c r="AD16" s="46">
        <f>Índice!$G$51*'Datos Generales'!AD72</f>
        <v>3071099.0588385034</v>
      </c>
      <c r="AE16" s="46">
        <f>Índice!$G$51*'Datos Generales'!AE72</f>
        <v>0</v>
      </c>
      <c r="AF16" s="46">
        <f>Índice!$G$51*'Datos Generales'!AF72</f>
        <v>0</v>
      </c>
      <c r="AG16" s="46">
        <f>Índice!$G$51*'Datos Generales'!AG72</f>
        <v>0</v>
      </c>
      <c r="AH16" s="46">
        <f>Índice!$G$51*'Datos Generales'!AH72</f>
        <v>0</v>
      </c>
      <c r="AI16" s="46">
        <f>Índice!$G$51*'Datos Generales'!AI72</f>
        <v>0</v>
      </c>
      <c r="AJ16" s="46">
        <f>Índice!$G$51*'Datos Generales'!AJ72</f>
        <v>0</v>
      </c>
      <c r="AK16" s="46">
        <f>Índice!$G$51*'Datos Generales'!AK72</f>
        <v>0</v>
      </c>
      <c r="AL16" s="46">
        <f>Índice!$G$51*'Datos Generales'!AL72</f>
        <v>0</v>
      </c>
      <c r="AM16" s="46">
        <f>Índice!$G$51*'Datos Generales'!AM72</f>
        <v>0</v>
      </c>
      <c r="AN16" s="46">
        <f>Índice!$G$51*'Datos Generales'!AN72</f>
        <v>0</v>
      </c>
      <c r="AO16" s="46">
        <f>Índice!$G$51*'Datos Generales'!AO72</f>
        <v>0</v>
      </c>
      <c r="AP16" s="46">
        <f>Índice!$G$51*'Datos Generales'!AP72</f>
        <v>0</v>
      </c>
      <c r="AQ16" s="46">
        <f>Índice!$G$51*'Datos Generales'!AQ72</f>
        <v>87503812.464202628</v>
      </c>
    </row>
    <row r="17" spans="2:43">
      <c r="B17" s="62" t="str">
        <f>'Datos Generales'!B73</f>
        <v>5.21.31.10  Reserva De Riesgos En Curso</v>
      </c>
      <c r="C17" s="46">
        <f>Índice!$G$51*'Datos Generales'!C73</f>
        <v>1241801.2971906576</v>
      </c>
      <c r="D17" s="46">
        <f>Índice!$G$51*'Datos Generales'!D73</f>
        <v>0</v>
      </c>
      <c r="E17" s="46">
        <f>Índice!$G$51*'Datos Generales'!E73</f>
        <v>4202650.2870860761</v>
      </c>
      <c r="F17" s="46">
        <f>Índice!$G$51*'Datos Generales'!F73</f>
        <v>4204546.5754732322</v>
      </c>
      <c r="G17" s="46">
        <f>Índice!$G$51*'Datos Generales'!G73</f>
        <v>100408.62036048394</v>
      </c>
      <c r="H17" s="46">
        <f>Índice!$G$51*'Datos Generales'!H73</f>
        <v>1451242.1245783865</v>
      </c>
      <c r="I17" s="46">
        <f>Índice!$G$51*'Datos Generales'!I73</f>
        <v>2496414.3408687534</v>
      </c>
      <c r="J17" s="46">
        <f>Índice!$G$51*'Datos Generales'!J73</f>
        <v>237603.37043296255</v>
      </c>
      <c r="K17" s="46">
        <f>Índice!$G$51*'Datos Generales'!K73</f>
        <v>109018.06485599733</v>
      </c>
      <c r="L17" s="46">
        <f>Índice!$G$51*'Datos Generales'!L73</f>
        <v>878101.59912601381</v>
      </c>
      <c r="M17" s="46">
        <f>Índice!$G$51*'Datos Generales'!M73</f>
        <v>246059.10720472914</v>
      </c>
      <c r="N17" s="46">
        <f>Índice!$G$51*'Datos Generales'!N73</f>
        <v>1230.1479271112494</v>
      </c>
      <c r="O17" s="46">
        <f>Índice!$G$51*'Datos Generales'!O73</f>
        <v>0</v>
      </c>
      <c r="P17" s="46">
        <f>Índice!$G$51*'Datos Generales'!P73</f>
        <v>499580.90559393581</v>
      </c>
      <c r="Q17" s="46">
        <f>Índice!$G$51*'Datos Generales'!Q73</f>
        <v>13014.642450555433</v>
      </c>
      <c r="R17" s="46">
        <f>Índice!$G$51*'Datos Generales'!R73</f>
        <v>2600248.9022139567</v>
      </c>
      <c r="S17" s="46">
        <f>Índice!$G$51*'Datos Generales'!S73</f>
        <v>24590.981890949715</v>
      </c>
      <c r="T17" s="46">
        <f>Índice!$G$51*'Datos Generales'!T73</f>
        <v>3127816.1040439536</v>
      </c>
      <c r="U17" s="46">
        <f>Índice!$G$51*'Datos Generales'!U73</f>
        <v>116136.30578202671</v>
      </c>
      <c r="V17" s="46">
        <f>Índice!$G$51*'Datos Generales'!V73</f>
        <v>2750863.0260003819</v>
      </c>
      <c r="W17" s="46">
        <f>Índice!$G$51*'Datos Generales'!W73</f>
        <v>102338.93834720444</v>
      </c>
      <c r="X17" s="46">
        <f>Índice!$G$51*'Datos Generales'!X73</f>
        <v>245906.19497811497</v>
      </c>
      <c r="Y17" s="46">
        <f>Índice!$G$51*'Datos Generales'!Y73</f>
        <v>4266736.6409514854</v>
      </c>
      <c r="Z17" s="46">
        <f>Índice!$G$51*'Datos Generales'!Z73</f>
        <v>39422.539792534342</v>
      </c>
      <c r="AA17" s="46">
        <f>Índice!$G$51*'Datos Generales'!AA73</f>
        <v>333482.25334285572</v>
      </c>
      <c r="AB17" s="46">
        <f>Índice!$G$51*'Datos Generales'!AB73</f>
        <v>5369748.3930957913</v>
      </c>
      <c r="AC17" s="46">
        <f>Índice!$G$51*'Datos Generales'!AC73</f>
        <v>289150.61235601502</v>
      </c>
      <c r="AD17" s="46">
        <f>Índice!$G$51*'Datos Generales'!AD73</f>
        <v>2839036.6352946167</v>
      </c>
      <c r="AE17" s="46">
        <f>Índice!$G$51*'Datos Generales'!AE73</f>
        <v>0</v>
      </c>
      <c r="AF17" s="46">
        <f>Índice!$G$51*'Datos Generales'!AF73</f>
        <v>0</v>
      </c>
      <c r="AG17" s="46">
        <f>Índice!$G$51*'Datos Generales'!AG73</f>
        <v>0</v>
      </c>
      <c r="AH17" s="46">
        <f>Índice!$G$51*'Datos Generales'!AH73</f>
        <v>0</v>
      </c>
      <c r="AI17" s="46">
        <f>Índice!$G$51*'Datos Generales'!AI73</f>
        <v>0</v>
      </c>
      <c r="AJ17" s="46">
        <f>Índice!$G$51*'Datos Generales'!AJ73</f>
        <v>0</v>
      </c>
      <c r="AK17" s="46">
        <f>Índice!$G$51*'Datos Generales'!AK73</f>
        <v>0</v>
      </c>
      <c r="AL17" s="46">
        <f>Índice!$G$51*'Datos Generales'!AL73</f>
        <v>0</v>
      </c>
      <c r="AM17" s="46">
        <f>Índice!$G$51*'Datos Generales'!AM73</f>
        <v>0</v>
      </c>
      <c r="AN17" s="46">
        <f>Índice!$G$51*'Datos Generales'!AN73</f>
        <v>0</v>
      </c>
      <c r="AO17" s="46">
        <f>Índice!$G$51*'Datos Generales'!AO73</f>
        <v>0</v>
      </c>
      <c r="AP17" s="46">
        <f>Índice!$G$51*'Datos Generales'!AP73</f>
        <v>0</v>
      </c>
      <c r="AQ17" s="46">
        <f>Índice!$G$51*'Datos Generales'!AQ73</f>
        <v>37787148.611238785</v>
      </c>
    </row>
    <row r="18" spans="2:43">
      <c r="B18" s="62" t="str">
        <f>'Datos Generales'!B74</f>
        <v>5.21.31.20  Reservas Seguros Previsionales</v>
      </c>
      <c r="C18" s="46">
        <f>Índice!$G$51*'Datos Generales'!C74</f>
        <v>0</v>
      </c>
      <c r="D18" s="46">
        <f>Índice!$G$51*'Datos Generales'!D74</f>
        <v>0</v>
      </c>
      <c r="E18" s="46">
        <f>Índice!$G$51*'Datos Generales'!E74</f>
        <v>0</v>
      </c>
      <c r="F18" s="46">
        <f>Índice!$G$51*'Datos Generales'!F74</f>
        <v>0</v>
      </c>
      <c r="G18" s="46">
        <f>Índice!$G$51*'Datos Generales'!G74</f>
        <v>0</v>
      </c>
      <c r="H18" s="46">
        <f>Índice!$G$51*'Datos Generales'!H74</f>
        <v>0</v>
      </c>
      <c r="I18" s="46">
        <f>Índice!$G$51*'Datos Generales'!I74</f>
        <v>0</v>
      </c>
      <c r="J18" s="46">
        <f>Índice!$G$51*'Datos Generales'!J74</f>
        <v>0</v>
      </c>
      <c r="K18" s="46">
        <f>Índice!$G$51*'Datos Generales'!K74</f>
        <v>0</v>
      </c>
      <c r="L18" s="46">
        <f>Índice!$G$51*'Datos Generales'!L74</f>
        <v>0</v>
      </c>
      <c r="M18" s="46">
        <f>Índice!$G$51*'Datos Generales'!M74</f>
        <v>0</v>
      </c>
      <c r="N18" s="46">
        <f>Índice!$G$51*'Datos Generales'!N74</f>
        <v>0</v>
      </c>
      <c r="O18" s="46">
        <f>Índice!$G$51*'Datos Generales'!O74</f>
        <v>0</v>
      </c>
      <c r="P18" s="46">
        <f>Índice!$G$51*'Datos Generales'!P74</f>
        <v>0</v>
      </c>
      <c r="Q18" s="46">
        <f>Índice!$G$51*'Datos Generales'!Q74</f>
        <v>0</v>
      </c>
      <c r="R18" s="46">
        <f>Índice!$G$51*'Datos Generales'!R74</f>
        <v>0</v>
      </c>
      <c r="S18" s="46">
        <f>Índice!$G$51*'Datos Generales'!S74</f>
        <v>0</v>
      </c>
      <c r="T18" s="46">
        <f>Índice!$G$51*'Datos Generales'!T74</f>
        <v>0</v>
      </c>
      <c r="U18" s="46">
        <f>Índice!$G$51*'Datos Generales'!U74</f>
        <v>0</v>
      </c>
      <c r="V18" s="46">
        <f>Índice!$G$51*'Datos Generales'!V74</f>
        <v>0</v>
      </c>
      <c r="W18" s="46">
        <f>Índice!$G$51*'Datos Generales'!W74</f>
        <v>0</v>
      </c>
      <c r="X18" s="46">
        <f>Índice!$G$51*'Datos Generales'!X74</f>
        <v>0</v>
      </c>
      <c r="Y18" s="46">
        <f>Índice!$G$51*'Datos Generales'!Y74</f>
        <v>0</v>
      </c>
      <c r="Z18" s="46">
        <f>Índice!$G$51*'Datos Generales'!Z74</f>
        <v>0</v>
      </c>
      <c r="AA18" s="46">
        <f>Índice!$G$51*'Datos Generales'!AA74</f>
        <v>0</v>
      </c>
      <c r="AB18" s="46">
        <f>Índice!$G$51*'Datos Generales'!AB74</f>
        <v>0</v>
      </c>
      <c r="AC18" s="46">
        <f>Índice!$G$51*'Datos Generales'!AC74</f>
        <v>0</v>
      </c>
      <c r="AD18" s="46">
        <f>Índice!$G$51*'Datos Generales'!AD74</f>
        <v>0</v>
      </c>
      <c r="AE18" s="46">
        <f>Índice!$G$51*'Datos Generales'!AE74</f>
        <v>0</v>
      </c>
      <c r="AF18" s="46">
        <f>Índice!$G$51*'Datos Generales'!AF74</f>
        <v>0</v>
      </c>
      <c r="AG18" s="46">
        <f>Índice!$G$51*'Datos Generales'!AG74</f>
        <v>0</v>
      </c>
      <c r="AH18" s="46">
        <f>Índice!$G$51*'Datos Generales'!AH74</f>
        <v>0</v>
      </c>
      <c r="AI18" s="46">
        <f>Índice!$G$51*'Datos Generales'!AI74</f>
        <v>0</v>
      </c>
      <c r="AJ18" s="46">
        <f>Índice!$G$51*'Datos Generales'!AJ74</f>
        <v>0</v>
      </c>
      <c r="AK18" s="46">
        <f>Índice!$G$51*'Datos Generales'!AK74</f>
        <v>0</v>
      </c>
      <c r="AL18" s="46">
        <f>Índice!$G$51*'Datos Generales'!AL74</f>
        <v>0</v>
      </c>
      <c r="AM18" s="46">
        <f>Índice!$G$51*'Datos Generales'!AM74</f>
        <v>0</v>
      </c>
      <c r="AN18" s="46">
        <f>Índice!$G$51*'Datos Generales'!AN74</f>
        <v>0</v>
      </c>
      <c r="AO18" s="46">
        <f>Índice!$G$51*'Datos Generales'!AO74</f>
        <v>0</v>
      </c>
      <c r="AP18" s="46">
        <f>Índice!$G$51*'Datos Generales'!AP74</f>
        <v>0</v>
      </c>
      <c r="AQ18" s="46">
        <f>Índice!$G$51*'Datos Generales'!AQ74</f>
        <v>0</v>
      </c>
    </row>
    <row r="19" spans="2:43">
      <c r="B19" s="63" t="str">
        <f>'Datos Generales'!B75</f>
        <v>5.21.31.21  Reserva Rentas Vitalicias</v>
      </c>
      <c r="C19" s="46">
        <f>Índice!$G$51*'Datos Generales'!C75</f>
        <v>0</v>
      </c>
      <c r="D19" s="46">
        <f>Índice!$G$51*'Datos Generales'!D75</f>
        <v>0</v>
      </c>
      <c r="E19" s="46">
        <f>Índice!$G$51*'Datos Generales'!E75</f>
        <v>0</v>
      </c>
      <c r="F19" s="46">
        <f>Índice!$G$51*'Datos Generales'!F75</f>
        <v>0</v>
      </c>
      <c r="G19" s="46">
        <f>Índice!$G$51*'Datos Generales'!G75</f>
        <v>0</v>
      </c>
      <c r="H19" s="46">
        <f>Índice!$G$51*'Datos Generales'!H75</f>
        <v>0</v>
      </c>
      <c r="I19" s="46">
        <f>Índice!$G$51*'Datos Generales'!I75</f>
        <v>0</v>
      </c>
      <c r="J19" s="46">
        <f>Índice!$G$51*'Datos Generales'!J75</f>
        <v>0</v>
      </c>
      <c r="K19" s="46">
        <f>Índice!$G$51*'Datos Generales'!K75</f>
        <v>0</v>
      </c>
      <c r="L19" s="46">
        <f>Índice!$G$51*'Datos Generales'!L75</f>
        <v>0</v>
      </c>
      <c r="M19" s="46">
        <f>Índice!$G$51*'Datos Generales'!M75</f>
        <v>0</v>
      </c>
      <c r="N19" s="46">
        <f>Índice!$G$51*'Datos Generales'!N75</f>
        <v>0</v>
      </c>
      <c r="O19" s="46">
        <f>Índice!$G$51*'Datos Generales'!O75</f>
        <v>0</v>
      </c>
      <c r="P19" s="46">
        <f>Índice!$G$51*'Datos Generales'!P75</f>
        <v>0</v>
      </c>
      <c r="Q19" s="46">
        <f>Índice!$G$51*'Datos Generales'!Q75</f>
        <v>0</v>
      </c>
      <c r="R19" s="46">
        <f>Índice!$G$51*'Datos Generales'!R75</f>
        <v>0</v>
      </c>
      <c r="S19" s="46">
        <f>Índice!$G$51*'Datos Generales'!S75</f>
        <v>0</v>
      </c>
      <c r="T19" s="46">
        <f>Índice!$G$51*'Datos Generales'!T75</f>
        <v>0</v>
      </c>
      <c r="U19" s="46">
        <f>Índice!$G$51*'Datos Generales'!U75</f>
        <v>0</v>
      </c>
      <c r="V19" s="46">
        <f>Índice!$G$51*'Datos Generales'!V75</f>
        <v>0</v>
      </c>
      <c r="W19" s="46">
        <f>Índice!$G$51*'Datos Generales'!W75</f>
        <v>0</v>
      </c>
      <c r="X19" s="46">
        <f>Índice!$G$51*'Datos Generales'!X75</f>
        <v>0</v>
      </c>
      <c r="Y19" s="46">
        <f>Índice!$G$51*'Datos Generales'!Y75</f>
        <v>0</v>
      </c>
      <c r="Z19" s="46">
        <f>Índice!$G$51*'Datos Generales'!Z75</f>
        <v>0</v>
      </c>
      <c r="AA19" s="46">
        <f>Índice!$G$51*'Datos Generales'!AA75</f>
        <v>0</v>
      </c>
      <c r="AB19" s="46">
        <f>Índice!$G$51*'Datos Generales'!AB75</f>
        <v>0</v>
      </c>
      <c r="AC19" s="46">
        <f>Índice!$G$51*'Datos Generales'!AC75</f>
        <v>0</v>
      </c>
      <c r="AD19" s="46">
        <f>Índice!$G$51*'Datos Generales'!AD75</f>
        <v>0</v>
      </c>
      <c r="AE19" s="46">
        <f>Índice!$G$51*'Datos Generales'!AE75</f>
        <v>0</v>
      </c>
      <c r="AF19" s="46">
        <f>Índice!$G$51*'Datos Generales'!AF75</f>
        <v>0</v>
      </c>
      <c r="AG19" s="46">
        <f>Índice!$G$51*'Datos Generales'!AG75</f>
        <v>0</v>
      </c>
      <c r="AH19" s="46">
        <f>Índice!$G$51*'Datos Generales'!AH75</f>
        <v>0</v>
      </c>
      <c r="AI19" s="46">
        <f>Índice!$G$51*'Datos Generales'!AI75</f>
        <v>0</v>
      </c>
      <c r="AJ19" s="46">
        <f>Índice!$G$51*'Datos Generales'!AJ75</f>
        <v>0</v>
      </c>
      <c r="AK19" s="46">
        <f>Índice!$G$51*'Datos Generales'!AK75</f>
        <v>0</v>
      </c>
      <c r="AL19" s="46">
        <f>Índice!$G$51*'Datos Generales'!AL75</f>
        <v>0</v>
      </c>
      <c r="AM19" s="46">
        <f>Índice!$G$51*'Datos Generales'!AM75</f>
        <v>0</v>
      </c>
      <c r="AN19" s="46">
        <f>Índice!$G$51*'Datos Generales'!AN75</f>
        <v>0</v>
      </c>
      <c r="AO19" s="46">
        <f>Índice!$G$51*'Datos Generales'!AO75</f>
        <v>0</v>
      </c>
      <c r="AP19" s="46">
        <f>Índice!$G$51*'Datos Generales'!AP75</f>
        <v>0</v>
      </c>
      <c r="AQ19" s="46">
        <f>Índice!$G$51*'Datos Generales'!AQ75</f>
        <v>0</v>
      </c>
    </row>
    <row r="20" spans="2:43">
      <c r="B20" s="63" t="str">
        <f>'Datos Generales'!B76</f>
        <v>5.21.31.22  Reserva Seguro Invalidez Y Sobrevivencia</v>
      </c>
      <c r="C20" s="46">
        <f>Índice!$G$51*'Datos Generales'!C76</f>
        <v>0</v>
      </c>
      <c r="D20" s="46">
        <f>Índice!$G$51*'Datos Generales'!D76</f>
        <v>0</v>
      </c>
      <c r="E20" s="46">
        <f>Índice!$G$51*'Datos Generales'!E76</f>
        <v>0</v>
      </c>
      <c r="F20" s="46">
        <f>Índice!$G$51*'Datos Generales'!F76</f>
        <v>0</v>
      </c>
      <c r="G20" s="46">
        <f>Índice!$G$51*'Datos Generales'!G76</f>
        <v>0</v>
      </c>
      <c r="H20" s="46">
        <f>Índice!$G$51*'Datos Generales'!H76</f>
        <v>0</v>
      </c>
      <c r="I20" s="46">
        <f>Índice!$G$51*'Datos Generales'!I76</f>
        <v>0</v>
      </c>
      <c r="J20" s="46">
        <f>Índice!$G$51*'Datos Generales'!J76</f>
        <v>0</v>
      </c>
      <c r="K20" s="46">
        <f>Índice!$G$51*'Datos Generales'!K76</f>
        <v>0</v>
      </c>
      <c r="L20" s="46">
        <f>Índice!$G$51*'Datos Generales'!L76</f>
        <v>0</v>
      </c>
      <c r="M20" s="46">
        <f>Índice!$G$51*'Datos Generales'!M76</f>
        <v>0</v>
      </c>
      <c r="N20" s="46">
        <f>Índice!$G$51*'Datos Generales'!N76</f>
        <v>0</v>
      </c>
      <c r="O20" s="46">
        <f>Índice!$G$51*'Datos Generales'!O76</f>
        <v>0</v>
      </c>
      <c r="P20" s="46">
        <f>Índice!$G$51*'Datos Generales'!P76</f>
        <v>0</v>
      </c>
      <c r="Q20" s="46">
        <f>Índice!$G$51*'Datos Generales'!Q76</f>
        <v>0</v>
      </c>
      <c r="R20" s="46">
        <f>Índice!$G$51*'Datos Generales'!R76</f>
        <v>0</v>
      </c>
      <c r="S20" s="46">
        <f>Índice!$G$51*'Datos Generales'!S76</f>
        <v>0</v>
      </c>
      <c r="T20" s="46">
        <f>Índice!$G$51*'Datos Generales'!T76</f>
        <v>0</v>
      </c>
      <c r="U20" s="46">
        <f>Índice!$G$51*'Datos Generales'!U76</f>
        <v>0</v>
      </c>
      <c r="V20" s="46">
        <f>Índice!$G$51*'Datos Generales'!V76</f>
        <v>0</v>
      </c>
      <c r="W20" s="46">
        <f>Índice!$G$51*'Datos Generales'!W76</f>
        <v>0</v>
      </c>
      <c r="X20" s="46">
        <f>Índice!$G$51*'Datos Generales'!X76</f>
        <v>0</v>
      </c>
      <c r="Y20" s="46">
        <f>Índice!$G$51*'Datos Generales'!Y76</f>
        <v>0</v>
      </c>
      <c r="Z20" s="46">
        <f>Índice!$G$51*'Datos Generales'!Z76</f>
        <v>0</v>
      </c>
      <c r="AA20" s="46">
        <f>Índice!$G$51*'Datos Generales'!AA76</f>
        <v>0</v>
      </c>
      <c r="AB20" s="46">
        <f>Índice!$G$51*'Datos Generales'!AB76</f>
        <v>0</v>
      </c>
      <c r="AC20" s="46">
        <f>Índice!$G$51*'Datos Generales'!AC76</f>
        <v>0</v>
      </c>
      <c r="AD20" s="46">
        <f>Índice!$G$51*'Datos Generales'!AD76</f>
        <v>0</v>
      </c>
      <c r="AE20" s="46">
        <f>Índice!$G$51*'Datos Generales'!AE76</f>
        <v>0</v>
      </c>
      <c r="AF20" s="46">
        <f>Índice!$G$51*'Datos Generales'!AF76</f>
        <v>0</v>
      </c>
      <c r="AG20" s="46">
        <f>Índice!$G$51*'Datos Generales'!AG76</f>
        <v>0</v>
      </c>
      <c r="AH20" s="46">
        <f>Índice!$G$51*'Datos Generales'!AH76</f>
        <v>0</v>
      </c>
      <c r="AI20" s="46">
        <f>Índice!$G$51*'Datos Generales'!AI76</f>
        <v>0</v>
      </c>
      <c r="AJ20" s="46">
        <f>Índice!$G$51*'Datos Generales'!AJ76</f>
        <v>0</v>
      </c>
      <c r="AK20" s="46">
        <f>Índice!$G$51*'Datos Generales'!AK76</f>
        <v>0</v>
      </c>
      <c r="AL20" s="46">
        <f>Índice!$G$51*'Datos Generales'!AL76</f>
        <v>0</v>
      </c>
      <c r="AM20" s="46">
        <f>Índice!$G$51*'Datos Generales'!AM76</f>
        <v>0</v>
      </c>
      <c r="AN20" s="46">
        <f>Índice!$G$51*'Datos Generales'!AN76</f>
        <v>0</v>
      </c>
      <c r="AO20" s="46">
        <f>Índice!$G$51*'Datos Generales'!AO76</f>
        <v>0</v>
      </c>
      <c r="AP20" s="46">
        <f>Índice!$G$51*'Datos Generales'!AP76</f>
        <v>0</v>
      </c>
      <c r="AQ20" s="46">
        <f>Índice!$G$51*'Datos Generales'!AQ76</f>
        <v>0</v>
      </c>
    </row>
    <row r="21" spans="2:43">
      <c r="B21" s="62" t="str">
        <f>'Datos Generales'!B77</f>
        <v>5.21.31.30  Reserva Matemática</v>
      </c>
      <c r="C21" s="46">
        <f>Índice!$G$51*'Datos Generales'!C77</f>
        <v>0</v>
      </c>
      <c r="D21" s="46">
        <f>Índice!$G$51*'Datos Generales'!D77</f>
        <v>0</v>
      </c>
      <c r="E21" s="46">
        <f>Índice!$G$51*'Datos Generales'!E77</f>
        <v>0</v>
      </c>
      <c r="F21" s="46">
        <f>Índice!$G$51*'Datos Generales'!F77</f>
        <v>0</v>
      </c>
      <c r="G21" s="46">
        <f>Índice!$G$51*'Datos Generales'!G77</f>
        <v>0</v>
      </c>
      <c r="H21" s="46">
        <f>Índice!$G$51*'Datos Generales'!H77</f>
        <v>0</v>
      </c>
      <c r="I21" s="46">
        <f>Índice!$G$51*'Datos Generales'!I77</f>
        <v>0</v>
      </c>
      <c r="J21" s="46">
        <f>Índice!$G$51*'Datos Generales'!J77</f>
        <v>0</v>
      </c>
      <c r="K21" s="46">
        <f>Índice!$G$51*'Datos Generales'!K77</f>
        <v>0</v>
      </c>
      <c r="L21" s="46">
        <f>Índice!$G$51*'Datos Generales'!L77</f>
        <v>0</v>
      </c>
      <c r="M21" s="46">
        <f>Índice!$G$51*'Datos Generales'!M77</f>
        <v>0</v>
      </c>
      <c r="N21" s="46">
        <f>Índice!$G$51*'Datos Generales'!N77</f>
        <v>0</v>
      </c>
      <c r="O21" s="46">
        <f>Índice!$G$51*'Datos Generales'!O77</f>
        <v>0</v>
      </c>
      <c r="P21" s="46">
        <f>Índice!$G$51*'Datos Generales'!P77</f>
        <v>0</v>
      </c>
      <c r="Q21" s="46">
        <f>Índice!$G$51*'Datos Generales'!Q77</f>
        <v>0</v>
      </c>
      <c r="R21" s="46">
        <f>Índice!$G$51*'Datos Generales'!R77</f>
        <v>0</v>
      </c>
      <c r="S21" s="46">
        <f>Índice!$G$51*'Datos Generales'!S77</f>
        <v>0</v>
      </c>
      <c r="T21" s="46">
        <f>Índice!$G$51*'Datos Generales'!T77</f>
        <v>0</v>
      </c>
      <c r="U21" s="46">
        <f>Índice!$G$51*'Datos Generales'!U77</f>
        <v>0</v>
      </c>
      <c r="V21" s="46">
        <f>Índice!$G$51*'Datos Generales'!V77</f>
        <v>0</v>
      </c>
      <c r="W21" s="46">
        <f>Índice!$G$51*'Datos Generales'!W77</f>
        <v>0</v>
      </c>
      <c r="X21" s="46">
        <f>Índice!$G$51*'Datos Generales'!X77</f>
        <v>0</v>
      </c>
      <c r="Y21" s="46">
        <f>Índice!$G$51*'Datos Generales'!Y77</f>
        <v>0</v>
      </c>
      <c r="Z21" s="46">
        <f>Índice!$G$51*'Datos Generales'!Z77</f>
        <v>0</v>
      </c>
      <c r="AA21" s="46">
        <f>Índice!$G$51*'Datos Generales'!AA77</f>
        <v>0</v>
      </c>
      <c r="AB21" s="46">
        <f>Índice!$G$51*'Datos Generales'!AB77</f>
        <v>0</v>
      </c>
      <c r="AC21" s="46">
        <f>Índice!$G$51*'Datos Generales'!AC77</f>
        <v>0</v>
      </c>
      <c r="AD21" s="46">
        <f>Índice!$G$51*'Datos Generales'!AD77</f>
        <v>0</v>
      </c>
      <c r="AE21" s="46">
        <f>Índice!$G$51*'Datos Generales'!AE77</f>
        <v>0</v>
      </c>
      <c r="AF21" s="46">
        <f>Índice!$G$51*'Datos Generales'!AF77</f>
        <v>0</v>
      </c>
      <c r="AG21" s="46">
        <f>Índice!$G$51*'Datos Generales'!AG77</f>
        <v>0</v>
      </c>
      <c r="AH21" s="46">
        <f>Índice!$G$51*'Datos Generales'!AH77</f>
        <v>0</v>
      </c>
      <c r="AI21" s="46">
        <f>Índice!$G$51*'Datos Generales'!AI77</f>
        <v>0</v>
      </c>
      <c r="AJ21" s="46">
        <f>Índice!$G$51*'Datos Generales'!AJ77</f>
        <v>0</v>
      </c>
      <c r="AK21" s="46">
        <f>Índice!$G$51*'Datos Generales'!AK77</f>
        <v>0</v>
      </c>
      <c r="AL21" s="46">
        <f>Índice!$G$51*'Datos Generales'!AL77</f>
        <v>0</v>
      </c>
      <c r="AM21" s="46">
        <f>Índice!$G$51*'Datos Generales'!AM77</f>
        <v>0</v>
      </c>
      <c r="AN21" s="46">
        <f>Índice!$G$51*'Datos Generales'!AN77</f>
        <v>0</v>
      </c>
      <c r="AO21" s="46">
        <f>Índice!$G$51*'Datos Generales'!AO77</f>
        <v>0</v>
      </c>
      <c r="AP21" s="46">
        <f>Índice!$G$51*'Datos Generales'!AP77</f>
        <v>0</v>
      </c>
      <c r="AQ21" s="46">
        <f>Índice!$G$51*'Datos Generales'!AQ77</f>
        <v>0</v>
      </c>
    </row>
    <row r="22" spans="2:43">
      <c r="B22" s="62" t="str">
        <f>'Datos Generales'!B78</f>
        <v>5.21.31.40  Reserva Valor Del Fondo</v>
      </c>
      <c r="C22" s="46">
        <f>Índice!$G$51*'Datos Generales'!C78</f>
        <v>0</v>
      </c>
      <c r="D22" s="46">
        <f>Índice!$G$51*'Datos Generales'!D78</f>
        <v>0</v>
      </c>
      <c r="E22" s="46">
        <f>Índice!$G$51*'Datos Generales'!E78</f>
        <v>0</v>
      </c>
      <c r="F22" s="46">
        <f>Índice!$G$51*'Datos Generales'!F78</f>
        <v>0</v>
      </c>
      <c r="G22" s="46">
        <f>Índice!$G$51*'Datos Generales'!G78</f>
        <v>0</v>
      </c>
      <c r="H22" s="46">
        <f>Índice!$G$51*'Datos Generales'!H78</f>
        <v>0</v>
      </c>
      <c r="I22" s="46">
        <f>Índice!$G$51*'Datos Generales'!I78</f>
        <v>0</v>
      </c>
      <c r="J22" s="46">
        <f>Índice!$G$51*'Datos Generales'!J78</f>
        <v>0</v>
      </c>
      <c r="K22" s="46">
        <f>Índice!$G$51*'Datos Generales'!K78</f>
        <v>0</v>
      </c>
      <c r="L22" s="46">
        <f>Índice!$G$51*'Datos Generales'!L78</f>
        <v>0</v>
      </c>
      <c r="M22" s="46">
        <f>Índice!$G$51*'Datos Generales'!M78</f>
        <v>0</v>
      </c>
      <c r="N22" s="46">
        <f>Índice!$G$51*'Datos Generales'!N78</f>
        <v>0</v>
      </c>
      <c r="O22" s="46">
        <f>Índice!$G$51*'Datos Generales'!O78</f>
        <v>0</v>
      </c>
      <c r="P22" s="46">
        <f>Índice!$G$51*'Datos Generales'!P78</f>
        <v>0</v>
      </c>
      <c r="Q22" s="46">
        <f>Índice!$G$51*'Datos Generales'!Q78</f>
        <v>0</v>
      </c>
      <c r="R22" s="46">
        <f>Índice!$G$51*'Datos Generales'!R78</f>
        <v>0</v>
      </c>
      <c r="S22" s="46">
        <f>Índice!$G$51*'Datos Generales'!S78</f>
        <v>0</v>
      </c>
      <c r="T22" s="46">
        <f>Índice!$G$51*'Datos Generales'!T78</f>
        <v>0</v>
      </c>
      <c r="U22" s="46">
        <f>Índice!$G$51*'Datos Generales'!U78</f>
        <v>0</v>
      </c>
      <c r="V22" s="46">
        <f>Índice!$G$51*'Datos Generales'!V78</f>
        <v>0</v>
      </c>
      <c r="W22" s="46">
        <f>Índice!$G$51*'Datos Generales'!W78</f>
        <v>0</v>
      </c>
      <c r="X22" s="46">
        <f>Índice!$G$51*'Datos Generales'!X78</f>
        <v>0</v>
      </c>
      <c r="Y22" s="46">
        <f>Índice!$G$51*'Datos Generales'!Y78</f>
        <v>0</v>
      </c>
      <c r="Z22" s="46">
        <f>Índice!$G$51*'Datos Generales'!Z78</f>
        <v>0</v>
      </c>
      <c r="AA22" s="46">
        <f>Índice!$G$51*'Datos Generales'!AA78</f>
        <v>0</v>
      </c>
      <c r="AB22" s="46">
        <f>Índice!$G$51*'Datos Generales'!AB78</f>
        <v>0</v>
      </c>
      <c r="AC22" s="46">
        <f>Índice!$G$51*'Datos Generales'!AC78</f>
        <v>0</v>
      </c>
      <c r="AD22" s="46">
        <f>Índice!$G$51*'Datos Generales'!AD78</f>
        <v>0</v>
      </c>
      <c r="AE22" s="46">
        <f>Índice!$G$51*'Datos Generales'!AE78</f>
        <v>0</v>
      </c>
      <c r="AF22" s="46">
        <f>Índice!$G$51*'Datos Generales'!AF78</f>
        <v>0</v>
      </c>
      <c r="AG22" s="46">
        <f>Índice!$G$51*'Datos Generales'!AG78</f>
        <v>0</v>
      </c>
      <c r="AH22" s="46">
        <f>Índice!$G$51*'Datos Generales'!AH78</f>
        <v>0</v>
      </c>
      <c r="AI22" s="46">
        <f>Índice!$G$51*'Datos Generales'!AI78</f>
        <v>0</v>
      </c>
      <c r="AJ22" s="46">
        <f>Índice!$G$51*'Datos Generales'!AJ78</f>
        <v>0</v>
      </c>
      <c r="AK22" s="46">
        <f>Índice!$G$51*'Datos Generales'!AK78</f>
        <v>0</v>
      </c>
      <c r="AL22" s="46">
        <f>Índice!$G$51*'Datos Generales'!AL78</f>
        <v>0</v>
      </c>
      <c r="AM22" s="46">
        <f>Índice!$G$51*'Datos Generales'!AM78</f>
        <v>0</v>
      </c>
      <c r="AN22" s="46">
        <f>Índice!$G$51*'Datos Generales'!AN78</f>
        <v>0</v>
      </c>
      <c r="AO22" s="46">
        <f>Índice!$G$51*'Datos Generales'!AO78</f>
        <v>0</v>
      </c>
      <c r="AP22" s="46">
        <f>Índice!$G$51*'Datos Generales'!AP78</f>
        <v>0</v>
      </c>
      <c r="AQ22" s="46">
        <f>Índice!$G$51*'Datos Generales'!AQ78</f>
        <v>0</v>
      </c>
    </row>
    <row r="23" spans="2:43">
      <c r="B23" s="62" t="str">
        <f>'Datos Generales'!B79</f>
        <v>5.21.31.50  Reserva Rentas Privadas</v>
      </c>
      <c r="C23" s="46">
        <f>Índice!$G$51*'Datos Generales'!C79</f>
        <v>0</v>
      </c>
      <c r="D23" s="46">
        <f>Índice!$G$51*'Datos Generales'!D79</f>
        <v>0</v>
      </c>
      <c r="E23" s="46">
        <f>Índice!$G$51*'Datos Generales'!E79</f>
        <v>0</v>
      </c>
      <c r="F23" s="46">
        <f>Índice!$G$51*'Datos Generales'!F79</f>
        <v>0</v>
      </c>
      <c r="G23" s="46">
        <f>Índice!$G$51*'Datos Generales'!G79</f>
        <v>0</v>
      </c>
      <c r="H23" s="46">
        <f>Índice!$G$51*'Datos Generales'!H79</f>
        <v>0</v>
      </c>
      <c r="I23" s="46">
        <f>Índice!$G$51*'Datos Generales'!I79</f>
        <v>0</v>
      </c>
      <c r="J23" s="46">
        <f>Índice!$G$51*'Datos Generales'!J79</f>
        <v>0</v>
      </c>
      <c r="K23" s="46">
        <f>Índice!$G$51*'Datos Generales'!K79</f>
        <v>0</v>
      </c>
      <c r="L23" s="46">
        <f>Índice!$G$51*'Datos Generales'!L79</f>
        <v>0</v>
      </c>
      <c r="M23" s="46">
        <f>Índice!$G$51*'Datos Generales'!M79</f>
        <v>0</v>
      </c>
      <c r="N23" s="46">
        <f>Índice!$G$51*'Datos Generales'!N79</f>
        <v>0</v>
      </c>
      <c r="O23" s="46">
        <f>Índice!$G$51*'Datos Generales'!O79</f>
        <v>0</v>
      </c>
      <c r="P23" s="46">
        <f>Índice!$G$51*'Datos Generales'!P79</f>
        <v>0</v>
      </c>
      <c r="Q23" s="46">
        <f>Índice!$G$51*'Datos Generales'!Q79</f>
        <v>0</v>
      </c>
      <c r="R23" s="46">
        <f>Índice!$G$51*'Datos Generales'!R79</f>
        <v>0</v>
      </c>
      <c r="S23" s="46">
        <f>Índice!$G$51*'Datos Generales'!S79</f>
        <v>0</v>
      </c>
      <c r="T23" s="46">
        <f>Índice!$G$51*'Datos Generales'!T79</f>
        <v>0</v>
      </c>
      <c r="U23" s="46">
        <f>Índice!$G$51*'Datos Generales'!U79</f>
        <v>0</v>
      </c>
      <c r="V23" s="46">
        <f>Índice!$G$51*'Datos Generales'!V79</f>
        <v>0</v>
      </c>
      <c r="W23" s="46">
        <f>Índice!$G$51*'Datos Generales'!W79</f>
        <v>0</v>
      </c>
      <c r="X23" s="46">
        <f>Índice!$G$51*'Datos Generales'!X79</f>
        <v>0</v>
      </c>
      <c r="Y23" s="46">
        <f>Índice!$G$51*'Datos Generales'!Y79</f>
        <v>0</v>
      </c>
      <c r="Z23" s="46">
        <f>Índice!$G$51*'Datos Generales'!Z79</f>
        <v>0</v>
      </c>
      <c r="AA23" s="46">
        <f>Índice!$G$51*'Datos Generales'!AA79</f>
        <v>0</v>
      </c>
      <c r="AB23" s="46">
        <f>Índice!$G$51*'Datos Generales'!AB79</f>
        <v>0</v>
      </c>
      <c r="AC23" s="46">
        <f>Índice!$G$51*'Datos Generales'!AC79</f>
        <v>0</v>
      </c>
      <c r="AD23" s="46">
        <f>Índice!$G$51*'Datos Generales'!AD79</f>
        <v>0</v>
      </c>
      <c r="AE23" s="46">
        <f>Índice!$G$51*'Datos Generales'!AE79</f>
        <v>0</v>
      </c>
      <c r="AF23" s="46">
        <f>Índice!$G$51*'Datos Generales'!AF79</f>
        <v>0</v>
      </c>
      <c r="AG23" s="46">
        <f>Índice!$G$51*'Datos Generales'!AG79</f>
        <v>0</v>
      </c>
      <c r="AH23" s="46">
        <f>Índice!$G$51*'Datos Generales'!AH79</f>
        <v>0</v>
      </c>
      <c r="AI23" s="46">
        <f>Índice!$G$51*'Datos Generales'!AI79</f>
        <v>0</v>
      </c>
      <c r="AJ23" s="46">
        <f>Índice!$G$51*'Datos Generales'!AJ79</f>
        <v>0</v>
      </c>
      <c r="AK23" s="46">
        <f>Índice!$G$51*'Datos Generales'!AK79</f>
        <v>0</v>
      </c>
      <c r="AL23" s="46">
        <f>Índice!$G$51*'Datos Generales'!AL79</f>
        <v>0</v>
      </c>
      <c r="AM23" s="46">
        <f>Índice!$G$51*'Datos Generales'!AM79</f>
        <v>0</v>
      </c>
      <c r="AN23" s="46">
        <f>Índice!$G$51*'Datos Generales'!AN79</f>
        <v>0</v>
      </c>
      <c r="AO23" s="46">
        <f>Índice!$G$51*'Datos Generales'!AO79</f>
        <v>0</v>
      </c>
      <c r="AP23" s="46">
        <f>Índice!$G$51*'Datos Generales'!AP79</f>
        <v>0</v>
      </c>
      <c r="AQ23" s="46">
        <f>Índice!$G$51*'Datos Generales'!AQ79</f>
        <v>0</v>
      </c>
    </row>
    <row r="24" spans="2:43">
      <c r="B24" s="62" t="str">
        <f>'Datos Generales'!B80</f>
        <v>5.21.31.60  Reserva De Siniestros</v>
      </c>
      <c r="C24" s="46">
        <f>Índice!$G$51*'Datos Generales'!C80</f>
        <v>1990813.9084718677</v>
      </c>
      <c r="D24" s="46">
        <f>Índice!$G$51*'Datos Generales'!D80</f>
        <v>0</v>
      </c>
      <c r="E24" s="46">
        <f>Índice!$G$51*'Datos Generales'!E80</f>
        <v>1940221.7050508764</v>
      </c>
      <c r="F24" s="46">
        <f>Índice!$G$51*'Datos Generales'!F80</f>
        <v>474043.94502938032</v>
      </c>
      <c r="G24" s="46">
        <f>Índice!$G$51*'Datos Generales'!G80</f>
        <v>34685.619533166922</v>
      </c>
      <c r="H24" s="46">
        <f>Índice!$G$51*'Datos Generales'!H80</f>
        <v>5552418.4438661868</v>
      </c>
      <c r="I24" s="46">
        <f>Índice!$G$51*'Datos Generales'!I80</f>
        <v>5956850.511946599</v>
      </c>
      <c r="J24" s="46">
        <f>Índice!$G$51*'Datos Generales'!J80</f>
        <v>588165.78690576367</v>
      </c>
      <c r="K24" s="46">
        <f>Índice!$G$51*'Datos Generales'!K80</f>
        <v>260317.11167365525</v>
      </c>
      <c r="L24" s="46">
        <f>Índice!$G$51*'Datos Generales'!L80</f>
        <v>840870.83071113902</v>
      </c>
      <c r="M24" s="46">
        <f>Índice!$G$51*'Datos Generales'!M80</f>
        <v>211615.62815989138</v>
      </c>
      <c r="N24" s="46">
        <f>Índice!$G$51*'Datos Generales'!N80</f>
        <v>143.14528959631173</v>
      </c>
      <c r="O24" s="46">
        <f>Índice!$G$51*'Datos Generales'!O80</f>
        <v>479.99413099893223</v>
      </c>
      <c r="P24" s="46">
        <f>Índice!$G$51*'Datos Generales'!P80</f>
        <v>303423.64288189163</v>
      </c>
      <c r="Q24" s="46">
        <f>Índice!$G$51*'Datos Generales'!Q80</f>
        <v>553.40083863075495</v>
      </c>
      <c r="R24" s="46">
        <f>Índice!$G$51*'Datos Generales'!R80</f>
        <v>3207910.1141273216</v>
      </c>
      <c r="S24" s="46">
        <f>Índice!$G$51*'Datos Generales'!S80</f>
        <v>2982.0977789720055</v>
      </c>
      <c r="T24" s="46">
        <f>Índice!$G$51*'Datos Generales'!T80</f>
        <v>2212465.7052347246</v>
      </c>
      <c r="U24" s="46">
        <f>Índice!$G$51*'Datos Generales'!U80</f>
        <v>16445.886749492649</v>
      </c>
      <c r="V24" s="46">
        <f>Índice!$G$51*'Datos Generales'!V80</f>
        <v>10277867.281026155</v>
      </c>
      <c r="W24" s="46">
        <f>Índice!$G$51*'Datos Generales'!W80</f>
        <v>245271.74182052168</v>
      </c>
      <c r="X24" s="46">
        <f>Índice!$G$51*'Datos Generales'!X80</f>
        <v>32031.487544282671</v>
      </c>
      <c r="Y24" s="46">
        <f>Índice!$G$51*'Datos Generales'!Y80</f>
        <v>5684735.5590753844</v>
      </c>
      <c r="Z24" s="46">
        <f>Índice!$G$51*'Datos Generales'!Z80</f>
        <v>15475.777996195755</v>
      </c>
      <c r="AA24" s="46">
        <f>Índice!$G$51*'Datos Generales'!AA80</f>
        <v>190093.71840108611</v>
      </c>
      <c r="AB24" s="46">
        <f>Índice!$G$51*'Datos Generales'!AB80</f>
        <v>7435014.8669575239</v>
      </c>
      <c r="AC24" s="46">
        <f>Índice!$G$51*'Datos Generales'!AC80</f>
        <v>57008.462321720253</v>
      </c>
      <c r="AD24" s="46">
        <f>Índice!$G$51*'Datos Generales'!AD80</f>
        <v>208640.60146654316</v>
      </c>
      <c r="AE24" s="46">
        <f>Índice!$G$51*'Datos Generales'!AE80</f>
        <v>0</v>
      </c>
      <c r="AF24" s="46">
        <f>Índice!$G$51*'Datos Generales'!AF80</f>
        <v>0</v>
      </c>
      <c r="AG24" s="46">
        <f>Índice!$G$51*'Datos Generales'!AG80</f>
        <v>0</v>
      </c>
      <c r="AH24" s="46">
        <f>Índice!$G$51*'Datos Generales'!AH80</f>
        <v>0</v>
      </c>
      <c r="AI24" s="46">
        <f>Índice!$G$51*'Datos Generales'!AI80</f>
        <v>0</v>
      </c>
      <c r="AJ24" s="46">
        <f>Índice!$G$51*'Datos Generales'!AJ80</f>
        <v>0</v>
      </c>
      <c r="AK24" s="46">
        <f>Índice!$G$51*'Datos Generales'!AK80</f>
        <v>0</v>
      </c>
      <c r="AL24" s="46">
        <f>Índice!$G$51*'Datos Generales'!AL80</f>
        <v>0</v>
      </c>
      <c r="AM24" s="46">
        <f>Índice!$G$51*'Datos Generales'!AM80</f>
        <v>0</v>
      </c>
      <c r="AN24" s="46">
        <f>Índice!$G$51*'Datos Generales'!AN80</f>
        <v>0</v>
      </c>
      <c r="AO24" s="46">
        <f>Índice!$G$51*'Datos Generales'!AO80</f>
        <v>0</v>
      </c>
      <c r="AP24" s="46">
        <f>Índice!$G$51*'Datos Generales'!AP80</f>
        <v>0</v>
      </c>
      <c r="AQ24" s="46">
        <f>Índice!$G$51*'Datos Generales'!AQ80</f>
        <v>47740546.974989571</v>
      </c>
    </row>
    <row r="25" spans="2:43">
      <c r="B25" s="62" t="str">
        <f>'Datos Generales'!B81</f>
        <v>5.21.31.70  Reserva Catastrófica De Terremoto</v>
      </c>
      <c r="C25" s="46">
        <f>Índice!$G$51*'Datos Generales'!C81</f>
        <v>811858.12220250175</v>
      </c>
      <c r="D25" s="46">
        <f>Índice!$G$51*'Datos Generales'!D81</f>
        <v>0</v>
      </c>
      <c r="E25" s="46">
        <f>Índice!$G$51*'Datos Generales'!E81</f>
        <v>186502.00465277434</v>
      </c>
      <c r="F25" s="46">
        <f>Índice!$G$51*'Datos Generales'!F81</f>
        <v>2841.2505922034206</v>
      </c>
      <c r="G25" s="46">
        <f>Índice!$G$51*'Datos Generales'!G81</f>
        <v>0</v>
      </c>
      <c r="H25" s="46">
        <f>Índice!$G$51*'Datos Generales'!H81</f>
        <v>12198.15303243507</v>
      </c>
      <c r="I25" s="46">
        <f>Índice!$G$51*'Datos Generales'!I81</f>
        <v>0</v>
      </c>
      <c r="J25" s="46">
        <f>Índice!$G$51*'Datos Generales'!J81</f>
        <v>3659.4635874445803</v>
      </c>
      <c r="K25" s="46">
        <f>Índice!$G$51*'Datos Generales'!K81</f>
        <v>0</v>
      </c>
      <c r="L25" s="46">
        <f>Índice!$G$51*'Datos Generales'!L81</f>
        <v>5500.1113695985741</v>
      </c>
      <c r="M25" s="46">
        <f>Índice!$G$51*'Datos Generales'!M81</f>
        <v>0</v>
      </c>
      <c r="N25" s="46">
        <f>Índice!$G$51*'Datos Generales'!N81</f>
        <v>0</v>
      </c>
      <c r="O25" s="46">
        <f>Índice!$G$51*'Datos Generales'!O81</f>
        <v>0</v>
      </c>
      <c r="P25" s="46">
        <f>Índice!$G$51*'Datos Generales'!P81</f>
        <v>12649.995403794344</v>
      </c>
      <c r="Q25" s="46">
        <f>Índice!$G$51*'Datos Generales'!Q81</f>
        <v>0</v>
      </c>
      <c r="R25" s="46">
        <f>Índice!$G$51*'Datos Generales'!R81</f>
        <v>43517.980002969853</v>
      </c>
      <c r="S25" s="46">
        <f>Índice!$G$51*'Datos Generales'!S81</f>
        <v>14905.98107777487</v>
      </c>
      <c r="T25" s="46">
        <f>Índice!$G$51*'Datos Generales'!T81</f>
        <v>12600.011667291279</v>
      </c>
      <c r="U25" s="46">
        <f>Índice!$G$51*'Datos Generales'!U81</f>
        <v>0</v>
      </c>
      <c r="V25" s="46">
        <f>Índice!$G$51*'Datos Generales'!V81</f>
        <v>68620.024607377971</v>
      </c>
      <c r="W25" s="46">
        <f>Índice!$G$51*'Datos Generales'!W81</f>
        <v>0</v>
      </c>
      <c r="X25" s="46">
        <f>Índice!$G$51*'Datos Generales'!X81</f>
        <v>8249.2610715523151</v>
      </c>
      <c r="Y25" s="46">
        <f>Índice!$G$51*'Datos Generales'!Y81</f>
        <v>13695.013470418113</v>
      </c>
      <c r="Z25" s="46">
        <f>Índice!$G$51*'Datos Generales'!Z81</f>
        <v>25581.59679255556</v>
      </c>
      <c r="AA25" s="46">
        <f>Índice!$G$51*'Datos Generales'!AA81</f>
        <v>7700.0144957255279</v>
      </c>
      <c r="AB25" s="46">
        <f>Índice!$G$51*'Datos Generales'!AB81</f>
        <v>27499.982322285938</v>
      </c>
      <c r="AC25" s="46">
        <f>Índice!$G$51*'Datos Generales'!AC81</f>
        <v>2199.9915146972512</v>
      </c>
      <c r="AD25" s="46">
        <f>Índice!$G$51*'Datos Generales'!AD81</f>
        <v>22000.003535542812</v>
      </c>
      <c r="AE25" s="46">
        <f>Índice!$G$51*'Datos Generales'!AE81</f>
        <v>0</v>
      </c>
      <c r="AF25" s="46">
        <f>Índice!$G$51*'Datos Generales'!AF81</f>
        <v>0</v>
      </c>
      <c r="AG25" s="46">
        <f>Índice!$G$51*'Datos Generales'!AG81</f>
        <v>0</v>
      </c>
      <c r="AH25" s="46">
        <f>Índice!$G$51*'Datos Generales'!AH81</f>
        <v>0</v>
      </c>
      <c r="AI25" s="46">
        <f>Índice!$G$51*'Datos Generales'!AI81</f>
        <v>0</v>
      </c>
      <c r="AJ25" s="46">
        <f>Índice!$G$51*'Datos Generales'!AJ81</f>
        <v>0</v>
      </c>
      <c r="AK25" s="46">
        <f>Índice!$G$51*'Datos Generales'!AK81</f>
        <v>0</v>
      </c>
      <c r="AL25" s="46">
        <f>Índice!$G$51*'Datos Generales'!AL81</f>
        <v>0</v>
      </c>
      <c r="AM25" s="46">
        <f>Índice!$G$51*'Datos Generales'!AM81</f>
        <v>0</v>
      </c>
      <c r="AN25" s="46">
        <f>Índice!$G$51*'Datos Generales'!AN81</f>
        <v>0</v>
      </c>
      <c r="AO25" s="46">
        <f>Índice!$G$51*'Datos Generales'!AO81</f>
        <v>0</v>
      </c>
      <c r="AP25" s="46">
        <f>Índice!$G$51*'Datos Generales'!AP81</f>
        <v>0</v>
      </c>
      <c r="AQ25" s="46">
        <f>Índice!$G$51*'Datos Generales'!AQ81</f>
        <v>1281778.9613989436</v>
      </c>
    </row>
    <row r="26" spans="2:43">
      <c r="B26" s="62" t="str">
        <f>'Datos Generales'!B82</f>
        <v>5.21.31.80  Reserva De Insuficiencia De Prima</v>
      </c>
      <c r="C26" s="46">
        <f>Índice!$G$51*'Datos Generales'!C82</f>
        <v>412156.4336272548</v>
      </c>
      <c r="D26" s="46">
        <f>Índice!$G$51*'Datos Generales'!D82</f>
        <v>0</v>
      </c>
      <c r="E26" s="46">
        <f>Índice!$G$51*'Datos Generales'!E82</f>
        <v>46342.480961101959</v>
      </c>
      <c r="F26" s="46">
        <f>Índice!$G$51*'Datos Generales'!F82</f>
        <v>0</v>
      </c>
      <c r="G26" s="46">
        <f>Índice!$G$51*'Datos Generales'!G82</f>
        <v>0</v>
      </c>
      <c r="H26" s="46">
        <f>Índice!$G$51*'Datos Generales'!H82</f>
        <v>9295.5165781602445</v>
      </c>
      <c r="I26" s="46">
        <f>Índice!$G$51*'Datos Generales'!I82</f>
        <v>0</v>
      </c>
      <c r="J26" s="46">
        <f>Índice!$G$51*'Datos Generales'!J82</f>
        <v>0</v>
      </c>
      <c r="K26" s="46">
        <f>Índice!$G$51*'Datos Generales'!K82</f>
        <v>3322.9683003231485</v>
      </c>
      <c r="L26" s="46">
        <f>Índice!$G$51*'Datos Generales'!L82</f>
        <v>0</v>
      </c>
      <c r="M26" s="46">
        <f>Índice!$G$51*'Datos Generales'!M82</f>
        <v>0</v>
      </c>
      <c r="N26" s="46">
        <f>Índice!$G$51*'Datos Generales'!N82</f>
        <v>0</v>
      </c>
      <c r="O26" s="46">
        <f>Índice!$G$51*'Datos Generales'!O82</f>
        <v>0</v>
      </c>
      <c r="P26" s="46">
        <f>Índice!$G$51*'Datos Generales'!P82</f>
        <v>41565.697456530499</v>
      </c>
      <c r="Q26" s="46">
        <f>Índice!$G$51*'Datos Generales'!Q82</f>
        <v>0</v>
      </c>
      <c r="R26" s="46">
        <f>Índice!$G$51*'Datos Generales'!R82</f>
        <v>7760.0745292424745</v>
      </c>
      <c r="S26" s="46">
        <f>Índice!$G$51*'Datos Generales'!S82</f>
        <v>0</v>
      </c>
      <c r="T26" s="46">
        <f>Índice!$G$51*'Datos Generales'!T82</f>
        <v>67485.292141902537</v>
      </c>
      <c r="U26" s="46">
        <f>Índice!$G$51*'Datos Generales'!U82</f>
        <v>12280.221819956017</v>
      </c>
      <c r="V26" s="46">
        <f>Índice!$G$51*'Datos Generales'!V82</f>
        <v>7229.8756903147332</v>
      </c>
      <c r="W26" s="46">
        <f>Índice!$G$51*'Datos Generales'!W82</f>
        <v>0</v>
      </c>
      <c r="X26" s="46">
        <f>Índice!$G$51*'Datos Generales'!X82</f>
        <v>0</v>
      </c>
      <c r="Y26" s="46">
        <f>Índice!$G$51*'Datos Generales'!Y82</f>
        <v>12807.282864638208</v>
      </c>
      <c r="Z26" s="46">
        <f>Índice!$G$51*'Datos Generales'!Z82</f>
        <v>0</v>
      </c>
      <c r="AA26" s="46">
        <f>Índice!$G$51*'Datos Generales'!AA82</f>
        <v>30039.916278346212</v>
      </c>
      <c r="AB26" s="46">
        <f>Índice!$G$51*'Datos Generales'!AB82</f>
        <v>4757.4706019615187</v>
      </c>
      <c r="AC26" s="46">
        <f>Índice!$G$51*'Datos Generales'!AC82</f>
        <v>0</v>
      </c>
      <c r="AD26" s="46">
        <f>Índice!$G$51*'Datos Generales'!AD82</f>
        <v>0</v>
      </c>
      <c r="AE26" s="46">
        <f>Índice!$G$51*'Datos Generales'!AE82</f>
        <v>0</v>
      </c>
      <c r="AF26" s="46">
        <f>Índice!$G$51*'Datos Generales'!AF82</f>
        <v>0</v>
      </c>
      <c r="AG26" s="46">
        <f>Índice!$G$51*'Datos Generales'!AG82</f>
        <v>0</v>
      </c>
      <c r="AH26" s="46">
        <f>Índice!$G$51*'Datos Generales'!AH82</f>
        <v>0</v>
      </c>
      <c r="AI26" s="46">
        <f>Índice!$G$51*'Datos Generales'!AI82</f>
        <v>0</v>
      </c>
      <c r="AJ26" s="46">
        <f>Índice!$G$51*'Datos Generales'!AJ82</f>
        <v>0</v>
      </c>
      <c r="AK26" s="46">
        <f>Índice!$G$51*'Datos Generales'!AK82</f>
        <v>0</v>
      </c>
      <c r="AL26" s="46">
        <f>Índice!$G$51*'Datos Generales'!AL82</f>
        <v>0</v>
      </c>
      <c r="AM26" s="46">
        <f>Índice!$G$51*'Datos Generales'!AM82</f>
        <v>0</v>
      </c>
      <c r="AN26" s="46">
        <f>Índice!$G$51*'Datos Generales'!AN82</f>
        <v>0</v>
      </c>
      <c r="AO26" s="46">
        <f>Índice!$G$51*'Datos Generales'!AO82</f>
        <v>0</v>
      </c>
      <c r="AP26" s="46">
        <f>Índice!$G$51*'Datos Generales'!AP82</f>
        <v>0</v>
      </c>
      <c r="AQ26" s="46">
        <f>Índice!$G$51*'Datos Generales'!AQ82</f>
        <v>655043.2308497323</v>
      </c>
    </row>
    <row r="27" spans="2:43">
      <c r="B27" s="62" t="str">
        <f>'Datos Generales'!B83</f>
        <v>5.21.31.90  Otras Reservas Técnicas</v>
      </c>
      <c r="C27" s="46">
        <f>Índice!$G$51*'Datos Generales'!C83</f>
        <v>0</v>
      </c>
      <c r="D27" s="46">
        <f>Índice!$G$51*'Datos Generales'!D83</f>
        <v>0</v>
      </c>
      <c r="E27" s="46">
        <f>Índice!$G$51*'Datos Generales'!E83</f>
        <v>0</v>
      </c>
      <c r="F27" s="46">
        <f>Índice!$G$51*'Datos Generales'!F83</f>
        <v>0</v>
      </c>
      <c r="G27" s="46">
        <f>Índice!$G$51*'Datos Generales'!G83</f>
        <v>0</v>
      </c>
      <c r="H27" s="46">
        <f>Índice!$G$51*'Datos Generales'!H83</f>
        <v>0</v>
      </c>
      <c r="I27" s="46">
        <f>Índice!$G$51*'Datos Generales'!I83</f>
        <v>0</v>
      </c>
      <c r="J27" s="46">
        <f>Índice!$G$51*'Datos Generales'!J83</f>
        <v>0</v>
      </c>
      <c r="K27" s="46">
        <f>Índice!$G$51*'Datos Generales'!K83</f>
        <v>33338.931276118819</v>
      </c>
      <c r="L27" s="46">
        <f>Índice!$G$51*'Datos Generales'!L83</f>
        <v>0</v>
      </c>
      <c r="M27" s="46">
        <f>Índice!$G$51*'Datos Generales'!M83</f>
        <v>0</v>
      </c>
      <c r="N27" s="46">
        <f>Índice!$G$51*'Datos Generales'!N83</f>
        <v>1489.3916037929303</v>
      </c>
      <c r="O27" s="46">
        <f>Índice!$G$51*'Datos Generales'!O83</f>
        <v>3044.5443038869757</v>
      </c>
      <c r="P27" s="46">
        <f>Índice!$G$51*'Datos Generales'!P83</f>
        <v>0</v>
      </c>
      <c r="Q27" s="46">
        <f>Índice!$G$51*'Datos Generales'!Q83</f>
        <v>0</v>
      </c>
      <c r="R27" s="46">
        <f>Índice!$G$51*'Datos Generales'!R83</f>
        <v>0</v>
      </c>
      <c r="S27" s="46">
        <f>Índice!$G$51*'Datos Generales'!S83</f>
        <v>0</v>
      </c>
      <c r="T27" s="46">
        <f>Índice!$G$51*'Datos Generales'!T83</f>
        <v>0</v>
      </c>
      <c r="U27" s="46">
        <f>Índice!$G$51*'Datos Generales'!U83</f>
        <v>0</v>
      </c>
      <c r="V27" s="46">
        <f>Índice!$G$51*'Datos Generales'!V83</f>
        <v>0</v>
      </c>
      <c r="W27" s="46">
        <f>Índice!$G$51*'Datos Generales'!W83</f>
        <v>0</v>
      </c>
      <c r="X27" s="46">
        <f>Índice!$G$51*'Datos Generales'!X83</f>
        <v>0</v>
      </c>
      <c r="Y27" s="46">
        <f>Índice!$G$51*'Datos Generales'!Y83</f>
        <v>0</v>
      </c>
      <c r="Z27" s="46">
        <f>Índice!$G$51*'Datos Generales'!Z83</f>
        <v>0</v>
      </c>
      <c r="AA27" s="46">
        <f>Índice!$G$51*'Datos Generales'!AA83</f>
        <v>0</v>
      </c>
      <c r="AB27" s="46">
        <f>Índice!$G$51*'Datos Generales'!AB83</f>
        <v>0</v>
      </c>
      <c r="AC27" s="46">
        <f>Índice!$G$51*'Datos Generales'!AC83</f>
        <v>0</v>
      </c>
      <c r="AD27" s="46">
        <f>Índice!$G$51*'Datos Generales'!AD83</f>
        <v>1421.8185418007226</v>
      </c>
      <c r="AE27" s="46">
        <f>Índice!$G$51*'Datos Generales'!AE83</f>
        <v>0</v>
      </c>
      <c r="AF27" s="46">
        <f>Índice!$G$51*'Datos Generales'!AF83</f>
        <v>0</v>
      </c>
      <c r="AG27" s="46">
        <f>Índice!$G$51*'Datos Generales'!AG83</f>
        <v>0</v>
      </c>
      <c r="AH27" s="46">
        <f>Índice!$G$51*'Datos Generales'!AH83</f>
        <v>0</v>
      </c>
      <c r="AI27" s="46">
        <f>Índice!$G$51*'Datos Generales'!AI83</f>
        <v>0</v>
      </c>
      <c r="AJ27" s="46">
        <f>Índice!$G$51*'Datos Generales'!AJ83</f>
        <v>0</v>
      </c>
      <c r="AK27" s="46">
        <f>Índice!$G$51*'Datos Generales'!AK83</f>
        <v>0</v>
      </c>
      <c r="AL27" s="46">
        <f>Índice!$G$51*'Datos Generales'!AL83</f>
        <v>0</v>
      </c>
      <c r="AM27" s="46">
        <f>Índice!$G$51*'Datos Generales'!AM83</f>
        <v>0</v>
      </c>
      <c r="AN27" s="46">
        <f>Índice!$G$51*'Datos Generales'!AN83</f>
        <v>0</v>
      </c>
      <c r="AO27" s="46">
        <f>Índice!$G$51*'Datos Generales'!AO83</f>
        <v>0</v>
      </c>
      <c r="AP27" s="46">
        <f>Índice!$G$51*'Datos Generales'!AP83</f>
        <v>0</v>
      </c>
      <c r="AQ27" s="46">
        <f>Índice!$G$51*'Datos Generales'!AQ83</f>
        <v>39294.685725599447</v>
      </c>
    </row>
    <row r="28" spans="2:43">
      <c r="B28" s="61" t="str">
        <f>'Datos Generales'!B84</f>
        <v>5.21.32.00  Deudas Por Operaciones De Seguro</v>
      </c>
      <c r="C28" s="46">
        <f>Índice!$G$51*'Datos Generales'!C84</f>
        <v>750619.73646063881</v>
      </c>
      <c r="D28" s="46">
        <f>Índice!$G$51*'Datos Generales'!D84</f>
        <v>0</v>
      </c>
      <c r="E28" s="46">
        <f>Índice!$G$51*'Datos Generales'!E84</f>
        <v>671510.59602180717</v>
      </c>
      <c r="F28" s="46">
        <f>Índice!$G$51*'Datos Generales'!F84</f>
        <v>86024.308624603131</v>
      </c>
      <c r="G28" s="46">
        <f>Índice!$G$51*'Datos Generales'!G84</f>
        <v>42968.026318580691</v>
      </c>
      <c r="H28" s="46">
        <f>Índice!$G$51*'Datos Generales'!H84</f>
        <v>771031.35319365573</v>
      </c>
      <c r="I28" s="46">
        <f>Índice!$G$51*'Datos Generales'!I84</f>
        <v>1128051.7037780811</v>
      </c>
      <c r="J28" s="46">
        <f>Índice!$G$51*'Datos Generales'!J84</f>
        <v>306145.12696134235</v>
      </c>
      <c r="K28" s="46">
        <f>Índice!$G$51*'Datos Generales'!K84</f>
        <v>64870.49306680054</v>
      </c>
      <c r="L28" s="46">
        <f>Índice!$G$51*'Datos Generales'!L84</f>
        <v>69090.11921850362</v>
      </c>
      <c r="M28" s="46">
        <f>Índice!$G$51*'Datos Generales'!M84</f>
        <v>223940.97234498413</v>
      </c>
      <c r="N28" s="46">
        <f>Índice!$G$51*'Datos Generales'!N84</f>
        <v>47868.509627283078</v>
      </c>
      <c r="O28" s="46">
        <f>Índice!$G$51*'Datos Generales'!O84</f>
        <v>9.2807998812057608</v>
      </c>
      <c r="P28" s="46">
        <f>Índice!$G$51*'Datos Generales'!P84</f>
        <v>105287.80202374471</v>
      </c>
      <c r="Q28" s="46">
        <f>Índice!$G$51*'Datos Generales'!Q84</f>
        <v>863.90988608481052</v>
      </c>
      <c r="R28" s="46">
        <f>Índice!$G$51*'Datos Generales'!R84</f>
        <v>1671479.2622736369</v>
      </c>
      <c r="S28" s="46">
        <f>Índice!$G$51*'Datos Generales'!S84</f>
        <v>8600.7382213391211</v>
      </c>
      <c r="T28" s="46">
        <f>Índice!$G$51*'Datos Generales'!T84</f>
        <v>638783.04848643404</v>
      </c>
      <c r="U28" s="46">
        <f>Índice!$G$51*'Datos Generales'!U84</f>
        <v>73010.196505469488</v>
      </c>
      <c r="V28" s="46">
        <f>Índice!$G$51*'Datos Generales'!V84</f>
        <v>1793815.5843191603</v>
      </c>
      <c r="W28" s="46">
        <f>Índice!$G$51*'Datos Generales'!W84</f>
        <v>76861.993621880771</v>
      </c>
      <c r="X28" s="46">
        <f>Índice!$G$51*'Datos Generales'!X84</f>
        <v>147445.70290126643</v>
      </c>
      <c r="Y28" s="46">
        <f>Índice!$G$51*'Datos Generales'!Y84</f>
        <v>1585170.5192298172</v>
      </c>
      <c r="Z28" s="46">
        <f>Índice!$G$51*'Datos Generales'!Z84</f>
        <v>45842.201653219818</v>
      </c>
      <c r="AA28" s="46">
        <f>Índice!$G$51*'Datos Generales'!AA84</f>
        <v>70533.90232002319</v>
      </c>
      <c r="AB28" s="46">
        <f>Índice!$G$51*'Datos Generales'!AB84</f>
        <v>1755446.5037017132</v>
      </c>
      <c r="AC28" s="46">
        <f>Índice!$G$51*'Datos Generales'!AC84</f>
        <v>6763.2282334306783</v>
      </c>
      <c r="AD28" s="46">
        <f>Índice!$G$51*'Datos Generales'!AD84</f>
        <v>999609.72026785265</v>
      </c>
      <c r="AE28" s="46">
        <f>Índice!$G$51*'Datos Generales'!AE84</f>
        <v>0</v>
      </c>
      <c r="AF28" s="46">
        <f>Índice!$G$51*'Datos Generales'!AF84</f>
        <v>0</v>
      </c>
      <c r="AG28" s="46">
        <f>Índice!$G$51*'Datos Generales'!AG84</f>
        <v>0</v>
      </c>
      <c r="AH28" s="46">
        <f>Índice!$G$51*'Datos Generales'!AH84</f>
        <v>0</v>
      </c>
      <c r="AI28" s="46">
        <f>Índice!$G$51*'Datos Generales'!AI84</f>
        <v>0</v>
      </c>
      <c r="AJ28" s="46">
        <f>Índice!$G$51*'Datos Generales'!AJ84</f>
        <v>0</v>
      </c>
      <c r="AK28" s="46">
        <f>Índice!$G$51*'Datos Generales'!AK84</f>
        <v>0</v>
      </c>
      <c r="AL28" s="46">
        <f>Índice!$G$51*'Datos Generales'!AL84</f>
        <v>0</v>
      </c>
      <c r="AM28" s="46">
        <f>Índice!$G$51*'Datos Generales'!AM84</f>
        <v>0</v>
      </c>
      <c r="AN28" s="46">
        <f>Índice!$G$51*'Datos Generales'!AN84</f>
        <v>0</v>
      </c>
      <c r="AO28" s="46">
        <f>Índice!$G$51*'Datos Generales'!AO84</f>
        <v>0</v>
      </c>
      <c r="AP28" s="46">
        <f>Índice!$G$51*'Datos Generales'!AP84</f>
        <v>0</v>
      </c>
      <c r="AQ28" s="46">
        <f>Índice!$G$51*'Datos Generales'!AQ84</f>
        <v>13141644.540061235</v>
      </c>
    </row>
    <row r="29" spans="2:43">
      <c r="B29" s="62" t="str">
        <f>'Datos Generales'!B85</f>
        <v>5.21.32.10  Deudas Con Asegurados</v>
      </c>
      <c r="C29" s="46">
        <f>Índice!$G$51*'Datos Generales'!C85</f>
        <v>0</v>
      </c>
      <c r="D29" s="46">
        <f>Índice!$G$51*'Datos Generales'!D85</f>
        <v>0</v>
      </c>
      <c r="E29" s="46">
        <f>Índice!$G$51*'Datos Generales'!E85</f>
        <v>220.52948289150831</v>
      </c>
      <c r="F29" s="46">
        <f>Índice!$G$51*'Datos Generales'!F85</f>
        <v>86024.308624603131</v>
      </c>
      <c r="G29" s="46">
        <f>Índice!$G$51*'Datos Generales'!G85</f>
        <v>0</v>
      </c>
      <c r="H29" s="46">
        <f>Índice!$G$51*'Datos Generales'!H85</f>
        <v>0</v>
      </c>
      <c r="I29" s="46">
        <f>Índice!$G$51*'Datos Generales'!I85</f>
        <v>0</v>
      </c>
      <c r="J29" s="46">
        <f>Índice!$G$51*'Datos Generales'!J85</f>
        <v>0</v>
      </c>
      <c r="K29" s="46">
        <f>Índice!$G$51*'Datos Generales'!K85</f>
        <v>181.28495767955252</v>
      </c>
      <c r="L29" s="46">
        <f>Índice!$G$51*'Datos Generales'!L85</f>
        <v>24223.329632798523</v>
      </c>
      <c r="M29" s="46">
        <f>Índice!$G$51*'Datos Generales'!M85</f>
        <v>0</v>
      </c>
      <c r="N29" s="46">
        <f>Índice!$G$51*'Datos Generales'!N85</f>
        <v>0</v>
      </c>
      <c r="O29" s="46">
        <f>Índice!$G$51*'Datos Generales'!O85</f>
        <v>0</v>
      </c>
      <c r="P29" s="46">
        <f>Índice!$G$51*'Datos Generales'!P85</f>
        <v>7524.2096294044022</v>
      </c>
      <c r="Q29" s="46">
        <f>Índice!$G$51*'Datos Generales'!Q85</f>
        <v>863.90988608481052</v>
      </c>
      <c r="R29" s="46">
        <f>Índice!$G$51*'Datos Generales'!R85</f>
        <v>90500.305824453229</v>
      </c>
      <c r="S29" s="46">
        <f>Índice!$G$51*'Datos Generales'!S85</f>
        <v>0</v>
      </c>
      <c r="T29" s="46">
        <f>Índice!$G$51*'Datos Generales'!T85</f>
        <v>78254.997489764603</v>
      </c>
      <c r="U29" s="46">
        <f>Índice!$G$51*'Datos Generales'!U85</f>
        <v>1926.8708324789104</v>
      </c>
      <c r="V29" s="46">
        <f>Índice!$G$51*'Datos Generales'!V85</f>
        <v>47303.264720232495</v>
      </c>
      <c r="W29" s="46">
        <f>Índice!$G$51*'Datos Generales'!W85</f>
        <v>0</v>
      </c>
      <c r="X29" s="46">
        <f>Índice!$G$51*'Datos Generales'!X85</f>
        <v>966.79418191074876</v>
      </c>
      <c r="Y29" s="46">
        <f>Índice!$G$51*'Datos Generales'!Y85</f>
        <v>181933.55300839336</v>
      </c>
      <c r="Z29" s="46">
        <f>Índice!$G$51*'Datos Generales'!Z85</f>
        <v>0</v>
      </c>
      <c r="AA29" s="46">
        <f>Índice!$G$51*'Datos Generales'!AA85</f>
        <v>0</v>
      </c>
      <c r="AB29" s="46">
        <f>Índice!$G$51*'Datos Generales'!AB85</f>
        <v>0</v>
      </c>
      <c r="AC29" s="46">
        <f>Índice!$G$51*'Datos Generales'!AC85</f>
        <v>253.54261389751167</v>
      </c>
      <c r="AD29" s="46">
        <f>Índice!$G$51*'Datos Generales'!AD85</f>
        <v>36219.205422108455</v>
      </c>
      <c r="AE29" s="46">
        <f>Índice!$G$51*'Datos Generales'!AE85</f>
        <v>0</v>
      </c>
      <c r="AF29" s="46">
        <f>Índice!$G$51*'Datos Generales'!AF85</f>
        <v>0</v>
      </c>
      <c r="AG29" s="46">
        <f>Índice!$G$51*'Datos Generales'!AG85</f>
        <v>0</v>
      </c>
      <c r="AH29" s="46">
        <f>Índice!$G$51*'Datos Generales'!AH85</f>
        <v>0</v>
      </c>
      <c r="AI29" s="46">
        <f>Índice!$G$51*'Datos Generales'!AI85</f>
        <v>0</v>
      </c>
      <c r="AJ29" s="46">
        <f>Índice!$G$51*'Datos Generales'!AJ85</f>
        <v>0</v>
      </c>
      <c r="AK29" s="46">
        <f>Índice!$G$51*'Datos Generales'!AK85</f>
        <v>0</v>
      </c>
      <c r="AL29" s="46">
        <f>Índice!$G$51*'Datos Generales'!AL85</f>
        <v>0</v>
      </c>
      <c r="AM29" s="46">
        <f>Índice!$G$51*'Datos Generales'!AM85</f>
        <v>0</v>
      </c>
      <c r="AN29" s="46">
        <f>Índice!$G$51*'Datos Generales'!AN85</f>
        <v>0</v>
      </c>
      <c r="AO29" s="46">
        <f>Índice!$G$51*'Datos Generales'!AO85</f>
        <v>0</v>
      </c>
      <c r="AP29" s="46">
        <f>Índice!$G$51*'Datos Generales'!AP85</f>
        <v>0</v>
      </c>
      <c r="AQ29" s="46">
        <f>Índice!$G$51*'Datos Generales'!AQ85</f>
        <v>556396.1063067012</v>
      </c>
    </row>
    <row r="30" spans="2:43">
      <c r="B30" s="62" t="str">
        <f>'Datos Generales'!B86</f>
        <v>5.21.32.20  Deudas Por Operaciones Reaseguro</v>
      </c>
      <c r="C30" s="46">
        <f>Índice!$G$51*'Datos Generales'!C86</f>
        <v>566169.27471874759</v>
      </c>
      <c r="D30" s="46">
        <f>Índice!$G$51*'Datos Generales'!D86</f>
        <v>0</v>
      </c>
      <c r="E30" s="46">
        <f>Índice!$G$51*'Datos Generales'!E86</f>
        <v>648612.03428062308</v>
      </c>
      <c r="F30" s="46">
        <f>Índice!$G$51*'Datos Generales'!F86</f>
        <v>0</v>
      </c>
      <c r="G30" s="46">
        <f>Índice!$G$51*'Datos Generales'!G86</f>
        <v>37478.344800277184</v>
      </c>
      <c r="H30" s="46">
        <f>Índice!$G$51*'Datos Generales'!H86</f>
        <v>698652.95818867069</v>
      </c>
      <c r="I30" s="46">
        <f>Índice!$G$51*'Datos Generales'!I86</f>
        <v>954212.24570608325</v>
      </c>
      <c r="J30" s="46">
        <f>Índice!$G$51*'Datos Generales'!J86</f>
        <v>285784.02429625019</v>
      </c>
      <c r="K30" s="46">
        <f>Índice!$G$51*'Datos Generales'!K86</f>
        <v>63139.535500385369</v>
      </c>
      <c r="L30" s="46">
        <f>Índice!$G$51*'Datos Generales'!L86</f>
        <v>44866.78958570509</v>
      </c>
      <c r="M30" s="46">
        <f>Índice!$G$51*'Datos Generales'!M86</f>
        <v>216195.57031841099</v>
      </c>
      <c r="N30" s="46">
        <f>Índice!$G$51*'Datos Generales'!N86</f>
        <v>47868.509627283078</v>
      </c>
      <c r="O30" s="46">
        <f>Índice!$G$51*'Datos Generales'!O86</f>
        <v>9.2807998812057608</v>
      </c>
      <c r="P30" s="46">
        <f>Índice!$G$51*'Datos Generales'!P86</f>
        <v>95669.932329710573</v>
      </c>
      <c r="Q30" s="46">
        <f>Índice!$G$51*'Datos Generales'!Q86</f>
        <v>0</v>
      </c>
      <c r="R30" s="46">
        <f>Índice!$G$51*'Datos Generales'!R86</f>
        <v>1191715.5160831842</v>
      </c>
      <c r="S30" s="46">
        <f>Índice!$G$51*'Datos Generales'!S86</f>
        <v>5919.9128842251148</v>
      </c>
      <c r="T30" s="46">
        <f>Índice!$G$51*'Datos Generales'!T86</f>
        <v>521757.20013293636</v>
      </c>
      <c r="U30" s="46">
        <f>Índice!$G$51*'Datos Generales'!U86</f>
        <v>66945.679920238152</v>
      </c>
      <c r="V30" s="46">
        <f>Índice!$G$51*'Datos Generales'!V86</f>
        <v>1694817.8665120455</v>
      </c>
      <c r="W30" s="46">
        <f>Índice!$G$51*'Datos Generales'!W86</f>
        <v>76837.465793623298</v>
      </c>
      <c r="X30" s="46">
        <f>Índice!$G$51*'Datos Generales'!X86</f>
        <v>139690.18038339427</v>
      </c>
      <c r="Y30" s="46">
        <f>Índice!$G$51*'Datos Generales'!Y86</f>
        <v>1165899.5128022004</v>
      </c>
      <c r="Z30" s="46">
        <f>Índice!$G$51*'Datos Generales'!Z86</f>
        <v>45061.642188925267</v>
      </c>
      <c r="AA30" s="46">
        <f>Índice!$G$51*'Datos Generales'!AA86</f>
        <v>70519.274011639005</v>
      </c>
      <c r="AB30" s="46">
        <f>Índice!$G$51*'Datos Generales'!AB86</f>
        <v>1688064.6261870584</v>
      </c>
      <c r="AC30" s="46">
        <f>Índice!$G$51*'Datos Generales'!AC86</f>
        <v>6509.6856195331666</v>
      </c>
      <c r="AD30" s="46">
        <f>Índice!$G$51*'Datos Generales'!AD86</f>
        <v>963390.51484574424</v>
      </c>
      <c r="AE30" s="46">
        <f>Índice!$G$51*'Datos Generales'!AE86</f>
        <v>0</v>
      </c>
      <c r="AF30" s="46">
        <f>Índice!$G$51*'Datos Generales'!AF86</f>
        <v>0</v>
      </c>
      <c r="AG30" s="46">
        <f>Índice!$G$51*'Datos Generales'!AG86</f>
        <v>0</v>
      </c>
      <c r="AH30" s="46">
        <f>Índice!$G$51*'Datos Generales'!AH86</f>
        <v>0</v>
      </c>
      <c r="AI30" s="46">
        <f>Índice!$G$51*'Datos Generales'!AI86</f>
        <v>0</v>
      </c>
      <c r="AJ30" s="46">
        <f>Índice!$G$51*'Datos Generales'!AJ86</f>
        <v>0</v>
      </c>
      <c r="AK30" s="46">
        <f>Índice!$G$51*'Datos Generales'!AK86</f>
        <v>0</v>
      </c>
      <c r="AL30" s="46">
        <f>Índice!$G$51*'Datos Generales'!AL86</f>
        <v>0</v>
      </c>
      <c r="AM30" s="46">
        <f>Índice!$G$51*'Datos Generales'!AM86</f>
        <v>0</v>
      </c>
      <c r="AN30" s="46">
        <f>Índice!$G$51*'Datos Generales'!AN86</f>
        <v>0</v>
      </c>
      <c r="AO30" s="46">
        <f>Índice!$G$51*'Datos Generales'!AO86</f>
        <v>0</v>
      </c>
      <c r="AP30" s="46">
        <f>Índice!$G$51*'Datos Generales'!AP86</f>
        <v>0</v>
      </c>
      <c r="AQ30" s="46">
        <f>Índice!$G$51*'Datos Generales'!AQ86</f>
        <v>11295787.577516776</v>
      </c>
    </row>
    <row r="31" spans="2:43">
      <c r="B31" s="62" t="str">
        <f>'Datos Generales'!B87</f>
        <v>5.21.32.30  Deudas Por Operaciones Por Coaseguro</v>
      </c>
      <c r="C31" s="46">
        <f>Índice!$G$51*'Datos Generales'!C87</f>
        <v>148482.27985942681</v>
      </c>
      <c r="D31" s="46">
        <f>Índice!$G$51*'Datos Generales'!D87</f>
        <v>0</v>
      </c>
      <c r="E31" s="46">
        <f>Índice!$G$51*'Datos Generales'!E87</f>
        <v>17538.369478366014</v>
      </c>
      <c r="F31" s="46">
        <f>Índice!$G$51*'Datos Generales'!F87</f>
        <v>0</v>
      </c>
      <c r="G31" s="46">
        <f>Índice!$G$51*'Datos Generales'!G87</f>
        <v>0</v>
      </c>
      <c r="H31" s="46">
        <f>Índice!$G$51*'Datos Generales'!H87</f>
        <v>72378.395004985112</v>
      </c>
      <c r="I31" s="46">
        <f>Índice!$G$51*'Datos Generales'!I87</f>
        <v>170718.81120908493</v>
      </c>
      <c r="J31" s="46">
        <f>Índice!$G$51*'Datos Generales'!J87</f>
        <v>3468.4558870323358</v>
      </c>
      <c r="K31" s="46">
        <f>Índice!$G$51*'Datos Generales'!K87</f>
        <v>0</v>
      </c>
      <c r="L31" s="46">
        <f>Índice!$G$51*'Datos Generales'!L87</f>
        <v>0</v>
      </c>
      <c r="M31" s="46">
        <f>Índice!$G$51*'Datos Generales'!M87</f>
        <v>0</v>
      </c>
      <c r="N31" s="46">
        <f>Índice!$G$51*'Datos Generales'!N87</f>
        <v>0</v>
      </c>
      <c r="O31" s="46">
        <f>Índice!$G$51*'Datos Generales'!O87</f>
        <v>0</v>
      </c>
      <c r="P31" s="46">
        <f>Índice!$G$51*'Datos Generales'!P87</f>
        <v>2093.6600646297225</v>
      </c>
      <c r="Q31" s="46">
        <f>Índice!$G$51*'Datos Generales'!Q87</f>
        <v>0</v>
      </c>
      <c r="R31" s="46">
        <f>Índice!$G$51*'Datos Generales'!R87</f>
        <v>363646.17878532887</v>
      </c>
      <c r="S31" s="46">
        <f>Índice!$G$51*'Datos Generales'!S87</f>
        <v>0</v>
      </c>
      <c r="T31" s="46">
        <f>Índice!$G$51*'Datos Generales'!T87</f>
        <v>0</v>
      </c>
      <c r="U31" s="46">
        <f>Índice!$G$51*'Datos Generales'!U87</f>
        <v>0</v>
      </c>
      <c r="V31" s="46">
        <f>Índice!$G$51*'Datos Generales'!V87</f>
        <v>40145.602491850572</v>
      </c>
      <c r="W31" s="46">
        <f>Índice!$G$51*'Datos Generales'!W87</f>
        <v>0</v>
      </c>
      <c r="X31" s="46">
        <f>Índice!$G$51*'Datos Generales'!X87</f>
        <v>91.614753113045438</v>
      </c>
      <c r="Y31" s="46">
        <f>Índice!$G$51*'Datos Generales'!Y87</f>
        <v>212083.77822247049</v>
      </c>
      <c r="Z31" s="46">
        <f>Índice!$G$51*'Datos Generales'!Z87</f>
        <v>215.53552866971665</v>
      </c>
      <c r="AA31" s="46">
        <f>Índice!$G$51*'Datos Generales'!AA87</f>
        <v>14.628308384186223</v>
      </c>
      <c r="AB31" s="46">
        <f>Índice!$G$51*'Datos Generales'!AB87</f>
        <v>36957.42676123065</v>
      </c>
      <c r="AC31" s="46">
        <f>Índice!$G$51*'Datos Generales'!AC87</f>
        <v>0</v>
      </c>
      <c r="AD31" s="46">
        <f>Índice!$G$51*'Datos Generales'!AD87</f>
        <v>0</v>
      </c>
      <c r="AE31" s="46">
        <f>Índice!$G$51*'Datos Generales'!AE87</f>
        <v>0</v>
      </c>
      <c r="AF31" s="46">
        <f>Índice!$G$51*'Datos Generales'!AF87</f>
        <v>0</v>
      </c>
      <c r="AG31" s="46">
        <f>Índice!$G$51*'Datos Generales'!AG87</f>
        <v>0</v>
      </c>
      <c r="AH31" s="46">
        <f>Índice!$G$51*'Datos Generales'!AH87</f>
        <v>0</v>
      </c>
      <c r="AI31" s="46">
        <f>Índice!$G$51*'Datos Generales'!AI87</f>
        <v>0</v>
      </c>
      <c r="AJ31" s="46">
        <f>Índice!$G$51*'Datos Generales'!AJ87</f>
        <v>0</v>
      </c>
      <c r="AK31" s="46">
        <f>Índice!$G$51*'Datos Generales'!AK87</f>
        <v>0</v>
      </c>
      <c r="AL31" s="46">
        <f>Índice!$G$51*'Datos Generales'!AL87</f>
        <v>0</v>
      </c>
      <c r="AM31" s="46">
        <f>Índice!$G$51*'Datos Generales'!AM87</f>
        <v>0</v>
      </c>
      <c r="AN31" s="46">
        <f>Índice!$G$51*'Datos Generales'!AN87</f>
        <v>0</v>
      </c>
      <c r="AO31" s="46">
        <f>Índice!$G$51*'Datos Generales'!AO87</f>
        <v>0</v>
      </c>
      <c r="AP31" s="46">
        <f>Índice!$G$51*'Datos Generales'!AP87</f>
        <v>0</v>
      </c>
      <c r="AQ31" s="46">
        <f>Índice!$G$51*'Datos Generales'!AQ87</f>
        <v>1067834.7363545725</v>
      </c>
    </row>
    <row r="32" spans="2:43">
      <c r="B32" s="63" t="str">
        <f>'Datos Generales'!B88</f>
        <v>5.21.32.31  Primas Por Pagar Por Operaciones De Coaseguro</v>
      </c>
      <c r="C32" s="46">
        <f>Índice!$G$51*'Datos Generales'!C88</f>
        <v>148482.27985942681</v>
      </c>
      <c r="D32" s="46">
        <f>Índice!$G$51*'Datos Generales'!D88</f>
        <v>0</v>
      </c>
      <c r="E32" s="46">
        <f>Índice!$G$51*'Datos Generales'!E88</f>
        <v>17538.369478366014</v>
      </c>
      <c r="F32" s="46">
        <f>Índice!$G$51*'Datos Generales'!F88</f>
        <v>0</v>
      </c>
      <c r="G32" s="46">
        <f>Índice!$G$51*'Datos Generales'!G88</f>
        <v>0</v>
      </c>
      <c r="H32" s="46">
        <f>Índice!$G$51*'Datos Generales'!H88</f>
        <v>72378.395004985112</v>
      </c>
      <c r="I32" s="46">
        <f>Índice!$G$51*'Datos Generales'!I88</f>
        <v>170718.81120908493</v>
      </c>
      <c r="J32" s="46">
        <f>Índice!$G$51*'Datos Generales'!J88</f>
        <v>3468.4558870323358</v>
      </c>
      <c r="K32" s="46">
        <f>Índice!$G$51*'Datos Generales'!K88</f>
        <v>0</v>
      </c>
      <c r="L32" s="46">
        <f>Índice!$G$51*'Datos Generales'!L88</f>
        <v>0</v>
      </c>
      <c r="M32" s="46">
        <f>Índice!$G$51*'Datos Generales'!M88</f>
        <v>0</v>
      </c>
      <c r="N32" s="46">
        <f>Índice!$G$51*'Datos Generales'!N88</f>
        <v>0</v>
      </c>
      <c r="O32" s="46">
        <f>Índice!$G$51*'Datos Generales'!O88</f>
        <v>0</v>
      </c>
      <c r="P32" s="46">
        <f>Índice!$G$51*'Datos Generales'!P88</f>
        <v>2093.6600646297225</v>
      </c>
      <c r="Q32" s="46">
        <f>Índice!$G$51*'Datos Generales'!Q88</f>
        <v>0</v>
      </c>
      <c r="R32" s="46">
        <f>Índice!$G$51*'Datos Generales'!R88</f>
        <v>363646.17878532887</v>
      </c>
      <c r="S32" s="46">
        <f>Índice!$G$51*'Datos Generales'!S88</f>
        <v>0</v>
      </c>
      <c r="T32" s="46">
        <f>Índice!$G$51*'Datos Generales'!T88</f>
        <v>0</v>
      </c>
      <c r="U32" s="46">
        <f>Índice!$G$51*'Datos Generales'!U88</f>
        <v>0</v>
      </c>
      <c r="V32" s="46">
        <f>Índice!$G$51*'Datos Generales'!V88</f>
        <v>40145.602491850572</v>
      </c>
      <c r="W32" s="46">
        <f>Índice!$G$51*'Datos Generales'!W88</f>
        <v>0</v>
      </c>
      <c r="X32" s="46">
        <f>Índice!$G$51*'Datos Generales'!X88</f>
        <v>91.614753113045438</v>
      </c>
      <c r="Y32" s="46">
        <f>Índice!$G$51*'Datos Generales'!Y88</f>
        <v>54057.123765211669</v>
      </c>
      <c r="Z32" s="46">
        <f>Índice!$G$51*'Datos Generales'!Z88</f>
        <v>215.53552866971665</v>
      </c>
      <c r="AA32" s="46">
        <f>Índice!$G$51*'Datos Generales'!AA88</f>
        <v>14.628308384186223</v>
      </c>
      <c r="AB32" s="46">
        <f>Índice!$G$51*'Datos Generales'!AB88</f>
        <v>36957.42676123065</v>
      </c>
      <c r="AC32" s="46">
        <f>Índice!$G$51*'Datos Generales'!AC88</f>
        <v>0</v>
      </c>
      <c r="AD32" s="46">
        <f>Índice!$G$51*'Datos Generales'!AD88</f>
        <v>0</v>
      </c>
      <c r="AE32" s="46">
        <f>Índice!$G$51*'Datos Generales'!AE88</f>
        <v>0</v>
      </c>
      <c r="AF32" s="46">
        <f>Índice!$G$51*'Datos Generales'!AF88</f>
        <v>0</v>
      </c>
      <c r="AG32" s="46">
        <f>Índice!$G$51*'Datos Generales'!AG88</f>
        <v>0</v>
      </c>
      <c r="AH32" s="46">
        <f>Índice!$G$51*'Datos Generales'!AH88</f>
        <v>0</v>
      </c>
      <c r="AI32" s="46">
        <f>Índice!$G$51*'Datos Generales'!AI88</f>
        <v>0</v>
      </c>
      <c r="AJ32" s="46">
        <f>Índice!$G$51*'Datos Generales'!AJ88</f>
        <v>0</v>
      </c>
      <c r="AK32" s="46">
        <f>Índice!$G$51*'Datos Generales'!AK88</f>
        <v>0</v>
      </c>
      <c r="AL32" s="46">
        <f>Índice!$G$51*'Datos Generales'!AL88</f>
        <v>0</v>
      </c>
      <c r="AM32" s="46">
        <f>Índice!$G$51*'Datos Generales'!AM88</f>
        <v>0</v>
      </c>
      <c r="AN32" s="46">
        <f>Índice!$G$51*'Datos Generales'!AN88</f>
        <v>0</v>
      </c>
      <c r="AO32" s="46">
        <f>Índice!$G$51*'Datos Generales'!AO88</f>
        <v>0</v>
      </c>
      <c r="AP32" s="46">
        <f>Índice!$G$51*'Datos Generales'!AP88</f>
        <v>0</v>
      </c>
      <c r="AQ32" s="46">
        <f>Índice!$G$51*'Datos Generales'!AQ88</f>
        <v>909808.08189731371</v>
      </c>
    </row>
    <row r="33" spans="2:43">
      <c r="B33" s="63" t="str">
        <f>'Datos Generales'!B89</f>
        <v>5.21.32.32  Siniestros Por Pagar Por Operaciones De Coaseguro</v>
      </c>
      <c r="C33" s="46">
        <f>Índice!$G$51*'Datos Generales'!C89</f>
        <v>0</v>
      </c>
      <c r="D33" s="46">
        <f>Índice!$G$51*'Datos Generales'!D89</f>
        <v>0</v>
      </c>
      <c r="E33" s="46">
        <f>Índice!$G$51*'Datos Generales'!E89</f>
        <v>0</v>
      </c>
      <c r="F33" s="46">
        <f>Índice!$G$51*'Datos Generales'!F89</f>
        <v>0</v>
      </c>
      <c r="G33" s="46">
        <f>Índice!$G$51*'Datos Generales'!G89</f>
        <v>0</v>
      </c>
      <c r="H33" s="46">
        <f>Índice!$G$51*'Datos Generales'!H89</f>
        <v>0</v>
      </c>
      <c r="I33" s="46">
        <f>Índice!$G$51*'Datos Generales'!I89</f>
        <v>0</v>
      </c>
      <c r="J33" s="46">
        <f>Índice!$G$51*'Datos Generales'!J89</f>
        <v>0</v>
      </c>
      <c r="K33" s="46">
        <f>Índice!$G$51*'Datos Generales'!K89</f>
        <v>0</v>
      </c>
      <c r="L33" s="46">
        <f>Índice!$G$51*'Datos Generales'!L89</f>
        <v>0</v>
      </c>
      <c r="M33" s="46">
        <f>Índice!$G$51*'Datos Generales'!M89</f>
        <v>0</v>
      </c>
      <c r="N33" s="46">
        <f>Índice!$G$51*'Datos Generales'!N89</f>
        <v>0</v>
      </c>
      <c r="O33" s="46">
        <f>Índice!$G$51*'Datos Generales'!O89</f>
        <v>0</v>
      </c>
      <c r="P33" s="46">
        <f>Índice!$G$51*'Datos Generales'!P89</f>
        <v>0</v>
      </c>
      <c r="Q33" s="46">
        <f>Índice!$G$51*'Datos Generales'!Q89</f>
        <v>0</v>
      </c>
      <c r="R33" s="46">
        <f>Índice!$G$51*'Datos Generales'!R89</f>
        <v>0</v>
      </c>
      <c r="S33" s="46">
        <f>Índice!$G$51*'Datos Generales'!S89</f>
        <v>0</v>
      </c>
      <c r="T33" s="46">
        <f>Índice!$G$51*'Datos Generales'!T89</f>
        <v>0</v>
      </c>
      <c r="U33" s="46">
        <f>Índice!$G$51*'Datos Generales'!U89</f>
        <v>0</v>
      </c>
      <c r="V33" s="46">
        <f>Índice!$G$51*'Datos Generales'!V89</f>
        <v>0</v>
      </c>
      <c r="W33" s="46">
        <f>Índice!$G$51*'Datos Generales'!W89</f>
        <v>0</v>
      </c>
      <c r="X33" s="46">
        <f>Índice!$G$51*'Datos Generales'!X89</f>
        <v>0</v>
      </c>
      <c r="Y33" s="46">
        <f>Índice!$G$51*'Datos Generales'!Y89</f>
        <v>158026.65445725882</v>
      </c>
      <c r="Z33" s="46">
        <f>Índice!$G$51*'Datos Generales'!Z89</f>
        <v>0</v>
      </c>
      <c r="AA33" s="46">
        <f>Índice!$G$51*'Datos Generales'!AA89</f>
        <v>0</v>
      </c>
      <c r="AB33" s="46">
        <f>Índice!$G$51*'Datos Generales'!AB89</f>
        <v>0</v>
      </c>
      <c r="AC33" s="46">
        <f>Índice!$G$51*'Datos Generales'!AC89</f>
        <v>0</v>
      </c>
      <c r="AD33" s="46">
        <f>Índice!$G$51*'Datos Generales'!AD89</f>
        <v>0</v>
      </c>
      <c r="AE33" s="46">
        <f>Índice!$G$51*'Datos Generales'!AE89</f>
        <v>0</v>
      </c>
      <c r="AF33" s="46">
        <f>Índice!$G$51*'Datos Generales'!AF89</f>
        <v>0</v>
      </c>
      <c r="AG33" s="46">
        <f>Índice!$G$51*'Datos Generales'!AG89</f>
        <v>0</v>
      </c>
      <c r="AH33" s="46">
        <f>Índice!$G$51*'Datos Generales'!AH89</f>
        <v>0</v>
      </c>
      <c r="AI33" s="46">
        <f>Índice!$G$51*'Datos Generales'!AI89</f>
        <v>0</v>
      </c>
      <c r="AJ33" s="46">
        <f>Índice!$G$51*'Datos Generales'!AJ89</f>
        <v>0</v>
      </c>
      <c r="AK33" s="46">
        <f>Índice!$G$51*'Datos Generales'!AK89</f>
        <v>0</v>
      </c>
      <c r="AL33" s="46">
        <f>Índice!$G$51*'Datos Generales'!AL89</f>
        <v>0</v>
      </c>
      <c r="AM33" s="46">
        <f>Índice!$G$51*'Datos Generales'!AM89</f>
        <v>0</v>
      </c>
      <c r="AN33" s="46">
        <f>Índice!$G$51*'Datos Generales'!AN89</f>
        <v>0</v>
      </c>
      <c r="AO33" s="46">
        <f>Índice!$G$51*'Datos Generales'!AO89</f>
        <v>0</v>
      </c>
      <c r="AP33" s="46">
        <f>Índice!$G$51*'Datos Generales'!AP89</f>
        <v>0</v>
      </c>
      <c r="AQ33" s="46">
        <f>Índice!$G$51*'Datos Generales'!AQ89</f>
        <v>158026.65445725882</v>
      </c>
    </row>
    <row r="34" spans="2:43">
      <c r="B34" s="62" t="str">
        <f>'Datos Generales'!B90</f>
        <v>5.21.32.40  Ingresos Anticipados Por Operaciones De Seguros</v>
      </c>
      <c r="C34" s="46">
        <f>Índice!$G$51*'Datos Generales'!C90</f>
        <v>35968.181882464414</v>
      </c>
      <c r="D34" s="46">
        <f>Índice!$G$51*'Datos Generales'!D90</f>
        <v>0</v>
      </c>
      <c r="E34" s="46">
        <f>Índice!$G$51*'Datos Generales'!E90</f>
        <v>5139.6627799266016</v>
      </c>
      <c r="F34" s="46">
        <f>Índice!$G$51*'Datos Generales'!F90</f>
        <v>0</v>
      </c>
      <c r="G34" s="46">
        <f>Índice!$G$51*'Datos Generales'!G90</f>
        <v>5489.6815183035051</v>
      </c>
      <c r="H34" s="46">
        <f>Índice!$G$51*'Datos Generales'!H90</f>
        <v>0</v>
      </c>
      <c r="I34" s="46">
        <f>Índice!$G$51*'Datos Generales'!I90</f>
        <v>3120.6468629128631</v>
      </c>
      <c r="J34" s="46">
        <f>Índice!$G$51*'Datos Generales'!J90</f>
        <v>16892.602583774686</v>
      </c>
      <c r="K34" s="46">
        <f>Índice!$G$51*'Datos Generales'!K90</f>
        <v>1549.6726087356192</v>
      </c>
      <c r="L34" s="46">
        <f>Índice!$G$51*'Datos Generales'!L90</f>
        <v>0</v>
      </c>
      <c r="M34" s="46">
        <f>Índice!$G$51*'Datos Generales'!M90</f>
        <v>7745.4020265731397</v>
      </c>
      <c r="N34" s="46">
        <f>Índice!$G$51*'Datos Generales'!N90</f>
        <v>0</v>
      </c>
      <c r="O34" s="46">
        <f>Índice!$G$51*'Datos Generales'!O90</f>
        <v>0</v>
      </c>
      <c r="P34" s="46">
        <f>Índice!$G$51*'Datos Generales'!P90</f>
        <v>0</v>
      </c>
      <c r="Q34" s="46">
        <f>Índice!$G$51*'Datos Generales'!Q90</f>
        <v>0</v>
      </c>
      <c r="R34" s="46">
        <f>Índice!$G$51*'Datos Generales'!R90</f>
        <v>25617.261580670478</v>
      </c>
      <c r="S34" s="46">
        <f>Índice!$G$51*'Datos Generales'!S90</f>
        <v>2680.8253371140072</v>
      </c>
      <c r="T34" s="46">
        <f>Índice!$G$51*'Datos Generales'!T90</f>
        <v>38770.850863733111</v>
      </c>
      <c r="U34" s="46">
        <f>Índice!$G$51*'Datos Generales'!U90</f>
        <v>4137.6015584672714</v>
      </c>
      <c r="V34" s="46">
        <f>Índice!$G$51*'Datos Generales'!V90</f>
        <v>11548.850595031854</v>
      </c>
      <c r="W34" s="46">
        <f>Índice!$G$51*'Datos Generales'!W90</f>
        <v>24.527828257472368</v>
      </c>
      <c r="X34" s="46">
        <f>Índice!$G$51*'Datos Generales'!X90</f>
        <v>6697.1135828483748</v>
      </c>
      <c r="Y34" s="46">
        <f>Índice!$G$51*'Datos Generales'!Y90</f>
        <v>25253.675196752956</v>
      </c>
      <c r="Z34" s="46">
        <f>Índice!$G$51*'Datos Generales'!Z90</f>
        <v>565.02393562483644</v>
      </c>
      <c r="AA34" s="46">
        <f>Índice!$G$51*'Datos Generales'!AA90</f>
        <v>0</v>
      </c>
      <c r="AB34" s="46">
        <f>Índice!$G$51*'Datos Generales'!AB90</f>
        <v>30424.450753424171</v>
      </c>
      <c r="AC34" s="46">
        <f>Índice!$G$51*'Datos Generales'!AC90</f>
        <v>0</v>
      </c>
      <c r="AD34" s="46">
        <f>Índice!$G$51*'Datos Generales'!AD90</f>
        <v>0</v>
      </c>
      <c r="AE34" s="46">
        <f>Índice!$G$51*'Datos Generales'!AE90</f>
        <v>0</v>
      </c>
      <c r="AF34" s="46">
        <f>Índice!$G$51*'Datos Generales'!AF90</f>
        <v>0</v>
      </c>
      <c r="AG34" s="46">
        <f>Índice!$G$51*'Datos Generales'!AG90</f>
        <v>0</v>
      </c>
      <c r="AH34" s="46">
        <f>Índice!$G$51*'Datos Generales'!AH90</f>
        <v>0</v>
      </c>
      <c r="AI34" s="46">
        <f>Índice!$G$51*'Datos Generales'!AI90</f>
        <v>0</v>
      </c>
      <c r="AJ34" s="46">
        <f>Índice!$G$51*'Datos Generales'!AJ90</f>
        <v>0</v>
      </c>
      <c r="AK34" s="46">
        <f>Índice!$G$51*'Datos Generales'!AK90</f>
        <v>0</v>
      </c>
      <c r="AL34" s="46">
        <f>Índice!$G$51*'Datos Generales'!AL90</f>
        <v>0</v>
      </c>
      <c r="AM34" s="46">
        <f>Índice!$G$51*'Datos Generales'!AM90</f>
        <v>0</v>
      </c>
      <c r="AN34" s="46">
        <f>Índice!$G$51*'Datos Generales'!AN90</f>
        <v>0</v>
      </c>
      <c r="AO34" s="46">
        <f>Índice!$G$51*'Datos Generales'!AO90</f>
        <v>0</v>
      </c>
      <c r="AP34" s="46">
        <f>Índice!$G$51*'Datos Generales'!AP90</f>
        <v>0</v>
      </c>
      <c r="AQ34" s="46">
        <f>Índice!$G$51*'Datos Generales'!AQ90</f>
        <v>221626.03149461537</v>
      </c>
    </row>
    <row r="35" spans="2:43">
      <c r="B35" s="60" t="str">
        <f>'Datos Generales'!B91</f>
        <v xml:space="preserve">5.21.40.00  Otros Pasivos </v>
      </c>
      <c r="C35" s="43">
        <f>Índice!$G$51*'Datos Generales'!C91</f>
        <v>434380.06024564948</v>
      </c>
      <c r="D35" s="43">
        <f>Índice!$G$51*'Datos Generales'!D91</f>
        <v>0</v>
      </c>
      <c r="E35" s="43">
        <f>Índice!$G$51*'Datos Generales'!E91</f>
        <v>727360.23999264603</v>
      </c>
      <c r="F35" s="43">
        <f>Índice!$G$51*'Datos Generales'!F91</f>
        <v>1167656.7217739939</v>
      </c>
      <c r="G35" s="43">
        <f>Índice!$G$51*'Datos Generales'!G91</f>
        <v>9903.4973589495185</v>
      </c>
      <c r="H35" s="43">
        <f>Índice!$G$51*'Datos Generales'!H91</f>
        <v>349330.76593999477</v>
      </c>
      <c r="I35" s="43">
        <f>Índice!$G$51*'Datos Generales'!I91</f>
        <v>472340.60889118304</v>
      </c>
      <c r="J35" s="43">
        <f>Índice!$G$51*'Datos Generales'!J91</f>
        <v>114878.00609527581</v>
      </c>
      <c r="K35" s="43">
        <f>Índice!$G$51*'Datos Generales'!K91</f>
        <v>76155.150225214078</v>
      </c>
      <c r="L35" s="43">
        <f>Índice!$G$51*'Datos Generales'!L91</f>
        <v>171371.47241215943</v>
      </c>
      <c r="M35" s="43">
        <f>Índice!$G$51*'Datos Generales'!M91</f>
        <v>185995.93589353774</v>
      </c>
      <c r="N35" s="43">
        <f>Índice!$G$51*'Datos Generales'!N91</f>
        <v>7546.2625776935529</v>
      </c>
      <c r="O35" s="43">
        <f>Índice!$G$51*'Datos Generales'!O91</f>
        <v>4047.7103824750211</v>
      </c>
      <c r="P35" s="43">
        <f>Índice!$G$51*'Datos Generales'!P91</f>
        <v>111949.86953847023</v>
      </c>
      <c r="Q35" s="43">
        <f>Índice!$G$51*'Datos Generales'!Q91</f>
        <v>401.54927486016925</v>
      </c>
      <c r="R35" s="43">
        <f>Índice!$G$51*'Datos Generales'!R91</f>
        <v>601668.99717863684</v>
      </c>
      <c r="S35" s="43">
        <f>Índice!$G$51*'Datos Generales'!S91</f>
        <v>6140.044618550286</v>
      </c>
      <c r="T35" s="43">
        <f>Índice!$G$51*'Datos Generales'!T91</f>
        <v>410882.2681921355</v>
      </c>
      <c r="U35" s="43">
        <f>Índice!$G$51*'Datos Generales'!U91</f>
        <v>25934.753325178015</v>
      </c>
      <c r="V35" s="43">
        <f>Índice!$G$51*'Datos Generales'!V91</f>
        <v>667065.1812672799</v>
      </c>
      <c r="W35" s="43">
        <f>Índice!$G$51*'Datos Generales'!W91</f>
        <v>61368.14016305923</v>
      </c>
      <c r="X35" s="43">
        <f>Índice!$G$51*'Datos Generales'!X91</f>
        <v>42799.336732168485</v>
      </c>
      <c r="Y35" s="43">
        <f>Índice!$G$51*'Datos Generales'!Y91</f>
        <v>432003.91031034995</v>
      </c>
      <c r="Z35" s="43">
        <f>Índice!$G$51*'Datos Generales'!Z91</f>
        <v>55456.093861590569</v>
      </c>
      <c r="AA35" s="43">
        <f>Índice!$G$51*'Datos Generales'!AA91</f>
        <v>80002.351135969904</v>
      </c>
      <c r="AB35" s="43">
        <f>Índice!$G$51*'Datos Generales'!AB91</f>
        <v>1277560.5726872247</v>
      </c>
      <c r="AC35" s="43">
        <f>Índice!$G$51*'Datos Generales'!AC91</f>
        <v>80752.94687493371</v>
      </c>
      <c r="AD35" s="43">
        <f>Índice!$G$51*'Datos Generales'!AD91</f>
        <v>501063.80063781189</v>
      </c>
      <c r="AE35" s="43">
        <f>Índice!$G$51*'Datos Generales'!AE91</f>
        <v>0</v>
      </c>
      <c r="AF35" s="43">
        <f>Índice!$G$51*'Datos Generales'!AF91</f>
        <v>0</v>
      </c>
      <c r="AG35" s="43">
        <f>Índice!$G$51*'Datos Generales'!AG91</f>
        <v>0</v>
      </c>
      <c r="AH35" s="43">
        <f>Índice!$G$51*'Datos Generales'!AH91</f>
        <v>0</v>
      </c>
      <c r="AI35" s="43">
        <f>Índice!$G$51*'Datos Generales'!AI91</f>
        <v>0</v>
      </c>
      <c r="AJ35" s="43">
        <f>Índice!$G$51*'Datos Generales'!AJ91</f>
        <v>0</v>
      </c>
      <c r="AK35" s="43">
        <f>Índice!$G$51*'Datos Generales'!AK91</f>
        <v>0</v>
      </c>
      <c r="AL35" s="43">
        <f>Índice!$G$51*'Datos Generales'!AL91</f>
        <v>0</v>
      </c>
      <c r="AM35" s="43">
        <f>Índice!$G$51*'Datos Generales'!AM91</f>
        <v>0</v>
      </c>
      <c r="AN35" s="43">
        <f>Índice!$G$51*'Datos Generales'!AN91</f>
        <v>0</v>
      </c>
      <c r="AO35" s="43">
        <f>Índice!$G$51*'Datos Generales'!AO91</f>
        <v>0</v>
      </c>
      <c r="AP35" s="43">
        <f>Índice!$G$51*'Datos Generales'!AP91</f>
        <v>0</v>
      </c>
      <c r="AQ35" s="43">
        <f>Índice!$G$51*'Datos Generales'!AQ91</f>
        <v>8076016.2475869916</v>
      </c>
    </row>
    <row r="36" spans="2:43">
      <c r="B36" s="61" t="str">
        <f>'Datos Generales'!B92</f>
        <v>5.21.41.00  Provisiones</v>
      </c>
      <c r="C36" s="46">
        <f>Índice!$G$51*'Datos Generales'!C92</f>
        <v>7766.0849520226839</v>
      </c>
      <c r="D36" s="46">
        <f>Índice!$G$51*'Datos Generales'!D92</f>
        <v>0</v>
      </c>
      <c r="E36" s="46">
        <f>Índice!$G$51*'Datos Generales'!E92</f>
        <v>14853.522461303482</v>
      </c>
      <c r="F36" s="46">
        <f>Índice!$G$51*'Datos Generales'!F92</f>
        <v>14.981862665375015</v>
      </c>
      <c r="G36" s="46">
        <f>Índice!$G$51*'Datos Generales'!G92</f>
        <v>0</v>
      </c>
      <c r="H36" s="46">
        <f>Índice!$G$51*'Datos Generales'!H92</f>
        <v>0</v>
      </c>
      <c r="I36" s="46">
        <f>Índice!$G$51*'Datos Generales'!I92</f>
        <v>0</v>
      </c>
      <c r="J36" s="46">
        <f>Índice!$G$51*'Datos Generales'!J92</f>
        <v>0</v>
      </c>
      <c r="K36" s="46">
        <f>Índice!$G$51*'Datos Generales'!K92</f>
        <v>0</v>
      </c>
      <c r="L36" s="46">
        <f>Índice!$G$51*'Datos Generales'!L92</f>
        <v>0</v>
      </c>
      <c r="M36" s="46">
        <f>Índice!$G$51*'Datos Generales'!M92</f>
        <v>0</v>
      </c>
      <c r="N36" s="46">
        <f>Índice!$G$51*'Datos Generales'!N92</f>
        <v>2496.4025851889041</v>
      </c>
      <c r="O36" s="46">
        <f>Índice!$G$51*'Datos Generales'!O92</f>
        <v>1939.0242608947751</v>
      </c>
      <c r="P36" s="46">
        <f>Índice!$G$51*'Datos Generales'!P92</f>
        <v>3999.9805545145346</v>
      </c>
      <c r="Q36" s="46">
        <f>Índice!$G$51*'Datos Generales'!Q92</f>
        <v>0</v>
      </c>
      <c r="R36" s="46">
        <f>Índice!$G$51*'Datos Generales'!R92</f>
        <v>256017.14031155201</v>
      </c>
      <c r="S36" s="46">
        <f>Índice!$G$51*'Datos Generales'!S92</f>
        <v>0</v>
      </c>
      <c r="T36" s="46">
        <f>Índice!$G$51*'Datos Generales'!T92</f>
        <v>6396.5482495527531</v>
      </c>
      <c r="U36" s="46">
        <f>Índice!$G$51*'Datos Generales'!U92</f>
        <v>36.637062388188454</v>
      </c>
      <c r="V36" s="46">
        <f>Índice!$G$51*'Datos Generales'!V92</f>
        <v>178354.87657420043</v>
      </c>
      <c r="W36" s="46">
        <f>Índice!$G$51*'Datos Generales'!W92</f>
        <v>21488.012742096293</v>
      </c>
      <c r="X36" s="46">
        <f>Índice!$G$51*'Datos Generales'!X92</f>
        <v>879.73144016800893</v>
      </c>
      <c r="Y36" s="46">
        <f>Índice!$G$51*'Datos Generales'!Y92</f>
        <v>7731.215661040439</v>
      </c>
      <c r="Z36" s="46">
        <f>Índice!$G$51*'Datos Generales'!Z92</f>
        <v>2779.201815854788</v>
      </c>
      <c r="AA36" s="46">
        <f>Índice!$G$51*'Datos Generales'!AA92</f>
        <v>0</v>
      </c>
      <c r="AB36" s="46">
        <f>Índice!$G$51*'Datos Generales'!AB92</f>
        <v>0</v>
      </c>
      <c r="AC36" s="46">
        <f>Índice!$G$51*'Datos Generales'!AC92</f>
        <v>11825.771985772975</v>
      </c>
      <c r="AD36" s="46">
        <f>Índice!$G$51*'Datos Generales'!AD92</f>
        <v>54282.337842328932</v>
      </c>
      <c r="AE36" s="46">
        <f>Índice!$G$51*'Datos Generales'!AE92</f>
        <v>0</v>
      </c>
      <c r="AF36" s="46">
        <f>Índice!$G$51*'Datos Generales'!AF92</f>
        <v>0</v>
      </c>
      <c r="AG36" s="46">
        <f>Índice!$G$51*'Datos Generales'!AG92</f>
        <v>0</v>
      </c>
      <c r="AH36" s="46">
        <f>Índice!$G$51*'Datos Generales'!AH92</f>
        <v>0</v>
      </c>
      <c r="AI36" s="46">
        <f>Índice!$G$51*'Datos Generales'!AI92</f>
        <v>0</v>
      </c>
      <c r="AJ36" s="46">
        <f>Índice!$G$51*'Datos Generales'!AJ92</f>
        <v>0</v>
      </c>
      <c r="AK36" s="46">
        <f>Índice!$G$51*'Datos Generales'!AK92</f>
        <v>0</v>
      </c>
      <c r="AL36" s="46">
        <f>Índice!$G$51*'Datos Generales'!AL92</f>
        <v>0</v>
      </c>
      <c r="AM36" s="46">
        <f>Índice!$G$51*'Datos Generales'!AM92</f>
        <v>0</v>
      </c>
      <c r="AN36" s="46">
        <f>Índice!$G$51*'Datos Generales'!AN92</f>
        <v>0</v>
      </c>
      <c r="AO36" s="46">
        <f>Índice!$G$51*'Datos Generales'!AO92</f>
        <v>0</v>
      </c>
      <c r="AP36" s="46">
        <f>Índice!$G$51*'Datos Generales'!AP92</f>
        <v>0</v>
      </c>
      <c r="AQ36" s="46">
        <f>Índice!$G$51*'Datos Generales'!AQ92</f>
        <v>570861.47036154463</v>
      </c>
    </row>
    <row r="37" spans="2:43">
      <c r="B37" s="61" t="str">
        <f>'Datos Generales'!B93</f>
        <v>5.21.42.00  Otros Pasivos</v>
      </c>
      <c r="C37" s="46">
        <f>Índice!$G$51*'Datos Generales'!C93</f>
        <v>426613.97529362683</v>
      </c>
      <c r="D37" s="46">
        <f>Índice!$G$51*'Datos Generales'!D93</f>
        <v>0</v>
      </c>
      <c r="E37" s="46">
        <f>Índice!$G$51*'Datos Generales'!E93</f>
        <v>712506.71753134253</v>
      </c>
      <c r="F37" s="46">
        <f>Índice!$G$51*'Datos Generales'!F93</f>
        <v>1167641.7399113285</v>
      </c>
      <c r="G37" s="46">
        <f>Índice!$G$51*'Datos Generales'!G93</f>
        <v>9903.4973589495185</v>
      </c>
      <c r="H37" s="46">
        <f>Índice!$G$51*'Datos Generales'!H93</f>
        <v>349330.76593999477</v>
      </c>
      <c r="I37" s="46">
        <f>Índice!$G$51*'Datos Generales'!I93</f>
        <v>472340.60889118304</v>
      </c>
      <c r="J37" s="46">
        <f>Índice!$G$51*'Datos Generales'!J93</f>
        <v>114878.00609527581</v>
      </c>
      <c r="K37" s="46">
        <f>Índice!$G$51*'Datos Generales'!K93</f>
        <v>76155.150225214078</v>
      </c>
      <c r="L37" s="46">
        <f>Índice!$G$51*'Datos Generales'!L93</f>
        <v>171371.47241215943</v>
      </c>
      <c r="M37" s="46">
        <f>Índice!$G$51*'Datos Generales'!M93</f>
        <v>185995.93589353774</v>
      </c>
      <c r="N37" s="46">
        <f>Índice!$G$51*'Datos Generales'!N93</f>
        <v>5049.8599925046492</v>
      </c>
      <c r="O37" s="46">
        <f>Índice!$G$51*'Datos Generales'!O93</f>
        <v>2108.686121580246</v>
      </c>
      <c r="P37" s="46">
        <f>Índice!$G$51*'Datos Generales'!P93</f>
        <v>107949.88898395569</v>
      </c>
      <c r="Q37" s="46">
        <f>Índice!$G$51*'Datos Generales'!Q93</f>
        <v>401.54927486016925</v>
      </c>
      <c r="R37" s="46">
        <f>Índice!$G$51*'Datos Generales'!R93</f>
        <v>345651.8568670848</v>
      </c>
      <c r="S37" s="46">
        <f>Índice!$G$51*'Datos Generales'!S93</f>
        <v>6140.044618550286</v>
      </c>
      <c r="T37" s="46">
        <f>Índice!$G$51*'Datos Generales'!T93</f>
        <v>404485.71994258277</v>
      </c>
      <c r="U37" s="46">
        <f>Índice!$G$51*'Datos Generales'!U93</f>
        <v>25898.116262789827</v>
      </c>
      <c r="V37" s="46">
        <f>Índice!$G$51*'Datos Generales'!V93</f>
        <v>488710.3046930795</v>
      </c>
      <c r="W37" s="46">
        <f>Índice!$G$51*'Datos Generales'!W93</f>
        <v>39880.127420962941</v>
      </c>
      <c r="X37" s="46">
        <f>Índice!$G$51*'Datos Generales'!X93</f>
        <v>41919.60529200048</v>
      </c>
      <c r="Y37" s="46">
        <f>Índice!$G$51*'Datos Generales'!Y93</f>
        <v>424272.6946493095</v>
      </c>
      <c r="Z37" s="46">
        <f>Índice!$G$51*'Datos Generales'!Z93</f>
        <v>52676.892045735782</v>
      </c>
      <c r="AA37" s="46">
        <f>Índice!$G$51*'Datos Generales'!AA93</f>
        <v>80002.351135969904</v>
      </c>
      <c r="AB37" s="46">
        <f>Índice!$G$51*'Datos Generales'!AB93</f>
        <v>1277560.5726872247</v>
      </c>
      <c r="AC37" s="46">
        <f>Índice!$G$51*'Datos Generales'!AC93</f>
        <v>68927.174889160728</v>
      </c>
      <c r="AD37" s="46">
        <f>Índice!$G$51*'Datos Generales'!AD93</f>
        <v>446781.46279548295</v>
      </c>
      <c r="AE37" s="46">
        <f>Índice!$G$51*'Datos Generales'!AE93</f>
        <v>0</v>
      </c>
      <c r="AF37" s="46">
        <f>Índice!$G$51*'Datos Generales'!AF93</f>
        <v>0</v>
      </c>
      <c r="AG37" s="46">
        <f>Índice!$G$51*'Datos Generales'!AG93</f>
        <v>0</v>
      </c>
      <c r="AH37" s="46">
        <f>Índice!$G$51*'Datos Generales'!AH93</f>
        <v>0</v>
      </c>
      <c r="AI37" s="46">
        <f>Índice!$G$51*'Datos Generales'!AI93</f>
        <v>0</v>
      </c>
      <c r="AJ37" s="46">
        <f>Índice!$G$51*'Datos Generales'!AJ93</f>
        <v>0</v>
      </c>
      <c r="AK37" s="46">
        <f>Índice!$G$51*'Datos Generales'!AK93</f>
        <v>0</v>
      </c>
      <c r="AL37" s="46">
        <f>Índice!$G$51*'Datos Generales'!AL93</f>
        <v>0</v>
      </c>
      <c r="AM37" s="46">
        <f>Índice!$G$51*'Datos Generales'!AM93</f>
        <v>0</v>
      </c>
      <c r="AN37" s="46">
        <f>Índice!$G$51*'Datos Generales'!AN93</f>
        <v>0</v>
      </c>
      <c r="AO37" s="46">
        <f>Índice!$G$51*'Datos Generales'!AO93</f>
        <v>0</v>
      </c>
      <c r="AP37" s="46">
        <f>Índice!$G$51*'Datos Generales'!AP93</f>
        <v>0</v>
      </c>
      <c r="AQ37" s="46">
        <f>Índice!$G$51*'Datos Generales'!AQ93</f>
        <v>7505154.7772254469</v>
      </c>
    </row>
    <row r="38" spans="2:43">
      <c r="B38" s="62" t="str">
        <f>'Datos Generales'!B94</f>
        <v>5.21.42.10  Impuestos Por Pagar</v>
      </c>
      <c r="C38" s="46">
        <f>Índice!$G$51*'Datos Generales'!C94</f>
        <v>12639.300386788384</v>
      </c>
      <c r="D38" s="46">
        <f>Índice!$G$51*'Datos Generales'!D94</f>
        <v>0</v>
      </c>
      <c r="E38" s="46">
        <f>Índice!$G$51*'Datos Generales'!E94</f>
        <v>39915.350266226371</v>
      </c>
      <c r="F38" s="46">
        <f>Índice!$G$51*'Datos Generales'!F94</f>
        <v>113172.81379710227</v>
      </c>
      <c r="G38" s="46">
        <f>Índice!$G$51*'Datos Generales'!G94</f>
        <v>1702.2312810685823</v>
      </c>
      <c r="H38" s="46">
        <f>Índice!$G$51*'Datos Generales'!H94</f>
        <v>20191.75016440274</v>
      </c>
      <c r="I38" s="46">
        <f>Índice!$G$51*'Datos Generales'!I94</f>
        <v>63271.941578690574</v>
      </c>
      <c r="J38" s="46">
        <f>Índice!$G$51*'Datos Generales'!J94</f>
        <v>24118.05884557456</v>
      </c>
      <c r="K38" s="46">
        <f>Índice!$G$51*'Datos Generales'!K94</f>
        <v>5669.2870931474108</v>
      </c>
      <c r="L38" s="46">
        <f>Índice!$G$51*'Datos Generales'!L94</f>
        <v>10207.642429342177</v>
      </c>
      <c r="M38" s="46">
        <f>Índice!$G$51*'Datos Generales'!M94</f>
        <v>31511.320808083663</v>
      </c>
      <c r="N38" s="46">
        <f>Índice!$G$51*'Datos Generales'!N94</f>
        <v>1792.8737599083586</v>
      </c>
      <c r="O38" s="46">
        <f>Índice!$G$51*'Datos Generales'!O94</f>
        <v>1135.4837683229505</v>
      </c>
      <c r="P38" s="46">
        <f>Índice!$G$51*'Datos Generales'!P94</f>
        <v>26640.315087575393</v>
      </c>
      <c r="Q38" s="46">
        <f>Índice!$G$51*'Datos Generales'!Q94</f>
        <v>200.59786028949023</v>
      </c>
      <c r="R38" s="46">
        <f>Índice!$G$51*'Datos Generales'!R94</f>
        <v>35518.416642507123</v>
      </c>
      <c r="S38" s="46">
        <f>Índice!$G$51*'Datos Generales'!S94</f>
        <v>0</v>
      </c>
      <c r="T38" s="46">
        <f>Índice!$G$51*'Datos Generales'!T94</f>
        <v>107324.62823767333</v>
      </c>
      <c r="U38" s="46">
        <f>Índice!$G$51*'Datos Generales'!U94</f>
        <v>10913.73452316134</v>
      </c>
      <c r="V38" s="46">
        <f>Índice!$G$51*'Datos Generales'!V94</f>
        <v>42943.586878893511</v>
      </c>
      <c r="W38" s="46">
        <f>Índice!$G$51*'Datos Generales'!W94</f>
        <v>9043.5649585280826</v>
      </c>
      <c r="X38" s="46">
        <f>Índice!$G$51*'Datos Generales'!X94</f>
        <v>19112.967663925443</v>
      </c>
      <c r="Y38" s="46">
        <f>Índice!$G$51*'Datos Generales'!Y94</f>
        <v>53704.320786870405</v>
      </c>
      <c r="Z38" s="46">
        <f>Índice!$G$51*'Datos Generales'!Z94</f>
        <v>835.00682359762686</v>
      </c>
      <c r="AA38" s="46">
        <f>Índice!$G$51*'Datos Generales'!AA94</f>
        <v>18343.36838234774</v>
      </c>
      <c r="AB38" s="46">
        <f>Índice!$G$51*'Datos Generales'!AB94</f>
        <v>96124.293775323327</v>
      </c>
      <c r="AC38" s="46">
        <f>Índice!$G$51*'Datos Generales'!AC94</f>
        <v>3919.2817898331928</v>
      </c>
      <c r="AD38" s="46">
        <f>Índice!$G$51*'Datos Generales'!AD94</f>
        <v>72866.034747314756</v>
      </c>
      <c r="AE38" s="46">
        <f>Índice!$G$51*'Datos Generales'!AE94</f>
        <v>0</v>
      </c>
      <c r="AF38" s="46">
        <f>Índice!$G$51*'Datos Generales'!AF94</f>
        <v>0</v>
      </c>
      <c r="AG38" s="46">
        <f>Índice!$G$51*'Datos Generales'!AG94</f>
        <v>0</v>
      </c>
      <c r="AH38" s="46">
        <f>Índice!$G$51*'Datos Generales'!AH94</f>
        <v>0</v>
      </c>
      <c r="AI38" s="46">
        <f>Índice!$G$51*'Datos Generales'!AI94</f>
        <v>0</v>
      </c>
      <c r="AJ38" s="46">
        <f>Índice!$G$51*'Datos Generales'!AJ94</f>
        <v>0</v>
      </c>
      <c r="AK38" s="46">
        <f>Índice!$G$51*'Datos Generales'!AK94</f>
        <v>0</v>
      </c>
      <c r="AL38" s="46">
        <f>Índice!$G$51*'Datos Generales'!AL94</f>
        <v>0</v>
      </c>
      <c r="AM38" s="46">
        <f>Índice!$G$51*'Datos Generales'!AM94</f>
        <v>0</v>
      </c>
      <c r="AN38" s="46">
        <f>Índice!$G$51*'Datos Generales'!AN94</f>
        <v>0</v>
      </c>
      <c r="AO38" s="46">
        <f>Índice!$G$51*'Datos Generales'!AO94</f>
        <v>0</v>
      </c>
      <c r="AP38" s="46">
        <f>Índice!$G$51*'Datos Generales'!AP94</f>
        <v>0</v>
      </c>
      <c r="AQ38" s="46">
        <f>Índice!$G$51*'Datos Generales'!AQ94</f>
        <v>822818.17233649874</v>
      </c>
    </row>
    <row r="39" spans="2:43">
      <c r="B39" s="63" t="str">
        <f>'Datos Generales'!B95</f>
        <v>5.21.42.11  Cuenta Por Pagar Por Impuesto</v>
      </c>
      <c r="C39" s="46">
        <f>Índice!$G$51*'Datos Generales'!C95</f>
        <v>12639.300386788384</v>
      </c>
      <c r="D39" s="46">
        <f>Índice!$G$51*'Datos Generales'!D95</f>
        <v>0</v>
      </c>
      <c r="E39" s="46">
        <f>Índice!$G$51*'Datos Generales'!E95</f>
        <v>39680.148280665526</v>
      </c>
      <c r="F39" s="46">
        <f>Índice!$G$51*'Datos Generales'!F95</f>
        <v>112323.75319082738</v>
      </c>
      <c r="G39" s="46">
        <f>Índice!$G$51*'Datos Generales'!G95</f>
        <v>1702.2312810685823</v>
      </c>
      <c r="H39" s="46">
        <f>Índice!$G$51*'Datos Generales'!H95</f>
        <v>15736.480084287339</v>
      </c>
      <c r="I39" s="46">
        <f>Índice!$G$51*'Datos Generales'!I95</f>
        <v>63271.941578690574</v>
      </c>
      <c r="J39" s="46">
        <f>Índice!$G$51*'Datos Generales'!J95</f>
        <v>20758.762842859262</v>
      </c>
      <c r="K39" s="46">
        <f>Índice!$G$51*'Datos Generales'!K95</f>
        <v>5669.2870931474108</v>
      </c>
      <c r="L39" s="46">
        <f>Índice!$G$51*'Datos Generales'!L95</f>
        <v>10207.642429342177</v>
      </c>
      <c r="M39" s="46">
        <f>Índice!$G$51*'Datos Generales'!M95</f>
        <v>30962.251009397471</v>
      </c>
      <c r="N39" s="46">
        <f>Índice!$G$51*'Datos Generales'!N95</f>
        <v>1792.8737599083586</v>
      </c>
      <c r="O39" s="46">
        <f>Índice!$G$51*'Datos Generales'!O95</f>
        <v>1135.4837683229505</v>
      </c>
      <c r="P39" s="46">
        <f>Índice!$G$51*'Datos Generales'!P95</f>
        <v>25465.056462618704</v>
      </c>
      <c r="Q39" s="46">
        <f>Índice!$G$51*'Datos Generales'!Q95</f>
        <v>200.59786028949023</v>
      </c>
      <c r="R39" s="46">
        <f>Índice!$G$51*'Datos Generales'!R95</f>
        <v>28941.732486688681</v>
      </c>
      <c r="S39" s="46">
        <f>Índice!$G$51*'Datos Generales'!S95</f>
        <v>0</v>
      </c>
      <c r="T39" s="46">
        <f>Índice!$G$51*'Datos Generales'!T95</f>
        <v>102964.77361919374</v>
      </c>
      <c r="U39" s="46">
        <f>Índice!$G$51*'Datos Generales'!U95</f>
        <v>10711.85502860254</v>
      </c>
      <c r="V39" s="46">
        <f>Índice!$G$51*'Datos Generales'!V95</f>
        <v>33051.447451227185</v>
      </c>
      <c r="W39" s="46">
        <f>Índice!$G$51*'Datos Generales'!W95</f>
        <v>8789.0500703573016</v>
      </c>
      <c r="X39" s="46">
        <f>Índice!$G$51*'Datos Generales'!X95</f>
        <v>17926.351107685561</v>
      </c>
      <c r="Y39" s="46">
        <f>Índice!$G$51*'Datos Generales'!Y95</f>
        <v>51062.872557823801</v>
      </c>
      <c r="Z39" s="46">
        <f>Índice!$G$51*'Datos Generales'!Z95</f>
        <v>709.89280234194348</v>
      </c>
      <c r="AA39" s="46">
        <f>Índice!$G$51*'Datos Generales'!AA95</f>
        <v>14356.690307662935</v>
      </c>
      <c r="AB39" s="46">
        <f>Índice!$G$51*'Datos Generales'!AB95</f>
        <v>94185.755651565181</v>
      </c>
      <c r="AC39" s="46">
        <f>Índice!$G$51*'Datos Generales'!AC95</f>
        <v>3785.2405229774927</v>
      </c>
      <c r="AD39" s="46">
        <f>Índice!$G$51*'Datos Generales'!AD95</f>
        <v>72727.043720522415</v>
      </c>
      <c r="AE39" s="46">
        <f>Índice!$G$51*'Datos Generales'!AE95</f>
        <v>0</v>
      </c>
      <c r="AF39" s="46">
        <f>Índice!$G$51*'Datos Generales'!AF95</f>
        <v>0</v>
      </c>
      <c r="AG39" s="46">
        <f>Índice!$G$51*'Datos Generales'!AG95</f>
        <v>0</v>
      </c>
      <c r="AH39" s="46">
        <f>Índice!$G$51*'Datos Generales'!AH95</f>
        <v>0</v>
      </c>
      <c r="AI39" s="46">
        <f>Índice!$G$51*'Datos Generales'!AI95</f>
        <v>0</v>
      </c>
      <c r="AJ39" s="46">
        <f>Índice!$G$51*'Datos Generales'!AJ95</f>
        <v>0</v>
      </c>
      <c r="AK39" s="46">
        <f>Índice!$G$51*'Datos Generales'!AK95</f>
        <v>0</v>
      </c>
      <c r="AL39" s="46">
        <f>Índice!$G$51*'Datos Generales'!AL95</f>
        <v>0</v>
      </c>
      <c r="AM39" s="46">
        <f>Índice!$G$51*'Datos Generales'!AM95</f>
        <v>0</v>
      </c>
      <c r="AN39" s="46">
        <f>Índice!$G$51*'Datos Generales'!AN95</f>
        <v>0</v>
      </c>
      <c r="AO39" s="46">
        <f>Índice!$G$51*'Datos Generales'!AO95</f>
        <v>0</v>
      </c>
      <c r="AP39" s="46">
        <f>Índice!$G$51*'Datos Generales'!AP95</f>
        <v>0</v>
      </c>
      <c r="AQ39" s="46">
        <f>Índice!$G$51*'Datos Generales'!AQ95</f>
        <v>780758.51535486244</v>
      </c>
    </row>
    <row r="40" spans="2:43">
      <c r="B40" s="63" t="str">
        <f>'Datos Generales'!B96</f>
        <v>5.21.42.12  Pasivo Por Impuesto Diferido</v>
      </c>
      <c r="C40" s="46">
        <f>Índice!$G$51*'Datos Generales'!C96</f>
        <v>0</v>
      </c>
      <c r="D40" s="46">
        <f>Índice!$G$51*'Datos Generales'!D96</f>
        <v>0</v>
      </c>
      <c r="E40" s="46">
        <f>Índice!$G$51*'Datos Generales'!E96</f>
        <v>235.20198556084316</v>
      </c>
      <c r="F40" s="46">
        <f>Índice!$G$51*'Datos Generales'!F96</f>
        <v>849.06060627488137</v>
      </c>
      <c r="G40" s="46">
        <f>Índice!$G$51*'Datos Generales'!G96</f>
        <v>0</v>
      </c>
      <c r="H40" s="46">
        <f>Índice!$G$51*'Datos Generales'!H96</f>
        <v>4455.2700801153997</v>
      </c>
      <c r="I40" s="46">
        <f>Índice!$G$51*'Datos Generales'!I96</f>
        <v>0</v>
      </c>
      <c r="J40" s="46">
        <f>Índice!$G$51*'Datos Generales'!J96</f>
        <v>3359.2960027152967</v>
      </c>
      <c r="K40" s="46">
        <f>Índice!$G$51*'Datos Generales'!K96</f>
        <v>0</v>
      </c>
      <c r="L40" s="46">
        <f>Índice!$G$51*'Datos Generales'!L96</f>
        <v>0</v>
      </c>
      <c r="M40" s="46">
        <f>Índice!$G$51*'Datos Generales'!M96</f>
        <v>549.06979868619226</v>
      </c>
      <c r="N40" s="46">
        <f>Índice!$G$51*'Datos Generales'!N96</f>
        <v>0</v>
      </c>
      <c r="O40" s="46">
        <f>Índice!$G$51*'Datos Generales'!O96</f>
        <v>0</v>
      </c>
      <c r="P40" s="46">
        <f>Índice!$G$51*'Datos Generales'!P96</f>
        <v>1175.2586249566896</v>
      </c>
      <c r="Q40" s="46">
        <f>Índice!$G$51*'Datos Generales'!Q96</f>
        <v>0</v>
      </c>
      <c r="R40" s="46">
        <f>Índice!$G$51*'Datos Generales'!R96</f>
        <v>6576.6841558184424</v>
      </c>
      <c r="S40" s="46">
        <f>Índice!$G$51*'Datos Generales'!S96</f>
        <v>0</v>
      </c>
      <c r="T40" s="46">
        <f>Índice!$G$51*'Datos Generales'!T96</f>
        <v>4359.854618479575</v>
      </c>
      <c r="U40" s="46">
        <f>Índice!$G$51*'Datos Generales'!U96</f>
        <v>201.835300273651</v>
      </c>
      <c r="V40" s="46">
        <f>Índice!$G$51*'Datos Generales'!V96</f>
        <v>9892.1394276663286</v>
      </c>
      <c r="W40" s="46">
        <f>Índice!$G$51*'Datos Generales'!W96</f>
        <v>254.51488817078084</v>
      </c>
      <c r="X40" s="46">
        <f>Índice!$G$51*'Datos Generales'!X96</f>
        <v>1186.6165562398794</v>
      </c>
      <c r="Y40" s="46">
        <f>Índice!$G$51*'Datos Generales'!Y96</f>
        <v>2641.4482290466053</v>
      </c>
      <c r="Z40" s="46">
        <f>Índice!$G$51*'Datos Generales'!Z96</f>
        <v>125.11402125568338</v>
      </c>
      <c r="AA40" s="46">
        <f>Índice!$G$51*'Datos Generales'!AA96</f>
        <v>3986.6780746848062</v>
      </c>
      <c r="AB40" s="46">
        <f>Índice!$G$51*'Datos Generales'!AB96</f>
        <v>1938.4939294729918</v>
      </c>
      <c r="AC40" s="46">
        <f>Índice!$G$51*'Datos Generales'!AC96</f>
        <v>134.04126685570034</v>
      </c>
      <c r="AD40" s="46">
        <f>Índice!$G$51*'Datos Generales'!AD96</f>
        <v>138.99102679234343</v>
      </c>
      <c r="AE40" s="46">
        <f>Índice!$G$51*'Datos Generales'!AE96</f>
        <v>0</v>
      </c>
      <c r="AF40" s="46">
        <f>Índice!$G$51*'Datos Generales'!AF96</f>
        <v>0</v>
      </c>
      <c r="AG40" s="46">
        <f>Índice!$G$51*'Datos Generales'!AG96</f>
        <v>0</v>
      </c>
      <c r="AH40" s="46">
        <f>Índice!$G$51*'Datos Generales'!AH96</f>
        <v>0</v>
      </c>
      <c r="AI40" s="46">
        <f>Índice!$G$51*'Datos Generales'!AI96</f>
        <v>0</v>
      </c>
      <c r="AJ40" s="46">
        <f>Índice!$G$51*'Datos Generales'!AJ96</f>
        <v>0</v>
      </c>
      <c r="AK40" s="46">
        <f>Índice!$G$51*'Datos Generales'!AK96</f>
        <v>0</v>
      </c>
      <c r="AL40" s="46">
        <f>Índice!$G$51*'Datos Generales'!AL96</f>
        <v>0</v>
      </c>
      <c r="AM40" s="46">
        <f>Índice!$G$51*'Datos Generales'!AM96</f>
        <v>0</v>
      </c>
      <c r="AN40" s="46">
        <f>Índice!$G$51*'Datos Generales'!AN96</f>
        <v>0</v>
      </c>
      <c r="AO40" s="46">
        <f>Índice!$G$51*'Datos Generales'!AO96</f>
        <v>0</v>
      </c>
      <c r="AP40" s="46">
        <f>Índice!$G$51*'Datos Generales'!AP96</f>
        <v>0</v>
      </c>
      <c r="AQ40" s="46">
        <f>Índice!$G$51*'Datos Generales'!AQ96</f>
        <v>42059.568593066091</v>
      </c>
    </row>
    <row r="41" spans="2:43">
      <c r="B41" s="62" t="str">
        <f>'Datos Generales'!B97</f>
        <v>5.21.42.20  Deudas Con Relacionados</v>
      </c>
      <c r="C41" s="46">
        <f>Índice!$G$51*'Datos Generales'!C97</f>
        <v>6192.6358178771179</v>
      </c>
      <c r="D41" s="46">
        <f>Índice!$G$51*'Datos Generales'!D97</f>
        <v>0</v>
      </c>
      <c r="E41" s="46">
        <f>Índice!$G$51*'Datos Generales'!E97</f>
        <v>52777.389850163694</v>
      </c>
      <c r="F41" s="46">
        <f>Índice!$G$51*'Datos Generales'!F97</f>
        <v>3413.8759448738165</v>
      </c>
      <c r="G41" s="46">
        <f>Índice!$G$51*'Datos Generales'!G97</f>
        <v>0</v>
      </c>
      <c r="H41" s="46">
        <f>Índice!$G$51*'Datos Generales'!H97</f>
        <v>170286.90046032766</v>
      </c>
      <c r="I41" s="46">
        <f>Índice!$G$51*'Datos Generales'!I97</f>
        <v>37414.086309671125</v>
      </c>
      <c r="J41" s="46">
        <f>Índice!$G$51*'Datos Generales'!J97</f>
        <v>0</v>
      </c>
      <c r="K41" s="46">
        <f>Índice!$G$51*'Datos Generales'!K97</f>
        <v>42074.196901450276</v>
      </c>
      <c r="L41" s="46">
        <f>Índice!$G$51*'Datos Generales'!L97</f>
        <v>740.47524766477397</v>
      </c>
      <c r="M41" s="46">
        <f>Índice!$G$51*'Datos Generales'!M97</f>
        <v>0</v>
      </c>
      <c r="N41" s="46">
        <f>Índice!$G$51*'Datos Generales'!N97</f>
        <v>0</v>
      </c>
      <c r="O41" s="46">
        <f>Índice!$G$51*'Datos Generales'!O97</f>
        <v>12.506982697053479</v>
      </c>
      <c r="P41" s="46">
        <f>Índice!$G$51*'Datos Generales'!P97</f>
        <v>0</v>
      </c>
      <c r="Q41" s="46">
        <f>Índice!$G$51*'Datos Generales'!Q97</f>
        <v>0</v>
      </c>
      <c r="R41" s="46">
        <f>Índice!$G$51*'Datos Generales'!R97</f>
        <v>0</v>
      </c>
      <c r="S41" s="46">
        <f>Índice!$G$51*'Datos Generales'!S97</f>
        <v>0</v>
      </c>
      <c r="T41" s="46">
        <f>Índice!$G$51*'Datos Generales'!T97</f>
        <v>3811.2267626448688</v>
      </c>
      <c r="U41" s="46">
        <f>Índice!$G$51*'Datos Generales'!U97</f>
        <v>373.5300980759576</v>
      </c>
      <c r="V41" s="46">
        <f>Índice!$G$51*'Datos Generales'!V97</f>
        <v>268.12672799654928</v>
      </c>
      <c r="W41" s="46">
        <f>Índice!$G$51*'Datos Generales'!W97</f>
        <v>0</v>
      </c>
      <c r="X41" s="46">
        <f>Índice!$G$51*'Datos Generales'!X97</f>
        <v>0</v>
      </c>
      <c r="Y41" s="46">
        <f>Índice!$G$51*'Datos Generales'!Y97</f>
        <v>0</v>
      </c>
      <c r="Z41" s="46">
        <f>Índice!$G$51*'Datos Generales'!Z97</f>
        <v>45030.175857899463</v>
      </c>
      <c r="AA41" s="46">
        <f>Índice!$G$51*'Datos Generales'!AA97</f>
        <v>3109.8634573366048</v>
      </c>
      <c r="AB41" s="46">
        <f>Índice!$G$51*'Datos Generales'!AB97</f>
        <v>156565.23783596494</v>
      </c>
      <c r="AC41" s="46">
        <f>Índice!$G$51*'Datos Generales'!AC97</f>
        <v>0</v>
      </c>
      <c r="AD41" s="46">
        <f>Índice!$G$51*'Datos Generales'!AD97</f>
        <v>123105.7003556756</v>
      </c>
      <c r="AE41" s="46">
        <f>Índice!$G$51*'Datos Generales'!AE97</f>
        <v>0</v>
      </c>
      <c r="AF41" s="46">
        <f>Índice!$G$51*'Datos Generales'!AF97</f>
        <v>0</v>
      </c>
      <c r="AG41" s="46">
        <f>Índice!$G$51*'Datos Generales'!AG97</f>
        <v>0</v>
      </c>
      <c r="AH41" s="46">
        <f>Índice!$G$51*'Datos Generales'!AH97</f>
        <v>0</v>
      </c>
      <c r="AI41" s="46">
        <f>Índice!$G$51*'Datos Generales'!AI97</f>
        <v>0</v>
      </c>
      <c r="AJ41" s="46">
        <f>Índice!$G$51*'Datos Generales'!AJ97</f>
        <v>0</v>
      </c>
      <c r="AK41" s="46">
        <f>Índice!$G$51*'Datos Generales'!AK97</f>
        <v>0</v>
      </c>
      <c r="AL41" s="46">
        <f>Índice!$G$51*'Datos Generales'!AL97</f>
        <v>0</v>
      </c>
      <c r="AM41" s="46">
        <f>Índice!$G$51*'Datos Generales'!AM97</f>
        <v>0</v>
      </c>
      <c r="AN41" s="46">
        <f>Índice!$G$51*'Datos Generales'!AN97</f>
        <v>0</v>
      </c>
      <c r="AO41" s="46">
        <f>Índice!$G$51*'Datos Generales'!AO97</f>
        <v>0</v>
      </c>
      <c r="AP41" s="46">
        <f>Índice!$G$51*'Datos Generales'!AP97</f>
        <v>0</v>
      </c>
      <c r="AQ41" s="46">
        <f>Índice!$G$51*'Datos Generales'!AQ97</f>
        <v>645175.9286103195</v>
      </c>
    </row>
    <row r="42" spans="2:43">
      <c r="B42" s="62" t="str">
        <f>'Datos Generales'!B98</f>
        <v>5.21.42.30  Deudas Con Intermediarios</v>
      </c>
      <c r="C42" s="46">
        <f>Índice!$G$51*'Datos Generales'!C98</f>
        <v>70834.114099037615</v>
      </c>
      <c r="D42" s="46">
        <f>Índice!$G$51*'Datos Generales'!D98</f>
        <v>0</v>
      </c>
      <c r="E42" s="46">
        <f>Índice!$G$51*'Datos Generales'!E98</f>
        <v>106665.11692040079</v>
      </c>
      <c r="F42" s="46">
        <f>Índice!$G$51*'Datos Generales'!F98</f>
        <v>335164.64138989255</v>
      </c>
      <c r="G42" s="46">
        <f>Índice!$G$51*'Datos Generales'!G98</f>
        <v>4860.2223149320116</v>
      </c>
      <c r="H42" s="46">
        <f>Índice!$G$51*'Datos Generales'!H98</f>
        <v>47657.923858549999</v>
      </c>
      <c r="I42" s="46">
        <f>Índice!$G$51*'Datos Generales'!I98</f>
        <v>149306.06133459668</v>
      </c>
      <c r="J42" s="46">
        <f>Índice!$G$51*'Datos Generales'!J98</f>
        <v>34769.367703523523</v>
      </c>
      <c r="K42" s="46">
        <f>Índice!$G$51*'Datos Generales'!K98</f>
        <v>12517.235771207954</v>
      </c>
      <c r="L42" s="46">
        <f>Índice!$G$51*'Datos Generales'!L98</f>
        <v>45749.040100126571</v>
      </c>
      <c r="M42" s="46">
        <f>Índice!$G$51*'Datos Generales'!M98</f>
        <v>23163.86003493116</v>
      </c>
      <c r="N42" s="46">
        <f>Índice!$G$51*'Datos Generales'!N98</f>
        <v>2975.6012190551614</v>
      </c>
      <c r="O42" s="46">
        <f>Índice!$G$51*'Datos Generales'!O98</f>
        <v>186.05794047560121</v>
      </c>
      <c r="P42" s="46">
        <f>Índice!$G$51*'Datos Generales'!P98</f>
        <v>33033.195211460814</v>
      </c>
      <c r="Q42" s="46">
        <f>Índice!$G$51*'Datos Generales'!Q98</f>
        <v>0</v>
      </c>
      <c r="R42" s="46">
        <f>Índice!$G$51*'Datos Generales'!R98</f>
        <v>127418.75322618282</v>
      </c>
      <c r="S42" s="46">
        <f>Índice!$G$51*'Datos Generales'!S98</f>
        <v>0</v>
      </c>
      <c r="T42" s="46">
        <f>Índice!$G$51*'Datos Generales'!T98</f>
        <v>159871.23553079105</v>
      </c>
      <c r="U42" s="46">
        <f>Índice!$G$51*'Datos Generales'!U98</f>
        <v>1843.5204106886529</v>
      </c>
      <c r="V42" s="46">
        <f>Índice!$G$51*'Datos Generales'!V98</f>
        <v>164766.99005098251</v>
      </c>
      <c r="W42" s="46">
        <f>Índice!$G$51*'Datos Generales'!W98</f>
        <v>7938.3984698170707</v>
      </c>
      <c r="X42" s="46">
        <f>Índice!$G$51*'Datos Generales'!X98</f>
        <v>12619.103598475473</v>
      </c>
      <c r="Y42" s="46">
        <f>Índice!$G$51*'Datos Generales'!Y98</f>
        <v>113956.55524992752</v>
      </c>
      <c r="Z42" s="46">
        <f>Índice!$G$51*'Datos Generales'!Z98</f>
        <v>4375.1016468558419</v>
      </c>
      <c r="AA42" s="46">
        <f>Índice!$G$51*'Datos Generales'!AA98</f>
        <v>9712.2686871115311</v>
      </c>
      <c r="AB42" s="46">
        <f>Índice!$G$51*'Datos Generales'!AB98</f>
        <v>308621.42114678863</v>
      </c>
      <c r="AC42" s="46">
        <f>Índice!$G$51*'Datos Generales'!AC98</f>
        <v>14141.685110415001</v>
      </c>
      <c r="AD42" s="46">
        <f>Índice!$G$51*'Datos Generales'!AD98</f>
        <v>105497.45971248965</v>
      </c>
      <c r="AE42" s="46">
        <f>Índice!$G$51*'Datos Generales'!AE98</f>
        <v>0</v>
      </c>
      <c r="AF42" s="46">
        <f>Índice!$G$51*'Datos Generales'!AF98</f>
        <v>0</v>
      </c>
      <c r="AG42" s="46">
        <f>Índice!$G$51*'Datos Generales'!AG98</f>
        <v>0</v>
      </c>
      <c r="AH42" s="46">
        <f>Índice!$G$51*'Datos Generales'!AH98</f>
        <v>0</v>
      </c>
      <c r="AI42" s="46">
        <f>Índice!$G$51*'Datos Generales'!AI98</f>
        <v>0</v>
      </c>
      <c r="AJ42" s="46">
        <f>Índice!$G$51*'Datos Generales'!AJ98</f>
        <v>0</v>
      </c>
      <c r="AK42" s="46">
        <f>Índice!$G$51*'Datos Generales'!AK98</f>
        <v>0</v>
      </c>
      <c r="AL42" s="46">
        <f>Índice!$G$51*'Datos Generales'!AL98</f>
        <v>0</v>
      </c>
      <c r="AM42" s="46">
        <f>Índice!$G$51*'Datos Generales'!AM98</f>
        <v>0</v>
      </c>
      <c r="AN42" s="46">
        <f>Índice!$G$51*'Datos Generales'!AN98</f>
        <v>0</v>
      </c>
      <c r="AO42" s="46">
        <f>Índice!$G$51*'Datos Generales'!AO98</f>
        <v>0</v>
      </c>
      <c r="AP42" s="46">
        <f>Índice!$G$51*'Datos Generales'!AP98</f>
        <v>0</v>
      </c>
      <c r="AQ42" s="46">
        <f>Índice!$G$51*'Datos Generales'!AQ98</f>
        <v>1897644.9307387162</v>
      </c>
    </row>
    <row r="43" spans="2:43">
      <c r="B43" s="62" t="str">
        <f>'Datos Generales'!B99</f>
        <v>5.21.42.40  Deudas Con El Personal</v>
      </c>
      <c r="C43" s="46">
        <f>Índice!$G$51*'Datos Generales'!C99</f>
        <v>39609.570007283219</v>
      </c>
      <c r="D43" s="46">
        <f>Índice!$G$51*'Datos Generales'!D99</f>
        <v>0</v>
      </c>
      <c r="E43" s="46">
        <f>Índice!$G$51*'Datos Generales'!E99</f>
        <v>13375.267817368</v>
      </c>
      <c r="F43" s="46">
        <f>Índice!$G$51*'Datos Generales'!F99</f>
        <v>30398.59709661224</v>
      </c>
      <c r="G43" s="46">
        <f>Índice!$G$51*'Datos Generales'!G99</f>
        <v>946.33222788694741</v>
      </c>
      <c r="H43" s="46">
        <f>Índice!$G$51*'Datos Generales'!H99</f>
        <v>44000.007071085623</v>
      </c>
      <c r="I43" s="46">
        <f>Índice!$G$51*'Datos Generales'!I99</f>
        <v>96124.868301030248</v>
      </c>
      <c r="J43" s="46">
        <f>Índice!$G$51*'Datos Generales'!J99</f>
        <v>12806.266396079789</v>
      </c>
      <c r="K43" s="46">
        <f>Índice!$G$51*'Datos Generales'!K99</f>
        <v>7798.5235573217551</v>
      </c>
      <c r="L43" s="46">
        <f>Índice!$G$51*'Datos Generales'!L99</f>
        <v>13439.879862255251</v>
      </c>
      <c r="M43" s="46">
        <f>Índice!$G$51*'Datos Generales'!M99</f>
        <v>6482.8596884479675</v>
      </c>
      <c r="N43" s="46">
        <f>Índice!$G$51*'Datos Generales'!N99</f>
        <v>106.90597577446064</v>
      </c>
      <c r="O43" s="46">
        <f>Índice!$G$51*'Datos Generales'!O99</f>
        <v>96.520318764539908</v>
      </c>
      <c r="P43" s="46">
        <f>Índice!$G$51*'Datos Generales'!P99</f>
        <v>10575.471464633965</v>
      </c>
      <c r="Q43" s="46">
        <f>Índice!$G$51*'Datos Generales'!Q99</f>
        <v>200.95141457067902</v>
      </c>
      <c r="R43" s="46">
        <f>Índice!$G$51*'Datos Generales'!R99</f>
        <v>12890.279732147275</v>
      </c>
      <c r="S43" s="46">
        <f>Índice!$G$51*'Datos Generales'!S99</f>
        <v>0</v>
      </c>
      <c r="T43" s="46">
        <f>Índice!$G$51*'Datos Generales'!T99</f>
        <v>37305.324173920417</v>
      </c>
      <c r="U43" s="46">
        <f>Índice!$G$51*'Datos Generales'!U99</f>
        <v>1973.4958033106823</v>
      </c>
      <c r="V43" s="46">
        <f>Índice!$G$51*'Datos Generales'!V99</f>
        <v>23606.598383549826</v>
      </c>
      <c r="W43" s="46">
        <f>Índice!$G$51*'Datos Generales'!W99</f>
        <v>2334.9608615410721</v>
      </c>
      <c r="X43" s="46">
        <f>Índice!$G$51*'Datos Generales'!X99</f>
        <v>1900.2216785343053</v>
      </c>
      <c r="Y43" s="46">
        <f>Índice!$G$51*'Datos Generales'!Y99</f>
        <v>25756.473578888566</v>
      </c>
      <c r="Z43" s="46">
        <f>Índice!$G$51*'Datos Generales'!Z99</f>
        <v>1916.4851754689896</v>
      </c>
      <c r="AA43" s="46">
        <f>Índice!$G$51*'Datos Generales'!AA99</f>
        <v>4281.4981509111094</v>
      </c>
      <c r="AB43" s="46">
        <f>Índice!$G$51*'Datos Generales'!AB99</f>
        <v>96876.17114855643</v>
      </c>
      <c r="AC43" s="46">
        <f>Índice!$G$51*'Datos Generales'!AC99</f>
        <v>481.36415383853881</v>
      </c>
      <c r="AD43" s="46">
        <f>Índice!$G$51*'Datos Generales'!AD99</f>
        <v>10856.900672460242</v>
      </c>
      <c r="AE43" s="46">
        <f>Índice!$G$51*'Datos Generales'!AE99</f>
        <v>0</v>
      </c>
      <c r="AF43" s="46">
        <f>Índice!$G$51*'Datos Generales'!AF99</f>
        <v>0</v>
      </c>
      <c r="AG43" s="46">
        <f>Índice!$G$51*'Datos Generales'!AG99</f>
        <v>0</v>
      </c>
      <c r="AH43" s="46">
        <f>Índice!$G$51*'Datos Generales'!AH99</f>
        <v>0</v>
      </c>
      <c r="AI43" s="46">
        <f>Índice!$G$51*'Datos Generales'!AI99</f>
        <v>0</v>
      </c>
      <c r="AJ43" s="46">
        <f>Índice!$G$51*'Datos Generales'!AJ99</f>
        <v>0</v>
      </c>
      <c r="AK43" s="46">
        <f>Índice!$G$51*'Datos Generales'!AK99</f>
        <v>0</v>
      </c>
      <c r="AL43" s="46">
        <f>Índice!$G$51*'Datos Generales'!AL99</f>
        <v>0</v>
      </c>
      <c r="AM43" s="46">
        <f>Índice!$G$51*'Datos Generales'!AM99</f>
        <v>0</v>
      </c>
      <c r="AN43" s="46">
        <f>Índice!$G$51*'Datos Generales'!AN99</f>
        <v>0</v>
      </c>
      <c r="AO43" s="46">
        <f>Índice!$G$51*'Datos Generales'!AO99</f>
        <v>0</v>
      </c>
      <c r="AP43" s="46">
        <f>Índice!$G$51*'Datos Generales'!AP99</f>
        <v>0</v>
      </c>
      <c r="AQ43" s="46">
        <f>Índice!$G$51*'Datos Generales'!AQ99</f>
        <v>496141.79471224215</v>
      </c>
    </row>
    <row r="44" spans="2:43">
      <c r="B44" s="62" t="str">
        <f>'Datos Generales'!B100</f>
        <v>5.21.42.50  Ingresos Anticipados</v>
      </c>
      <c r="C44" s="46">
        <f>Índice!$G$51*'Datos Generales'!C100</f>
        <v>0</v>
      </c>
      <c r="D44" s="46">
        <f>Índice!$G$51*'Datos Generales'!D100</f>
        <v>0</v>
      </c>
      <c r="E44" s="46">
        <f>Índice!$G$51*'Datos Generales'!E100</f>
        <v>0</v>
      </c>
      <c r="F44" s="46">
        <f>Índice!$G$51*'Datos Generales'!F100</f>
        <v>0</v>
      </c>
      <c r="G44" s="46">
        <f>Índice!$G$51*'Datos Generales'!G100</f>
        <v>0</v>
      </c>
      <c r="H44" s="46">
        <f>Índice!$G$51*'Datos Generales'!H100</f>
        <v>2845.2722721519435</v>
      </c>
      <c r="I44" s="46">
        <f>Índice!$G$51*'Datos Generales'!I100</f>
        <v>0</v>
      </c>
      <c r="J44" s="46">
        <f>Índice!$G$51*'Datos Generales'!J100</f>
        <v>0</v>
      </c>
      <c r="K44" s="46">
        <f>Índice!$G$51*'Datos Generales'!K100</f>
        <v>0</v>
      </c>
      <c r="L44" s="46">
        <f>Índice!$G$51*'Datos Generales'!L100</f>
        <v>0</v>
      </c>
      <c r="M44" s="46">
        <f>Índice!$G$51*'Datos Generales'!M100</f>
        <v>0</v>
      </c>
      <c r="N44" s="46">
        <f>Índice!$G$51*'Datos Generales'!N100</f>
        <v>0</v>
      </c>
      <c r="O44" s="46">
        <f>Índice!$G$51*'Datos Generales'!O100</f>
        <v>0</v>
      </c>
      <c r="P44" s="46">
        <f>Índice!$G$51*'Datos Generales'!P100</f>
        <v>0</v>
      </c>
      <c r="Q44" s="46">
        <f>Índice!$G$51*'Datos Generales'!Q100</f>
        <v>0</v>
      </c>
      <c r="R44" s="46">
        <f>Índice!$G$51*'Datos Generales'!R100</f>
        <v>475.88406248011256</v>
      </c>
      <c r="S44" s="46">
        <f>Índice!$G$51*'Datos Generales'!S100</f>
        <v>0</v>
      </c>
      <c r="T44" s="46">
        <f>Índice!$G$51*'Datos Generales'!T100</f>
        <v>0</v>
      </c>
      <c r="U44" s="46">
        <f>Índice!$G$51*'Datos Generales'!U100</f>
        <v>0</v>
      </c>
      <c r="V44" s="46">
        <f>Índice!$G$51*'Datos Generales'!V100</f>
        <v>0</v>
      </c>
      <c r="W44" s="46">
        <f>Índice!$G$51*'Datos Generales'!W100</f>
        <v>0</v>
      </c>
      <c r="X44" s="46">
        <f>Índice!$G$51*'Datos Generales'!X100</f>
        <v>0</v>
      </c>
      <c r="Y44" s="46">
        <f>Índice!$G$51*'Datos Generales'!Y100</f>
        <v>0</v>
      </c>
      <c r="Z44" s="46">
        <f>Índice!$G$51*'Datos Generales'!Z100</f>
        <v>0</v>
      </c>
      <c r="AA44" s="46">
        <f>Índice!$G$51*'Datos Generales'!AA100</f>
        <v>0</v>
      </c>
      <c r="AB44" s="46">
        <f>Índice!$G$51*'Datos Generales'!AB100</f>
        <v>0</v>
      </c>
      <c r="AC44" s="46">
        <f>Índice!$G$51*'Datos Generales'!AC100</f>
        <v>0</v>
      </c>
      <c r="AD44" s="46">
        <f>Índice!$G$51*'Datos Generales'!AD100</f>
        <v>0</v>
      </c>
      <c r="AE44" s="46">
        <f>Índice!$G$51*'Datos Generales'!AE100</f>
        <v>0</v>
      </c>
      <c r="AF44" s="46">
        <f>Índice!$G$51*'Datos Generales'!AF100</f>
        <v>0</v>
      </c>
      <c r="AG44" s="46">
        <f>Índice!$G$51*'Datos Generales'!AG100</f>
        <v>0</v>
      </c>
      <c r="AH44" s="46">
        <f>Índice!$G$51*'Datos Generales'!AH100</f>
        <v>0</v>
      </c>
      <c r="AI44" s="46">
        <f>Índice!$G$51*'Datos Generales'!AI100</f>
        <v>0</v>
      </c>
      <c r="AJ44" s="46">
        <f>Índice!$G$51*'Datos Generales'!AJ100</f>
        <v>0</v>
      </c>
      <c r="AK44" s="46">
        <f>Índice!$G$51*'Datos Generales'!AK100</f>
        <v>0</v>
      </c>
      <c r="AL44" s="46">
        <f>Índice!$G$51*'Datos Generales'!AL100</f>
        <v>0</v>
      </c>
      <c r="AM44" s="46">
        <f>Índice!$G$51*'Datos Generales'!AM100</f>
        <v>0</v>
      </c>
      <c r="AN44" s="46">
        <f>Índice!$G$51*'Datos Generales'!AN100</f>
        <v>0</v>
      </c>
      <c r="AO44" s="46">
        <f>Índice!$G$51*'Datos Generales'!AO100</f>
        <v>0</v>
      </c>
      <c r="AP44" s="46">
        <f>Índice!$G$51*'Datos Generales'!AP100</f>
        <v>0</v>
      </c>
      <c r="AQ44" s="46">
        <f>Índice!$G$51*'Datos Generales'!AQ100</f>
        <v>3321.1563346320559</v>
      </c>
    </row>
    <row r="45" spans="2:43">
      <c r="B45" s="62" t="str">
        <f>'Datos Generales'!B101</f>
        <v>5.21.42.60  Otros Pasivos No Financieros</v>
      </c>
      <c r="C45" s="46">
        <f>Índice!$G$51*'Datos Generales'!C101</f>
        <v>297338.35498264048</v>
      </c>
      <c r="D45" s="46">
        <f>Índice!$G$51*'Datos Generales'!D101</f>
        <v>0</v>
      </c>
      <c r="E45" s="46">
        <f>Índice!$G$51*'Datos Generales'!E101</f>
        <v>499773.59267718368</v>
      </c>
      <c r="F45" s="46">
        <f>Índice!$G$51*'Datos Generales'!F101</f>
        <v>685491.81168284768</v>
      </c>
      <c r="G45" s="46">
        <f>Índice!$G$51*'Datos Generales'!G101</f>
        <v>2394.7115350619779</v>
      </c>
      <c r="H45" s="46">
        <f>Índice!$G$51*'Datos Generales'!H101</f>
        <v>64348.912113476777</v>
      </c>
      <c r="I45" s="46">
        <f>Índice!$G$51*'Datos Generales'!I101</f>
        <v>126223.6513671944</v>
      </c>
      <c r="J45" s="46">
        <f>Índice!$G$51*'Datos Generales'!J101</f>
        <v>43184.313150097929</v>
      </c>
      <c r="K45" s="46">
        <f>Índice!$G$51*'Datos Generales'!K101</f>
        <v>8095.8627078015288</v>
      </c>
      <c r="L45" s="46">
        <f>Índice!$G$51*'Datos Generales'!L101</f>
        <v>101234.43477277066</v>
      </c>
      <c r="M45" s="46">
        <f>Índice!$G$51*'Datos Generales'!M101</f>
        <v>124837.85116778979</v>
      </c>
      <c r="N45" s="46">
        <f>Índice!$G$51*'Datos Generales'!N101</f>
        <v>174.47903776666831</v>
      </c>
      <c r="O45" s="46">
        <f>Índice!$G$51*'Datos Generales'!O101</f>
        <v>678.11711132010089</v>
      </c>
      <c r="P45" s="46">
        <f>Índice!$G$51*'Datos Generales'!P101</f>
        <v>37700.907220285531</v>
      </c>
      <c r="Q45" s="46">
        <f>Índice!$G$51*'Datos Generales'!Q101</f>
        <v>0</v>
      </c>
      <c r="R45" s="46">
        <f>Índice!$G$51*'Datos Generales'!R101</f>
        <v>169348.52320376746</v>
      </c>
      <c r="S45" s="46">
        <f>Índice!$G$51*'Datos Generales'!S101</f>
        <v>6140.044618550286</v>
      </c>
      <c r="T45" s="46">
        <f>Índice!$G$51*'Datos Generales'!T101</f>
        <v>96173.305237553112</v>
      </c>
      <c r="U45" s="46">
        <f>Índice!$G$51*'Datos Generales'!U101</f>
        <v>10793.791233268043</v>
      </c>
      <c r="V45" s="46">
        <f>Índice!$G$51*'Datos Generales'!V101</f>
        <v>257125.00265165709</v>
      </c>
      <c r="W45" s="46">
        <f>Índice!$G$51*'Datos Generales'!W101</f>
        <v>20563.203131076712</v>
      </c>
      <c r="X45" s="46">
        <f>Índice!$G$51*'Datos Generales'!X101</f>
        <v>8287.3123510652586</v>
      </c>
      <c r="Y45" s="46">
        <f>Índice!$G$51*'Datos Generales'!Y101</f>
        <v>230855.25664505269</v>
      </c>
      <c r="Z45" s="46">
        <f>Índice!$G$51*'Datos Generales'!Z101</f>
        <v>520.12254191386</v>
      </c>
      <c r="AA45" s="46">
        <f>Índice!$G$51*'Datos Generales'!AA101</f>
        <v>44555.352458262918</v>
      </c>
      <c r="AB45" s="46">
        <f>Índice!$G$51*'Datos Generales'!AB101</f>
        <v>619373.49297487643</v>
      </c>
      <c r="AC45" s="46">
        <f>Índice!$G$51*'Datos Generales'!AC101</f>
        <v>50384.843835073996</v>
      </c>
      <c r="AD45" s="46">
        <f>Índice!$G$51*'Datos Generales'!AD101</f>
        <v>134455.36730754271</v>
      </c>
      <c r="AE45" s="46">
        <f>Índice!$G$51*'Datos Generales'!AE101</f>
        <v>0</v>
      </c>
      <c r="AF45" s="46">
        <f>Índice!$G$51*'Datos Generales'!AF101</f>
        <v>0</v>
      </c>
      <c r="AG45" s="46">
        <f>Índice!$G$51*'Datos Generales'!AG101</f>
        <v>0</v>
      </c>
      <c r="AH45" s="46">
        <f>Índice!$G$51*'Datos Generales'!AH101</f>
        <v>0</v>
      </c>
      <c r="AI45" s="46">
        <f>Índice!$G$51*'Datos Generales'!AI101</f>
        <v>0</v>
      </c>
      <c r="AJ45" s="46">
        <f>Índice!$G$51*'Datos Generales'!AJ101</f>
        <v>0</v>
      </c>
      <c r="AK45" s="46">
        <f>Índice!$G$51*'Datos Generales'!AK101</f>
        <v>0</v>
      </c>
      <c r="AL45" s="46">
        <f>Índice!$G$51*'Datos Generales'!AL101</f>
        <v>0</v>
      </c>
      <c r="AM45" s="46">
        <f>Índice!$G$51*'Datos Generales'!AM101</f>
        <v>0</v>
      </c>
      <c r="AN45" s="46">
        <f>Índice!$G$51*'Datos Generales'!AN101</f>
        <v>0</v>
      </c>
      <c r="AO45" s="46">
        <f>Índice!$G$51*'Datos Generales'!AO101</f>
        <v>0</v>
      </c>
      <c r="AP45" s="46">
        <f>Índice!$G$51*'Datos Generales'!AP101</f>
        <v>0</v>
      </c>
      <c r="AQ45" s="46">
        <f>Índice!$G$51*'Datos Generales'!AQ101</f>
        <v>3640052.617715898</v>
      </c>
    </row>
    <row r="46" spans="2:43">
      <c r="B46" s="60" t="str">
        <f>'Datos Generales'!B102</f>
        <v xml:space="preserve">8.70.00.00  Total Patrimonio </v>
      </c>
      <c r="C46" s="43">
        <f>Índice!$G$51*'Datos Generales'!C102</f>
        <v>787708.72960875684</v>
      </c>
      <c r="D46" s="43">
        <f>Índice!$G$51*'Datos Generales'!D102</f>
        <v>105474.1251299312</v>
      </c>
      <c r="E46" s="43">
        <f>Índice!$G$51*'Datos Generales'!E102</f>
        <v>1747768.1444057105</v>
      </c>
      <c r="F46" s="43">
        <f>Índice!$G$51*'Datos Generales'!F102</f>
        <v>3046708.3212535619</v>
      </c>
      <c r="G46" s="43">
        <f>Índice!$G$51*'Datos Generales'!G102</f>
        <v>108665.04090623032</v>
      </c>
      <c r="H46" s="43">
        <f>Índice!$G$51*'Datos Generales'!H102</f>
        <v>1895146.3184392699</v>
      </c>
      <c r="I46" s="43">
        <f>Índice!$G$51*'Datos Generales'!I102</f>
        <v>1268429.1052955359</v>
      </c>
      <c r="J46" s="43">
        <f>Índice!$G$51*'Datos Generales'!J102</f>
        <v>347641.6603616153</v>
      </c>
      <c r="K46" s="43">
        <f>Índice!$G$51*'Datos Generales'!K102</f>
        <v>207309.46959786734</v>
      </c>
      <c r="L46" s="43">
        <f>Índice!$G$51*'Datos Generales'!L102</f>
        <v>503892.41166446282</v>
      </c>
      <c r="M46" s="43">
        <f>Índice!$G$51*'Datos Generales'!M102</f>
        <v>919087.9095042462</v>
      </c>
      <c r="N46" s="43">
        <f>Índice!$G$51*'Datos Generales'!N102</f>
        <v>95277.619660446464</v>
      </c>
      <c r="O46" s="43">
        <f>Índice!$G$51*'Datos Generales'!O102</f>
        <v>133858.52348661088</v>
      </c>
      <c r="P46" s="43">
        <f>Índice!$G$51*'Datos Generales'!P102</f>
        <v>303047.81468098797</v>
      </c>
      <c r="Q46" s="43">
        <f>Índice!$G$51*'Datos Generales'!Q102</f>
        <v>128643.95139335742</v>
      </c>
      <c r="R46" s="43">
        <f>Índice!$G$51*'Datos Generales'!R102</f>
        <v>1363984.2208724304</v>
      </c>
      <c r="S46" s="43">
        <f>Índice!$G$51*'Datos Generales'!S102</f>
        <v>468509.40631165099</v>
      </c>
      <c r="T46" s="43">
        <f>Índice!$G$51*'Datos Generales'!T102</f>
        <v>1160350.8319132235</v>
      </c>
      <c r="U46" s="43">
        <f>Índice!$G$51*'Datos Generales'!U102</f>
        <v>143246.18514930597</v>
      </c>
      <c r="V46" s="43">
        <f>Índice!$G$51*'Datos Generales'!V102</f>
        <v>1177346.6723471053</v>
      </c>
      <c r="W46" s="43">
        <f>Índice!$G$51*'Datos Generales'!W102</f>
        <v>204053.54402811461</v>
      </c>
      <c r="X46" s="43">
        <f>Índice!$G$51*'Datos Generales'!X102</f>
        <v>157798.87711160292</v>
      </c>
      <c r="Y46" s="43">
        <f>Índice!$G$51*'Datos Generales'!Y102</f>
        <v>1325673.6092942348</v>
      </c>
      <c r="Z46" s="43">
        <f>Índice!$G$51*'Datos Generales'!Z102</f>
        <v>102829.67168949448</v>
      </c>
      <c r="AA46" s="43">
        <f>Índice!$G$51*'Datos Generales'!AA102</f>
        <v>227681.70922281698</v>
      </c>
      <c r="AB46" s="43">
        <f>Índice!$G$51*'Datos Generales'!AB102</f>
        <v>2667933.4221933093</v>
      </c>
      <c r="AC46" s="43">
        <f>Índice!$G$51*'Datos Generales'!AC102</f>
        <v>103634.75898204651</v>
      </c>
      <c r="AD46" s="43">
        <f>Índice!$G$51*'Datos Generales'!AD102</f>
        <v>1063667.5688193408</v>
      </c>
      <c r="AE46" s="43">
        <f>Índice!$G$51*'Datos Generales'!AE102</f>
        <v>0</v>
      </c>
      <c r="AF46" s="43">
        <f>Índice!$G$51*'Datos Generales'!AF102</f>
        <v>0</v>
      </c>
      <c r="AG46" s="43">
        <f>Índice!$G$51*'Datos Generales'!AG102</f>
        <v>0</v>
      </c>
      <c r="AH46" s="43">
        <f>Índice!$G$51*'Datos Generales'!AH102</f>
        <v>0</v>
      </c>
      <c r="AI46" s="43">
        <f>Índice!$G$51*'Datos Generales'!AI102</f>
        <v>0</v>
      </c>
      <c r="AJ46" s="43">
        <f>Índice!$G$51*'Datos Generales'!AJ102</f>
        <v>0</v>
      </c>
      <c r="AK46" s="43">
        <f>Índice!$G$51*'Datos Generales'!AK102</f>
        <v>0</v>
      </c>
      <c r="AL46" s="43">
        <f>Índice!$G$51*'Datos Generales'!AL102</f>
        <v>0</v>
      </c>
      <c r="AM46" s="43">
        <f>Índice!$G$51*'Datos Generales'!AM102</f>
        <v>0</v>
      </c>
      <c r="AN46" s="43">
        <f>Índice!$G$51*'Datos Generales'!AN102</f>
        <v>0</v>
      </c>
      <c r="AO46" s="43">
        <f>Índice!$G$51*'Datos Generales'!AO102</f>
        <v>0</v>
      </c>
      <c r="AP46" s="43">
        <f>Índice!$G$51*'Datos Generales'!AP102</f>
        <v>0</v>
      </c>
      <c r="AQ46" s="43">
        <f>Índice!$G$51*'Datos Generales'!AQ102</f>
        <v>21765369.623323269</v>
      </c>
    </row>
    <row r="47" spans="2:43">
      <c r="B47" s="61" t="str">
        <f>'Datos Generales'!B103</f>
        <v>5.22.10.00  Capital Pagado</v>
      </c>
      <c r="C47" s="46">
        <f>Índice!$G$51*'Datos Generales'!C103</f>
        <v>1004417.0420234618</v>
      </c>
      <c r="D47" s="46">
        <f>Índice!$G$51*'Datos Generales'!D103</f>
        <v>102745.83513056759</v>
      </c>
      <c r="E47" s="46">
        <f>Índice!$G$51*'Datos Generales'!E103</f>
        <v>1103349.396482842</v>
      </c>
      <c r="F47" s="46">
        <f>Índice!$G$51*'Datos Generales'!F103</f>
        <v>2042533.3313298589</v>
      </c>
      <c r="G47" s="46">
        <f>Índice!$G$51*'Datos Generales'!G103</f>
        <v>115863.00832266777</v>
      </c>
      <c r="H47" s="46">
        <f>Índice!$G$51*'Datos Generales'!H103</f>
        <v>119207.49923985828</v>
      </c>
      <c r="I47" s="46">
        <f>Índice!$G$51*'Datos Generales'!I103</f>
        <v>581469.42462576274</v>
      </c>
      <c r="J47" s="46">
        <f>Índice!$G$51*'Datos Generales'!J103</f>
        <v>126757.56252607462</v>
      </c>
      <c r="K47" s="46">
        <f>Índice!$G$51*'Datos Generales'!K103</f>
        <v>170319.42745419702</v>
      </c>
      <c r="L47" s="46">
        <f>Índice!$G$51*'Datos Generales'!L103</f>
        <v>267312.84604125272</v>
      </c>
      <c r="M47" s="46">
        <f>Índice!$G$51*'Datos Generales'!M103</f>
        <v>174630.57997044286</v>
      </c>
      <c r="N47" s="46">
        <f>Índice!$G$51*'Datos Generales'!N103</f>
        <v>115460.22160782345</v>
      </c>
      <c r="O47" s="46">
        <f>Índice!$G$51*'Datos Generales'!O103</f>
        <v>208395.23479539814</v>
      </c>
      <c r="P47" s="46">
        <f>Índice!$G$51*'Datos Generales'!P103</f>
        <v>275138.68166679627</v>
      </c>
      <c r="Q47" s="46">
        <f>Índice!$G$51*'Datos Generales'!Q103</f>
        <v>120490.32675486666</v>
      </c>
      <c r="R47" s="46">
        <f>Índice!$G$51*'Datos Generales'!R103</f>
        <v>1039979.9181168284</v>
      </c>
      <c r="S47" s="46">
        <f>Índice!$G$51*'Datos Generales'!S103</f>
        <v>0</v>
      </c>
      <c r="T47" s="46">
        <f>Índice!$G$51*'Datos Generales'!T103</f>
        <v>743191.20745858108</v>
      </c>
      <c r="U47" s="46">
        <f>Índice!$G$51*'Datos Generales'!U103</f>
        <v>86686.029656133105</v>
      </c>
      <c r="V47" s="46">
        <f>Índice!$G$51*'Datos Generales'!V103</f>
        <v>1425575.807341201</v>
      </c>
      <c r="W47" s="46">
        <f>Índice!$G$51*'Datos Generales'!W103</f>
        <v>140374.13114035397</v>
      </c>
      <c r="X47" s="46">
        <f>Índice!$G$51*'Datos Generales'!X103</f>
        <v>128155.86970817629</v>
      </c>
      <c r="Y47" s="46">
        <f>Índice!$G$51*'Datos Generales'!Y103</f>
        <v>908335.08637331089</v>
      </c>
      <c r="Z47" s="46">
        <f>Índice!$G$51*'Datos Generales'!Z103</f>
        <v>158996.10029627848</v>
      </c>
      <c r="AA47" s="46">
        <f>Índice!$G$51*'Datos Generales'!AA103</f>
        <v>227556.33003585041</v>
      </c>
      <c r="AB47" s="46">
        <f>Índice!$G$51*'Datos Generales'!AB103</f>
        <v>4244556.6340925321</v>
      </c>
      <c r="AC47" s="46">
        <f>Índice!$G$51*'Datos Generales'!AC103</f>
        <v>161488.74636722976</v>
      </c>
      <c r="AD47" s="46">
        <f>Índice!$G$51*'Datos Generales'!AD103</f>
        <v>729360.95947560831</v>
      </c>
      <c r="AE47" s="46">
        <f>Índice!$G$51*'Datos Generales'!AE103</f>
        <v>0</v>
      </c>
      <c r="AF47" s="46">
        <f>Índice!$G$51*'Datos Generales'!AF103</f>
        <v>0</v>
      </c>
      <c r="AG47" s="46">
        <f>Índice!$G$51*'Datos Generales'!AG103</f>
        <v>0</v>
      </c>
      <c r="AH47" s="46">
        <f>Índice!$G$51*'Datos Generales'!AH103</f>
        <v>0</v>
      </c>
      <c r="AI47" s="46">
        <f>Índice!$G$51*'Datos Generales'!AI103</f>
        <v>0</v>
      </c>
      <c r="AJ47" s="46">
        <f>Índice!$G$51*'Datos Generales'!AJ103</f>
        <v>0</v>
      </c>
      <c r="AK47" s="46">
        <f>Índice!$G$51*'Datos Generales'!AK103</f>
        <v>0</v>
      </c>
      <c r="AL47" s="46">
        <f>Índice!$G$51*'Datos Generales'!AL103</f>
        <v>0</v>
      </c>
      <c r="AM47" s="46">
        <f>Índice!$G$51*'Datos Generales'!AM103</f>
        <v>0</v>
      </c>
      <c r="AN47" s="46">
        <f>Índice!$G$51*'Datos Generales'!AN103</f>
        <v>0</v>
      </c>
      <c r="AO47" s="46">
        <f>Índice!$G$51*'Datos Generales'!AO103</f>
        <v>0</v>
      </c>
      <c r="AP47" s="46">
        <f>Índice!$G$51*'Datos Generales'!AP103</f>
        <v>0</v>
      </c>
      <c r="AQ47" s="46">
        <f>Índice!$G$51*'Datos Generales'!AQ103</f>
        <v>16522347.238033954</v>
      </c>
    </row>
    <row r="48" spans="2:43">
      <c r="B48" s="61" t="str">
        <f>'Datos Generales'!B104</f>
        <v>5.22.20.00  Reservas</v>
      </c>
      <c r="C48" s="46">
        <f>Índice!$G$51*'Datos Generales'!C104</f>
        <v>-1825.3123652074303</v>
      </c>
      <c r="D48" s="46">
        <f>Índice!$G$51*'Datos Generales'!D104</f>
        <v>0</v>
      </c>
      <c r="E48" s="46">
        <f>Índice!$G$51*'Datos Generales'!E104</f>
        <v>29892.837697371677</v>
      </c>
      <c r="F48" s="46">
        <f>Índice!$G$51*'Datos Generales'!F104</f>
        <v>2187.2193662893064</v>
      </c>
      <c r="G48" s="46">
        <f>Índice!$G$51*'Datos Generales'!G104</f>
        <v>0</v>
      </c>
      <c r="H48" s="46">
        <f>Índice!$G$51*'Datos Generales'!H104</f>
        <v>7089.7356121085268</v>
      </c>
      <c r="I48" s="46">
        <f>Índice!$G$51*'Datos Generales'!I104</f>
        <v>-4729.4514251773071</v>
      </c>
      <c r="J48" s="46">
        <f>Índice!$G$51*'Datos Generales'!J104</f>
        <v>0</v>
      </c>
      <c r="K48" s="46">
        <f>Índice!$G$51*'Datos Generales'!K104</f>
        <v>0</v>
      </c>
      <c r="L48" s="46">
        <f>Índice!$G$51*'Datos Generales'!L104</f>
        <v>3744.6259749259302</v>
      </c>
      <c r="M48" s="46">
        <f>Índice!$G$51*'Datos Generales'!M104</f>
        <v>3283.1050551191124</v>
      </c>
      <c r="N48" s="46">
        <f>Índice!$G$51*'Datos Generales'!N104</f>
        <v>0</v>
      </c>
      <c r="O48" s="46">
        <f>Índice!$G$51*'Datos Generales'!O104</f>
        <v>3119.5862000692964</v>
      </c>
      <c r="P48" s="46">
        <f>Índice!$G$51*'Datos Generales'!P104</f>
        <v>19358.245946500167</v>
      </c>
      <c r="Q48" s="46">
        <f>Índice!$G$51*'Datos Generales'!Q104</f>
        <v>0</v>
      </c>
      <c r="R48" s="46">
        <f>Índice!$G$51*'Datos Generales'!R104</f>
        <v>0</v>
      </c>
      <c r="S48" s="46">
        <f>Índice!$G$51*'Datos Generales'!S104</f>
        <v>433809.90977294743</v>
      </c>
      <c r="T48" s="46">
        <f>Índice!$G$51*'Datos Generales'!T104</f>
        <v>9914.2807645257762</v>
      </c>
      <c r="U48" s="46">
        <f>Índice!$G$51*'Datos Generales'!U104</f>
        <v>1172.3859964220305</v>
      </c>
      <c r="V48" s="46">
        <f>Índice!$G$51*'Datos Generales'!V104</f>
        <v>-2047.3444537939909</v>
      </c>
      <c r="W48" s="46">
        <f>Índice!$G$51*'Datos Generales'!W104</f>
        <v>-2569.7650985355781</v>
      </c>
      <c r="X48" s="46">
        <f>Índice!$G$51*'Datos Generales'!X104</f>
        <v>0</v>
      </c>
      <c r="Y48" s="46">
        <f>Índice!$G$51*'Datos Generales'!Y104</f>
        <v>0</v>
      </c>
      <c r="Z48" s="46">
        <f>Índice!$G$51*'Datos Generales'!Z104</f>
        <v>0</v>
      </c>
      <c r="AA48" s="46">
        <f>Índice!$G$51*'Datos Generales'!AA104</f>
        <v>0</v>
      </c>
      <c r="AB48" s="46">
        <f>Índice!$G$51*'Datos Generales'!AB104</f>
        <v>0</v>
      </c>
      <c r="AC48" s="46">
        <f>Índice!$G$51*'Datos Generales'!AC104</f>
        <v>-1440.291752992837</v>
      </c>
      <c r="AD48" s="46">
        <f>Índice!$G$51*'Datos Generales'!AD104</f>
        <v>0</v>
      </c>
      <c r="AE48" s="46">
        <f>Índice!$G$51*'Datos Generales'!AE104</f>
        <v>0</v>
      </c>
      <c r="AF48" s="46">
        <f>Índice!$G$51*'Datos Generales'!AF104</f>
        <v>0</v>
      </c>
      <c r="AG48" s="46">
        <f>Índice!$G$51*'Datos Generales'!AG104</f>
        <v>0</v>
      </c>
      <c r="AH48" s="46">
        <f>Índice!$G$51*'Datos Generales'!AH104</f>
        <v>0</v>
      </c>
      <c r="AI48" s="46">
        <f>Índice!$G$51*'Datos Generales'!AI104</f>
        <v>0</v>
      </c>
      <c r="AJ48" s="46">
        <f>Índice!$G$51*'Datos Generales'!AJ104</f>
        <v>0</v>
      </c>
      <c r="AK48" s="46">
        <f>Índice!$G$51*'Datos Generales'!AK104</f>
        <v>0</v>
      </c>
      <c r="AL48" s="46">
        <f>Índice!$G$51*'Datos Generales'!AL104</f>
        <v>0</v>
      </c>
      <c r="AM48" s="46">
        <f>Índice!$G$51*'Datos Generales'!AM104</f>
        <v>0</v>
      </c>
      <c r="AN48" s="46">
        <f>Índice!$G$51*'Datos Generales'!AN104</f>
        <v>0</v>
      </c>
      <c r="AO48" s="46">
        <f>Índice!$G$51*'Datos Generales'!AO104</f>
        <v>0</v>
      </c>
      <c r="AP48" s="46">
        <f>Índice!$G$51*'Datos Generales'!AP104</f>
        <v>0</v>
      </c>
      <c r="AQ48" s="46">
        <f>Índice!$G$51*'Datos Generales'!AQ104</f>
        <v>500959.76729057211</v>
      </c>
    </row>
    <row r="49" spans="2:43">
      <c r="B49" s="61" t="str">
        <f>'Datos Generales'!B105</f>
        <v>5.22.30.00  Resultados Acumulados</v>
      </c>
      <c r="C49" s="46">
        <f>Índice!$G$51*'Datos Generales'!C105</f>
        <v>-214883.00004949758</v>
      </c>
      <c r="D49" s="46">
        <f>Índice!$G$51*'Datos Generales'!D105</f>
        <v>2728.289999363602</v>
      </c>
      <c r="E49" s="46">
        <f>Índice!$G$51*'Datos Generales'!E105</f>
        <v>614525.91022549686</v>
      </c>
      <c r="F49" s="46">
        <f>Índice!$G$51*'Datos Generales'!F105</f>
        <v>1001987.7705574136</v>
      </c>
      <c r="G49" s="46">
        <f>Índice!$G$51*'Datos Generales'!G105</f>
        <v>-7197.9674164374455</v>
      </c>
      <c r="H49" s="46">
        <f>Índice!$G$51*'Datos Generales'!H105</f>
        <v>1768849.0835873031</v>
      </c>
      <c r="I49" s="46">
        <f>Índice!$G$51*'Datos Generales'!I105</f>
        <v>688478.81502747117</v>
      </c>
      <c r="J49" s="46">
        <f>Índice!$G$51*'Datos Generales'!J105</f>
        <v>220884.05364125554</v>
      </c>
      <c r="K49" s="46">
        <f>Índice!$G$51*'Datos Generales'!K105</f>
        <v>36990.042143670318</v>
      </c>
      <c r="L49" s="46">
        <f>Índice!$G$51*'Datos Generales'!L105</f>
        <v>232834.9396482842</v>
      </c>
      <c r="M49" s="46">
        <f>Índice!$G$51*'Datos Generales'!M105</f>
        <v>747661.32681850647</v>
      </c>
      <c r="N49" s="46">
        <f>Índice!$G$51*'Datos Generales'!N105</f>
        <v>-20182.646141662128</v>
      </c>
      <c r="O49" s="46">
        <f>Índice!$G$51*'Datos Generales'!O105</f>
        <v>-77656.253314571382</v>
      </c>
      <c r="P49" s="46">
        <f>Índice!$G$51*'Datos Generales'!P105</f>
        <v>24974.676674609851</v>
      </c>
      <c r="Q49" s="46">
        <f>Índice!$G$51*'Datos Generales'!Q105</f>
        <v>8153.6246384907472</v>
      </c>
      <c r="R49" s="46">
        <f>Índice!$G$51*'Datos Generales'!R105</f>
        <v>324004.30275560205</v>
      </c>
      <c r="S49" s="46">
        <f>Índice!$G$51*'Datos Generales'!S105</f>
        <v>18288.037137341697</v>
      </c>
      <c r="T49" s="46">
        <f>Índice!$G$51*'Datos Generales'!T105</f>
        <v>407245.34369011672</v>
      </c>
      <c r="U49" s="46">
        <f>Índice!$G$51*'Datos Generales'!U105</f>
        <v>55387.769496750836</v>
      </c>
      <c r="V49" s="46">
        <f>Índice!$G$51*'Datos Generales'!V105</f>
        <v>-246181.79054030165</v>
      </c>
      <c r="W49" s="46">
        <f>Índice!$G$51*'Datos Generales'!W105</f>
        <v>66249.177986296228</v>
      </c>
      <c r="X49" s="46">
        <f>Índice!$G$51*'Datos Generales'!X105</f>
        <v>29643.007403426647</v>
      </c>
      <c r="Y49" s="46">
        <f>Índice!$G$51*'Datos Generales'!Y105</f>
        <v>417338.52292092401</v>
      </c>
      <c r="Z49" s="46">
        <f>Índice!$G$51*'Datos Generales'!Z105</f>
        <v>-56166.428606784</v>
      </c>
      <c r="AA49" s="46">
        <f>Índice!$G$51*'Datos Generales'!AA105</f>
        <v>125.37918696657498</v>
      </c>
      <c r="AB49" s="46">
        <f>Índice!$G$51*'Datos Generales'!AB105</f>
        <v>-1576623.2118992228</v>
      </c>
      <c r="AC49" s="46">
        <f>Índice!$G$51*'Datos Generales'!AC105</f>
        <v>-56413.695632190407</v>
      </c>
      <c r="AD49" s="46">
        <f>Índice!$G$51*'Datos Generales'!AD105</f>
        <v>334306.60934373253</v>
      </c>
      <c r="AE49" s="46">
        <f>Índice!$G$51*'Datos Generales'!AE105</f>
        <v>0</v>
      </c>
      <c r="AF49" s="46">
        <f>Índice!$G$51*'Datos Generales'!AF105</f>
        <v>0</v>
      </c>
      <c r="AG49" s="46">
        <f>Índice!$G$51*'Datos Generales'!AG105</f>
        <v>0</v>
      </c>
      <c r="AH49" s="46">
        <f>Índice!$G$51*'Datos Generales'!AH105</f>
        <v>0</v>
      </c>
      <c r="AI49" s="46">
        <f>Índice!$G$51*'Datos Generales'!AI105</f>
        <v>0</v>
      </c>
      <c r="AJ49" s="46">
        <f>Índice!$G$51*'Datos Generales'!AJ105</f>
        <v>0</v>
      </c>
      <c r="AK49" s="46">
        <f>Índice!$G$51*'Datos Generales'!AK105</f>
        <v>0</v>
      </c>
      <c r="AL49" s="46">
        <f>Índice!$G$51*'Datos Generales'!AL105</f>
        <v>0</v>
      </c>
      <c r="AM49" s="46">
        <f>Índice!$G$51*'Datos Generales'!AM105</f>
        <v>0</v>
      </c>
      <c r="AN49" s="46">
        <f>Índice!$G$51*'Datos Generales'!AN105</f>
        <v>0</v>
      </c>
      <c r="AO49" s="46">
        <f>Índice!$G$51*'Datos Generales'!AO105</f>
        <v>0</v>
      </c>
      <c r="AP49" s="46">
        <f>Índice!$G$51*'Datos Generales'!AP105</f>
        <v>0</v>
      </c>
      <c r="AQ49" s="46">
        <f>Índice!$G$51*'Datos Generales'!AQ105</f>
        <v>4745351.6892823549</v>
      </c>
    </row>
    <row r="50" spans="2:43">
      <c r="B50" s="62" t="str">
        <f>'Datos Generales'!B106</f>
        <v>5.22.31.00  Resultados Acumulados Periodos Anteriores</v>
      </c>
      <c r="C50" s="46">
        <f>Índice!$G$51*'Datos Generales'!C106</f>
        <v>-146779.7392183622</v>
      </c>
      <c r="D50" s="46">
        <f>Índice!$G$51*'Datos Generales'!D106</f>
        <v>0</v>
      </c>
      <c r="E50" s="46">
        <f>Índice!$G$51*'Datos Generales'!E106</f>
        <v>381880.96180906653</v>
      </c>
      <c r="F50" s="46">
        <f>Índice!$G$51*'Datos Generales'!F106</f>
        <v>669342.33600384661</v>
      </c>
      <c r="G50" s="46">
        <f>Índice!$G$51*'Datos Generales'!G106</f>
        <v>-12770.778385105465</v>
      </c>
      <c r="H50" s="46">
        <f>Índice!$G$51*'Datos Generales'!H106</f>
        <v>1753449.3197615629</v>
      </c>
      <c r="I50" s="46">
        <f>Índice!$G$51*'Datos Generales'!I106</f>
        <v>681813.74230135547</v>
      </c>
      <c r="J50" s="46">
        <f>Índice!$G$51*'Datos Generales'!J106</f>
        <v>192830.22853748736</v>
      </c>
      <c r="K50" s="46">
        <f>Índice!$G$51*'Datos Generales'!K106</f>
        <v>27496.137419478011</v>
      </c>
      <c r="L50" s="46">
        <f>Índice!$G$51*'Datos Generales'!L106</f>
        <v>183014.85458312414</v>
      </c>
      <c r="M50" s="46">
        <f>Índice!$G$51*'Datos Generales'!M106</f>
        <v>708252.17789437214</v>
      </c>
      <c r="N50" s="46">
        <f>Índice!$G$51*'Datos Generales'!N106</f>
        <v>-14906.688186337247</v>
      </c>
      <c r="O50" s="46">
        <f>Índice!$G$51*'Datos Generales'!O106</f>
        <v>-72258.937852228453</v>
      </c>
      <c r="P50" s="46">
        <f>Índice!$G$51*'Datos Generales'!P106</f>
        <v>41583.993890582016</v>
      </c>
      <c r="Q50" s="46">
        <f>Índice!$G$51*'Datos Generales'!Q106</f>
        <v>6397.5205238260223</v>
      </c>
      <c r="R50" s="46">
        <f>Índice!$G$51*'Datos Generales'!R106</f>
        <v>365403.25517426687</v>
      </c>
      <c r="S50" s="46">
        <f>Índice!$G$51*'Datos Generales'!S106</f>
        <v>0</v>
      </c>
      <c r="T50" s="46">
        <f>Índice!$G$51*'Datos Generales'!T106</f>
        <v>351046.65325517423</v>
      </c>
      <c r="U50" s="46">
        <f>Índice!$G$51*'Datos Generales'!U106</f>
        <v>38395.066857114572</v>
      </c>
      <c r="V50" s="46">
        <f>Índice!$G$51*'Datos Generales'!V106</f>
        <v>-338792.24089774501</v>
      </c>
      <c r="W50" s="46">
        <f>Índice!$G$51*'Datos Generales'!W106</f>
        <v>34805.253463064182</v>
      </c>
      <c r="X50" s="46">
        <f>Índice!$G$51*'Datos Generales'!X106</f>
        <v>9149.0567171777875</v>
      </c>
      <c r="Y50" s="46">
        <f>Índice!$G$51*'Datos Generales'!Y106</f>
        <v>426612.11913365056</v>
      </c>
      <c r="Z50" s="46">
        <f>Índice!$G$51*'Datos Generales'!Z106</f>
        <v>-6846.3134895100438</v>
      </c>
      <c r="AA50" s="46">
        <f>Índice!$G$51*'Datos Generales'!AA106</f>
        <v>-8917.6112458545758</v>
      </c>
      <c r="AB50" s="46">
        <f>Índice!$G$51*'Datos Generales'!AB106</f>
        <v>-1792970.5453928341</v>
      </c>
      <c r="AC50" s="46">
        <f>Índice!$G$51*'Datos Generales'!AC106</f>
        <v>-33292.438888142497</v>
      </c>
      <c r="AD50" s="46">
        <f>Índice!$G$51*'Datos Generales'!AD106</f>
        <v>112807.94577891543</v>
      </c>
      <c r="AE50" s="46">
        <f>Índice!$G$51*'Datos Generales'!AE106</f>
        <v>0</v>
      </c>
      <c r="AF50" s="46">
        <f>Índice!$G$51*'Datos Generales'!AF106</f>
        <v>0</v>
      </c>
      <c r="AG50" s="46">
        <f>Índice!$G$51*'Datos Generales'!AG106</f>
        <v>0</v>
      </c>
      <c r="AH50" s="46">
        <f>Índice!$G$51*'Datos Generales'!AH106</f>
        <v>0</v>
      </c>
      <c r="AI50" s="46">
        <f>Índice!$G$51*'Datos Generales'!AI106</f>
        <v>0</v>
      </c>
      <c r="AJ50" s="46">
        <f>Índice!$G$51*'Datos Generales'!AJ106</f>
        <v>0</v>
      </c>
      <c r="AK50" s="46">
        <f>Índice!$G$51*'Datos Generales'!AK106</f>
        <v>0</v>
      </c>
      <c r="AL50" s="46">
        <f>Índice!$G$51*'Datos Generales'!AL106</f>
        <v>0</v>
      </c>
      <c r="AM50" s="46">
        <f>Índice!$G$51*'Datos Generales'!AM106</f>
        <v>0</v>
      </c>
      <c r="AN50" s="46">
        <f>Índice!$G$51*'Datos Generales'!AN106</f>
        <v>0</v>
      </c>
      <c r="AO50" s="46">
        <f>Índice!$G$51*'Datos Generales'!AO106</f>
        <v>0</v>
      </c>
      <c r="AP50" s="46">
        <f>Índice!$G$51*'Datos Generales'!AP106</f>
        <v>0</v>
      </c>
      <c r="AQ50" s="46">
        <f>Índice!$G$51*'Datos Generales'!AQ106</f>
        <v>3556745.3295479454</v>
      </c>
    </row>
    <row r="51" spans="2:43">
      <c r="B51" s="62" t="str">
        <f>'Datos Generales'!B107</f>
        <v>5.22.32.00  Resultado Del Ejercicio</v>
      </c>
      <c r="C51" s="46">
        <f>Índice!$G$51*'Datos Generales'!C107</f>
        <v>-68103.260831135398</v>
      </c>
      <c r="D51" s="46">
        <f>Índice!$G$51*'Datos Generales'!D107</f>
        <v>2728.289999363602</v>
      </c>
      <c r="E51" s="46">
        <f>Índice!$G$51*'Datos Generales'!E107</f>
        <v>232644.94841643036</v>
      </c>
      <c r="F51" s="46">
        <f>Índice!$G$51*'Datos Generales'!F107</f>
        <v>332645.43455356697</v>
      </c>
      <c r="G51" s="46">
        <f>Índice!$G$51*'Datos Generales'!G107</f>
        <v>5572.8109686680191</v>
      </c>
      <c r="H51" s="46">
        <f>Índice!$G$51*'Datos Generales'!H107</f>
        <v>15399.763825740165</v>
      </c>
      <c r="I51" s="46">
        <f>Índice!$G$51*'Datos Generales'!I107</f>
        <v>9521.5261524101788</v>
      </c>
      <c r="J51" s="46">
        <f>Índice!$G$51*'Datos Generales'!J107</f>
        <v>28053.869298053327</v>
      </c>
      <c r="K51" s="46">
        <f>Índice!$G$51*'Datos Generales'!K107</f>
        <v>21210.693602788837</v>
      </c>
      <c r="L51" s="46">
        <f>Índice!$G$51*'Datos Generales'!L107</f>
        <v>49820.085065160049</v>
      </c>
      <c r="M51" s="46">
        <f>Índice!$G$51*'Datos Generales'!M107</f>
        <v>103844.41667079146</v>
      </c>
      <c r="N51" s="46">
        <f>Índice!$G$51*'Datos Generales'!N107</f>
        <v>-5275.9579553248805</v>
      </c>
      <c r="O51" s="46">
        <f>Índice!$G$51*'Datos Generales'!O107</f>
        <v>-5397.3154623429336</v>
      </c>
      <c r="P51" s="46">
        <f>Índice!$G$51*'Datos Generales'!P107</f>
        <v>-4398.4804236994505</v>
      </c>
      <c r="Q51" s="46">
        <f>Índice!$G$51*'Datos Generales'!Q107</f>
        <v>1756.1041146647244</v>
      </c>
      <c r="R51" s="46">
        <f>Índice!$G$51*'Datos Generales'!R107</f>
        <v>35235.219663274904</v>
      </c>
      <c r="S51" s="46">
        <f>Índice!$G$51*'Datos Generales'!S107</f>
        <v>18288.037137341697</v>
      </c>
      <c r="T51" s="46">
        <f>Índice!$G$51*'Datos Generales'!T107</f>
        <v>80283.868732366478</v>
      </c>
      <c r="U51" s="46">
        <f>Índice!$G$51*'Datos Generales'!U107</f>
        <v>24275.302112133275</v>
      </c>
      <c r="V51" s="46">
        <f>Índice!$G$51*'Datos Generales'!V107</f>
        <v>92610.450357443377</v>
      </c>
      <c r="W51" s="46">
        <f>Índice!$G$51*'Datos Generales'!W107</f>
        <v>31443.92452323205</v>
      </c>
      <c r="X51" s="46">
        <f>Índice!$G$51*'Datos Generales'!X107</f>
        <v>20493.95068624886</v>
      </c>
      <c r="Y51" s="46">
        <f>Índice!$G$51*'Datos Generales'!Y107</f>
        <v>-9273.5962127265393</v>
      </c>
      <c r="Z51" s="46">
        <f>Índice!$G$51*'Datos Generales'!Z107</f>
        <v>-49320.115117273956</v>
      </c>
      <c r="AA51" s="46">
        <f>Índice!$G$51*'Datos Generales'!AA107</f>
        <v>9042.9904328211505</v>
      </c>
      <c r="AB51" s="46">
        <f>Índice!$G$51*'Datos Generales'!AB107</f>
        <v>216347.33349361125</v>
      </c>
      <c r="AC51" s="46">
        <f>Índice!$G$51*'Datos Generales'!AC107</f>
        <v>-23121.256744047914</v>
      </c>
      <c r="AD51" s="46">
        <f>Índice!$G$51*'Datos Generales'!AD107</f>
        <v>316426.66223545297</v>
      </c>
      <c r="AE51" s="46">
        <f>Índice!$G$51*'Datos Generales'!AE107</f>
        <v>0</v>
      </c>
      <c r="AF51" s="46">
        <f>Índice!$G$51*'Datos Generales'!AF107</f>
        <v>0</v>
      </c>
      <c r="AG51" s="46">
        <f>Índice!$G$51*'Datos Generales'!AG107</f>
        <v>0</v>
      </c>
      <c r="AH51" s="46">
        <f>Índice!$G$51*'Datos Generales'!AH107</f>
        <v>0</v>
      </c>
      <c r="AI51" s="46">
        <f>Índice!$G$51*'Datos Generales'!AI107</f>
        <v>0</v>
      </c>
      <c r="AJ51" s="46">
        <f>Índice!$G$51*'Datos Generales'!AJ107</f>
        <v>0</v>
      </c>
      <c r="AK51" s="46">
        <f>Índice!$G$51*'Datos Generales'!AK107</f>
        <v>0</v>
      </c>
      <c r="AL51" s="46">
        <f>Índice!$G$51*'Datos Generales'!AL107</f>
        <v>0</v>
      </c>
      <c r="AM51" s="46">
        <f>Índice!$G$51*'Datos Generales'!AM107</f>
        <v>0</v>
      </c>
      <c r="AN51" s="46">
        <f>Índice!$G$51*'Datos Generales'!AN107</f>
        <v>0</v>
      </c>
      <c r="AO51" s="46">
        <f>Índice!$G$51*'Datos Generales'!AO107</f>
        <v>0</v>
      </c>
      <c r="AP51" s="46">
        <f>Índice!$G$51*'Datos Generales'!AP107</f>
        <v>0</v>
      </c>
      <c r="AQ51" s="46">
        <f>Índice!$G$51*'Datos Generales'!AQ107</f>
        <v>1482755.6992950127</v>
      </c>
    </row>
    <row r="52" spans="2:43">
      <c r="B52" s="62" t="str">
        <f>'Datos Generales'!B108</f>
        <v>5.22.33.00  Dividendos</v>
      </c>
      <c r="C52" s="46">
        <f>Índice!$G$51*'Datos Generales'!C108</f>
        <v>0</v>
      </c>
      <c r="D52" s="46">
        <f>Índice!$G$51*'Datos Generales'!D108</f>
        <v>0</v>
      </c>
      <c r="E52" s="46">
        <f>Índice!$G$51*'Datos Generales'!E108</f>
        <v>0</v>
      </c>
      <c r="F52" s="46">
        <f>Índice!$G$51*'Datos Generales'!F108</f>
        <v>0</v>
      </c>
      <c r="G52" s="46">
        <f>Índice!$G$51*'Datos Generales'!G108</f>
        <v>0</v>
      </c>
      <c r="H52" s="46">
        <f>Índice!$G$51*'Datos Generales'!H108</f>
        <v>0</v>
      </c>
      <c r="I52" s="46">
        <f>Índice!$G$51*'Datos Generales'!I108</f>
        <v>2856.453426294539</v>
      </c>
      <c r="J52" s="46">
        <f>Índice!$G$51*'Datos Generales'!J108</f>
        <v>0</v>
      </c>
      <c r="K52" s="46">
        <f>Índice!$G$51*'Datos Generales'!K108</f>
        <v>11716.833072881678</v>
      </c>
      <c r="L52" s="46">
        <f>Índice!$G$51*'Datos Generales'!L108</f>
        <v>0</v>
      </c>
      <c r="M52" s="46">
        <f>Índice!$G$51*'Datos Generales'!M108</f>
        <v>64435.26774665714</v>
      </c>
      <c r="N52" s="46">
        <f>Índice!$G$51*'Datos Generales'!N108</f>
        <v>0</v>
      </c>
      <c r="O52" s="46">
        <f>Índice!$G$51*'Datos Generales'!O108</f>
        <v>0</v>
      </c>
      <c r="P52" s="46">
        <f>Índice!$G$51*'Datos Generales'!P108</f>
        <v>12210.836792272718</v>
      </c>
      <c r="Q52" s="46">
        <f>Índice!$G$51*'Datos Generales'!Q108</f>
        <v>0</v>
      </c>
      <c r="R52" s="46">
        <f>Índice!$G$51*'Datos Generales'!R108</f>
        <v>76634.172081939731</v>
      </c>
      <c r="S52" s="46">
        <f>Índice!$G$51*'Datos Generales'!S108</f>
        <v>0</v>
      </c>
      <c r="T52" s="46">
        <f>Índice!$G$51*'Datos Generales'!T108</f>
        <v>24085.134103138855</v>
      </c>
      <c r="U52" s="46">
        <f>Índice!$G$51*'Datos Generales'!U108</f>
        <v>7282.5994724970124</v>
      </c>
      <c r="V52" s="46">
        <f>Índice!$G$51*'Datos Generales'!V108</f>
        <v>0</v>
      </c>
      <c r="W52" s="46">
        <f>Índice!$G$51*'Datos Generales'!W108</f>
        <v>0</v>
      </c>
      <c r="X52" s="46">
        <f>Índice!$G$51*'Datos Generales'!X108</f>
        <v>0</v>
      </c>
      <c r="Y52" s="46">
        <f>Índice!$G$51*'Datos Generales'!Y108</f>
        <v>0</v>
      </c>
      <c r="Z52" s="46">
        <f>Índice!$G$51*'Datos Generales'!Z108</f>
        <v>0</v>
      </c>
      <c r="AA52" s="46">
        <f>Índice!$G$51*'Datos Generales'!AA108</f>
        <v>0</v>
      </c>
      <c r="AB52" s="46">
        <f>Índice!$G$51*'Datos Generales'!AB108</f>
        <v>0</v>
      </c>
      <c r="AC52" s="46">
        <f>Índice!$G$51*'Datos Generales'!AC108</f>
        <v>0</v>
      </c>
      <c r="AD52" s="46">
        <f>Índice!$G$51*'Datos Generales'!AD108</f>
        <v>94927.998670635905</v>
      </c>
      <c r="AE52" s="46">
        <f>Índice!$G$51*'Datos Generales'!AE108</f>
        <v>0</v>
      </c>
      <c r="AF52" s="46">
        <f>Índice!$G$51*'Datos Generales'!AF108</f>
        <v>0</v>
      </c>
      <c r="AG52" s="46">
        <f>Índice!$G$51*'Datos Generales'!AG108</f>
        <v>0</v>
      </c>
      <c r="AH52" s="46">
        <f>Índice!$G$51*'Datos Generales'!AH108</f>
        <v>0</v>
      </c>
      <c r="AI52" s="46">
        <f>Índice!$G$51*'Datos Generales'!AI108</f>
        <v>0</v>
      </c>
      <c r="AJ52" s="46">
        <f>Índice!$G$51*'Datos Generales'!AJ108</f>
        <v>0</v>
      </c>
      <c r="AK52" s="46">
        <f>Índice!$G$51*'Datos Generales'!AK108</f>
        <v>0</v>
      </c>
      <c r="AL52" s="46">
        <f>Índice!$G$51*'Datos Generales'!AL108</f>
        <v>0</v>
      </c>
      <c r="AM52" s="46">
        <f>Índice!$G$51*'Datos Generales'!AM108</f>
        <v>0</v>
      </c>
      <c r="AN52" s="46">
        <f>Índice!$G$51*'Datos Generales'!AN108</f>
        <v>0</v>
      </c>
      <c r="AO52" s="46">
        <f>Índice!$G$51*'Datos Generales'!AO108</f>
        <v>0</v>
      </c>
      <c r="AP52" s="46">
        <f>Índice!$G$51*'Datos Generales'!AP108</f>
        <v>0</v>
      </c>
      <c r="AQ52" s="46">
        <f>Índice!$G$51*'Datos Generales'!AQ108</f>
        <v>294149.29536631756</v>
      </c>
    </row>
    <row r="53" spans="2:43">
      <c r="B53" s="61" t="str">
        <f>'Datos Generales'!B109</f>
        <v>5.22.40.00  Otros Ajustes</v>
      </c>
      <c r="C53" s="46">
        <f>Índice!$G$51*'Datos Generales'!C109</f>
        <v>0</v>
      </c>
      <c r="D53" s="46">
        <f>Índice!$G$51*'Datos Generales'!D109</f>
        <v>0</v>
      </c>
      <c r="E53" s="46">
        <f>Índice!$G$51*'Datos Generales'!E109</f>
        <v>0</v>
      </c>
      <c r="F53" s="46">
        <f>Índice!$G$51*'Datos Generales'!F109</f>
        <v>0</v>
      </c>
      <c r="G53" s="46">
        <f>Índice!$G$51*'Datos Generales'!G109</f>
        <v>0</v>
      </c>
      <c r="H53" s="46">
        <f>Índice!$G$51*'Datos Generales'!H109</f>
        <v>0</v>
      </c>
      <c r="I53" s="46">
        <f>Índice!$G$51*'Datos Generales'!I109</f>
        <v>3210.3170674793701</v>
      </c>
      <c r="J53" s="46">
        <f>Índice!$G$51*'Datos Generales'!J109</f>
        <v>0</v>
      </c>
      <c r="K53" s="46">
        <f>Índice!$G$51*'Datos Generales'!K109</f>
        <v>0</v>
      </c>
      <c r="L53" s="46">
        <f>Índice!$G$51*'Datos Generales'!L109</f>
        <v>0</v>
      </c>
      <c r="M53" s="46">
        <f>Índice!$G$51*'Datos Generales'!M109</f>
        <v>-6487.1023398222324</v>
      </c>
      <c r="N53" s="46">
        <f>Índice!$G$51*'Datos Generales'!N109</f>
        <v>0</v>
      </c>
      <c r="O53" s="46">
        <f>Índice!$G$51*'Datos Generales'!O109</f>
        <v>0</v>
      </c>
      <c r="P53" s="46">
        <f>Índice!$G$51*'Datos Generales'!P109</f>
        <v>-16423.789606918348</v>
      </c>
      <c r="Q53" s="46">
        <f>Índice!$G$51*'Datos Generales'!Q109</f>
        <v>0</v>
      </c>
      <c r="R53" s="46">
        <f>Índice!$G$51*'Datos Generales'!R109</f>
        <v>0</v>
      </c>
      <c r="S53" s="46">
        <f>Índice!$G$51*'Datos Generales'!S109</f>
        <v>16411.459401361892</v>
      </c>
      <c r="T53" s="46">
        <f>Índice!$G$51*'Datos Generales'!T109</f>
        <v>0</v>
      </c>
      <c r="U53" s="46">
        <f>Índice!$G$51*'Datos Generales'!U109</f>
        <v>0</v>
      </c>
      <c r="V53" s="46">
        <f>Índice!$G$51*'Datos Generales'!V109</f>
        <v>0</v>
      </c>
      <c r="W53" s="46">
        <f>Índice!$G$51*'Datos Generales'!W109</f>
        <v>0</v>
      </c>
      <c r="X53" s="46">
        <f>Índice!$G$51*'Datos Generales'!X109</f>
        <v>0</v>
      </c>
      <c r="Y53" s="46">
        <f>Índice!$G$51*'Datos Generales'!Y109</f>
        <v>0</v>
      </c>
      <c r="Z53" s="46">
        <f>Índice!$G$51*'Datos Generales'!Z109</f>
        <v>0</v>
      </c>
      <c r="AA53" s="46">
        <f>Índice!$G$51*'Datos Generales'!AA109</f>
        <v>0</v>
      </c>
      <c r="AB53" s="46">
        <f>Índice!$G$51*'Datos Generales'!AB109</f>
        <v>0</v>
      </c>
      <c r="AC53" s="46">
        <f>Índice!$G$51*'Datos Generales'!AC109</f>
        <v>0</v>
      </c>
      <c r="AD53" s="46">
        <f>Índice!$G$51*'Datos Generales'!AD109</f>
        <v>0</v>
      </c>
      <c r="AE53" s="46">
        <f>Índice!$G$51*'Datos Generales'!AE109</f>
        <v>0</v>
      </c>
      <c r="AF53" s="46">
        <f>Índice!$G$51*'Datos Generales'!AF109</f>
        <v>0</v>
      </c>
      <c r="AG53" s="46">
        <f>Índice!$G$51*'Datos Generales'!AG109</f>
        <v>0</v>
      </c>
      <c r="AH53" s="46">
        <f>Índice!$G$51*'Datos Generales'!AH109</f>
        <v>0</v>
      </c>
      <c r="AI53" s="46">
        <f>Índice!$G$51*'Datos Generales'!AI109</f>
        <v>0</v>
      </c>
      <c r="AJ53" s="46">
        <f>Índice!$G$51*'Datos Generales'!AJ109</f>
        <v>0</v>
      </c>
      <c r="AK53" s="46">
        <f>Índice!$G$51*'Datos Generales'!AK109</f>
        <v>0</v>
      </c>
      <c r="AL53" s="46">
        <f>Índice!$G$51*'Datos Generales'!AL109</f>
        <v>0</v>
      </c>
      <c r="AM53" s="46">
        <f>Índice!$G$51*'Datos Generales'!AM109</f>
        <v>0</v>
      </c>
      <c r="AN53" s="46">
        <f>Índice!$G$51*'Datos Generales'!AN109</f>
        <v>0</v>
      </c>
      <c r="AO53" s="46">
        <f>Índice!$G$51*'Datos Generales'!AO109</f>
        <v>0</v>
      </c>
      <c r="AP53" s="46">
        <f>Índice!$G$51*'Datos Generales'!AP109</f>
        <v>0</v>
      </c>
      <c r="AQ53" s="46">
        <f>Índice!$G$51*'Datos Generales'!AQ109</f>
        <v>-3289.1154778993218</v>
      </c>
    </row>
    <row r="54" spans="2:43">
      <c r="B54" s="64" t="str">
        <f>'Datos Generales'!B110</f>
        <v xml:space="preserve">5.20.00.00  Total Pasivo Y Patrimonio </v>
      </c>
      <c r="C54" s="43">
        <f>Índice!$G$51*'Datos Generales'!C110</f>
        <v>6429338.2878073268</v>
      </c>
      <c r="D54" s="43">
        <f>Índice!$G$51*'Datos Generales'!D110</f>
        <v>105474.1251299312</v>
      </c>
      <c r="E54" s="43">
        <f>Índice!$G$51*'Datos Generales'!E110</f>
        <v>9529242.5187914092</v>
      </c>
      <c r="F54" s="43">
        <f>Índice!$G$51*'Datos Generales'!F110</f>
        <v>8981821.1227469742</v>
      </c>
      <c r="G54" s="43">
        <f>Índice!$G$51*'Datos Generales'!G110</f>
        <v>296630.80447741138</v>
      </c>
      <c r="H54" s="43">
        <f>Índice!$G$51*'Datos Generales'!H110</f>
        <v>10065092.613543957</v>
      </c>
      <c r="I54" s="43">
        <f>Índice!$G$51*'Datos Generales'!I110</f>
        <v>11325717.715190813</v>
      </c>
      <c r="J54" s="43">
        <f>Índice!$G$51*'Datos Generales'!J110</f>
        <v>1598093.3701501191</v>
      </c>
      <c r="K54" s="43">
        <f>Índice!$G$51*'Datos Generales'!K110</f>
        <v>754332.14480169141</v>
      </c>
      <c r="L54" s="43">
        <f>Índice!$G$51*'Datos Generales'!L110</f>
        <v>2481489.9749683565</v>
      </c>
      <c r="M54" s="43">
        <f>Índice!$G$51*'Datos Generales'!M110</f>
        <v>1786699.5531073886</v>
      </c>
      <c r="N54" s="43">
        <f>Índice!$G$51*'Datos Generales'!N110</f>
        <v>153555.07668592359</v>
      </c>
      <c r="O54" s="43">
        <f>Índice!$G$51*'Datos Generales'!O110</f>
        <v>141440.05310385302</v>
      </c>
      <c r="P54" s="43">
        <f>Índice!$G$51*'Datos Generales'!P110</f>
        <v>1424324.932294355</v>
      </c>
      <c r="Q54" s="43">
        <f>Índice!$G$51*'Datos Generales'!Q110</f>
        <v>143508.6550088035</v>
      </c>
      <c r="R54" s="43">
        <f>Índice!$G$51*'Datos Generales'!R110</f>
        <v>9496569.5511981957</v>
      </c>
      <c r="S54" s="43">
        <f>Índice!$G$51*'Datos Generales'!S110</f>
        <v>525729.29409352213</v>
      </c>
      <c r="T54" s="43">
        <f>Índice!$G$51*'Datos Generales'!T110</f>
        <v>7738761.083926715</v>
      </c>
      <c r="U54" s="43">
        <f>Índice!$G$51*'Datos Generales'!U110</f>
        <v>387053.54933142883</v>
      </c>
      <c r="V54" s="43">
        <f>Índice!$G$51*'Datos Generales'!V110</f>
        <v>16742807.645257775</v>
      </c>
      <c r="W54" s="43">
        <f>Índice!$G$51*'Datos Generales'!W110</f>
        <v>689894.35798078077</v>
      </c>
      <c r="X54" s="43">
        <f>Índice!$G$51*'Datos Generales'!X110</f>
        <v>634230.86033898778</v>
      </c>
      <c r="Y54" s="43">
        <f>Índice!$G$51*'Datos Generales'!Y110</f>
        <v>13456853.384575132</v>
      </c>
      <c r="Z54" s="43">
        <f>Índice!$G$51*'Datos Generales'!Z110</f>
        <v>284607.88178559055</v>
      </c>
      <c r="AA54" s="43">
        <f>Índice!$G$51*'Datos Generales'!AA110</f>
        <v>939533.86519682361</v>
      </c>
      <c r="AB54" s="43">
        <f>Índice!$G$51*'Datos Generales'!AB110</f>
        <v>18537961.255754095</v>
      </c>
      <c r="AC54" s="43">
        <f>Índice!$G$51*'Datos Generales'!AC110</f>
        <v>551733.34405781317</v>
      </c>
      <c r="AD54" s="43">
        <f>Índice!$G$51*'Datos Generales'!AD110</f>
        <v>5635440.1485635089</v>
      </c>
      <c r="AE54" s="43">
        <f>Índice!$G$51*'Datos Generales'!AE110</f>
        <v>0</v>
      </c>
      <c r="AF54" s="43">
        <f>Índice!$G$51*'Datos Generales'!AF110</f>
        <v>0</v>
      </c>
      <c r="AG54" s="43">
        <f>Índice!$G$51*'Datos Generales'!AG110</f>
        <v>0</v>
      </c>
      <c r="AH54" s="43">
        <f>Índice!$G$51*'Datos Generales'!AH110</f>
        <v>0</v>
      </c>
      <c r="AI54" s="43">
        <f>Índice!$G$51*'Datos Generales'!AI110</f>
        <v>0</v>
      </c>
      <c r="AJ54" s="43">
        <f>Índice!$G$51*'Datos Generales'!AJ110</f>
        <v>0</v>
      </c>
      <c r="AK54" s="43">
        <f>Índice!$G$51*'Datos Generales'!AK110</f>
        <v>0</v>
      </c>
      <c r="AL54" s="43">
        <f>Índice!$G$51*'Datos Generales'!AL110</f>
        <v>0</v>
      </c>
      <c r="AM54" s="43">
        <f>Índice!$G$51*'Datos Generales'!AM110</f>
        <v>0</v>
      </c>
      <c r="AN54" s="43">
        <f>Índice!$G$51*'Datos Generales'!AN110</f>
        <v>0</v>
      </c>
      <c r="AO54" s="43">
        <f>Índice!$G$51*'Datos Generales'!AO110</f>
        <v>0</v>
      </c>
      <c r="AP54" s="43">
        <f>Índice!$G$51*'Datos Generales'!AP110</f>
        <v>0</v>
      </c>
      <c r="AQ54" s="43">
        <f>Índice!$G$51*'Datos Generales'!AQ110</f>
        <v>130837937.16986868</v>
      </c>
    </row>
    <row r="56" spans="2:43" hidden="1">
      <c r="B56" s="49" t="s">
        <v>101</v>
      </c>
      <c r="C56" s="50">
        <f>INDEX(Benchmark!$D$9:$D$48,COLUMNS(Benchmark!$D$9:D48),)</f>
        <v>1</v>
      </c>
      <c r="D56" s="50">
        <f>INDEX(Benchmark!$D$9:$D$48,COLUMNS(Benchmark!$D$9:E48),)</f>
        <v>1</v>
      </c>
      <c r="E56" s="50">
        <f>INDEX(Benchmark!$D$9:$D$48,COLUMNS(Benchmark!$D$9:F48),)</f>
        <v>1</v>
      </c>
      <c r="F56" s="50">
        <f>INDEX(Benchmark!$D$9:$D$48,COLUMNS(Benchmark!$D$9:G48),)</f>
        <v>1</v>
      </c>
      <c r="G56" s="50">
        <f>INDEX(Benchmark!$D$9:$D$48,COLUMNS(Benchmark!$D$9:H48),)</f>
        <v>1</v>
      </c>
      <c r="H56" s="50">
        <f>INDEX(Benchmark!$D$9:$D$48,COLUMNS(Benchmark!$D$9:I48),)</f>
        <v>1</v>
      </c>
      <c r="I56" s="50">
        <f>INDEX(Benchmark!$D$9:$D$48,COLUMNS(Benchmark!$D$9:J48),)</f>
        <v>1</v>
      </c>
      <c r="J56" s="50">
        <f>INDEX(Benchmark!$D$9:$D$48,COLUMNS(Benchmark!$D$9:K48),)</f>
        <v>1</v>
      </c>
      <c r="K56" s="50">
        <f>INDEX(Benchmark!$D$9:$D$48,COLUMNS(Benchmark!$D$9:L48),)</f>
        <v>1</v>
      </c>
      <c r="L56" s="50">
        <f>INDEX(Benchmark!$D$9:$D$48,COLUMNS(Benchmark!$D$9:M48),)</f>
        <v>1</v>
      </c>
      <c r="M56" s="50">
        <f>INDEX(Benchmark!$D$9:$D$48,COLUMNS(Benchmark!$D$9:N48),)</f>
        <v>1</v>
      </c>
      <c r="N56" s="50">
        <f>INDEX(Benchmark!$D$9:$D$48,COLUMNS(Benchmark!$D$9:O48),)</f>
        <v>1</v>
      </c>
      <c r="O56" s="50">
        <f>INDEX(Benchmark!$D$9:$D$48,COLUMNS(Benchmark!$D$9:P48),)</f>
        <v>1</v>
      </c>
      <c r="P56" s="50">
        <f>INDEX(Benchmark!$D$9:$D$48,COLUMNS(Benchmark!$D$9:Q48),)</f>
        <v>1</v>
      </c>
      <c r="Q56" s="50">
        <f>INDEX(Benchmark!$D$9:$D$48,COLUMNS(Benchmark!$D$9:R48),)</f>
        <v>1</v>
      </c>
      <c r="R56" s="50">
        <f>INDEX(Benchmark!$D$9:$D$48,COLUMNS(Benchmark!$D$9:S48),)</f>
        <v>1</v>
      </c>
      <c r="S56" s="50">
        <f>INDEX(Benchmark!$D$9:$D$48,COLUMNS(Benchmark!$D$9:T48),)</f>
        <v>1</v>
      </c>
      <c r="T56" s="50">
        <f>INDEX(Benchmark!$D$9:$D$48,COLUMNS(Benchmark!$D$9:U48),)</f>
        <v>1</v>
      </c>
      <c r="U56" s="50">
        <f>INDEX(Benchmark!$D$9:$D$48,COLUMNS(Benchmark!$D$9:V48),)</f>
        <v>1</v>
      </c>
      <c r="V56" s="50">
        <f>INDEX(Benchmark!$D$9:$D$48,COLUMNS(Benchmark!$D$9:W48),)</f>
        <v>1</v>
      </c>
      <c r="W56" s="50">
        <f>INDEX(Benchmark!$D$9:$D$48,COLUMNS(Benchmark!$D$9:X48),)</f>
        <v>1</v>
      </c>
      <c r="X56" s="50">
        <f>INDEX(Benchmark!$D$9:$D$48,COLUMNS(Benchmark!$D$9:Y48),)</f>
        <v>1</v>
      </c>
      <c r="Y56" s="50">
        <f>INDEX(Benchmark!$D$9:$D$48,COLUMNS(Benchmark!$D$9:Z48),)</f>
        <v>1</v>
      </c>
      <c r="Z56" s="50">
        <f>INDEX(Benchmark!$D$9:$D$48,COLUMNS(Benchmark!$D$9:AA48),)</f>
        <v>1</v>
      </c>
      <c r="AA56" s="50">
        <f>INDEX(Benchmark!$D$9:$D$48,COLUMNS(Benchmark!$D$9:AB48),)</f>
        <v>1</v>
      </c>
      <c r="AB56" s="50">
        <f>INDEX(Benchmark!$D$9:$D$48,COLUMNS(Benchmark!$D$9:AC48),)</f>
        <v>1</v>
      </c>
      <c r="AC56" s="50">
        <f>INDEX(Benchmark!$D$9:$D$48,COLUMNS(Benchmark!$D$9:AD48),)</f>
        <v>1</v>
      </c>
      <c r="AD56" s="50">
        <f>INDEX(Benchmark!$D$9:$D$48,COLUMNS(Benchmark!$D$9:AE48),)</f>
        <v>1</v>
      </c>
      <c r="AE56" s="50">
        <f>INDEX(Benchmark!$D$9:$D$48,COLUMNS(Benchmark!$D$9:AF48),)</f>
        <v>0</v>
      </c>
      <c r="AF56" s="50">
        <f>INDEX(Benchmark!$D$9:$D$48,COLUMNS(Benchmark!$D$9:AG48),)</f>
        <v>0</v>
      </c>
      <c r="AG56" s="50">
        <f>INDEX(Benchmark!$D$9:$D$48,COLUMNS(Benchmark!$D$9:AH48),)</f>
        <v>0</v>
      </c>
      <c r="AH56" s="50">
        <f>INDEX(Benchmark!$D$9:$D$48,COLUMNS(Benchmark!$D$9:AI48),)</f>
        <v>0</v>
      </c>
      <c r="AI56" s="50">
        <f>INDEX(Benchmark!$D$9:$D$48,COLUMNS(Benchmark!$D$9:AJ48),)</f>
        <v>0</v>
      </c>
      <c r="AJ56" s="50">
        <f>INDEX(Benchmark!$D$9:$D$48,COLUMNS(Benchmark!$D$9:AK48),)</f>
        <v>0</v>
      </c>
      <c r="AK56" s="50">
        <f>INDEX(Benchmark!$D$9:$D$48,COLUMNS(Benchmark!$D$9:AL48),)</f>
        <v>0</v>
      </c>
      <c r="AL56" s="50">
        <f>INDEX(Benchmark!$D$9:$D$48,COLUMNS(Benchmark!$D$9:AM48),)</f>
        <v>0</v>
      </c>
      <c r="AM56" s="50">
        <f>INDEX(Benchmark!$D$9:$D$48,COLUMNS(Benchmark!$D$9:AN48),)</f>
        <v>0</v>
      </c>
      <c r="AN56" s="50">
        <f>INDEX(Benchmark!$D$9:$D$48,COLUMNS(Benchmark!$D$9:AO48),)</f>
        <v>0</v>
      </c>
      <c r="AO56" s="50">
        <f>INDEX(Benchmark!$D$9:$D$48,COLUMNS(Benchmark!$D$9:AP48),)</f>
        <v>0</v>
      </c>
      <c r="AP56" s="50">
        <f>INDEX(Benchmark!$D$9:$D$48,COLUMNS(Benchmark!$D$9:AQ48),)</f>
        <v>0</v>
      </c>
    </row>
    <row r="57" spans="2:43" hidden="1"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</row>
    <row r="58" spans="2:43" hidden="1">
      <c r="B58" s="49" t="s">
        <v>102</v>
      </c>
      <c r="C58" s="50">
        <f>IFERROR(RANK(C60,$C$60:$AP$60,0),"")</f>
        <v>10</v>
      </c>
      <c r="D58" s="50">
        <f t="shared" ref="D58:AP58" si="0">IFERROR(RANK(D60,$C$60:$AP$60,0),"")</f>
        <v>28</v>
      </c>
      <c r="E58" s="50">
        <f t="shared" si="0"/>
        <v>6</v>
      </c>
      <c r="F58" s="50">
        <f t="shared" si="0"/>
        <v>8</v>
      </c>
      <c r="G58" s="50">
        <f t="shared" si="0"/>
        <v>23</v>
      </c>
      <c r="H58" s="50">
        <f t="shared" si="0"/>
        <v>5</v>
      </c>
      <c r="I58" s="50">
        <f t="shared" si="0"/>
        <v>4</v>
      </c>
      <c r="J58" s="50">
        <f t="shared" si="0"/>
        <v>14</v>
      </c>
      <c r="K58" s="50">
        <f t="shared" si="0"/>
        <v>17</v>
      </c>
      <c r="L58" s="50">
        <f t="shared" si="0"/>
        <v>12</v>
      </c>
      <c r="M58" s="50">
        <f t="shared" si="0"/>
        <v>13</v>
      </c>
      <c r="N58" s="50">
        <f t="shared" si="0"/>
        <v>25</v>
      </c>
      <c r="O58" s="50">
        <f t="shared" si="0"/>
        <v>27</v>
      </c>
      <c r="P58" s="50">
        <f t="shared" si="0"/>
        <v>15</v>
      </c>
      <c r="Q58" s="50">
        <f t="shared" si="0"/>
        <v>26</v>
      </c>
      <c r="R58" s="50">
        <f t="shared" si="0"/>
        <v>7</v>
      </c>
      <c r="S58" s="50">
        <f t="shared" si="0"/>
        <v>21</v>
      </c>
      <c r="T58" s="50">
        <f t="shared" si="0"/>
        <v>9</v>
      </c>
      <c r="U58" s="50">
        <f t="shared" si="0"/>
        <v>22</v>
      </c>
      <c r="V58" s="50">
        <f t="shared" si="0"/>
        <v>2</v>
      </c>
      <c r="W58" s="50">
        <f t="shared" si="0"/>
        <v>18</v>
      </c>
      <c r="X58" s="50">
        <f t="shared" si="0"/>
        <v>19</v>
      </c>
      <c r="Y58" s="50">
        <f t="shared" si="0"/>
        <v>3</v>
      </c>
      <c r="Z58" s="50">
        <f t="shared" si="0"/>
        <v>24</v>
      </c>
      <c r="AA58" s="50">
        <f t="shared" si="0"/>
        <v>16</v>
      </c>
      <c r="AB58" s="50">
        <f t="shared" si="0"/>
        <v>1</v>
      </c>
      <c r="AC58" s="50">
        <f t="shared" si="0"/>
        <v>20</v>
      </c>
      <c r="AD58" s="50">
        <f t="shared" si="0"/>
        <v>11</v>
      </c>
      <c r="AE58" s="50" t="str">
        <f t="shared" si="0"/>
        <v/>
      </c>
      <c r="AF58" s="50" t="str">
        <f t="shared" si="0"/>
        <v/>
      </c>
      <c r="AG58" s="50" t="str">
        <f t="shared" si="0"/>
        <v/>
      </c>
      <c r="AH58" s="50" t="str">
        <f t="shared" si="0"/>
        <v/>
      </c>
      <c r="AI58" s="50" t="str">
        <f t="shared" si="0"/>
        <v/>
      </c>
      <c r="AJ58" s="50" t="str">
        <f t="shared" si="0"/>
        <v/>
      </c>
      <c r="AK58" s="50" t="str">
        <f t="shared" si="0"/>
        <v/>
      </c>
      <c r="AL58" s="50" t="str">
        <f t="shared" si="0"/>
        <v/>
      </c>
      <c r="AM58" s="50" t="str">
        <f t="shared" si="0"/>
        <v/>
      </c>
      <c r="AN58" s="50" t="str">
        <f t="shared" si="0"/>
        <v/>
      </c>
      <c r="AO58" s="50" t="str">
        <f t="shared" si="0"/>
        <v/>
      </c>
      <c r="AP58" s="50" t="str">
        <f t="shared" si="0"/>
        <v/>
      </c>
    </row>
    <row r="59" spans="2:43" hidden="1">
      <c r="C59" s="50" t="str">
        <f>C11</f>
        <v>Ace Seguros</v>
      </c>
      <c r="D59" s="50" t="str">
        <f t="shared" ref="D59:AP59" si="1">D11</f>
        <v>Assurant Chile</v>
      </c>
      <c r="E59" s="50" t="str">
        <f t="shared" si="1"/>
        <v>BCI Seguros</v>
      </c>
      <c r="F59" s="50" t="str">
        <f t="shared" si="1"/>
        <v>Cardif</v>
      </c>
      <c r="G59" s="50" t="str">
        <f t="shared" si="1"/>
        <v>Cesce Chile</v>
      </c>
      <c r="H59" s="50" t="str">
        <f t="shared" si="1"/>
        <v>Chartis</v>
      </c>
      <c r="I59" s="50" t="str">
        <f t="shared" si="1"/>
        <v>Chilena Consolidada</v>
      </c>
      <c r="J59" s="50" t="str">
        <f t="shared" si="1"/>
        <v>Chubb de Chile</v>
      </c>
      <c r="K59" s="50" t="str">
        <f t="shared" si="1"/>
        <v>Coface Chile</v>
      </c>
      <c r="L59" s="50" t="str">
        <f t="shared" si="1"/>
        <v>Consorio Nacional</v>
      </c>
      <c r="M59" s="50" t="str">
        <f t="shared" si="1"/>
        <v>Continental Crédito</v>
      </c>
      <c r="N59" s="50" t="str">
        <f t="shared" si="1"/>
        <v>Euler Hermes</v>
      </c>
      <c r="O59" s="50" t="str">
        <f t="shared" si="1"/>
        <v>FAF International</v>
      </c>
      <c r="P59" s="50" t="str">
        <f t="shared" si="1"/>
        <v>HDI Seguros</v>
      </c>
      <c r="Q59" s="50" t="str">
        <f t="shared" si="1"/>
        <v>Huelen</v>
      </c>
      <c r="R59" s="50" t="str">
        <f t="shared" si="1"/>
        <v>Liberty Seguros</v>
      </c>
      <c r="S59" s="50" t="str">
        <f t="shared" si="1"/>
        <v>M. de Carabineros</v>
      </c>
      <c r="T59" s="50" t="str">
        <f t="shared" si="1"/>
        <v>Magallanes</v>
      </c>
      <c r="U59" s="50" t="str">
        <f t="shared" si="1"/>
        <v>Magallanes Gar. y Cré.</v>
      </c>
      <c r="V59" s="50" t="str">
        <f t="shared" si="1"/>
        <v>Mapfre</v>
      </c>
      <c r="W59" s="50" t="str">
        <f t="shared" si="1"/>
        <v>Mapfre Gar. y Cré.</v>
      </c>
      <c r="X59" s="50" t="str">
        <f t="shared" si="1"/>
        <v>Orion Seguros</v>
      </c>
      <c r="Y59" s="50" t="str">
        <f t="shared" si="1"/>
        <v>Penta Security</v>
      </c>
      <c r="Z59" s="50" t="str">
        <f t="shared" si="1"/>
        <v>QBE Chile</v>
      </c>
      <c r="AA59" s="50" t="str">
        <f t="shared" si="1"/>
        <v>Renta Nacional</v>
      </c>
      <c r="AB59" s="50" t="str">
        <f t="shared" si="1"/>
        <v>RSA Seguros</v>
      </c>
      <c r="AC59" s="50" t="str">
        <f t="shared" si="1"/>
        <v>Zenit Seguros</v>
      </c>
      <c r="AD59" s="50" t="str">
        <f t="shared" si="1"/>
        <v>Zurich Santander</v>
      </c>
      <c r="AE59" s="50" t="str">
        <f t="shared" si="1"/>
        <v/>
      </c>
      <c r="AF59" s="50" t="str">
        <f t="shared" si="1"/>
        <v/>
      </c>
      <c r="AG59" s="50" t="str">
        <f t="shared" si="1"/>
        <v/>
      </c>
      <c r="AH59" s="50" t="str">
        <f t="shared" si="1"/>
        <v/>
      </c>
      <c r="AI59" s="50" t="str">
        <f t="shared" si="1"/>
        <v/>
      </c>
      <c r="AJ59" s="50" t="str">
        <f t="shared" si="1"/>
        <v/>
      </c>
      <c r="AK59" s="50" t="str">
        <f t="shared" si="1"/>
        <v/>
      </c>
      <c r="AL59" s="50" t="str">
        <f t="shared" si="1"/>
        <v/>
      </c>
      <c r="AM59" s="50" t="str">
        <f t="shared" si="1"/>
        <v/>
      </c>
      <c r="AN59" s="50" t="str">
        <f t="shared" si="1"/>
        <v/>
      </c>
      <c r="AO59" s="50" t="str">
        <f t="shared" si="1"/>
        <v/>
      </c>
      <c r="AP59" s="50" t="str">
        <f t="shared" si="1"/>
        <v/>
      </c>
    </row>
    <row r="60" spans="2:43" hidden="1">
      <c r="C60" s="52">
        <f t="shared" ref="C60:AP60" si="2">IFERROR(IF(C56=1,VLOOKUP($B$89,$B$12:$AQ$54,C63+1,FALSE)+C61/1000000,""),"")</f>
        <v>6429338.2878473271</v>
      </c>
      <c r="D60" s="52">
        <f t="shared" si="2"/>
        <v>105474.1251689312</v>
      </c>
      <c r="E60" s="52">
        <f t="shared" si="2"/>
        <v>9529242.518829409</v>
      </c>
      <c r="F60" s="52">
        <f t="shared" si="2"/>
        <v>8981821.1227839738</v>
      </c>
      <c r="G60" s="52">
        <f t="shared" si="2"/>
        <v>296630.80451341136</v>
      </c>
      <c r="H60" s="52">
        <f t="shared" si="2"/>
        <v>10065092.613578957</v>
      </c>
      <c r="I60" s="52">
        <f t="shared" si="2"/>
        <v>11325717.715224814</v>
      </c>
      <c r="J60" s="52">
        <f t="shared" si="2"/>
        <v>1598093.3701831191</v>
      </c>
      <c r="K60" s="52">
        <f t="shared" si="2"/>
        <v>754332.14483369142</v>
      </c>
      <c r="L60" s="52">
        <f t="shared" si="2"/>
        <v>2481489.9749993565</v>
      </c>
      <c r="M60" s="52">
        <f t="shared" si="2"/>
        <v>1786699.5531373885</v>
      </c>
      <c r="N60" s="52">
        <f t="shared" si="2"/>
        <v>153555.07671492358</v>
      </c>
      <c r="O60" s="52">
        <f t="shared" si="2"/>
        <v>141440.05313185303</v>
      </c>
      <c r="P60" s="52">
        <f t="shared" si="2"/>
        <v>1424324.932321355</v>
      </c>
      <c r="Q60" s="52">
        <f t="shared" si="2"/>
        <v>143508.65503480349</v>
      </c>
      <c r="R60" s="52">
        <f t="shared" si="2"/>
        <v>9496569.5512231961</v>
      </c>
      <c r="S60" s="52">
        <f t="shared" si="2"/>
        <v>525729.29411752208</v>
      </c>
      <c r="T60" s="52">
        <f t="shared" si="2"/>
        <v>7738761.0839497149</v>
      </c>
      <c r="U60" s="52">
        <f t="shared" si="2"/>
        <v>387053.54935342883</v>
      </c>
      <c r="V60" s="52">
        <f t="shared" si="2"/>
        <v>16742807.645278774</v>
      </c>
      <c r="W60" s="52">
        <f t="shared" si="2"/>
        <v>689894.35800078081</v>
      </c>
      <c r="X60" s="52">
        <f t="shared" si="2"/>
        <v>634230.86035798781</v>
      </c>
      <c r="Y60" s="52">
        <f t="shared" si="2"/>
        <v>13456853.384593133</v>
      </c>
      <c r="Z60" s="52">
        <f t="shared" si="2"/>
        <v>284607.88180259056</v>
      </c>
      <c r="AA60" s="52">
        <f t="shared" si="2"/>
        <v>939533.86521282361</v>
      </c>
      <c r="AB60" s="52">
        <f t="shared" si="2"/>
        <v>18537961.255769096</v>
      </c>
      <c r="AC60" s="52">
        <f t="shared" si="2"/>
        <v>551733.34407181316</v>
      </c>
      <c r="AD60" s="52">
        <f t="shared" si="2"/>
        <v>5635440.1485765092</v>
      </c>
      <c r="AE60" s="52" t="str">
        <f t="shared" si="2"/>
        <v/>
      </c>
      <c r="AF60" s="52" t="str">
        <f t="shared" si="2"/>
        <v/>
      </c>
      <c r="AG60" s="52" t="str">
        <f t="shared" si="2"/>
        <v/>
      </c>
      <c r="AH60" s="52" t="str">
        <f t="shared" si="2"/>
        <v/>
      </c>
      <c r="AI60" s="52" t="str">
        <f t="shared" si="2"/>
        <v/>
      </c>
      <c r="AJ60" s="52" t="str">
        <f t="shared" si="2"/>
        <v/>
      </c>
      <c r="AK60" s="52" t="str">
        <f t="shared" si="2"/>
        <v/>
      </c>
      <c r="AL60" s="52" t="str">
        <f t="shared" si="2"/>
        <v/>
      </c>
      <c r="AM60" s="52" t="str">
        <f t="shared" si="2"/>
        <v/>
      </c>
      <c r="AN60" s="52" t="str">
        <f t="shared" si="2"/>
        <v/>
      </c>
      <c r="AO60" s="52" t="str">
        <f t="shared" si="2"/>
        <v/>
      </c>
      <c r="AP60" s="52" t="str">
        <f t="shared" si="2"/>
        <v/>
      </c>
    </row>
    <row r="61" spans="2:43" hidden="1">
      <c r="C61" s="50">
        <v>40</v>
      </c>
      <c r="D61" s="50">
        <f>C61-1</f>
        <v>39</v>
      </c>
      <c r="E61" s="50">
        <f t="shared" ref="E61:AP61" si="3">D61-1</f>
        <v>38</v>
      </c>
      <c r="F61" s="50">
        <f t="shared" si="3"/>
        <v>37</v>
      </c>
      <c r="G61" s="50">
        <f t="shared" si="3"/>
        <v>36</v>
      </c>
      <c r="H61" s="50">
        <f t="shared" si="3"/>
        <v>35</v>
      </c>
      <c r="I61" s="50">
        <f t="shared" si="3"/>
        <v>34</v>
      </c>
      <c r="J61" s="50">
        <f t="shared" si="3"/>
        <v>33</v>
      </c>
      <c r="K61" s="50">
        <f t="shared" si="3"/>
        <v>32</v>
      </c>
      <c r="L61" s="50">
        <f t="shared" si="3"/>
        <v>31</v>
      </c>
      <c r="M61" s="50">
        <f t="shared" si="3"/>
        <v>30</v>
      </c>
      <c r="N61" s="50">
        <f t="shared" si="3"/>
        <v>29</v>
      </c>
      <c r="O61" s="50">
        <f t="shared" si="3"/>
        <v>28</v>
      </c>
      <c r="P61" s="50">
        <f t="shared" si="3"/>
        <v>27</v>
      </c>
      <c r="Q61" s="50">
        <f t="shared" si="3"/>
        <v>26</v>
      </c>
      <c r="R61" s="50">
        <f t="shared" si="3"/>
        <v>25</v>
      </c>
      <c r="S61" s="50">
        <f t="shared" si="3"/>
        <v>24</v>
      </c>
      <c r="T61" s="50">
        <f t="shared" si="3"/>
        <v>23</v>
      </c>
      <c r="U61" s="50">
        <f t="shared" si="3"/>
        <v>22</v>
      </c>
      <c r="V61" s="50">
        <f t="shared" si="3"/>
        <v>21</v>
      </c>
      <c r="W61" s="50">
        <f t="shared" si="3"/>
        <v>20</v>
      </c>
      <c r="X61" s="50">
        <f t="shared" si="3"/>
        <v>19</v>
      </c>
      <c r="Y61" s="50">
        <f t="shared" si="3"/>
        <v>18</v>
      </c>
      <c r="Z61" s="50">
        <f t="shared" si="3"/>
        <v>17</v>
      </c>
      <c r="AA61" s="50">
        <f t="shared" si="3"/>
        <v>16</v>
      </c>
      <c r="AB61" s="50">
        <f t="shared" si="3"/>
        <v>15</v>
      </c>
      <c r="AC61" s="50">
        <f t="shared" si="3"/>
        <v>14</v>
      </c>
      <c r="AD61" s="50">
        <f t="shared" si="3"/>
        <v>13</v>
      </c>
      <c r="AE61" s="50">
        <f t="shared" si="3"/>
        <v>12</v>
      </c>
      <c r="AF61" s="50">
        <f t="shared" si="3"/>
        <v>11</v>
      </c>
      <c r="AG61" s="50">
        <f t="shared" si="3"/>
        <v>10</v>
      </c>
      <c r="AH61" s="50">
        <f t="shared" si="3"/>
        <v>9</v>
      </c>
      <c r="AI61" s="50">
        <f t="shared" si="3"/>
        <v>8</v>
      </c>
      <c r="AJ61" s="50">
        <f t="shared" si="3"/>
        <v>7</v>
      </c>
      <c r="AK61" s="50">
        <f t="shared" si="3"/>
        <v>6</v>
      </c>
      <c r="AL61" s="50">
        <f t="shared" si="3"/>
        <v>5</v>
      </c>
      <c r="AM61" s="50">
        <f t="shared" si="3"/>
        <v>4</v>
      </c>
      <c r="AN61" s="50">
        <f t="shared" si="3"/>
        <v>3</v>
      </c>
      <c r="AO61" s="50">
        <f t="shared" si="3"/>
        <v>2</v>
      </c>
      <c r="AP61" s="50">
        <f t="shared" si="3"/>
        <v>1</v>
      </c>
    </row>
    <row r="62" spans="2:43" hidden="1"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</row>
    <row r="63" spans="2:43" hidden="1">
      <c r="B63" s="49" t="s">
        <v>103</v>
      </c>
      <c r="C63" s="50">
        <v>1</v>
      </c>
      <c r="D63" s="50">
        <v>2</v>
      </c>
      <c r="E63" s="50">
        <v>3</v>
      </c>
      <c r="F63" s="50">
        <v>4</v>
      </c>
      <c r="G63" s="50">
        <v>5</v>
      </c>
      <c r="H63" s="50">
        <v>6</v>
      </c>
      <c r="I63" s="50">
        <v>7</v>
      </c>
      <c r="J63" s="50">
        <v>8</v>
      </c>
      <c r="K63" s="50">
        <v>9</v>
      </c>
      <c r="L63" s="50">
        <v>10</v>
      </c>
      <c r="M63" s="50">
        <v>11</v>
      </c>
      <c r="N63" s="50">
        <v>12</v>
      </c>
      <c r="O63" s="50">
        <v>13</v>
      </c>
      <c r="P63" s="50">
        <v>14</v>
      </c>
      <c r="Q63" s="50">
        <v>15</v>
      </c>
      <c r="R63" s="50">
        <v>16</v>
      </c>
      <c r="S63" s="50">
        <v>17</v>
      </c>
      <c r="T63" s="50">
        <v>18</v>
      </c>
      <c r="U63" s="50">
        <v>19</v>
      </c>
      <c r="V63" s="50">
        <v>20</v>
      </c>
      <c r="W63" s="50">
        <v>21</v>
      </c>
      <c r="X63" s="50">
        <v>22</v>
      </c>
      <c r="Y63" s="50">
        <v>23</v>
      </c>
      <c r="Z63" s="50">
        <v>24</v>
      </c>
      <c r="AA63" s="50">
        <v>25</v>
      </c>
      <c r="AB63" s="50">
        <v>26</v>
      </c>
      <c r="AC63" s="50">
        <v>27</v>
      </c>
      <c r="AD63" s="50">
        <v>28</v>
      </c>
      <c r="AE63" s="50">
        <v>29</v>
      </c>
      <c r="AF63" s="50">
        <v>30</v>
      </c>
      <c r="AG63" s="50">
        <v>31</v>
      </c>
      <c r="AH63" s="50">
        <v>32</v>
      </c>
      <c r="AI63" s="50">
        <v>33</v>
      </c>
      <c r="AJ63" s="50">
        <v>34</v>
      </c>
      <c r="AK63" s="50">
        <v>35</v>
      </c>
      <c r="AL63" s="50">
        <v>36</v>
      </c>
      <c r="AM63" s="50">
        <v>37</v>
      </c>
      <c r="AN63" s="50">
        <v>38</v>
      </c>
      <c r="AO63" s="50">
        <v>39</v>
      </c>
      <c r="AP63" s="50">
        <v>40</v>
      </c>
    </row>
    <row r="64" spans="2:43" hidden="1">
      <c r="C64" s="50" t="str">
        <f>IFERROR(HLOOKUP(C63,$C$58:$AP$59,2,FALSE),"")</f>
        <v>RSA Seguros</v>
      </c>
      <c r="D64" s="50" t="str">
        <f t="shared" ref="D64:AP64" si="4">IFERROR(HLOOKUP(D63,$C$58:$AP$59,2,FALSE),"")</f>
        <v>Mapfre</v>
      </c>
      <c r="E64" s="50" t="str">
        <f t="shared" si="4"/>
        <v>Penta Security</v>
      </c>
      <c r="F64" s="50" t="str">
        <f t="shared" si="4"/>
        <v>Chilena Consolidada</v>
      </c>
      <c r="G64" s="50" t="str">
        <f t="shared" si="4"/>
        <v>Chartis</v>
      </c>
      <c r="H64" s="50" t="str">
        <f t="shared" si="4"/>
        <v>BCI Seguros</v>
      </c>
      <c r="I64" s="50" t="str">
        <f t="shared" si="4"/>
        <v>Liberty Seguros</v>
      </c>
      <c r="J64" s="50" t="str">
        <f t="shared" si="4"/>
        <v>Cardif</v>
      </c>
      <c r="K64" s="50" t="str">
        <f t="shared" si="4"/>
        <v>Magallanes</v>
      </c>
      <c r="L64" s="50" t="str">
        <f t="shared" si="4"/>
        <v>Ace Seguros</v>
      </c>
      <c r="M64" s="50" t="str">
        <f t="shared" si="4"/>
        <v>Zurich Santander</v>
      </c>
      <c r="N64" s="50" t="str">
        <f t="shared" si="4"/>
        <v>Consorio Nacional</v>
      </c>
      <c r="O64" s="50" t="str">
        <f t="shared" si="4"/>
        <v>Continental Crédito</v>
      </c>
      <c r="P64" s="50" t="str">
        <f t="shared" si="4"/>
        <v>Chubb de Chile</v>
      </c>
      <c r="Q64" s="50" t="str">
        <f t="shared" si="4"/>
        <v>HDI Seguros</v>
      </c>
      <c r="R64" s="50" t="str">
        <f t="shared" si="4"/>
        <v>Renta Nacional</v>
      </c>
      <c r="S64" s="50" t="str">
        <f t="shared" si="4"/>
        <v>Coface Chile</v>
      </c>
      <c r="T64" s="50" t="str">
        <f t="shared" si="4"/>
        <v>Mapfre Gar. y Cré.</v>
      </c>
      <c r="U64" s="50" t="str">
        <f t="shared" si="4"/>
        <v>Orion Seguros</v>
      </c>
      <c r="V64" s="50" t="str">
        <f t="shared" si="4"/>
        <v>Zenit Seguros</v>
      </c>
      <c r="W64" s="50" t="str">
        <f t="shared" si="4"/>
        <v>M. de Carabineros</v>
      </c>
      <c r="X64" s="50" t="str">
        <f t="shared" si="4"/>
        <v>Magallanes Gar. y Cré.</v>
      </c>
      <c r="Y64" s="50" t="str">
        <f t="shared" si="4"/>
        <v>Cesce Chile</v>
      </c>
      <c r="Z64" s="50" t="str">
        <f t="shared" si="4"/>
        <v>QBE Chile</v>
      </c>
      <c r="AA64" s="50" t="str">
        <f t="shared" si="4"/>
        <v>Euler Hermes</v>
      </c>
      <c r="AB64" s="50" t="str">
        <f t="shared" si="4"/>
        <v>Huelen</v>
      </c>
      <c r="AC64" s="50" t="str">
        <f t="shared" si="4"/>
        <v>FAF International</v>
      </c>
      <c r="AD64" s="50" t="str">
        <f t="shared" si="4"/>
        <v>Assurant Chile</v>
      </c>
      <c r="AE64" s="50" t="str">
        <f t="shared" si="4"/>
        <v/>
      </c>
      <c r="AF64" s="50" t="str">
        <f t="shared" si="4"/>
        <v/>
      </c>
      <c r="AG64" s="50" t="str">
        <f t="shared" si="4"/>
        <v/>
      </c>
      <c r="AH64" s="50" t="str">
        <f t="shared" si="4"/>
        <v/>
      </c>
      <c r="AI64" s="50" t="str">
        <f t="shared" si="4"/>
        <v/>
      </c>
      <c r="AJ64" s="50" t="str">
        <f t="shared" si="4"/>
        <v/>
      </c>
      <c r="AK64" s="50" t="str">
        <f t="shared" si="4"/>
        <v/>
      </c>
      <c r="AL64" s="50" t="str">
        <f t="shared" si="4"/>
        <v/>
      </c>
      <c r="AM64" s="50" t="str">
        <f t="shared" si="4"/>
        <v/>
      </c>
      <c r="AN64" s="50" t="str">
        <f t="shared" si="4"/>
        <v/>
      </c>
      <c r="AO64" s="50" t="str">
        <f t="shared" si="4"/>
        <v/>
      </c>
      <c r="AP64" s="50" t="str">
        <f t="shared" si="4"/>
        <v/>
      </c>
    </row>
    <row r="65" spans="2:42" hidden="1">
      <c r="C65" s="52">
        <f>IFERROR((HLOOKUP(C63,$C$58:$AP$60,3,FALSE)-HLOOKUP(C63,$C$58:$AP$61,4,FALSE)/1000000)/$C$83,"")</f>
        <v>18537.961255754093</v>
      </c>
      <c r="D65" s="52">
        <f t="shared" ref="D65:AP65" si="5">IFERROR((HLOOKUP(D63,$C$58:$AP$60,3,FALSE)-HLOOKUP(D63,$C$58:$AP$61,4,FALSE)/1000000)/$C$83,"")</f>
        <v>16742.807645257773</v>
      </c>
      <c r="E65" s="52">
        <f t="shared" si="5"/>
        <v>13456.853384575132</v>
      </c>
      <c r="F65" s="52">
        <f t="shared" si="5"/>
        <v>11325.717715190813</v>
      </c>
      <c r="G65" s="52">
        <f t="shared" si="5"/>
        <v>10065.092613543957</v>
      </c>
      <c r="H65" s="52">
        <f t="shared" si="5"/>
        <v>9529.2425187914087</v>
      </c>
      <c r="I65" s="52">
        <f t="shared" si="5"/>
        <v>9496.5695511981958</v>
      </c>
      <c r="J65" s="52">
        <f t="shared" si="5"/>
        <v>8981.8211227469747</v>
      </c>
      <c r="K65" s="52">
        <f t="shared" si="5"/>
        <v>7738.7610839267154</v>
      </c>
      <c r="L65" s="52">
        <f t="shared" si="5"/>
        <v>6429.3382878073271</v>
      </c>
      <c r="M65" s="52">
        <f t="shared" si="5"/>
        <v>5635.440148563509</v>
      </c>
      <c r="N65" s="52">
        <f t="shared" si="5"/>
        <v>2481.4899749683564</v>
      </c>
      <c r="O65" s="52">
        <f t="shared" si="5"/>
        <v>1786.6995531073885</v>
      </c>
      <c r="P65" s="52">
        <f t="shared" si="5"/>
        <v>1598.093370150119</v>
      </c>
      <c r="Q65" s="52">
        <f t="shared" si="5"/>
        <v>1424.324932294355</v>
      </c>
      <c r="R65" s="52">
        <f t="shared" si="5"/>
        <v>939.53386519682363</v>
      </c>
      <c r="S65" s="52">
        <f t="shared" si="5"/>
        <v>754.33214480169136</v>
      </c>
      <c r="T65" s="52">
        <f t="shared" si="5"/>
        <v>689.8943579807808</v>
      </c>
      <c r="U65" s="52">
        <f t="shared" si="5"/>
        <v>634.23086033898778</v>
      </c>
      <c r="V65" s="52">
        <f t="shared" si="5"/>
        <v>551.73334405781316</v>
      </c>
      <c r="W65" s="52">
        <f t="shared" si="5"/>
        <v>525.72929409352207</v>
      </c>
      <c r="X65" s="52">
        <f t="shared" si="5"/>
        <v>387.05354933142883</v>
      </c>
      <c r="Y65" s="52">
        <f t="shared" si="5"/>
        <v>296.6308044774114</v>
      </c>
      <c r="Z65" s="52">
        <f t="shared" si="5"/>
        <v>284.60788178559056</v>
      </c>
      <c r="AA65" s="52">
        <f t="shared" si="5"/>
        <v>153.55507668592358</v>
      </c>
      <c r="AB65" s="52">
        <f t="shared" si="5"/>
        <v>143.50865500880349</v>
      </c>
      <c r="AC65" s="52">
        <f t="shared" si="5"/>
        <v>141.44005310385302</v>
      </c>
      <c r="AD65" s="52">
        <f t="shared" si="5"/>
        <v>105.4741251299312</v>
      </c>
      <c r="AE65" s="52" t="str">
        <f t="shared" si="5"/>
        <v/>
      </c>
      <c r="AF65" s="52" t="str">
        <f t="shared" si="5"/>
        <v/>
      </c>
      <c r="AG65" s="52" t="str">
        <f t="shared" si="5"/>
        <v/>
      </c>
      <c r="AH65" s="52" t="str">
        <f t="shared" si="5"/>
        <v/>
      </c>
      <c r="AI65" s="52" t="str">
        <f t="shared" si="5"/>
        <v/>
      </c>
      <c r="AJ65" s="52" t="str">
        <f t="shared" si="5"/>
        <v/>
      </c>
      <c r="AK65" s="52" t="str">
        <f t="shared" si="5"/>
        <v/>
      </c>
      <c r="AL65" s="52" t="str">
        <f t="shared" si="5"/>
        <v/>
      </c>
      <c r="AM65" s="52" t="str">
        <f t="shared" si="5"/>
        <v/>
      </c>
      <c r="AN65" s="52" t="str">
        <f t="shared" si="5"/>
        <v/>
      </c>
      <c r="AO65" s="52" t="str">
        <f t="shared" si="5"/>
        <v/>
      </c>
      <c r="AP65" s="52" t="str">
        <f t="shared" si="5"/>
        <v/>
      </c>
    </row>
    <row r="66" spans="2:42" hidden="1">
      <c r="C66" s="52" t="str">
        <f t="shared" ref="C66:AP66" si="6">IF(ISNUMBER(C65),CONCATENATE(C64," - ",C63),"")</f>
        <v>RSA Seguros - 1</v>
      </c>
      <c r="D66" s="52" t="str">
        <f t="shared" si="6"/>
        <v>Mapfre - 2</v>
      </c>
      <c r="E66" s="52" t="str">
        <f t="shared" si="6"/>
        <v>Penta Security - 3</v>
      </c>
      <c r="F66" s="52" t="str">
        <f t="shared" si="6"/>
        <v>Chilena Consolidada - 4</v>
      </c>
      <c r="G66" s="52" t="str">
        <f t="shared" si="6"/>
        <v>Chartis - 5</v>
      </c>
      <c r="H66" s="52" t="str">
        <f t="shared" si="6"/>
        <v>BCI Seguros - 6</v>
      </c>
      <c r="I66" s="52" t="str">
        <f t="shared" si="6"/>
        <v>Liberty Seguros - 7</v>
      </c>
      <c r="J66" s="52" t="str">
        <f t="shared" si="6"/>
        <v>Cardif - 8</v>
      </c>
      <c r="K66" s="52" t="str">
        <f t="shared" si="6"/>
        <v>Magallanes - 9</v>
      </c>
      <c r="L66" s="52" t="str">
        <f t="shared" si="6"/>
        <v>Ace Seguros - 10</v>
      </c>
      <c r="M66" s="52" t="str">
        <f t="shared" si="6"/>
        <v>Zurich Santander - 11</v>
      </c>
      <c r="N66" s="52" t="str">
        <f t="shared" si="6"/>
        <v>Consorio Nacional - 12</v>
      </c>
      <c r="O66" s="52" t="str">
        <f t="shared" si="6"/>
        <v>Continental Crédito - 13</v>
      </c>
      <c r="P66" s="52" t="str">
        <f t="shared" si="6"/>
        <v>Chubb de Chile - 14</v>
      </c>
      <c r="Q66" s="52" t="str">
        <f t="shared" si="6"/>
        <v>HDI Seguros - 15</v>
      </c>
      <c r="R66" s="52" t="str">
        <f t="shared" si="6"/>
        <v>Renta Nacional - 16</v>
      </c>
      <c r="S66" s="52" t="str">
        <f t="shared" si="6"/>
        <v>Coface Chile - 17</v>
      </c>
      <c r="T66" s="52" t="str">
        <f t="shared" si="6"/>
        <v>Mapfre Gar. y Cré. - 18</v>
      </c>
      <c r="U66" s="52" t="str">
        <f t="shared" si="6"/>
        <v>Orion Seguros - 19</v>
      </c>
      <c r="V66" s="52" t="str">
        <f t="shared" si="6"/>
        <v>Zenit Seguros - 20</v>
      </c>
      <c r="W66" s="52" t="str">
        <f t="shared" si="6"/>
        <v>M. de Carabineros - 21</v>
      </c>
      <c r="X66" s="52" t="str">
        <f t="shared" si="6"/>
        <v>Magallanes Gar. y Cré. - 22</v>
      </c>
      <c r="Y66" s="52" t="str">
        <f t="shared" si="6"/>
        <v>Cesce Chile - 23</v>
      </c>
      <c r="Z66" s="52" t="str">
        <f t="shared" si="6"/>
        <v>QBE Chile - 24</v>
      </c>
      <c r="AA66" s="52" t="str">
        <f t="shared" si="6"/>
        <v>Euler Hermes - 25</v>
      </c>
      <c r="AB66" s="52" t="str">
        <f t="shared" si="6"/>
        <v>Huelen - 26</v>
      </c>
      <c r="AC66" s="52" t="str">
        <f t="shared" si="6"/>
        <v>FAF International - 27</v>
      </c>
      <c r="AD66" s="52" t="str">
        <f t="shared" si="6"/>
        <v>Assurant Chile - 28</v>
      </c>
      <c r="AE66" s="52" t="str">
        <f t="shared" si="6"/>
        <v/>
      </c>
      <c r="AF66" s="52" t="str">
        <f t="shared" si="6"/>
        <v/>
      </c>
      <c r="AG66" s="52" t="str">
        <f t="shared" si="6"/>
        <v/>
      </c>
      <c r="AH66" s="52" t="str">
        <f t="shared" si="6"/>
        <v/>
      </c>
      <c r="AI66" s="52" t="str">
        <f t="shared" si="6"/>
        <v/>
      </c>
      <c r="AJ66" s="52" t="str">
        <f t="shared" si="6"/>
        <v/>
      </c>
      <c r="AK66" s="52" t="str">
        <f t="shared" si="6"/>
        <v/>
      </c>
      <c r="AL66" s="52" t="str">
        <f t="shared" si="6"/>
        <v/>
      </c>
      <c r="AM66" s="52" t="str">
        <f t="shared" si="6"/>
        <v/>
      </c>
      <c r="AN66" s="52" t="str">
        <f t="shared" si="6"/>
        <v/>
      </c>
      <c r="AO66" s="52" t="str">
        <f t="shared" si="6"/>
        <v/>
      </c>
      <c r="AP66" s="52" t="str">
        <f t="shared" si="6"/>
        <v/>
      </c>
    </row>
    <row r="67" spans="2:42" hidden="1"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</row>
    <row r="68" spans="2:42" hidden="1">
      <c r="B68" s="49" t="s">
        <v>104</v>
      </c>
      <c r="C68" s="52" t="str">
        <f>IF($B$92=C64,C65,"")</f>
        <v/>
      </c>
      <c r="D68" s="52" t="str">
        <f t="shared" ref="D68:AP68" si="7">IF($B$92=D64,D65,"")</f>
        <v/>
      </c>
      <c r="E68" s="52" t="str">
        <f t="shared" si="7"/>
        <v/>
      </c>
      <c r="F68" s="52" t="str">
        <f t="shared" si="7"/>
        <v/>
      </c>
      <c r="G68" s="52" t="str">
        <f t="shared" si="7"/>
        <v/>
      </c>
      <c r="H68" s="52" t="str">
        <f t="shared" si="7"/>
        <v/>
      </c>
      <c r="I68" s="52" t="str">
        <f t="shared" si="7"/>
        <v/>
      </c>
      <c r="J68" s="52" t="str">
        <f t="shared" si="7"/>
        <v/>
      </c>
      <c r="K68" s="52" t="str">
        <f t="shared" si="7"/>
        <v/>
      </c>
      <c r="L68" s="52" t="str">
        <f t="shared" si="7"/>
        <v/>
      </c>
      <c r="M68" s="52" t="str">
        <f t="shared" si="7"/>
        <v/>
      </c>
      <c r="N68" s="52" t="str">
        <f t="shared" si="7"/>
        <v/>
      </c>
      <c r="O68" s="52" t="str">
        <f t="shared" si="7"/>
        <v/>
      </c>
      <c r="P68" s="52" t="str">
        <f t="shared" si="7"/>
        <v/>
      </c>
      <c r="Q68" s="52" t="str">
        <f t="shared" si="7"/>
        <v/>
      </c>
      <c r="R68" s="52" t="str">
        <f t="shared" si="7"/>
        <v/>
      </c>
      <c r="S68" s="52" t="str">
        <f t="shared" si="7"/>
        <v/>
      </c>
      <c r="T68" s="52" t="str">
        <f t="shared" si="7"/>
        <v/>
      </c>
      <c r="U68" s="52" t="str">
        <f t="shared" si="7"/>
        <v/>
      </c>
      <c r="V68" s="52" t="str">
        <f t="shared" si="7"/>
        <v/>
      </c>
      <c r="W68" s="52" t="str">
        <f t="shared" si="7"/>
        <v/>
      </c>
      <c r="X68" s="52" t="str">
        <f t="shared" si="7"/>
        <v/>
      </c>
      <c r="Y68" s="52" t="str">
        <f t="shared" si="7"/>
        <v/>
      </c>
      <c r="Z68" s="52" t="str">
        <f t="shared" si="7"/>
        <v/>
      </c>
      <c r="AA68" s="52" t="str">
        <f t="shared" si="7"/>
        <v/>
      </c>
      <c r="AB68" s="52" t="str">
        <f t="shared" si="7"/>
        <v/>
      </c>
      <c r="AC68" s="52" t="str">
        <f t="shared" si="7"/>
        <v/>
      </c>
      <c r="AD68" s="52" t="str">
        <f t="shared" si="7"/>
        <v/>
      </c>
      <c r="AE68" s="52" t="str">
        <f t="shared" si="7"/>
        <v/>
      </c>
      <c r="AF68" s="52" t="str">
        <f t="shared" si="7"/>
        <v/>
      </c>
      <c r="AG68" s="52" t="str">
        <f t="shared" si="7"/>
        <v/>
      </c>
      <c r="AH68" s="52" t="str">
        <f t="shared" si="7"/>
        <v/>
      </c>
      <c r="AI68" s="52" t="str">
        <f t="shared" si="7"/>
        <v/>
      </c>
      <c r="AJ68" s="52" t="str">
        <f t="shared" si="7"/>
        <v/>
      </c>
      <c r="AK68" s="52" t="str">
        <f t="shared" si="7"/>
        <v/>
      </c>
      <c r="AL68" s="52" t="str">
        <f t="shared" si="7"/>
        <v/>
      </c>
      <c r="AM68" s="52" t="str">
        <f t="shared" si="7"/>
        <v/>
      </c>
      <c r="AN68" s="52" t="str">
        <f t="shared" si="7"/>
        <v/>
      </c>
      <c r="AO68" s="52" t="str">
        <f t="shared" si="7"/>
        <v/>
      </c>
      <c r="AP68" s="52" t="str">
        <f t="shared" si="7"/>
        <v/>
      </c>
    </row>
    <row r="69" spans="2:42" hidden="1"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2:42" hidden="1">
      <c r="B70" s="49" t="s">
        <v>164</v>
      </c>
      <c r="C70" s="52">
        <f>HLOOKUP(C64,$C$11:$AP$54,44,FALSE)</f>
        <v>18537961.255754095</v>
      </c>
      <c r="D70" s="52">
        <f t="shared" ref="D70:AP70" si="8">HLOOKUP(D64,$C$11:$AP$54,44,FALSE)</f>
        <v>16742807.645257775</v>
      </c>
      <c r="E70" s="52">
        <f t="shared" si="8"/>
        <v>13456853.384575132</v>
      </c>
      <c r="F70" s="52">
        <f t="shared" si="8"/>
        <v>11325717.715190813</v>
      </c>
      <c r="G70" s="52">
        <f t="shared" si="8"/>
        <v>10065092.613543957</v>
      </c>
      <c r="H70" s="52">
        <f t="shared" si="8"/>
        <v>9529242.5187914092</v>
      </c>
      <c r="I70" s="52">
        <f t="shared" si="8"/>
        <v>9496569.5511981957</v>
      </c>
      <c r="J70" s="52">
        <f t="shared" si="8"/>
        <v>8981821.1227469742</v>
      </c>
      <c r="K70" s="52">
        <f t="shared" si="8"/>
        <v>7738761.083926715</v>
      </c>
      <c r="L70" s="52">
        <f t="shared" si="8"/>
        <v>6429338.2878073268</v>
      </c>
      <c r="M70" s="52">
        <f t="shared" si="8"/>
        <v>5635440.1485635089</v>
      </c>
      <c r="N70" s="52">
        <f t="shared" si="8"/>
        <v>2481489.9749683565</v>
      </c>
      <c r="O70" s="52">
        <f t="shared" si="8"/>
        <v>1786699.5531073886</v>
      </c>
      <c r="P70" s="52">
        <f t="shared" si="8"/>
        <v>1598093.3701501191</v>
      </c>
      <c r="Q70" s="52">
        <f t="shared" si="8"/>
        <v>1424324.932294355</v>
      </c>
      <c r="R70" s="52">
        <f t="shared" si="8"/>
        <v>939533.86519682361</v>
      </c>
      <c r="S70" s="52">
        <f t="shared" si="8"/>
        <v>754332.14480169141</v>
      </c>
      <c r="T70" s="52">
        <f t="shared" si="8"/>
        <v>689894.35798078077</v>
      </c>
      <c r="U70" s="52">
        <f t="shared" si="8"/>
        <v>634230.86033898778</v>
      </c>
      <c r="V70" s="52">
        <f t="shared" si="8"/>
        <v>551733.34405781317</v>
      </c>
      <c r="W70" s="52">
        <f t="shared" si="8"/>
        <v>525729.29409352213</v>
      </c>
      <c r="X70" s="52">
        <f t="shared" si="8"/>
        <v>387053.54933142883</v>
      </c>
      <c r="Y70" s="52">
        <f t="shared" si="8"/>
        <v>296630.80447741138</v>
      </c>
      <c r="Z70" s="52">
        <f t="shared" si="8"/>
        <v>284607.88178559055</v>
      </c>
      <c r="AA70" s="52">
        <f t="shared" si="8"/>
        <v>153555.07668592359</v>
      </c>
      <c r="AB70" s="52">
        <f t="shared" si="8"/>
        <v>143508.6550088035</v>
      </c>
      <c r="AC70" s="52">
        <f t="shared" si="8"/>
        <v>141440.05310385302</v>
      </c>
      <c r="AD70" s="52">
        <f t="shared" si="8"/>
        <v>105474.1251299312</v>
      </c>
      <c r="AE70" s="52">
        <f t="shared" si="8"/>
        <v>0</v>
      </c>
      <c r="AF70" s="52">
        <f t="shared" si="8"/>
        <v>0</v>
      </c>
      <c r="AG70" s="52">
        <f t="shared" si="8"/>
        <v>0</v>
      </c>
      <c r="AH70" s="52">
        <f t="shared" si="8"/>
        <v>0</v>
      </c>
      <c r="AI70" s="52">
        <f t="shared" si="8"/>
        <v>0</v>
      </c>
      <c r="AJ70" s="52">
        <f t="shared" si="8"/>
        <v>0</v>
      </c>
      <c r="AK70" s="52">
        <f t="shared" si="8"/>
        <v>0</v>
      </c>
      <c r="AL70" s="52">
        <f t="shared" si="8"/>
        <v>0</v>
      </c>
      <c r="AM70" s="52">
        <f t="shared" si="8"/>
        <v>0</v>
      </c>
      <c r="AN70" s="52">
        <f t="shared" si="8"/>
        <v>0</v>
      </c>
      <c r="AO70" s="52">
        <f t="shared" si="8"/>
        <v>0</v>
      </c>
      <c r="AP70" s="52">
        <f t="shared" si="8"/>
        <v>0</v>
      </c>
    </row>
    <row r="71" spans="2:42" hidden="1">
      <c r="B71" s="49" t="s">
        <v>165</v>
      </c>
      <c r="C71" s="52">
        <f>HLOOKUP(C64,$C$11:$AP$54,3,FALSE)</f>
        <v>0</v>
      </c>
      <c r="D71" s="52">
        <f t="shared" ref="D71:AP71" si="9">HLOOKUP(D64,$C$11:$AP$54,3,FALSE)</f>
        <v>0</v>
      </c>
      <c r="E71" s="52">
        <f t="shared" si="9"/>
        <v>136030.84937880511</v>
      </c>
      <c r="F71" s="52">
        <f t="shared" si="9"/>
        <v>3631.4444106603687</v>
      </c>
      <c r="G71" s="52">
        <f t="shared" si="9"/>
        <v>24429.93791586822</v>
      </c>
      <c r="H71" s="52">
        <f t="shared" si="9"/>
        <v>6887.0606204170526</v>
      </c>
      <c r="I71" s="52">
        <f t="shared" si="9"/>
        <v>0</v>
      </c>
      <c r="J71" s="52">
        <f t="shared" si="9"/>
        <v>0</v>
      </c>
      <c r="K71" s="52">
        <f t="shared" si="9"/>
        <v>108377.82224704958</v>
      </c>
      <c r="L71" s="52">
        <f t="shared" si="9"/>
        <v>0</v>
      </c>
      <c r="M71" s="52">
        <f t="shared" si="9"/>
        <v>0</v>
      </c>
      <c r="N71" s="52">
        <f t="shared" si="9"/>
        <v>12663.430466479518</v>
      </c>
      <c r="O71" s="52">
        <f t="shared" si="9"/>
        <v>0</v>
      </c>
      <c r="P71" s="52">
        <f t="shared" si="9"/>
        <v>0</v>
      </c>
      <c r="Q71" s="52">
        <f t="shared" si="9"/>
        <v>46819.204714999891</v>
      </c>
      <c r="R71" s="52">
        <f t="shared" si="9"/>
        <v>0</v>
      </c>
      <c r="S71" s="52">
        <f t="shared" si="9"/>
        <v>0</v>
      </c>
      <c r="T71" s="52">
        <f t="shared" si="9"/>
        <v>0</v>
      </c>
      <c r="U71" s="52">
        <f t="shared" si="9"/>
        <v>0</v>
      </c>
      <c r="V71" s="52">
        <f t="shared" si="9"/>
        <v>12223.343774969771</v>
      </c>
      <c r="W71" s="52">
        <f t="shared" si="9"/>
        <v>0</v>
      </c>
      <c r="X71" s="52">
        <f t="shared" si="9"/>
        <v>0</v>
      </c>
      <c r="Y71" s="52">
        <f t="shared" si="9"/>
        <v>0</v>
      </c>
      <c r="Z71" s="52">
        <f t="shared" si="9"/>
        <v>0</v>
      </c>
      <c r="AA71" s="52">
        <f t="shared" si="9"/>
        <v>0</v>
      </c>
      <c r="AB71" s="52">
        <f t="shared" si="9"/>
        <v>31.201165314910796</v>
      </c>
      <c r="AC71" s="52">
        <f t="shared" si="9"/>
        <v>0</v>
      </c>
      <c r="AD71" s="52">
        <f t="shared" si="9"/>
        <v>0</v>
      </c>
      <c r="AE71" s="52">
        <f t="shared" si="9"/>
        <v>0</v>
      </c>
      <c r="AF71" s="52">
        <f t="shared" si="9"/>
        <v>0</v>
      </c>
      <c r="AG71" s="52">
        <f t="shared" si="9"/>
        <v>0</v>
      </c>
      <c r="AH71" s="52">
        <f t="shared" si="9"/>
        <v>0</v>
      </c>
      <c r="AI71" s="52">
        <f t="shared" si="9"/>
        <v>0</v>
      </c>
      <c r="AJ71" s="52">
        <f t="shared" si="9"/>
        <v>0</v>
      </c>
      <c r="AK71" s="52">
        <f t="shared" si="9"/>
        <v>0</v>
      </c>
      <c r="AL71" s="52">
        <f t="shared" si="9"/>
        <v>0</v>
      </c>
      <c r="AM71" s="52">
        <f t="shared" si="9"/>
        <v>0</v>
      </c>
      <c r="AN71" s="52">
        <f t="shared" si="9"/>
        <v>0</v>
      </c>
      <c r="AO71" s="52">
        <f t="shared" si="9"/>
        <v>0</v>
      </c>
      <c r="AP71" s="52">
        <f t="shared" si="9"/>
        <v>0</v>
      </c>
    </row>
    <row r="72" spans="2:42" hidden="1">
      <c r="B72" s="49" t="s">
        <v>166</v>
      </c>
      <c r="C72" s="52">
        <f>HLOOKUP(C64,$C$11:$AP$54,4,FALSE)</f>
        <v>0</v>
      </c>
      <c r="D72" s="52">
        <f t="shared" ref="D72:AP72" si="10">HLOOKUP(D64,$C$11:$AP$54,4,FALSE)</f>
        <v>0</v>
      </c>
      <c r="E72" s="52">
        <f t="shared" si="10"/>
        <v>0</v>
      </c>
      <c r="F72" s="52">
        <f t="shared" si="10"/>
        <v>0</v>
      </c>
      <c r="G72" s="52">
        <f t="shared" si="10"/>
        <v>0</v>
      </c>
      <c r="H72" s="52">
        <f t="shared" si="10"/>
        <v>0</v>
      </c>
      <c r="I72" s="52">
        <f t="shared" si="10"/>
        <v>0</v>
      </c>
      <c r="J72" s="52">
        <f t="shared" si="10"/>
        <v>0</v>
      </c>
      <c r="K72" s="52">
        <f t="shared" si="10"/>
        <v>0</v>
      </c>
      <c r="L72" s="52">
        <f t="shared" si="10"/>
        <v>0</v>
      </c>
      <c r="M72" s="52">
        <f t="shared" si="10"/>
        <v>0</v>
      </c>
      <c r="N72" s="52">
        <f t="shared" si="10"/>
        <v>0</v>
      </c>
      <c r="O72" s="52">
        <f t="shared" si="10"/>
        <v>0</v>
      </c>
      <c r="P72" s="52">
        <f t="shared" si="10"/>
        <v>0</v>
      </c>
      <c r="Q72" s="52">
        <f t="shared" si="10"/>
        <v>0</v>
      </c>
      <c r="R72" s="52">
        <f t="shared" si="10"/>
        <v>0</v>
      </c>
      <c r="S72" s="52">
        <f t="shared" si="10"/>
        <v>0</v>
      </c>
      <c r="T72" s="52">
        <f t="shared" si="10"/>
        <v>0</v>
      </c>
      <c r="U72" s="52">
        <f t="shared" si="10"/>
        <v>0</v>
      </c>
      <c r="V72" s="52">
        <f t="shared" si="10"/>
        <v>0</v>
      </c>
      <c r="W72" s="52">
        <f t="shared" si="10"/>
        <v>0</v>
      </c>
      <c r="X72" s="52">
        <f t="shared" si="10"/>
        <v>0</v>
      </c>
      <c r="Y72" s="52">
        <f t="shared" si="10"/>
        <v>0</v>
      </c>
      <c r="Z72" s="52">
        <f t="shared" si="10"/>
        <v>0</v>
      </c>
      <c r="AA72" s="52">
        <f t="shared" si="10"/>
        <v>0</v>
      </c>
      <c r="AB72" s="52">
        <f t="shared" si="10"/>
        <v>0</v>
      </c>
      <c r="AC72" s="52">
        <f t="shared" si="10"/>
        <v>0</v>
      </c>
      <c r="AD72" s="52">
        <f t="shared" si="10"/>
        <v>0</v>
      </c>
      <c r="AE72" s="52">
        <f t="shared" si="10"/>
        <v>0</v>
      </c>
      <c r="AF72" s="52">
        <f t="shared" si="10"/>
        <v>0</v>
      </c>
      <c r="AG72" s="52">
        <f t="shared" si="10"/>
        <v>0</v>
      </c>
      <c r="AH72" s="52">
        <f t="shared" si="10"/>
        <v>0</v>
      </c>
      <c r="AI72" s="52">
        <f t="shared" si="10"/>
        <v>0</v>
      </c>
      <c r="AJ72" s="52">
        <f t="shared" si="10"/>
        <v>0</v>
      </c>
      <c r="AK72" s="52">
        <f t="shared" si="10"/>
        <v>0</v>
      </c>
      <c r="AL72" s="52">
        <f t="shared" si="10"/>
        <v>0</v>
      </c>
      <c r="AM72" s="52">
        <f t="shared" si="10"/>
        <v>0</v>
      </c>
      <c r="AN72" s="52">
        <f t="shared" si="10"/>
        <v>0</v>
      </c>
      <c r="AO72" s="52">
        <f t="shared" si="10"/>
        <v>0</v>
      </c>
      <c r="AP72" s="52">
        <f t="shared" si="10"/>
        <v>0</v>
      </c>
    </row>
    <row r="73" spans="2:42" hidden="1">
      <c r="B73" s="49" t="s">
        <v>112</v>
      </c>
      <c r="C73" s="52">
        <f>HLOOKUP(C64,$C$11:$AP$54,5,FALSE)</f>
        <v>14592467.260873562</v>
      </c>
      <c r="D73" s="52">
        <f t="shared" ref="D73:AP73" si="11">HLOOKUP(D64,$C$11:$AP$54,5,FALSE)</f>
        <v>14898395.79164339</v>
      </c>
      <c r="E73" s="52">
        <f t="shared" si="11"/>
        <v>11563144.971397458</v>
      </c>
      <c r="F73" s="52">
        <f t="shared" si="11"/>
        <v>9581316.556593433</v>
      </c>
      <c r="G73" s="52">
        <f t="shared" si="11"/>
        <v>7796185.5912488243</v>
      </c>
      <c r="H73" s="52">
        <f t="shared" si="11"/>
        <v>7047227.0737726362</v>
      </c>
      <c r="I73" s="52">
        <f t="shared" si="11"/>
        <v>7530916.3331471281</v>
      </c>
      <c r="J73" s="52">
        <f t="shared" si="11"/>
        <v>4767456.0797194187</v>
      </c>
      <c r="K73" s="52">
        <f t="shared" si="11"/>
        <v>6059150.1173800211</v>
      </c>
      <c r="L73" s="52">
        <f t="shared" si="11"/>
        <v>5207249.4979529204</v>
      </c>
      <c r="M73" s="52">
        <f t="shared" si="11"/>
        <v>4070708.7791063562</v>
      </c>
      <c r="N73" s="52">
        <f t="shared" si="11"/>
        <v>1793562.6604252551</v>
      </c>
      <c r="O73" s="52">
        <f t="shared" si="11"/>
        <v>681615.75190388982</v>
      </c>
      <c r="P73" s="52">
        <f t="shared" si="11"/>
        <v>1135573.7036932281</v>
      </c>
      <c r="Q73" s="52">
        <f t="shared" si="11"/>
        <v>962508.04335989698</v>
      </c>
      <c r="R73" s="52">
        <f t="shared" si="11"/>
        <v>631849.80483803677</v>
      </c>
      <c r="S73" s="52">
        <f t="shared" si="11"/>
        <v>470867.52497860993</v>
      </c>
      <c r="T73" s="52">
        <f t="shared" si="11"/>
        <v>424472.6737896069</v>
      </c>
      <c r="U73" s="52">
        <f t="shared" si="11"/>
        <v>433632.64649521641</v>
      </c>
      <c r="V73" s="52">
        <f t="shared" si="11"/>
        <v>355122.29442586319</v>
      </c>
      <c r="W73" s="52">
        <f t="shared" si="11"/>
        <v>51079.84316332086</v>
      </c>
      <c r="X73" s="52">
        <f t="shared" si="11"/>
        <v>217872.61085694487</v>
      </c>
      <c r="Y73" s="52">
        <f t="shared" si="11"/>
        <v>178062.26621223157</v>
      </c>
      <c r="Z73" s="52">
        <f t="shared" si="11"/>
        <v>126322.11623450548</v>
      </c>
      <c r="AA73" s="52">
        <f t="shared" si="11"/>
        <v>50731.194447783564</v>
      </c>
      <c r="AB73" s="52">
        <f t="shared" si="11"/>
        <v>14431.953175270999</v>
      </c>
      <c r="AC73" s="52">
        <f t="shared" si="11"/>
        <v>3533.8192347671138</v>
      </c>
      <c r="AD73" s="52">
        <f t="shared" si="11"/>
        <v>0</v>
      </c>
      <c r="AE73" s="52">
        <f t="shared" si="11"/>
        <v>0</v>
      </c>
      <c r="AF73" s="52">
        <f t="shared" si="11"/>
        <v>0</v>
      </c>
      <c r="AG73" s="52">
        <f t="shared" si="11"/>
        <v>0</v>
      </c>
      <c r="AH73" s="52">
        <f t="shared" si="11"/>
        <v>0</v>
      </c>
      <c r="AI73" s="52">
        <f t="shared" si="11"/>
        <v>0</v>
      </c>
      <c r="AJ73" s="52">
        <f t="shared" si="11"/>
        <v>0</v>
      </c>
      <c r="AK73" s="52">
        <f t="shared" si="11"/>
        <v>0</v>
      </c>
      <c r="AL73" s="52">
        <f t="shared" si="11"/>
        <v>0</v>
      </c>
      <c r="AM73" s="52">
        <f t="shared" si="11"/>
        <v>0</v>
      </c>
      <c r="AN73" s="52">
        <f t="shared" si="11"/>
        <v>0</v>
      </c>
      <c r="AO73" s="52">
        <f t="shared" si="11"/>
        <v>0</v>
      </c>
      <c r="AP73" s="52">
        <f t="shared" si="11"/>
        <v>0</v>
      </c>
    </row>
    <row r="74" spans="2:42" hidden="1">
      <c r="B74" s="49" t="s">
        <v>168</v>
      </c>
      <c r="C74" s="52">
        <f>HLOOKUP(C64,$C$11:$AP$54,25,FALSE)</f>
        <v>1277560.5726872247</v>
      </c>
      <c r="D74" s="52">
        <f t="shared" ref="D74:AP74" si="12">HLOOKUP(D64,$C$11:$AP$54,25,FALSE)</f>
        <v>667065.1812672799</v>
      </c>
      <c r="E74" s="52">
        <f t="shared" si="12"/>
        <v>432003.91031034995</v>
      </c>
      <c r="F74" s="52">
        <f t="shared" si="12"/>
        <v>472340.60889118304</v>
      </c>
      <c r="G74" s="52">
        <f t="shared" si="12"/>
        <v>349330.76593999477</v>
      </c>
      <c r="H74" s="52">
        <f t="shared" si="12"/>
        <v>727360.23999264603</v>
      </c>
      <c r="I74" s="52">
        <f t="shared" si="12"/>
        <v>601668.99717863684</v>
      </c>
      <c r="J74" s="52">
        <f t="shared" si="12"/>
        <v>1167656.7217739939</v>
      </c>
      <c r="K74" s="52">
        <f t="shared" si="12"/>
        <v>410882.2681921355</v>
      </c>
      <c r="L74" s="52">
        <f t="shared" si="12"/>
        <v>434380.06024564948</v>
      </c>
      <c r="M74" s="52">
        <f t="shared" si="12"/>
        <v>501063.80063781189</v>
      </c>
      <c r="N74" s="52">
        <f t="shared" si="12"/>
        <v>171371.47241215943</v>
      </c>
      <c r="O74" s="52">
        <f t="shared" si="12"/>
        <v>185995.93589353774</v>
      </c>
      <c r="P74" s="52">
        <f t="shared" si="12"/>
        <v>114878.00609527581</v>
      </c>
      <c r="Q74" s="52">
        <f t="shared" si="12"/>
        <v>111949.86953847023</v>
      </c>
      <c r="R74" s="52">
        <f t="shared" si="12"/>
        <v>80002.351135969904</v>
      </c>
      <c r="S74" s="52">
        <f t="shared" si="12"/>
        <v>76155.150225214078</v>
      </c>
      <c r="T74" s="52">
        <f t="shared" si="12"/>
        <v>61368.14016305923</v>
      </c>
      <c r="U74" s="52">
        <f t="shared" si="12"/>
        <v>42799.336732168485</v>
      </c>
      <c r="V74" s="52">
        <f t="shared" si="12"/>
        <v>80752.94687493371</v>
      </c>
      <c r="W74" s="52">
        <f t="shared" si="12"/>
        <v>6140.044618550286</v>
      </c>
      <c r="X74" s="52">
        <f t="shared" si="12"/>
        <v>25934.753325178015</v>
      </c>
      <c r="Y74" s="52">
        <f t="shared" si="12"/>
        <v>9903.4973589495185</v>
      </c>
      <c r="Z74" s="52">
        <f t="shared" si="12"/>
        <v>55456.093861590569</v>
      </c>
      <c r="AA74" s="52">
        <f t="shared" si="12"/>
        <v>7546.2625776935529</v>
      </c>
      <c r="AB74" s="52">
        <f t="shared" si="12"/>
        <v>401.54927486016925</v>
      </c>
      <c r="AC74" s="52">
        <f t="shared" si="12"/>
        <v>4047.7103824750211</v>
      </c>
      <c r="AD74" s="52">
        <f t="shared" si="12"/>
        <v>0</v>
      </c>
      <c r="AE74" s="52">
        <f t="shared" si="12"/>
        <v>0</v>
      </c>
      <c r="AF74" s="52">
        <f t="shared" si="12"/>
        <v>0</v>
      </c>
      <c r="AG74" s="52">
        <f t="shared" si="12"/>
        <v>0</v>
      </c>
      <c r="AH74" s="52">
        <f t="shared" si="12"/>
        <v>0</v>
      </c>
      <c r="AI74" s="52">
        <f t="shared" si="12"/>
        <v>0</v>
      </c>
      <c r="AJ74" s="52">
        <f t="shared" si="12"/>
        <v>0</v>
      </c>
      <c r="AK74" s="52">
        <f t="shared" si="12"/>
        <v>0</v>
      </c>
      <c r="AL74" s="52">
        <f t="shared" si="12"/>
        <v>0</v>
      </c>
      <c r="AM74" s="52">
        <f t="shared" si="12"/>
        <v>0</v>
      </c>
      <c r="AN74" s="52">
        <f t="shared" si="12"/>
        <v>0</v>
      </c>
      <c r="AO74" s="52">
        <f t="shared" si="12"/>
        <v>0</v>
      </c>
      <c r="AP74" s="52">
        <f t="shared" si="12"/>
        <v>0</v>
      </c>
    </row>
    <row r="75" spans="2:42" hidden="1">
      <c r="B75" s="49" t="s">
        <v>167</v>
      </c>
      <c r="C75" s="52">
        <f>HLOOKUP(C64,$C$11:$AP$54,36,FALSE)</f>
        <v>2667933.4221933093</v>
      </c>
      <c r="D75" s="52">
        <f t="shared" ref="D75:AP75" si="13">HLOOKUP(D64,$C$11:$AP$54,36,FALSE)</f>
        <v>1177346.6723471053</v>
      </c>
      <c r="E75" s="52">
        <f t="shared" si="13"/>
        <v>1325673.6092942348</v>
      </c>
      <c r="F75" s="52">
        <f t="shared" si="13"/>
        <v>1268429.1052955359</v>
      </c>
      <c r="G75" s="52">
        <f t="shared" si="13"/>
        <v>1895146.3184392699</v>
      </c>
      <c r="H75" s="52">
        <f t="shared" si="13"/>
        <v>1747768.1444057105</v>
      </c>
      <c r="I75" s="52">
        <f t="shared" si="13"/>
        <v>1363984.2208724304</v>
      </c>
      <c r="J75" s="52">
        <f t="shared" si="13"/>
        <v>3046708.3212535619</v>
      </c>
      <c r="K75" s="52">
        <f t="shared" si="13"/>
        <v>1160350.8319132235</v>
      </c>
      <c r="L75" s="52">
        <f t="shared" si="13"/>
        <v>787708.72960875684</v>
      </c>
      <c r="M75" s="52">
        <f t="shared" si="13"/>
        <v>1063667.5688193408</v>
      </c>
      <c r="N75" s="52">
        <f t="shared" si="13"/>
        <v>503892.41166446282</v>
      </c>
      <c r="O75" s="52">
        <f t="shared" si="13"/>
        <v>919087.9095042462</v>
      </c>
      <c r="P75" s="52">
        <f t="shared" si="13"/>
        <v>347641.6603616153</v>
      </c>
      <c r="Q75" s="52">
        <f t="shared" si="13"/>
        <v>303047.81468098797</v>
      </c>
      <c r="R75" s="52">
        <f t="shared" si="13"/>
        <v>227681.70922281698</v>
      </c>
      <c r="S75" s="52">
        <f t="shared" si="13"/>
        <v>207309.46959786734</v>
      </c>
      <c r="T75" s="52">
        <f t="shared" si="13"/>
        <v>204053.54402811461</v>
      </c>
      <c r="U75" s="52">
        <f t="shared" si="13"/>
        <v>157798.87711160292</v>
      </c>
      <c r="V75" s="52">
        <f t="shared" si="13"/>
        <v>103634.75898204651</v>
      </c>
      <c r="W75" s="52">
        <f t="shared" si="13"/>
        <v>468509.40631165099</v>
      </c>
      <c r="X75" s="52">
        <f t="shared" si="13"/>
        <v>143246.18514930597</v>
      </c>
      <c r="Y75" s="52">
        <f t="shared" si="13"/>
        <v>108665.04090623032</v>
      </c>
      <c r="Z75" s="52">
        <f t="shared" si="13"/>
        <v>102829.67168949448</v>
      </c>
      <c r="AA75" s="52">
        <f t="shared" si="13"/>
        <v>95277.619660446464</v>
      </c>
      <c r="AB75" s="52">
        <f t="shared" si="13"/>
        <v>128643.95139335742</v>
      </c>
      <c r="AC75" s="52">
        <f t="shared" si="13"/>
        <v>133858.52348661088</v>
      </c>
      <c r="AD75" s="52">
        <f t="shared" si="13"/>
        <v>105474.1251299312</v>
      </c>
      <c r="AE75" s="52">
        <f t="shared" si="13"/>
        <v>0</v>
      </c>
      <c r="AF75" s="52">
        <f t="shared" si="13"/>
        <v>0</v>
      </c>
      <c r="AG75" s="52">
        <f t="shared" si="13"/>
        <v>0</v>
      </c>
      <c r="AH75" s="52">
        <f t="shared" si="13"/>
        <v>0</v>
      </c>
      <c r="AI75" s="52">
        <f t="shared" si="13"/>
        <v>0</v>
      </c>
      <c r="AJ75" s="52">
        <f t="shared" si="13"/>
        <v>0</v>
      </c>
      <c r="AK75" s="52">
        <f t="shared" si="13"/>
        <v>0</v>
      </c>
      <c r="AL75" s="52">
        <f t="shared" si="13"/>
        <v>0</v>
      </c>
      <c r="AM75" s="52">
        <f t="shared" si="13"/>
        <v>0</v>
      </c>
      <c r="AN75" s="52">
        <f t="shared" si="13"/>
        <v>0</v>
      </c>
      <c r="AO75" s="52">
        <f t="shared" si="13"/>
        <v>0</v>
      </c>
      <c r="AP75" s="52">
        <f t="shared" si="13"/>
        <v>0</v>
      </c>
    </row>
    <row r="76" spans="2:42" hidden="1"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</row>
    <row r="77" spans="2:42" hidden="1">
      <c r="B77" s="49" t="s">
        <v>165</v>
      </c>
      <c r="C77" s="53">
        <f>IFERROR(C71/C$70,"")</f>
        <v>0</v>
      </c>
      <c r="D77" s="53">
        <f t="shared" ref="D77:AP77" si="14">IFERROR(D71/D$70,"")</f>
        <v>0</v>
      </c>
      <c r="E77" s="53">
        <f t="shared" si="14"/>
        <v>1.0108666973716899E-2</v>
      </c>
      <c r="F77" s="53">
        <f t="shared" si="14"/>
        <v>3.2063702292258546E-4</v>
      </c>
      <c r="G77" s="53">
        <f t="shared" si="14"/>
        <v>2.4271945479164693E-3</v>
      </c>
      <c r="H77" s="53">
        <f t="shared" si="14"/>
        <v>7.2272907388346496E-4</v>
      </c>
      <c r="I77" s="53">
        <f t="shared" si="14"/>
        <v>0</v>
      </c>
      <c r="J77" s="53">
        <f t="shared" si="14"/>
        <v>0</v>
      </c>
      <c r="K77" s="53">
        <f t="shared" si="14"/>
        <v>1.4004544276751045E-2</v>
      </c>
      <c r="L77" s="53">
        <f t="shared" si="14"/>
        <v>0</v>
      </c>
      <c r="M77" s="53">
        <f t="shared" si="14"/>
        <v>0</v>
      </c>
      <c r="N77" s="53">
        <f t="shared" si="14"/>
        <v>5.1031560047471074E-3</v>
      </c>
      <c r="O77" s="53">
        <f t="shared" si="14"/>
        <v>0</v>
      </c>
      <c r="P77" s="53">
        <f t="shared" si="14"/>
        <v>0</v>
      </c>
      <c r="Q77" s="53">
        <f t="shared" si="14"/>
        <v>3.287115436474302E-2</v>
      </c>
      <c r="R77" s="53">
        <f t="shared" si="14"/>
        <v>0</v>
      </c>
      <c r="S77" s="53">
        <f t="shared" si="14"/>
        <v>0</v>
      </c>
      <c r="T77" s="53">
        <f t="shared" si="14"/>
        <v>0</v>
      </c>
      <c r="U77" s="53">
        <f t="shared" si="14"/>
        <v>0</v>
      </c>
      <c r="V77" s="53">
        <f t="shared" si="14"/>
        <v>2.2154440920810023E-2</v>
      </c>
      <c r="W77" s="53">
        <f t="shared" si="14"/>
        <v>0</v>
      </c>
      <c r="X77" s="53">
        <f t="shared" si="14"/>
        <v>0</v>
      </c>
      <c r="Y77" s="53">
        <f t="shared" si="14"/>
        <v>0</v>
      </c>
      <c r="Z77" s="53">
        <f t="shared" si="14"/>
        <v>0</v>
      </c>
      <c r="AA77" s="53">
        <f t="shared" si="14"/>
        <v>0</v>
      </c>
      <c r="AB77" s="53">
        <f t="shared" si="14"/>
        <v>2.1741661025947715E-4</v>
      </c>
      <c r="AC77" s="53">
        <f t="shared" si="14"/>
        <v>0</v>
      </c>
      <c r="AD77" s="53">
        <f t="shared" si="14"/>
        <v>0</v>
      </c>
      <c r="AE77" s="53" t="str">
        <f t="shared" si="14"/>
        <v/>
      </c>
      <c r="AF77" s="53" t="str">
        <f t="shared" si="14"/>
        <v/>
      </c>
      <c r="AG77" s="53" t="str">
        <f t="shared" si="14"/>
        <v/>
      </c>
      <c r="AH77" s="53" t="str">
        <f t="shared" si="14"/>
        <v/>
      </c>
      <c r="AI77" s="53" t="str">
        <f t="shared" si="14"/>
        <v/>
      </c>
      <c r="AJ77" s="53" t="str">
        <f t="shared" si="14"/>
        <v/>
      </c>
      <c r="AK77" s="53" t="str">
        <f t="shared" si="14"/>
        <v/>
      </c>
      <c r="AL77" s="53" t="str">
        <f t="shared" si="14"/>
        <v/>
      </c>
      <c r="AM77" s="53" t="str">
        <f t="shared" si="14"/>
        <v/>
      </c>
      <c r="AN77" s="53" t="str">
        <f t="shared" si="14"/>
        <v/>
      </c>
      <c r="AO77" s="53" t="str">
        <f t="shared" si="14"/>
        <v/>
      </c>
      <c r="AP77" s="53" t="str">
        <f t="shared" si="14"/>
        <v/>
      </c>
    </row>
    <row r="78" spans="2:42" hidden="1">
      <c r="B78" s="49" t="s">
        <v>368</v>
      </c>
      <c r="C78" s="53">
        <f>IFERROR(C72/C$70,"")</f>
        <v>0</v>
      </c>
      <c r="D78" s="53">
        <f t="shared" ref="D78:AP78" si="15">IFERROR(D72/D$70,"")</f>
        <v>0</v>
      </c>
      <c r="E78" s="53">
        <f t="shared" si="15"/>
        <v>0</v>
      </c>
      <c r="F78" s="53">
        <f t="shared" si="15"/>
        <v>0</v>
      </c>
      <c r="G78" s="53">
        <f t="shared" si="15"/>
        <v>0</v>
      </c>
      <c r="H78" s="53">
        <f t="shared" si="15"/>
        <v>0</v>
      </c>
      <c r="I78" s="53">
        <f t="shared" si="15"/>
        <v>0</v>
      </c>
      <c r="J78" s="53">
        <f t="shared" si="15"/>
        <v>0</v>
      </c>
      <c r="K78" s="53">
        <f t="shared" si="15"/>
        <v>0</v>
      </c>
      <c r="L78" s="53">
        <f t="shared" si="15"/>
        <v>0</v>
      </c>
      <c r="M78" s="53">
        <f t="shared" si="15"/>
        <v>0</v>
      </c>
      <c r="N78" s="53">
        <f t="shared" si="15"/>
        <v>0</v>
      </c>
      <c r="O78" s="53">
        <f t="shared" si="15"/>
        <v>0</v>
      </c>
      <c r="P78" s="53">
        <f t="shared" si="15"/>
        <v>0</v>
      </c>
      <c r="Q78" s="53">
        <f t="shared" si="15"/>
        <v>0</v>
      </c>
      <c r="R78" s="53">
        <f t="shared" si="15"/>
        <v>0</v>
      </c>
      <c r="S78" s="53">
        <f t="shared" si="15"/>
        <v>0</v>
      </c>
      <c r="T78" s="53">
        <f t="shared" si="15"/>
        <v>0</v>
      </c>
      <c r="U78" s="53">
        <f t="shared" si="15"/>
        <v>0</v>
      </c>
      <c r="V78" s="53">
        <f t="shared" si="15"/>
        <v>0</v>
      </c>
      <c r="W78" s="53">
        <f t="shared" si="15"/>
        <v>0</v>
      </c>
      <c r="X78" s="53">
        <f t="shared" si="15"/>
        <v>0</v>
      </c>
      <c r="Y78" s="53">
        <f t="shared" si="15"/>
        <v>0</v>
      </c>
      <c r="Z78" s="53">
        <f t="shared" si="15"/>
        <v>0</v>
      </c>
      <c r="AA78" s="53">
        <f t="shared" si="15"/>
        <v>0</v>
      </c>
      <c r="AB78" s="53">
        <f t="shared" si="15"/>
        <v>0</v>
      </c>
      <c r="AC78" s="53">
        <f t="shared" si="15"/>
        <v>0</v>
      </c>
      <c r="AD78" s="53">
        <f t="shared" si="15"/>
        <v>0</v>
      </c>
      <c r="AE78" s="53" t="str">
        <f t="shared" si="15"/>
        <v/>
      </c>
      <c r="AF78" s="53" t="str">
        <f t="shared" si="15"/>
        <v/>
      </c>
      <c r="AG78" s="53" t="str">
        <f t="shared" si="15"/>
        <v/>
      </c>
      <c r="AH78" s="53" t="str">
        <f t="shared" si="15"/>
        <v/>
      </c>
      <c r="AI78" s="53" t="str">
        <f t="shared" si="15"/>
        <v/>
      </c>
      <c r="AJ78" s="53" t="str">
        <f t="shared" si="15"/>
        <v/>
      </c>
      <c r="AK78" s="53" t="str">
        <f t="shared" si="15"/>
        <v/>
      </c>
      <c r="AL78" s="53" t="str">
        <f t="shared" si="15"/>
        <v/>
      </c>
      <c r="AM78" s="53" t="str">
        <f t="shared" si="15"/>
        <v/>
      </c>
      <c r="AN78" s="53" t="str">
        <f t="shared" si="15"/>
        <v/>
      </c>
      <c r="AO78" s="53" t="str">
        <f t="shared" si="15"/>
        <v/>
      </c>
      <c r="AP78" s="53" t="str">
        <f t="shared" si="15"/>
        <v/>
      </c>
    </row>
    <row r="79" spans="2:42" hidden="1">
      <c r="B79" s="49" t="s">
        <v>367</v>
      </c>
      <c r="C79" s="53">
        <f>IFERROR(C73/C$70,"")</f>
        <v>0.78716677953699621</v>
      </c>
      <c r="D79" s="53">
        <f t="shared" ref="D79:AP79" si="16">IFERROR(D73/D$70,"")</f>
        <v>0.889838556788485</v>
      </c>
      <c r="E79" s="53">
        <f t="shared" si="16"/>
        <v>0.85927554094121805</v>
      </c>
      <c r="F79" s="53">
        <f t="shared" si="16"/>
        <v>0.84597875362391628</v>
      </c>
      <c r="G79" s="53">
        <f t="shared" si="16"/>
        <v>0.77457663735334048</v>
      </c>
      <c r="H79" s="53">
        <f t="shared" si="16"/>
        <v>0.73953696318208861</v>
      </c>
      <c r="I79" s="53">
        <f t="shared" si="16"/>
        <v>0.79301439246521832</v>
      </c>
      <c r="J79" s="53">
        <f t="shared" si="16"/>
        <v>0.53078947070606475</v>
      </c>
      <c r="K79" s="53">
        <f t="shared" si="16"/>
        <v>0.78296125848422693</v>
      </c>
      <c r="L79" s="53">
        <f t="shared" si="16"/>
        <v>0.80991997385298731</v>
      </c>
      <c r="M79" s="53">
        <f t="shared" si="16"/>
        <v>0.7223408769843811</v>
      </c>
      <c r="N79" s="53">
        <f t="shared" si="16"/>
        <v>0.72277650867726206</v>
      </c>
      <c r="O79" s="53">
        <f t="shared" si="16"/>
        <v>0.3814943316678166</v>
      </c>
      <c r="P79" s="53">
        <f t="shared" si="16"/>
        <v>0.71058032334278221</v>
      </c>
      <c r="Q79" s="53">
        <f t="shared" si="16"/>
        <v>0.6757643719747668</v>
      </c>
      <c r="R79" s="53">
        <f t="shared" si="16"/>
        <v>0.67251413519370062</v>
      </c>
      <c r="S79" s="53">
        <f t="shared" si="16"/>
        <v>0.62421776431441578</v>
      </c>
      <c r="T79" s="53">
        <f t="shared" si="16"/>
        <v>0.61527198893461876</v>
      </c>
      <c r="U79" s="53">
        <f t="shared" si="16"/>
        <v>0.68371420189715404</v>
      </c>
      <c r="V79" s="53">
        <f t="shared" si="16"/>
        <v>0.64364841866191769</v>
      </c>
      <c r="W79" s="53">
        <f t="shared" si="16"/>
        <v>9.7159971371567233E-2</v>
      </c>
      <c r="X79" s="53">
        <f t="shared" si="16"/>
        <v>0.56290043388901578</v>
      </c>
      <c r="Y79" s="53">
        <f t="shared" si="16"/>
        <v>0.60028245052273765</v>
      </c>
      <c r="Z79" s="53">
        <f t="shared" si="16"/>
        <v>0.44384616280469102</v>
      </c>
      <c r="AA79" s="53">
        <f t="shared" si="16"/>
        <v>0.33037783929180964</v>
      </c>
      <c r="AB79" s="53">
        <f t="shared" si="16"/>
        <v>0.10056503682224376</v>
      </c>
      <c r="AC79" s="53">
        <f t="shared" si="16"/>
        <v>2.4984572313278126E-2</v>
      </c>
      <c r="AD79" s="53">
        <f t="shared" si="16"/>
        <v>0</v>
      </c>
      <c r="AE79" s="53" t="str">
        <f t="shared" si="16"/>
        <v/>
      </c>
      <c r="AF79" s="53" t="str">
        <f t="shared" si="16"/>
        <v/>
      </c>
      <c r="AG79" s="53" t="str">
        <f t="shared" si="16"/>
        <v/>
      </c>
      <c r="AH79" s="53" t="str">
        <f t="shared" si="16"/>
        <v/>
      </c>
      <c r="AI79" s="53" t="str">
        <f t="shared" si="16"/>
        <v/>
      </c>
      <c r="AJ79" s="53" t="str">
        <f t="shared" si="16"/>
        <v/>
      </c>
      <c r="AK79" s="53" t="str">
        <f t="shared" si="16"/>
        <v/>
      </c>
      <c r="AL79" s="53" t="str">
        <f t="shared" si="16"/>
        <v/>
      </c>
      <c r="AM79" s="53" t="str">
        <f t="shared" si="16"/>
        <v/>
      </c>
      <c r="AN79" s="53" t="str">
        <f t="shared" si="16"/>
        <v/>
      </c>
      <c r="AO79" s="53" t="str">
        <f t="shared" si="16"/>
        <v/>
      </c>
      <c r="AP79" s="53" t="str">
        <f t="shared" si="16"/>
        <v/>
      </c>
    </row>
    <row r="80" spans="2:42" hidden="1">
      <c r="B80" s="49" t="s">
        <v>168</v>
      </c>
      <c r="C80" s="53">
        <f>IFERROR(C74/C$70,"")</f>
        <v>6.8915915567073271E-2</v>
      </c>
      <c r="D80" s="53">
        <f t="shared" ref="D80:AP80" si="17">IFERROR(D74/D$70,"")</f>
        <v>3.9841894824385632E-2</v>
      </c>
      <c r="E80" s="53">
        <f t="shared" si="17"/>
        <v>3.2102891958794233E-2</v>
      </c>
      <c r="F80" s="53">
        <f t="shared" si="17"/>
        <v>4.1705136996099429E-2</v>
      </c>
      <c r="G80" s="53">
        <f t="shared" si="17"/>
        <v>3.4707158627623802E-2</v>
      </c>
      <c r="H80" s="53">
        <f t="shared" si="17"/>
        <v>7.632928205555807E-2</v>
      </c>
      <c r="I80" s="53">
        <f t="shared" si="17"/>
        <v>6.3356456658891461E-2</v>
      </c>
      <c r="J80" s="53">
        <f t="shared" si="17"/>
        <v>0.13000222402746772</v>
      </c>
      <c r="K80" s="53">
        <f t="shared" si="17"/>
        <v>5.3094062956088865E-2</v>
      </c>
      <c r="L80" s="53">
        <f t="shared" si="17"/>
        <v>6.7562172155323202E-2</v>
      </c>
      <c r="M80" s="53">
        <f t="shared" si="17"/>
        <v>8.8912984155378641E-2</v>
      </c>
      <c r="N80" s="53">
        <f t="shared" si="17"/>
        <v>6.9059909224233204E-2</v>
      </c>
      <c r="O80" s="53">
        <f t="shared" si="17"/>
        <v>0.10410028679419418</v>
      </c>
      <c r="P80" s="53">
        <f t="shared" si="17"/>
        <v>7.1884414415964062E-2</v>
      </c>
      <c r="Q80" s="53">
        <f t="shared" si="17"/>
        <v>7.8598546581739079E-2</v>
      </c>
      <c r="R80" s="53">
        <f t="shared" si="17"/>
        <v>8.5151109608178052E-2</v>
      </c>
      <c r="S80" s="53">
        <f t="shared" si="17"/>
        <v>0.10095705287123184</v>
      </c>
      <c r="T80" s="53">
        <f t="shared" si="17"/>
        <v>8.8952952655932338E-2</v>
      </c>
      <c r="U80" s="53">
        <f t="shared" si="17"/>
        <v>6.7482267749148658E-2</v>
      </c>
      <c r="V80" s="53">
        <f t="shared" si="17"/>
        <v>0.14636227399457671</v>
      </c>
      <c r="W80" s="53">
        <f t="shared" si="17"/>
        <v>1.1679099277009343E-2</v>
      </c>
      <c r="X80" s="53">
        <f t="shared" si="17"/>
        <v>6.7005594884676875E-2</v>
      </c>
      <c r="Y80" s="53">
        <f t="shared" si="17"/>
        <v>3.3386611267150701E-2</v>
      </c>
      <c r="Z80" s="53">
        <f t="shared" si="17"/>
        <v>0.19485087171046245</v>
      </c>
      <c r="AA80" s="53">
        <f t="shared" si="17"/>
        <v>4.9143686685972784E-2</v>
      </c>
      <c r="AB80" s="53">
        <f t="shared" si="17"/>
        <v>2.7980840238209766E-3</v>
      </c>
      <c r="AC80" s="53">
        <f t="shared" si="17"/>
        <v>2.861785112243256E-2</v>
      </c>
      <c r="AD80" s="53">
        <f t="shared" si="17"/>
        <v>0</v>
      </c>
      <c r="AE80" s="53" t="str">
        <f t="shared" si="17"/>
        <v/>
      </c>
      <c r="AF80" s="53" t="str">
        <f t="shared" si="17"/>
        <v/>
      </c>
      <c r="AG80" s="53" t="str">
        <f t="shared" si="17"/>
        <v/>
      </c>
      <c r="AH80" s="53" t="str">
        <f t="shared" si="17"/>
        <v/>
      </c>
      <c r="AI80" s="53" t="str">
        <f t="shared" si="17"/>
        <v/>
      </c>
      <c r="AJ80" s="53" t="str">
        <f t="shared" si="17"/>
        <v/>
      </c>
      <c r="AK80" s="53" t="str">
        <f t="shared" si="17"/>
        <v/>
      </c>
      <c r="AL80" s="53" t="str">
        <f t="shared" si="17"/>
        <v/>
      </c>
      <c r="AM80" s="53" t="str">
        <f t="shared" si="17"/>
        <v/>
      </c>
      <c r="AN80" s="53" t="str">
        <f t="shared" si="17"/>
        <v/>
      </c>
      <c r="AO80" s="53" t="str">
        <f t="shared" si="17"/>
        <v/>
      </c>
      <c r="AP80" s="53" t="str">
        <f t="shared" si="17"/>
        <v/>
      </c>
    </row>
    <row r="81" spans="1:42" hidden="1">
      <c r="B81" s="49" t="s">
        <v>169</v>
      </c>
      <c r="C81" s="53">
        <f>IFERROR(C75/C$70,"")</f>
        <v>0.14391730489593052</v>
      </c>
      <c r="D81" s="53">
        <f t="shared" ref="D81:AP81" si="18">IFERROR(D75/D$70,"")</f>
        <v>7.0319548387129477E-2</v>
      </c>
      <c r="E81" s="53">
        <f t="shared" si="18"/>
        <v>9.8512896842123818E-2</v>
      </c>
      <c r="F81" s="53">
        <f t="shared" si="18"/>
        <v>0.11199547235706163</v>
      </c>
      <c r="G81" s="53">
        <f t="shared" si="18"/>
        <v>0.18828900947111918</v>
      </c>
      <c r="H81" s="53">
        <f t="shared" si="18"/>
        <v>0.18341102568846987</v>
      </c>
      <c r="I81" s="53">
        <f t="shared" si="18"/>
        <v>0.14362915087589018</v>
      </c>
      <c r="J81" s="53">
        <f t="shared" si="18"/>
        <v>0.33920830526646756</v>
      </c>
      <c r="K81" s="53">
        <f t="shared" si="18"/>
        <v>0.14994012857216305</v>
      </c>
      <c r="L81" s="53">
        <f t="shared" si="18"/>
        <v>0.12251785399168948</v>
      </c>
      <c r="M81" s="53">
        <f t="shared" si="18"/>
        <v>0.18874613886024022</v>
      </c>
      <c r="N81" s="53">
        <f t="shared" si="18"/>
        <v>0.2030604260937578</v>
      </c>
      <c r="O81" s="53">
        <f t="shared" si="18"/>
        <v>0.51440540627314124</v>
      </c>
      <c r="P81" s="53">
        <f t="shared" si="18"/>
        <v>0.21753526224125386</v>
      </c>
      <c r="Q81" s="53">
        <f t="shared" si="18"/>
        <v>0.21276592707875119</v>
      </c>
      <c r="R81" s="53">
        <f t="shared" si="18"/>
        <v>0.24233475519812134</v>
      </c>
      <c r="S81" s="53">
        <f t="shared" si="18"/>
        <v>0.27482518281435236</v>
      </c>
      <c r="T81" s="53">
        <f t="shared" si="18"/>
        <v>0.29577505840944879</v>
      </c>
      <c r="U81" s="53">
        <f t="shared" si="18"/>
        <v>0.24880353035369734</v>
      </c>
      <c r="V81" s="53">
        <f t="shared" si="18"/>
        <v>0.18783486642269562</v>
      </c>
      <c r="W81" s="53">
        <f t="shared" si="18"/>
        <v>0.89116092935142344</v>
      </c>
      <c r="X81" s="53">
        <f t="shared" si="18"/>
        <v>0.37009397122630738</v>
      </c>
      <c r="Y81" s="53">
        <f t="shared" si="18"/>
        <v>0.36633093821011176</v>
      </c>
      <c r="Z81" s="53">
        <f t="shared" si="18"/>
        <v>0.36130296548484647</v>
      </c>
      <c r="AA81" s="53">
        <f t="shared" si="18"/>
        <v>0.62047847402221756</v>
      </c>
      <c r="AB81" s="53">
        <f t="shared" si="18"/>
        <v>0.89641946254367577</v>
      </c>
      <c r="AC81" s="53">
        <f t="shared" si="18"/>
        <v>0.94639757656428936</v>
      </c>
      <c r="AD81" s="53">
        <f t="shared" si="18"/>
        <v>1</v>
      </c>
      <c r="AE81" s="53" t="str">
        <f t="shared" si="18"/>
        <v/>
      </c>
      <c r="AF81" s="53" t="str">
        <f t="shared" si="18"/>
        <v/>
      </c>
      <c r="AG81" s="53" t="str">
        <f t="shared" si="18"/>
        <v/>
      </c>
      <c r="AH81" s="53" t="str">
        <f t="shared" si="18"/>
        <v/>
      </c>
      <c r="AI81" s="53" t="str">
        <f t="shared" si="18"/>
        <v/>
      </c>
      <c r="AJ81" s="53" t="str">
        <f t="shared" si="18"/>
        <v/>
      </c>
      <c r="AK81" s="53" t="str">
        <f t="shared" si="18"/>
        <v/>
      </c>
      <c r="AL81" s="53" t="str">
        <f t="shared" si="18"/>
        <v/>
      </c>
      <c r="AM81" s="53" t="str">
        <f t="shared" si="18"/>
        <v/>
      </c>
      <c r="AN81" s="53" t="str">
        <f t="shared" si="18"/>
        <v/>
      </c>
      <c r="AO81" s="53" t="str">
        <f t="shared" si="18"/>
        <v/>
      </c>
      <c r="AP81" s="53" t="str">
        <f t="shared" si="18"/>
        <v/>
      </c>
    </row>
    <row r="82" spans="1:42" hidden="1"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</row>
    <row r="83" spans="1:42" hidden="1">
      <c r="B83" s="49" t="s">
        <v>108</v>
      </c>
      <c r="C83" s="37">
        <f>IF(MAX(C60:AP60)&lt;100000,1,IF(AND(MAX(C60:AP60)&gt;=100000,MAX(C60:AP60)&lt;100000000),1000,IF(MAX(C60:AP60)&gt;=100000000,1000000)))</f>
        <v>1000</v>
      </c>
      <c r="D83" s="37">
        <v>1000000</v>
      </c>
      <c r="E83" s="37">
        <v>1000</v>
      </c>
      <c r="F83" s="37">
        <v>1</v>
      </c>
      <c r="G83" s="37" t="str">
        <f>INDEX(D84:F86,MATCH(Índice!$H$51,C84:C86,0),MATCH(C83,D83:F83,0))</f>
        <v>Miles de UF</v>
      </c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</row>
    <row r="84" spans="1:42" hidden="1">
      <c r="C84" s="37" t="str">
        <f>Índice!H52</f>
        <v>Cifras en UF al 30.06.2012</v>
      </c>
      <c r="D84" s="37" t="s">
        <v>374</v>
      </c>
      <c r="E84" s="37" t="s">
        <v>105</v>
      </c>
      <c r="F84" s="37" t="s">
        <v>22</v>
      </c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</row>
    <row r="85" spans="1:42" hidden="1">
      <c r="C85" s="37" t="str">
        <f>Índice!H53</f>
        <v>Cifras en M$ al 30.06.2012</v>
      </c>
      <c r="D85" s="37" t="s">
        <v>375</v>
      </c>
      <c r="E85" s="37" t="s">
        <v>106</v>
      </c>
      <c r="F85" s="37" t="s">
        <v>372</v>
      </c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</row>
    <row r="86" spans="1:42" hidden="1">
      <c r="C86" s="37" t="str">
        <f>Índice!H54</f>
        <v>Cifras en US$ al 30.06.2012</v>
      </c>
      <c r="D86" s="37" t="s">
        <v>376</v>
      </c>
      <c r="E86" s="37" t="s">
        <v>107</v>
      </c>
      <c r="F86" s="37" t="s">
        <v>373</v>
      </c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</row>
    <row r="88" spans="1:42">
      <c r="B88" s="54" t="s">
        <v>115</v>
      </c>
    </row>
    <row r="89" spans="1:42">
      <c r="A89" s="56"/>
      <c r="B89" s="59" t="s">
        <v>162</v>
      </c>
      <c r="C89" s="57"/>
    </row>
    <row r="90" spans="1:42">
      <c r="B90" s="58"/>
    </row>
    <row r="91" spans="1:42">
      <c r="B91" s="54" t="s">
        <v>116</v>
      </c>
    </row>
    <row r="92" spans="1:42">
      <c r="A92" s="56"/>
      <c r="B92" s="59"/>
      <c r="C92" s="57"/>
    </row>
    <row r="93" spans="1:42">
      <c r="B93" s="58"/>
    </row>
  </sheetData>
  <sheetProtection sheet="1" objects="1" scenarios="1"/>
  <conditionalFormatting sqref="A1:XFD1048576">
    <cfRule type="cellIs" dxfId="38" priority="2" operator="lessThan">
      <formula>0</formula>
    </cfRule>
  </conditionalFormatting>
  <dataValidations count="2">
    <dataValidation type="list" allowBlank="1" showInputMessage="1" showErrorMessage="1" sqref="B89">
      <formula1>$B$12:$B$54</formula1>
    </dataValidation>
    <dataValidation type="list" allowBlank="1" showInputMessage="1" showErrorMessage="1" sqref="B92">
      <formula1>$B$11:$AD$11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5"/>
  <dimension ref="A2:AQ17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16384" width="11.42578125" style="39"/>
  </cols>
  <sheetData>
    <row r="2" spans="2:43">
      <c r="C2" s="96" t="s">
        <v>392</v>
      </c>
    </row>
    <row r="8" spans="2:43" ht="15.75">
      <c r="B8" s="38" t="s">
        <v>170</v>
      </c>
    </row>
    <row r="9" spans="2:43">
      <c r="B9" s="40" t="str">
        <f>Índice!H51</f>
        <v>Cifras en UF al 30.06.2012</v>
      </c>
    </row>
    <row r="11" spans="2:43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</row>
    <row r="12" spans="2:43">
      <c r="B12" s="65" t="str">
        <f>'Datos Generales'!B117</f>
        <v>5.31.10.00  Margen De Contribución</v>
      </c>
      <c r="C12" s="43">
        <f>Índice!$G$51*'Datos Generales'!C117</f>
        <v>478308.9145176459</v>
      </c>
      <c r="D12" s="43">
        <f>Índice!$G$51*'Datos Generales'!D117</f>
        <v>0</v>
      </c>
      <c r="E12" s="43">
        <f>Índice!$G$51*'Datos Generales'!E117</f>
        <v>853548.04979458498</v>
      </c>
      <c r="F12" s="43">
        <f>Índice!$G$51*'Datos Generales'!F117</f>
        <v>1199636.8113646489</v>
      </c>
      <c r="G12" s="43">
        <f>Índice!$G$51*'Datos Generales'!G117</f>
        <v>24284.096774877846</v>
      </c>
      <c r="H12" s="43">
        <f>Índice!$G$51*'Datos Generales'!H117</f>
        <v>247991.90007141794</v>
      </c>
      <c r="I12" s="43">
        <f>Índice!$G$51*'Datos Generales'!I117</f>
        <v>316101.52487961476</v>
      </c>
      <c r="J12" s="43">
        <f>Índice!$G$51*'Datos Generales'!J117</f>
        <v>162014.65836049808</v>
      </c>
      <c r="K12" s="43">
        <f>Índice!$G$51*'Datos Generales'!K117</f>
        <v>46687.373162401622</v>
      </c>
      <c r="L12" s="43">
        <f>Índice!$G$51*'Datos Generales'!L117</f>
        <v>136587.43220596659</v>
      </c>
      <c r="M12" s="43">
        <f>Índice!$G$51*'Datos Generales'!M117</f>
        <v>96299.082173086033</v>
      </c>
      <c r="N12" s="43">
        <f>Índice!$G$51*'Datos Generales'!N117</f>
        <v>3612.1757023355794</v>
      </c>
      <c r="O12" s="43">
        <f>Índice!$G$51*'Datos Generales'!O117</f>
        <v>3632.0631306524488</v>
      </c>
      <c r="P12" s="43">
        <f>Índice!$G$51*'Datos Generales'!P117</f>
        <v>110960.31529970796</v>
      </c>
      <c r="Q12" s="43">
        <f>Índice!$G$51*'Datos Generales'!Q117</f>
        <v>459.04603983849637</v>
      </c>
      <c r="R12" s="43">
        <f>Índice!$G$51*'Datos Generales'!R117</f>
        <v>346646.27247721341</v>
      </c>
      <c r="S12" s="43">
        <f>Índice!$G$51*'Datos Generales'!S117</f>
        <v>16112.087313765282</v>
      </c>
      <c r="T12" s="43">
        <f>Índice!$G$51*'Datos Generales'!T117</f>
        <v>397450.56427263276</v>
      </c>
      <c r="U12" s="43">
        <f>Índice!$G$51*'Datos Generales'!U117</f>
        <v>37628.428592641823</v>
      </c>
      <c r="V12" s="43">
        <f>Índice!$G$51*'Datos Generales'!V117</f>
        <v>592321.02198400523</v>
      </c>
      <c r="W12" s="43">
        <f>Índice!$G$51*'Datos Generales'!W117</f>
        <v>54186.303660701022</v>
      </c>
      <c r="X12" s="43">
        <f>Índice!$G$51*'Datos Generales'!X117</f>
        <v>53168.111525162458</v>
      </c>
      <c r="Y12" s="43">
        <f>Índice!$G$51*'Datos Generales'!Y117</f>
        <v>407477.23110429139</v>
      </c>
      <c r="Z12" s="43">
        <f>Índice!$G$51*'Datos Generales'!Z117</f>
        <v>-44792.543186655443</v>
      </c>
      <c r="AA12" s="43">
        <f>Índice!$G$51*'Datos Generales'!AA117</f>
        <v>53788.864454359675</v>
      </c>
      <c r="AB12" s="43">
        <f>Índice!$G$51*'Datos Generales'!AB117</f>
        <v>1076022.3463983424</v>
      </c>
      <c r="AC12" s="43">
        <f>Índice!$G$51*'Datos Generales'!AC117</f>
        <v>-1420.4043246759675</v>
      </c>
      <c r="AD12" s="43">
        <f>Índice!$G$51*'Datos Generales'!AD117</f>
        <v>797938.64595781383</v>
      </c>
      <c r="AE12" s="43">
        <f>Índice!$G$51*'Datos Generales'!AE117</f>
        <v>0</v>
      </c>
      <c r="AF12" s="43">
        <f>Índice!$G$51*'Datos Generales'!AF117</f>
        <v>0</v>
      </c>
      <c r="AG12" s="43">
        <f>Índice!$G$51*'Datos Generales'!AG117</f>
        <v>0</v>
      </c>
      <c r="AH12" s="43">
        <f>Índice!$G$51*'Datos Generales'!AH117</f>
        <v>0</v>
      </c>
      <c r="AI12" s="43">
        <f>Índice!$G$51*'Datos Generales'!AI117</f>
        <v>0</v>
      </c>
      <c r="AJ12" s="43">
        <f>Índice!$G$51*'Datos Generales'!AJ117</f>
        <v>0</v>
      </c>
      <c r="AK12" s="43">
        <f>Índice!$G$51*'Datos Generales'!AK117</f>
        <v>0</v>
      </c>
      <c r="AL12" s="43">
        <f>Índice!$G$51*'Datos Generales'!AL117</f>
        <v>0</v>
      </c>
      <c r="AM12" s="43">
        <f>Índice!$G$51*'Datos Generales'!AM117</f>
        <v>0</v>
      </c>
      <c r="AN12" s="43">
        <f>Índice!$G$51*'Datos Generales'!AN117</f>
        <v>0</v>
      </c>
      <c r="AO12" s="43">
        <f>Índice!$G$51*'Datos Generales'!AO117</f>
        <v>0</v>
      </c>
      <c r="AP12" s="43">
        <f>Índice!$G$51*'Datos Generales'!AP117</f>
        <v>0</v>
      </c>
      <c r="AQ12" s="43">
        <f>Índice!$G$51*'Datos Generales'!AQ117</f>
        <v>7466650.3737068744</v>
      </c>
    </row>
    <row r="13" spans="2:43">
      <c r="B13" s="66" t="str">
        <f>'Datos Generales'!B118</f>
        <v>5.31.11.00  Prima Retenida</v>
      </c>
      <c r="C13" s="46">
        <f>Índice!$G$51*'Datos Generales'!C118</f>
        <v>718608.00376181747</v>
      </c>
      <c r="D13" s="46">
        <f>Índice!$G$51*'Datos Generales'!D118</f>
        <v>0</v>
      </c>
      <c r="E13" s="46">
        <f>Índice!$G$51*'Datos Generales'!E118</f>
        <v>3611884.37360788</v>
      </c>
      <c r="F13" s="46">
        <f>Índice!$G$51*'Datos Generales'!F118</f>
        <v>2830050.9206553479</v>
      </c>
      <c r="G13" s="46">
        <f>Índice!$G$51*'Datos Generales'!G118</f>
        <v>16357.321402054857</v>
      </c>
      <c r="H13" s="46">
        <f>Índice!$G$51*'Datos Generales'!H118</f>
        <v>368316.71922840312</v>
      </c>
      <c r="I13" s="46">
        <f>Índice!$G$51*'Datos Generales'!I118</f>
        <v>1188956.8646099234</v>
      </c>
      <c r="J13" s="46">
        <f>Índice!$G$51*'Datos Generales'!J118</f>
        <v>42100.536695398841</v>
      </c>
      <c r="K13" s="46">
        <f>Índice!$G$51*'Datos Generales'!K118</f>
        <v>124767.71483725896</v>
      </c>
      <c r="L13" s="46">
        <f>Índice!$G$51*'Datos Generales'!L118</f>
        <v>782159.91613692441</v>
      </c>
      <c r="M13" s="46">
        <f>Índice!$G$51*'Datos Generales'!M118</f>
        <v>111193.70531957771</v>
      </c>
      <c r="N13" s="46">
        <f>Índice!$G$51*'Datos Generales'!N118</f>
        <v>2498.7006880166309</v>
      </c>
      <c r="O13" s="46">
        <f>Índice!$G$51*'Datos Generales'!O118</f>
        <v>4890.5837888290989</v>
      </c>
      <c r="P13" s="46">
        <f>Índice!$G$51*'Datos Generales'!P118</f>
        <v>514391.02926722338</v>
      </c>
      <c r="Q13" s="46">
        <f>Índice!$G$51*'Datos Generales'!Q118</f>
        <v>4170.9682437544634</v>
      </c>
      <c r="R13" s="46">
        <f>Índice!$G$51*'Datos Generales'!R118</f>
        <v>2345285.3094660621</v>
      </c>
      <c r="S13" s="46">
        <f>Índice!$G$51*'Datos Generales'!S118</f>
        <v>18843.0289702378</v>
      </c>
      <c r="T13" s="46">
        <f>Índice!$G$51*'Datos Generales'!T118</f>
        <v>2214762.4822338973</v>
      </c>
      <c r="U13" s="46">
        <f>Índice!$G$51*'Datos Generales'!U118</f>
        <v>18915.861152162692</v>
      </c>
      <c r="V13" s="46">
        <f>Índice!$G$51*'Datos Generales'!V118</f>
        <v>1438439.8356679701</v>
      </c>
      <c r="W13" s="46">
        <f>Índice!$G$51*'Datos Generales'!W118</f>
        <v>21826.717743475154</v>
      </c>
      <c r="X13" s="46">
        <f>Índice!$G$51*'Datos Generales'!X118</f>
        <v>6053.8657625105179</v>
      </c>
      <c r="Y13" s="46">
        <f>Índice!$G$51*'Datos Generales'!Y118</f>
        <v>2121135.9610666023</v>
      </c>
      <c r="Z13" s="46">
        <f>Índice!$G$51*'Datos Generales'!Z118</f>
        <v>22806.770210930485</v>
      </c>
      <c r="AA13" s="46">
        <f>Índice!$G$51*'Datos Generales'!AA118</f>
        <v>301597.4908252664</v>
      </c>
      <c r="AB13" s="46">
        <f>Índice!$G$51*'Datos Generales'!AB118</f>
        <v>3005449.5089131035</v>
      </c>
      <c r="AC13" s="46">
        <f>Índice!$G$51*'Datos Generales'!AC118</f>
        <v>249435.63897865239</v>
      </c>
      <c r="AD13" s="46">
        <f>Índice!$G$51*'Datos Generales'!AD118</f>
        <v>760575.38307606359</v>
      </c>
      <c r="AE13" s="46">
        <f>Índice!$G$51*'Datos Generales'!AE118</f>
        <v>0</v>
      </c>
      <c r="AF13" s="46">
        <f>Índice!$G$51*'Datos Generales'!AF118</f>
        <v>0</v>
      </c>
      <c r="AG13" s="46">
        <f>Índice!$G$51*'Datos Generales'!AG118</f>
        <v>0</v>
      </c>
      <c r="AH13" s="46">
        <f>Índice!$G$51*'Datos Generales'!AH118</f>
        <v>0</v>
      </c>
      <c r="AI13" s="46">
        <f>Índice!$G$51*'Datos Generales'!AI118</f>
        <v>0</v>
      </c>
      <c r="AJ13" s="46">
        <f>Índice!$G$51*'Datos Generales'!AJ118</f>
        <v>0</v>
      </c>
      <c r="AK13" s="46">
        <f>Índice!$G$51*'Datos Generales'!AK118</f>
        <v>0</v>
      </c>
      <c r="AL13" s="46">
        <f>Índice!$G$51*'Datos Generales'!AL118</f>
        <v>0</v>
      </c>
      <c r="AM13" s="46">
        <f>Índice!$G$51*'Datos Generales'!AM118</f>
        <v>0</v>
      </c>
      <c r="AN13" s="46">
        <f>Índice!$G$51*'Datos Generales'!AN118</f>
        <v>0</v>
      </c>
      <c r="AO13" s="46">
        <f>Índice!$G$51*'Datos Generales'!AO118</f>
        <v>0</v>
      </c>
      <c r="AP13" s="46">
        <f>Índice!$G$51*'Datos Generales'!AP118</f>
        <v>0</v>
      </c>
      <c r="AQ13" s="46">
        <f>Índice!$G$51*'Datos Generales'!AQ118</f>
        <v>22845475.212309346</v>
      </c>
    </row>
    <row r="14" spans="2:43">
      <c r="B14" s="67" t="str">
        <f>'Datos Generales'!B119</f>
        <v>5.31.11.10  Prima Directa</v>
      </c>
      <c r="C14" s="46">
        <f>Índice!$G$51*'Datos Generales'!C119</f>
        <v>2160694.8844231055</v>
      </c>
      <c r="D14" s="46">
        <f>Índice!$G$51*'Datos Generales'!D119</f>
        <v>0</v>
      </c>
      <c r="E14" s="46">
        <f>Índice!$G$51*'Datos Generales'!E119</f>
        <v>4103896.6101215519</v>
      </c>
      <c r="F14" s="46">
        <f>Índice!$G$51*'Datos Generales'!F119</f>
        <v>2510709.910480056</v>
      </c>
      <c r="G14" s="46">
        <f>Índice!$G$51*'Datos Generales'!G119</f>
        <v>83482.076565715135</v>
      </c>
      <c r="H14" s="46">
        <f>Índice!$G$51*'Datos Generales'!H119</f>
        <v>2148059.2963562696</v>
      </c>
      <c r="I14" s="46">
        <f>Índice!$G$51*'Datos Generales'!I119</f>
        <v>2546200.7498886301</v>
      </c>
      <c r="J14" s="46">
        <f>Índice!$G$51*'Datos Generales'!J119</f>
        <v>436995.30126360297</v>
      </c>
      <c r="K14" s="46">
        <f>Índice!$G$51*'Datos Generales'!K119</f>
        <v>207841.12684820499</v>
      </c>
      <c r="L14" s="46">
        <f>Índice!$G$51*'Datos Generales'!L119</f>
        <v>889917.73675762431</v>
      </c>
      <c r="M14" s="46">
        <f>Índice!$G$51*'Datos Generales'!M119</f>
        <v>493960.05543731124</v>
      </c>
      <c r="N14" s="46">
        <f>Índice!$G$51*'Datos Generales'!N119</f>
        <v>24987.095268736608</v>
      </c>
      <c r="O14" s="46">
        <f>Índice!$G$51*'Datos Generales'!O119</f>
        <v>4907.5985886113094</v>
      </c>
      <c r="P14" s="46">
        <f>Índice!$G$51*'Datos Generales'!P119</f>
        <v>619673.83733674628</v>
      </c>
      <c r="Q14" s="46">
        <f>Índice!$G$51*'Datos Generales'!Q119</f>
        <v>4170.9682437544634</v>
      </c>
      <c r="R14" s="46">
        <f>Índice!$G$51*'Datos Generales'!R119</f>
        <v>3336149.5552287139</v>
      </c>
      <c r="S14" s="46">
        <f>Índice!$G$51*'Datos Generales'!S119</f>
        <v>31087.630196364047</v>
      </c>
      <c r="T14" s="46">
        <f>Índice!$G$51*'Datos Generales'!T119</f>
        <v>3170410.8654301693</v>
      </c>
      <c r="U14" s="46">
        <f>Índice!$G$51*'Datos Generales'!U119</f>
        <v>123524.79476173976</v>
      </c>
      <c r="V14" s="46">
        <f>Índice!$G$51*'Datos Generales'!V119</f>
        <v>4010845.5427411767</v>
      </c>
      <c r="W14" s="46">
        <f>Índice!$G$51*'Datos Generales'!W119</f>
        <v>97806.814405215628</v>
      </c>
      <c r="X14" s="46">
        <f>Índice!$G$51*'Datos Generales'!X119</f>
        <v>330830.94978822098</v>
      </c>
      <c r="Y14" s="46">
        <f>Índice!$G$51*'Datos Generales'!Y119</f>
        <v>3962388.2326528588</v>
      </c>
      <c r="Z14" s="46">
        <f>Índice!$G$51*'Datos Generales'!Z119</f>
        <v>49282.37319775705</v>
      </c>
      <c r="AA14" s="46">
        <f>Índice!$G$51*'Datos Generales'!AA119</f>
        <v>409446.92619907932</v>
      </c>
      <c r="AB14" s="46">
        <f>Índice!$G$51*'Datos Generales'!AB119</f>
        <v>5331857.1852836562</v>
      </c>
      <c r="AC14" s="46">
        <f>Índice!$G$51*'Datos Generales'!AC119</f>
        <v>255044.11473543532</v>
      </c>
      <c r="AD14" s="46">
        <f>Índice!$G$51*'Datos Generales'!AD119</f>
        <v>1722577.357676724</v>
      </c>
      <c r="AE14" s="46">
        <f>Índice!$G$51*'Datos Generales'!AE119</f>
        <v>0</v>
      </c>
      <c r="AF14" s="46">
        <f>Índice!$G$51*'Datos Generales'!AF119</f>
        <v>0</v>
      </c>
      <c r="AG14" s="46">
        <f>Índice!$G$51*'Datos Generales'!AG119</f>
        <v>0</v>
      </c>
      <c r="AH14" s="46">
        <f>Índice!$G$51*'Datos Generales'!AH119</f>
        <v>0</v>
      </c>
      <c r="AI14" s="46">
        <f>Índice!$G$51*'Datos Generales'!AI119</f>
        <v>0</v>
      </c>
      <c r="AJ14" s="46">
        <f>Índice!$G$51*'Datos Generales'!AJ119</f>
        <v>0</v>
      </c>
      <c r="AK14" s="46">
        <f>Índice!$G$51*'Datos Generales'!AK119</f>
        <v>0</v>
      </c>
      <c r="AL14" s="46">
        <f>Índice!$G$51*'Datos Generales'!AL119</f>
        <v>0</v>
      </c>
      <c r="AM14" s="46">
        <f>Índice!$G$51*'Datos Generales'!AM119</f>
        <v>0</v>
      </c>
      <c r="AN14" s="46">
        <f>Índice!$G$51*'Datos Generales'!AN119</f>
        <v>0</v>
      </c>
      <c r="AO14" s="46">
        <f>Índice!$G$51*'Datos Generales'!AO119</f>
        <v>0</v>
      </c>
      <c r="AP14" s="46">
        <f>Índice!$G$51*'Datos Generales'!AP119</f>
        <v>0</v>
      </c>
      <c r="AQ14" s="46">
        <f>Índice!$G$51*'Datos Generales'!AQ119</f>
        <v>39066749.589877032</v>
      </c>
    </row>
    <row r="15" spans="2:43">
      <c r="B15" s="67" t="str">
        <f>'Datos Generales'!B120</f>
        <v>5.31.11.20  Prima Aceptada</v>
      </c>
      <c r="C15" s="46">
        <f>Índice!$G$51*'Datos Generales'!C120</f>
        <v>11477.255853091125</v>
      </c>
      <c r="D15" s="46">
        <f>Índice!$G$51*'Datos Generales'!D120</f>
        <v>0</v>
      </c>
      <c r="E15" s="46">
        <f>Índice!$G$51*'Datos Generales'!E120</f>
        <v>0</v>
      </c>
      <c r="F15" s="46">
        <f>Índice!$G$51*'Datos Generales'!F120</f>
        <v>319341.01017529221</v>
      </c>
      <c r="G15" s="46">
        <f>Índice!$G$51*'Datos Generales'!G120</f>
        <v>0</v>
      </c>
      <c r="H15" s="46">
        <f>Índice!$G$51*'Datos Generales'!H120</f>
        <v>10045.670374272562</v>
      </c>
      <c r="I15" s="46">
        <f>Índice!$G$51*'Datos Generales'!I120</f>
        <v>0</v>
      </c>
      <c r="J15" s="46">
        <f>Índice!$G$51*'Datos Generales'!J120</f>
        <v>20681.069289568026</v>
      </c>
      <c r="K15" s="46">
        <f>Índice!$G$51*'Datos Generales'!K120</f>
        <v>0</v>
      </c>
      <c r="L15" s="46">
        <f>Índice!$G$51*'Datos Generales'!L120</f>
        <v>0</v>
      </c>
      <c r="M15" s="46">
        <f>Índice!$G$51*'Datos Generales'!M120</f>
        <v>0</v>
      </c>
      <c r="N15" s="46">
        <f>Índice!$G$51*'Datos Generales'!N120</f>
        <v>0</v>
      </c>
      <c r="O15" s="46">
        <f>Índice!$G$51*'Datos Generales'!O120</f>
        <v>0</v>
      </c>
      <c r="P15" s="46">
        <f>Índice!$G$51*'Datos Generales'!P120</f>
        <v>0</v>
      </c>
      <c r="Q15" s="46">
        <f>Índice!$G$51*'Datos Generales'!Q120</f>
        <v>0</v>
      </c>
      <c r="R15" s="46">
        <f>Índice!$G$51*'Datos Generales'!R120</f>
        <v>0</v>
      </c>
      <c r="S15" s="46">
        <f>Índice!$G$51*'Datos Generales'!S120</f>
        <v>0</v>
      </c>
      <c r="T15" s="46">
        <f>Índice!$G$51*'Datos Generales'!T120</f>
        <v>0</v>
      </c>
      <c r="U15" s="46">
        <f>Índice!$G$51*'Datos Generales'!U120</f>
        <v>0</v>
      </c>
      <c r="V15" s="46">
        <f>Índice!$G$51*'Datos Generales'!V120</f>
        <v>0</v>
      </c>
      <c r="W15" s="46">
        <f>Índice!$G$51*'Datos Generales'!W120</f>
        <v>0</v>
      </c>
      <c r="X15" s="46">
        <f>Índice!$G$51*'Datos Generales'!X120</f>
        <v>0</v>
      </c>
      <c r="Y15" s="46">
        <f>Índice!$G$51*'Datos Generales'!Y120</f>
        <v>0</v>
      </c>
      <c r="Z15" s="46">
        <f>Índice!$G$51*'Datos Generales'!Z120</f>
        <v>0</v>
      </c>
      <c r="AA15" s="46">
        <f>Índice!$G$51*'Datos Generales'!AA120</f>
        <v>0</v>
      </c>
      <c r="AB15" s="46">
        <f>Índice!$G$51*'Datos Generales'!AB120</f>
        <v>27187.661309140793</v>
      </c>
      <c r="AC15" s="46">
        <f>Índice!$G$51*'Datos Generales'!AC120</f>
        <v>0</v>
      </c>
      <c r="AD15" s="46">
        <f>Índice!$G$51*'Datos Generales'!AD120</f>
        <v>0</v>
      </c>
      <c r="AE15" s="46">
        <f>Índice!$G$51*'Datos Generales'!AE120</f>
        <v>0</v>
      </c>
      <c r="AF15" s="46">
        <f>Índice!$G$51*'Datos Generales'!AF120</f>
        <v>0</v>
      </c>
      <c r="AG15" s="46">
        <f>Índice!$G$51*'Datos Generales'!AG120</f>
        <v>0</v>
      </c>
      <c r="AH15" s="46">
        <f>Índice!$G$51*'Datos Generales'!AH120</f>
        <v>0</v>
      </c>
      <c r="AI15" s="46">
        <f>Índice!$G$51*'Datos Generales'!AI120</f>
        <v>0</v>
      </c>
      <c r="AJ15" s="46">
        <f>Índice!$G$51*'Datos Generales'!AJ120</f>
        <v>0</v>
      </c>
      <c r="AK15" s="46">
        <f>Índice!$G$51*'Datos Generales'!AK120</f>
        <v>0</v>
      </c>
      <c r="AL15" s="46">
        <f>Índice!$G$51*'Datos Generales'!AL120</f>
        <v>0</v>
      </c>
      <c r="AM15" s="46">
        <f>Índice!$G$51*'Datos Generales'!AM120</f>
        <v>0</v>
      </c>
      <c r="AN15" s="46">
        <f>Índice!$G$51*'Datos Generales'!AN120</f>
        <v>0</v>
      </c>
      <c r="AO15" s="46">
        <f>Índice!$G$51*'Datos Generales'!AO120</f>
        <v>0</v>
      </c>
      <c r="AP15" s="46">
        <f>Índice!$G$51*'Datos Generales'!AP120</f>
        <v>0</v>
      </c>
      <c r="AQ15" s="46">
        <f>Índice!$G$51*'Datos Generales'!AQ120</f>
        <v>388732.66700136469</v>
      </c>
    </row>
    <row r="16" spans="2:43">
      <c r="B16" s="67" t="str">
        <f>'Datos Generales'!B121</f>
        <v>5.31.11.30  Prima Cedida</v>
      </c>
      <c r="C16" s="46">
        <f>Índice!$G$51*'Datos Generales'!C121</f>
        <v>1453564.1365143789</v>
      </c>
      <c r="D16" s="46">
        <f>Índice!$G$51*'Datos Generales'!D121</f>
        <v>0</v>
      </c>
      <c r="E16" s="46">
        <f>Índice!$G$51*'Datos Generales'!E121</f>
        <v>492012.23651367193</v>
      </c>
      <c r="F16" s="46">
        <f>Índice!$G$51*'Datos Generales'!F121</f>
        <v>0</v>
      </c>
      <c r="G16" s="46">
        <f>Índice!$G$51*'Datos Generales'!G121</f>
        <v>67124.755163660273</v>
      </c>
      <c r="H16" s="46">
        <f>Índice!$G$51*'Datos Generales'!H121</f>
        <v>1789788.2475021388</v>
      </c>
      <c r="I16" s="46">
        <f>Índice!$G$51*'Datos Generales'!I121</f>
        <v>1357243.8852787067</v>
      </c>
      <c r="J16" s="46">
        <f>Índice!$G$51*'Datos Generales'!J121</f>
        <v>415575.87805205729</v>
      </c>
      <c r="K16" s="46">
        <f>Índice!$G$51*'Datos Generales'!K121</f>
        <v>83073.367816660888</v>
      </c>
      <c r="L16" s="46">
        <f>Índice!$G$51*'Datos Generales'!L121</f>
        <v>107757.82062069989</v>
      </c>
      <c r="M16" s="46">
        <f>Índice!$G$51*'Datos Generales'!M121</f>
        <v>382766.30592344841</v>
      </c>
      <c r="N16" s="46">
        <f>Índice!$G$51*'Datos Generales'!N121</f>
        <v>22488.394580719978</v>
      </c>
      <c r="O16" s="46">
        <f>Índice!$G$51*'Datos Generales'!O121</f>
        <v>17.014799782210563</v>
      </c>
      <c r="P16" s="46">
        <f>Índice!$G$51*'Datos Generales'!P121</f>
        <v>105282.80806952291</v>
      </c>
      <c r="Q16" s="46">
        <f>Índice!$G$51*'Datos Generales'!Q121</f>
        <v>0</v>
      </c>
      <c r="R16" s="46">
        <f>Índice!$G$51*'Datos Generales'!R121</f>
        <v>990864.2457626519</v>
      </c>
      <c r="S16" s="46">
        <f>Índice!$G$51*'Datos Generales'!S121</f>
        <v>12244.601226126246</v>
      </c>
      <c r="T16" s="46">
        <f>Índice!$G$51*'Datos Generales'!T121</f>
        <v>955648.38319627207</v>
      </c>
      <c r="U16" s="46">
        <f>Índice!$G$51*'Datos Generales'!U121</f>
        <v>104608.93360957707</v>
      </c>
      <c r="V16" s="46">
        <f>Índice!$G$51*'Datos Generales'!V121</f>
        <v>2572405.707073207</v>
      </c>
      <c r="W16" s="46">
        <f>Índice!$G$51*'Datos Generales'!W121</f>
        <v>75980.096661740477</v>
      </c>
      <c r="X16" s="46">
        <f>Índice!$G$51*'Datos Generales'!X121</f>
        <v>324777.08402571047</v>
      </c>
      <c r="Y16" s="46">
        <f>Índice!$G$51*'Datos Generales'!Y121</f>
        <v>1841252.2715862566</v>
      </c>
      <c r="Z16" s="46">
        <f>Índice!$G$51*'Datos Generales'!Z121</f>
        <v>26475.602986826565</v>
      </c>
      <c r="AA16" s="46">
        <f>Índice!$G$51*'Datos Generales'!AA121</f>
        <v>107849.43537381294</v>
      </c>
      <c r="AB16" s="46">
        <f>Índice!$G$51*'Datos Generales'!AB121</f>
        <v>2353595.2934854086</v>
      </c>
      <c r="AC16" s="46">
        <f>Índice!$G$51*'Datos Generales'!AC121</f>
        <v>5608.4757567829383</v>
      </c>
      <c r="AD16" s="46">
        <f>Índice!$G$51*'Datos Generales'!AD121</f>
        <v>962001.97460066038</v>
      </c>
      <c r="AE16" s="46">
        <f>Índice!$G$51*'Datos Generales'!AE121</f>
        <v>0</v>
      </c>
      <c r="AF16" s="46">
        <f>Índice!$G$51*'Datos Generales'!AF121</f>
        <v>0</v>
      </c>
      <c r="AG16" s="46">
        <f>Índice!$G$51*'Datos Generales'!AG121</f>
        <v>0</v>
      </c>
      <c r="AH16" s="46">
        <f>Índice!$G$51*'Datos Generales'!AH121</f>
        <v>0</v>
      </c>
      <c r="AI16" s="46">
        <f>Índice!$G$51*'Datos Generales'!AI121</f>
        <v>0</v>
      </c>
      <c r="AJ16" s="46">
        <f>Índice!$G$51*'Datos Generales'!AJ121</f>
        <v>0</v>
      </c>
      <c r="AK16" s="46">
        <f>Índice!$G$51*'Datos Generales'!AK121</f>
        <v>0</v>
      </c>
      <c r="AL16" s="46">
        <f>Índice!$G$51*'Datos Generales'!AL121</f>
        <v>0</v>
      </c>
      <c r="AM16" s="46">
        <f>Índice!$G$51*'Datos Generales'!AM121</f>
        <v>0</v>
      </c>
      <c r="AN16" s="46">
        <f>Índice!$G$51*'Datos Generales'!AN121</f>
        <v>0</v>
      </c>
      <c r="AO16" s="46">
        <f>Índice!$G$51*'Datos Generales'!AO121</f>
        <v>0</v>
      </c>
      <c r="AP16" s="46">
        <f>Índice!$G$51*'Datos Generales'!AP121</f>
        <v>0</v>
      </c>
      <c r="AQ16" s="46">
        <f>Índice!$G$51*'Datos Generales'!AQ121</f>
        <v>16610006.956180481</v>
      </c>
    </row>
    <row r="17" spans="2:43">
      <c r="B17" s="66" t="str">
        <f>'Datos Generales'!B122</f>
        <v>5.31.12.00  Variación De Reservas Técnicas</v>
      </c>
      <c r="C17" s="46">
        <f>Índice!$G$51*'Datos Generales'!C122</f>
        <v>46212.063625628442</v>
      </c>
      <c r="D17" s="46">
        <f>Índice!$G$51*'Datos Generales'!D122</f>
        <v>0</v>
      </c>
      <c r="E17" s="46">
        <f>Índice!$G$51*'Datos Generales'!E122</f>
        <v>542427.44182264304</v>
      </c>
      <c r="F17" s="46">
        <f>Índice!$G$51*'Datos Generales'!F122</f>
        <v>277164.76866943383</v>
      </c>
      <c r="G17" s="46">
        <f>Índice!$G$51*'Datos Generales'!G122</f>
        <v>1607.3903451396893</v>
      </c>
      <c r="H17" s="46">
        <f>Índice!$G$51*'Datos Generales'!H122</f>
        <v>-67635.994654259266</v>
      </c>
      <c r="I17" s="46">
        <f>Índice!$G$51*'Datos Generales'!I122</f>
        <v>-48553.344269945759</v>
      </c>
      <c r="J17" s="46">
        <f>Índice!$G$51*'Datos Generales'!J122</f>
        <v>-41895.607795164789</v>
      </c>
      <c r="K17" s="46">
        <f>Índice!$G$51*'Datos Generales'!K122</f>
        <v>25697.120653933998</v>
      </c>
      <c r="L17" s="46">
        <f>Índice!$G$51*'Datos Generales'!L122</f>
        <v>85695.237977386671</v>
      </c>
      <c r="M17" s="46">
        <f>Índice!$G$51*'Datos Generales'!M122</f>
        <v>-3816.8394368587406</v>
      </c>
      <c r="N17" s="46">
        <f>Índice!$G$51*'Datos Generales'!N122</f>
        <v>598.25803805658279</v>
      </c>
      <c r="O17" s="46">
        <f>Índice!$G$51*'Datos Generales'!O122</f>
        <v>1021.4625126395655</v>
      </c>
      <c r="P17" s="46">
        <f>Índice!$G$51*'Datos Generales'!P122</f>
        <v>70004.940921079615</v>
      </c>
      <c r="Q17" s="46">
        <f>Índice!$G$51*'Datos Generales'!Q122</f>
        <v>2959.116750694734</v>
      </c>
      <c r="R17" s="46">
        <f>Índice!$G$51*'Datos Generales'!R122</f>
        <v>219289.12608452776</v>
      </c>
      <c r="S17" s="46">
        <f>Índice!$G$51*'Datos Generales'!S122</f>
        <v>2123.3586242495808</v>
      </c>
      <c r="T17" s="46">
        <f>Índice!$G$51*'Datos Generales'!T122</f>
        <v>181387.2232553864</v>
      </c>
      <c r="U17" s="46">
        <f>Índice!$G$51*'Datos Generales'!U122</f>
        <v>-3904.2557328826692</v>
      </c>
      <c r="V17" s="46">
        <f>Índice!$G$51*'Datos Generales'!V122</f>
        <v>96744.339595958169</v>
      </c>
      <c r="W17" s="46">
        <f>Índice!$G$51*'Datos Generales'!W122</f>
        <v>-11031.202933086317</v>
      </c>
      <c r="X17" s="46">
        <f>Índice!$G$51*'Datos Generales'!X122</f>
        <v>-14466.424717686907</v>
      </c>
      <c r="Y17" s="46">
        <f>Índice!$G$51*'Datos Generales'!Y122</f>
        <v>154363.21338415085</v>
      </c>
      <c r="Z17" s="46">
        <f>Índice!$G$51*'Datos Generales'!Z122</f>
        <v>41729.967614427842</v>
      </c>
      <c r="AA17" s="46">
        <f>Índice!$G$51*'Datos Generales'!AA122</f>
        <v>30928.133021262754</v>
      </c>
      <c r="AB17" s="46">
        <f>Índice!$G$51*'Datos Generales'!AB122</f>
        <v>-84512.908266806204</v>
      </c>
      <c r="AC17" s="46">
        <f>Índice!$G$51*'Datos Generales'!AC122</f>
        <v>120299.58422016531</v>
      </c>
      <c r="AD17" s="46">
        <f>Índice!$G$51*'Datos Generales'!AD122</f>
        <v>122908.68223248314</v>
      </c>
      <c r="AE17" s="46">
        <f>Índice!$G$51*'Datos Generales'!AE122</f>
        <v>0</v>
      </c>
      <c r="AF17" s="46">
        <f>Índice!$G$51*'Datos Generales'!AF122</f>
        <v>0</v>
      </c>
      <c r="AG17" s="46">
        <f>Índice!$G$51*'Datos Generales'!AG122</f>
        <v>0</v>
      </c>
      <c r="AH17" s="46">
        <f>Índice!$G$51*'Datos Generales'!AH122</f>
        <v>0</v>
      </c>
      <c r="AI17" s="46">
        <f>Índice!$G$51*'Datos Generales'!AI122</f>
        <v>0</v>
      </c>
      <c r="AJ17" s="46">
        <f>Índice!$G$51*'Datos Generales'!AJ122</f>
        <v>0</v>
      </c>
      <c r="AK17" s="46">
        <f>Índice!$G$51*'Datos Generales'!AK122</f>
        <v>0</v>
      </c>
      <c r="AL17" s="46">
        <f>Índice!$G$51*'Datos Generales'!AL122</f>
        <v>0</v>
      </c>
      <c r="AM17" s="46">
        <f>Índice!$G$51*'Datos Generales'!AM122</f>
        <v>0</v>
      </c>
      <c r="AN17" s="46">
        <f>Índice!$G$51*'Datos Generales'!AN122</f>
        <v>0</v>
      </c>
      <c r="AO17" s="46">
        <f>Índice!$G$51*'Datos Generales'!AO122</f>
        <v>0</v>
      </c>
      <c r="AP17" s="46">
        <f>Índice!$G$51*'Datos Generales'!AP122</f>
        <v>0</v>
      </c>
      <c r="AQ17" s="46">
        <f>Índice!$G$51*'Datos Generales'!AQ122</f>
        <v>1747344.8515425574</v>
      </c>
    </row>
    <row r="18" spans="2:43">
      <c r="B18" s="67" t="str">
        <f>'Datos Generales'!B123</f>
        <v>5.31.12.10  Variación Reserva De Riesgo En Curso</v>
      </c>
      <c r="C18" s="46">
        <f>Índice!$G$51*'Datos Generales'!C123</f>
        <v>7023.0022415341427</v>
      </c>
      <c r="D18" s="46">
        <f>Índice!$G$51*'Datos Generales'!D123</f>
        <v>0</v>
      </c>
      <c r="E18" s="46">
        <f>Índice!$G$51*'Datos Generales'!E123</f>
        <v>363947.45122718689</v>
      </c>
      <c r="F18" s="46">
        <f>Índice!$G$51*'Datos Generales'!F123</f>
        <v>276491.11518091371</v>
      </c>
      <c r="G18" s="46">
        <f>Índice!$G$51*'Datos Generales'!G123</f>
        <v>4007.6703601303907</v>
      </c>
      <c r="H18" s="46">
        <f>Índice!$G$51*'Datos Generales'!H123</f>
        <v>-52626.598949236672</v>
      </c>
      <c r="I18" s="46">
        <f>Índice!$G$51*'Datos Generales'!I123</f>
        <v>-48553.344269945759</v>
      </c>
      <c r="J18" s="46">
        <f>Índice!$G$51*'Datos Generales'!J123</f>
        <v>-41895.607795164789</v>
      </c>
      <c r="K18" s="46">
        <f>Índice!$G$51*'Datos Generales'!K123</f>
        <v>23204.916525834211</v>
      </c>
      <c r="L18" s="46">
        <f>Índice!$G$51*'Datos Generales'!L123</f>
        <v>85695.237977386671</v>
      </c>
      <c r="M18" s="46">
        <f>Índice!$G$51*'Datos Generales'!M123</f>
        <v>-3816.8394368587406</v>
      </c>
      <c r="N18" s="46">
        <f>Índice!$G$51*'Datos Generales'!N123</f>
        <v>598.25803805658279</v>
      </c>
      <c r="O18" s="46">
        <f>Índice!$G$51*'Datos Generales'!O123</f>
        <v>0</v>
      </c>
      <c r="P18" s="46">
        <f>Índice!$G$51*'Datos Generales'!P123</f>
        <v>48561.696989838849</v>
      </c>
      <c r="Q18" s="46">
        <f>Índice!$G$51*'Datos Generales'!Q123</f>
        <v>2959.116750694734</v>
      </c>
      <c r="R18" s="46">
        <f>Índice!$G$51*'Datos Generales'!R123</f>
        <v>196323.74258419895</v>
      </c>
      <c r="S18" s="46">
        <f>Índice!$G$51*'Datos Generales'!S123</f>
        <v>7107.766880449155</v>
      </c>
      <c r="T18" s="46">
        <f>Índice!$G$51*'Datos Generales'!T123</f>
        <v>196898.31248541587</v>
      </c>
      <c r="U18" s="46">
        <f>Índice!$G$51*'Datos Generales'!U123</f>
        <v>-3390.4087794599104</v>
      </c>
      <c r="V18" s="46">
        <f>Índice!$G$51*'Datos Generales'!V123</f>
        <v>58567.504118907375</v>
      </c>
      <c r="W18" s="46">
        <f>Índice!$G$51*'Datos Generales'!W123</f>
        <v>-11031.202933086317</v>
      </c>
      <c r="X18" s="46">
        <f>Índice!$G$51*'Datos Generales'!X123</f>
        <v>-14264.677805983552</v>
      </c>
      <c r="Y18" s="46">
        <f>Índice!$G$51*'Datos Generales'!Y123</f>
        <v>196410.4517716605</v>
      </c>
      <c r="Z18" s="46">
        <f>Índice!$G$51*'Datos Generales'!Z123</f>
        <v>16148.37082187228</v>
      </c>
      <c r="AA18" s="46">
        <f>Índice!$G$51*'Datos Generales'!AA123</f>
        <v>8488.0869884953427</v>
      </c>
      <c r="AB18" s="46">
        <f>Índice!$G$51*'Datos Generales'!AB123</f>
        <v>-50257.033962424248</v>
      </c>
      <c r="AC18" s="46">
        <f>Índice!$G$51*'Datos Generales'!AC123</f>
        <v>118100.21142546015</v>
      </c>
      <c r="AD18" s="46">
        <f>Índice!$G$51*'Datos Generales'!AD123</f>
        <v>122975.50399162783</v>
      </c>
      <c r="AE18" s="46">
        <f>Índice!$G$51*'Datos Generales'!AE123</f>
        <v>0</v>
      </c>
      <c r="AF18" s="46">
        <f>Índice!$G$51*'Datos Generales'!AF123</f>
        <v>0</v>
      </c>
      <c r="AG18" s="46">
        <f>Índice!$G$51*'Datos Generales'!AG123</f>
        <v>0</v>
      </c>
      <c r="AH18" s="46">
        <f>Índice!$G$51*'Datos Generales'!AH123</f>
        <v>0</v>
      </c>
      <c r="AI18" s="46">
        <f>Índice!$G$51*'Datos Generales'!AI123</f>
        <v>0</v>
      </c>
      <c r="AJ18" s="46">
        <f>Índice!$G$51*'Datos Generales'!AJ123</f>
        <v>0</v>
      </c>
      <c r="AK18" s="46">
        <f>Índice!$G$51*'Datos Generales'!AK123</f>
        <v>0</v>
      </c>
      <c r="AL18" s="46">
        <f>Índice!$G$51*'Datos Generales'!AL123</f>
        <v>0</v>
      </c>
      <c r="AM18" s="46">
        <f>Índice!$G$51*'Datos Generales'!AM123</f>
        <v>0</v>
      </c>
      <c r="AN18" s="46">
        <f>Índice!$G$51*'Datos Generales'!AN123</f>
        <v>0</v>
      </c>
      <c r="AO18" s="46">
        <f>Índice!$G$51*'Datos Generales'!AO123</f>
        <v>0</v>
      </c>
      <c r="AP18" s="46">
        <f>Índice!$G$51*'Datos Generales'!AP123</f>
        <v>0</v>
      </c>
      <c r="AQ18" s="46">
        <f>Índice!$G$51*'Datos Generales'!AQ123</f>
        <v>1507672.7024275037</v>
      </c>
    </row>
    <row r="19" spans="2:43">
      <c r="B19" s="67" t="str">
        <f>'Datos Generales'!B124</f>
        <v>5.31.12.20  Variación Reserva Matemática</v>
      </c>
      <c r="C19" s="46">
        <f>Índice!$G$51*'Datos Generales'!C124</f>
        <v>0</v>
      </c>
      <c r="D19" s="46">
        <f>Índice!$G$51*'Datos Generales'!D124</f>
        <v>0</v>
      </c>
      <c r="E19" s="46">
        <f>Índice!$G$51*'Datos Generales'!E124</f>
        <v>0</v>
      </c>
      <c r="F19" s="46">
        <f>Índice!$G$51*'Datos Generales'!F124</f>
        <v>0</v>
      </c>
      <c r="G19" s="46">
        <f>Índice!$G$51*'Datos Generales'!G124</f>
        <v>0</v>
      </c>
      <c r="H19" s="46">
        <f>Índice!$G$51*'Datos Generales'!H124</f>
        <v>0</v>
      </c>
      <c r="I19" s="46">
        <f>Índice!$G$51*'Datos Generales'!I124</f>
        <v>0</v>
      </c>
      <c r="J19" s="46">
        <f>Índice!$G$51*'Datos Generales'!J124</f>
        <v>0</v>
      </c>
      <c r="K19" s="46">
        <f>Índice!$G$51*'Datos Generales'!K124</f>
        <v>0</v>
      </c>
      <c r="L19" s="46">
        <f>Índice!$G$51*'Datos Generales'!L124</f>
        <v>0</v>
      </c>
      <c r="M19" s="46">
        <f>Índice!$G$51*'Datos Generales'!M124</f>
        <v>0</v>
      </c>
      <c r="N19" s="46">
        <f>Índice!$G$51*'Datos Generales'!N124</f>
        <v>0</v>
      </c>
      <c r="O19" s="46">
        <f>Índice!$G$51*'Datos Generales'!O124</f>
        <v>0</v>
      </c>
      <c r="P19" s="46">
        <f>Índice!$G$51*'Datos Generales'!P124</f>
        <v>0</v>
      </c>
      <c r="Q19" s="46">
        <f>Índice!$G$51*'Datos Generales'!Q124</f>
        <v>0</v>
      </c>
      <c r="R19" s="46">
        <f>Índice!$G$51*'Datos Generales'!R124</f>
        <v>0</v>
      </c>
      <c r="S19" s="46">
        <f>Índice!$G$51*'Datos Generales'!S124</f>
        <v>0</v>
      </c>
      <c r="T19" s="46">
        <f>Índice!$G$51*'Datos Generales'!T124</f>
        <v>0</v>
      </c>
      <c r="U19" s="46">
        <f>Índice!$G$51*'Datos Generales'!U124</f>
        <v>0</v>
      </c>
      <c r="V19" s="46">
        <f>Índice!$G$51*'Datos Generales'!V124</f>
        <v>0</v>
      </c>
      <c r="W19" s="46">
        <f>Índice!$G$51*'Datos Generales'!W124</f>
        <v>0</v>
      </c>
      <c r="X19" s="46">
        <f>Índice!$G$51*'Datos Generales'!X124</f>
        <v>0</v>
      </c>
      <c r="Y19" s="46">
        <f>Índice!$G$51*'Datos Generales'!Y124</f>
        <v>0</v>
      </c>
      <c r="Z19" s="46">
        <f>Índice!$G$51*'Datos Generales'!Z124</f>
        <v>0</v>
      </c>
      <c r="AA19" s="46">
        <f>Índice!$G$51*'Datos Generales'!AA124</f>
        <v>0</v>
      </c>
      <c r="AB19" s="46">
        <f>Índice!$G$51*'Datos Generales'!AB124</f>
        <v>0</v>
      </c>
      <c r="AC19" s="46">
        <f>Índice!$G$51*'Datos Generales'!AC124</f>
        <v>0</v>
      </c>
      <c r="AD19" s="46">
        <f>Índice!$G$51*'Datos Generales'!AD124</f>
        <v>0</v>
      </c>
      <c r="AE19" s="46">
        <f>Índice!$G$51*'Datos Generales'!AE124</f>
        <v>0</v>
      </c>
      <c r="AF19" s="46">
        <f>Índice!$G$51*'Datos Generales'!AF124</f>
        <v>0</v>
      </c>
      <c r="AG19" s="46">
        <f>Índice!$G$51*'Datos Generales'!AG124</f>
        <v>0</v>
      </c>
      <c r="AH19" s="46">
        <f>Índice!$G$51*'Datos Generales'!AH124</f>
        <v>0</v>
      </c>
      <c r="AI19" s="46">
        <f>Índice!$G$51*'Datos Generales'!AI124</f>
        <v>0</v>
      </c>
      <c r="AJ19" s="46">
        <f>Índice!$G$51*'Datos Generales'!AJ124</f>
        <v>0</v>
      </c>
      <c r="AK19" s="46">
        <f>Índice!$G$51*'Datos Generales'!AK124</f>
        <v>0</v>
      </c>
      <c r="AL19" s="46">
        <f>Índice!$G$51*'Datos Generales'!AL124</f>
        <v>0</v>
      </c>
      <c r="AM19" s="46">
        <f>Índice!$G$51*'Datos Generales'!AM124</f>
        <v>0</v>
      </c>
      <c r="AN19" s="46">
        <f>Índice!$G$51*'Datos Generales'!AN124</f>
        <v>0</v>
      </c>
      <c r="AO19" s="46">
        <f>Índice!$G$51*'Datos Generales'!AO124</f>
        <v>0</v>
      </c>
      <c r="AP19" s="46">
        <f>Índice!$G$51*'Datos Generales'!AP124</f>
        <v>0</v>
      </c>
      <c r="AQ19" s="46">
        <f>Índice!$G$51*'Datos Generales'!AQ124</f>
        <v>0</v>
      </c>
    </row>
    <row r="20" spans="2:43">
      <c r="B20" s="67" t="str">
        <f>'Datos Generales'!B125</f>
        <v>5.31.12.30  Variación Reserva Valor Del Fondo</v>
      </c>
      <c r="C20" s="46">
        <f>Índice!$G$51*'Datos Generales'!C125</f>
        <v>0</v>
      </c>
      <c r="D20" s="46">
        <f>Índice!$G$51*'Datos Generales'!D125</f>
        <v>0</v>
      </c>
      <c r="E20" s="46">
        <f>Índice!$G$51*'Datos Generales'!E125</f>
        <v>0</v>
      </c>
      <c r="F20" s="46">
        <f>Índice!$G$51*'Datos Generales'!F125</f>
        <v>0</v>
      </c>
      <c r="G20" s="46">
        <f>Índice!$G$51*'Datos Generales'!G125</f>
        <v>0</v>
      </c>
      <c r="H20" s="46">
        <f>Índice!$G$51*'Datos Generales'!H125</f>
        <v>0</v>
      </c>
      <c r="I20" s="46">
        <f>Índice!$G$51*'Datos Generales'!I125</f>
        <v>0</v>
      </c>
      <c r="J20" s="46">
        <f>Índice!$G$51*'Datos Generales'!J125</f>
        <v>0</v>
      </c>
      <c r="K20" s="46">
        <f>Índice!$G$51*'Datos Generales'!K125</f>
        <v>0</v>
      </c>
      <c r="L20" s="46">
        <f>Índice!$G$51*'Datos Generales'!L125</f>
        <v>0</v>
      </c>
      <c r="M20" s="46">
        <f>Índice!$G$51*'Datos Generales'!M125</f>
        <v>0</v>
      </c>
      <c r="N20" s="46">
        <f>Índice!$G$51*'Datos Generales'!N125</f>
        <v>0</v>
      </c>
      <c r="O20" s="46">
        <f>Índice!$G$51*'Datos Generales'!O125</f>
        <v>0</v>
      </c>
      <c r="P20" s="46">
        <f>Índice!$G$51*'Datos Generales'!P125</f>
        <v>0</v>
      </c>
      <c r="Q20" s="46">
        <f>Índice!$G$51*'Datos Generales'!Q125</f>
        <v>0</v>
      </c>
      <c r="R20" s="46">
        <f>Índice!$G$51*'Datos Generales'!R125</f>
        <v>0</v>
      </c>
      <c r="S20" s="46">
        <f>Índice!$G$51*'Datos Generales'!S125</f>
        <v>0</v>
      </c>
      <c r="T20" s="46">
        <f>Índice!$G$51*'Datos Generales'!T125</f>
        <v>0</v>
      </c>
      <c r="U20" s="46">
        <f>Índice!$G$51*'Datos Generales'!U125</f>
        <v>0</v>
      </c>
      <c r="V20" s="46">
        <f>Índice!$G$51*'Datos Generales'!V125</f>
        <v>0</v>
      </c>
      <c r="W20" s="46">
        <f>Índice!$G$51*'Datos Generales'!W125</f>
        <v>0</v>
      </c>
      <c r="X20" s="46">
        <f>Índice!$G$51*'Datos Generales'!X125</f>
        <v>0</v>
      </c>
      <c r="Y20" s="46">
        <f>Índice!$G$51*'Datos Generales'!Y125</f>
        <v>0</v>
      </c>
      <c r="Z20" s="46">
        <f>Índice!$G$51*'Datos Generales'!Z125</f>
        <v>0</v>
      </c>
      <c r="AA20" s="46">
        <f>Índice!$G$51*'Datos Generales'!AA125</f>
        <v>0</v>
      </c>
      <c r="AB20" s="46">
        <f>Índice!$G$51*'Datos Generales'!AB125</f>
        <v>0</v>
      </c>
      <c r="AC20" s="46">
        <f>Índice!$G$51*'Datos Generales'!AC125</f>
        <v>0</v>
      </c>
      <c r="AD20" s="46">
        <f>Índice!$G$51*'Datos Generales'!AD125</f>
        <v>0</v>
      </c>
      <c r="AE20" s="46">
        <f>Índice!$G$51*'Datos Generales'!AE125</f>
        <v>0</v>
      </c>
      <c r="AF20" s="46">
        <f>Índice!$G$51*'Datos Generales'!AF125</f>
        <v>0</v>
      </c>
      <c r="AG20" s="46">
        <f>Índice!$G$51*'Datos Generales'!AG125</f>
        <v>0</v>
      </c>
      <c r="AH20" s="46">
        <f>Índice!$G$51*'Datos Generales'!AH125</f>
        <v>0</v>
      </c>
      <c r="AI20" s="46">
        <f>Índice!$G$51*'Datos Generales'!AI125</f>
        <v>0</v>
      </c>
      <c r="AJ20" s="46">
        <f>Índice!$G$51*'Datos Generales'!AJ125</f>
        <v>0</v>
      </c>
      <c r="AK20" s="46">
        <f>Índice!$G$51*'Datos Generales'!AK125</f>
        <v>0</v>
      </c>
      <c r="AL20" s="46">
        <f>Índice!$G$51*'Datos Generales'!AL125</f>
        <v>0</v>
      </c>
      <c r="AM20" s="46">
        <f>Índice!$G$51*'Datos Generales'!AM125</f>
        <v>0</v>
      </c>
      <c r="AN20" s="46">
        <f>Índice!$G$51*'Datos Generales'!AN125</f>
        <v>0</v>
      </c>
      <c r="AO20" s="46">
        <f>Índice!$G$51*'Datos Generales'!AO125</f>
        <v>0</v>
      </c>
      <c r="AP20" s="46">
        <f>Índice!$G$51*'Datos Generales'!AP125</f>
        <v>0</v>
      </c>
      <c r="AQ20" s="46">
        <f>Índice!$G$51*'Datos Generales'!AQ125</f>
        <v>0</v>
      </c>
    </row>
    <row r="21" spans="2:43">
      <c r="B21" s="67" t="str">
        <f>'Datos Generales'!B126</f>
        <v>5.31.12.40  Variación Reserva Catastrófica De Terremoto</v>
      </c>
      <c r="C21" s="46">
        <f>Índice!$G$51*'Datos Generales'!C126</f>
        <v>0</v>
      </c>
      <c r="D21" s="46">
        <f>Índice!$G$51*'Datos Generales'!D126</f>
        <v>0</v>
      </c>
      <c r="E21" s="46">
        <f>Índice!$G$51*'Datos Generales'!E126</f>
        <v>164502.00111723153</v>
      </c>
      <c r="F21" s="46">
        <f>Índice!$G$51*'Datos Generales'!F126</f>
        <v>673.65348852009242</v>
      </c>
      <c r="G21" s="46">
        <f>Índice!$G$51*'Datos Generales'!G126</f>
        <v>0</v>
      </c>
      <c r="H21" s="46">
        <f>Índice!$G$51*'Datos Generales'!H126</f>
        <v>0</v>
      </c>
      <c r="I21" s="46">
        <f>Índice!$G$51*'Datos Generales'!I126</f>
        <v>0</v>
      </c>
      <c r="J21" s="46">
        <f>Índice!$G$51*'Datos Generales'!J126</f>
        <v>0</v>
      </c>
      <c r="K21" s="46">
        <f>Índice!$G$51*'Datos Generales'!K126</f>
        <v>0</v>
      </c>
      <c r="L21" s="46">
        <f>Índice!$G$51*'Datos Generales'!L126</f>
        <v>0</v>
      </c>
      <c r="M21" s="46">
        <f>Índice!$G$51*'Datos Generales'!M126</f>
        <v>0</v>
      </c>
      <c r="N21" s="46">
        <f>Índice!$G$51*'Datos Generales'!N126</f>
        <v>0</v>
      </c>
      <c r="O21" s="46">
        <f>Índice!$G$51*'Datos Generales'!O126</f>
        <v>0</v>
      </c>
      <c r="P21" s="46">
        <f>Índice!$G$51*'Datos Generales'!P126</f>
        <v>-20122.453525289737</v>
      </c>
      <c r="Q21" s="46">
        <f>Índice!$G$51*'Datos Generales'!Q126</f>
        <v>0</v>
      </c>
      <c r="R21" s="46">
        <f>Índice!$G$51*'Datos Generales'!R126</f>
        <v>15205.30897108633</v>
      </c>
      <c r="S21" s="46">
        <f>Índice!$G$51*'Datos Generales'!S126</f>
        <v>-4984.3640619144253</v>
      </c>
      <c r="T21" s="46">
        <f>Índice!$G$51*'Datos Generales'!T126</f>
        <v>185.61599762411521</v>
      </c>
      <c r="U21" s="46">
        <f>Índice!$G$51*'Datos Generales'!U126</f>
        <v>0</v>
      </c>
      <c r="V21" s="46">
        <f>Índice!$G$51*'Datos Generales'!V126</f>
        <v>46779.032109799817</v>
      </c>
      <c r="W21" s="46">
        <f>Índice!$G$51*'Datos Generales'!W126</f>
        <v>0</v>
      </c>
      <c r="X21" s="46">
        <f>Índice!$G$51*'Datos Generales'!X126</f>
        <v>121.49008987349828</v>
      </c>
      <c r="Y21" s="46">
        <f>Índice!$G$51*'Datos Generales'!Y126</f>
        <v>0</v>
      </c>
      <c r="Z21" s="46">
        <f>Índice!$G$51*'Datos Generales'!Z126</f>
        <v>25581.59679255556</v>
      </c>
      <c r="AA21" s="46">
        <f>Índice!$G$51*'Datos Generales'!AA126</f>
        <v>-7441.6105104616709</v>
      </c>
      <c r="AB21" s="46">
        <f>Índice!$G$51*'Datos Generales'!AB126</f>
        <v>-39013.344906343467</v>
      </c>
      <c r="AC21" s="46">
        <f>Índice!$G$51*'Datos Generales'!AC126</f>
        <v>2199.3727947051711</v>
      </c>
      <c r="AD21" s="46">
        <f>Índice!$G$51*'Datos Generales'!AD126</f>
        <v>0</v>
      </c>
      <c r="AE21" s="46">
        <f>Índice!$G$51*'Datos Generales'!AE126</f>
        <v>0</v>
      </c>
      <c r="AF21" s="46">
        <f>Índice!$G$51*'Datos Generales'!AF126</f>
        <v>0</v>
      </c>
      <c r="AG21" s="46">
        <f>Índice!$G$51*'Datos Generales'!AG126</f>
        <v>0</v>
      </c>
      <c r="AH21" s="46">
        <f>Índice!$G$51*'Datos Generales'!AH126</f>
        <v>0</v>
      </c>
      <c r="AI21" s="46">
        <f>Índice!$G$51*'Datos Generales'!AI126</f>
        <v>0</v>
      </c>
      <c r="AJ21" s="46">
        <f>Índice!$G$51*'Datos Generales'!AJ126</f>
        <v>0</v>
      </c>
      <c r="AK21" s="46">
        <f>Índice!$G$51*'Datos Generales'!AK126</f>
        <v>0</v>
      </c>
      <c r="AL21" s="46">
        <f>Índice!$G$51*'Datos Generales'!AL126</f>
        <v>0</v>
      </c>
      <c r="AM21" s="46">
        <f>Índice!$G$51*'Datos Generales'!AM126</f>
        <v>0</v>
      </c>
      <c r="AN21" s="46">
        <f>Índice!$G$51*'Datos Generales'!AN126</f>
        <v>0</v>
      </c>
      <c r="AO21" s="46">
        <f>Índice!$G$51*'Datos Generales'!AO126</f>
        <v>0</v>
      </c>
      <c r="AP21" s="46">
        <f>Índice!$G$51*'Datos Generales'!AP126</f>
        <v>0</v>
      </c>
      <c r="AQ21" s="46">
        <f>Índice!$G$51*'Datos Generales'!AQ126</f>
        <v>183686.29835738681</v>
      </c>
    </row>
    <row r="22" spans="2:43">
      <c r="B22" s="67" t="str">
        <f>'Datos Generales'!B127</f>
        <v>5.31.12.50  Variación Reserva Insuficiencia De Prima</v>
      </c>
      <c r="C22" s="46">
        <f>Índice!$G$51*'Datos Generales'!C127</f>
        <v>39189.061384094297</v>
      </c>
      <c r="D22" s="46">
        <f>Índice!$G$51*'Datos Generales'!D127</f>
        <v>0</v>
      </c>
      <c r="E22" s="46">
        <f>Índice!$G$51*'Datos Generales'!E127</f>
        <v>13977.989478224592</v>
      </c>
      <c r="F22" s="46">
        <f>Índice!$G$51*'Datos Generales'!F127</f>
        <v>0</v>
      </c>
      <c r="G22" s="46">
        <f>Índice!$G$51*'Datos Generales'!G127</f>
        <v>0</v>
      </c>
      <c r="H22" s="46">
        <f>Índice!$G$51*'Datos Generales'!H127</f>
        <v>7840.596516783221</v>
      </c>
      <c r="I22" s="46">
        <f>Índice!$G$51*'Datos Generales'!I127</f>
        <v>0</v>
      </c>
      <c r="J22" s="46">
        <f>Índice!$G$51*'Datos Generales'!J127</f>
        <v>0</v>
      </c>
      <c r="K22" s="46">
        <f>Índice!$G$51*'Datos Generales'!K127</f>
        <v>2492.2041280997869</v>
      </c>
      <c r="L22" s="46">
        <f>Índice!$G$51*'Datos Generales'!L127</f>
        <v>0</v>
      </c>
      <c r="M22" s="46">
        <f>Índice!$G$51*'Datos Generales'!M127</f>
        <v>0</v>
      </c>
      <c r="N22" s="46">
        <f>Índice!$G$51*'Datos Generales'!N127</f>
        <v>0</v>
      </c>
      <c r="O22" s="46">
        <f>Índice!$G$51*'Datos Generales'!O127</f>
        <v>0</v>
      </c>
      <c r="P22" s="46">
        <f>Índice!$G$51*'Datos Generales'!P127</f>
        <v>41565.697456530499</v>
      </c>
      <c r="Q22" s="46">
        <f>Índice!$G$51*'Datos Generales'!Q127</f>
        <v>0</v>
      </c>
      <c r="R22" s="46">
        <f>Índice!$G$51*'Datos Generales'!R127</f>
        <v>7760.0745292424745</v>
      </c>
      <c r="S22" s="46">
        <f>Índice!$G$51*'Datos Generales'!S127</f>
        <v>0</v>
      </c>
      <c r="T22" s="46">
        <f>Índice!$G$51*'Datos Generales'!T127</f>
        <v>29187.408517829739</v>
      </c>
      <c r="U22" s="46">
        <f>Índice!$G$51*'Datos Generales'!U127</f>
        <v>682.22717983892062</v>
      </c>
      <c r="V22" s="46">
        <f>Índice!$G$51*'Datos Generales'!V127</f>
        <v>6843.6176381159794</v>
      </c>
      <c r="W22" s="46">
        <f>Índice!$G$51*'Datos Generales'!W127</f>
        <v>0</v>
      </c>
      <c r="X22" s="46">
        <f>Índice!$G$51*'Datos Generales'!X127</f>
        <v>0</v>
      </c>
      <c r="Y22" s="46">
        <f>Índice!$G$51*'Datos Generales'!Y127</f>
        <v>5524.550809285749</v>
      </c>
      <c r="Z22" s="46">
        <f>Índice!$G$51*'Datos Generales'!Z127</f>
        <v>0</v>
      </c>
      <c r="AA22" s="46">
        <f>Índice!$G$51*'Datos Generales'!AA127</f>
        <v>29881.656543229081</v>
      </c>
      <c r="AB22" s="46">
        <f>Índice!$G$51*'Datos Generales'!AB127</f>
        <v>4757.4706019615187</v>
      </c>
      <c r="AC22" s="46">
        <f>Índice!$G$51*'Datos Generales'!AC127</f>
        <v>0</v>
      </c>
      <c r="AD22" s="46">
        <f>Índice!$G$51*'Datos Generales'!AD127</f>
        <v>0</v>
      </c>
      <c r="AE22" s="46">
        <f>Índice!$G$51*'Datos Generales'!AE127</f>
        <v>0</v>
      </c>
      <c r="AF22" s="46">
        <f>Índice!$G$51*'Datos Generales'!AF127</f>
        <v>0</v>
      </c>
      <c r="AG22" s="46">
        <f>Índice!$G$51*'Datos Generales'!AG127</f>
        <v>0</v>
      </c>
      <c r="AH22" s="46">
        <f>Índice!$G$51*'Datos Generales'!AH127</f>
        <v>0</v>
      </c>
      <c r="AI22" s="46">
        <f>Índice!$G$51*'Datos Generales'!AI127</f>
        <v>0</v>
      </c>
      <c r="AJ22" s="46">
        <f>Índice!$G$51*'Datos Generales'!AJ127</f>
        <v>0</v>
      </c>
      <c r="AK22" s="46">
        <f>Índice!$G$51*'Datos Generales'!AK127</f>
        <v>0</v>
      </c>
      <c r="AL22" s="46">
        <f>Índice!$G$51*'Datos Generales'!AL127</f>
        <v>0</v>
      </c>
      <c r="AM22" s="46">
        <f>Índice!$G$51*'Datos Generales'!AM127</f>
        <v>0</v>
      </c>
      <c r="AN22" s="46">
        <f>Índice!$G$51*'Datos Generales'!AN127</f>
        <v>0</v>
      </c>
      <c r="AO22" s="46">
        <f>Índice!$G$51*'Datos Generales'!AO127</f>
        <v>0</v>
      </c>
      <c r="AP22" s="46">
        <f>Índice!$G$51*'Datos Generales'!AP127</f>
        <v>0</v>
      </c>
      <c r="AQ22" s="46">
        <f>Índice!$G$51*'Datos Generales'!AQ127</f>
        <v>189702.55478323586</v>
      </c>
    </row>
    <row r="23" spans="2:43">
      <c r="B23" s="67" t="str">
        <f>'Datos Generales'!B128</f>
        <v>5.31.12.60  Variación Otras Reservas Técnicas</v>
      </c>
      <c r="C23" s="46">
        <f>Índice!$G$51*'Datos Generales'!C128</f>
        <v>0</v>
      </c>
      <c r="D23" s="46">
        <f>Índice!$G$51*'Datos Generales'!D128</f>
        <v>0</v>
      </c>
      <c r="E23" s="46">
        <f>Índice!$G$51*'Datos Generales'!E128</f>
        <v>0</v>
      </c>
      <c r="F23" s="46">
        <f>Índice!$G$51*'Datos Generales'!F128</f>
        <v>0</v>
      </c>
      <c r="G23" s="46">
        <f>Índice!$G$51*'Datos Generales'!G128</f>
        <v>-2400.2800149907016</v>
      </c>
      <c r="H23" s="46">
        <f>Índice!$G$51*'Datos Generales'!H128</f>
        <v>-22849.992221805813</v>
      </c>
      <c r="I23" s="46">
        <f>Índice!$G$51*'Datos Generales'!I128</f>
        <v>0</v>
      </c>
      <c r="J23" s="46">
        <f>Índice!$G$51*'Datos Generales'!J128</f>
        <v>0</v>
      </c>
      <c r="K23" s="46">
        <f>Índice!$G$51*'Datos Generales'!K128</f>
        <v>0</v>
      </c>
      <c r="L23" s="46">
        <f>Índice!$G$51*'Datos Generales'!L128</f>
        <v>0</v>
      </c>
      <c r="M23" s="46">
        <f>Índice!$G$51*'Datos Generales'!M128</f>
        <v>0</v>
      </c>
      <c r="N23" s="46">
        <f>Índice!$G$51*'Datos Generales'!N128</f>
        <v>0</v>
      </c>
      <c r="O23" s="46">
        <f>Índice!$G$51*'Datos Generales'!O128</f>
        <v>1021.4625126395655</v>
      </c>
      <c r="P23" s="46">
        <f>Índice!$G$51*'Datos Generales'!P128</f>
        <v>0</v>
      </c>
      <c r="Q23" s="46">
        <f>Índice!$G$51*'Datos Generales'!Q128</f>
        <v>0</v>
      </c>
      <c r="R23" s="46">
        <f>Índice!$G$51*'Datos Generales'!R128</f>
        <v>0</v>
      </c>
      <c r="S23" s="46">
        <f>Índice!$G$51*'Datos Generales'!S128</f>
        <v>0</v>
      </c>
      <c r="T23" s="46">
        <f>Índice!$G$51*'Datos Generales'!T128</f>
        <v>-44884.113745483344</v>
      </c>
      <c r="U23" s="46">
        <f>Índice!$G$51*'Datos Generales'!U128</f>
        <v>-1196.1183275468281</v>
      </c>
      <c r="V23" s="46">
        <f>Índice!$G$51*'Datos Generales'!V128</f>
        <v>-15445.814270865005</v>
      </c>
      <c r="W23" s="46">
        <f>Índice!$G$51*'Datos Generales'!W128</f>
        <v>0</v>
      </c>
      <c r="X23" s="46">
        <f>Índice!$G$51*'Datos Generales'!X128</f>
        <v>-323.23700157685209</v>
      </c>
      <c r="Y23" s="46">
        <f>Índice!$G$51*'Datos Generales'!Y128</f>
        <v>-47571.83339108053</v>
      </c>
      <c r="Z23" s="46">
        <f>Índice!$G$51*'Datos Generales'!Z128</f>
        <v>0</v>
      </c>
      <c r="AA23" s="46">
        <f>Índice!$G$51*'Datos Generales'!AA128</f>
        <v>0</v>
      </c>
      <c r="AB23" s="46">
        <f>Índice!$G$51*'Datos Generales'!AB128</f>
        <v>0</v>
      </c>
      <c r="AC23" s="46">
        <f>Índice!$G$51*'Datos Generales'!AC128</f>
        <v>0</v>
      </c>
      <c r="AD23" s="46">
        <f>Índice!$G$51*'Datos Generales'!AD128</f>
        <v>-66.821759144681479</v>
      </c>
      <c r="AE23" s="46">
        <f>Índice!$G$51*'Datos Generales'!AE128</f>
        <v>0</v>
      </c>
      <c r="AF23" s="46">
        <f>Índice!$G$51*'Datos Generales'!AF128</f>
        <v>0</v>
      </c>
      <c r="AG23" s="46">
        <f>Índice!$G$51*'Datos Generales'!AG128</f>
        <v>0</v>
      </c>
      <c r="AH23" s="46">
        <f>Índice!$G$51*'Datos Generales'!AH128</f>
        <v>0</v>
      </c>
      <c r="AI23" s="46">
        <f>Índice!$G$51*'Datos Generales'!AI128</f>
        <v>0</v>
      </c>
      <c r="AJ23" s="46">
        <f>Índice!$G$51*'Datos Generales'!AJ128</f>
        <v>0</v>
      </c>
      <c r="AK23" s="46">
        <f>Índice!$G$51*'Datos Generales'!AK128</f>
        <v>0</v>
      </c>
      <c r="AL23" s="46">
        <f>Índice!$G$51*'Datos Generales'!AL128</f>
        <v>0</v>
      </c>
      <c r="AM23" s="46">
        <f>Índice!$G$51*'Datos Generales'!AM128</f>
        <v>0</v>
      </c>
      <c r="AN23" s="46">
        <f>Índice!$G$51*'Datos Generales'!AN128</f>
        <v>0</v>
      </c>
      <c r="AO23" s="46">
        <f>Índice!$G$51*'Datos Generales'!AO128</f>
        <v>0</v>
      </c>
      <c r="AP23" s="46">
        <f>Índice!$G$51*'Datos Generales'!AP128</f>
        <v>0</v>
      </c>
      <c r="AQ23" s="46">
        <f>Índice!$G$51*'Datos Generales'!AQ128</f>
        <v>-133716.7482198542</v>
      </c>
    </row>
    <row r="24" spans="2:43">
      <c r="B24" s="66" t="str">
        <f>'Datos Generales'!B129</f>
        <v xml:space="preserve">5.31.13.00  Costo De Siniestros </v>
      </c>
      <c r="C24" s="46">
        <f>Índice!$G$51*'Datos Generales'!C129</f>
        <v>219582.0016122075</v>
      </c>
      <c r="D24" s="46">
        <f>Índice!$G$51*'Datos Generales'!D129</f>
        <v>0</v>
      </c>
      <c r="E24" s="46">
        <f>Índice!$G$51*'Datos Generales'!E129</f>
        <v>1671023.8401651804</v>
      </c>
      <c r="F24" s="46">
        <f>Índice!$G$51*'Datos Generales'!F129</f>
        <v>521576.88744953013</v>
      </c>
      <c r="G24" s="46">
        <f>Índice!$G$51*'Datos Generales'!G129</f>
        <v>1238.8983955706719</v>
      </c>
      <c r="H24" s="46">
        <f>Índice!$G$51*'Datos Generales'!H129</f>
        <v>239172.00239002693</v>
      </c>
      <c r="I24" s="46">
        <f>Índice!$G$51*'Datos Generales'!I129</f>
        <v>826689.76849265664</v>
      </c>
      <c r="J24" s="46">
        <f>Índice!$G$51*'Datos Generales'!J129</f>
        <v>33397.621286796159</v>
      </c>
      <c r="K24" s="46">
        <f>Índice!$G$51*'Datos Generales'!K129</f>
        <v>49616.570382050755</v>
      </c>
      <c r="L24" s="46">
        <f>Índice!$G$51*'Datos Generales'!L129</f>
        <v>411322.57585507102</v>
      </c>
      <c r="M24" s="46">
        <f>Índice!$G$51*'Datos Generales'!M129</f>
        <v>56432.036260527078</v>
      </c>
      <c r="N24" s="46">
        <f>Índice!$G$51*'Datos Generales'!N129</f>
        <v>175.49550632508607</v>
      </c>
      <c r="O24" s="46">
        <f>Índice!$G$51*'Datos Generales'!O129</f>
        <v>61.562639211998217</v>
      </c>
      <c r="P24" s="46">
        <f>Índice!$G$51*'Datos Generales'!P129</f>
        <v>230655.94041903253</v>
      </c>
      <c r="Q24" s="46">
        <f>Índice!$G$51*'Datos Generales'!Q129</f>
        <v>752.84964750638164</v>
      </c>
      <c r="R24" s="46">
        <f>Índice!$G$51*'Datos Generales'!R129</f>
        <v>1092971.0315299707</v>
      </c>
      <c r="S24" s="46">
        <f>Índice!$G$51*'Datos Generales'!S129</f>
        <v>6002.6003917381431</v>
      </c>
      <c r="T24" s="46">
        <f>Índice!$G$51*'Datos Generales'!T129</f>
        <v>1278295.8330092418</v>
      </c>
      <c r="U24" s="46">
        <f>Índice!$G$51*'Datos Generales'!U129</f>
        <v>5994.6454204113952</v>
      </c>
      <c r="V24" s="46">
        <f>Índice!$G$51*'Datos Generales'!V129</f>
        <v>531366.23096994078</v>
      </c>
      <c r="W24" s="46">
        <f>Índice!$G$51*'Datos Generales'!W129</f>
        <v>-6767.7360505158358</v>
      </c>
      <c r="X24" s="46">
        <f>Índice!$G$51*'Datos Generales'!X129</f>
        <v>410.12296617899744</v>
      </c>
      <c r="Y24" s="46">
        <f>Índice!$G$51*'Datos Generales'!Y129</f>
        <v>1204652.0230375968</v>
      </c>
      <c r="Z24" s="46">
        <f>Índice!$G$51*'Datos Generales'!Z129</f>
        <v>7187.581759427525</v>
      </c>
      <c r="AA24" s="46">
        <f>Índice!$G$51*'Datos Generales'!AA129</f>
        <v>228935.50109248271</v>
      </c>
      <c r="AB24" s="46">
        <f>Índice!$G$51*'Datos Generales'!AB129</f>
        <v>1345033.2694578597</v>
      </c>
      <c r="AC24" s="46">
        <f>Índice!$G$51*'Datos Generales'!AC129</f>
        <v>95220.918392600812</v>
      </c>
      <c r="AD24" s="46">
        <f>Índice!$G$51*'Datos Generales'!AD129</f>
        <v>203123.43110287722</v>
      </c>
      <c r="AE24" s="46">
        <f>Índice!$G$51*'Datos Generales'!AE129</f>
        <v>0</v>
      </c>
      <c r="AF24" s="46">
        <f>Índice!$G$51*'Datos Generales'!AF129</f>
        <v>0</v>
      </c>
      <c r="AG24" s="46">
        <f>Índice!$G$51*'Datos Generales'!AG129</f>
        <v>0</v>
      </c>
      <c r="AH24" s="46">
        <f>Índice!$G$51*'Datos Generales'!AH129</f>
        <v>0</v>
      </c>
      <c r="AI24" s="46">
        <f>Índice!$G$51*'Datos Generales'!AI129</f>
        <v>0</v>
      </c>
      <c r="AJ24" s="46">
        <f>Índice!$G$51*'Datos Generales'!AJ129</f>
        <v>0</v>
      </c>
      <c r="AK24" s="46">
        <f>Índice!$G$51*'Datos Generales'!AK129</f>
        <v>0</v>
      </c>
      <c r="AL24" s="46">
        <f>Índice!$G$51*'Datos Generales'!AL129</f>
        <v>0</v>
      </c>
      <c r="AM24" s="46">
        <f>Índice!$G$51*'Datos Generales'!AM129</f>
        <v>0</v>
      </c>
      <c r="AN24" s="46">
        <f>Índice!$G$51*'Datos Generales'!AN129</f>
        <v>0</v>
      </c>
      <c r="AO24" s="46">
        <f>Índice!$G$51*'Datos Generales'!AO129</f>
        <v>0</v>
      </c>
      <c r="AP24" s="46">
        <f>Índice!$G$51*'Datos Generales'!AP129</f>
        <v>0</v>
      </c>
      <c r="AQ24" s="46">
        <f>Índice!$G$51*'Datos Generales'!AQ129</f>
        <v>10254123.503581505</v>
      </c>
    </row>
    <row r="25" spans="2:43">
      <c r="B25" s="67" t="str">
        <f>'Datos Generales'!B130</f>
        <v>5.31.13.10  Siniestros Directos</v>
      </c>
      <c r="C25" s="46">
        <f>Índice!$G$51*'Datos Generales'!C130</f>
        <v>1762485.2391087604</v>
      </c>
      <c r="D25" s="46">
        <f>Índice!$G$51*'Datos Generales'!D130</f>
        <v>0</v>
      </c>
      <c r="E25" s="46">
        <f>Índice!$G$51*'Datos Generales'!E130</f>
        <v>2081664.8517546898</v>
      </c>
      <c r="F25" s="46">
        <f>Índice!$G$51*'Datos Generales'!F130</f>
        <v>522370.52842222864</v>
      </c>
      <c r="G25" s="46">
        <f>Índice!$G$51*'Datos Generales'!G130</f>
        <v>13620.325128516981</v>
      </c>
      <c r="H25" s="46">
        <f>Índice!$G$51*'Datos Generales'!H130</f>
        <v>548651.41138869047</v>
      </c>
      <c r="I25" s="46">
        <f>Índice!$G$51*'Datos Generales'!I130</f>
        <v>2402488.6685852879</v>
      </c>
      <c r="J25" s="46">
        <f>Índice!$G$51*'Datos Generales'!J130</f>
        <v>557345.79730025947</v>
      </c>
      <c r="K25" s="46">
        <f>Índice!$G$51*'Datos Generales'!K130</f>
        <v>81258.175942752481</v>
      </c>
      <c r="L25" s="46">
        <f>Índice!$G$51*'Datos Generales'!L130</f>
        <v>205995.48511182921</v>
      </c>
      <c r="M25" s="46">
        <f>Índice!$G$51*'Datos Generales'!M130</f>
        <v>193206.7638469534</v>
      </c>
      <c r="N25" s="46">
        <f>Índice!$G$51*'Datos Generales'!N130</f>
        <v>1463.5821412661485</v>
      </c>
      <c r="O25" s="46">
        <f>Índice!$G$51*'Datos Generales'!O130</f>
        <v>61.562639211998217</v>
      </c>
      <c r="P25" s="46">
        <f>Índice!$G$51*'Datos Generales'!P130</f>
        <v>289413.92190693034</v>
      </c>
      <c r="Q25" s="46">
        <f>Índice!$G$51*'Datos Generales'!Q130</f>
        <v>752.84964750638164</v>
      </c>
      <c r="R25" s="46">
        <f>Índice!$G$51*'Datos Generales'!R130</f>
        <v>1244337.2536610544</v>
      </c>
      <c r="S25" s="46">
        <f>Índice!$G$51*'Datos Generales'!S130</f>
        <v>7795.9160944979876</v>
      </c>
      <c r="T25" s="46">
        <f>Índice!$G$51*'Datos Generales'!T130</f>
        <v>1862392.7404699442</v>
      </c>
      <c r="U25" s="46">
        <f>Índice!$G$51*'Datos Generales'!U130</f>
        <v>31418.822169267645</v>
      </c>
      <c r="V25" s="46">
        <f>Índice!$G$51*'Datos Generales'!V130</f>
        <v>2746313.7988700406</v>
      </c>
      <c r="W25" s="46">
        <f>Índice!$G$51*'Datos Generales'!W130</f>
        <v>-29289.143762241816</v>
      </c>
      <c r="X25" s="46">
        <f>Índice!$G$51*'Datos Generales'!X130</f>
        <v>43441.877443943966</v>
      </c>
      <c r="Y25" s="46">
        <f>Índice!$G$51*'Datos Generales'!Y130</f>
        <v>2747156.539693539</v>
      </c>
      <c r="Z25" s="46">
        <f>Índice!$G$51*'Datos Generales'!Z130</f>
        <v>15475.777996195755</v>
      </c>
      <c r="AA25" s="46">
        <f>Índice!$G$51*'Datos Generales'!AA130</f>
        <v>253075.21513778009</v>
      </c>
      <c r="AB25" s="46">
        <f>Índice!$G$51*'Datos Generales'!AB130</f>
        <v>4479617.0653580446</v>
      </c>
      <c r="AC25" s="46">
        <f>Índice!$G$51*'Datos Generales'!AC130</f>
        <v>95220.918392600812</v>
      </c>
      <c r="AD25" s="46">
        <f>Índice!$G$51*'Datos Generales'!AD130</f>
        <v>407279.37328968116</v>
      </c>
      <c r="AE25" s="46">
        <f>Índice!$G$51*'Datos Generales'!AE130</f>
        <v>0</v>
      </c>
      <c r="AF25" s="46">
        <f>Índice!$G$51*'Datos Generales'!AF130</f>
        <v>0</v>
      </c>
      <c r="AG25" s="46">
        <f>Índice!$G$51*'Datos Generales'!AG130</f>
        <v>0</v>
      </c>
      <c r="AH25" s="46">
        <f>Índice!$G$51*'Datos Generales'!AH130</f>
        <v>0</v>
      </c>
      <c r="AI25" s="46">
        <f>Índice!$G$51*'Datos Generales'!AI130</f>
        <v>0</v>
      </c>
      <c r="AJ25" s="46">
        <f>Índice!$G$51*'Datos Generales'!AJ130</f>
        <v>0</v>
      </c>
      <c r="AK25" s="46">
        <f>Índice!$G$51*'Datos Generales'!AK130</f>
        <v>0</v>
      </c>
      <c r="AL25" s="46">
        <f>Índice!$G$51*'Datos Generales'!AL130</f>
        <v>0</v>
      </c>
      <c r="AM25" s="46">
        <f>Índice!$G$51*'Datos Generales'!AM130</f>
        <v>0</v>
      </c>
      <c r="AN25" s="46">
        <f>Índice!$G$51*'Datos Generales'!AN130</f>
        <v>0</v>
      </c>
      <c r="AO25" s="46">
        <f>Índice!$G$51*'Datos Generales'!AO130</f>
        <v>0</v>
      </c>
      <c r="AP25" s="46">
        <f>Índice!$G$51*'Datos Generales'!AP130</f>
        <v>0</v>
      </c>
      <c r="AQ25" s="46">
        <f>Índice!$G$51*'Datos Generales'!AQ130</f>
        <v>22565015.31773923</v>
      </c>
    </row>
    <row r="26" spans="2:43">
      <c r="B26" s="67" t="str">
        <f>'Datos Generales'!B131</f>
        <v>5.31.13.20  Siniestros Cedidos</v>
      </c>
      <c r="C26" s="46">
        <f>Índice!$G$51*'Datos Generales'!C131</f>
        <v>1542903.2374965528</v>
      </c>
      <c r="D26" s="46">
        <f>Índice!$G$51*'Datos Generales'!D131</f>
        <v>0</v>
      </c>
      <c r="E26" s="46">
        <f>Índice!$G$51*'Datos Generales'!E131</f>
        <v>410641.01158950932</v>
      </c>
      <c r="F26" s="46">
        <f>Índice!$G$51*'Datos Generales'!F131</f>
        <v>793.64097269853835</v>
      </c>
      <c r="G26" s="46">
        <f>Índice!$G$51*'Datos Generales'!G131</f>
        <v>12381.426732946309</v>
      </c>
      <c r="H26" s="46">
        <f>Índice!$G$51*'Datos Generales'!H131</f>
        <v>328327.82967168948</v>
      </c>
      <c r="I26" s="46">
        <f>Índice!$G$51*'Datos Generales'!I131</f>
        <v>1562110.8251249813</v>
      </c>
      <c r="J26" s="46">
        <f>Índice!$G$51*'Datos Generales'!J131</f>
        <v>526183.25779056852</v>
      </c>
      <c r="K26" s="46">
        <f>Índice!$G$51*'Datos Generales'!K131</f>
        <v>31641.605560701733</v>
      </c>
      <c r="L26" s="46">
        <f>Índice!$G$51*'Datos Generales'!L131</f>
        <v>-205327.0907432418</v>
      </c>
      <c r="M26" s="46">
        <f>Índice!$G$51*'Datos Generales'!M131</f>
        <v>136774.72758642634</v>
      </c>
      <c r="N26" s="46">
        <f>Índice!$G$51*'Datos Generales'!N131</f>
        <v>1288.1308292262111</v>
      </c>
      <c r="O26" s="46">
        <f>Índice!$G$51*'Datos Generales'!O131</f>
        <v>0</v>
      </c>
      <c r="P26" s="46">
        <f>Índice!$G$51*'Datos Generales'!P131</f>
        <v>58757.981487897836</v>
      </c>
      <c r="Q26" s="46">
        <f>Índice!$G$51*'Datos Generales'!Q131</f>
        <v>0</v>
      </c>
      <c r="R26" s="46">
        <f>Índice!$G$51*'Datos Generales'!R131</f>
        <v>151366.22213108378</v>
      </c>
      <c r="S26" s="46">
        <f>Índice!$G$51*'Datos Generales'!S131</f>
        <v>1793.271508474696</v>
      </c>
      <c r="T26" s="46">
        <f>Índice!$G$51*'Datos Generales'!T131</f>
        <v>584096.86326641729</v>
      </c>
      <c r="U26" s="46">
        <f>Índice!$G$51*'Datos Generales'!U131</f>
        <v>25424.176748856251</v>
      </c>
      <c r="V26" s="46">
        <f>Índice!$G$51*'Datos Generales'!V131</f>
        <v>2214947.5679000998</v>
      </c>
      <c r="W26" s="46">
        <f>Índice!$G$51*'Datos Generales'!W131</f>
        <v>-22521.40771172598</v>
      </c>
      <c r="X26" s="46">
        <f>Índice!$G$51*'Datos Generales'!X131</f>
        <v>43031.754477764967</v>
      </c>
      <c r="Y26" s="46">
        <f>Índice!$G$51*'Datos Generales'!Y131</f>
        <v>1542504.5166559422</v>
      </c>
      <c r="Z26" s="46">
        <f>Índice!$G$51*'Datos Generales'!Z131</f>
        <v>8288.1962367682299</v>
      </c>
      <c r="AA26" s="46">
        <f>Índice!$G$51*'Datos Generales'!AA131</f>
        <v>24139.714045297373</v>
      </c>
      <c r="AB26" s="46">
        <f>Índice!$G$51*'Datos Generales'!AB131</f>
        <v>3134583.7959001842</v>
      </c>
      <c r="AC26" s="46">
        <f>Índice!$G$51*'Datos Generales'!AC131</f>
        <v>0</v>
      </c>
      <c r="AD26" s="46">
        <f>Índice!$G$51*'Datos Generales'!AD131</f>
        <v>204155.94218680394</v>
      </c>
      <c r="AE26" s="46">
        <f>Índice!$G$51*'Datos Generales'!AE131</f>
        <v>0</v>
      </c>
      <c r="AF26" s="46">
        <f>Índice!$G$51*'Datos Generales'!AF131</f>
        <v>0</v>
      </c>
      <c r="AG26" s="46">
        <f>Índice!$G$51*'Datos Generales'!AG131</f>
        <v>0</v>
      </c>
      <c r="AH26" s="46">
        <f>Índice!$G$51*'Datos Generales'!AH131</f>
        <v>0</v>
      </c>
      <c r="AI26" s="46">
        <f>Índice!$G$51*'Datos Generales'!AI131</f>
        <v>0</v>
      </c>
      <c r="AJ26" s="46">
        <f>Índice!$G$51*'Datos Generales'!AJ131</f>
        <v>0</v>
      </c>
      <c r="AK26" s="46">
        <f>Índice!$G$51*'Datos Generales'!AK131</f>
        <v>0</v>
      </c>
      <c r="AL26" s="46">
        <f>Índice!$G$51*'Datos Generales'!AL131</f>
        <v>0</v>
      </c>
      <c r="AM26" s="46">
        <f>Índice!$G$51*'Datos Generales'!AM131</f>
        <v>0</v>
      </c>
      <c r="AN26" s="46">
        <f>Índice!$G$51*'Datos Generales'!AN131</f>
        <v>0</v>
      </c>
      <c r="AO26" s="46">
        <f>Índice!$G$51*'Datos Generales'!AO131</f>
        <v>0</v>
      </c>
      <c r="AP26" s="46">
        <f>Índice!$G$51*'Datos Generales'!AP131</f>
        <v>0</v>
      </c>
      <c r="AQ26" s="46">
        <f>Índice!$G$51*'Datos Generales'!AQ131</f>
        <v>12318287.197445923</v>
      </c>
    </row>
    <row r="27" spans="2:43">
      <c r="B27" s="67" t="str">
        <f>'Datos Generales'!B132</f>
        <v>5.31.13.30  Siniestros Aceptados</v>
      </c>
      <c r="C27" s="46">
        <f>Índice!$G$51*'Datos Generales'!C132</f>
        <v>0</v>
      </c>
      <c r="D27" s="46">
        <f>Índice!$G$51*'Datos Generales'!D132</f>
        <v>0</v>
      </c>
      <c r="E27" s="46">
        <f>Índice!$G$51*'Datos Generales'!E132</f>
        <v>0</v>
      </c>
      <c r="F27" s="46">
        <f>Índice!$G$51*'Datos Generales'!F132</f>
        <v>0</v>
      </c>
      <c r="G27" s="46">
        <f>Índice!$G$51*'Datos Generales'!G132</f>
        <v>0</v>
      </c>
      <c r="H27" s="46">
        <f>Índice!$G$51*'Datos Generales'!H132</f>
        <v>18848.420673025928</v>
      </c>
      <c r="I27" s="46">
        <f>Índice!$G$51*'Datos Generales'!I132</f>
        <v>-13688.074967649784</v>
      </c>
      <c r="J27" s="46">
        <f>Índice!$G$51*'Datos Generales'!J132</f>
        <v>2235.0817771052389</v>
      </c>
      <c r="K27" s="46">
        <f>Índice!$G$51*'Datos Generales'!K132</f>
        <v>0</v>
      </c>
      <c r="L27" s="46">
        <f>Índice!$G$51*'Datos Generales'!L132</f>
        <v>0</v>
      </c>
      <c r="M27" s="46">
        <f>Índice!$G$51*'Datos Generales'!M132</f>
        <v>0</v>
      </c>
      <c r="N27" s="46">
        <f>Índice!$G$51*'Datos Generales'!N132</f>
        <v>0</v>
      </c>
      <c r="O27" s="46">
        <f>Índice!$G$51*'Datos Generales'!O132</f>
        <v>0</v>
      </c>
      <c r="P27" s="46">
        <f>Índice!$G$51*'Datos Generales'!P132</f>
        <v>0</v>
      </c>
      <c r="Q27" s="46">
        <f>Índice!$G$51*'Datos Generales'!Q132</f>
        <v>0</v>
      </c>
      <c r="R27" s="46">
        <f>Índice!$G$51*'Datos Generales'!R132</f>
        <v>0</v>
      </c>
      <c r="S27" s="46">
        <f>Índice!$G$51*'Datos Generales'!S132</f>
        <v>0</v>
      </c>
      <c r="T27" s="46">
        <f>Índice!$G$51*'Datos Generales'!T132</f>
        <v>0</v>
      </c>
      <c r="U27" s="46">
        <f>Índice!$G$51*'Datos Generales'!U132</f>
        <v>0</v>
      </c>
      <c r="V27" s="46">
        <f>Índice!$G$51*'Datos Generales'!V132</f>
        <v>0</v>
      </c>
      <c r="W27" s="46">
        <f>Índice!$G$51*'Datos Generales'!W132</f>
        <v>0</v>
      </c>
      <c r="X27" s="46">
        <f>Índice!$G$51*'Datos Generales'!X132</f>
        <v>0</v>
      </c>
      <c r="Y27" s="46">
        <f>Índice!$G$51*'Datos Generales'!Y132</f>
        <v>0</v>
      </c>
      <c r="Z27" s="46">
        <f>Índice!$G$51*'Datos Generales'!Z132</f>
        <v>0</v>
      </c>
      <c r="AA27" s="46">
        <f>Índice!$G$51*'Datos Generales'!AA132</f>
        <v>0</v>
      </c>
      <c r="AB27" s="46">
        <f>Índice!$G$51*'Datos Generales'!AB132</f>
        <v>0</v>
      </c>
      <c r="AC27" s="46">
        <f>Índice!$G$51*'Datos Generales'!AC132</f>
        <v>0</v>
      </c>
      <c r="AD27" s="46">
        <f>Índice!$G$51*'Datos Generales'!AD132</f>
        <v>0</v>
      </c>
      <c r="AE27" s="46">
        <f>Índice!$G$51*'Datos Generales'!AE132</f>
        <v>0</v>
      </c>
      <c r="AF27" s="46">
        <f>Índice!$G$51*'Datos Generales'!AF132</f>
        <v>0</v>
      </c>
      <c r="AG27" s="46">
        <f>Índice!$G$51*'Datos Generales'!AG132</f>
        <v>0</v>
      </c>
      <c r="AH27" s="46">
        <f>Índice!$G$51*'Datos Generales'!AH132</f>
        <v>0</v>
      </c>
      <c r="AI27" s="46">
        <f>Índice!$G$51*'Datos Generales'!AI132</f>
        <v>0</v>
      </c>
      <c r="AJ27" s="46">
        <f>Índice!$G$51*'Datos Generales'!AJ132</f>
        <v>0</v>
      </c>
      <c r="AK27" s="46">
        <f>Índice!$G$51*'Datos Generales'!AK132</f>
        <v>0</v>
      </c>
      <c r="AL27" s="46">
        <f>Índice!$G$51*'Datos Generales'!AL132</f>
        <v>0</v>
      </c>
      <c r="AM27" s="46">
        <f>Índice!$G$51*'Datos Generales'!AM132</f>
        <v>0</v>
      </c>
      <c r="AN27" s="46">
        <f>Índice!$G$51*'Datos Generales'!AN132</f>
        <v>0</v>
      </c>
      <c r="AO27" s="46">
        <f>Índice!$G$51*'Datos Generales'!AO132</f>
        <v>0</v>
      </c>
      <c r="AP27" s="46">
        <f>Índice!$G$51*'Datos Generales'!AP132</f>
        <v>0</v>
      </c>
      <c r="AQ27" s="46">
        <f>Índice!$G$51*'Datos Generales'!AQ132</f>
        <v>7395.4274824813847</v>
      </c>
    </row>
    <row r="28" spans="2:43">
      <c r="B28" s="66" t="str">
        <f>'Datos Generales'!B133</f>
        <v xml:space="preserve">5.31.14.00  Costo De Rentas </v>
      </c>
      <c r="C28" s="46">
        <f>Índice!$G$51*'Datos Generales'!C133</f>
        <v>0</v>
      </c>
      <c r="D28" s="46">
        <f>Índice!$G$51*'Datos Generales'!D133</f>
        <v>0</v>
      </c>
      <c r="E28" s="46">
        <f>Índice!$G$51*'Datos Generales'!E133</f>
        <v>0</v>
      </c>
      <c r="F28" s="46">
        <f>Índice!$G$51*'Datos Generales'!F133</f>
        <v>0</v>
      </c>
      <c r="G28" s="46">
        <f>Índice!$G$51*'Datos Generales'!G133</f>
        <v>0</v>
      </c>
      <c r="H28" s="46">
        <f>Índice!$G$51*'Datos Generales'!H133</f>
        <v>0</v>
      </c>
      <c r="I28" s="46">
        <f>Índice!$G$51*'Datos Generales'!I133</f>
        <v>0</v>
      </c>
      <c r="J28" s="46">
        <f>Índice!$G$51*'Datos Generales'!J133</f>
        <v>0</v>
      </c>
      <c r="K28" s="46">
        <f>Índice!$G$51*'Datos Generales'!K133</f>
        <v>0</v>
      </c>
      <c r="L28" s="46">
        <f>Índice!$G$51*'Datos Generales'!L133</f>
        <v>0</v>
      </c>
      <c r="M28" s="46">
        <f>Índice!$G$51*'Datos Generales'!M133</f>
        <v>0</v>
      </c>
      <c r="N28" s="46">
        <f>Índice!$G$51*'Datos Generales'!N133</f>
        <v>0</v>
      </c>
      <c r="O28" s="46">
        <f>Índice!$G$51*'Datos Generales'!O133</f>
        <v>0</v>
      </c>
      <c r="P28" s="46">
        <f>Índice!$G$51*'Datos Generales'!P133</f>
        <v>0</v>
      </c>
      <c r="Q28" s="46">
        <f>Índice!$G$51*'Datos Generales'!Q133</f>
        <v>0</v>
      </c>
      <c r="R28" s="46">
        <f>Índice!$G$51*'Datos Generales'!R133</f>
        <v>0</v>
      </c>
      <c r="S28" s="46">
        <f>Índice!$G$51*'Datos Generales'!S133</f>
        <v>0</v>
      </c>
      <c r="T28" s="46">
        <f>Índice!$G$51*'Datos Generales'!T133</f>
        <v>0</v>
      </c>
      <c r="U28" s="46">
        <f>Índice!$G$51*'Datos Generales'!U133</f>
        <v>0</v>
      </c>
      <c r="V28" s="46">
        <f>Índice!$G$51*'Datos Generales'!V133</f>
        <v>0</v>
      </c>
      <c r="W28" s="46">
        <f>Índice!$G$51*'Datos Generales'!W133</f>
        <v>0</v>
      </c>
      <c r="X28" s="46">
        <f>Índice!$G$51*'Datos Generales'!X133</f>
        <v>0</v>
      </c>
      <c r="Y28" s="46">
        <f>Índice!$G$51*'Datos Generales'!Y133</f>
        <v>0</v>
      </c>
      <c r="Z28" s="46">
        <f>Índice!$G$51*'Datos Generales'!Z133</f>
        <v>0</v>
      </c>
      <c r="AA28" s="46">
        <f>Índice!$G$51*'Datos Generales'!AA133</f>
        <v>0</v>
      </c>
      <c r="AB28" s="46">
        <f>Índice!$G$51*'Datos Generales'!AB133</f>
        <v>0</v>
      </c>
      <c r="AC28" s="46">
        <f>Índice!$G$51*'Datos Generales'!AC133</f>
        <v>0</v>
      </c>
      <c r="AD28" s="46">
        <f>Índice!$G$51*'Datos Generales'!AD133</f>
        <v>0</v>
      </c>
      <c r="AE28" s="46">
        <f>Índice!$G$51*'Datos Generales'!AE133</f>
        <v>0</v>
      </c>
      <c r="AF28" s="46">
        <f>Índice!$G$51*'Datos Generales'!AF133</f>
        <v>0</v>
      </c>
      <c r="AG28" s="46">
        <f>Índice!$G$51*'Datos Generales'!AG133</f>
        <v>0</v>
      </c>
      <c r="AH28" s="46">
        <f>Índice!$G$51*'Datos Generales'!AH133</f>
        <v>0</v>
      </c>
      <c r="AI28" s="46">
        <f>Índice!$G$51*'Datos Generales'!AI133</f>
        <v>0</v>
      </c>
      <c r="AJ28" s="46">
        <f>Índice!$G$51*'Datos Generales'!AJ133</f>
        <v>0</v>
      </c>
      <c r="AK28" s="46">
        <f>Índice!$G$51*'Datos Generales'!AK133</f>
        <v>0</v>
      </c>
      <c r="AL28" s="46">
        <f>Índice!$G$51*'Datos Generales'!AL133</f>
        <v>0</v>
      </c>
      <c r="AM28" s="46">
        <f>Índice!$G$51*'Datos Generales'!AM133</f>
        <v>0</v>
      </c>
      <c r="AN28" s="46">
        <f>Índice!$G$51*'Datos Generales'!AN133</f>
        <v>0</v>
      </c>
      <c r="AO28" s="46">
        <f>Índice!$G$51*'Datos Generales'!AO133</f>
        <v>0</v>
      </c>
      <c r="AP28" s="46">
        <f>Índice!$G$51*'Datos Generales'!AP133</f>
        <v>0</v>
      </c>
      <c r="AQ28" s="46">
        <f>Índice!$G$51*'Datos Generales'!AQ133</f>
        <v>0</v>
      </c>
    </row>
    <row r="29" spans="2:43">
      <c r="B29" s="67" t="str">
        <f>'Datos Generales'!B134</f>
        <v>5.31.14.10  Rentas Directas</v>
      </c>
      <c r="C29" s="46">
        <f>Índice!$G$51*'Datos Generales'!C134</f>
        <v>0</v>
      </c>
      <c r="D29" s="46">
        <f>Índice!$G$51*'Datos Generales'!D134</f>
        <v>0</v>
      </c>
      <c r="E29" s="46">
        <f>Índice!$G$51*'Datos Generales'!E134</f>
        <v>0</v>
      </c>
      <c r="F29" s="46">
        <f>Índice!$G$51*'Datos Generales'!F134</f>
        <v>0</v>
      </c>
      <c r="G29" s="46">
        <f>Índice!$G$51*'Datos Generales'!G134</f>
        <v>0</v>
      </c>
      <c r="H29" s="46">
        <f>Índice!$G$51*'Datos Generales'!H134</f>
        <v>0</v>
      </c>
      <c r="I29" s="46">
        <f>Índice!$G$51*'Datos Generales'!I134</f>
        <v>0</v>
      </c>
      <c r="J29" s="46">
        <f>Índice!$G$51*'Datos Generales'!J134</f>
        <v>0</v>
      </c>
      <c r="K29" s="46">
        <f>Índice!$G$51*'Datos Generales'!K134</f>
        <v>0</v>
      </c>
      <c r="L29" s="46">
        <f>Índice!$G$51*'Datos Generales'!L134</f>
        <v>0</v>
      </c>
      <c r="M29" s="46">
        <f>Índice!$G$51*'Datos Generales'!M134</f>
        <v>0</v>
      </c>
      <c r="N29" s="46">
        <f>Índice!$G$51*'Datos Generales'!N134</f>
        <v>0</v>
      </c>
      <c r="O29" s="46">
        <f>Índice!$G$51*'Datos Generales'!O134</f>
        <v>0</v>
      </c>
      <c r="P29" s="46">
        <f>Índice!$G$51*'Datos Generales'!P134</f>
        <v>0</v>
      </c>
      <c r="Q29" s="46">
        <f>Índice!$G$51*'Datos Generales'!Q134</f>
        <v>0</v>
      </c>
      <c r="R29" s="46">
        <f>Índice!$G$51*'Datos Generales'!R134</f>
        <v>0</v>
      </c>
      <c r="S29" s="46">
        <f>Índice!$G$51*'Datos Generales'!S134</f>
        <v>0</v>
      </c>
      <c r="T29" s="46">
        <f>Índice!$G$51*'Datos Generales'!T134</f>
        <v>0</v>
      </c>
      <c r="U29" s="46">
        <f>Índice!$G$51*'Datos Generales'!U134</f>
        <v>0</v>
      </c>
      <c r="V29" s="46">
        <f>Índice!$G$51*'Datos Generales'!V134</f>
        <v>0</v>
      </c>
      <c r="W29" s="46">
        <f>Índice!$G$51*'Datos Generales'!W134</f>
        <v>0</v>
      </c>
      <c r="X29" s="46">
        <f>Índice!$G$51*'Datos Generales'!X134</f>
        <v>0</v>
      </c>
      <c r="Y29" s="46">
        <f>Índice!$G$51*'Datos Generales'!Y134</f>
        <v>0</v>
      </c>
      <c r="Z29" s="46">
        <f>Índice!$G$51*'Datos Generales'!Z134</f>
        <v>0</v>
      </c>
      <c r="AA29" s="46">
        <f>Índice!$G$51*'Datos Generales'!AA134</f>
        <v>0</v>
      </c>
      <c r="AB29" s="46">
        <f>Índice!$G$51*'Datos Generales'!AB134</f>
        <v>0</v>
      </c>
      <c r="AC29" s="46">
        <f>Índice!$G$51*'Datos Generales'!AC134</f>
        <v>0</v>
      </c>
      <c r="AD29" s="46">
        <f>Índice!$G$51*'Datos Generales'!AD134</f>
        <v>0</v>
      </c>
      <c r="AE29" s="46">
        <f>Índice!$G$51*'Datos Generales'!AE134</f>
        <v>0</v>
      </c>
      <c r="AF29" s="46">
        <f>Índice!$G$51*'Datos Generales'!AF134</f>
        <v>0</v>
      </c>
      <c r="AG29" s="46">
        <f>Índice!$G$51*'Datos Generales'!AG134</f>
        <v>0</v>
      </c>
      <c r="AH29" s="46">
        <f>Índice!$G$51*'Datos Generales'!AH134</f>
        <v>0</v>
      </c>
      <c r="AI29" s="46">
        <f>Índice!$G$51*'Datos Generales'!AI134</f>
        <v>0</v>
      </c>
      <c r="AJ29" s="46">
        <f>Índice!$G$51*'Datos Generales'!AJ134</f>
        <v>0</v>
      </c>
      <c r="AK29" s="46">
        <f>Índice!$G$51*'Datos Generales'!AK134</f>
        <v>0</v>
      </c>
      <c r="AL29" s="46">
        <f>Índice!$G$51*'Datos Generales'!AL134</f>
        <v>0</v>
      </c>
      <c r="AM29" s="46">
        <f>Índice!$G$51*'Datos Generales'!AM134</f>
        <v>0</v>
      </c>
      <c r="AN29" s="46">
        <f>Índice!$G$51*'Datos Generales'!AN134</f>
        <v>0</v>
      </c>
      <c r="AO29" s="46">
        <f>Índice!$G$51*'Datos Generales'!AO134</f>
        <v>0</v>
      </c>
      <c r="AP29" s="46">
        <f>Índice!$G$51*'Datos Generales'!AP134</f>
        <v>0</v>
      </c>
      <c r="AQ29" s="46">
        <f>Índice!$G$51*'Datos Generales'!AQ134</f>
        <v>0</v>
      </c>
    </row>
    <row r="30" spans="2:43">
      <c r="B30" s="67" t="str">
        <f>'Datos Generales'!B135</f>
        <v>5.31.14.20  Rentas Cedidas</v>
      </c>
      <c r="C30" s="46">
        <f>Índice!$G$51*'Datos Generales'!C135</f>
        <v>0</v>
      </c>
      <c r="D30" s="46">
        <f>Índice!$G$51*'Datos Generales'!D135</f>
        <v>0</v>
      </c>
      <c r="E30" s="46">
        <f>Índice!$G$51*'Datos Generales'!E135</f>
        <v>0</v>
      </c>
      <c r="F30" s="46">
        <f>Índice!$G$51*'Datos Generales'!F135</f>
        <v>0</v>
      </c>
      <c r="G30" s="46">
        <f>Índice!$G$51*'Datos Generales'!G135</f>
        <v>0</v>
      </c>
      <c r="H30" s="46">
        <f>Índice!$G$51*'Datos Generales'!H135</f>
        <v>0</v>
      </c>
      <c r="I30" s="46">
        <f>Índice!$G$51*'Datos Generales'!I135</f>
        <v>0</v>
      </c>
      <c r="J30" s="46">
        <f>Índice!$G$51*'Datos Generales'!J135</f>
        <v>0</v>
      </c>
      <c r="K30" s="46">
        <f>Índice!$G$51*'Datos Generales'!K135</f>
        <v>0</v>
      </c>
      <c r="L30" s="46">
        <f>Índice!$G$51*'Datos Generales'!L135</f>
        <v>0</v>
      </c>
      <c r="M30" s="46">
        <f>Índice!$G$51*'Datos Generales'!M135</f>
        <v>0</v>
      </c>
      <c r="N30" s="46">
        <f>Índice!$G$51*'Datos Generales'!N135</f>
        <v>0</v>
      </c>
      <c r="O30" s="46">
        <f>Índice!$G$51*'Datos Generales'!O135</f>
        <v>0</v>
      </c>
      <c r="P30" s="46">
        <f>Índice!$G$51*'Datos Generales'!P135</f>
        <v>0</v>
      </c>
      <c r="Q30" s="46">
        <f>Índice!$G$51*'Datos Generales'!Q135</f>
        <v>0</v>
      </c>
      <c r="R30" s="46">
        <f>Índice!$G$51*'Datos Generales'!R135</f>
        <v>0</v>
      </c>
      <c r="S30" s="46">
        <f>Índice!$G$51*'Datos Generales'!S135</f>
        <v>0</v>
      </c>
      <c r="T30" s="46">
        <f>Índice!$G$51*'Datos Generales'!T135</f>
        <v>0</v>
      </c>
      <c r="U30" s="46">
        <f>Índice!$G$51*'Datos Generales'!U135</f>
        <v>0</v>
      </c>
      <c r="V30" s="46">
        <f>Índice!$G$51*'Datos Generales'!V135</f>
        <v>0</v>
      </c>
      <c r="W30" s="46">
        <f>Índice!$G$51*'Datos Generales'!W135</f>
        <v>0</v>
      </c>
      <c r="X30" s="46">
        <f>Índice!$G$51*'Datos Generales'!X135</f>
        <v>0</v>
      </c>
      <c r="Y30" s="46">
        <f>Índice!$G$51*'Datos Generales'!Y135</f>
        <v>0</v>
      </c>
      <c r="Z30" s="46">
        <f>Índice!$G$51*'Datos Generales'!Z135</f>
        <v>0</v>
      </c>
      <c r="AA30" s="46">
        <f>Índice!$G$51*'Datos Generales'!AA135</f>
        <v>0</v>
      </c>
      <c r="AB30" s="46">
        <f>Índice!$G$51*'Datos Generales'!AB135</f>
        <v>0</v>
      </c>
      <c r="AC30" s="46">
        <f>Índice!$G$51*'Datos Generales'!AC135</f>
        <v>0</v>
      </c>
      <c r="AD30" s="46">
        <f>Índice!$G$51*'Datos Generales'!AD135</f>
        <v>0</v>
      </c>
      <c r="AE30" s="46">
        <f>Índice!$G$51*'Datos Generales'!AE135</f>
        <v>0</v>
      </c>
      <c r="AF30" s="46">
        <f>Índice!$G$51*'Datos Generales'!AF135</f>
        <v>0</v>
      </c>
      <c r="AG30" s="46">
        <f>Índice!$G$51*'Datos Generales'!AG135</f>
        <v>0</v>
      </c>
      <c r="AH30" s="46">
        <f>Índice!$G$51*'Datos Generales'!AH135</f>
        <v>0</v>
      </c>
      <c r="AI30" s="46">
        <f>Índice!$G$51*'Datos Generales'!AI135</f>
        <v>0</v>
      </c>
      <c r="AJ30" s="46">
        <f>Índice!$G$51*'Datos Generales'!AJ135</f>
        <v>0</v>
      </c>
      <c r="AK30" s="46">
        <f>Índice!$G$51*'Datos Generales'!AK135</f>
        <v>0</v>
      </c>
      <c r="AL30" s="46">
        <f>Índice!$G$51*'Datos Generales'!AL135</f>
        <v>0</v>
      </c>
      <c r="AM30" s="46">
        <f>Índice!$G$51*'Datos Generales'!AM135</f>
        <v>0</v>
      </c>
      <c r="AN30" s="46">
        <f>Índice!$G$51*'Datos Generales'!AN135</f>
        <v>0</v>
      </c>
      <c r="AO30" s="46">
        <f>Índice!$G$51*'Datos Generales'!AO135</f>
        <v>0</v>
      </c>
      <c r="AP30" s="46">
        <f>Índice!$G$51*'Datos Generales'!AP135</f>
        <v>0</v>
      </c>
      <c r="AQ30" s="46">
        <f>Índice!$G$51*'Datos Generales'!AQ135</f>
        <v>0</v>
      </c>
    </row>
    <row r="31" spans="2:43">
      <c r="B31" s="67" t="str">
        <f>'Datos Generales'!B136</f>
        <v>5.31.14.30  Rentas Aceptadas</v>
      </c>
      <c r="C31" s="46">
        <f>Índice!$G$51*'Datos Generales'!C136</f>
        <v>0</v>
      </c>
      <c r="D31" s="46">
        <f>Índice!$G$51*'Datos Generales'!D136</f>
        <v>0</v>
      </c>
      <c r="E31" s="46">
        <f>Índice!$G$51*'Datos Generales'!E136</f>
        <v>0</v>
      </c>
      <c r="F31" s="46">
        <f>Índice!$G$51*'Datos Generales'!F136</f>
        <v>0</v>
      </c>
      <c r="G31" s="46">
        <f>Índice!$G$51*'Datos Generales'!G136</f>
        <v>0</v>
      </c>
      <c r="H31" s="46">
        <f>Índice!$G$51*'Datos Generales'!H136</f>
        <v>0</v>
      </c>
      <c r="I31" s="46">
        <f>Índice!$G$51*'Datos Generales'!I136</f>
        <v>0</v>
      </c>
      <c r="J31" s="46">
        <f>Índice!$G$51*'Datos Generales'!J136</f>
        <v>0</v>
      </c>
      <c r="K31" s="46">
        <f>Índice!$G$51*'Datos Generales'!K136</f>
        <v>0</v>
      </c>
      <c r="L31" s="46">
        <f>Índice!$G$51*'Datos Generales'!L136</f>
        <v>0</v>
      </c>
      <c r="M31" s="46">
        <f>Índice!$G$51*'Datos Generales'!M136</f>
        <v>0</v>
      </c>
      <c r="N31" s="46">
        <f>Índice!$G$51*'Datos Generales'!N136</f>
        <v>0</v>
      </c>
      <c r="O31" s="46">
        <f>Índice!$G$51*'Datos Generales'!O136</f>
        <v>0</v>
      </c>
      <c r="P31" s="46">
        <f>Índice!$G$51*'Datos Generales'!P136</f>
        <v>0</v>
      </c>
      <c r="Q31" s="46">
        <f>Índice!$G$51*'Datos Generales'!Q136</f>
        <v>0</v>
      </c>
      <c r="R31" s="46">
        <f>Índice!$G$51*'Datos Generales'!R136</f>
        <v>0</v>
      </c>
      <c r="S31" s="46">
        <f>Índice!$G$51*'Datos Generales'!S136</f>
        <v>0</v>
      </c>
      <c r="T31" s="46">
        <f>Índice!$G$51*'Datos Generales'!T136</f>
        <v>0</v>
      </c>
      <c r="U31" s="46">
        <f>Índice!$G$51*'Datos Generales'!U136</f>
        <v>0</v>
      </c>
      <c r="V31" s="46">
        <f>Índice!$G$51*'Datos Generales'!V136</f>
        <v>0</v>
      </c>
      <c r="W31" s="46">
        <f>Índice!$G$51*'Datos Generales'!W136</f>
        <v>0</v>
      </c>
      <c r="X31" s="46">
        <f>Índice!$G$51*'Datos Generales'!X136</f>
        <v>0</v>
      </c>
      <c r="Y31" s="46">
        <f>Índice!$G$51*'Datos Generales'!Y136</f>
        <v>0</v>
      </c>
      <c r="Z31" s="46">
        <f>Índice!$G$51*'Datos Generales'!Z136</f>
        <v>0</v>
      </c>
      <c r="AA31" s="46">
        <f>Índice!$G$51*'Datos Generales'!AA136</f>
        <v>0</v>
      </c>
      <c r="AB31" s="46">
        <f>Índice!$G$51*'Datos Generales'!AB136</f>
        <v>0</v>
      </c>
      <c r="AC31" s="46">
        <f>Índice!$G$51*'Datos Generales'!AC136</f>
        <v>0</v>
      </c>
      <c r="AD31" s="46">
        <f>Índice!$G$51*'Datos Generales'!AD136</f>
        <v>0</v>
      </c>
      <c r="AE31" s="46">
        <f>Índice!$G$51*'Datos Generales'!AE136</f>
        <v>0</v>
      </c>
      <c r="AF31" s="46">
        <f>Índice!$G$51*'Datos Generales'!AF136</f>
        <v>0</v>
      </c>
      <c r="AG31" s="46">
        <f>Índice!$G$51*'Datos Generales'!AG136</f>
        <v>0</v>
      </c>
      <c r="AH31" s="46">
        <f>Índice!$G$51*'Datos Generales'!AH136</f>
        <v>0</v>
      </c>
      <c r="AI31" s="46">
        <f>Índice!$G$51*'Datos Generales'!AI136</f>
        <v>0</v>
      </c>
      <c r="AJ31" s="46">
        <f>Índice!$G$51*'Datos Generales'!AJ136</f>
        <v>0</v>
      </c>
      <c r="AK31" s="46">
        <f>Índice!$G$51*'Datos Generales'!AK136</f>
        <v>0</v>
      </c>
      <c r="AL31" s="46">
        <f>Índice!$G$51*'Datos Generales'!AL136</f>
        <v>0</v>
      </c>
      <c r="AM31" s="46">
        <f>Índice!$G$51*'Datos Generales'!AM136</f>
        <v>0</v>
      </c>
      <c r="AN31" s="46">
        <f>Índice!$G$51*'Datos Generales'!AN136</f>
        <v>0</v>
      </c>
      <c r="AO31" s="46">
        <f>Índice!$G$51*'Datos Generales'!AO136</f>
        <v>0</v>
      </c>
      <c r="AP31" s="46">
        <f>Índice!$G$51*'Datos Generales'!AP136</f>
        <v>0</v>
      </c>
      <c r="AQ31" s="46">
        <f>Índice!$G$51*'Datos Generales'!AQ136</f>
        <v>0</v>
      </c>
    </row>
    <row r="32" spans="2:43">
      <c r="B32" s="66" t="str">
        <f>'Datos Generales'!B137</f>
        <v>5.31.15.00  Resultado De Intermediación</v>
      </c>
      <c r="C32" s="46">
        <f>Índice!$G$51*'Datos Generales'!C137</f>
        <v>-228375.82466536085</v>
      </c>
      <c r="D32" s="46">
        <f>Índice!$G$51*'Datos Generales'!D137</f>
        <v>0</v>
      </c>
      <c r="E32" s="46">
        <f>Índice!$G$51*'Datos Generales'!E137</f>
        <v>418501.84908889059</v>
      </c>
      <c r="F32" s="46">
        <f>Índice!$G$51*'Datos Generales'!F137</f>
        <v>739527.63380261767</v>
      </c>
      <c r="G32" s="46">
        <f>Índice!$G$51*'Datos Generales'!G137</f>
        <v>-12027.253731765437</v>
      </c>
      <c r="H32" s="46">
        <f>Índice!$G$51*'Datos Generales'!H137</f>
        <v>-62517.103188352507</v>
      </c>
      <c r="I32" s="46">
        <f>Índice!$G$51*'Datos Generales'!I137</f>
        <v>81298.304353667409</v>
      </c>
      <c r="J32" s="46">
        <f>Índice!$G$51*'Datos Generales'!J137</f>
        <v>-126482.71826673548</v>
      </c>
      <c r="K32" s="46">
        <f>Índice!$G$51*'Datos Generales'!K137</f>
        <v>-5062.0576152056619</v>
      </c>
      <c r="L32" s="46">
        <f>Índice!$G$51*'Datos Generales'!L137</f>
        <v>126282.29718358659</v>
      </c>
      <c r="M32" s="46">
        <f>Índice!$G$51*'Datos Generales'!M137</f>
        <v>-63237.514230559813</v>
      </c>
      <c r="N32" s="46">
        <f>Índice!$G$51*'Datos Generales'!N137</f>
        <v>-1887.2285587006172</v>
      </c>
      <c r="O32" s="46">
        <f>Índice!$G$51*'Datos Generales'!O137</f>
        <v>161.75108364387182</v>
      </c>
      <c r="P32" s="46">
        <f>Índice!$G$51*'Datos Generales'!P137</f>
        <v>59882.902822070268</v>
      </c>
      <c r="Q32" s="46">
        <f>Índice!$G$51*'Datos Generales'!Q137</f>
        <v>0</v>
      </c>
      <c r="R32" s="46">
        <f>Índice!$G$51*'Datos Generales'!R137</f>
        <v>238810.4931375114</v>
      </c>
      <c r="S32" s="46">
        <f>Índice!$G$51*'Datos Generales'!S137</f>
        <v>-5395.0615538003549</v>
      </c>
      <c r="T32" s="46">
        <f>Índice!$G$51*'Datos Generales'!T137</f>
        <v>292992.68672969361</v>
      </c>
      <c r="U32" s="46">
        <f>Índice!$G$51*'Datos Generales'!U137</f>
        <v>-21300.010253074153</v>
      </c>
      <c r="V32" s="46">
        <f>Índice!$G$51*'Datos Generales'!V137</f>
        <v>139284.96298286674</v>
      </c>
      <c r="W32" s="46">
        <f>Índice!$G$51*'Datos Generales'!W137</f>
        <v>-18164.160556070172</v>
      </c>
      <c r="X32" s="46">
        <f>Índice!$G$51*'Datos Generales'!X137</f>
        <v>-35700.541291604495</v>
      </c>
      <c r="Y32" s="46">
        <f>Índice!$G$51*'Datos Generales'!Y137</f>
        <v>219396.47400315371</v>
      </c>
      <c r="Z32" s="46">
        <f>Índice!$G$51*'Datos Generales'!Z137</f>
        <v>2510.5447564364554</v>
      </c>
      <c r="AA32" s="46">
        <f>Índice!$G$51*'Datos Generales'!AA137</f>
        <v>-23309.877953062132</v>
      </c>
      <c r="AB32" s="46">
        <f>Índice!$G$51*'Datos Generales'!AB137</f>
        <v>219493.12690477367</v>
      </c>
      <c r="AC32" s="46">
        <f>Índice!$G$51*'Datos Generales'!AC137</f>
        <v>29324.189830364656</v>
      </c>
      <c r="AD32" s="46">
        <f>Índice!$G$51*'Datos Generales'!AD137</f>
        <v>-427336.24249581038</v>
      </c>
      <c r="AE32" s="46">
        <f>Índice!$G$51*'Datos Generales'!AE137</f>
        <v>0</v>
      </c>
      <c r="AF32" s="46">
        <f>Índice!$G$51*'Datos Generales'!AF137</f>
        <v>0</v>
      </c>
      <c r="AG32" s="46">
        <f>Índice!$G$51*'Datos Generales'!AG137</f>
        <v>0</v>
      </c>
      <c r="AH32" s="46">
        <f>Índice!$G$51*'Datos Generales'!AH137</f>
        <v>0</v>
      </c>
      <c r="AI32" s="46">
        <f>Índice!$G$51*'Datos Generales'!AI137</f>
        <v>0</v>
      </c>
      <c r="AJ32" s="46">
        <f>Índice!$G$51*'Datos Generales'!AJ137</f>
        <v>0</v>
      </c>
      <c r="AK32" s="46">
        <f>Índice!$G$51*'Datos Generales'!AK137</f>
        <v>0</v>
      </c>
      <c r="AL32" s="46">
        <f>Índice!$G$51*'Datos Generales'!AL137</f>
        <v>0</v>
      </c>
      <c r="AM32" s="46">
        <f>Índice!$G$51*'Datos Generales'!AM137</f>
        <v>0</v>
      </c>
      <c r="AN32" s="46">
        <f>Índice!$G$51*'Datos Generales'!AN137</f>
        <v>0</v>
      </c>
      <c r="AO32" s="46">
        <f>Índice!$G$51*'Datos Generales'!AO137</f>
        <v>0</v>
      </c>
      <c r="AP32" s="46">
        <f>Índice!$G$51*'Datos Generales'!AP137</f>
        <v>0</v>
      </c>
      <c r="AQ32" s="46">
        <f>Índice!$G$51*'Datos Generales'!AQ137</f>
        <v>1536671.6223191747</v>
      </c>
    </row>
    <row r="33" spans="2:43">
      <c r="B33" s="67" t="str">
        <f>'Datos Generales'!B138</f>
        <v>5.31.15.10  Comisión Agentes Directos</v>
      </c>
      <c r="C33" s="46">
        <f>Índice!$G$51*'Datos Generales'!C138</f>
        <v>0</v>
      </c>
      <c r="D33" s="46">
        <f>Índice!$G$51*'Datos Generales'!D138</f>
        <v>0</v>
      </c>
      <c r="E33" s="46">
        <f>Índice!$G$51*'Datos Generales'!E138</f>
        <v>0</v>
      </c>
      <c r="F33" s="46">
        <f>Índice!$G$51*'Datos Generales'!F138</f>
        <v>0</v>
      </c>
      <c r="G33" s="46">
        <f>Índice!$G$51*'Datos Generales'!G138</f>
        <v>1728.4384921617016</v>
      </c>
      <c r="H33" s="46">
        <f>Índice!$G$51*'Datos Generales'!H138</f>
        <v>0</v>
      </c>
      <c r="I33" s="46">
        <f>Índice!$G$51*'Datos Generales'!I138</f>
        <v>42069.821667220567</v>
      </c>
      <c r="J33" s="46">
        <f>Índice!$G$51*'Datos Generales'!J138</f>
        <v>51240.887138402359</v>
      </c>
      <c r="K33" s="46">
        <f>Índice!$G$51*'Datos Generales'!K138</f>
        <v>0</v>
      </c>
      <c r="L33" s="46">
        <f>Índice!$G$51*'Datos Generales'!L138</f>
        <v>57603.936119812475</v>
      </c>
      <c r="M33" s="46">
        <f>Índice!$G$51*'Datos Generales'!M138</f>
        <v>101.77943869722318</v>
      </c>
      <c r="N33" s="46">
        <f>Índice!$G$51*'Datos Generales'!N138</f>
        <v>2470.1069855254877</v>
      </c>
      <c r="O33" s="46">
        <f>Índice!$G$51*'Datos Generales'!O138</f>
        <v>0</v>
      </c>
      <c r="P33" s="46">
        <f>Índice!$G$51*'Datos Generales'!P138</f>
        <v>16803.109156348772</v>
      </c>
      <c r="Q33" s="46">
        <f>Índice!$G$51*'Datos Generales'!Q138</f>
        <v>0</v>
      </c>
      <c r="R33" s="46">
        <f>Índice!$G$51*'Datos Generales'!R138</f>
        <v>0</v>
      </c>
      <c r="S33" s="46">
        <f>Índice!$G$51*'Datos Generales'!S138</f>
        <v>298.93014474512273</v>
      </c>
      <c r="T33" s="46">
        <f>Índice!$G$51*'Datos Generales'!T138</f>
        <v>205850.30688511606</v>
      </c>
      <c r="U33" s="46">
        <f>Índice!$G$51*'Datos Generales'!U138</f>
        <v>596.31348951004441</v>
      </c>
      <c r="V33" s="46">
        <f>Índice!$G$51*'Datos Generales'!V138</f>
        <v>35988.643836488212</v>
      </c>
      <c r="W33" s="46">
        <f>Índice!$G$51*'Datos Generales'!W138</f>
        <v>457.36665700284965</v>
      </c>
      <c r="X33" s="46">
        <f>Índice!$G$51*'Datos Generales'!X138</f>
        <v>0</v>
      </c>
      <c r="Y33" s="46">
        <f>Índice!$G$51*'Datos Generales'!Y138</f>
        <v>60215.28804067288</v>
      </c>
      <c r="Z33" s="46">
        <f>Índice!$G$51*'Datos Generales'!Z138</f>
        <v>0</v>
      </c>
      <c r="AA33" s="46">
        <f>Índice!$G$51*'Datos Generales'!AA138</f>
        <v>38313.48420673026</v>
      </c>
      <c r="AB33" s="46">
        <f>Índice!$G$51*'Datos Generales'!AB138</f>
        <v>0</v>
      </c>
      <c r="AC33" s="46">
        <f>Índice!$G$51*'Datos Generales'!AC138</f>
        <v>0</v>
      </c>
      <c r="AD33" s="46">
        <f>Índice!$G$51*'Datos Generales'!AD138</f>
        <v>0</v>
      </c>
      <c r="AE33" s="46">
        <f>Índice!$G$51*'Datos Generales'!AE138</f>
        <v>0</v>
      </c>
      <c r="AF33" s="46">
        <f>Índice!$G$51*'Datos Generales'!AF138</f>
        <v>0</v>
      </c>
      <c r="AG33" s="46">
        <f>Índice!$G$51*'Datos Generales'!AG138</f>
        <v>0</v>
      </c>
      <c r="AH33" s="46">
        <f>Índice!$G$51*'Datos Generales'!AH138</f>
        <v>0</v>
      </c>
      <c r="AI33" s="46">
        <f>Índice!$G$51*'Datos Generales'!AI138</f>
        <v>0</v>
      </c>
      <c r="AJ33" s="46">
        <f>Índice!$G$51*'Datos Generales'!AJ138</f>
        <v>0</v>
      </c>
      <c r="AK33" s="46">
        <f>Índice!$G$51*'Datos Generales'!AK138</f>
        <v>0</v>
      </c>
      <c r="AL33" s="46">
        <f>Índice!$G$51*'Datos Generales'!AL138</f>
        <v>0</v>
      </c>
      <c r="AM33" s="46">
        <f>Índice!$G$51*'Datos Generales'!AM138</f>
        <v>0</v>
      </c>
      <c r="AN33" s="46">
        <f>Índice!$G$51*'Datos Generales'!AN138</f>
        <v>0</v>
      </c>
      <c r="AO33" s="46">
        <f>Índice!$G$51*'Datos Generales'!AO138</f>
        <v>0</v>
      </c>
      <c r="AP33" s="46">
        <f>Índice!$G$51*'Datos Generales'!AP138</f>
        <v>0</v>
      </c>
      <c r="AQ33" s="46">
        <f>Índice!$G$51*'Datos Generales'!AQ138</f>
        <v>513738.41225843399</v>
      </c>
    </row>
    <row r="34" spans="2:43">
      <c r="B34" s="67" t="str">
        <f>'Datos Generales'!B139</f>
        <v>5.31.15.20  Comisión Corredores Y Retribución Asesores Previsionales</v>
      </c>
      <c r="C34" s="46">
        <f>Índice!$G$51*'Datos Generales'!C139</f>
        <v>225416.13338895919</v>
      </c>
      <c r="D34" s="46">
        <f>Índice!$G$51*'Datos Generales'!D139</f>
        <v>0</v>
      </c>
      <c r="E34" s="46">
        <f>Índice!$G$51*'Datos Generales'!E139</f>
        <v>510197.52193804312</v>
      </c>
      <c r="F34" s="46">
        <f>Índice!$G$51*'Datos Generales'!F139</f>
        <v>551116.43603142386</v>
      </c>
      <c r="G34" s="46">
        <f>Índice!$G$51*'Datos Generales'!G139</f>
        <v>5794.8430572545803</v>
      </c>
      <c r="H34" s="46">
        <f>Índice!$G$51*'Datos Generales'!H139</f>
        <v>90901.810905028251</v>
      </c>
      <c r="I34" s="46">
        <f>Índice!$G$51*'Datos Generales'!I139</f>
        <v>285288.51797116408</v>
      </c>
      <c r="J34" s="46">
        <f>Índice!$G$51*'Datos Generales'!J139</f>
        <v>0</v>
      </c>
      <c r="K34" s="46">
        <f>Índice!$G$51*'Datos Generales'!K139</f>
        <v>12122.536610545816</v>
      </c>
      <c r="L34" s="46">
        <f>Índice!$G$51*'Datos Generales'!L139</f>
        <v>94356.566563664514</v>
      </c>
      <c r="M34" s="46">
        <f>Índice!$G$51*'Datos Generales'!M139</f>
        <v>42600.550837570088</v>
      </c>
      <c r="N34" s="46">
        <f>Índice!$G$51*'Datos Generales'!N139</f>
        <v>0</v>
      </c>
      <c r="O34" s="46">
        <f>Índice!$G$51*'Datos Generales'!O139</f>
        <v>161.75108364387182</v>
      </c>
      <c r="P34" s="46">
        <f>Índice!$G$51*'Datos Generales'!P139</f>
        <v>68604.865967571997</v>
      </c>
      <c r="Q34" s="46">
        <f>Índice!$G$51*'Datos Generales'!Q139</f>
        <v>0</v>
      </c>
      <c r="R34" s="46">
        <f>Índice!$G$51*'Datos Generales'!R139</f>
        <v>392424.79016553407</v>
      </c>
      <c r="S34" s="46">
        <f>Índice!$G$51*'Datos Generales'!S139</f>
        <v>0</v>
      </c>
      <c r="T34" s="46">
        <f>Índice!$G$51*'Datos Generales'!T139</f>
        <v>287117.18910204282</v>
      </c>
      <c r="U34" s="46">
        <f>Índice!$G$51*'Datos Generales'!U139</f>
        <v>10313.973879409705</v>
      </c>
      <c r="V34" s="46">
        <f>Índice!$G$51*'Datos Generales'!V139</f>
        <v>352804.12739267858</v>
      </c>
      <c r="W34" s="46">
        <f>Índice!$G$51*'Datos Generales'!W139</f>
        <v>8394.5276868357596</v>
      </c>
      <c r="X34" s="46">
        <f>Índice!$G$51*'Datos Generales'!X139</f>
        <v>24219.484729990596</v>
      </c>
      <c r="Y34" s="46">
        <f>Índice!$G$51*'Datos Generales'!Y139</f>
        <v>417205.40973405645</v>
      </c>
      <c r="Z34" s="46">
        <f>Índice!$G$51*'Datos Generales'!Z139</f>
        <v>4524.4341363729573</v>
      </c>
      <c r="AA34" s="46">
        <f>Índice!$G$51*'Datos Generales'!AA139</f>
        <v>0</v>
      </c>
      <c r="AB34" s="46">
        <f>Índice!$G$51*'Datos Generales'!AB139</f>
        <v>579295.37515644776</v>
      </c>
      <c r="AC34" s="46">
        <f>Índice!$G$51*'Datos Generales'!AC139</f>
        <v>30470.236032838122</v>
      </c>
      <c r="AD34" s="46">
        <f>Índice!$G$51*'Datos Generales'!AD139</f>
        <v>262311.15781956003</v>
      </c>
      <c r="AE34" s="46">
        <f>Índice!$G$51*'Datos Generales'!AE139</f>
        <v>0</v>
      </c>
      <c r="AF34" s="46">
        <f>Índice!$G$51*'Datos Generales'!AF139</f>
        <v>0</v>
      </c>
      <c r="AG34" s="46">
        <f>Índice!$G$51*'Datos Generales'!AG139</f>
        <v>0</v>
      </c>
      <c r="AH34" s="46">
        <f>Índice!$G$51*'Datos Generales'!AH139</f>
        <v>0</v>
      </c>
      <c r="AI34" s="46">
        <f>Índice!$G$51*'Datos Generales'!AI139</f>
        <v>0</v>
      </c>
      <c r="AJ34" s="46">
        <f>Índice!$G$51*'Datos Generales'!AJ139</f>
        <v>0</v>
      </c>
      <c r="AK34" s="46">
        <f>Índice!$G$51*'Datos Generales'!AK139</f>
        <v>0</v>
      </c>
      <c r="AL34" s="46">
        <f>Índice!$G$51*'Datos Generales'!AL139</f>
        <v>0</v>
      </c>
      <c r="AM34" s="46">
        <f>Índice!$G$51*'Datos Generales'!AM139</f>
        <v>0</v>
      </c>
      <c r="AN34" s="46">
        <f>Índice!$G$51*'Datos Generales'!AN139</f>
        <v>0</v>
      </c>
      <c r="AO34" s="46">
        <f>Índice!$G$51*'Datos Generales'!AO139</f>
        <v>0</v>
      </c>
      <c r="AP34" s="46">
        <f>Índice!$G$51*'Datos Generales'!AP139</f>
        <v>0</v>
      </c>
      <c r="AQ34" s="46">
        <f>Índice!$G$51*'Datos Generales'!AQ139</f>
        <v>4255642.2401906364</v>
      </c>
    </row>
    <row r="35" spans="2:43">
      <c r="B35" s="67" t="str">
        <f>'Datos Generales'!B140</f>
        <v>5.31.15.30  Comisiones De Reaseguro Aceptado</v>
      </c>
      <c r="C35" s="46">
        <f>Índice!$G$51*'Datos Generales'!C140</f>
        <v>2585.6750411890735</v>
      </c>
      <c r="D35" s="46">
        <f>Índice!$G$51*'Datos Generales'!D140</f>
        <v>0</v>
      </c>
      <c r="E35" s="46">
        <f>Índice!$G$51*'Datos Generales'!E140</f>
        <v>0</v>
      </c>
      <c r="F35" s="46">
        <f>Índice!$G$51*'Datos Generales'!F140</f>
        <v>188411.19777119381</v>
      </c>
      <c r="G35" s="46">
        <f>Índice!$G$51*'Datos Generales'!G140</f>
        <v>0</v>
      </c>
      <c r="H35" s="46">
        <f>Índice!$G$51*'Datos Generales'!H140</f>
        <v>2092.7761789267506</v>
      </c>
      <c r="I35" s="46">
        <f>Índice!$G$51*'Datos Generales'!I140</f>
        <v>0</v>
      </c>
      <c r="J35" s="46">
        <f>Índice!$G$51*'Datos Generales'!J140</f>
        <v>0</v>
      </c>
      <c r="K35" s="46">
        <f>Índice!$G$51*'Datos Generales'!K140</f>
        <v>0</v>
      </c>
      <c r="L35" s="46">
        <f>Índice!$G$51*'Datos Generales'!L140</f>
        <v>0</v>
      </c>
      <c r="M35" s="46">
        <f>Índice!$G$51*'Datos Generales'!M140</f>
        <v>0</v>
      </c>
      <c r="N35" s="46">
        <f>Índice!$G$51*'Datos Generales'!N140</f>
        <v>0</v>
      </c>
      <c r="O35" s="46">
        <f>Índice!$G$51*'Datos Generales'!O140</f>
        <v>0</v>
      </c>
      <c r="P35" s="46">
        <f>Índice!$G$51*'Datos Generales'!P140</f>
        <v>0</v>
      </c>
      <c r="Q35" s="46">
        <f>Índice!$G$51*'Datos Generales'!Q140</f>
        <v>0</v>
      </c>
      <c r="R35" s="46">
        <f>Índice!$G$51*'Datos Generales'!R140</f>
        <v>0</v>
      </c>
      <c r="S35" s="46">
        <f>Índice!$G$51*'Datos Generales'!S140</f>
        <v>0</v>
      </c>
      <c r="T35" s="46">
        <f>Índice!$G$51*'Datos Generales'!T140</f>
        <v>0</v>
      </c>
      <c r="U35" s="46">
        <f>Índice!$G$51*'Datos Generales'!U140</f>
        <v>0</v>
      </c>
      <c r="V35" s="46">
        <f>Índice!$G$51*'Datos Generales'!V140</f>
        <v>0</v>
      </c>
      <c r="W35" s="46">
        <f>Índice!$G$51*'Datos Generales'!W140</f>
        <v>0</v>
      </c>
      <c r="X35" s="46">
        <f>Índice!$G$51*'Datos Generales'!X140</f>
        <v>0</v>
      </c>
      <c r="Y35" s="46">
        <f>Índice!$G$51*'Datos Generales'!Y140</f>
        <v>0</v>
      </c>
      <c r="Z35" s="46">
        <f>Índice!$G$51*'Datos Generales'!Z140</f>
        <v>0</v>
      </c>
      <c r="AA35" s="46">
        <f>Índice!$G$51*'Datos Generales'!AA140</f>
        <v>0</v>
      </c>
      <c r="AB35" s="46">
        <f>Índice!$G$51*'Datos Generales'!AB140</f>
        <v>1371.7464167273602</v>
      </c>
      <c r="AC35" s="46">
        <f>Índice!$G$51*'Datos Generales'!AC140</f>
        <v>0</v>
      </c>
      <c r="AD35" s="46">
        <f>Índice!$G$51*'Datos Generales'!AD140</f>
        <v>0</v>
      </c>
      <c r="AE35" s="46">
        <f>Índice!$G$51*'Datos Generales'!AE140</f>
        <v>0</v>
      </c>
      <c r="AF35" s="46">
        <f>Índice!$G$51*'Datos Generales'!AF140</f>
        <v>0</v>
      </c>
      <c r="AG35" s="46">
        <f>Índice!$G$51*'Datos Generales'!AG140</f>
        <v>0</v>
      </c>
      <c r="AH35" s="46">
        <f>Índice!$G$51*'Datos Generales'!AH140</f>
        <v>0</v>
      </c>
      <c r="AI35" s="46">
        <f>Índice!$G$51*'Datos Generales'!AI140</f>
        <v>0</v>
      </c>
      <c r="AJ35" s="46">
        <f>Índice!$G$51*'Datos Generales'!AJ140</f>
        <v>0</v>
      </c>
      <c r="AK35" s="46">
        <f>Índice!$G$51*'Datos Generales'!AK140</f>
        <v>0</v>
      </c>
      <c r="AL35" s="46">
        <f>Índice!$G$51*'Datos Generales'!AL140</f>
        <v>0</v>
      </c>
      <c r="AM35" s="46">
        <f>Índice!$G$51*'Datos Generales'!AM140</f>
        <v>0</v>
      </c>
      <c r="AN35" s="46">
        <f>Índice!$G$51*'Datos Generales'!AN140</f>
        <v>0</v>
      </c>
      <c r="AO35" s="46">
        <f>Índice!$G$51*'Datos Generales'!AO140</f>
        <v>0</v>
      </c>
      <c r="AP35" s="46">
        <f>Índice!$G$51*'Datos Generales'!AP140</f>
        <v>0</v>
      </c>
      <c r="AQ35" s="46">
        <f>Índice!$G$51*'Datos Generales'!AQ140</f>
        <v>194461.39540803697</v>
      </c>
    </row>
    <row r="36" spans="2:43">
      <c r="B36" s="67" t="str">
        <f>'Datos Generales'!B141</f>
        <v>5.31.15.40  Comisiones De Reaseguro Cedido</v>
      </c>
      <c r="C36" s="46">
        <f>Índice!$G$51*'Datos Generales'!C141</f>
        <v>456377.63309550914</v>
      </c>
      <c r="D36" s="46">
        <f>Índice!$G$51*'Datos Generales'!D141</f>
        <v>0</v>
      </c>
      <c r="E36" s="46">
        <f>Índice!$G$51*'Datos Generales'!E141</f>
        <v>91695.672849152528</v>
      </c>
      <c r="F36" s="46">
        <f>Índice!$G$51*'Datos Generales'!F141</f>
        <v>0</v>
      </c>
      <c r="G36" s="46">
        <f>Índice!$G$51*'Datos Generales'!G141</f>
        <v>19550.535281181717</v>
      </c>
      <c r="H36" s="46">
        <f>Índice!$G$51*'Datos Generales'!H141</f>
        <v>155511.69027230749</v>
      </c>
      <c r="I36" s="46">
        <f>Índice!$G$51*'Datos Generales'!I141</f>
        <v>246060.03528471725</v>
      </c>
      <c r="J36" s="46">
        <f>Índice!$G$51*'Datos Generales'!J141</f>
        <v>177723.60540513785</v>
      </c>
      <c r="K36" s="46">
        <f>Índice!$G$51*'Datos Generales'!K141</f>
        <v>17184.59422575148</v>
      </c>
      <c r="L36" s="46">
        <f>Índice!$G$51*'Datos Generales'!L141</f>
        <v>25678.205499890399</v>
      </c>
      <c r="M36" s="46">
        <f>Índice!$G$51*'Datos Generales'!M141</f>
        <v>105939.84450682712</v>
      </c>
      <c r="N36" s="46">
        <f>Índice!$G$51*'Datos Generales'!N141</f>
        <v>4357.3355442261045</v>
      </c>
      <c r="O36" s="46">
        <f>Índice!$G$51*'Datos Generales'!O141</f>
        <v>0</v>
      </c>
      <c r="P36" s="46">
        <f>Índice!$G$51*'Datos Generales'!P141</f>
        <v>25525.072301850501</v>
      </c>
      <c r="Q36" s="46">
        <f>Índice!$G$51*'Datos Generales'!Q141</f>
        <v>0</v>
      </c>
      <c r="R36" s="46">
        <f>Índice!$G$51*'Datos Generales'!R141</f>
        <v>153614.2970280227</v>
      </c>
      <c r="S36" s="46">
        <f>Índice!$G$51*'Datos Generales'!S141</f>
        <v>5693.9916985454774</v>
      </c>
      <c r="T36" s="46">
        <f>Índice!$G$51*'Datos Generales'!T141</f>
        <v>199974.8092574653</v>
      </c>
      <c r="U36" s="46">
        <f>Índice!$G$51*'Datos Generales'!U141</f>
        <v>32210.297621993905</v>
      </c>
      <c r="V36" s="46">
        <f>Índice!$G$51*'Datos Generales'!V141</f>
        <v>249507.80824630003</v>
      </c>
      <c r="W36" s="46">
        <f>Índice!$G$51*'Datos Generales'!W141</f>
        <v>27016.05489990878</v>
      </c>
      <c r="X36" s="46">
        <f>Índice!$G$51*'Datos Generales'!X141</f>
        <v>59920.026021595091</v>
      </c>
      <c r="Y36" s="46">
        <f>Índice!$G$51*'Datos Generales'!Y141</f>
        <v>258024.22377157563</v>
      </c>
      <c r="Z36" s="46">
        <f>Índice!$G$51*'Datos Generales'!Z141</f>
        <v>2013.8893799365017</v>
      </c>
      <c r="AA36" s="46">
        <f>Índice!$G$51*'Datos Generales'!AA141</f>
        <v>61623.362159792392</v>
      </c>
      <c r="AB36" s="46">
        <f>Índice!$G$51*'Datos Generales'!AB141</f>
        <v>361173.99466840143</v>
      </c>
      <c r="AC36" s="46">
        <f>Índice!$G$51*'Datos Generales'!AC141</f>
        <v>1146.0462024734657</v>
      </c>
      <c r="AD36" s="46">
        <f>Índice!$G$51*'Datos Generales'!AD141</f>
        <v>689647.40031537041</v>
      </c>
      <c r="AE36" s="46">
        <f>Índice!$G$51*'Datos Generales'!AE141</f>
        <v>0</v>
      </c>
      <c r="AF36" s="46">
        <f>Índice!$G$51*'Datos Generales'!AF141</f>
        <v>0</v>
      </c>
      <c r="AG36" s="46">
        <f>Índice!$G$51*'Datos Generales'!AG141</f>
        <v>0</v>
      </c>
      <c r="AH36" s="46">
        <f>Índice!$G$51*'Datos Generales'!AH141</f>
        <v>0</v>
      </c>
      <c r="AI36" s="46">
        <f>Índice!$G$51*'Datos Generales'!AI141</f>
        <v>0</v>
      </c>
      <c r="AJ36" s="46">
        <f>Índice!$G$51*'Datos Generales'!AJ141</f>
        <v>0</v>
      </c>
      <c r="AK36" s="46">
        <f>Índice!$G$51*'Datos Generales'!AK141</f>
        <v>0</v>
      </c>
      <c r="AL36" s="46">
        <f>Índice!$G$51*'Datos Generales'!AL141</f>
        <v>0</v>
      </c>
      <c r="AM36" s="46">
        <f>Índice!$G$51*'Datos Generales'!AM141</f>
        <v>0</v>
      </c>
      <c r="AN36" s="46">
        <f>Índice!$G$51*'Datos Generales'!AN141</f>
        <v>0</v>
      </c>
      <c r="AO36" s="46">
        <f>Índice!$G$51*'Datos Generales'!AO141</f>
        <v>0</v>
      </c>
      <c r="AP36" s="46">
        <f>Índice!$G$51*'Datos Generales'!AP141</f>
        <v>0</v>
      </c>
      <c r="AQ36" s="46">
        <f>Índice!$G$51*'Datos Generales'!AQ141</f>
        <v>3427170.4255379327</v>
      </c>
    </row>
    <row r="37" spans="2:43">
      <c r="B37" s="66" t="str">
        <f>'Datos Generales'!B142</f>
        <v>5.31.16.00  Gastos Por Reaseguro No Proporcional</v>
      </c>
      <c r="C37" s="46">
        <f>Índice!$G$51*'Datos Generales'!C142</f>
        <v>171041.95982209148</v>
      </c>
      <c r="D37" s="46">
        <f>Índice!$G$51*'Datos Generales'!D142</f>
        <v>0</v>
      </c>
      <c r="E37" s="46">
        <f>Índice!$G$51*'Datos Generales'!E142</f>
        <v>123284.51043338684</v>
      </c>
      <c r="F37" s="46">
        <f>Índice!$G$51*'Datos Generales'!F142</f>
        <v>2856.1440662984987</v>
      </c>
      <c r="G37" s="46">
        <f>Índice!$G$51*'Datos Generales'!G142</f>
        <v>1254.189618232087</v>
      </c>
      <c r="H37" s="46">
        <f>Índice!$G$51*'Datos Generales'!H142</f>
        <v>8034.0790971637871</v>
      </c>
      <c r="I37" s="46">
        <f>Índice!$G$51*'Datos Generales'!I142</f>
        <v>22187.166333147128</v>
      </c>
      <c r="J37" s="46">
        <f>Índice!$G$51*'Datos Generales'!J142</f>
        <v>3891.1300301935353</v>
      </c>
      <c r="K37" s="46">
        <f>Índice!$G$51*'Datos Generales'!K142</f>
        <v>7318.8829806040121</v>
      </c>
      <c r="L37" s="46">
        <f>Índice!$G$51*'Datos Generales'!L142</f>
        <v>24801.25829968675</v>
      </c>
      <c r="M37" s="46">
        <f>Índice!$G$51*'Datos Generales'!M142</f>
        <v>17725.090333118842</v>
      </c>
      <c r="N37" s="46">
        <f>Índice!$G$51*'Datos Generales'!N142</f>
        <v>0</v>
      </c>
      <c r="O37" s="46">
        <f>Índice!$G$51*'Datos Generales'!O142</f>
        <v>0</v>
      </c>
      <c r="P37" s="46">
        <f>Índice!$G$51*'Datos Generales'!P142</f>
        <v>27862.552237645043</v>
      </c>
      <c r="Q37" s="46">
        <f>Índice!$G$51*'Datos Generales'!Q142</f>
        <v>0</v>
      </c>
      <c r="R37" s="46">
        <f>Índice!$G$51*'Datos Generales'!R142</f>
        <v>421106.52767269354</v>
      </c>
      <c r="S37" s="46">
        <f>Índice!$G$51*'Datos Generales'!S142</f>
        <v>0</v>
      </c>
      <c r="T37" s="46">
        <f>Índice!$G$51*'Datos Generales'!T142</f>
        <v>46883.905148457437</v>
      </c>
      <c r="U37" s="46">
        <f>Índice!$G$51*'Datos Generales'!U142</f>
        <v>1245.1739840617729</v>
      </c>
      <c r="V37" s="46">
        <f>Índice!$G$51*'Datos Generales'!V142</f>
        <v>83533.562907913249</v>
      </c>
      <c r="W37" s="46">
        <f>Índice!$G$51*'Datos Generales'!W142</f>
        <v>4478.2953026778196</v>
      </c>
      <c r="X37" s="46">
        <f>Índice!$G$51*'Datos Generales'!X142</f>
        <v>1618.880859278325</v>
      </c>
      <c r="Y37" s="46">
        <f>Índice!$G$51*'Datos Generales'!Y142</f>
        <v>91647.898826906894</v>
      </c>
      <c r="Z37" s="46">
        <f>Índice!$G$51*'Datos Generales'!Z142</f>
        <v>16171.219267294107</v>
      </c>
      <c r="AA37" s="46">
        <f>Índice!$G$51*'Datos Generales'!AA142</f>
        <v>9482.590987194264</v>
      </c>
      <c r="AB37" s="46">
        <f>Índice!$G$51*'Datos Generales'!AB142</f>
        <v>412544.06170229311</v>
      </c>
      <c r="AC37" s="46">
        <f>Índice!$G$51*'Datos Generales'!AC142</f>
        <v>3648.8127647237679</v>
      </c>
      <c r="AD37" s="46">
        <f>Índice!$G$51*'Datos Generales'!AD142</f>
        <v>63940.866278699767</v>
      </c>
      <c r="AE37" s="46">
        <f>Índice!$G$51*'Datos Generales'!AE142</f>
        <v>0</v>
      </c>
      <c r="AF37" s="46">
        <f>Índice!$G$51*'Datos Generales'!AF142</f>
        <v>0</v>
      </c>
      <c r="AG37" s="46">
        <f>Índice!$G$51*'Datos Generales'!AG142</f>
        <v>0</v>
      </c>
      <c r="AH37" s="46">
        <f>Índice!$G$51*'Datos Generales'!AH142</f>
        <v>0</v>
      </c>
      <c r="AI37" s="46">
        <f>Índice!$G$51*'Datos Generales'!AI142</f>
        <v>0</v>
      </c>
      <c r="AJ37" s="46">
        <f>Índice!$G$51*'Datos Generales'!AJ142</f>
        <v>0</v>
      </c>
      <c r="AK37" s="46">
        <f>Índice!$G$51*'Datos Generales'!AK142</f>
        <v>0</v>
      </c>
      <c r="AL37" s="46">
        <f>Índice!$G$51*'Datos Generales'!AL142</f>
        <v>0</v>
      </c>
      <c r="AM37" s="46">
        <f>Índice!$G$51*'Datos Generales'!AM142</f>
        <v>0</v>
      </c>
      <c r="AN37" s="46">
        <f>Índice!$G$51*'Datos Generales'!AN142</f>
        <v>0</v>
      </c>
      <c r="AO37" s="46">
        <f>Índice!$G$51*'Datos Generales'!AO142</f>
        <v>0</v>
      </c>
      <c r="AP37" s="46">
        <f>Índice!$G$51*'Datos Generales'!AP142</f>
        <v>0</v>
      </c>
      <c r="AQ37" s="46">
        <f>Índice!$G$51*'Datos Generales'!AQ142</f>
        <v>1566558.758953762</v>
      </c>
    </row>
    <row r="38" spans="2:43">
      <c r="B38" s="66" t="str">
        <f>'Datos Generales'!B143</f>
        <v>5.31.17.00  Gastos Médicos</v>
      </c>
      <c r="C38" s="46">
        <f>Índice!$G$51*'Datos Generales'!C143</f>
        <v>0</v>
      </c>
      <c r="D38" s="46">
        <f>Índice!$G$51*'Datos Generales'!D143</f>
        <v>0</v>
      </c>
      <c r="E38" s="46">
        <f>Índice!$G$51*'Datos Generales'!E143</f>
        <v>0</v>
      </c>
      <c r="F38" s="46">
        <f>Índice!$G$51*'Datos Generales'!F143</f>
        <v>0</v>
      </c>
      <c r="G38" s="46">
        <f>Índice!$G$51*'Datos Generales'!G143</f>
        <v>0</v>
      </c>
      <c r="H38" s="46">
        <f>Índice!$G$51*'Datos Generales'!H143</f>
        <v>0</v>
      </c>
      <c r="I38" s="46">
        <f>Índice!$G$51*'Datos Generales'!I143</f>
        <v>0</v>
      </c>
      <c r="J38" s="46">
        <f>Índice!$G$51*'Datos Generales'!J143</f>
        <v>0</v>
      </c>
      <c r="K38" s="46">
        <f>Índice!$G$51*'Datos Generales'!K143</f>
        <v>509.86946775938509</v>
      </c>
      <c r="L38" s="46">
        <f>Índice!$G$51*'Datos Generales'!L143</f>
        <v>0</v>
      </c>
      <c r="M38" s="46">
        <f>Índice!$G$51*'Datos Generales'!M143</f>
        <v>0</v>
      </c>
      <c r="N38" s="46">
        <f>Índice!$G$51*'Datos Generales'!N143</f>
        <v>0</v>
      </c>
      <c r="O38" s="46">
        <f>Índice!$G$51*'Datos Generales'!O143</f>
        <v>0</v>
      </c>
      <c r="P38" s="46">
        <f>Índice!$G$51*'Datos Generales'!P143</f>
        <v>0</v>
      </c>
      <c r="Q38" s="46">
        <f>Índice!$G$51*'Datos Generales'!Q143</f>
        <v>0</v>
      </c>
      <c r="R38" s="46">
        <f>Índice!$G$51*'Datos Generales'!R143</f>
        <v>0</v>
      </c>
      <c r="S38" s="46">
        <f>Índice!$G$51*'Datos Generales'!S143</f>
        <v>0</v>
      </c>
      <c r="T38" s="46">
        <f>Índice!$G$51*'Datos Generales'!T143</f>
        <v>0</v>
      </c>
      <c r="U38" s="46">
        <f>Índice!$G$51*'Datos Generales'!U143</f>
        <v>0</v>
      </c>
      <c r="V38" s="46">
        <f>Índice!$G$51*'Datos Generales'!V143</f>
        <v>0</v>
      </c>
      <c r="W38" s="46">
        <f>Índice!$G$51*'Datos Generales'!W143</f>
        <v>0</v>
      </c>
      <c r="X38" s="46">
        <f>Índice!$G$51*'Datos Generales'!X143</f>
        <v>0</v>
      </c>
      <c r="Y38" s="46">
        <f>Índice!$G$51*'Datos Generales'!Y143</f>
        <v>0</v>
      </c>
      <c r="Z38" s="46">
        <f>Índice!$G$51*'Datos Generales'!Z143</f>
        <v>0</v>
      </c>
      <c r="AA38" s="46">
        <f>Índice!$G$51*'Datos Generales'!AA143</f>
        <v>0</v>
      </c>
      <c r="AB38" s="46">
        <f>Índice!$G$51*'Datos Generales'!AB143</f>
        <v>0</v>
      </c>
      <c r="AC38" s="46">
        <f>Índice!$G$51*'Datos Generales'!AC143</f>
        <v>0</v>
      </c>
      <c r="AD38" s="46">
        <f>Índice!$G$51*'Datos Generales'!AD143</f>
        <v>0</v>
      </c>
      <c r="AE38" s="46">
        <f>Índice!$G$51*'Datos Generales'!AE143</f>
        <v>0</v>
      </c>
      <c r="AF38" s="46">
        <f>Índice!$G$51*'Datos Generales'!AF143</f>
        <v>0</v>
      </c>
      <c r="AG38" s="46">
        <f>Índice!$G$51*'Datos Generales'!AG143</f>
        <v>0</v>
      </c>
      <c r="AH38" s="46">
        <f>Índice!$G$51*'Datos Generales'!AH143</f>
        <v>0</v>
      </c>
      <c r="AI38" s="46">
        <f>Índice!$G$51*'Datos Generales'!AI143</f>
        <v>0</v>
      </c>
      <c r="AJ38" s="46">
        <f>Índice!$G$51*'Datos Generales'!AJ143</f>
        <v>0</v>
      </c>
      <c r="AK38" s="46">
        <f>Índice!$G$51*'Datos Generales'!AK143</f>
        <v>0</v>
      </c>
      <c r="AL38" s="46">
        <f>Índice!$G$51*'Datos Generales'!AL143</f>
        <v>0</v>
      </c>
      <c r="AM38" s="46">
        <f>Índice!$G$51*'Datos Generales'!AM143</f>
        <v>0</v>
      </c>
      <c r="AN38" s="46">
        <f>Índice!$G$51*'Datos Generales'!AN143</f>
        <v>0</v>
      </c>
      <c r="AO38" s="46">
        <f>Índice!$G$51*'Datos Generales'!AO143</f>
        <v>0</v>
      </c>
      <c r="AP38" s="46">
        <f>Índice!$G$51*'Datos Generales'!AP143</f>
        <v>0</v>
      </c>
      <c r="AQ38" s="46">
        <f>Índice!$G$51*'Datos Generales'!AQ143</f>
        <v>509.86946775938509</v>
      </c>
    </row>
    <row r="39" spans="2:43">
      <c r="B39" s="66" t="str">
        <f>'Datos Generales'!B144</f>
        <v>5.31.18.00  Deterioro De Seguros</v>
      </c>
      <c r="C39" s="46">
        <f>Índice!$G$51*'Datos Generales'!C144</f>
        <v>31838.888849605079</v>
      </c>
      <c r="D39" s="46">
        <f>Índice!$G$51*'Datos Generales'!D144</f>
        <v>0</v>
      </c>
      <c r="E39" s="46">
        <f>Índice!$G$51*'Datos Generales'!E144</f>
        <v>3098.6823031940094</v>
      </c>
      <c r="F39" s="46">
        <f>Índice!$G$51*'Datos Generales'!F144</f>
        <v>89288.675302819232</v>
      </c>
      <c r="G39" s="46">
        <f>Índice!$G$51*'Datos Generales'!G144</f>
        <v>0</v>
      </c>
      <c r="H39" s="46">
        <f>Índice!$G$51*'Datos Generales'!H144</f>
        <v>3271.8355124062196</v>
      </c>
      <c r="I39" s="46">
        <f>Índice!$G$51*'Datos Generales'!I144</f>
        <v>-8766.5551792166643</v>
      </c>
      <c r="J39" s="46">
        <f>Índice!$G$51*'Datos Generales'!J144</f>
        <v>11175.453079811343</v>
      </c>
      <c r="K39" s="46">
        <f>Índice!$G$51*'Datos Generales'!K144</f>
        <v>0</v>
      </c>
      <c r="L39" s="46">
        <f>Índice!$G$51*'Datos Generales'!L144</f>
        <v>-2528.8853847731243</v>
      </c>
      <c r="M39" s="46">
        <f>Índice!$G$51*'Datos Generales'!M144</f>
        <v>7791.8060259791682</v>
      </c>
      <c r="N39" s="46">
        <f>Índice!$G$51*'Datos Generales'!N144</f>
        <v>0</v>
      </c>
      <c r="O39" s="46">
        <f>Índice!$G$51*'Datos Generales'!O144</f>
        <v>13.788616966362845</v>
      </c>
      <c r="P39" s="46">
        <f>Índice!$G$51*'Datos Generales'!P144</f>
        <v>15024.377567687967</v>
      </c>
      <c r="Q39" s="46">
        <f>Índice!$G$51*'Datos Generales'!Q144</f>
        <v>0</v>
      </c>
      <c r="R39" s="46">
        <f>Índice!$G$51*'Datos Generales'!R144</f>
        <v>26461.858564145354</v>
      </c>
      <c r="S39" s="46">
        <f>Índice!$G$51*'Datos Generales'!S144</f>
        <v>0</v>
      </c>
      <c r="T39" s="46">
        <f>Índice!$G$51*'Datos Generales'!T144</f>
        <v>17752.269818485231</v>
      </c>
      <c r="U39" s="46">
        <f>Índice!$G$51*'Datos Generales'!U144</f>
        <v>-748.07666471033292</v>
      </c>
      <c r="V39" s="46">
        <f>Índice!$G$51*'Datos Generales'!V144</f>
        <v>-4810.2827727140948</v>
      </c>
      <c r="W39" s="46">
        <f>Índice!$G$51*'Datos Generales'!W144</f>
        <v>-874.78168023136584</v>
      </c>
      <c r="X39" s="46">
        <f>Índice!$G$51*'Datos Generales'!X144</f>
        <v>1023.716421182144</v>
      </c>
      <c r="Y39" s="46">
        <f>Índice!$G$51*'Datos Generales'!Y144</f>
        <v>43599.120710502684</v>
      </c>
      <c r="Z39" s="46">
        <f>Índice!$G$51*'Datos Generales'!Z144</f>
        <v>0</v>
      </c>
      <c r="AA39" s="46">
        <f>Índice!$G$51*'Datos Generales'!AA144</f>
        <v>1772.2792230291116</v>
      </c>
      <c r="AB39" s="46">
        <f>Índice!$G$51*'Datos Generales'!AB144</f>
        <v>36869.656910925536</v>
      </c>
      <c r="AC39" s="46">
        <f>Índice!$G$51*'Datos Generales'!AC144</f>
        <v>2362.538095473798</v>
      </c>
      <c r="AD39" s="46">
        <f>Índice!$G$51*'Datos Generales'!AD144</f>
        <v>0</v>
      </c>
      <c r="AE39" s="46">
        <f>Índice!$G$51*'Datos Generales'!AE144</f>
        <v>0</v>
      </c>
      <c r="AF39" s="46">
        <f>Índice!$G$51*'Datos Generales'!AF144</f>
        <v>0</v>
      </c>
      <c r="AG39" s="46">
        <f>Índice!$G$51*'Datos Generales'!AG144</f>
        <v>0</v>
      </c>
      <c r="AH39" s="46">
        <f>Índice!$G$51*'Datos Generales'!AH144</f>
        <v>0</v>
      </c>
      <c r="AI39" s="46">
        <f>Índice!$G$51*'Datos Generales'!AI144</f>
        <v>0</v>
      </c>
      <c r="AJ39" s="46">
        <f>Índice!$G$51*'Datos Generales'!AJ144</f>
        <v>0</v>
      </c>
      <c r="AK39" s="46">
        <f>Índice!$G$51*'Datos Generales'!AK144</f>
        <v>0</v>
      </c>
      <c r="AL39" s="46">
        <f>Índice!$G$51*'Datos Generales'!AL144</f>
        <v>0</v>
      </c>
      <c r="AM39" s="46">
        <f>Índice!$G$51*'Datos Generales'!AM144</f>
        <v>0</v>
      </c>
      <c r="AN39" s="46">
        <f>Índice!$G$51*'Datos Generales'!AN144</f>
        <v>0</v>
      </c>
      <c r="AO39" s="46">
        <f>Índice!$G$51*'Datos Generales'!AO144</f>
        <v>0</v>
      </c>
      <c r="AP39" s="46">
        <f>Índice!$G$51*'Datos Generales'!AP144</f>
        <v>0</v>
      </c>
      <c r="AQ39" s="46">
        <f>Índice!$G$51*'Datos Generales'!AQ144</f>
        <v>273616.36532056768</v>
      </c>
    </row>
    <row r="40" spans="2:43">
      <c r="B40" s="65" t="str">
        <f>'Datos Generales'!B145</f>
        <v xml:space="preserve">5.31.20.00  Costos De Administración </v>
      </c>
      <c r="C40" s="43">
        <f>Índice!$G$51*'Datos Generales'!C145</f>
        <v>549603.79823364282</v>
      </c>
      <c r="D40" s="43">
        <f>Índice!$G$51*'Datos Generales'!D145</f>
        <v>0</v>
      </c>
      <c r="E40" s="43">
        <f>Índice!$G$51*'Datos Generales'!E145</f>
        <v>731116.40067599574</v>
      </c>
      <c r="F40" s="43">
        <f>Índice!$G$51*'Datos Generales'!F145</f>
        <v>1017067.2583986819</v>
      </c>
      <c r="G40" s="43">
        <f>Índice!$G$51*'Datos Generales'!G145</f>
        <v>19720.683279003824</v>
      </c>
      <c r="H40" s="43">
        <f>Índice!$G$51*'Datos Generales'!H145</f>
        <v>252204.67610892298</v>
      </c>
      <c r="I40" s="43">
        <f>Índice!$G$51*'Datos Generales'!I145</f>
        <v>306424.12548348546</v>
      </c>
      <c r="J40" s="43">
        <f>Índice!$G$51*'Datos Generales'!J145</f>
        <v>132601.28446270357</v>
      </c>
      <c r="K40" s="43">
        <f>Índice!$G$51*'Datos Generales'!K145</f>
        <v>50116.275164225961</v>
      </c>
      <c r="L40" s="43">
        <f>Índice!$G$51*'Datos Generales'!L145</f>
        <v>118369.88495343689</v>
      </c>
      <c r="M40" s="43">
        <f>Índice!$G$51*'Datos Generales'!M145</f>
        <v>97517.783780343787</v>
      </c>
      <c r="N40" s="43">
        <f>Índice!$G$51*'Datos Generales'!N145</f>
        <v>12393.314995651283</v>
      </c>
      <c r="O40" s="43">
        <f>Índice!$G$51*'Datos Generales'!O145</f>
        <v>14044.988014509867</v>
      </c>
      <c r="P40" s="43">
        <f>Índice!$G$51*'Datos Generales'!P145</f>
        <v>136155.52145720931</v>
      </c>
      <c r="Q40" s="43">
        <f>Índice!$G$51*'Datos Generales'!Q145</f>
        <v>2433.9118659887849</v>
      </c>
      <c r="R40" s="43">
        <f>Índice!$G$51*'Datos Generales'!R145</f>
        <v>414012.50521492562</v>
      </c>
      <c r="S40" s="43">
        <f>Índice!$G$51*'Datos Generales'!S145</f>
        <v>14247.618811916192</v>
      </c>
      <c r="T40" s="43">
        <f>Índice!$G$51*'Datos Generales'!T145</f>
        <v>395300.11455158709</v>
      </c>
      <c r="U40" s="43">
        <f>Índice!$G$51*'Datos Generales'!U145</f>
        <v>17924.804307705363</v>
      </c>
      <c r="V40" s="43">
        <f>Índice!$G$51*'Datos Generales'!V145</f>
        <v>544085.83237284422</v>
      </c>
      <c r="W40" s="43">
        <f>Índice!$G$51*'Datos Generales'!W145</f>
        <v>26921.78848968682</v>
      </c>
      <c r="X40" s="43">
        <f>Índice!$G$51*'Datos Generales'!X145</f>
        <v>33769.958139173104</v>
      </c>
      <c r="Y40" s="43">
        <f>Índice!$G$51*'Datos Generales'!Y145</f>
        <v>520967.58084018639</v>
      </c>
      <c r="Z40" s="43">
        <f>Índice!$G$51*'Datos Generales'!Z145</f>
        <v>16493.79335459373</v>
      </c>
      <c r="AA40" s="43">
        <f>Índice!$G$51*'Datos Generales'!AA145</f>
        <v>68770.727119734685</v>
      </c>
      <c r="AB40" s="43">
        <f>Índice!$G$51*'Datos Generales'!AB145</f>
        <v>956523.87198506587</v>
      </c>
      <c r="AC40" s="43">
        <f>Índice!$G$51*'Datos Generales'!AC145</f>
        <v>33584.430530119287</v>
      </c>
      <c r="AD40" s="43">
        <f>Índice!$G$51*'Datos Generales'!AD145</f>
        <v>486408.53373968502</v>
      </c>
      <c r="AE40" s="43">
        <f>Índice!$G$51*'Datos Generales'!AE145</f>
        <v>0</v>
      </c>
      <c r="AF40" s="43">
        <f>Índice!$G$51*'Datos Generales'!AF145</f>
        <v>0</v>
      </c>
      <c r="AG40" s="43">
        <f>Índice!$G$51*'Datos Generales'!AG145</f>
        <v>0</v>
      </c>
      <c r="AH40" s="43">
        <f>Índice!$G$51*'Datos Generales'!AH145</f>
        <v>0</v>
      </c>
      <c r="AI40" s="43">
        <f>Índice!$G$51*'Datos Generales'!AI145</f>
        <v>0</v>
      </c>
      <c r="AJ40" s="43">
        <f>Índice!$G$51*'Datos Generales'!AJ145</f>
        <v>0</v>
      </c>
      <c r="AK40" s="43">
        <f>Índice!$G$51*'Datos Generales'!AK145</f>
        <v>0</v>
      </c>
      <c r="AL40" s="43">
        <f>Índice!$G$51*'Datos Generales'!AL145</f>
        <v>0</v>
      </c>
      <c r="AM40" s="43">
        <f>Índice!$G$51*'Datos Generales'!AM145</f>
        <v>0</v>
      </c>
      <c r="AN40" s="43">
        <f>Índice!$G$51*'Datos Generales'!AN145</f>
        <v>0</v>
      </c>
      <c r="AO40" s="43">
        <f>Índice!$G$51*'Datos Generales'!AO145</f>
        <v>0</v>
      </c>
      <c r="AP40" s="43">
        <f>Índice!$G$51*'Datos Generales'!AP145</f>
        <v>0</v>
      </c>
      <c r="AQ40" s="43">
        <f>Índice!$G$51*'Datos Generales'!AQ145</f>
        <v>6968781.4663310256</v>
      </c>
    </row>
    <row r="41" spans="2:43">
      <c r="B41" s="66" t="str">
        <f>'Datos Generales'!B146</f>
        <v>5.31.21.00  Remuneraciones</v>
      </c>
      <c r="C41" s="46">
        <f>Índice!$G$51*'Datos Generales'!C146</f>
        <v>145665.86645547691</v>
      </c>
      <c r="D41" s="46">
        <f>Índice!$G$51*'Datos Generales'!D146</f>
        <v>0</v>
      </c>
      <c r="E41" s="46">
        <f>Índice!$G$51*'Datos Generales'!E146</f>
        <v>148323.44559860276</v>
      </c>
      <c r="F41" s="46">
        <f>Índice!$G$51*'Datos Generales'!F146</f>
        <v>78087.280177625667</v>
      </c>
      <c r="G41" s="46">
        <f>Índice!$G$51*'Datos Generales'!G146</f>
        <v>10229.562794775882</v>
      </c>
      <c r="H41" s="46">
        <f>Índice!$G$51*'Datos Generales'!H146</f>
        <v>145447.90024112401</v>
      </c>
      <c r="I41" s="46">
        <f>Índice!$G$51*'Datos Generales'!I146</f>
        <v>139396.11161001548</v>
      </c>
      <c r="J41" s="46">
        <f>Índice!$G$51*'Datos Generales'!J146</f>
        <v>62858.680818266024</v>
      </c>
      <c r="K41" s="46">
        <f>Índice!$G$51*'Datos Generales'!K146</f>
        <v>23617.867926262719</v>
      </c>
      <c r="L41" s="46">
        <f>Índice!$G$51*'Datos Generales'!L146</f>
        <v>51673.107247155654</v>
      </c>
      <c r="M41" s="46">
        <f>Índice!$G$51*'Datos Generales'!M146</f>
        <v>45557.104319726204</v>
      </c>
      <c r="N41" s="46">
        <f>Índice!$G$51*'Datos Generales'!N146</f>
        <v>7927.2615099596242</v>
      </c>
      <c r="O41" s="46">
        <f>Índice!$G$51*'Datos Generales'!O146</f>
        <v>9868.8048451078685</v>
      </c>
      <c r="P41" s="46">
        <f>Índice!$G$51*'Datos Generales'!P146</f>
        <v>69864.71245430311</v>
      </c>
      <c r="Q41" s="46">
        <f>Índice!$G$51*'Datos Generales'!Q146</f>
        <v>1703.7338867636347</v>
      </c>
      <c r="R41" s="46">
        <f>Índice!$G$51*'Datos Generales'!R146</f>
        <v>168384.91101038741</v>
      </c>
      <c r="S41" s="46">
        <f>Índice!$G$51*'Datos Generales'!S146</f>
        <v>8775.6592019572763</v>
      </c>
      <c r="T41" s="46">
        <f>Índice!$G$51*'Datos Generales'!T146</f>
        <v>193717.95914326725</v>
      </c>
      <c r="U41" s="46">
        <f>Índice!$G$51*'Datos Generales'!U146</f>
        <v>10100.736453567715</v>
      </c>
      <c r="V41" s="46">
        <f>Índice!$G$51*'Datos Generales'!V146</f>
        <v>149848.28101908485</v>
      </c>
      <c r="W41" s="46">
        <f>Índice!$G$51*'Datos Generales'!W146</f>
        <v>14113.533350775344</v>
      </c>
      <c r="X41" s="46">
        <f>Índice!$G$51*'Datos Generales'!X146</f>
        <v>10752.292799513509</v>
      </c>
      <c r="Y41" s="46">
        <f>Índice!$G$51*'Datos Generales'!Y146</f>
        <v>194572.58822947086</v>
      </c>
      <c r="Z41" s="46">
        <f>Índice!$G$51*'Datos Generales'!Z146</f>
        <v>10551.29719065768</v>
      </c>
      <c r="AA41" s="46">
        <f>Índice!$G$51*'Datos Generales'!AA146</f>
        <v>36410.124733950404</v>
      </c>
      <c r="AB41" s="46">
        <f>Índice!$G$51*'Datos Generales'!AB146</f>
        <v>325429.43586878892</v>
      </c>
      <c r="AC41" s="46">
        <f>Índice!$G$51*'Datos Generales'!AC146</f>
        <v>13287.630549918329</v>
      </c>
      <c r="AD41" s="46">
        <f>Índice!$G$51*'Datos Generales'!AD146</f>
        <v>21855.178863110854</v>
      </c>
      <c r="AE41" s="46">
        <f>Índice!$G$51*'Datos Generales'!AE146</f>
        <v>0</v>
      </c>
      <c r="AF41" s="46">
        <f>Índice!$G$51*'Datos Generales'!AF146</f>
        <v>0</v>
      </c>
      <c r="AG41" s="46">
        <f>Índice!$G$51*'Datos Generales'!AG146</f>
        <v>0</v>
      </c>
      <c r="AH41" s="46">
        <f>Índice!$G$51*'Datos Generales'!AH146</f>
        <v>0</v>
      </c>
      <c r="AI41" s="46">
        <f>Índice!$G$51*'Datos Generales'!AI146</f>
        <v>0</v>
      </c>
      <c r="AJ41" s="46">
        <f>Índice!$G$51*'Datos Generales'!AJ146</f>
        <v>0</v>
      </c>
      <c r="AK41" s="46">
        <f>Índice!$G$51*'Datos Generales'!AK146</f>
        <v>0</v>
      </c>
      <c r="AL41" s="46">
        <f>Índice!$G$51*'Datos Generales'!AL146</f>
        <v>0</v>
      </c>
      <c r="AM41" s="46">
        <f>Índice!$G$51*'Datos Generales'!AM146</f>
        <v>0</v>
      </c>
      <c r="AN41" s="46">
        <f>Índice!$G$51*'Datos Generales'!AN146</f>
        <v>0</v>
      </c>
      <c r="AO41" s="46">
        <f>Índice!$G$51*'Datos Generales'!AO146</f>
        <v>0</v>
      </c>
      <c r="AP41" s="46">
        <f>Índice!$G$51*'Datos Generales'!AP146</f>
        <v>0</v>
      </c>
      <c r="AQ41" s="46">
        <f>Índice!$G$51*'Datos Generales'!AQ146</f>
        <v>2098021.0682996158</v>
      </c>
    </row>
    <row r="42" spans="2:43">
      <c r="B42" s="66" t="str">
        <f>'Datos Generales'!B147</f>
        <v xml:space="preserve">5.31.22.00  Otros </v>
      </c>
      <c r="C42" s="46">
        <f>Índice!$G$51*'Datos Generales'!C147</f>
        <v>403937.93177816586</v>
      </c>
      <c r="D42" s="46">
        <f>Índice!$G$51*'Datos Generales'!D147</f>
        <v>0</v>
      </c>
      <c r="E42" s="46">
        <f>Índice!$G$51*'Datos Generales'!E147</f>
        <v>582792.95507739298</v>
      </c>
      <c r="F42" s="46">
        <f>Índice!$G$51*'Datos Generales'!F147</f>
        <v>938979.97822105628</v>
      </c>
      <c r="G42" s="46">
        <f>Índice!$G$51*'Datos Generales'!G147</f>
        <v>9491.1204842279421</v>
      </c>
      <c r="H42" s="46">
        <f>Índice!$G$51*'Datos Generales'!H147</f>
        <v>106756.77586779898</v>
      </c>
      <c r="I42" s="46">
        <f>Índice!$G$51*'Datos Generales'!I147</f>
        <v>167028.01387346999</v>
      </c>
      <c r="J42" s="46">
        <f>Índice!$G$51*'Datos Generales'!J147</f>
        <v>69742.60364443752</v>
      </c>
      <c r="K42" s="46">
        <f>Índice!$G$51*'Datos Generales'!K147</f>
        <v>26498.363043678095</v>
      </c>
      <c r="L42" s="46">
        <f>Índice!$G$51*'Datos Generales'!L147</f>
        <v>66696.777706281238</v>
      </c>
      <c r="M42" s="46">
        <f>Índice!$G$51*'Datos Generales'!M147</f>
        <v>51960.679460617583</v>
      </c>
      <c r="N42" s="46">
        <f>Índice!$G$51*'Datos Generales'!N147</f>
        <v>4466.0534856916584</v>
      </c>
      <c r="O42" s="46">
        <f>Índice!$G$51*'Datos Generales'!O147</f>
        <v>4176.1831694019984</v>
      </c>
      <c r="P42" s="46">
        <f>Índice!$G$51*'Datos Generales'!P147</f>
        <v>66290.809002906215</v>
      </c>
      <c r="Q42" s="46">
        <f>Índice!$G$51*'Datos Generales'!Q147</f>
        <v>730.13378494000176</v>
      </c>
      <c r="R42" s="46">
        <f>Índice!$G$51*'Datos Generales'!R147</f>
        <v>245627.59420453821</v>
      </c>
      <c r="S42" s="46">
        <f>Índice!$G$51*'Datos Generales'!S147</f>
        <v>5471.9596099589171</v>
      </c>
      <c r="T42" s="46">
        <f>Índice!$G$51*'Datos Generales'!T147</f>
        <v>201582.15540831984</v>
      </c>
      <c r="U42" s="46">
        <f>Índice!$G$51*'Datos Generales'!U147</f>
        <v>7824.0678541376456</v>
      </c>
      <c r="V42" s="46">
        <f>Índice!$G$51*'Datos Generales'!V147</f>
        <v>394237.55135375931</v>
      </c>
      <c r="W42" s="46">
        <f>Índice!$G$51*'Datos Generales'!W147</f>
        <v>12808.255138911476</v>
      </c>
      <c r="X42" s="46">
        <f>Índice!$G$51*'Datos Generales'!X147</f>
        <v>23017.665339659598</v>
      </c>
      <c r="Y42" s="46">
        <f>Índice!$G$51*'Datos Generales'!Y147</f>
        <v>326394.9926107155</v>
      </c>
      <c r="Z42" s="46">
        <f>Índice!$G$51*'Datos Generales'!Z147</f>
        <v>5942.496163936049</v>
      </c>
      <c r="AA42" s="46">
        <f>Índice!$G$51*'Datos Generales'!AA147</f>
        <v>32360.602385784288</v>
      </c>
      <c r="AB42" s="46">
        <f>Índice!$G$51*'Datos Generales'!AB147</f>
        <v>631094.39192199172</v>
      </c>
      <c r="AC42" s="46">
        <f>Índice!$G$51*'Datos Generales'!AC147</f>
        <v>20296.799980200958</v>
      </c>
      <c r="AD42" s="46">
        <f>Índice!$G$51*'Datos Generales'!AD147</f>
        <v>464553.35487657419</v>
      </c>
      <c r="AE42" s="46">
        <f>Índice!$G$51*'Datos Generales'!AE147</f>
        <v>0</v>
      </c>
      <c r="AF42" s="46">
        <f>Índice!$G$51*'Datos Generales'!AF147</f>
        <v>0</v>
      </c>
      <c r="AG42" s="46">
        <f>Índice!$G$51*'Datos Generales'!AG147</f>
        <v>0</v>
      </c>
      <c r="AH42" s="46">
        <f>Índice!$G$51*'Datos Generales'!AH147</f>
        <v>0</v>
      </c>
      <c r="AI42" s="46">
        <f>Índice!$G$51*'Datos Generales'!AI147</f>
        <v>0</v>
      </c>
      <c r="AJ42" s="46">
        <f>Índice!$G$51*'Datos Generales'!AJ147</f>
        <v>0</v>
      </c>
      <c r="AK42" s="46">
        <f>Índice!$G$51*'Datos Generales'!AK147</f>
        <v>0</v>
      </c>
      <c r="AL42" s="46">
        <f>Índice!$G$51*'Datos Generales'!AL147</f>
        <v>0</v>
      </c>
      <c r="AM42" s="46">
        <f>Índice!$G$51*'Datos Generales'!AM147</f>
        <v>0</v>
      </c>
      <c r="AN42" s="46">
        <f>Índice!$G$51*'Datos Generales'!AN147</f>
        <v>0</v>
      </c>
      <c r="AO42" s="46">
        <f>Índice!$G$51*'Datos Generales'!AO147</f>
        <v>0</v>
      </c>
      <c r="AP42" s="46">
        <f>Índice!$G$51*'Datos Generales'!AP147</f>
        <v>0</v>
      </c>
      <c r="AQ42" s="46">
        <f>Índice!$G$51*'Datos Generales'!AQ147</f>
        <v>4870760.2654485544</v>
      </c>
    </row>
    <row r="43" spans="2:43">
      <c r="B43" s="65" t="str">
        <f>'Datos Generales'!B148</f>
        <v>5.31.30.00  Resultado De Inversiones</v>
      </c>
      <c r="C43" s="43">
        <f>Índice!$G$51*'Datos Generales'!C148</f>
        <v>3276.0781637804848</v>
      </c>
      <c r="D43" s="43">
        <f>Índice!$G$51*'Datos Generales'!D148</f>
        <v>0</v>
      </c>
      <c r="E43" s="43">
        <f>Índice!$G$51*'Datos Generales'!E148</f>
        <v>58709.677134230413</v>
      </c>
      <c r="F43" s="43">
        <f>Índice!$G$51*'Datos Generales'!F148</f>
        <v>215050.40800164049</v>
      </c>
      <c r="G43" s="43">
        <f>Índice!$G$51*'Datos Generales'!G148</f>
        <v>2079.6062819524682</v>
      </c>
      <c r="H43" s="43">
        <f>Índice!$G$51*'Datos Generales'!H148</f>
        <v>45947.693411869521</v>
      </c>
      <c r="I43" s="43">
        <f>Índice!$G$51*'Datos Generales'!I148</f>
        <v>20396.767453207089</v>
      </c>
      <c r="J43" s="43">
        <f>Índice!$G$51*'Datos Generales'!J148</f>
        <v>3557.4631773216142</v>
      </c>
      <c r="K43" s="43">
        <f>Índice!$G$51*'Datos Generales'!K148</f>
        <v>4962.1785307698292</v>
      </c>
      <c r="L43" s="43">
        <f>Índice!$G$51*'Datos Generales'!L148</f>
        <v>20595.951096371824</v>
      </c>
      <c r="M43" s="43">
        <f>Índice!$G$51*'Datos Generales'!M148</f>
        <v>48585.119960967604</v>
      </c>
      <c r="N43" s="43">
        <f>Índice!$G$51*'Datos Generales'!N148</f>
        <v>2446.3304601155414</v>
      </c>
      <c r="O43" s="43">
        <f>Índice!$G$51*'Datos Generales'!O148</f>
        <v>3230.602244362577</v>
      </c>
      <c r="P43" s="43">
        <f>Índice!$G$51*'Datos Generales'!P148</f>
        <v>5997.8716032272432</v>
      </c>
      <c r="Q43" s="43">
        <f>Índice!$G$51*'Datos Generales'!Q148</f>
        <v>3800.4433570686106</v>
      </c>
      <c r="R43" s="43">
        <f>Índice!$G$51*'Datos Generales'!R148</f>
        <v>34207.83511642542</v>
      </c>
      <c r="S43" s="43">
        <f>Índice!$G$51*'Datos Generales'!S148</f>
        <v>14369.595038926325</v>
      </c>
      <c r="T43" s="43">
        <f>Índice!$G$51*'Datos Generales'!T148</f>
        <v>58667.471591913505</v>
      </c>
      <c r="U43" s="43">
        <f>Índice!$G$51*'Datos Generales'!U148</f>
        <v>3558.1702858839917</v>
      </c>
      <c r="V43" s="43">
        <f>Índice!$G$51*'Datos Generales'!V148</f>
        <v>19364.521534991265</v>
      </c>
      <c r="W43" s="43">
        <f>Índice!$G$51*'Datos Generales'!W148</f>
        <v>2590.7131896960141</v>
      </c>
      <c r="X43" s="43">
        <f>Índice!$G$51*'Datos Generales'!X148</f>
        <v>2833.0304551657814</v>
      </c>
      <c r="Y43" s="43">
        <f>Índice!$G$51*'Datos Generales'!Y148</f>
        <v>46005.985673980525</v>
      </c>
      <c r="Z43" s="43">
        <f>Índice!$G$51*'Datos Generales'!Z148</f>
        <v>1410.54899908783</v>
      </c>
      <c r="AA43" s="43">
        <f>Índice!$G$51*'Datos Generales'!AA148</f>
        <v>5936.706712581582</v>
      </c>
      <c r="AB43" s="43">
        <f>Índice!$G$51*'Datos Generales'!AB148</f>
        <v>69416.714985751765</v>
      </c>
      <c r="AC43" s="43">
        <f>Índice!$G$51*'Datos Generales'!AC148</f>
        <v>2436.1215802462152</v>
      </c>
      <c r="AD43" s="43">
        <f>Índice!$G$51*'Datos Generales'!AD148</f>
        <v>56570.143401616449</v>
      </c>
      <c r="AE43" s="43">
        <f>Índice!$G$51*'Datos Generales'!AE148</f>
        <v>0</v>
      </c>
      <c r="AF43" s="43">
        <f>Índice!$G$51*'Datos Generales'!AF148</f>
        <v>0</v>
      </c>
      <c r="AG43" s="43">
        <f>Índice!$G$51*'Datos Generales'!AG148</f>
        <v>0</v>
      </c>
      <c r="AH43" s="43">
        <f>Índice!$G$51*'Datos Generales'!AH148</f>
        <v>0</v>
      </c>
      <c r="AI43" s="43">
        <f>Índice!$G$51*'Datos Generales'!AI148</f>
        <v>0</v>
      </c>
      <c r="AJ43" s="43">
        <f>Índice!$G$51*'Datos Generales'!AJ148</f>
        <v>0</v>
      </c>
      <c r="AK43" s="43">
        <f>Índice!$G$51*'Datos Generales'!AK148</f>
        <v>0</v>
      </c>
      <c r="AL43" s="43">
        <f>Índice!$G$51*'Datos Generales'!AL148</f>
        <v>0</v>
      </c>
      <c r="AM43" s="43">
        <f>Índice!$G$51*'Datos Generales'!AM148</f>
        <v>0</v>
      </c>
      <c r="AN43" s="43">
        <f>Índice!$G$51*'Datos Generales'!AN148</f>
        <v>0</v>
      </c>
      <c r="AO43" s="43">
        <f>Índice!$G$51*'Datos Generales'!AO148</f>
        <v>0</v>
      </c>
      <c r="AP43" s="43">
        <f>Índice!$G$51*'Datos Generales'!AP148</f>
        <v>0</v>
      </c>
      <c r="AQ43" s="43">
        <f>Índice!$G$51*'Datos Generales'!AQ148</f>
        <v>756003.74944315199</v>
      </c>
    </row>
    <row r="44" spans="2:43">
      <c r="B44" s="66" t="str">
        <f>'Datos Generales'!B149</f>
        <v>5.31.31.00  Resultado Neto Inversiones Realizadas</v>
      </c>
      <c r="C44" s="46">
        <f>Índice!$G$51*'Datos Generales'!C149</f>
        <v>0</v>
      </c>
      <c r="D44" s="46">
        <f>Índice!$G$51*'Datos Generales'!D149</f>
        <v>0</v>
      </c>
      <c r="E44" s="46">
        <f>Índice!$G$51*'Datos Generales'!E149</f>
        <v>-4765.0278247219294</v>
      </c>
      <c r="F44" s="46">
        <f>Índice!$G$51*'Datos Generales'!F149</f>
        <v>14254.424731829076</v>
      </c>
      <c r="G44" s="46">
        <f>Índice!$G$51*'Datos Generales'!G149</f>
        <v>108.4527757546616</v>
      </c>
      <c r="H44" s="46">
        <f>Índice!$G$51*'Datos Generales'!H149</f>
        <v>10320.514633611698</v>
      </c>
      <c r="I44" s="46">
        <f>Índice!$G$51*'Datos Generales'!I149</f>
        <v>552.78211863867455</v>
      </c>
      <c r="J44" s="46">
        <f>Índice!$G$51*'Datos Generales'!J149</f>
        <v>3557.4631773216142</v>
      </c>
      <c r="K44" s="46">
        <f>Índice!$G$51*'Datos Generales'!K149</f>
        <v>7175.826079577997</v>
      </c>
      <c r="L44" s="46">
        <f>Índice!$G$51*'Datos Generales'!L149</f>
        <v>1317.1222802836919</v>
      </c>
      <c r="M44" s="46">
        <f>Índice!$G$51*'Datos Generales'!M149</f>
        <v>0</v>
      </c>
      <c r="N44" s="46">
        <f>Índice!$G$51*'Datos Generales'!N149</f>
        <v>2446.3304601155414</v>
      </c>
      <c r="O44" s="46">
        <f>Índice!$G$51*'Datos Generales'!O149</f>
        <v>0</v>
      </c>
      <c r="P44" s="46">
        <f>Índice!$G$51*'Datos Generales'!P149</f>
        <v>-690.71248258745163</v>
      </c>
      <c r="Q44" s="46">
        <f>Índice!$G$51*'Datos Generales'!Q149</f>
        <v>3867.4860876390348</v>
      </c>
      <c r="R44" s="46">
        <f>Índice!$G$51*'Datos Generales'!R149</f>
        <v>3242.9324499190361</v>
      </c>
      <c r="S44" s="46">
        <f>Índice!$G$51*'Datos Generales'!S149</f>
        <v>0</v>
      </c>
      <c r="T44" s="46">
        <f>Índice!$G$51*'Datos Generales'!T149</f>
        <v>1910.8283069699689</v>
      </c>
      <c r="U44" s="46">
        <f>Índice!$G$51*'Datos Generales'!U149</f>
        <v>-943.3270164968427</v>
      </c>
      <c r="V44" s="46">
        <f>Índice!$G$51*'Datos Generales'!V149</f>
        <v>400.6653891571973</v>
      </c>
      <c r="W44" s="46">
        <f>Índice!$G$51*'Datos Generales'!W149</f>
        <v>-77.870330431831192</v>
      </c>
      <c r="X44" s="46">
        <f>Índice!$G$51*'Datos Generales'!X149</f>
        <v>2789.6316671498575</v>
      </c>
      <c r="Y44" s="46">
        <f>Índice!$G$51*'Datos Generales'!Y149</f>
        <v>19446.590322512213</v>
      </c>
      <c r="Z44" s="46">
        <f>Índice!$G$51*'Datos Generales'!Z149</f>
        <v>1386.6840851075865</v>
      </c>
      <c r="AA44" s="46">
        <f>Índice!$G$51*'Datos Generales'!AA149</f>
        <v>0</v>
      </c>
      <c r="AB44" s="46">
        <f>Índice!$G$51*'Datos Generales'!AB149</f>
        <v>2204.7203032081516</v>
      </c>
      <c r="AC44" s="46">
        <f>Índice!$G$51*'Datos Generales'!AC149</f>
        <v>16.528662645575974</v>
      </c>
      <c r="AD44" s="46">
        <f>Índice!$G$51*'Datos Generales'!AD149</f>
        <v>4873.7015719023339</v>
      </c>
      <c r="AE44" s="46">
        <f>Índice!$G$51*'Datos Generales'!AE149</f>
        <v>0</v>
      </c>
      <c r="AF44" s="46">
        <f>Índice!$G$51*'Datos Generales'!AF149</f>
        <v>0</v>
      </c>
      <c r="AG44" s="46">
        <f>Índice!$G$51*'Datos Generales'!AG149</f>
        <v>0</v>
      </c>
      <c r="AH44" s="46">
        <f>Índice!$G$51*'Datos Generales'!AH149</f>
        <v>0</v>
      </c>
      <c r="AI44" s="46">
        <f>Índice!$G$51*'Datos Generales'!AI149</f>
        <v>0</v>
      </c>
      <c r="AJ44" s="46">
        <f>Índice!$G$51*'Datos Generales'!AJ149</f>
        <v>0</v>
      </c>
      <c r="AK44" s="46">
        <f>Índice!$G$51*'Datos Generales'!AK149</f>
        <v>0</v>
      </c>
      <c r="AL44" s="46">
        <f>Índice!$G$51*'Datos Generales'!AL149</f>
        <v>0</v>
      </c>
      <c r="AM44" s="46">
        <f>Índice!$G$51*'Datos Generales'!AM149</f>
        <v>0</v>
      </c>
      <c r="AN44" s="46">
        <f>Índice!$G$51*'Datos Generales'!AN149</f>
        <v>0</v>
      </c>
      <c r="AO44" s="46">
        <f>Índice!$G$51*'Datos Generales'!AO149</f>
        <v>0</v>
      </c>
      <c r="AP44" s="46">
        <f>Índice!$G$51*'Datos Generales'!AP149</f>
        <v>0</v>
      </c>
      <c r="AQ44" s="46">
        <f>Índice!$G$51*'Datos Generales'!AQ149</f>
        <v>73395.747449105853</v>
      </c>
    </row>
    <row r="45" spans="2:43">
      <c r="B45" s="67" t="str">
        <f>'Datos Generales'!B150</f>
        <v>5.31.31.10  Inversiones Inmobiliarias Realizadas</v>
      </c>
      <c r="C45" s="46">
        <f>Índice!$G$51*'Datos Generales'!C150</f>
        <v>0</v>
      </c>
      <c r="D45" s="46">
        <f>Índice!$G$51*'Datos Generales'!D150</f>
        <v>0</v>
      </c>
      <c r="E45" s="46">
        <f>Índice!$G$51*'Datos Generales'!E150</f>
        <v>3473.2730641135331</v>
      </c>
      <c r="F45" s="46">
        <f>Índice!$G$51*'Datos Generales'!F150</f>
        <v>0</v>
      </c>
      <c r="G45" s="46">
        <f>Índice!$G$51*'Datos Generales'!G150</f>
        <v>0</v>
      </c>
      <c r="H45" s="46">
        <f>Índice!$G$51*'Datos Generales'!H150</f>
        <v>0</v>
      </c>
      <c r="I45" s="46">
        <f>Índice!$G$51*'Datos Generales'!I150</f>
        <v>0</v>
      </c>
      <c r="J45" s="46">
        <f>Índice!$G$51*'Datos Generales'!J150</f>
        <v>0</v>
      </c>
      <c r="K45" s="46">
        <f>Índice!$G$51*'Datos Generales'!K150</f>
        <v>0</v>
      </c>
      <c r="L45" s="46">
        <f>Índice!$G$51*'Datos Generales'!L150</f>
        <v>0</v>
      </c>
      <c r="M45" s="46">
        <f>Índice!$G$51*'Datos Generales'!M150</f>
        <v>0</v>
      </c>
      <c r="N45" s="46">
        <f>Índice!$G$51*'Datos Generales'!N150</f>
        <v>0</v>
      </c>
      <c r="O45" s="46">
        <f>Índice!$G$51*'Datos Generales'!O150</f>
        <v>0</v>
      </c>
      <c r="P45" s="46">
        <f>Índice!$G$51*'Datos Generales'!P150</f>
        <v>0</v>
      </c>
      <c r="Q45" s="46">
        <f>Índice!$G$51*'Datos Generales'!Q150</f>
        <v>0</v>
      </c>
      <c r="R45" s="46">
        <f>Índice!$G$51*'Datos Generales'!R150</f>
        <v>2562.4730414860592</v>
      </c>
      <c r="S45" s="46">
        <f>Índice!$G$51*'Datos Generales'!S150</f>
        <v>0</v>
      </c>
      <c r="T45" s="46">
        <f>Índice!$G$51*'Datos Generales'!T150</f>
        <v>0</v>
      </c>
      <c r="U45" s="46">
        <f>Índice!$G$51*'Datos Generales'!U150</f>
        <v>0</v>
      </c>
      <c r="V45" s="46">
        <f>Índice!$G$51*'Datos Generales'!V150</f>
        <v>318.19885306991182</v>
      </c>
      <c r="W45" s="46">
        <f>Índice!$G$51*'Datos Generales'!W150</f>
        <v>0</v>
      </c>
      <c r="X45" s="46">
        <f>Índice!$G$51*'Datos Generales'!X150</f>
        <v>0</v>
      </c>
      <c r="Y45" s="46">
        <f>Índice!$G$51*'Datos Generales'!Y150</f>
        <v>0</v>
      </c>
      <c r="Z45" s="46">
        <f>Índice!$G$51*'Datos Generales'!Z150</f>
        <v>0</v>
      </c>
      <c r="AA45" s="46">
        <f>Índice!$G$51*'Datos Generales'!AA150</f>
        <v>0</v>
      </c>
      <c r="AB45" s="46">
        <f>Índice!$G$51*'Datos Generales'!AB150</f>
        <v>1992.0132087879451</v>
      </c>
      <c r="AC45" s="46">
        <f>Índice!$G$51*'Datos Generales'!AC150</f>
        <v>0</v>
      </c>
      <c r="AD45" s="46">
        <f>Índice!$G$51*'Datos Generales'!AD150</f>
        <v>0</v>
      </c>
      <c r="AE45" s="46">
        <f>Índice!$G$51*'Datos Generales'!AE150</f>
        <v>0</v>
      </c>
      <c r="AF45" s="46">
        <f>Índice!$G$51*'Datos Generales'!AF150</f>
        <v>0</v>
      </c>
      <c r="AG45" s="46">
        <f>Índice!$G$51*'Datos Generales'!AG150</f>
        <v>0</v>
      </c>
      <c r="AH45" s="46">
        <f>Índice!$G$51*'Datos Generales'!AH150</f>
        <v>0</v>
      </c>
      <c r="AI45" s="46">
        <f>Índice!$G$51*'Datos Generales'!AI150</f>
        <v>0</v>
      </c>
      <c r="AJ45" s="46">
        <f>Índice!$G$51*'Datos Generales'!AJ150</f>
        <v>0</v>
      </c>
      <c r="AK45" s="46">
        <f>Índice!$G$51*'Datos Generales'!AK150</f>
        <v>0</v>
      </c>
      <c r="AL45" s="46">
        <f>Índice!$G$51*'Datos Generales'!AL150</f>
        <v>0</v>
      </c>
      <c r="AM45" s="46">
        <f>Índice!$G$51*'Datos Generales'!AM150</f>
        <v>0</v>
      </c>
      <c r="AN45" s="46">
        <f>Índice!$G$51*'Datos Generales'!AN150</f>
        <v>0</v>
      </c>
      <c r="AO45" s="46">
        <f>Índice!$G$51*'Datos Generales'!AO150</f>
        <v>0</v>
      </c>
      <c r="AP45" s="46">
        <f>Índice!$G$51*'Datos Generales'!AP150</f>
        <v>0</v>
      </c>
      <c r="AQ45" s="46">
        <f>Índice!$G$51*'Datos Generales'!AQ150</f>
        <v>8345.9581674574492</v>
      </c>
    </row>
    <row r="46" spans="2:43">
      <c r="B46" s="67" t="str">
        <f>'Datos Generales'!B151</f>
        <v>5.31.31.20  Inversiones Financieras Realizadas</v>
      </c>
      <c r="C46" s="46">
        <f>Índice!$G$51*'Datos Generales'!C151</f>
        <v>0</v>
      </c>
      <c r="D46" s="46">
        <f>Índice!$G$51*'Datos Generales'!D151</f>
        <v>0</v>
      </c>
      <c r="E46" s="46">
        <f>Índice!$G$51*'Datos Generales'!E151</f>
        <v>-8238.3008888354634</v>
      </c>
      <c r="F46" s="46">
        <f>Índice!$G$51*'Datos Generales'!F151</f>
        <v>14254.424731829076</v>
      </c>
      <c r="G46" s="46">
        <f>Índice!$G$51*'Datos Generales'!G151</f>
        <v>108.4527757546616</v>
      </c>
      <c r="H46" s="46">
        <f>Índice!$G$51*'Datos Generales'!H151</f>
        <v>10320.514633611698</v>
      </c>
      <c r="I46" s="46">
        <f>Índice!$G$51*'Datos Generales'!I151</f>
        <v>552.78211863867455</v>
      </c>
      <c r="J46" s="46">
        <f>Índice!$G$51*'Datos Generales'!J151</f>
        <v>3557.4631773216142</v>
      </c>
      <c r="K46" s="46">
        <f>Índice!$G$51*'Datos Generales'!K151</f>
        <v>7175.826079577997</v>
      </c>
      <c r="L46" s="46">
        <f>Índice!$G$51*'Datos Generales'!L151</f>
        <v>1317.1222802836919</v>
      </c>
      <c r="M46" s="46">
        <f>Índice!$G$51*'Datos Generales'!M151</f>
        <v>0</v>
      </c>
      <c r="N46" s="46">
        <f>Índice!$G$51*'Datos Generales'!N151</f>
        <v>2446.3304601155414</v>
      </c>
      <c r="O46" s="46">
        <f>Índice!$G$51*'Datos Generales'!O151</f>
        <v>0</v>
      </c>
      <c r="P46" s="46">
        <f>Índice!$G$51*'Datos Generales'!P151</f>
        <v>-690.71248258745163</v>
      </c>
      <c r="Q46" s="46">
        <f>Índice!$G$51*'Datos Generales'!Q151</f>
        <v>3867.4860876390348</v>
      </c>
      <c r="R46" s="46">
        <f>Índice!$G$51*'Datos Generales'!R151</f>
        <v>680.45940843297672</v>
      </c>
      <c r="S46" s="46">
        <f>Índice!$G$51*'Datos Generales'!S151</f>
        <v>0</v>
      </c>
      <c r="T46" s="46">
        <f>Índice!$G$51*'Datos Generales'!T151</f>
        <v>1910.8283069699689</v>
      </c>
      <c r="U46" s="46">
        <f>Índice!$G$51*'Datos Generales'!U151</f>
        <v>-943.3270164968427</v>
      </c>
      <c r="V46" s="46">
        <f>Índice!$G$51*'Datos Generales'!V151</f>
        <v>82.466536087285476</v>
      </c>
      <c r="W46" s="46">
        <f>Índice!$G$51*'Datos Generales'!W151</f>
        <v>-77.870330431831192</v>
      </c>
      <c r="X46" s="46">
        <f>Índice!$G$51*'Datos Generales'!X151</f>
        <v>2789.6316671498575</v>
      </c>
      <c r="Y46" s="46">
        <f>Índice!$G$51*'Datos Generales'!Y151</f>
        <v>19446.590322512213</v>
      </c>
      <c r="Z46" s="46">
        <f>Índice!$G$51*'Datos Generales'!Z151</f>
        <v>1386.6840851075865</v>
      </c>
      <c r="AA46" s="46">
        <f>Índice!$G$51*'Datos Generales'!AA151</f>
        <v>0</v>
      </c>
      <c r="AB46" s="46">
        <f>Índice!$G$51*'Datos Generales'!AB151</f>
        <v>212.70709442020632</v>
      </c>
      <c r="AC46" s="46">
        <f>Índice!$G$51*'Datos Generales'!AC151</f>
        <v>16.528662645575974</v>
      </c>
      <c r="AD46" s="46">
        <f>Índice!$G$51*'Datos Generales'!AD151</f>
        <v>4873.7015719023339</v>
      </c>
      <c r="AE46" s="46">
        <f>Índice!$G$51*'Datos Generales'!AE151</f>
        <v>0</v>
      </c>
      <c r="AF46" s="46">
        <f>Índice!$G$51*'Datos Generales'!AF151</f>
        <v>0</v>
      </c>
      <c r="AG46" s="46">
        <f>Índice!$G$51*'Datos Generales'!AG151</f>
        <v>0</v>
      </c>
      <c r="AH46" s="46">
        <f>Índice!$G$51*'Datos Generales'!AH151</f>
        <v>0</v>
      </c>
      <c r="AI46" s="46">
        <f>Índice!$G$51*'Datos Generales'!AI151</f>
        <v>0</v>
      </c>
      <c r="AJ46" s="46">
        <f>Índice!$G$51*'Datos Generales'!AJ151</f>
        <v>0</v>
      </c>
      <c r="AK46" s="46">
        <f>Índice!$G$51*'Datos Generales'!AK151</f>
        <v>0</v>
      </c>
      <c r="AL46" s="46">
        <f>Índice!$G$51*'Datos Generales'!AL151</f>
        <v>0</v>
      </c>
      <c r="AM46" s="46">
        <f>Índice!$G$51*'Datos Generales'!AM151</f>
        <v>0</v>
      </c>
      <c r="AN46" s="46">
        <f>Índice!$G$51*'Datos Generales'!AN151</f>
        <v>0</v>
      </c>
      <c r="AO46" s="46">
        <f>Índice!$G$51*'Datos Generales'!AO151</f>
        <v>0</v>
      </c>
      <c r="AP46" s="46">
        <f>Índice!$G$51*'Datos Generales'!AP151</f>
        <v>0</v>
      </c>
      <c r="AQ46" s="46">
        <f>Índice!$G$51*'Datos Generales'!AQ151</f>
        <v>65049.789281648409</v>
      </c>
    </row>
    <row r="47" spans="2:43">
      <c r="B47" s="66" t="str">
        <f>'Datos Generales'!B152</f>
        <v>5.31.32.00  Resultado Neto Inversiones No Realizadas</v>
      </c>
      <c r="C47" s="46">
        <f>Índice!$G$51*'Datos Generales'!C152</f>
        <v>740.2542762390309</v>
      </c>
      <c r="D47" s="46">
        <f>Índice!$G$51*'Datos Generales'!D152</f>
        <v>0</v>
      </c>
      <c r="E47" s="46">
        <f>Índice!$G$51*'Datos Generales'!E152</f>
        <v>8305.9181451128188</v>
      </c>
      <c r="F47" s="46">
        <f>Índice!$G$51*'Datos Generales'!F152</f>
        <v>-17361.769114912211</v>
      </c>
      <c r="G47" s="46">
        <f>Índice!$G$51*'Datos Generales'!G152</f>
        <v>208.72960875683242</v>
      </c>
      <c r="H47" s="46">
        <f>Índice!$G$51*'Datos Generales'!H152</f>
        <v>3929.5790582728164</v>
      </c>
      <c r="I47" s="46">
        <f>Índice!$G$51*'Datos Generales'!I152</f>
        <v>19544.303886975766</v>
      </c>
      <c r="J47" s="46">
        <f>Índice!$G$51*'Datos Generales'!J152</f>
        <v>0</v>
      </c>
      <c r="K47" s="46">
        <f>Índice!$G$51*'Datos Generales'!K152</f>
        <v>-1390.2196279194743</v>
      </c>
      <c r="L47" s="46">
        <f>Índice!$G$51*'Datos Generales'!L152</f>
        <v>113.97706139823647</v>
      </c>
      <c r="M47" s="46">
        <f>Índice!$G$51*'Datos Generales'!M152</f>
        <v>1071.3578605723337</v>
      </c>
      <c r="N47" s="46">
        <f>Índice!$G$51*'Datos Generales'!N152</f>
        <v>0</v>
      </c>
      <c r="O47" s="46">
        <f>Índice!$G$51*'Datos Generales'!O152</f>
        <v>0</v>
      </c>
      <c r="P47" s="46">
        <f>Índice!$G$51*'Datos Generales'!P152</f>
        <v>-5817.6915026764054</v>
      </c>
      <c r="Q47" s="46">
        <f>Índice!$G$51*'Datos Generales'!Q152</f>
        <v>31.554719596099588</v>
      </c>
      <c r="R47" s="46">
        <f>Índice!$G$51*'Datos Generales'!R152</f>
        <v>-1439.5404501453108</v>
      </c>
      <c r="S47" s="46">
        <f>Índice!$G$51*'Datos Generales'!S152</f>
        <v>7905.3853388110674</v>
      </c>
      <c r="T47" s="46">
        <f>Índice!$G$51*'Datos Generales'!T152</f>
        <v>10590.409133014191</v>
      </c>
      <c r="U47" s="46">
        <f>Índice!$G$51*'Datos Generales'!U152</f>
        <v>425.19321741466968</v>
      </c>
      <c r="V47" s="46">
        <f>Índice!$G$51*'Datos Generales'!V152</f>
        <v>302.95182469364522</v>
      </c>
      <c r="W47" s="46">
        <f>Índice!$G$51*'Datos Generales'!W152</f>
        <v>185.70438619441242</v>
      </c>
      <c r="X47" s="46">
        <f>Índice!$G$51*'Datos Generales'!X152</f>
        <v>-85.692718903133198</v>
      </c>
      <c r="Y47" s="46">
        <f>Índice!$G$51*'Datos Generales'!Y152</f>
        <v>645.1923688843948</v>
      </c>
      <c r="Z47" s="46">
        <f>Índice!$G$51*'Datos Generales'!Z152</f>
        <v>-268.17092228169787</v>
      </c>
      <c r="AA47" s="46">
        <f>Índice!$G$51*'Datos Generales'!AA152</f>
        <v>0</v>
      </c>
      <c r="AB47" s="46">
        <f>Índice!$G$51*'Datos Generales'!AB152</f>
        <v>44114.91221247198</v>
      </c>
      <c r="AC47" s="46">
        <f>Índice!$G$51*'Datos Generales'!AC152</f>
        <v>0</v>
      </c>
      <c r="AD47" s="46">
        <f>Índice!$G$51*'Datos Generales'!AD152</f>
        <v>12747.664773972747</v>
      </c>
      <c r="AE47" s="46">
        <f>Índice!$G$51*'Datos Generales'!AE152</f>
        <v>0</v>
      </c>
      <c r="AF47" s="46">
        <f>Índice!$G$51*'Datos Generales'!AF152</f>
        <v>0</v>
      </c>
      <c r="AG47" s="46">
        <f>Índice!$G$51*'Datos Generales'!AG152</f>
        <v>0</v>
      </c>
      <c r="AH47" s="46">
        <f>Índice!$G$51*'Datos Generales'!AH152</f>
        <v>0</v>
      </c>
      <c r="AI47" s="46">
        <f>Índice!$G$51*'Datos Generales'!AI152</f>
        <v>0</v>
      </c>
      <c r="AJ47" s="46">
        <f>Índice!$G$51*'Datos Generales'!AJ152</f>
        <v>0</v>
      </c>
      <c r="AK47" s="46">
        <f>Índice!$G$51*'Datos Generales'!AK152</f>
        <v>0</v>
      </c>
      <c r="AL47" s="46">
        <f>Índice!$G$51*'Datos Generales'!AL152</f>
        <v>0</v>
      </c>
      <c r="AM47" s="46">
        <f>Índice!$G$51*'Datos Generales'!AM152</f>
        <v>0</v>
      </c>
      <c r="AN47" s="46">
        <f>Índice!$G$51*'Datos Generales'!AN152</f>
        <v>0</v>
      </c>
      <c r="AO47" s="46">
        <f>Índice!$G$51*'Datos Generales'!AO152</f>
        <v>0</v>
      </c>
      <c r="AP47" s="46">
        <f>Índice!$G$51*'Datos Generales'!AP152</f>
        <v>0</v>
      </c>
      <c r="AQ47" s="46">
        <f>Índice!$G$51*'Datos Generales'!AQ152</f>
        <v>84500.003535542812</v>
      </c>
    </row>
    <row r="48" spans="2:43">
      <c r="B48" s="67" t="str">
        <f>'Datos Generales'!B153</f>
        <v>5.31.32.10  Inversiones Inmobiliarias No Realizadas</v>
      </c>
      <c r="C48" s="46">
        <f>Índice!$G$51*'Datos Generales'!C153</f>
        <v>0</v>
      </c>
      <c r="D48" s="46">
        <f>Índice!$G$51*'Datos Generales'!D153</f>
        <v>0</v>
      </c>
      <c r="E48" s="46">
        <f>Índice!$G$51*'Datos Generales'!E153</f>
        <v>8305.9181451128188</v>
      </c>
      <c r="F48" s="46">
        <f>Índice!$G$51*'Datos Generales'!F153</f>
        <v>0</v>
      </c>
      <c r="G48" s="46">
        <f>Índice!$G$51*'Datos Generales'!G153</f>
        <v>0</v>
      </c>
      <c r="H48" s="46">
        <f>Índice!$G$51*'Datos Generales'!H153</f>
        <v>0</v>
      </c>
      <c r="I48" s="46">
        <f>Índice!$G$51*'Datos Generales'!I153</f>
        <v>0</v>
      </c>
      <c r="J48" s="46">
        <f>Índice!$G$51*'Datos Generales'!J153</f>
        <v>0</v>
      </c>
      <c r="K48" s="46">
        <f>Índice!$G$51*'Datos Generales'!K153</f>
        <v>0</v>
      </c>
      <c r="L48" s="46">
        <f>Índice!$G$51*'Datos Generales'!L153</f>
        <v>0</v>
      </c>
      <c r="M48" s="46">
        <f>Índice!$G$51*'Datos Generales'!M153</f>
        <v>531.30369605645546</v>
      </c>
      <c r="N48" s="46">
        <f>Índice!$G$51*'Datos Generales'!N153</f>
        <v>0</v>
      </c>
      <c r="O48" s="46">
        <f>Índice!$G$51*'Datos Generales'!O153</f>
        <v>0</v>
      </c>
      <c r="P48" s="46">
        <f>Índice!$G$51*'Datos Generales'!P153</f>
        <v>0</v>
      </c>
      <c r="Q48" s="46">
        <f>Índice!$G$51*'Datos Generales'!Q153</f>
        <v>31.554719596099588</v>
      </c>
      <c r="R48" s="46">
        <f>Índice!$G$51*'Datos Generales'!R153</f>
        <v>0</v>
      </c>
      <c r="S48" s="46">
        <f>Índice!$G$51*'Datos Generales'!S153</f>
        <v>0</v>
      </c>
      <c r="T48" s="46">
        <f>Índice!$G$51*'Datos Generales'!T153</f>
        <v>2767.1367760092207</v>
      </c>
      <c r="U48" s="46">
        <f>Índice!$G$51*'Datos Generales'!U153</f>
        <v>0</v>
      </c>
      <c r="V48" s="46">
        <f>Índice!$G$51*'Datos Generales'!V153</f>
        <v>0</v>
      </c>
      <c r="W48" s="46">
        <f>Índice!$G$51*'Datos Generales'!W153</f>
        <v>0</v>
      </c>
      <c r="X48" s="46">
        <f>Índice!$G$51*'Datos Generales'!X153</f>
        <v>0</v>
      </c>
      <c r="Y48" s="46">
        <f>Índice!$G$51*'Datos Generales'!Y153</f>
        <v>2170.734897928879</v>
      </c>
      <c r="Z48" s="46">
        <f>Índice!$G$51*'Datos Generales'!Z153</f>
        <v>0</v>
      </c>
      <c r="AA48" s="46">
        <f>Índice!$G$51*'Datos Generales'!AA153</f>
        <v>0</v>
      </c>
      <c r="AB48" s="46">
        <f>Índice!$G$51*'Datos Generales'!AB153</f>
        <v>2548.8612016602906</v>
      </c>
      <c r="AC48" s="46">
        <f>Índice!$G$51*'Datos Generales'!AC153</f>
        <v>0</v>
      </c>
      <c r="AD48" s="46">
        <f>Índice!$G$51*'Datos Generales'!AD153</f>
        <v>0</v>
      </c>
      <c r="AE48" s="46">
        <f>Índice!$G$51*'Datos Generales'!AE153</f>
        <v>0</v>
      </c>
      <c r="AF48" s="46">
        <f>Índice!$G$51*'Datos Generales'!AF153</f>
        <v>0</v>
      </c>
      <c r="AG48" s="46">
        <f>Índice!$G$51*'Datos Generales'!AG153</f>
        <v>0</v>
      </c>
      <c r="AH48" s="46">
        <f>Índice!$G$51*'Datos Generales'!AH153</f>
        <v>0</v>
      </c>
      <c r="AI48" s="46">
        <f>Índice!$G$51*'Datos Generales'!AI153</f>
        <v>0</v>
      </c>
      <c r="AJ48" s="46">
        <f>Índice!$G$51*'Datos Generales'!AJ153</f>
        <v>0</v>
      </c>
      <c r="AK48" s="46">
        <f>Índice!$G$51*'Datos Generales'!AK153</f>
        <v>0</v>
      </c>
      <c r="AL48" s="46">
        <f>Índice!$G$51*'Datos Generales'!AL153</f>
        <v>0</v>
      </c>
      <c r="AM48" s="46">
        <f>Índice!$G$51*'Datos Generales'!AM153</f>
        <v>0</v>
      </c>
      <c r="AN48" s="46">
        <f>Índice!$G$51*'Datos Generales'!AN153</f>
        <v>0</v>
      </c>
      <c r="AO48" s="46">
        <f>Índice!$G$51*'Datos Generales'!AO153</f>
        <v>0</v>
      </c>
      <c r="AP48" s="46">
        <f>Índice!$G$51*'Datos Generales'!AP153</f>
        <v>0</v>
      </c>
      <c r="AQ48" s="46">
        <f>Índice!$G$51*'Datos Generales'!AQ153</f>
        <v>16355.509436363764</v>
      </c>
    </row>
    <row r="49" spans="2:43">
      <c r="B49" s="67" t="str">
        <f>'Datos Generales'!B154</f>
        <v>5.31.32.20  Inversiones Financieras No Realizadas</v>
      </c>
      <c r="C49" s="46">
        <f>Índice!$G$51*'Datos Generales'!C154</f>
        <v>740.2542762390309</v>
      </c>
      <c r="D49" s="46">
        <f>Índice!$G$51*'Datos Generales'!D154</f>
        <v>0</v>
      </c>
      <c r="E49" s="46">
        <f>Índice!$G$51*'Datos Generales'!E154</f>
        <v>0</v>
      </c>
      <c r="F49" s="46">
        <f>Índice!$G$51*'Datos Generales'!F154</f>
        <v>-17361.769114912211</v>
      </c>
      <c r="G49" s="46">
        <f>Índice!$G$51*'Datos Generales'!G154</f>
        <v>208.72960875683242</v>
      </c>
      <c r="H49" s="46">
        <f>Índice!$G$51*'Datos Generales'!H154</f>
        <v>3929.5790582728164</v>
      </c>
      <c r="I49" s="46">
        <f>Índice!$G$51*'Datos Generales'!I154</f>
        <v>19544.303886975766</v>
      </c>
      <c r="J49" s="46">
        <f>Índice!$G$51*'Datos Generales'!J154</f>
        <v>0</v>
      </c>
      <c r="K49" s="46">
        <f>Índice!$G$51*'Datos Generales'!K154</f>
        <v>-1390.2196279194743</v>
      </c>
      <c r="L49" s="46">
        <f>Índice!$G$51*'Datos Generales'!L154</f>
        <v>113.97706139823647</v>
      </c>
      <c r="M49" s="46">
        <f>Índice!$G$51*'Datos Generales'!M154</f>
        <v>540.05416451587814</v>
      </c>
      <c r="N49" s="46">
        <f>Índice!$G$51*'Datos Generales'!N154</f>
        <v>0</v>
      </c>
      <c r="O49" s="46">
        <f>Índice!$G$51*'Datos Generales'!O154</f>
        <v>0</v>
      </c>
      <c r="P49" s="46">
        <f>Índice!$G$51*'Datos Generales'!P154</f>
        <v>-5817.6915026764054</v>
      </c>
      <c r="Q49" s="46">
        <f>Índice!$G$51*'Datos Generales'!Q154</f>
        <v>0</v>
      </c>
      <c r="R49" s="46">
        <f>Índice!$G$51*'Datos Generales'!R154</f>
        <v>-1439.5404501453108</v>
      </c>
      <c r="S49" s="46">
        <f>Índice!$G$51*'Datos Generales'!S154</f>
        <v>7905.3853388110674</v>
      </c>
      <c r="T49" s="46">
        <f>Índice!$G$51*'Datos Generales'!T154</f>
        <v>7823.2723570049702</v>
      </c>
      <c r="U49" s="46">
        <f>Índice!$G$51*'Datos Generales'!U154</f>
        <v>425.19321741466968</v>
      </c>
      <c r="V49" s="46">
        <f>Índice!$G$51*'Datos Generales'!V154</f>
        <v>302.95182469364522</v>
      </c>
      <c r="W49" s="46">
        <f>Índice!$G$51*'Datos Generales'!W154</f>
        <v>185.70438619441242</v>
      </c>
      <c r="X49" s="46">
        <f>Índice!$G$51*'Datos Generales'!X154</f>
        <v>-85.692718903133198</v>
      </c>
      <c r="Y49" s="46">
        <f>Índice!$G$51*'Datos Generales'!Y154</f>
        <v>-1525.5867233296328</v>
      </c>
      <c r="Z49" s="46">
        <f>Índice!$G$51*'Datos Generales'!Z154</f>
        <v>-268.17092228169787</v>
      </c>
      <c r="AA49" s="46">
        <f>Índice!$G$51*'Datos Generales'!AA154</f>
        <v>0</v>
      </c>
      <c r="AB49" s="46">
        <f>Índice!$G$51*'Datos Generales'!AB154</f>
        <v>41566.051010811687</v>
      </c>
      <c r="AC49" s="46">
        <f>Índice!$G$51*'Datos Generales'!AC154</f>
        <v>0</v>
      </c>
      <c r="AD49" s="46">
        <f>Índice!$G$51*'Datos Generales'!AD154</f>
        <v>12747.664773972747</v>
      </c>
      <c r="AE49" s="46">
        <f>Índice!$G$51*'Datos Generales'!AE154</f>
        <v>0</v>
      </c>
      <c r="AF49" s="46">
        <f>Índice!$G$51*'Datos Generales'!AF154</f>
        <v>0</v>
      </c>
      <c r="AG49" s="46">
        <f>Índice!$G$51*'Datos Generales'!AG154</f>
        <v>0</v>
      </c>
      <c r="AH49" s="46">
        <f>Índice!$G$51*'Datos Generales'!AH154</f>
        <v>0</v>
      </c>
      <c r="AI49" s="46">
        <f>Índice!$G$51*'Datos Generales'!AI154</f>
        <v>0</v>
      </c>
      <c r="AJ49" s="46">
        <f>Índice!$G$51*'Datos Generales'!AJ154</f>
        <v>0</v>
      </c>
      <c r="AK49" s="46">
        <f>Índice!$G$51*'Datos Generales'!AK154</f>
        <v>0</v>
      </c>
      <c r="AL49" s="46">
        <f>Índice!$G$51*'Datos Generales'!AL154</f>
        <v>0</v>
      </c>
      <c r="AM49" s="46">
        <f>Índice!$G$51*'Datos Generales'!AM154</f>
        <v>0</v>
      </c>
      <c r="AN49" s="46">
        <f>Índice!$G$51*'Datos Generales'!AN154</f>
        <v>0</v>
      </c>
      <c r="AO49" s="46">
        <f>Índice!$G$51*'Datos Generales'!AO154</f>
        <v>0</v>
      </c>
      <c r="AP49" s="46">
        <f>Índice!$G$51*'Datos Generales'!AP154</f>
        <v>0</v>
      </c>
      <c r="AQ49" s="46">
        <f>Índice!$G$51*'Datos Generales'!AQ154</f>
        <v>68144.449904893889</v>
      </c>
    </row>
    <row r="50" spans="2:43">
      <c r="B50" s="66" t="str">
        <f>'Datos Generales'!B155</f>
        <v>5.31.33.00  Resultado Neto Inversiones Devengadas</v>
      </c>
      <c r="C50" s="46">
        <f>Índice!$G$51*'Datos Generales'!C155</f>
        <v>2535.823887541454</v>
      </c>
      <c r="D50" s="46">
        <f>Índice!$G$51*'Datos Generales'!D155</f>
        <v>0</v>
      </c>
      <c r="E50" s="46">
        <f>Índice!$G$51*'Datos Generales'!E155</f>
        <v>64032.967168949443</v>
      </c>
      <c r="F50" s="46">
        <f>Índice!$G$51*'Datos Generales'!F155</f>
        <v>218619.3174988156</v>
      </c>
      <c r="G50" s="46">
        <f>Índice!$G$51*'Datos Generales'!G155</f>
        <v>1762.4238974409741</v>
      </c>
      <c r="H50" s="46">
        <f>Índice!$G$51*'Datos Generales'!H155</f>
        <v>31697.599719985006</v>
      </c>
      <c r="I50" s="46">
        <f>Índice!$G$51*'Datos Generales'!I155</f>
        <v>299.68144759264891</v>
      </c>
      <c r="J50" s="46">
        <f>Índice!$G$51*'Datos Generales'!J155</f>
        <v>0</v>
      </c>
      <c r="K50" s="46">
        <f>Índice!$G$51*'Datos Generales'!K155</f>
        <v>-823.38372660354537</v>
      </c>
      <c r="L50" s="46">
        <f>Índice!$G$51*'Datos Generales'!L155</f>
        <v>19164.851754689898</v>
      </c>
      <c r="M50" s="46">
        <f>Índice!$G$51*'Datos Generales'!M155</f>
        <v>47513.71790611012</v>
      </c>
      <c r="N50" s="46">
        <f>Índice!$G$51*'Datos Generales'!N155</f>
        <v>0</v>
      </c>
      <c r="O50" s="46">
        <f>Índice!$G$51*'Datos Generales'!O155</f>
        <v>3230.602244362577</v>
      </c>
      <c r="P50" s="46">
        <f>Índice!$G$51*'Datos Generales'!P155</f>
        <v>12449.132377793961</v>
      </c>
      <c r="Q50" s="46">
        <f>Índice!$G$51*'Datos Generales'!Q155</f>
        <v>-98.641644451672661</v>
      </c>
      <c r="R50" s="46">
        <f>Índice!$G$51*'Datos Generales'!R155</f>
        <v>31885.292849011108</v>
      </c>
      <c r="S50" s="46">
        <f>Índice!$G$51*'Datos Generales'!S155</f>
        <v>6464.2097001152588</v>
      </c>
      <c r="T50" s="46">
        <f>Índice!$G$51*'Datos Generales'!T155</f>
        <v>46166.23415192934</v>
      </c>
      <c r="U50" s="46">
        <f>Índice!$G$51*'Datos Generales'!U155</f>
        <v>4076.3040849661647</v>
      </c>
      <c r="V50" s="46">
        <f>Índice!$G$51*'Datos Generales'!V155</f>
        <v>18660.904321140424</v>
      </c>
      <c r="W50" s="46">
        <f>Índice!$G$51*'Datos Generales'!W155</f>
        <v>2482.8791339334325</v>
      </c>
      <c r="X50" s="46">
        <f>Índice!$G$51*'Datos Generales'!X155</f>
        <v>129.09150691905728</v>
      </c>
      <c r="Y50" s="46">
        <f>Índice!$G$51*'Datos Generales'!Y155</f>
        <v>25914.247176869063</v>
      </c>
      <c r="Z50" s="46">
        <f>Índice!$G$51*'Datos Generales'!Z155</f>
        <v>292.03583626194126</v>
      </c>
      <c r="AA50" s="46">
        <f>Índice!$G$51*'Datos Generales'!AA155</f>
        <v>5936.706712581582</v>
      </c>
      <c r="AB50" s="46">
        <f>Índice!$G$51*'Datos Generales'!AB155</f>
        <v>23097.082470071629</v>
      </c>
      <c r="AC50" s="46">
        <f>Índice!$G$51*'Datos Generales'!AC155</f>
        <v>2162.6915380318337</v>
      </c>
      <c r="AD50" s="46">
        <f>Índice!$G$51*'Datos Generales'!AD155</f>
        <v>38948.777055741368</v>
      </c>
      <c r="AE50" s="46">
        <f>Índice!$G$51*'Datos Generales'!AE155</f>
        <v>0</v>
      </c>
      <c r="AF50" s="46">
        <f>Índice!$G$51*'Datos Generales'!AF155</f>
        <v>0</v>
      </c>
      <c r="AG50" s="46">
        <f>Índice!$G$51*'Datos Generales'!AG155</f>
        <v>0</v>
      </c>
      <c r="AH50" s="46">
        <f>Índice!$G$51*'Datos Generales'!AH155</f>
        <v>0</v>
      </c>
      <c r="AI50" s="46">
        <f>Índice!$G$51*'Datos Generales'!AI155</f>
        <v>0</v>
      </c>
      <c r="AJ50" s="46">
        <f>Índice!$G$51*'Datos Generales'!AJ155</f>
        <v>0</v>
      </c>
      <c r="AK50" s="46">
        <f>Índice!$G$51*'Datos Generales'!AK155</f>
        <v>0</v>
      </c>
      <c r="AL50" s="46">
        <f>Índice!$G$51*'Datos Generales'!AL155</f>
        <v>0</v>
      </c>
      <c r="AM50" s="46">
        <f>Índice!$G$51*'Datos Generales'!AM155</f>
        <v>0</v>
      </c>
      <c r="AN50" s="46">
        <f>Índice!$G$51*'Datos Generales'!AN155</f>
        <v>0</v>
      </c>
      <c r="AO50" s="46">
        <f>Índice!$G$51*'Datos Generales'!AO155</f>
        <v>0</v>
      </c>
      <c r="AP50" s="46">
        <f>Índice!$G$51*'Datos Generales'!AP155</f>
        <v>0</v>
      </c>
      <c r="AQ50" s="46">
        <f>Índice!$G$51*'Datos Generales'!AQ155</f>
        <v>606600.54906979867</v>
      </c>
    </row>
    <row r="51" spans="2:43">
      <c r="B51" s="67" t="str">
        <f>'Datos Generales'!B156</f>
        <v>5.31.33.10  Inversiones Inmobiliarias Devengadas</v>
      </c>
      <c r="C51" s="46">
        <f>Índice!$G$51*'Datos Generales'!C156</f>
        <v>0</v>
      </c>
      <c r="D51" s="46">
        <f>Índice!$G$51*'Datos Generales'!D156</f>
        <v>0</v>
      </c>
      <c r="E51" s="46">
        <f>Índice!$G$51*'Datos Generales'!E156</f>
        <v>0</v>
      </c>
      <c r="F51" s="46">
        <f>Índice!$G$51*'Datos Generales'!F156</f>
        <v>6970.4994307776069</v>
      </c>
      <c r="G51" s="46">
        <f>Índice!$G$51*'Datos Generales'!G156</f>
        <v>0</v>
      </c>
      <c r="H51" s="46">
        <f>Índice!$G$51*'Datos Generales'!H156</f>
        <v>0</v>
      </c>
      <c r="I51" s="46">
        <f>Índice!$G$51*'Datos Generales'!I156</f>
        <v>1410.8141647987215</v>
      </c>
      <c r="J51" s="46">
        <f>Índice!$G$51*'Datos Generales'!J156</f>
        <v>0</v>
      </c>
      <c r="K51" s="46">
        <f>Índice!$G$51*'Datos Generales'!K156</f>
        <v>0</v>
      </c>
      <c r="L51" s="46">
        <f>Índice!$G$51*'Datos Generales'!L156</f>
        <v>0</v>
      </c>
      <c r="M51" s="46">
        <f>Índice!$G$51*'Datos Generales'!M156</f>
        <v>805.97117825499743</v>
      </c>
      <c r="N51" s="46">
        <f>Índice!$G$51*'Datos Generales'!N156</f>
        <v>0</v>
      </c>
      <c r="O51" s="46">
        <f>Índice!$G$51*'Datos Generales'!O156</f>
        <v>0</v>
      </c>
      <c r="P51" s="46">
        <f>Índice!$G$51*'Datos Generales'!P156</f>
        <v>0</v>
      </c>
      <c r="Q51" s="46">
        <f>Índice!$G$51*'Datos Generales'!Q156</f>
        <v>0</v>
      </c>
      <c r="R51" s="46">
        <f>Índice!$G$51*'Datos Generales'!R156</f>
        <v>0</v>
      </c>
      <c r="S51" s="46">
        <f>Índice!$G$51*'Datos Generales'!S156</f>
        <v>1118.2038028298484</v>
      </c>
      <c r="T51" s="46">
        <f>Índice!$G$51*'Datos Generales'!T156</f>
        <v>77.560970435791006</v>
      </c>
      <c r="U51" s="46">
        <f>Índice!$G$51*'Datos Generales'!U156</f>
        <v>0</v>
      </c>
      <c r="V51" s="46">
        <f>Índice!$G$51*'Datos Generales'!V156</f>
        <v>0</v>
      </c>
      <c r="W51" s="46">
        <f>Índice!$G$51*'Datos Generales'!W156</f>
        <v>0</v>
      </c>
      <c r="X51" s="46">
        <f>Índice!$G$51*'Datos Generales'!X156</f>
        <v>0</v>
      </c>
      <c r="Y51" s="46">
        <f>Índice!$G$51*'Datos Generales'!Y156</f>
        <v>0</v>
      </c>
      <c r="Z51" s="46">
        <f>Índice!$G$51*'Datos Generales'!Z156</f>
        <v>0</v>
      </c>
      <c r="AA51" s="46">
        <f>Índice!$G$51*'Datos Generales'!AA156</f>
        <v>0</v>
      </c>
      <c r="AB51" s="46">
        <f>Índice!$G$51*'Datos Generales'!AB156</f>
        <v>0</v>
      </c>
      <c r="AC51" s="46">
        <f>Índice!$G$51*'Datos Generales'!AC156</f>
        <v>0</v>
      </c>
      <c r="AD51" s="46">
        <f>Índice!$G$51*'Datos Generales'!AD156</f>
        <v>0</v>
      </c>
      <c r="AE51" s="46">
        <f>Índice!$G$51*'Datos Generales'!AE156</f>
        <v>0</v>
      </c>
      <c r="AF51" s="46">
        <f>Índice!$G$51*'Datos Generales'!AF156</f>
        <v>0</v>
      </c>
      <c r="AG51" s="46">
        <f>Índice!$G$51*'Datos Generales'!AG156</f>
        <v>0</v>
      </c>
      <c r="AH51" s="46">
        <f>Índice!$G$51*'Datos Generales'!AH156</f>
        <v>0</v>
      </c>
      <c r="AI51" s="46">
        <f>Índice!$G$51*'Datos Generales'!AI156</f>
        <v>0</v>
      </c>
      <c r="AJ51" s="46">
        <f>Índice!$G$51*'Datos Generales'!AJ156</f>
        <v>0</v>
      </c>
      <c r="AK51" s="46">
        <f>Índice!$G$51*'Datos Generales'!AK156</f>
        <v>0</v>
      </c>
      <c r="AL51" s="46">
        <f>Índice!$G$51*'Datos Generales'!AL156</f>
        <v>0</v>
      </c>
      <c r="AM51" s="46">
        <f>Índice!$G$51*'Datos Generales'!AM156</f>
        <v>0</v>
      </c>
      <c r="AN51" s="46">
        <f>Índice!$G$51*'Datos Generales'!AN156</f>
        <v>0</v>
      </c>
      <c r="AO51" s="46">
        <f>Índice!$G$51*'Datos Generales'!AO156</f>
        <v>0</v>
      </c>
      <c r="AP51" s="46">
        <f>Índice!$G$51*'Datos Generales'!AP156</f>
        <v>0</v>
      </c>
      <c r="AQ51" s="46">
        <f>Índice!$G$51*'Datos Generales'!AQ156</f>
        <v>10383.049547096965</v>
      </c>
    </row>
    <row r="52" spans="2:43">
      <c r="B52" s="67" t="str">
        <f>'Datos Generales'!B157</f>
        <v>5.31.33.20  Inversiones Financieras Devengadas</v>
      </c>
      <c r="C52" s="46">
        <f>Índice!$G$51*'Datos Generales'!C157</f>
        <v>4282.0726766180405</v>
      </c>
      <c r="D52" s="46">
        <f>Índice!$G$51*'Datos Generales'!D157</f>
        <v>0</v>
      </c>
      <c r="E52" s="46">
        <f>Índice!$G$51*'Datos Generales'!E157</f>
        <v>64822.542267414312</v>
      </c>
      <c r="F52" s="46">
        <f>Índice!$G$51*'Datos Generales'!F157</f>
        <v>215282.03025010429</v>
      </c>
      <c r="G52" s="46">
        <f>Índice!$G$51*'Datos Generales'!G157</f>
        <v>1942.4272208512173</v>
      </c>
      <c r="H52" s="46">
        <f>Índice!$G$51*'Datos Generales'!H157</f>
        <v>35311.410610871084</v>
      </c>
      <c r="I52" s="46">
        <f>Índice!$G$51*'Datos Generales'!I157</f>
        <v>0</v>
      </c>
      <c r="J52" s="46">
        <f>Índice!$G$51*'Datos Generales'!J157</f>
        <v>0</v>
      </c>
      <c r="K52" s="46">
        <f>Índice!$G$51*'Datos Generales'!K157</f>
        <v>0</v>
      </c>
      <c r="L52" s="46">
        <f>Índice!$G$51*'Datos Generales'!L157</f>
        <v>19390.419386088346</v>
      </c>
      <c r="M52" s="46">
        <f>Índice!$G$51*'Datos Generales'!M157</f>
        <v>46707.790922140273</v>
      </c>
      <c r="N52" s="46">
        <f>Índice!$G$51*'Datos Generales'!N157</f>
        <v>0</v>
      </c>
      <c r="O52" s="46">
        <f>Índice!$G$51*'Datos Generales'!O157</f>
        <v>3230.602244362577</v>
      </c>
      <c r="P52" s="46">
        <f>Índice!$G$51*'Datos Generales'!P157</f>
        <v>13393.741028560115</v>
      </c>
      <c r="Q52" s="46">
        <f>Índice!$G$51*'Datos Generales'!Q157</f>
        <v>0</v>
      </c>
      <c r="R52" s="46">
        <f>Índice!$G$51*'Datos Generales'!R157</f>
        <v>33809.998161517738</v>
      </c>
      <c r="S52" s="46">
        <f>Índice!$G$51*'Datos Generales'!S157</f>
        <v>5346.0058972854104</v>
      </c>
      <c r="T52" s="46">
        <f>Índice!$G$51*'Datos Generales'!T157</f>
        <v>49454.112189844505</v>
      </c>
      <c r="U52" s="46">
        <f>Índice!$G$51*'Datos Generales'!U157</f>
        <v>4203.2742661980892</v>
      </c>
      <c r="V52" s="46">
        <f>Índice!$G$51*'Datos Generales'!V157</f>
        <v>25032.792159580258</v>
      </c>
      <c r="W52" s="46">
        <f>Índice!$G$51*'Datos Generales'!W157</f>
        <v>3143.3627254792427</v>
      </c>
      <c r="X52" s="46">
        <f>Índice!$G$51*'Datos Generales'!X157</f>
        <v>253.71939103810607</v>
      </c>
      <c r="Y52" s="46">
        <f>Índice!$G$51*'Datos Generales'!Y157</f>
        <v>27588.459281153435</v>
      </c>
      <c r="Z52" s="46">
        <f>Índice!$G$51*'Datos Generales'!Z157</f>
        <v>800.18172690053098</v>
      </c>
      <c r="AA52" s="46">
        <f>Índice!$G$51*'Datos Generales'!AA157</f>
        <v>5936.706712581582</v>
      </c>
      <c r="AB52" s="46">
        <f>Índice!$G$51*'Datos Generales'!AB157</f>
        <v>38900.119147792757</v>
      </c>
      <c r="AC52" s="46">
        <f>Índice!$G$51*'Datos Generales'!AC157</f>
        <v>2162.6915380318337</v>
      </c>
      <c r="AD52" s="46">
        <f>Índice!$G$51*'Datos Generales'!AD157</f>
        <v>39052.456848699978</v>
      </c>
      <c r="AE52" s="46">
        <f>Índice!$G$51*'Datos Generales'!AE157</f>
        <v>0</v>
      </c>
      <c r="AF52" s="46">
        <f>Índice!$G$51*'Datos Generales'!AF157</f>
        <v>0</v>
      </c>
      <c r="AG52" s="46">
        <f>Índice!$G$51*'Datos Generales'!AG157</f>
        <v>0</v>
      </c>
      <c r="AH52" s="46">
        <f>Índice!$G$51*'Datos Generales'!AH157</f>
        <v>0</v>
      </c>
      <c r="AI52" s="46">
        <f>Índice!$G$51*'Datos Generales'!AI157</f>
        <v>0</v>
      </c>
      <c r="AJ52" s="46">
        <f>Índice!$G$51*'Datos Generales'!AJ157</f>
        <v>0</v>
      </c>
      <c r="AK52" s="46">
        <f>Índice!$G$51*'Datos Generales'!AK157</f>
        <v>0</v>
      </c>
      <c r="AL52" s="46">
        <f>Índice!$G$51*'Datos Generales'!AL157</f>
        <v>0</v>
      </c>
      <c r="AM52" s="46">
        <f>Índice!$G$51*'Datos Generales'!AM157</f>
        <v>0</v>
      </c>
      <c r="AN52" s="46">
        <f>Índice!$G$51*'Datos Generales'!AN157</f>
        <v>0</v>
      </c>
      <c r="AO52" s="46">
        <f>Índice!$G$51*'Datos Generales'!AO157</f>
        <v>0</v>
      </c>
      <c r="AP52" s="46">
        <f>Índice!$G$51*'Datos Generales'!AP157</f>
        <v>0</v>
      </c>
      <c r="AQ52" s="46">
        <f>Índice!$G$51*'Datos Generales'!AQ157</f>
        <v>640046.91665311367</v>
      </c>
    </row>
    <row r="53" spans="2:43">
      <c r="B53" s="67" t="str">
        <f>'Datos Generales'!B158</f>
        <v>5.31.33.30  Depreciación Inversiones</v>
      </c>
      <c r="C53" s="46">
        <f>Índice!$G$51*'Datos Generales'!C158</f>
        <v>0</v>
      </c>
      <c r="D53" s="46">
        <f>Índice!$G$51*'Datos Generales'!D158</f>
        <v>0</v>
      </c>
      <c r="E53" s="46">
        <f>Índice!$G$51*'Datos Generales'!E158</f>
        <v>789.57509846486732</v>
      </c>
      <c r="F53" s="46">
        <f>Índice!$G$51*'Datos Generales'!F158</f>
        <v>1997.1397458651825</v>
      </c>
      <c r="G53" s="46">
        <f>Índice!$G$51*'Datos Generales'!G158</f>
        <v>180.00332341024315</v>
      </c>
      <c r="H53" s="46">
        <f>Índice!$G$51*'Datos Generales'!H158</f>
        <v>2777.8317930151816</v>
      </c>
      <c r="I53" s="46">
        <f>Índice!$G$51*'Datos Generales'!I158</f>
        <v>182.25723195282171</v>
      </c>
      <c r="J53" s="46">
        <f>Índice!$G$51*'Datos Generales'!J158</f>
        <v>0</v>
      </c>
      <c r="K53" s="46">
        <f>Índice!$G$51*'Datos Generales'!K158</f>
        <v>0</v>
      </c>
      <c r="L53" s="46">
        <f>Índice!$G$51*'Datos Generales'!L158</f>
        <v>0</v>
      </c>
      <c r="M53" s="46">
        <f>Índice!$G$51*'Datos Generales'!M158</f>
        <v>0</v>
      </c>
      <c r="N53" s="46">
        <f>Índice!$G$51*'Datos Generales'!N158</f>
        <v>0</v>
      </c>
      <c r="O53" s="46">
        <f>Índice!$G$51*'Datos Generales'!O158</f>
        <v>0</v>
      </c>
      <c r="P53" s="46">
        <f>Índice!$G$51*'Datos Generales'!P158</f>
        <v>231.57805417865805</v>
      </c>
      <c r="Q53" s="46">
        <f>Índice!$G$51*'Datos Generales'!Q158</f>
        <v>98.641644451672661</v>
      </c>
      <c r="R53" s="46">
        <f>Índice!$G$51*'Datos Generales'!R158</f>
        <v>1924.7053125066291</v>
      </c>
      <c r="S53" s="46">
        <f>Índice!$G$51*'Datos Generales'!S158</f>
        <v>0</v>
      </c>
      <c r="T53" s="46">
        <f>Índice!$G$51*'Datos Generales'!T158</f>
        <v>1813.3799082173084</v>
      </c>
      <c r="U53" s="46">
        <f>Índice!$G$51*'Datos Generales'!U158</f>
        <v>0</v>
      </c>
      <c r="V53" s="46">
        <f>Índice!$G$51*'Datos Generales'!V158</f>
        <v>6060.5832938531048</v>
      </c>
      <c r="W53" s="46">
        <f>Índice!$G$51*'Datos Generales'!W158</f>
        <v>560.51611853967938</v>
      </c>
      <c r="X53" s="46">
        <f>Índice!$G$51*'Datos Generales'!X158</f>
        <v>0</v>
      </c>
      <c r="Y53" s="46">
        <f>Índice!$G$51*'Datos Generales'!Y158</f>
        <v>798.63492692033003</v>
      </c>
      <c r="Z53" s="46">
        <f>Índice!$G$51*'Datos Generales'!Z158</f>
        <v>0</v>
      </c>
      <c r="AA53" s="46">
        <f>Índice!$G$51*'Datos Generales'!AA158</f>
        <v>0</v>
      </c>
      <c r="AB53" s="46">
        <f>Índice!$G$51*'Datos Generales'!AB158</f>
        <v>13667.259459344792</v>
      </c>
      <c r="AC53" s="46">
        <f>Índice!$G$51*'Datos Generales'!AC158</f>
        <v>0</v>
      </c>
      <c r="AD53" s="46">
        <f>Índice!$G$51*'Datos Generales'!AD158</f>
        <v>0</v>
      </c>
      <c r="AE53" s="46">
        <f>Índice!$G$51*'Datos Generales'!AE158</f>
        <v>0</v>
      </c>
      <c r="AF53" s="46">
        <f>Índice!$G$51*'Datos Generales'!AF158</f>
        <v>0</v>
      </c>
      <c r="AG53" s="46">
        <f>Índice!$G$51*'Datos Generales'!AG158</f>
        <v>0</v>
      </c>
      <c r="AH53" s="46">
        <f>Índice!$G$51*'Datos Generales'!AH158</f>
        <v>0</v>
      </c>
      <c r="AI53" s="46">
        <f>Índice!$G$51*'Datos Generales'!AI158</f>
        <v>0</v>
      </c>
      <c r="AJ53" s="46">
        <f>Índice!$G$51*'Datos Generales'!AJ158</f>
        <v>0</v>
      </c>
      <c r="AK53" s="46">
        <f>Índice!$G$51*'Datos Generales'!AK158</f>
        <v>0</v>
      </c>
      <c r="AL53" s="46">
        <f>Índice!$G$51*'Datos Generales'!AL158</f>
        <v>0</v>
      </c>
      <c r="AM53" s="46">
        <f>Índice!$G$51*'Datos Generales'!AM158</f>
        <v>0</v>
      </c>
      <c r="AN53" s="46">
        <f>Índice!$G$51*'Datos Generales'!AN158</f>
        <v>0</v>
      </c>
      <c r="AO53" s="46">
        <f>Índice!$G$51*'Datos Generales'!AO158</f>
        <v>0</v>
      </c>
      <c r="AP53" s="46">
        <f>Índice!$G$51*'Datos Generales'!AP158</f>
        <v>0</v>
      </c>
      <c r="AQ53" s="46">
        <f>Índice!$G$51*'Datos Generales'!AQ158</f>
        <v>31082.105910720471</v>
      </c>
    </row>
    <row r="54" spans="2:43">
      <c r="B54" s="67" t="str">
        <f>'Datos Generales'!B159</f>
        <v>5.31.33.40  Gastos De Gestión</v>
      </c>
      <c r="C54" s="46">
        <f>Índice!$G$51*'Datos Generales'!C159</f>
        <v>1746.2487890765869</v>
      </c>
      <c r="D54" s="46">
        <f>Índice!$G$51*'Datos Generales'!D159</f>
        <v>0</v>
      </c>
      <c r="E54" s="46">
        <f>Índice!$G$51*'Datos Generales'!E159</f>
        <v>0</v>
      </c>
      <c r="F54" s="46">
        <f>Índice!$G$51*'Datos Generales'!F159</f>
        <v>1636.0724362011299</v>
      </c>
      <c r="G54" s="46">
        <f>Índice!$G$51*'Datos Generales'!G159</f>
        <v>0</v>
      </c>
      <c r="H54" s="46">
        <f>Índice!$G$51*'Datos Generales'!H159</f>
        <v>835.97909787089611</v>
      </c>
      <c r="I54" s="46">
        <f>Índice!$G$51*'Datos Generales'!I159</f>
        <v>928.87548525325087</v>
      </c>
      <c r="J54" s="46">
        <f>Índice!$G$51*'Datos Generales'!J159</f>
        <v>0</v>
      </c>
      <c r="K54" s="46">
        <f>Índice!$G$51*'Datos Generales'!K159</f>
        <v>823.38372660354537</v>
      </c>
      <c r="L54" s="46">
        <f>Índice!$G$51*'Datos Generales'!L159</f>
        <v>225.56763139844858</v>
      </c>
      <c r="M54" s="46">
        <f>Índice!$G$51*'Datos Generales'!M159</f>
        <v>0</v>
      </c>
      <c r="N54" s="46">
        <f>Índice!$G$51*'Datos Generales'!N159</f>
        <v>0</v>
      </c>
      <c r="O54" s="46">
        <f>Índice!$G$51*'Datos Generales'!O159</f>
        <v>0</v>
      </c>
      <c r="P54" s="46">
        <f>Índice!$G$51*'Datos Generales'!P159</f>
        <v>713.03059658749407</v>
      </c>
      <c r="Q54" s="46">
        <f>Índice!$G$51*'Datos Generales'!Q159</f>
        <v>0</v>
      </c>
      <c r="R54" s="46">
        <f>Índice!$G$51*'Datos Generales'!R159</f>
        <v>0</v>
      </c>
      <c r="S54" s="46">
        <f>Índice!$G$51*'Datos Generales'!S159</f>
        <v>0</v>
      </c>
      <c r="T54" s="46">
        <f>Índice!$G$51*'Datos Generales'!T159</f>
        <v>1552.0591001336434</v>
      </c>
      <c r="U54" s="46">
        <f>Índice!$G$51*'Datos Generales'!U159</f>
        <v>126.97018123192453</v>
      </c>
      <c r="V54" s="46">
        <f>Índice!$G$51*'Datos Generales'!V159</f>
        <v>311.3045445867304</v>
      </c>
      <c r="W54" s="46">
        <f>Índice!$G$51*'Datos Generales'!W159</f>
        <v>99.967473006130632</v>
      </c>
      <c r="X54" s="46">
        <f>Índice!$G$51*'Datos Generales'!X159</f>
        <v>124.62788411904879</v>
      </c>
      <c r="Y54" s="46">
        <f>Índice!$G$51*'Datos Generales'!Y159</f>
        <v>875.57717736404061</v>
      </c>
      <c r="Z54" s="46">
        <f>Índice!$G$51*'Datos Generales'!Z159</f>
        <v>508.14589063858972</v>
      </c>
      <c r="AA54" s="46">
        <f>Índice!$G$51*'Datos Generales'!AA159</f>
        <v>0</v>
      </c>
      <c r="AB54" s="46">
        <f>Índice!$G$51*'Datos Generales'!AB159</f>
        <v>2135.7772183763373</v>
      </c>
      <c r="AC54" s="46">
        <f>Índice!$G$51*'Datos Generales'!AC159</f>
        <v>0</v>
      </c>
      <c r="AD54" s="46">
        <f>Índice!$G$51*'Datos Generales'!AD159</f>
        <v>103.67979295861294</v>
      </c>
      <c r="AE54" s="46">
        <f>Índice!$G$51*'Datos Generales'!AE159</f>
        <v>0</v>
      </c>
      <c r="AF54" s="46">
        <f>Índice!$G$51*'Datos Generales'!AF159</f>
        <v>0</v>
      </c>
      <c r="AG54" s="46">
        <f>Índice!$G$51*'Datos Generales'!AG159</f>
        <v>0</v>
      </c>
      <c r="AH54" s="46">
        <f>Índice!$G$51*'Datos Generales'!AH159</f>
        <v>0</v>
      </c>
      <c r="AI54" s="46">
        <f>Índice!$G$51*'Datos Generales'!AI159</f>
        <v>0</v>
      </c>
      <c r="AJ54" s="46">
        <f>Índice!$G$51*'Datos Generales'!AJ159</f>
        <v>0</v>
      </c>
      <c r="AK54" s="46">
        <f>Índice!$G$51*'Datos Generales'!AK159</f>
        <v>0</v>
      </c>
      <c r="AL54" s="46">
        <f>Índice!$G$51*'Datos Generales'!AL159</f>
        <v>0</v>
      </c>
      <c r="AM54" s="46">
        <f>Índice!$G$51*'Datos Generales'!AM159</f>
        <v>0</v>
      </c>
      <c r="AN54" s="46">
        <f>Índice!$G$51*'Datos Generales'!AN159</f>
        <v>0</v>
      </c>
      <c r="AO54" s="46">
        <f>Índice!$G$51*'Datos Generales'!AO159</f>
        <v>0</v>
      </c>
      <c r="AP54" s="46">
        <f>Índice!$G$51*'Datos Generales'!AP159</f>
        <v>0</v>
      </c>
      <c r="AQ54" s="46">
        <f>Índice!$G$51*'Datos Generales'!AQ159</f>
        <v>12747.267025406411</v>
      </c>
    </row>
    <row r="55" spans="2:43">
      <c r="B55" s="66" t="str">
        <f>'Datos Generales'!B160</f>
        <v>5.31.34.00  Resultado Neto Inversiones Por Seguros Con Cuenta Única De Inversiones</v>
      </c>
      <c r="C55" s="46">
        <f>Índice!$G$51*'Datos Generales'!C160</f>
        <v>0</v>
      </c>
      <c r="D55" s="46">
        <f>Índice!$G$51*'Datos Generales'!D160</f>
        <v>0</v>
      </c>
      <c r="E55" s="46">
        <f>Índice!$G$51*'Datos Generales'!E160</f>
        <v>0</v>
      </c>
      <c r="F55" s="46">
        <f>Índice!$G$51*'Datos Generales'!F160</f>
        <v>0</v>
      </c>
      <c r="G55" s="46">
        <f>Índice!$G$51*'Datos Generales'!G160</f>
        <v>0</v>
      </c>
      <c r="H55" s="46">
        <f>Índice!$G$51*'Datos Generales'!H160</f>
        <v>0</v>
      </c>
      <c r="I55" s="46">
        <f>Índice!$G$51*'Datos Generales'!I160</f>
        <v>0</v>
      </c>
      <c r="J55" s="46">
        <f>Índice!$G$51*'Datos Generales'!J160</f>
        <v>0</v>
      </c>
      <c r="K55" s="46">
        <f>Índice!$G$51*'Datos Generales'!K160</f>
        <v>0</v>
      </c>
      <c r="L55" s="46">
        <f>Índice!$G$51*'Datos Generales'!L160</f>
        <v>0</v>
      </c>
      <c r="M55" s="46">
        <f>Índice!$G$51*'Datos Generales'!M160</f>
        <v>0</v>
      </c>
      <c r="N55" s="46">
        <f>Índice!$G$51*'Datos Generales'!N160</f>
        <v>0</v>
      </c>
      <c r="O55" s="46">
        <f>Índice!$G$51*'Datos Generales'!O160</f>
        <v>0</v>
      </c>
      <c r="P55" s="46">
        <f>Índice!$G$51*'Datos Generales'!P160</f>
        <v>0</v>
      </c>
      <c r="Q55" s="46">
        <f>Índice!$G$51*'Datos Generales'!Q160</f>
        <v>0</v>
      </c>
      <c r="R55" s="46">
        <f>Índice!$G$51*'Datos Generales'!R160</f>
        <v>0</v>
      </c>
      <c r="S55" s="46">
        <f>Índice!$G$51*'Datos Generales'!S160</f>
        <v>0</v>
      </c>
      <c r="T55" s="46">
        <f>Índice!$G$51*'Datos Generales'!T160</f>
        <v>0</v>
      </c>
      <c r="U55" s="46">
        <f>Índice!$G$51*'Datos Generales'!U160</f>
        <v>0</v>
      </c>
      <c r="V55" s="46">
        <f>Índice!$G$51*'Datos Generales'!V160</f>
        <v>0</v>
      </c>
      <c r="W55" s="46">
        <f>Índice!$G$51*'Datos Generales'!W160</f>
        <v>0</v>
      </c>
      <c r="X55" s="46">
        <f>Índice!$G$51*'Datos Generales'!X160</f>
        <v>0</v>
      </c>
      <c r="Y55" s="46">
        <f>Índice!$G$51*'Datos Generales'!Y160</f>
        <v>0</v>
      </c>
      <c r="Z55" s="46">
        <f>Índice!$G$51*'Datos Generales'!Z160</f>
        <v>0</v>
      </c>
      <c r="AA55" s="46">
        <f>Índice!$G$51*'Datos Generales'!AA160</f>
        <v>0</v>
      </c>
      <c r="AB55" s="46">
        <f>Índice!$G$51*'Datos Generales'!AB160</f>
        <v>0</v>
      </c>
      <c r="AC55" s="46">
        <f>Índice!$G$51*'Datos Generales'!AC160</f>
        <v>0</v>
      </c>
      <c r="AD55" s="46">
        <f>Índice!$G$51*'Datos Generales'!AD160</f>
        <v>0</v>
      </c>
      <c r="AE55" s="46">
        <f>Índice!$G$51*'Datos Generales'!AE160</f>
        <v>0</v>
      </c>
      <c r="AF55" s="46">
        <f>Índice!$G$51*'Datos Generales'!AF160</f>
        <v>0</v>
      </c>
      <c r="AG55" s="46">
        <f>Índice!$G$51*'Datos Generales'!AG160</f>
        <v>0</v>
      </c>
      <c r="AH55" s="46">
        <f>Índice!$G$51*'Datos Generales'!AH160</f>
        <v>0</v>
      </c>
      <c r="AI55" s="46">
        <f>Índice!$G$51*'Datos Generales'!AI160</f>
        <v>0</v>
      </c>
      <c r="AJ55" s="46">
        <f>Índice!$G$51*'Datos Generales'!AJ160</f>
        <v>0</v>
      </c>
      <c r="AK55" s="46">
        <f>Índice!$G$51*'Datos Generales'!AK160</f>
        <v>0</v>
      </c>
      <c r="AL55" s="46">
        <f>Índice!$G$51*'Datos Generales'!AL160</f>
        <v>0</v>
      </c>
      <c r="AM55" s="46">
        <f>Índice!$G$51*'Datos Generales'!AM160</f>
        <v>0</v>
      </c>
      <c r="AN55" s="46">
        <f>Índice!$G$51*'Datos Generales'!AN160</f>
        <v>0</v>
      </c>
      <c r="AO55" s="46">
        <f>Índice!$G$51*'Datos Generales'!AO160</f>
        <v>0</v>
      </c>
      <c r="AP55" s="46">
        <f>Índice!$G$51*'Datos Generales'!AP160</f>
        <v>0</v>
      </c>
      <c r="AQ55" s="46">
        <f>Índice!$G$51*'Datos Generales'!AQ160</f>
        <v>0</v>
      </c>
    </row>
    <row r="56" spans="2:43">
      <c r="B56" s="66" t="str">
        <f>'Datos Generales'!B161</f>
        <v>5.31.35.00  Deterioro De Inversiones</v>
      </c>
      <c r="C56" s="46">
        <f>Índice!$G$51*'Datos Generales'!C161</f>
        <v>0</v>
      </c>
      <c r="D56" s="46">
        <f>Índice!$G$51*'Datos Generales'!D161</f>
        <v>0</v>
      </c>
      <c r="E56" s="46">
        <f>Índice!$G$51*'Datos Generales'!E161</f>
        <v>8864.1803551099201</v>
      </c>
      <c r="F56" s="46">
        <f>Índice!$G$51*'Datos Generales'!F161</f>
        <v>461.56511409196651</v>
      </c>
      <c r="G56" s="46">
        <f>Índice!$G$51*'Datos Generales'!G161</f>
        <v>0</v>
      </c>
      <c r="H56" s="46">
        <f>Índice!$G$51*'Datos Generales'!H161</f>
        <v>0</v>
      </c>
      <c r="I56" s="46">
        <f>Índice!$G$51*'Datos Generales'!I161</f>
        <v>0</v>
      </c>
      <c r="J56" s="46">
        <f>Índice!$G$51*'Datos Generales'!J161</f>
        <v>0</v>
      </c>
      <c r="K56" s="46">
        <f>Índice!$G$51*'Datos Generales'!K161</f>
        <v>0</v>
      </c>
      <c r="L56" s="46">
        <f>Índice!$G$51*'Datos Generales'!L161</f>
        <v>0</v>
      </c>
      <c r="M56" s="46">
        <f>Índice!$G$51*'Datos Generales'!M161</f>
        <v>0</v>
      </c>
      <c r="N56" s="46">
        <f>Índice!$G$51*'Datos Generales'!N161</f>
        <v>0</v>
      </c>
      <c r="O56" s="46">
        <f>Índice!$G$51*'Datos Generales'!O161</f>
        <v>0</v>
      </c>
      <c r="P56" s="46">
        <f>Índice!$G$51*'Datos Generales'!P161</f>
        <v>-57.143210697138329</v>
      </c>
      <c r="Q56" s="46">
        <f>Índice!$G$51*'Datos Generales'!Q161</f>
        <v>0</v>
      </c>
      <c r="R56" s="46">
        <f>Índice!$G$51*'Datos Generales'!R161</f>
        <v>-519.15026764059087</v>
      </c>
      <c r="S56" s="46">
        <f>Índice!$G$51*'Datos Generales'!S161</f>
        <v>0</v>
      </c>
      <c r="T56" s="46">
        <f>Índice!$G$51*'Datos Generales'!T161</f>
        <v>0</v>
      </c>
      <c r="U56" s="46">
        <f>Índice!$G$51*'Datos Generales'!U161</f>
        <v>0</v>
      </c>
      <c r="V56" s="46">
        <f>Índice!$G$51*'Datos Generales'!V161</f>
        <v>0</v>
      </c>
      <c r="W56" s="46">
        <f>Índice!$G$51*'Datos Generales'!W161</f>
        <v>0</v>
      </c>
      <c r="X56" s="46">
        <f>Índice!$G$51*'Datos Generales'!X161</f>
        <v>0</v>
      </c>
      <c r="Y56" s="46">
        <f>Índice!$G$51*'Datos Generales'!Y161</f>
        <v>0</v>
      </c>
      <c r="Z56" s="46">
        <f>Índice!$G$51*'Datos Generales'!Z161</f>
        <v>0</v>
      </c>
      <c r="AA56" s="46">
        <f>Índice!$G$51*'Datos Generales'!AA161</f>
        <v>0</v>
      </c>
      <c r="AB56" s="46">
        <f>Índice!$G$51*'Datos Generales'!AB161</f>
        <v>0</v>
      </c>
      <c r="AC56" s="46">
        <f>Índice!$G$51*'Datos Generales'!AC161</f>
        <v>-256.90137956880517</v>
      </c>
      <c r="AD56" s="46">
        <f>Índice!$G$51*'Datos Generales'!AD161</f>
        <v>0</v>
      </c>
      <c r="AE56" s="46">
        <f>Índice!$G$51*'Datos Generales'!AE161</f>
        <v>0</v>
      </c>
      <c r="AF56" s="46">
        <f>Índice!$G$51*'Datos Generales'!AF161</f>
        <v>0</v>
      </c>
      <c r="AG56" s="46">
        <f>Índice!$G$51*'Datos Generales'!AG161</f>
        <v>0</v>
      </c>
      <c r="AH56" s="46">
        <f>Índice!$G$51*'Datos Generales'!AH161</f>
        <v>0</v>
      </c>
      <c r="AI56" s="46">
        <f>Índice!$G$51*'Datos Generales'!AI161</f>
        <v>0</v>
      </c>
      <c r="AJ56" s="46">
        <f>Índice!$G$51*'Datos Generales'!AJ161</f>
        <v>0</v>
      </c>
      <c r="AK56" s="46">
        <f>Índice!$G$51*'Datos Generales'!AK161</f>
        <v>0</v>
      </c>
      <c r="AL56" s="46">
        <f>Índice!$G$51*'Datos Generales'!AL161</f>
        <v>0</v>
      </c>
      <c r="AM56" s="46">
        <f>Índice!$G$51*'Datos Generales'!AM161</f>
        <v>0</v>
      </c>
      <c r="AN56" s="46">
        <f>Índice!$G$51*'Datos Generales'!AN161</f>
        <v>0</v>
      </c>
      <c r="AO56" s="46">
        <f>Índice!$G$51*'Datos Generales'!AO161</f>
        <v>0</v>
      </c>
      <c r="AP56" s="46">
        <f>Índice!$G$51*'Datos Generales'!AP161</f>
        <v>0</v>
      </c>
      <c r="AQ56" s="46">
        <f>Índice!$G$51*'Datos Generales'!AQ161</f>
        <v>8492.5506112953517</v>
      </c>
    </row>
    <row r="57" spans="2:43">
      <c r="B57" s="68" t="str">
        <f>'Datos Generales'!B162</f>
        <v>5.31.40.00  Resultado Técnico De Seguros</v>
      </c>
      <c r="C57" s="43">
        <f>Índice!$G$51*'Datos Generales'!C162</f>
        <v>-68018.805552216421</v>
      </c>
      <c r="D57" s="43">
        <f>Índice!$G$51*'Datos Generales'!D162</f>
        <v>0</v>
      </c>
      <c r="E57" s="43">
        <f>Índice!$G$51*'Datos Generales'!E162</f>
        <v>181141.32625281959</v>
      </c>
      <c r="F57" s="43">
        <f>Índice!$G$51*'Datos Generales'!F162</f>
        <v>397619.96096760733</v>
      </c>
      <c r="G57" s="43">
        <f>Índice!$G$51*'Datos Generales'!G162</f>
        <v>6643.0197778264892</v>
      </c>
      <c r="H57" s="43">
        <f>Índice!$G$51*'Datos Generales'!H162</f>
        <v>41734.917374364486</v>
      </c>
      <c r="I57" s="43">
        <f>Índice!$G$51*'Datos Generales'!I162</f>
        <v>30074.166849336376</v>
      </c>
      <c r="J57" s="43">
        <f>Índice!$G$51*'Datos Generales'!J162</f>
        <v>32970.837075116142</v>
      </c>
      <c r="K57" s="43">
        <f>Índice!$G$51*'Datos Generales'!K162</f>
        <v>1533.276528945489</v>
      </c>
      <c r="L57" s="43">
        <f>Índice!$G$51*'Datos Generales'!L162</f>
        <v>38813.498348901507</v>
      </c>
      <c r="M57" s="43">
        <f>Índice!$G$51*'Datos Generales'!M162</f>
        <v>47366.418353709843</v>
      </c>
      <c r="N57" s="43">
        <f>Índice!$G$51*'Datos Generales'!N162</f>
        <v>-6334.8088332001607</v>
      </c>
      <c r="O57" s="43">
        <f>Índice!$G$51*'Datos Generales'!O162</f>
        <v>-7182.36683377999</v>
      </c>
      <c r="P57" s="43">
        <f>Índice!$G$51*'Datos Generales'!P162</f>
        <v>-19197.334554274115</v>
      </c>
      <c r="Q57" s="43">
        <f>Índice!$G$51*'Datos Generales'!Q162</f>
        <v>1825.5775309183218</v>
      </c>
      <c r="R57" s="43">
        <f>Índice!$G$51*'Datos Generales'!R162</f>
        <v>-33158.397621286793</v>
      </c>
      <c r="S57" s="43">
        <f>Índice!$G$51*'Datos Generales'!S162</f>
        <v>16234.063540775414</v>
      </c>
      <c r="T57" s="43">
        <f>Índice!$G$51*'Datos Generales'!T162</f>
        <v>60817.921312959174</v>
      </c>
      <c r="U57" s="43">
        <f>Índice!$G$51*'Datos Generales'!U162</f>
        <v>23261.794570820457</v>
      </c>
      <c r="V57" s="43">
        <f>Índice!$G$51*'Datos Generales'!V162</f>
        <v>67599.711146152258</v>
      </c>
      <c r="W57" s="43">
        <f>Índice!$G$51*'Datos Generales'!W162</f>
        <v>29855.228360710218</v>
      </c>
      <c r="X57" s="43">
        <f>Índice!$G$51*'Datos Generales'!X162</f>
        <v>22231.183841155133</v>
      </c>
      <c r="Y57" s="43">
        <f>Índice!$G$51*'Datos Generales'!Y162</f>
        <v>-67484.364061914428</v>
      </c>
      <c r="Z57" s="43">
        <f>Índice!$G$51*'Datos Generales'!Z162</f>
        <v>-59875.787542161343</v>
      </c>
      <c r="AA57" s="43">
        <f>Índice!$G$51*'Datos Generales'!AA162</f>
        <v>-9045.1559527934314</v>
      </c>
      <c r="AB57" s="43">
        <f>Índice!$G$51*'Datos Generales'!AB162</f>
        <v>188915.18939902843</v>
      </c>
      <c r="AC57" s="43">
        <f>Índice!$G$51*'Datos Generales'!AC162</f>
        <v>-32568.713274549042</v>
      </c>
      <c r="AD57" s="43">
        <f>Índice!$G$51*'Datos Generales'!AD162</f>
        <v>368100.25561974529</v>
      </c>
      <c r="AE57" s="43">
        <f>Índice!$G$51*'Datos Generales'!AE162</f>
        <v>0</v>
      </c>
      <c r="AF57" s="43">
        <f>Índice!$G$51*'Datos Generales'!AF162</f>
        <v>0</v>
      </c>
      <c r="AG57" s="43">
        <f>Índice!$G$51*'Datos Generales'!AG162</f>
        <v>0</v>
      </c>
      <c r="AH57" s="43">
        <f>Índice!$G$51*'Datos Generales'!AH162</f>
        <v>0</v>
      </c>
      <c r="AI57" s="43">
        <f>Índice!$G$51*'Datos Generales'!AI162</f>
        <v>0</v>
      </c>
      <c r="AJ57" s="43">
        <f>Índice!$G$51*'Datos Generales'!AJ162</f>
        <v>0</v>
      </c>
      <c r="AK57" s="43">
        <f>Índice!$G$51*'Datos Generales'!AK162</f>
        <v>0</v>
      </c>
      <c r="AL57" s="43">
        <f>Índice!$G$51*'Datos Generales'!AL162</f>
        <v>0</v>
      </c>
      <c r="AM57" s="43">
        <f>Índice!$G$51*'Datos Generales'!AM162</f>
        <v>0</v>
      </c>
      <c r="AN57" s="43">
        <f>Índice!$G$51*'Datos Generales'!AN162</f>
        <v>0</v>
      </c>
      <c r="AO57" s="43">
        <f>Índice!$G$51*'Datos Generales'!AO162</f>
        <v>0</v>
      </c>
      <c r="AP57" s="43">
        <f>Índice!$G$51*'Datos Generales'!AP162</f>
        <v>0</v>
      </c>
      <c r="AQ57" s="43">
        <f>Índice!$G$51*'Datos Generales'!AQ162</f>
        <v>1253872.6126247162</v>
      </c>
    </row>
    <row r="58" spans="2:43">
      <c r="B58" s="62" t="str">
        <f>'Datos Generales'!B163</f>
        <v>5.31.50.00  Otros Ingresos Y Egresos</v>
      </c>
      <c r="C58" s="46">
        <f>Índice!$G$51*'Datos Generales'!C163</f>
        <v>-5055.0307238670348</v>
      </c>
      <c r="D58" s="46">
        <f>Índice!$G$51*'Datos Generales'!D163</f>
        <v>2728.289999363602</v>
      </c>
      <c r="E58" s="46">
        <f>Índice!$G$51*'Datos Generales'!E163</f>
        <v>57444.306361855735</v>
      </c>
      <c r="F58" s="46">
        <f>Índice!$G$51*'Datos Generales'!F163</f>
        <v>378.87760657893807</v>
      </c>
      <c r="G58" s="46">
        <f>Índice!$G$51*'Datos Generales'!G163</f>
        <v>47.86241081593257</v>
      </c>
      <c r="H58" s="46">
        <f>Índice!$G$51*'Datos Generales'!H163</f>
        <v>118.21971277250195</v>
      </c>
      <c r="I58" s="46">
        <f>Índice!$G$51*'Datos Generales'!I163</f>
        <v>2817.208901082583</v>
      </c>
      <c r="J58" s="46">
        <f>Índice!$G$51*'Datos Generales'!J163</f>
        <v>5638.6162592542832</v>
      </c>
      <c r="K58" s="46">
        <f>Índice!$G$51*'Datos Generales'!K163</f>
        <v>20574.119119508417</v>
      </c>
      <c r="L58" s="46">
        <f>Índice!$G$51*'Datos Generales'!L163</f>
        <v>1378.154588073907</v>
      </c>
      <c r="M58" s="46">
        <f>Índice!$G$51*'Datos Generales'!M163</f>
        <v>80684.268955812775</v>
      </c>
      <c r="N58" s="46">
        <f>Índice!$G$51*'Datos Generales'!N163</f>
        <v>2613.4290522623937</v>
      </c>
      <c r="O58" s="46">
        <f>Índice!$G$51*'Datos Generales'!O163</f>
        <v>112.87220426952149</v>
      </c>
      <c r="P58" s="46">
        <f>Índice!$G$51*'Datos Generales'!P163</f>
        <v>9480.2486900813874</v>
      </c>
      <c r="Q58" s="46">
        <f>Índice!$G$51*'Datos Generales'!Q163</f>
        <v>-0.88388570297197722</v>
      </c>
      <c r="R58" s="46">
        <f>Índice!$G$51*'Datos Generales'!R163</f>
        <v>37787.21865918074</v>
      </c>
      <c r="S58" s="46">
        <f>Índice!$G$51*'Datos Generales'!S163</f>
        <v>2053.9735965662808</v>
      </c>
      <c r="T58" s="46">
        <f>Índice!$G$51*'Datos Generales'!T163</f>
        <v>28676.478387226791</v>
      </c>
      <c r="U58" s="46">
        <f>Índice!$G$51*'Datos Generales'!U163</f>
        <v>4949.0086337955463</v>
      </c>
      <c r="V58" s="46">
        <f>Índice!$G$51*'Datos Generales'!V163</f>
        <v>38174.051237086431</v>
      </c>
      <c r="W58" s="46">
        <f>Índice!$G$51*'Datos Generales'!W163</f>
        <v>5221.1570417406183</v>
      </c>
      <c r="X58" s="46">
        <f>Índice!$G$51*'Datos Generales'!X163</f>
        <v>945.00639933248942</v>
      </c>
      <c r="Y58" s="46">
        <f>Índice!$G$51*'Datos Generales'!Y163</f>
        <v>50398.146314903723</v>
      </c>
      <c r="Z58" s="46">
        <f>Índice!$G$51*'Datos Generales'!Z163</f>
        <v>5.9220342099122476</v>
      </c>
      <c r="AA58" s="46">
        <f>Índice!$G$51*'Datos Generales'!AA163</f>
        <v>25696.855488223107</v>
      </c>
      <c r="AB58" s="46">
        <f>Índice!$G$51*'Datos Generales'!AB163</f>
        <v>40013.461579256262</v>
      </c>
      <c r="AC58" s="46">
        <f>Índice!$G$51*'Datos Generales'!AC163</f>
        <v>2558.4955558226852</v>
      </c>
      <c r="AD58" s="46">
        <f>Índice!$G$51*'Datos Generales'!AD163</f>
        <v>-8.57369131882818</v>
      </c>
      <c r="AE58" s="46">
        <f>Índice!$G$51*'Datos Generales'!AE163</f>
        <v>0</v>
      </c>
      <c r="AF58" s="46">
        <f>Índice!$G$51*'Datos Generales'!AF163</f>
        <v>0</v>
      </c>
      <c r="AG58" s="46">
        <f>Índice!$G$51*'Datos Generales'!AG163</f>
        <v>0</v>
      </c>
      <c r="AH58" s="46">
        <f>Índice!$G$51*'Datos Generales'!AH163</f>
        <v>0</v>
      </c>
      <c r="AI58" s="46">
        <f>Índice!$G$51*'Datos Generales'!AI163</f>
        <v>0</v>
      </c>
      <c r="AJ58" s="46">
        <f>Índice!$G$51*'Datos Generales'!AJ163</f>
        <v>0</v>
      </c>
      <c r="AK58" s="46">
        <f>Índice!$G$51*'Datos Generales'!AK163</f>
        <v>0</v>
      </c>
      <c r="AL58" s="46">
        <f>Índice!$G$51*'Datos Generales'!AL163</f>
        <v>0</v>
      </c>
      <c r="AM58" s="46">
        <f>Índice!$G$51*'Datos Generales'!AM163</f>
        <v>0</v>
      </c>
      <c r="AN58" s="46">
        <f>Índice!$G$51*'Datos Generales'!AN163</f>
        <v>0</v>
      </c>
      <c r="AO58" s="46">
        <f>Índice!$G$51*'Datos Generales'!AO163</f>
        <v>0</v>
      </c>
      <c r="AP58" s="46">
        <f>Índice!$G$51*'Datos Generales'!AP163</f>
        <v>0</v>
      </c>
      <c r="AQ58" s="46">
        <f>Índice!$G$51*'Datos Generales'!AQ163</f>
        <v>415431.76048818772</v>
      </c>
    </row>
    <row r="59" spans="2:43">
      <c r="B59" s="63" t="str">
        <f>'Datos Generales'!B164</f>
        <v>5.31.51.00  Otros Ingresos</v>
      </c>
      <c r="C59" s="46">
        <f>Índice!$G$51*'Datos Generales'!C164</f>
        <v>1847.7188677777699</v>
      </c>
      <c r="D59" s="46">
        <f>Índice!$G$51*'Datos Generales'!D164</f>
        <v>2728.289999363602</v>
      </c>
      <c r="E59" s="46">
        <f>Índice!$G$51*'Datos Generales'!E164</f>
        <v>67617.433054496854</v>
      </c>
      <c r="F59" s="46">
        <f>Índice!$G$51*'Datos Generales'!F164</f>
        <v>723.46044788256336</v>
      </c>
      <c r="G59" s="46">
        <f>Índice!$G$51*'Datos Generales'!G164</f>
        <v>246.60411112918166</v>
      </c>
      <c r="H59" s="46">
        <f>Índice!$G$51*'Datos Generales'!H164</f>
        <v>9241.6437445641022</v>
      </c>
      <c r="I59" s="46">
        <f>Índice!$G$51*'Datos Generales'!I164</f>
        <v>31114.809681730436</v>
      </c>
      <c r="J59" s="46">
        <f>Índice!$G$51*'Datos Generales'!J164</f>
        <v>2430.4205174620456</v>
      </c>
      <c r="K59" s="46">
        <f>Índice!$G$51*'Datos Generales'!K164</f>
        <v>41965.302182844127</v>
      </c>
      <c r="L59" s="46">
        <f>Índice!$G$51*'Datos Generales'!L164</f>
        <v>1865.5733589778038</v>
      </c>
      <c r="M59" s="46">
        <f>Índice!$G$51*'Datos Generales'!M164</f>
        <v>122051.22471203003</v>
      </c>
      <c r="N59" s="46">
        <f>Índice!$G$51*'Datos Generales'!N164</f>
        <v>2613.4290522623937</v>
      </c>
      <c r="O59" s="46">
        <f>Índice!$G$51*'Datos Generales'!O164</f>
        <v>112.87220426952149</v>
      </c>
      <c r="P59" s="46">
        <f>Índice!$G$51*'Datos Generales'!P164</f>
        <v>15942.999978786742</v>
      </c>
      <c r="Q59" s="46">
        <f>Índice!$G$51*'Datos Generales'!Q164</f>
        <v>0.97227427326917493</v>
      </c>
      <c r="R59" s="46">
        <f>Índice!$G$51*'Datos Generales'!R164</f>
        <v>40126.201200670337</v>
      </c>
      <c r="S59" s="46">
        <f>Índice!$G$51*'Datos Generales'!S164</f>
        <v>2241.445754166637</v>
      </c>
      <c r="T59" s="46">
        <f>Índice!$G$51*'Datos Generales'!T164</f>
        <v>30029.795787047184</v>
      </c>
      <c r="U59" s="46">
        <f>Índice!$G$51*'Datos Generales'!U164</f>
        <v>4971.0173877995485</v>
      </c>
      <c r="V59" s="46">
        <f>Índice!$G$51*'Datos Generales'!V164</f>
        <v>83255.890214324594</v>
      </c>
      <c r="W59" s="46">
        <f>Índice!$G$51*'Datos Generales'!W164</f>
        <v>9528.9507923151432</v>
      </c>
      <c r="X59" s="46">
        <f>Índice!$G$51*'Datos Generales'!X164</f>
        <v>1001.8844443187362</v>
      </c>
      <c r="Y59" s="46">
        <f>Índice!$G$51*'Datos Generales'!Y164</f>
        <v>47153.932230715378</v>
      </c>
      <c r="Z59" s="46">
        <f>Índice!$G$51*'Datos Generales'!Z164</f>
        <v>9.1482170257599638</v>
      </c>
      <c r="AA59" s="46">
        <f>Índice!$G$51*'Datos Generales'!AA164</f>
        <v>25696.855488223107</v>
      </c>
      <c r="AB59" s="46">
        <f>Índice!$G$51*'Datos Generales'!AB164</f>
        <v>92472.033856357957</v>
      </c>
      <c r="AC59" s="46">
        <f>Índice!$G$51*'Datos Generales'!AC164</f>
        <v>2587.5753954504635</v>
      </c>
      <c r="AD59" s="46">
        <f>Índice!$G$51*'Datos Generales'!AD164</f>
        <v>35.576399544622085</v>
      </c>
      <c r="AE59" s="46">
        <f>Índice!$G$51*'Datos Generales'!AE164</f>
        <v>0</v>
      </c>
      <c r="AF59" s="46">
        <f>Índice!$G$51*'Datos Generales'!AF164</f>
        <v>0</v>
      </c>
      <c r="AG59" s="46">
        <f>Índice!$G$51*'Datos Generales'!AG164</f>
        <v>0</v>
      </c>
      <c r="AH59" s="46">
        <f>Índice!$G$51*'Datos Generales'!AH164</f>
        <v>0</v>
      </c>
      <c r="AI59" s="46">
        <f>Índice!$G$51*'Datos Generales'!AI164</f>
        <v>0</v>
      </c>
      <c r="AJ59" s="46">
        <f>Índice!$G$51*'Datos Generales'!AJ164</f>
        <v>0</v>
      </c>
      <c r="AK59" s="46">
        <f>Índice!$G$51*'Datos Generales'!AK164</f>
        <v>0</v>
      </c>
      <c r="AL59" s="46">
        <f>Índice!$G$51*'Datos Generales'!AL164</f>
        <v>0</v>
      </c>
      <c r="AM59" s="46">
        <f>Índice!$G$51*'Datos Generales'!AM164</f>
        <v>0</v>
      </c>
      <c r="AN59" s="46">
        <f>Índice!$G$51*'Datos Generales'!AN164</f>
        <v>0</v>
      </c>
      <c r="AO59" s="46">
        <f>Índice!$G$51*'Datos Generales'!AO164</f>
        <v>0</v>
      </c>
      <c r="AP59" s="46">
        <f>Índice!$G$51*'Datos Generales'!AP164</f>
        <v>0</v>
      </c>
      <c r="AQ59" s="46">
        <f>Índice!$G$51*'Datos Generales'!AQ164</f>
        <v>639613.06135580991</v>
      </c>
    </row>
    <row r="60" spans="2:43">
      <c r="B60" s="63" t="str">
        <f>'Datos Generales'!B165</f>
        <v>5.31.52.00  Otros Egresos</v>
      </c>
      <c r="C60" s="46">
        <f>Índice!$G$51*'Datos Generales'!C165</f>
        <v>6902.7495916448052</v>
      </c>
      <c r="D60" s="46">
        <f>Índice!$G$51*'Datos Generales'!D165</f>
        <v>0</v>
      </c>
      <c r="E60" s="46">
        <f>Índice!$G$51*'Datos Generales'!E165</f>
        <v>10173.126692641121</v>
      </c>
      <c r="F60" s="46">
        <f>Índice!$G$51*'Datos Generales'!F165</f>
        <v>344.58284130362534</v>
      </c>
      <c r="G60" s="46">
        <f>Índice!$G$51*'Datos Generales'!G165</f>
        <v>198.74170031324908</v>
      </c>
      <c r="H60" s="46">
        <f>Índice!$G$51*'Datos Generales'!H165</f>
        <v>9123.424031791601</v>
      </c>
      <c r="I60" s="46">
        <f>Índice!$G$51*'Datos Generales'!I165</f>
        <v>28297.600780647852</v>
      </c>
      <c r="J60" s="46">
        <f>Índice!$G$51*'Datos Generales'!J165</f>
        <v>-3208.1957417922372</v>
      </c>
      <c r="K60" s="46">
        <f>Índice!$G$51*'Datos Generales'!K165</f>
        <v>21391.183063335713</v>
      </c>
      <c r="L60" s="46">
        <f>Índice!$G$51*'Datos Generales'!L165</f>
        <v>487.41877090389687</v>
      </c>
      <c r="M60" s="46">
        <f>Índice!$G$51*'Datos Generales'!M165</f>
        <v>41366.955756217249</v>
      </c>
      <c r="N60" s="46">
        <f>Índice!$G$51*'Datos Generales'!N165</f>
        <v>0</v>
      </c>
      <c r="O60" s="46">
        <f>Índice!$G$51*'Datos Generales'!O165</f>
        <v>0</v>
      </c>
      <c r="P60" s="46">
        <f>Índice!$G$51*'Datos Generales'!P165</f>
        <v>6462.7512887053545</v>
      </c>
      <c r="Q60" s="46">
        <f>Índice!$G$51*'Datos Generales'!Q165</f>
        <v>1.8561599762411523</v>
      </c>
      <c r="R60" s="46">
        <f>Índice!$G$51*'Datos Generales'!R165</f>
        <v>2338.982541489595</v>
      </c>
      <c r="S60" s="46">
        <f>Índice!$G$51*'Datos Generales'!S165</f>
        <v>187.51635188550497</v>
      </c>
      <c r="T60" s="46">
        <f>Índice!$G$51*'Datos Generales'!T165</f>
        <v>1353.2732055352458</v>
      </c>
      <c r="U60" s="46">
        <f>Índice!$G$51*'Datos Generales'!U165</f>
        <v>21.964559718853636</v>
      </c>
      <c r="V60" s="46">
        <f>Índice!$G$51*'Datos Generales'!V165</f>
        <v>45081.838977238171</v>
      </c>
      <c r="W60" s="46">
        <f>Índice!$G$51*'Datos Generales'!W165</f>
        <v>4307.7937505745258</v>
      </c>
      <c r="X60" s="46">
        <f>Índice!$G$51*'Datos Generales'!X165</f>
        <v>56.878044986246735</v>
      </c>
      <c r="Y60" s="46">
        <f>Índice!$G$51*'Datos Generales'!Y165</f>
        <v>-3244.2140841883452</v>
      </c>
      <c r="Z60" s="46">
        <f>Índice!$G$51*'Datos Generales'!Z165</f>
        <v>3.226182815847717</v>
      </c>
      <c r="AA60" s="46">
        <f>Índice!$G$51*'Datos Generales'!AA165</f>
        <v>0</v>
      </c>
      <c r="AB60" s="46">
        <f>Índice!$G$51*'Datos Generales'!AB165</f>
        <v>52458.528082816549</v>
      </c>
      <c r="AC60" s="46">
        <f>Índice!$G$51*'Datos Generales'!AC165</f>
        <v>29.07983962777805</v>
      </c>
      <c r="AD60" s="46">
        <f>Índice!$G$51*'Datos Generales'!AD165</f>
        <v>44.150090863450266</v>
      </c>
      <c r="AE60" s="46">
        <f>Índice!$G$51*'Datos Generales'!AE165</f>
        <v>0</v>
      </c>
      <c r="AF60" s="46">
        <f>Índice!$G$51*'Datos Generales'!AF165</f>
        <v>0</v>
      </c>
      <c r="AG60" s="46">
        <f>Índice!$G$51*'Datos Generales'!AG165</f>
        <v>0</v>
      </c>
      <c r="AH60" s="46">
        <f>Índice!$G$51*'Datos Generales'!AH165</f>
        <v>0</v>
      </c>
      <c r="AI60" s="46">
        <f>Índice!$G$51*'Datos Generales'!AI165</f>
        <v>0</v>
      </c>
      <c r="AJ60" s="46">
        <f>Índice!$G$51*'Datos Generales'!AJ165</f>
        <v>0</v>
      </c>
      <c r="AK60" s="46">
        <f>Índice!$G$51*'Datos Generales'!AK165</f>
        <v>0</v>
      </c>
      <c r="AL60" s="46">
        <f>Índice!$G$51*'Datos Generales'!AL165</f>
        <v>0</v>
      </c>
      <c r="AM60" s="46">
        <f>Índice!$G$51*'Datos Generales'!AM165</f>
        <v>0</v>
      </c>
      <c r="AN60" s="46">
        <f>Índice!$G$51*'Datos Generales'!AN165</f>
        <v>0</v>
      </c>
      <c r="AO60" s="46">
        <f>Índice!$G$51*'Datos Generales'!AO165</f>
        <v>0</v>
      </c>
      <c r="AP60" s="46">
        <f>Índice!$G$51*'Datos Generales'!AP165</f>
        <v>0</v>
      </c>
      <c r="AQ60" s="46">
        <f>Índice!$G$51*'Datos Generales'!AQ165</f>
        <v>224181.2124790519</v>
      </c>
    </row>
    <row r="61" spans="2:43">
      <c r="B61" s="62" t="str">
        <f>'Datos Generales'!B166</f>
        <v>5.31.61.00  Diferencia De Cambio</v>
      </c>
      <c r="C61" s="46">
        <f>Índice!$G$51*'Datos Generales'!C166</f>
        <v>-1873.1747760233627</v>
      </c>
      <c r="D61" s="46">
        <f>Índice!$G$51*'Datos Generales'!D166</f>
        <v>0</v>
      </c>
      <c r="E61" s="46">
        <f>Índice!$G$51*'Datos Generales'!E166</f>
        <v>-7337.356191796126</v>
      </c>
      <c r="F61" s="46">
        <f>Índice!$G$51*'Datos Generales'!F166</f>
        <v>149.86282093889875</v>
      </c>
      <c r="G61" s="46">
        <f>Índice!$G$51*'Datos Generales'!G166</f>
        <v>-511.06271345839724</v>
      </c>
      <c r="H61" s="46">
        <f>Índice!$G$51*'Datos Generales'!H166</f>
        <v>-22987.259671477361</v>
      </c>
      <c r="I61" s="46">
        <f>Índice!$G$51*'Datos Generales'!I166</f>
        <v>-9348.5055260534136</v>
      </c>
      <c r="J61" s="46">
        <f>Índice!$G$51*'Datos Generales'!J166</f>
        <v>-4479.7537140877239</v>
      </c>
      <c r="K61" s="46">
        <f>Índice!$G$51*'Datos Generales'!K166</f>
        <v>4023.1825542175488</v>
      </c>
      <c r="L61" s="46">
        <f>Índice!$G$51*'Datos Generales'!L166</f>
        <v>-542.1754902030109</v>
      </c>
      <c r="M61" s="46">
        <f>Índice!$G$51*'Datos Generales'!M166</f>
        <v>-9837.0291540860271</v>
      </c>
      <c r="N61" s="46">
        <f>Índice!$G$51*'Datos Generales'!N166</f>
        <v>-1516.1291463078326</v>
      </c>
      <c r="O61" s="46">
        <f>Índice!$G$51*'Datos Generales'!O166</f>
        <v>-1.590994265349559</v>
      </c>
      <c r="P61" s="46">
        <f>Índice!$G$51*'Datos Generales'!P166</f>
        <v>-1646.1487332150105</v>
      </c>
      <c r="Q61" s="46">
        <f>Índice!$G$51*'Datos Generales'!Q166</f>
        <v>0</v>
      </c>
      <c r="R61" s="46">
        <f>Índice!$G$51*'Datos Generales'!R166</f>
        <v>-10158.321607116341</v>
      </c>
      <c r="S61" s="46">
        <f>Índice!$G$51*'Datos Generales'!S166</f>
        <v>0</v>
      </c>
      <c r="T61" s="46">
        <f>Índice!$G$51*'Datos Generales'!T166</f>
        <v>-2197.2956633031868</v>
      </c>
      <c r="U61" s="46">
        <f>Índice!$G$51*'Datos Generales'!U166</f>
        <v>-998.79084435833431</v>
      </c>
      <c r="V61" s="46">
        <f>Índice!$G$51*'Datos Generales'!V166</f>
        <v>-38809.344086097539</v>
      </c>
      <c r="W61" s="46">
        <f>Índice!$G$51*'Datos Generales'!W166</f>
        <v>-833.5484121877231</v>
      </c>
      <c r="X61" s="46">
        <f>Índice!$G$51*'Datos Generales'!X166</f>
        <v>-152.47028376266607</v>
      </c>
      <c r="Y61" s="46">
        <f>Índice!$G$51*'Datos Generales'!Y166</f>
        <v>3104.6485316890703</v>
      </c>
      <c r="Z61" s="46">
        <f>Índice!$G$51*'Datos Generales'!Z166</f>
        <v>48.304353667418553</v>
      </c>
      <c r="AA61" s="46">
        <f>Índice!$G$51*'Datos Generales'!AA166</f>
        <v>-1867.4737132391936</v>
      </c>
      <c r="AB61" s="46">
        <f>Índice!$G$51*'Datos Generales'!AB166</f>
        <v>11966.442395400965</v>
      </c>
      <c r="AC61" s="46">
        <f>Índice!$G$51*'Datos Generales'!AC166</f>
        <v>510.26721632572247</v>
      </c>
      <c r="AD61" s="46">
        <f>Índice!$G$51*'Datos Generales'!AD166</f>
        <v>4814.5254240883596</v>
      </c>
      <c r="AE61" s="46">
        <f>Índice!$G$51*'Datos Generales'!AE166</f>
        <v>0</v>
      </c>
      <c r="AF61" s="46">
        <f>Índice!$G$51*'Datos Generales'!AF166</f>
        <v>0</v>
      </c>
      <c r="AG61" s="46">
        <f>Índice!$G$51*'Datos Generales'!AG166</f>
        <v>0</v>
      </c>
      <c r="AH61" s="46">
        <f>Índice!$G$51*'Datos Generales'!AH166</f>
        <v>0</v>
      </c>
      <c r="AI61" s="46">
        <f>Índice!$G$51*'Datos Generales'!AI166</f>
        <v>0</v>
      </c>
      <c r="AJ61" s="46">
        <f>Índice!$G$51*'Datos Generales'!AJ166</f>
        <v>0</v>
      </c>
      <c r="AK61" s="46">
        <f>Índice!$G$51*'Datos Generales'!AK166</f>
        <v>0</v>
      </c>
      <c r="AL61" s="46">
        <f>Índice!$G$51*'Datos Generales'!AL166</f>
        <v>0</v>
      </c>
      <c r="AM61" s="46">
        <f>Índice!$G$51*'Datos Generales'!AM166</f>
        <v>0</v>
      </c>
      <c r="AN61" s="46">
        <f>Índice!$G$51*'Datos Generales'!AN166</f>
        <v>0</v>
      </c>
      <c r="AO61" s="46">
        <f>Índice!$G$51*'Datos Generales'!AO166</f>
        <v>0</v>
      </c>
      <c r="AP61" s="46">
        <f>Índice!$G$51*'Datos Generales'!AP166</f>
        <v>0</v>
      </c>
      <c r="AQ61" s="46">
        <f>Índice!$G$51*'Datos Generales'!AQ166</f>
        <v>-90480.197424710612</v>
      </c>
    </row>
    <row r="62" spans="2:43">
      <c r="B62" s="62" t="str">
        <f>'Datos Generales'!B167</f>
        <v>5.31.62.00  Utilidad (Pérdida) Por Unidades Reajustables</v>
      </c>
      <c r="C62" s="46">
        <f>Índice!$G$51*'Datos Generales'!C167</f>
        <v>-8368.5414471683835</v>
      </c>
      <c r="D62" s="46">
        <f>Índice!$G$51*'Datos Generales'!D167</f>
        <v>0</v>
      </c>
      <c r="E62" s="46">
        <f>Índice!$G$51*'Datos Generales'!E167</f>
        <v>54010.940737231387</v>
      </c>
      <c r="F62" s="46">
        <f>Índice!$G$51*'Datos Generales'!F167</f>
        <v>3813.613254042893</v>
      </c>
      <c r="G62" s="46">
        <f>Índice!$G$51*'Datos Generales'!G167</f>
        <v>0</v>
      </c>
      <c r="H62" s="46">
        <f>Índice!$G$51*'Datos Generales'!H167</f>
        <v>8096.7023992193517</v>
      </c>
      <c r="I62" s="46">
        <f>Índice!$G$51*'Datos Generales'!I167</f>
        <v>0</v>
      </c>
      <c r="J62" s="46">
        <f>Índice!$G$51*'Datos Generales'!J167</f>
        <v>0</v>
      </c>
      <c r="K62" s="46">
        <f>Índice!$G$51*'Datos Generales'!K167</f>
        <v>0</v>
      </c>
      <c r="L62" s="46">
        <f>Índice!$G$51*'Datos Generales'!L167</f>
        <v>19776.986798283138</v>
      </c>
      <c r="M62" s="46">
        <f>Índice!$G$51*'Datos Generales'!M167</f>
        <v>572.22760410405806</v>
      </c>
      <c r="N62" s="46">
        <f>Índice!$G$51*'Datos Generales'!N167</f>
        <v>0</v>
      </c>
      <c r="O62" s="46">
        <f>Índice!$G$51*'Datos Generales'!O167</f>
        <v>0</v>
      </c>
      <c r="P62" s="46">
        <f>Índice!$G$51*'Datos Generales'!P167</f>
        <v>4315.8813047567191</v>
      </c>
      <c r="Q62" s="46">
        <f>Índice!$G$51*'Datos Generales'!Q167</f>
        <v>0</v>
      </c>
      <c r="R62" s="46">
        <f>Índice!$G$51*'Datos Generales'!R167</f>
        <v>58766.908733497854</v>
      </c>
      <c r="S62" s="46">
        <f>Índice!$G$51*'Datos Generales'!S167</f>
        <v>0</v>
      </c>
      <c r="T62" s="46">
        <f>Índice!$G$51*'Datos Generales'!T167</f>
        <v>4430.6096690024815</v>
      </c>
      <c r="U62" s="46">
        <f>Índice!$G$51*'Datos Generales'!U167</f>
        <v>2133.3465326931641</v>
      </c>
      <c r="V62" s="46">
        <f>Índice!$G$51*'Datos Generales'!V167</f>
        <v>44568.743326662938</v>
      </c>
      <c r="W62" s="46">
        <f>Índice!$G$51*'Datos Generales'!W167</f>
        <v>3033.8492868810149</v>
      </c>
      <c r="X62" s="46">
        <f>Índice!$G$51*'Datos Generales'!X167</f>
        <v>1691.7572354883644</v>
      </c>
      <c r="Y62" s="46">
        <f>Índice!$G$51*'Datos Generales'!Y167</f>
        <v>-1892.9296214847864</v>
      </c>
      <c r="Z62" s="46">
        <f>Índice!$G$51*'Datos Generales'!Z167</f>
        <v>301.84696756493025</v>
      </c>
      <c r="AA62" s="46">
        <f>Índice!$G$51*'Datos Generales'!AA167</f>
        <v>-2513.7709392523034</v>
      </c>
      <c r="AB62" s="46">
        <f>Índice!$G$51*'Datos Generales'!AB167</f>
        <v>28201.787570445689</v>
      </c>
      <c r="AC62" s="46">
        <f>Índice!$G$51*'Datos Generales'!AC167</f>
        <v>4050.4504281542345</v>
      </c>
      <c r="AD62" s="46">
        <f>Índice!$G$51*'Datos Generales'!AD167</f>
        <v>13786.584029246009</v>
      </c>
      <c r="AE62" s="46">
        <f>Índice!$G$51*'Datos Generales'!AE167</f>
        <v>0</v>
      </c>
      <c r="AF62" s="46">
        <f>Índice!$G$51*'Datos Generales'!AF167</f>
        <v>0</v>
      </c>
      <c r="AG62" s="46">
        <f>Índice!$G$51*'Datos Generales'!AG167</f>
        <v>0</v>
      </c>
      <c r="AH62" s="46">
        <f>Índice!$G$51*'Datos Generales'!AH167</f>
        <v>0</v>
      </c>
      <c r="AI62" s="46">
        <f>Índice!$G$51*'Datos Generales'!AI167</f>
        <v>0</v>
      </c>
      <c r="AJ62" s="46">
        <f>Índice!$G$51*'Datos Generales'!AJ167</f>
        <v>0</v>
      </c>
      <c r="AK62" s="46">
        <f>Índice!$G$51*'Datos Generales'!AK167</f>
        <v>0</v>
      </c>
      <c r="AL62" s="46">
        <f>Índice!$G$51*'Datos Generales'!AL167</f>
        <v>0</v>
      </c>
      <c r="AM62" s="46">
        <f>Índice!$G$51*'Datos Generales'!AM167</f>
        <v>0</v>
      </c>
      <c r="AN62" s="46">
        <f>Índice!$G$51*'Datos Generales'!AN167</f>
        <v>0</v>
      </c>
      <c r="AO62" s="46">
        <f>Índice!$G$51*'Datos Generales'!AO167</f>
        <v>0</v>
      </c>
      <c r="AP62" s="46">
        <f>Índice!$G$51*'Datos Generales'!AP167</f>
        <v>0</v>
      </c>
      <c r="AQ62" s="46">
        <f>Índice!$G$51*'Datos Generales'!AQ167</f>
        <v>238776.99386936874</v>
      </c>
    </row>
    <row r="63" spans="2:43">
      <c r="B63" s="61" t="str">
        <f>'Datos Generales'!B168</f>
        <v>5.31.70.00  Resultado De Operaciones Continuas Antes De Impuesto Renta</v>
      </c>
      <c r="C63" s="46">
        <f>Índice!$G$51*'Datos Generales'!C168</f>
        <v>-83315.552499275203</v>
      </c>
      <c r="D63" s="46">
        <f>Índice!$G$51*'Datos Generales'!D168</f>
        <v>2728.289999363602</v>
      </c>
      <c r="E63" s="46">
        <f>Índice!$G$51*'Datos Generales'!E168</f>
        <v>285259.21716011059</v>
      </c>
      <c r="F63" s="46">
        <f>Índice!$G$51*'Datos Generales'!F168</f>
        <v>401962.31464916805</v>
      </c>
      <c r="G63" s="46">
        <f>Índice!$G$51*'Datos Generales'!G168</f>
        <v>6179.8194751840247</v>
      </c>
      <c r="H63" s="46">
        <f>Índice!$G$51*'Datos Generales'!H168</f>
        <v>26962.579814878976</v>
      </c>
      <c r="I63" s="46">
        <f>Índice!$G$51*'Datos Generales'!I168</f>
        <v>23542.870224365546</v>
      </c>
      <c r="J63" s="46">
        <f>Índice!$G$51*'Datos Generales'!J168</f>
        <v>34129.699620282699</v>
      </c>
      <c r="K63" s="46">
        <f>Índice!$G$51*'Datos Generales'!K168</f>
        <v>26130.578202671455</v>
      </c>
      <c r="L63" s="46">
        <f>Índice!$G$51*'Datos Generales'!L168</f>
        <v>59426.46424505554</v>
      </c>
      <c r="M63" s="46">
        <f>Índice!$G$51*'Datos Generales'!M168</f>
        <v>118785.92995382581</v>
      </c>
      <c r="N63" s="46">
        <f>Índice!$G$51*'Datos Generales'!N168</f>
        <v>-5237.5089272455998</v>
      </c>
      <c r="O63" s="46">
        <f>Índice!$G$51*'Datos Generales'!O168</f>
        <v>-7071.085623775818</v>
      </c>
      <c r="P63" s="46">
        <f>Índice!$G$51*'Datos Generales'!P168</f>
        <v>-7047.3532926510206</v>
      </c>
      <c r="Q63" s="46">
        <f>Índice!$G$51*'Datos Generales'!Q168</f>
        <v>1824.6936452153498</v>
      </c>
      <c r="R63" s="46">
        <f>Índice!$G$51*'Datos Generales'!R168</f>
        <v>53237.408164275461</v>
      </c>
      <c r="S63" s="46">
        <f>Índice!$G$51*'Datos Generales'!S168</f>
        <v>18288.037137341697</v>
      </c>
      <c r="T63" s="46">
        <f>Índice!$G$51*'Datos Generales'!T168</f>
        <v>91727.757900170414</v>
      </c>
      <c r="U63" s="46">
        <f>Índice!$G$51*'Datos Generales'!U168</f>
        <v>29345.403087235984</v>
      </c>
      <c r="V63" s="46">
        <f>Índice!$G$51*'Datos Generales'!V168</f>
        <v>111533.1616238041</v>
      </c>
      <c r="W63" s="46">
        <f>Índice!$G$51*'Datos Generales'!W168</f>
        <v>37276.68627714413</v>
      </c>
      <c r="X63" s="46">
        <f>Índice!$G$51*'Datos Generales'!X168</f>
        <v>24715.477192213319</v>
      </c>
      <c r="Y63" s="46">
        <f>Índice!$G$51*'Datos Generales'!Y168</f>
        <v>-15874.454642521265</v>
      </c>
      <c r="Z63" s="46">
        <f>Índice!$G$51*'Datos Generales'!Z168</f>
        <v>-59519.714186719088</v>
      </c>
      <c r="AA63" s="46">
        <f>Índice!$G$51*'Datos Generales'!AA168</f>
        <v>12270.454882938177</v>
      </c>
      <c r="AB63" s="46">
        <f>Índice!$G$51*'Datos Generales'!AB168</f>
        <v>269096.88094413135</v>
      </c>
      <c r="AC63" s="46">
        <f>Índice!$G$51*'Datos Generales'!AC168</f>
        <v>-25449.500074246396</v>
      </c>
      <c r="AD63" s="46">
        <f>Índice!$G$51*'Datos Generales'!AD168</f>
        <v>386692.79138176085</v>
      </c>
      <c r="AE63" s="46">
        <f>Índice!$G$51*'Datos Generales'!AE168</f>
        <v>0</v>
      </c>
      <c r="AF63" s="46">
        <f>Índice!$G$51*'Datos Generales'!AF168</f>
        <v>0</v>
      </c>
      <c r="AG63" s="46">
        <f>Índice!$G$51*'Datos Generales'!AG168</f>
        <v>0</v>
      </c>
      <c r="AH63" s="46">
        <f>Índice!$G$51*'Datos Generales'!AH168</f>
        <v>0</v>
      </c>
      <c r="AI63" s="46">
        <f>Índice!$G$51*'Datos Generales'!AI168</f>
        <v>0</v>
      </c>
      <c r="AJ63" s="46">
        <f>Índice!$G$51*'Datos Generales'!AJ168</f>
        <v>0</v>
      </c>
      <c r="AK63" s="46">
        <f>Índice!$G$51*'Datos Generales'!AK168</f>
        <v>0</v>
      </c>
      <c r="AL63" s="46">
        <f>Índice!$G$51*'Datos Generales'!AL168</f>
        <v>0</v>
      </c>
      <c r="AM63" s="46">
        <f>Índice!$G$51*'Datos Generales'!AM168</f>
        <v>0</v>
      </c>
      <c r="AN63" s="46">
        <f>Índice!$G$51*'Datos Generales'!AN168</f>
        <v>0</v>
      </c>
      <c r="AO63" s="46">
        <f>Índice!$G$51*'Datos Generales'!AO168</f>
        <v>0</v>
      </c>
      <c r="AP63" s="46">
        <f>Índice!$G$51*'Datos Generales'!AP168</f>
        <v>0</v>
      </c>
      <c r="AQ63" s="46">
        <f>Índice!$G$51*'Datos Generales'!AQ168</f>
        <v>1817601.3463347026</v>
      </c>
    </row>
    <row r="64" spans="2:43">
      <c r="B64" s="61" t="str">
        <f>'Datos Generales'!B169</f>
        <v>5.31.80.00  Utilidad (Pérdida) Por Operaciones Discontinuas Y Disponibles Para La Venta (Netas De Impuesto)</v>
      </c>
      <c r="C64" s="46">
        <f>Índice!$G$51*'Datos Generales'!C169</f>
        <v>0</v>
      </c>
      <c r="D64" s="46">
        <f>Índice!$G$51*'Datos Generales'!D169</f>
        <v>0</v>
      </c>
      <c r="E64" s="46">
        <f>Índice!$G$51*'Datos Generales'!E169</f>
        <v>0</v>
      </c>
      <c r="F64" s="46">
        <f>Índice!$G$51*'Datos Generales'!F169</f>
        <v>0</v>
      </c>
      <c r="G64" s="46">
        <f>Índice!$G$51*'Datos Generales'!G169</f>
        <v>0</v>
      </c>
      <c r="H64" s="46">
        <f>Índice!$G$51*'Datos Generales'!H169</f>
        <v>0</v>
      </c>
      <c r="I64" s="46">
        <f>Índice!$G$51*'Datos Generales'!I169</f>
        <v>0</v>
      </c>
      <c r="J64" s="46">
        <f>Índice!$G$51*'Datos Generales'!J169</f>
        <v>0</v>
      </c>
      <c r="K64" s="46">
        <f>Índice!$G$51*'Datos Generales'!K169</f>
        <v>0</v>
      </c>
      <c r="L64" s="46">
        <f>Índice!$G$51*'Datos Generales'!L169</f>
        <v>0</v>
      </c>
      <c r="M64" s="46">
        <f>Índice!$G$51*'Datos Generales'!M169</f>
        <v>0</v>
      </c>
      <c r="N64" s="46">
        <f>Índice!$G$51*'Datos Generales'!N169</f>
        <v>0</v>
      </c>
      <c r="O64" s="46">
        <f>Índice!$G$51*'Datos Generales'!O169</f>
        <v>0</v>
      </c>
      <c r="P64" s="46">
        <f>Índice!$G$51*'Datos Generales'!P169</f>
        <v>0</v>
      </c>
      <c r="Q64" s="46">
        <f>Índice!$G$51*'Datos Generales'!Q169</f>
        <v>0</v>
      </c>
      <c r="R64" s="46">
        <f>Índice!$G$51*'Datos Generales'!R169</f>
        <v>0</v>
      </c>
      <c r="S64" s="46">
        <f>Índice!$G$51*'Datos Generales'!S169</f>
        <v>0</v>
      </c>
      <c r="T64" s="46">
        <f>Índice!$G$51*'Datos Generales'!T169</f>
        <v>0</v>
      </c>
      <c r="U64" s="46">
        <f>Índice!$G$51*'Datos Generales'!U169</f>
        <v>0</v>
      </c>
      <c r="V64" s="46">
        <f>Índice!$G$51*'Datos Generales'!V169</f>
        <v>0</v>
      </c>
      <c r="W64" s="46">
        <f>Índice!$G$51*'Datos Generales'!W169</f>
        <v>0</v>
      </c>
      <c r="X64" s="46">
        <f>Índice!$G$51*'Datos Generales'!X169</f>
        <v>0</v>
      </c>
      <c r="Y64" s="46">
        <f>Índice!$G$51*'Datos Generales'!Y169</f>
        <v>0</v>
      </c>
      <c r="Z64" s="46">
        <f>Índice!$G$51*'Datos Generales'!Z169</f>
        <v>0</v>
      </c>
      <c r="AA64" s="46">
        <f>Índice!$G$51*'Datos Generales'!AA169</f>
        <v>0</v>
      </c>
      <c r="AB64" s="46">
        <f>Índice!$G$51*'Datos Generales'!AB169</f>
        <v>0</v>
      </c>
      <c r="AC64" s="46">
        <f>Índice!$G$51*'Datos Generales'!AC169</f>
        <v>0</v>
      </c>
      <c r="AD64" s="46">
        <f>Índice!$G$51*'Datos Generales'!AD169</f>
        <v>0</v>
      </c>
      <c r="AE64" s="46">
        <f>Índice!$G$51*'Datos Generales'!AE169</f>
        <v>0</v>
      </c>
      <c r="AF64" s="46">
        <f>Índice!$G$51*'Datos Generales'!AF169</f>
        <v>0</v>
      </c>
      <c r="AG64" s="46">
        <f>Índice!$G$51*'Datos Generales'!AG169</f>
        <v>0</v>
      </c>
      <c r="AH64" s="46">
        <f>Índice!$G$51*'Datos Generales'!AH169</f>
        <v>0</v>
      </c>
      <c r="AI64" s="46">
        <f>Índice!$G$51*'Datos Generales'!AI169</f>
        <v>0</v>
      </c>
      <c r="AJ64" s="46">
        <f>Índice!$G$51*'Datos Generales'!AJ169</f>
        <v>0</v>
      </c>
      <c r="AK64" s="46">
        <f>Índice!$G$51*'Datos Generales'!AK169</f>
        <v>0</v>
      </c>
      <c r="AL64" s="46">
        <f>Índice!$G$51*'Datos Generales'!AL169</f>
        <v>0</v>
      </c>
      <c r="AM64" s="46">
        <f>Índice!$G$51*'Datos Generales'!AM169</f>
        <v>0</v>
      </c>
      <c r="AN64" s="46">
        <f>Índice!$G$51*'Datos Generales'!AN169</f>
        <v>0</v>
      </c>
      <c r="AO64" s="46">
        <f>Índice!$G$51*'Datos Generales'!AO169</f>
        <v>0</v>
      </c>
      <c r="AP64" s="46">
        <f>Índice!$G$51*'Datos Generales'!AP169</f>
        <v>0</v>
      </c>
      <c r="AQ64" s="46">
        <f>Índice!$G$51*'Datos Generales'!AQ169</f>
        <v>0</v>
      </c>
    </row>
    <row r="65" spans="2:43">
      <c r="B65" s="61" t="str">
        <f>'Datos Generales'!B170</f>
        <v xml:space="preserve">5.31.90.00  Impuesto Renta </v>
      </c>
      <c r="C65" s="46">
        <f>Índice!$G$51*'Datos Generales'!C170</f>
        <v>-15212.291668139809</v>
      </c>
      <c r="D65" s="46">
        <f>Índice!$G$51*'Datos Generales'!D170</f>
        <v>0</v>
      </c>
      <c r="E65" s="46">
        <f>Índice!$G$51*'Datos Generales'!E170</f>
        <v>52614.268743680215</v>
      </c>
      <c r="F65" s="46">
        <f>Índice!$G$51*'Datos Generales'!F170</f>
        <v>69316.880095601067</v>
      </c>
      <c r="G65" s="46">
        <f>Índice!$G$51*'Datos Generales'!G170</f>
        <v>607.00850651600535</v>
      </c>
      <c r="H65" s="46">
        <f>Índice!$G$51*'Datos Generales'!H170</f>
        <v>11562.815989138811</v>
      </c>
      <c r="I65" s="46">
        <f>Índice!$G$51*'Datos Generales'!I170</f>
        <v>14021.344071955367</v>
      </c>
      <c r="J65" s="46">
        <f>Índice!$G$51*'Datos Generales'!J170</f>
        <v>6075.8745165145201</v>
      </c>
      <c r="K65" s="46">
        <f>Índice!$G$51*'Datos Generales'!K170</f>
        <v>4919.88459988262</v>
      </c>
      <c r="L65" s="46">
        <f>Índice!$G$51*'Datos Generales'!L170</f>
        <v>9606.3791798954881</v>
      </c>
      <c r="M65" s="46">
        <f>Índice!$G$51*'Datos Generales'!M170</f>
        <v>14941.513283034343</v>
      </c>
      <c r="N65" s="46">
        <f>Índice!$G$51*'Datos Generales'!N170</f>
        <v>38.449028079281007</v>
      </c>
      <c r="O65" s="46">
        <f>Índice!$G$51*'Datos Generales'!O170</f>
        <v>-1673.7701614328846</v>
      </c>
      <c r="P65" s="46">
        <f>Índice!$G$51*'Datos Generales'!P170</f>
        <v>-2648.8728689515701</v>
      </c>
      <c r="Q65" s="46">
        <f>Índice!$G$51*'Datos Generales'!Q170</f>
        <v>68.58953055062544</v>
      </c>
      <c r="R65" s="46">
        <f>Índice!$G$51*'Datos Generales'!R170</f>
        <v>18002.188501000557</v>
      </c>
      <c r="S65" s="46">
        <f>Índice!$G$51*'Datos Generales'!S170</f>
        <v>0</v>
      </c>
      <c r="T65" s="46">
        <f>Índice!$G$51*'Datos Generales'!T170</f>
        <v>11443.889167803933</v>
      </c>
      <c r="U65" s="46">
        <f>Índice!$G$51*'Datos Generales'!U170</f>
        <v>5070.1009751027077</v>
      </c>
      <c r="V65" s="46">
        <f>Índice!$G$51*'Datos Generales'!V170</f>
        <v>18922.711266360722</v>
      </c>
      <c r="W65" s="46">
        <f>Índice!$G$51*'Datos Generales'!W170</f>
        <v>5832.7617539120774</v>
      </c>
      <c r="X65" s="46">
        <f>Índice!$G$51*'Datos Generales'!X170</f>
        <v>4221.5265059644607</v>
      </c>
      <c r="Y65" s="46">
        <f>Índice!$G$51*'Datos Generales'!Y170</f>
        <v>-6600.9026240798748</v>
      </c>
      <c r="Z65" s="46">
        <f>Índice!$G$51*'Datos Generales'!Z170</f>
        <v>-10199.599069445132</v>
      </c>
      <c r="AA65" s="46">
        <f>Índice!$G$51*'Datos Generales'!AA170</f>
        <v>3227.4644501170264</v>
      </c>
      <c r="AB65" s="46">
        <f>Índice!$G$51*'Datos Generales'!AB170</f>
        <v>40251.668776207211</v>
      </c>
      <c r="AC65" s="46">
        <f>Índice!$G$51*'Datos Generales'!AC170</f>
        <v>-2328.2433301984852</v>
      </c>
      <c r="AD65" s="46">
        <f>Índice!$G$51*'Datos Generales'!AD170</f>
        <v>70266.129146307823</v>
      </c>
      <c r="AE65" s="46">
        <f>Índice!$G$51*'Datos Generales'!AE170</f>
        <v>0</v>
      </c>
      <c r="AF65" s="46">
        <f>Índice!$G$51*'Datos Generales'!AF170</f>
        <v>0</v>
      </c>
      <c r="AG65" s="46">
        <f>Índice!$G$51*'Datos Generales'!AG170</f>
        <v>0</v>
      </c>
      <c r="AH65" s="46">
        <f>Índice!$G$51*'Datos Generales'!AH170</f>
        <v>0</v>
      </c>
      <c r="AI65" s="46">
        <f>Índice!$G$51*'Datos Generales'!AI170</f>
        <v>0</v>
      </c>
      <c r="AJ65" s="46">
        <f>Índice!$G$51*'Datos Generales'!AJ170</f>
        <v>0</v>
      </c>
      <c r="AK65" s="46">
        <f>Índice!$G$51*'Datos Generales'!AK170</f>
        <v>0</v>
      </c>
      <c r="AL65" s="46">
        <f>Índice!$G$51*'Datos Generales'!AL170</f>
        <v>0</v>
      </c>
      <c r="AM65" s="46">
        <f>Índice!$G$51*'Datos Generales'!AM170</f>
        <v>0</v>
      </c>
      <c r="AN65" s="46">
        <f>Índice!$G$51*'Datos Generales'!AN170</f>
        <v>0</v>
      </c>
      <c r="AO65" s="46">
        <f>Índice!$G$51*'Datos Generales'!AO170</f>
        <v>0</v>
      </c>
      <c r="AP65" s="46">
        <f>Índice!$G$51*'Datos Generales'!AP170</f>
        <v>0</v>
      </c>
      <c r="AQ65" s="46">
        <f>Índice!$G$51*'Datos Generales'!AQ170</f>
        <v>322347.76836537709</v>
      </c>
    </row>
    <row r="66" spans="2:43">
      <c r="B66" s="60" t="str">
        <f>'Datos Generales'!B171</f>
        <v xml:space="preserve">8.21.00.00  Total Resultado Del Periodo </v>
      </c>
      <c r="C66" s="43">
        <f>Índice!$G$51*'Datos Generales'!C171</f>
        <v>-68103.260831135398</v>
      </c>
      <c r="D66" s="43">
        <f>Índice!$G$51*'Datos Generales'!D171</f>
        <v>2728.289999363602</v>
      </c>
      <c r="E66" s="43">
        <f>Índice!$G$51*'Datos Generales'!E171</f>
        <v>232644.94841643036</v>
      </c>
      <c r="F66" s="43">
        <f>Índice!$G$51*'Datos Generales'!F171</f>
        <v>332645.43455356697</v>
      </c>
      <c r="G66" s="43">
        <f>Índice!$G$51*'Datos Generales'!G171</f>
        <v>5572.8109686680191</v>
      </c>
      <c r="H66" s="43">
        <f>Índice!$G$51*'Datos Generales'!H171</f>
        <v>15399.763825740165</v>
      </c>
      <c r="I66" s="43">
        <f>Índice!$G$51*'Datos Generales'!I171</f>
        <v>9521.5261524101788</v>
      </c>
      <c r="J66" s="43">
        <f>Índice!$G$51*'Datos Generales'!J171</f>
        <v>28053.869298053327</v>
      </c>
      <c r="K66" s="43">
        <f>Índice!$G$51*'Datos Generales'!K171</f>
        <v>21210.693602788837</v>
      </c>
      <c r="L66" s="43">
        <f>Índice!$G$51*'Datos Generales'!L171</f>
        <v>49820.085065160049</v>
      </c>
      <c r="M66" s="43">
        <f>Índice!$G$51*'Datos Generales'!M171</f>
        <v>103844.41667079146</v>
      </c>
      <c r="N66" s="43">
        <f>Índice!$G$51*'Datos Generales'!N171</f>
        <v>-5275.9579553248805</v>
      </c>
      <c r="O66" s="43">
        <f>Índice!$G$51*'Datos Generales'!O171</f>
        <v>-5397.3154623429336</v>
      </c>
      <c r="P66" s="43">
        <f>Índice!$G$51*'Datos Generales'!P171</f>
        <v>-4398.4804236994505</v>
      </c>
      <c r="Q66" s="43">
        <f>Índice!$G$51*'Datos Generales'!Q171</f>
        <v>1756.1041146647244</v>
      </c>
      <c r="R66" s="43">
        <f>Índice!$G$51*'Datos Generales'!R171</f>
        <v>35235.219663274904</v>
      </c>
      <c r="S66" s="43">
        <f>Índice!$G$51*'Datos Generales'!S171</f>
        <v>18288.037137341697</v>
      </c>
      <c r="T66" s="43">
        <f>Índice!$G$51*'Datos Generales'!T171</f>
        <v>80283.868732366478</v>
      </c>
      <c r="U66" s="43">
        <f>Índice!$G$51*'Datos Generales'!U171</f>
        <v>24275.302112133275</v>
      </c>
      <c r="V66" s="43">
        <f>Índice!$G$51*'Datos Generales'!V171</f>
        <v>92610.450357443377</v>
      </c>
      <c r="W66" s="43">
        <f>Índice!$G$51*'Datos Generales'!W171</f>
        <v>31443.92452323205</v>
      </c>
      <c r="X66" s="43">
        <f>Índice!$G$51*'Datos Generales'!X171</f>
        <v>20493.95068624886</v>
      </c>
      <c r="Y66" s="43">
        <f>Índice!$G$51*'Datos Generales'!Y171</f>
        <v>-9273.5962127265393</v>
      </c>
      <c r="Z66" s="43">
        <f>Índice!$G$51*'Datos Generales'!Z171</f>
        <v>-49320.115117273956</v>
      </c>
      <c r="AA66" s="43">
        <f>Índice!$G$51*'Datos Generales'!AA171</f>
        <v>9042.9904328211505</v>
      </c>
      <c r="AB66" s="43">
        <f>Índice!$G$51*'Datos Generales'!AB171</f>
        <v>228845.25636220927</v>
      </c>
      <c r="AC66" s="43">
        <f>Índice!$G$51*'Datos Generales'!AC171</f>
        <v>-23121.256744047914</v>
      </c>
      <c r="AD66" s="43">
        <f>Índice!$G$51*'Datos Generales'!AD171</f>
        <v>316426.66223545297</v>
      </c>
      <c r="AE66" s="43">
        <f>Índice!$G$51*'Datos Generales'!AE171</f>
        <v>0</v>
      </c>
      <c r="AF66" s="43">
        <f>Índice!$G$51*'Datos Generales'!AF171</f>
        <v>0</v>
      </c>
      <c r="AG66" s="43">
        <f>Índice!$G$51*'Datos Generales'!AG171</f>
        <v>0</v>
      </c>
      <c r="AH66" s="43">
        <f>Índice!$G$51*'Datos Generales'!AH171</f>
        <v>0</v>
      </c>
      <c r="AI66" s="43">
        <f>Índice!$G$51*'Datos Generales'!AI171</f>
        <v>0</v>
      </c>
      <c r="AJ66" s="43">
        <f>Índice!$G$51*'Datos Generales'!AJ171</f>
        <v>0</v>
      </c>
      <c r="AK66" s="43">
        <f>Índice!$G$51*'Datos Generales'!AK171</f>
        <v>0</v>
      </c>
      <c r="AL66" s="43">
        <f>Índice!$G$51*'Datos Generales'!AL171</f>
        <v>0</v>
      </c>
      <c r="AM66" s="43">
        <f>Índice!$G$51*'Datos Generales'!AM171</f>
        <v>0</v>
      </c>
      <c r="AN66" s="43">
        <f>Índice!$G$51*'Datos Generales'!AN171</f>
        <v>0</v>
      </c>
      <c r="AO66" s="43">
        <f>Índice!$G$51*'Datos Generales'!AO171</f>
        <v>0</v>
      </c>
      <c r="AP66" s="43">
        <f>Índice!$G$51*'Datos Generales'!AP171</f>
        <v>0</v>
      </c>
      <c r="AQ66" s="43">
        <f>Índice!$G$51*'Datos Generales'!AQ171</f>
        <v>1495253.6221636108</v>
      </c>
    </row>
    <row r="67" spans="2:43">
      <c r="B67" s="61" t="str">
        <f>'Datos Generales'!B172</f>
        <v>5.32.10.00  Resultado En La Evaluación Propiedades, Muebles Y Equipos</v>
      </c>
      <c r="C67" s="46">
        <f>Índice!$G$51*'Datos Generales'!C172</f>
        <v>0</v>
      </c>
      <c r="D67" s="46">
        <f>Índice!$G$51*'Datos Generales'!D172</f>
        <v>0</v>
      </c>
      <c r="E67" s="46">
        <f>Índice!$G$51*'Datos Generales'!E172</f>
        <v>0</v>
      </c>
      <c r="F67" s="46">
        <f>Índice!$G$51*'Datos Generales'!F172</f>
        <v>0</v>
      </c>
      <c r="G67" s="46">
        <f>Índice!$G$51*'Datos Generales'!G172</f>
        <v>0</v>
      </c>
      <c r="H67" s="46">
        <f>Índice!$G$51*'Datos Generales'!H172</f>
        <v>0</v>
      </c>
      <c r="I67" s="46">
        <f>Índice!$G$51*'Datos Generales'!I172</f>
        <v>0</v>
      </c>
      <c r="J67" s="46">
        <f>Índice!$G$51*'Datos Generales'!J172</f>
        <v>0</v>
      </c>
      <c r="K67" s="46">
        <f>Índice!$G$51*'Datos Generales'!K172</f>
        <v>0</v>
      </c>
      <c r="L67" s="46">
        <f>Índice!$G$51*'Datos Generales'!L172</f>
        <v>0</v>
      </c>
      <c r="M67" s="46">
        <f>Índice!$G$51*'Datos Generales'!M172</f>
        <v>0</v>
      </c>
      <c r="N67" s="46">
        <f>Índice!$G$51*'Datos Generales'!N172</f>
        <v>0</v>
      </c>
      <c r="O67" s="46">
        <f>Índice!$G$51*'Datos Generales'!O172</f>
        <v>0</v>
      </c>
      <c r="P67" s="46">
        <f>Índice!$G$51*'Datos Generales'!P172</f>
        <v>0</v>
      </c>
      <c r="Q67" s="46">
        <f>Índice!$G$51*'Datos Generales'!Q172</f>
        <v>0</v>
      </c>
      <c r="R67" s="46">
        <f>Índice!$G$51*'Datos Generales'!R172</f>
        <v>0</v>
      </c>
      <c r="S67" s="46">
        <f>Índice!$G$51*'Datos Generales'!S172</f>
        <v>0</v>
      </c>
      <c r="T67" s="46">
        <f>Índice!$G$51*'Datos Generales'!T172</f>
        <v>0</v>
      </c>
      <c r="U67" s="46">
        <f>Índice!$G$51*'Datos Generales'!U172</f>
        <v>0</v>
      </c>
      <c r="V67" s="46">
        <f>Índice!$G$51*'Datos Generales'!V172</f>
        <v>0</v>
      </c>
      <c r="W67" s="46">
        <f>Índice!$G$51*'Datos Generales'!W172</f>
        <v>0</v>
      </c>
      <c r="X67" s="46">
        <f>Índice!$G$51*'Datos Generales'!X172</f>
        <v>0</v>
      </c>
      <c r="Y67" s="46">
        <f>Índice!$G$51*'Datos Generales'!Y172</f>
        <v>0</v>
      </c>
      <c r="Z67" s="46">
        <f>Índice!$G$51*'Datos Generales'!Z172</f>
        <v>0</v>
      </c>
      <c r="AA67" s="46">
        <f>Índice!$G$51*'Datos Generales'!AA172</f>
        <v>0</v>
      </c>
      <c r="AB67" s="46">
        <f>Índice!$G$51*'Datos Generales'!AB172</f>
        <v>-5259.517681249602</v>
      </c>
      <c r="AC67" s="46">
        <f>Índice!$G$51*'Datos Generales'!AC172</f>
        <v>0</v>
      </c>
      <c r="AD67" s="46">
        <f>Índice!$G$51*'Datos Generales'!AD172</f>
        <v>0</v>
      </c>
      <c r="AE67" s="46">
        <f>Índice!$G$51*'Datos Generales'!AE172</f>
        <v>0</v>
      </c>
      <c r="AF67" s="46">
        <f>Índice!$G$51*'Datos Generales'!AF172</f>
        <v>0</v>
      </c>
      <c r="AG67" s="46">
        <f>Índice!$G$51*'Datos Generales'!AG172</f>
        <v>0</v>
      </c>
      <c r="AH67" s="46">
        <f>Índice!$G$51*'Datos Generales'!AH172</f>
        <v>0</v>
      </c>
      <c r="AI67" s="46">
        <f>Índice!$G$51*'Datos Generales'!AI172</f>
        <v>0</v>
      </c>
      <c r="AJ67" s="46">
        <f>Índice!$G$51*'Datos Generales'!AJ172</f>
        <v>0</v>
      </c>
      <c r="AK67" s="46">
        <f>Índice!$G$51*'Datos Generales'!AK172</f>
        <v>0</v>
      </c>
      <c r="AL67" s="46">
        <f>Índice!$G$51*'Datos Generales'!AL172</f>
        <v>0</v>
      </c>
      <c r="AM67" s="46">
        <f>Índice!$G$51*'Datos Generales'!AM172</f>
        <v>0</v>
      </c>
      <c r="AN67" s="46">
        <f>Índice!$G$51*'Datos Generales'!AN172</f>
        <v>0</v>
      </c>
      <c r="AO67" s="46">
        <f>Índice!$G$51*'Datos Generales'!AO172</f>
        <v>0</v>
      </c>
      <c r="AP67" s="46">
        <f>Índice!$G$51*'Datos Generales'!AP172</f>
        <v>0</v>
      </c>
      <c r="AQ67" s="46">
        <f>Índice!$G$51*'Datos Generales'!AQ172</f>
        <v>-5259.517681249602</v>
      </c>
    </row>
    <row r="68" spans="2:43">
      <c r="B68" s="61" t="str">
        <f>'Datos Generales'!B173</f>
        <v>5.32.20.00  Resultado En Activos Financieros</v>
      </c>
      <c r="C68" s="46">
        <f>Índice!$G$51*'Datos Generales'!C173</f>
        <v>0</v>
      </c>
      <c r="D68" s="46">
        <f>Índice!$G$51*'Datos Generales'!D173</f>
        <v>0</v>
      </c>
      <c r="E68" s="46">
        <f>Índice!$G$51*'Datos Generales'!E173</f>
        <v>0</v>
      </c>
      <c r="F68" s="46">
        <f>Índice!$G$51*'Datos Generales'!F173</f>
        <v>0</v>
      </c>
      <c r="G68" s="46">
        <f>Índice!$G$51*'Datos Generales'!G173</f>
        <v>0</v>
      </c>
      <c r="H68" s="46">
        <f>Índice!$G$51*'Datos Generales'!H173</f>
        <v>0</v>
      </c>
      <c r="I68" s="46">
        <f>Índice!$G$51*'Datos Generales'!I173</f>
        <v>3939.0366352946166</v>
      </c>
      <c r="J68" s="46">
        <f>Índice!$G$51*'Datos Generales'!J173</f>
        <v>0</v>
      </c>
      <c r="K68" s="46">
        <f>Índice!$G$51*'Datos Generales'!K173</f>
        <v>0</v>
      </c>
      <c r="L68" s="46">
        <f>Índice!$G$51*'Datos Generales'!L173</f>
        <v>0</v>
      </c>
      <c r="M68" s="46">
        <f>Índice!$G$51*'Datos Generales'!M173</f>
        <v>0</v>
      </c>
      <c r="N68" s="46">
        <f>Índice!$G$51*'Datos Generales'!N173</f>
        <v>0</v>
      </c>
      <c r="O68" s="46">
        <f>Índice!$G$51*'Datos Generales'!O173</f>
        <v>0</v>
      </c>
      <c r="P68" s="46">
        <f>Índice!$G$51*'Datos Generales'!P173</f>
        <v>0</v>
      </c>
      <c r="Q68" s="46">
        <f>Índice!$G$51*'Datos Generales'!Q173</f>
        <v>0</v>
      </c>
      <c r="R68" s="46">
        <f>Índice!$G$51*'Datos Generales'!R173</f>
        <v>0</v>
      </c>
      <c r="S68" s="46">
        <f>Índice!$G$51*'Datos Generales'!S173</f>
        <v>0</v>
      </c>
      <c r="T68" s="46">
        <f>Índice!$G$51*'Datos Generales'!T173</f>
        <v>0</v>
      </c>
      <c r="U68" s="46">
        <f>Índice!$G$51*'Datos Generales'!U173</f>
        <v>0</v>
      </c>
      <c r="V68" s="46">
        <f>Índice!$G$51*'Datos Generales'!V173</f>
        <v>0</v>
      </c>
      <c r="W68" s="46">
        <f>Índice!$G$51*'Datos Generales'!W173</f>
        <v>0</v>
      </c>
      <c r="X68" s="46">
        <f>Índice!$G$51*'Datos Generales'!X173</f>
        <v>0</v>
      </c>
      <c r="Y68" s="46">
        <f>Índice!$G$51*'Datos Generales'!Y173</f>
        <v>0</v>
      </c>
      <c r="Z68" s="46">
        <f>Índice!$G$51*'Datos Generales'!Z173</f>
        <v>0</v>
      </c>
      <c r="AA68" s="46">
        <f>Índice!$G$51*'Datos Generales'!AA173</f>
        <v>0</v>
      </c>
      <c r="AB68" s="46">
        <f>Índice!$G$51*'Datos Generales'!AB173</f>
        <v>0</v>
      </c>
      <c r="AC68" s="46">
        <f>Índice!$G$51*'Datos Generales'!AC173</f>
        <v>0</v>
      </c>
      <c r="AD68" s="46">
        <f>Índice!$G$51*'Datos Generales'!AD173</f>
        <v>0</v>
      </c>
      <c r="AE68" s="46">
        <f>Índice!$G$51*'Datos Generales'!AE173</f>
        <v>0</v>
      </c>
      <c r="AF68" s="46">
        <f>Índice!$G$51*'Datos Generales'!AF173</f>
        <v>0</v>
      </c>
      <c r="AG68" s="46">
        <f>Índice!$G$51*'Datos Generales'!AG173</f>
        <v>0</v>
      </c>
      <c r="AH68" s="46">
        <f>Índice!$G$51*'Datos Generales'!AH173</f>
        <v>0</v>
      </c>
      <c r="AI68" s="46">
        <f>Índice!$G$51*'Datos Generales'!AI173</f>
        <v>0</v>
      </c>
      <c r="AJ68" s="46">
        <f>Índice!$G$51*'Datos Generales'!AJ173</f>
        <v>0</v>
      </c>
      <c r="AK68" s="46">
        <f>Índice!$G$51*'Datos Generales'!AK173</f>
        <v>0</v>
      </c>
      <c r="AL68" s="46">
        <f>Índice!$G$51*'Datos Generales'!AL173</f>
        <v>0</v>
      </c>
      <c r="AM68" s="46">
        <f>Índice!$G$51*'Datos Generales'!AM173</f>
        <v>0</v>
      </c>
      <c r="AN68" s="46">
        <f>Índice!$G$51*'Datos Generales'!AN173</f>
        <v>0</v>
      </c>
      <c r="AO68" s="46">
        <f>Índice!$G$51*'Datos Generales'!AO173</f>
        <v>0</v>
      </c>
      <c r="AP68" s="46">
        <f>Índice!$G$51*'Datos Generales'!AP173</f>
        <v>0</v>
      </c>
      <c r="AQ68" s="46">
        <f>Índice!$G$51*'Datos Generales'!AQ173</f>
        <v>3939.0366352946166</v>
      </c>
    </row>
    <row r="69" spans="2:43">
      <c r="B69" s="61" t="str">
        <f>'Datos Generales'!B174</f>
        <v>5.32.30.00  Resultado En Coberturas De Flujo De Caja</v>
      </c>
      <c r="C69" s="46">
        <f>Índice!$G$51*'Datos Generales'!C174</f>
        <v>0</v>
      </c>
      <c r="D69" s="46">
        <f>Índice!$G$51*'Datos Generales'!D174</f>
        <v>0</v>
      </c>
      <c r="E69" s="46">
        <f>Índice!$G$51*'Datos Generales'!E174</f>
        <v>0</v>
      </c>
      <c r="F69" s="46">
        <f>Índice!$G$51*'Datos Generales'!F174</f>
        <v>0</v>
      </c>
      <c r="G69" s="46">
        <f>Índice!$G$51*'Datos Generales'!G174</f>
        <v>0</v>
      </c>
      <c r="H69" s="46">
        <f>Índice!$G$51*'Datos Generales'!H174</f>
        <v>0</v>
      </c>
      <c r="I69" s="46">
        <f>Índice!$G$51*'Datos Generales'!I174</f>
        <v>0</v>
      </c>
      <c r="J69" s="46">
        <f>Índice!$G$51*'Datos Generales'!J174</f>
        <v>0</v>
      </c>
      <c r="K69" s="46">
        <f>Índice!$G$51*'Datos Generales'!K174</f>
        <v>0</v>
      </c>
      <c r="L69" s="46">
        <f>Índice!$G$51*'Datos Generales'!L174</f>
        <v>0</v>
      </c>
      <c r="M69" s="46">
        <f>Índice!$G$51*'Datos Generales'!M174</f>
        <v>0</v>
      </c>
      <c r="N69" s="46">
        <f>Índice!$G$51*'Datos Generales'!N174</f>
        <v>0</v>
      </c>
      <c r="O69" s="46">
        <f>Índice!$G$51*'Datos Generales'!O174</f>
        <v>0</v>
      </c>
      <c r="P69" s="46">
        <f>Índice!$G$51*'Datos Generales'!P174</f>
        <v>0</v>
      </c>
      <c r="Q69" s="46">
        <f>Índice!$G$51*'Datos Generales'!Q174</f>
        <v>0</v>
      </c>
      <c r="R69" s="46">
        <f>Índice!$G$51*'Datos Generales'!R174</f>
        <v>0</v>
      </c>
      <c r="S69" s="46">
        <f>Índice!$G$51*'Datos Generales'!S174</f>
        <v>0</v>
      </c>
      <c r="T69" s="46">
        <f>Índice!$G$51*'Datos Generales'!T174</f>
        <v>0</v>
      </c>
      <c r="U69" s="46">
        <f>Índice!$G$51*'Datos Generales'!U174</f>
        <v>0</v>
      </c>
      <c r="V69" s="46">
        <f>Índice!$G$51*'Datos Generales'!V174</f>
        <v>0</v>
      </c>
      <c r="W69" s="46">
        <f>Índice!$G$51*'Datos Generales'!W174</f>
        <v>0</v>
      </c>
      <c r="X69" s="46">
        <f>Índice!$G$51*'Datos Generales'!X174</f>
        <v>0</v>
      </c>
      <c r="Y69" s="46">
        <f>Índice!$G$51*'Datos Generales'!Y174</f>
        <v>0</v>
      </c>
      <c r="Z69" s="46">
        <f>Índice!$G$51*'Datos Generales'!Z174</f>
        <v>0</v>
      </c>
      <c r="AA69" s="46">
        <f>Índice!$G$51*'Datos Generales'!AA174</f>
        <v>0</v>
      </c>
      <c r="AB69" s="46">
        <f>Índice!$G$51*'Datos Generales'!AB174</f>
        <v>0</v>
      </c>
      <c r="AC69" s="46">
        <f>Índice!$G$51*'Datos Generales'!AC174</f>
        <v>0</v>
      </c>
      <c r="AD69" s="46">
        <f>Índice!$G$51*'Datos Generales'!AD174</f>
        <v>0</v>
      </c>
      <c r="AE69" s="46">
        <f>Índice!$G$51*'Datos Generales'!AE174</f>
        <v>0</v>
      </c>
      <c r="AF69" s="46">
        <f>Índice!$G$51*'Datos Generales'!AF174</f>
        <v>0</v>
      </c>
      <c r="AG69" s="46">
        <f>Índice!$G$51*'Datos Generales'!AG174</f>
        <v>0</v>
      </c>
      <c r="AH69" s="46">
        <f>Índice!$G$51*'Datos Generales'!AH174</f>
        <v>0</v>
      </c>
      <c r="AI69" s="46">
        <f>Índice!$G$51*'Datos Generales'!AI174</f>
        <v>0</v>
      </c>
      <c r="AJ69" s="46">
        <f>Índice!$G$51*'Datos Generales'!AJ174</f>
        <v>0</v>
      </c>
      <c r="AK69" s="46">
        <f>Índice!$G$51*'Datos Generales'!AK174</f>
        <v>0</v>
      </c>
      <c r="AL69" s="46">
        <f>Índice!$G$51*'Datos Generales'!AL174</f>
        <v>0</v>
      </c>
      <c r="AM69" s="46">
        <f>Índice!$G$51*'Datos Generales'!AM174</f>
        <v>0</v>
      </c>
      <c r="AN69" s="46">
        <f>Índice!$G$51*'Datos Generales'!AN174</f>
        <v>0</v>
      </c>
      <c r="AO69" s="46">
        <f>Índice!$G$51*'Datos Generales'!AO174</f>
        <v>0</v>
      </c>
      <c r="AP69" s="46">
        <f>Índice!$G$51*'Datos Generales'!AP174</f>
        <v>0</v>
      </c>
      <c r="AQ69" s="46">
        <f>Índice!$G$51*'Datos Generales'!AQ174</f>
        <v>0</v>
      </c>
    </row>
    <row r="70" spans="2:43">
      <c r="B70" s="61" t="str">
        <f>'Datos Generales'!B175</f>
        <v>5.32.40.00  Otros Resultados Con Ajuste En Patrimonio</v>
      </c>
      <c r="C70" s="46">
        <f>Índice!$G$51*'Datos Generales'!C175</f>
        <v>0</v>
      </c>
      <c r="D70" s="46">
        <f>Índice!$G$51*'Datos Generales'!D175</f>
        <v>0</v>
      </c>
      <c r="E70" s="46">
        <f>Índice!$G$51*'Datos Generales'!E175</f>
        <v>0</v>
      </c>
      <c r="F70" s="46">
        <f>Índice!$G$51*'Datos Generales'!F175</f>
        <v>0</v>
      </c>
      <c r="G70" s="46">
        <f>Índice!$G$51*'Datos Generales'!G175</f>
        <v>0</v>
      </c>
      <c r="H70" s="46">
        <f>Índice!$G$51*'Datos Generales'!H175</f>
        <v>0</v>
      </c>
      <c r="I70" s="46">
        <f>Índice!$G$51*'Datos Generales'!I175</f>
        <v>0</v>
      </c>
      <c r="J70" s="46">
        <f>Índice!$G$51*'Datos Generales'!J175</f>
        <v>0</v>
      </c>
      <c r="K70" s="46">
        <f>Índice!$G$51*'Datos Generales'!K175</f>
        <v>0</v>
      </c>
      <c r="L70" s="46">
        <f>Índice!$G$51*'Datos Generales'!L175</f>
        <v>0</v>
      </c>
      <c r="M70" s="46">
        <f>Índice!$G$51*'Datos Generales'!M175</f>
        <v>-6487.1023398222324</v>
      </c>
      <c r="N70" s="46">
        <f>Índice!$G$51*'Datos Generales'!N175</f>
        <v>0</v>
      </c>
      <c r="O70" s="46">
        <f>Índice!$G$51*'Datos Generales'!O175</f>
        <v>0</v>
      </c>
      <c r="P70" s="46">
        <f>Índice!$G$51*'Datos Generales'!P175</f>
        <v>-16423.789606918348</v>
      </c>
      <c r="Q70" s="46">
        <f>Índice!$G$51*'Datos Generales'!Q175</f>
        <v>0</v>
      </c>
      <c r="R70" s="46">
        <f>Índice!$G$51*'Datos Generales'!R175</f>
        <v>0</v>
      </c>
      <c r="S70" s="46">
        <f>Índice!$G$51*'Datos Generales'!S175</f>
        <v>16411.459401361892</v>
      </c>
      <c r="T70" s="46">
        <f>Índice!$G$51*'Datos Generales'!T175</f>
        <v>0</v>
      </c>
      <c r="U70" s="46">
        <f>Índice!$G$51*'Datos Generales'!U175</f>
        <v>0</v>
      </c>
      <c r="V70" s="46">
        <f>Índice!$G$51*'Datos Generales'!V175</f>
        <v>0</v>
      </c>
      <c r="W70" s="46">
        <f>Índice!$G$51*'Datos Generales'!W175</f>
        <v>0</v>
      </c>
      <c r="X70" s="46">
        <f>Índice!$G$51*'Datos Generales'!X175</f>
        <v>0</v>
      </c>
      <c r="Y70" s="46">
        <f>Índice!$G$51*'Datos Generales'!Y175</f>
        <v>0</v>
      </c>
      <c r="Z70" s="46">
        <f>Índice!$G$51*'Datos Generales'!Z175</f>
        <v>0</v>
      </c>
      <c r="AA70" s="46">
        <f>Índice!$G$51*'Datos Generales'!AA175</f>
        <v>0</v>
      </c>
      <c r="AB70" s="46">
        <f>Índice!$G$51*'Datos Generales'!AB175</f>
        <v>0</v>
      </c>
      <c r="AC70" s="46">
        <f>Índice!$G$51*'Datos Generales'!AC175</f>
        <v>0</v>
      </c>
      <c r="AD70" s="46">
        <f>Índice!$G$51*'Datos Generales'!AD175</f>
        <v>0</v>
      </c>
      <c r="AE70" s="46">
        <f>Índice!$G$51*'Datos Generales'!AE175</f>
        <v>0</v>
      </c>
      <c r="AF70" s="46">
        <f>Índice!$G$51*'Datos Generales'!AF175</f>
        <v>0</v>
      </c>
      <c r="AG70" s="46">
        <f>Índice!$G$51*'Datos Generales'!AG175</f>
        <v>0</v>
      </c>
      <c r="AH70" s="46">
        <f>Índice!$G$51*'Datos Generales'!AH175</f>
        <v>0</v>
      </c>
      <c r="AI70" s="46">
        <f>Índice!$G$51*'Datos Generales'!AI175</f>
        <v>0</v>
      </c>
      <c r="AJ70" s="46">
        <f>Índice!$G$51*'Datos Generales'!AJ175</f>
        <v>0</v>
      </c>
      <c r="AK70" s="46">
        <f>Índice!$G$51*'Datos Generales'!AK175</f>
        <v>0</v>
      </c>
      <c r="AL70" s="46">
        <f>Índice!$G$51*'Datos Generales'!AL175</f>
        <v>0</v>
      </c>
      <c r="AM70" s="46">
        <f>Índice!$G$51*'Datos Generales'!AM175</f>
        <v>0</v>
      </c>
      <c r="AN70" s="46">
        <f>Índice!$G$51*'Datos Generales'!AN175</f>
        <v>0</v>
      </c>
      <c r="AO70" s="46">
        <f>Índice!$G$51*'Datos Generales'!AO175</f>
        <v>0</v>
      </c>
      <c r="AP70" s="46">
        <f>Índice!$G$51*'Datos Generales'!AP175</f>
        <v>0</v>
      </c>
      <c r="AQ70" s="46">
        <f>Índice!$G$51*'Datos Generales'!AQ175</f>
        <v>-6499.4325453786914</v>
      </c>
    </row>
    <row r="71" spans="2:43">
      <c r="B71" s="61" t="str">
        <f>'Datos Generales'!B176</f>
        <v>8.23.00.00  Impuesto Diferido</v>
      </c>
      <c r="C71" s="46">
        <f>Índice!$G$51*'Datos Generales'!C176</f>
        <v>0</v>
      </c>
      <c r="D71" s="46">
        <f>Índice!$G$51*'Datos Generales'!D176</f>
        <v>0</v>
      </c>
      <c r="E71" s="46">
        <f>Índice!$G$51*'Datos Generales'!E176</f>
        <v>0</v>
      </c>
      <c r="F71" s="46">
        <f>Índice!$G$51*'Datos Generales'!F176</f>
        <v>0</v>
      </c>
      <c r="G71" s="46">
        <f>Índice!$G$51*'Datos Generales'!G176</f>
        <v>0</v>
      </c>
      <c r="H71" s="46">
        <f>Índice!$G$51*'Datos Generales'!H176</f>
        <v>0</v>
      </c>
      <c r="I71" s="46">
        <f>Índice!$G$51*'Datos Generales'!I176</f>
        <v>-728.71956781524659</v>
      </c>
      <c r="J71" s="46">
        <f>Índice!$G$51*'Datos Generales'!J176</f>
        <v>0</v>
      </c>
      <c r="K71" s="46">
        <f>Índice!$G$51*'Datos Generales'!K176</f>
        <v>0</v>
      </c>
      <c r="L71" s="46">
        <f>Índice!$G$51*'Datos Generales'!L176</f>
        <v>0</v>
      </c>
      <c r="M71" s="46">
        <f>Índice!$G$51*'Datos Generales'!M176</f>
        <v>0</v>
      </c>
      <c r="N71" s="46">
        <f>Índice!$G$51*'Datos Generales'!N176</f>
        <v>0</v>
      </c>
      <c r="O71" s="46">
        <f>Índice!$G$51*'Datos Generales'!O176</f>
        <v>0</v>
      </c>
      <c r="P71" s="46">
        <f>Índice!$G$51*'Datos Generales'!P176</f>
        <v>0</v>
      </c>
      <c r="Q71" s="46">
        <f>Índice!$G$51*'Datos Generales'!Q176</f>
        <v>0</v>
      </c>
      <c r="R71" s="46">
        <f>Índice!$G$51*'Datos Generales'!R176</f>
        <v>0</v>
      </c>
      <c r="S71" s="46">
        <f>Índice!$G$51*'Datos Generales'!S176</f>
        <v>0</v>
      </c>
      <c r="T71" s="46">
        <f>Índice!$G$51*'Datos Generales'!T176</f>
        <v>0</v>
      </c>
      <c r="U71" s="46">
        <f>Índice!$G$51*'Datos Generales'!U176</f>
        <v>0</v>
      </c>
      <c r="V71" s="46">
        <f>Índice!$G$51*'Datos Generales'!V176</f>
        <v>0</v>
      </c>
      <c r="W71" s="46">
        <f>Índice!$G$51*'Datos Generales'!W176</f>
        <v>0</v>
      </c>
      <c r="X71" s="46">
        <f>Índice!$G$51*'Datos Generales'!X176</f>
        <v>0</v>
      </c>
      <c r="Y71" s="46">
        <f>Índice!$G$51*'Datos Generales'!Y176</f>
        <v>0</v>
      </c>
      <c r="Z71" s="46">
        <f>Índice!$G$51*'Datos Generales'!Z176</f>
        <v>0</v>
      </c>
      <c r="AA71" s="46">
        <f>Índice!$G$51*'Datos Generales'!AA176</f>
        <v>0</v>
      </c>
      <c r="AB71" s="46">
        <f>Índice!$G$51*'Datos Generales'!AB176</f>
        <v>-7238.4051873484132</v>
      </c>
      <c r="AC71" s="46">
        <f>Índice!$G$51*'Datos Generales'!AC176</f>
        <v>0</v>
      </c>
      <c r="AD71" s="46">
        <f>Índice!$G$51*'Datos Generales'!AD176</f>
        <v>0</v>
      </c>
      <c r="AE71" s="46">
        <f>Índice!$G$51*'Datos Generales'!AE176</f>
        <v>0</v>
      </c>
      <c r="AF71" s="46">
        <f>Índice!$G$51*'Datos Generales'!AF176</f>
        <v>0</v>
      </c>
      <c r="AG71" s="46">
        <f>Índice!$G$51*'Datos Generales'!AG176</f>
        <v>0</v>
      </c>
      <c r="AH71" s="46">
        <f>Índice!$G$51*'Datos Generales'!AH176</f>
        <v>0</v>
      </c>
      <c r="AI71" s="46">
        <f>Índice!$G$51*'Datos Generales'!AI176</f>
        <v>0</v>
      </c>
      <c r="AJ71" s="46">
        <f>Índice!$G$51*'Datos Generales'!AJ176</f>
        <v>0</v>
      </c>
      <c r="AK71" s="46">
        <f>Índice!$G$51*'Datos Generales'!AK176</f>
        <v>0</v>
      </c>
      <c r="AL71" s="46">
        <f>Índice!$G$51*'Datos Generales'!AL176</f>
        <v>0</v>
      </c>
      <c r="AM71" s="46">
        <f>Índice!$G$51*'Datos Generales'!AM176</f>
        <v>0</v>
      </c>
      <c r="AN71" s="46">
        <f>Índice!$G$51*'Datos Generales'!AN176</f>
        <v>0</v>
      </c>
      <c r="AO71" s="46">
        <f>Índice!$G$51*'Datos Generales'!AO176</f>
        <v>0</v>
      </c>
      <c r="AP71" s="46">
        <f>Índice!$G$51*'Datos Generales'!AP176</f>
        <v>0</v>
      </c>
      <c r="AQ71" s="46">
        <f>Índice!$G$51*'Datos Generales'!AQ176</f>
        <v>-7967.1247551636598</v>
      </c>
    </row>
    <row r="72" spans="2:43">
      <c r="B72" s="69" t="str">
        <f>'Datos Generales'!B177</f>
        <v xml:space="preserve">5.32.00.00  Total Otro Resultado Integral </v>
      </c>
      <c r="C72" s="46">
        <f>Índice!$G$51*'Datos Generales'!C177</f>
        <v>0</v>
      </c>
      <c r="D72" s="46">
        <f>Índice!$G$51*'Datos Generales'!D177</f>
        <v>0</v>
      </c>
      <c r="E72" s="46">
        <f>Índice!$G$51*'Datos Generales'!E177</f>
        <v>0</v>
      </c>
      <c r="F72" s="46">
        <f>Índice!$G$51*'Datos Generales'!F177</f>
        <v>0</v>
      </c>
      <c r="G72" s="46">
        <f>Índice!$G$51*'Datos Generales'!G177</f>
        <v>0</v>
      </c>
      <c r="H72" s="46">
        <f>Índice!$G$51*'Datos Generales'!H177</f>
        <v>0</v>
      </c>
      <c r="I72" s="46">
        <f>Índice!$G$51*'Datos Generales'!I177</f>
        <v>3210.3170674793701</v>
      </c>
      <c r="J72" s="46">
        <f>Índice!$G$51*'Datos Generales'!J177</f>
        <v>0</v>
      </c>
      <c r="K72" s="46">
        <f>Índice!$G$51*'Datos Generales'!K177</f>
        <v>0</v>
      </c>
      <c r="L72" s="46">
        <f>Índice!$G$51*'Datos Generales'!L177</f>
        <v>0</v>
      </c>
      <c r="M72" s="46">
        <f>Índice!$G$51*'Datos Generales'!M177</f>
        <v>-6487.1023398222324</v>
      </c>
      <c r="N72" s="46">
        <f>Índice!$G$51*'Datos Generales'!N177</f>
        <v>0</v>
      </c>
      <c r="O72" s="46">
        <f>Índice!$G$51*'Datos Generales'!O177</f>
        <v>0</v>
      </c>
      <c r="P72" s="46">
        <f>Índice!$G$51*'Datos Generales'!P177</f>
        <v>-16423.789606918348</v>
      </c>
      <c r="Q72" s="46">
        <f>Índice!$G$51*'Datos Generales'!Q177</f>
        <v>0</v>
      </c>
      <c r="R72" s="46">
        <f>Índice!$G$51*'Datos Generales'!R177</f>
        <v>0</v>
      </c>
      <c r="S72" s="46">
        <f>Índice!$G$51*'Datos Generales'!S177</f>
        <v>16411.459401361892</v>
      </c>
      <c r="T72" s="46">
        <f>Índice!$G$51*'Datos Generales'!T177</f>
        <v>0</v>
      </c>
      <c r="U72" s="46">
        <f>Índice!$G$51*'Datos Generales'!U177</f>
        <v>0</v>
      </c>
      <c r="V72" s="46">
        <f>Índice!$G$51*'Datos Generales'!V177</f>
        <v>0</v>
      </c>
      <c r="W72" s="46">
        <f>Índice!$G$51*'Datos Generales'!W177</f>
        <v>0</v>
      </c>
      <c r="X72" s="46">
        <f>Índice!$G$51*'Datos Generales'!X177</f>
        <v>0</v>
      </c>
      <c r="Y72" s="46">
        <f>Índice!$G$51*'Datos Generales'!Y177</f>
        <v>0</v>
      </c>
      <c r="Z72" s="46">
        <f>Índice!$G$51*'Datos Generales'!Z177</f>
        <v>0</v>
      </c>
      <c r="AA72" s="46">
        <f>Índice!$G$51*'Datos Generales'!AA177</f>
        <v>0</v>
      </c>
      <c r="AB72" s="46">
        <f>Índice!$G$51*'Datos Generales'!AB177</f>
        <v>-12497.878674312866</v>
      </c>
      <c r="AC72" s="46">
        <f>Índice!$G$51*'Datos Generales'!AC177</f>
        <v>0</v>
      </c>
      <c r="AD72" s="46">
        <f>Índice!$G$51*'Datos Generales'!AD177</f>
        <v>0</v>
      </c>
      <c r="AE72" s="46">
        <f>Índice!$G$51*'Datos Generales'!AE177</f>
        <v>0</v>
      </c>
      <c r="AF72" s="46">
        <f>Índice!$G$51*'Datos Generales'!AF177</f>
        <v>0</v>
      </c>
      <c r="AG72" s="46">
        <f>Índice!$G$51*'Datos Generales'!AG177</f>
        <v>0</v>
      </c>
      <c r="AH72" s="46">
        <f>Índice!$G$51*'Datos Generales'!AH177</f>
        <v>0</v>
      </c>
      <c r="AI72" s="46">
        <f>Índice!$G$51*'Datos Generales'!AI177</f>
        <v>0</v>
      </c>
      <c r="AJ72" s="46">
        <f>Índice!$G$51*'Datos Generales'!AJ177</f>
        <v>0</v>
      </c>
      <c r="AK72" s="46">
        <f>Índice!$G$51*'Datos Generales'!AK177</f>
        <v>0</v>
      </c>
      <c r="AL72" s="46">
        <f>Índice!$G$51*'Datos Generales'!AL177</f>
        <v>0</v>
      </c>
      <c r="AM72" s="46">
        <f>Índice!$G$51*'Datos Generales'!AM177</f>
        <v>0</v>
      </c>
      <c r="AN72" s="46">
        <f>Índice!$G$51*'Datos Generales'!AN177</f>
        <v>0</v>
      </c>
      <c r="AO72" s="46">
        <f>Índice!$G$51*'Datos Generales'!AO177</f>
        <v>0</v>
      </c>
      <c r="AP72" s="46">
        <f>Índice!$G$51*'Datos Generales'!AP177</f>
        <v>0</v>
      </c>
      <c r="AQ72" s="46">
        <f>Índice!$G$51*'Datos Generales'!AQ177</f>
        <v>-15786.994152212188</v>
      </c>
    </row>
    <row r="73" spans="2:43">
      <c r="B73" s="64" t="str">
        <f>'Datos Generales'!B178</f>
        <v xml:space="preserve">8.20.00.00  Total Del Resultado Integral </v>
      </c>
      <c r="C73" s="43">
        <f>Índice!$G$51*'Datos Generales'!C178</f>
        <v>-68103.260831135398</v>
      </c>
      <c r="D73" s="43">
        <f>Índice!$G$51*'Datos Generales'!D178</f>
        <v>2728.289999363602</v>
      </c>
      <c r="E73" s="43">
        <f>Índice!$G$51*'Datos Generales'!E178</f>
        <v>232644.94841643036</v>
      </c>
      <c r="F73" s="43">
        <f>Índice!$G$51*'Datos Generales'!F178</f>
        <v>332645.43455356697</v>
      </c>
      <c r="G73" s="43">
        <f>Índice!$G$51*'Datos Generales'!G178</f>
        <v>5572.8109686680191</v>
      </c>
      <c r="H73" s="43">
        <f>Índice!$G$51*'Datos Generales'!H178</f>
        <v>15399.763825740165</v>
      </c>
      <c r="I73" s="43">
        <f>Índice!$G$51*'Datos Generales'!I178</f>
        <v>12731.84321988955</v>
      </c>
      <c r="J73" s="43">
        <f>Índice!$G$51*'Datos Generales'!J178</f>
        <v>28053.869298053327</v>
      </c>
      <c r="K73" s="43">
        <f>Índice!$G$51*'Datos Generales'!K178</f>
        <v>21210.693602788837</v>
      </c>
      <c r="L73" s="43">
        <f>Índice!$G$51*'Datos Generales'!L178</f>
        <v>49820.085065160049</v>
      </c>
      <c r="M73" s="43">
        <f>Índice!$G$51*'Datos Generales'!M178</f>
        <v>97357.270136684077</v>
      </c>
      <c r="N73" s="43">
        <f>Índice!$G$51*'Datos Generales'!N178</f>
        <v>-5275.9579553248805</v>
      </c>
      <c r="O73" s="43">
        <f>Índice!$G$51*'Datos Generales'!O178</f>
        <v>-5397.3154623429336</v>
      </c>
      <c r="P73" s="43">
        <f>Índice!$G$51*'Datos Generales'!P178</f>
        <v>-20822.270030617801</v>
      </c>
      <c r="Q73" s="43">
        <f>Índice!$G$51*'Datos Generales'!Q178</f>
        <v>1756.1041146647244</v>
      </c>
      <c r="R73" s="43">
        <f>Índice!$G$51*'Datos Generales'!R178</f>
        <v>35235.219663274904</v>
      </c>
      <c r="S73" s="43">
        <f>Índice!$G$51*'Datos Generales'!S178</f>
        <v>34699.496538703585</v>
      </c>
      <c r="T73" s="43">
        <f>Índice!$G$51*'Datos Generales'!T178</f>
        <v>80283.868732366478</v>
      </c>
      <c r="U73" s="43">
        <f>Índice!$G$51*'Datos Generales'!U178</f>
        <v>24275.302112133275</v>
      </c>
      <c r="V73" s="43">
        <f>Índice!$G$51*'Datos Generales'!V178</f>
        <v>92610.450357443377</v>
      </c>
      <c r="W73" s="43">
        <f>Índice!$G$51*'Datos Generales'!W178</f>
        <v>31443.92452323205</v>
      </c>
      <c r="X73" s="43">
        <f>Índice!$G$51*'Datos Generales'!X178</f>
        <v>20493.95068624886</v>
      </c>
      <c r="Y73" s="43">
        <f>Índice!$G$51*'Datos Generales'!Y178</f>
        <v>-9273.5962127265393</v>
      </c>
      <c r="Z73" s="43">
        <f>Índice!$G$51*'Datos Generales'!Z178</f>
        <v>-49320.115117273956</v>
      </c>
      <c r="AA73" s="43">
        <f>Índice!$G$51*'Datos Generales'!AA178</f>
        <v>9042.9904328211505</v>
      </c>
      <c r="AB73" s="43">
        <f>Índice!$G$51*'Datos Generales'!AB178</f>
        <v>216347.33349361125</v>
      </c>
      <c r="AC73" s="43">
        <f>Índice!$G$51*'Datos Generales'!AC178</f>
        <v>-23121.256744047914</v>
      </c>
      <c r="AD73" s="43">
        <f>Índice!$G$51*'Datos Generales'!AD178</f>
        <v>316426.66223545297</v>
      </c>
      <c r="AE73" s="43">
        <f>Índice!$G$51*'Datos Generales'!AE178</f>
        <v>0</v>
      </c>
      <c r="AF73" s="43">
        <f>Índice!$G$51*'Datos Generales'!AF178</f>
        <v>0</v>
      </c>
      <c r="AG73" s="43">
        <f>Índice!$G$51*'Datos Generales'!AG178</f>
        <v>0</v>
      </c>
      <c r="AH73" s="43">
        <f>Índice!$G$51*'Datos Generales'!AH178</f>
        <v>0</v>
      </c>
      <c r="AI73" s="43">
        <f>Índice!$G$51*'Datos Generales'!AI178</f>
        <v>0</v>
      </c>
      <c r="AJ73" s="43">
        <f>Índice!$G$51*'Datos Generales'!AJ178</f>
        <v>0</v>
      </c>
      <c r="AK73" s="43">
        <f>Índice!$G$51*'Datos Generales'!AK178</f>
        <v>0</v>
      </c>
      <c r="AL73" s="43">
        <f>Índice!$G$51*'Datos Generales'!AL178</f>
        <v>0</v>
      </c>
      <c r="AM73" s="43">
        <f>Índice!$G$51*'Datos Generales'!AM178</f>
        <v>0</v>
      </c>
      <c r="AN73" s="43">
        <f>Índice!$G$51*'Datos Generales'!AN178</f>
        <v>0</v>
      </c>
      <c r="AO73" s="43">
        <f>Índice!$G$51*'Datos Generales'!AO178</f>
        <v>0</v>
      </c>
      <c r="AP73" s="43">
        <f>Índice!$G$51*'Datos Generales'!AP178</f>
        <v>0</v>
      </c>
      <c r="AQ73" s="43">
        <f>Índice!$G$51*'Datos Generales'!AQ178</f>
        <v>1479466.5396228281</v>
      </c>
    </row>
    <row r="75" spans="2:43" hidden="1">
      <c r="B75" s="49" t="s">
        <v>101</v>
      </c>
      <c r="C75" s="50">
        <f>INDEX(Benchmark!$D$9:$D$48,COLUMNS(Benchmark!$D$9:D48),)</f>
        <v>1</v>
      </c>
      <c r="D75" s="50">
        <f>INDEX(Benchmark!$D$9:$D$48,COLUMNS(Benchmark!$D$9:E48),)</f>
        <v>1</v>
      </c>
      <c r="E75" s="50">
        <f>INDEX(Benchmark!$D$9:$D$48,COLUMNS(Benchmark!$D$9:F48),)</f>
        <v>1</v>
      </c>
      <c r="F75" s="50">
        <f>INDEX(Benchmark!$D$9:$D$48,COLUMNS(Benchmark!$D$9:G48),)</f>
        <v>1</v>
      </c>
      <c r="G75" s="50">
        <f>INDEX(Benchmark!$D$9:$D$48,COLUMNS(Benchmark!$D$9:H48),)</f>
        <v>1</v>
      </c>
      <c r="H75" s="50">
        <f>INDEX(Benchmark!$D$9:$D$48,COLUMNS(Benchmark!$D$9:I48),)</f>
        <v>1</v>
      </c>
      <c r="I75" s="50">
        <f>INDEX(Benchmark!$D$9:$D$48,COLUMNS(Benchmark!$D$9:J48),)</f>
        <v>1</v>
      </c>
      <c r="J75" s="50">
        <f>INDEX(Benchmark!$D$9:$D$48,COLUMNS(Benchmark!$D$9:K48),)</f>
        <v>1</v>
      </c>
      <c r="K75" s="50">
        <f>INDEX(Benchmark!$D$9:$D$48,COLUMNS(Benchmark!$D$9:L48),)</f>
        <v>1</v>
      </c>
      <c r="L75" s="50">
        <f>INDEX(Benchmark!$D$9:$D$48,COLUMNS(Benchmark!$D$9:M48),)</f>
        <v>1</v>
      </c>
      <c r="M75" s="50">
        <f>INDEX(Benchmark!$D$9:$D$48,COLUMNS(Benchmark!$D$9:N48),)</f>
        <v>1</v>
      </c>
      <c r="N75" s="50">
        <f>INDEX(Benchmark!$D$9:$D$48,COLUMNS(Benchmark!$D$9:O48),)</f>
        <v>1</v>
      </c>
      <c r="O75" s="50">
        <f>INDEX(Benchmark!$D$9:$D$48,COLUMNS(Benchmark!$D$9:P48),)</f>
        <v>1</v>
      </c>
      <c r="P75" s="50">
        <f>INDEX(Benchmark!$D$9:$D$48,COLUMNS(Benchmark!$D$9:Q48),)</f>
        <v>1</v>
      </c>
      <c r="Q75" s="50">
        <f>INDEX(Benchmark!$D$9:$D$48,COLUMNS(Benchmark!$D$9:R48),)</f>
        <v>1</v>
      </c>
      <c r="R75" s="50">
        <f>INDEX(Benchmark!$D$9:$D$48,COLUMNS(Benchmark!$D$9:S48),)</f>
        <v>1</v>
      </c>
      <c r="S75" s="50">
        <f>INDEX(Benchmark!$D$9:$D$48,COLUMNS(Benchmark!$D$9:T48),)</f>
        <v>1</v>
      </c>
      <c r="T75" s="50">
        <f>INDEX(Benchmark!$D$9:$D$48,COLUMNS(Benchmark!$D$9:U48),)</f>
        <v>1</v>
      </c>
      <c r="U75" s="50">
        <f>INDEX(Benchmark!$D$9:$D$48,COLUMNS(Benchmark!$D$9:V48),)</f>
        <v>1</v>
      </c>
      <c r="V75" s="50">
        <f>INDEX(Benchmark!$D$9:$D$48,COLUMNS(Benchmark!$D$9:W48),)</f>
        <v>1</v>
      </c>
      <c r="W75" s="50">
        <f>INDEX(Benchmark!$D$9:$D$48,COLUMNS(Benchmark!$D$9:X48),)</f>
        <v>1</v>
      </c>
      <c r="X75" s="50">
        <f>INDEX(Benchmark!$D$9:$D$48,COLUMNS(Benchmark!$D$9:Y48),)</f>
        <v>1</v>
      </c>
      <c r="Y75" s="50">
        <f>INDEX(Benchmark!$D$9:$D$48,COLUMNS(Benchmark!$D$9:Z48),)</f>
        <v>1</v>
      </c>
      <c r="Z75" s="50">
        <f>INDEX(Benchmark!$D$9:$D$48,COLUMNS(Benchmark!$D$9:AA48),)</f>
        <v>1</v>
      </c>
      <c r="AA75" s="50">
        <f>INDEX(Benchmark!$D$9:$D$48,COLUMNS(Benchmark!$D$9:AB48),)</f>
        <v>1</v>
      </c>
      <c r="AB75" s="50">
        <f>INDEX(Benchmark!$D$9:$D$48,COLUMNS(Benchmark!$D$9:AC48),)</f>
        <v>1</v>
      </c>
      <c r="AC75" s="50">
        <f>INDEX(Benchmark!$D$9:$D$48,COLUMNS(Benchmark!$D$9:AD48),)</f>
        <v>1</v>
      </c>
      <c r="AD75" s="50">
        <f>INDEX(Benchmark!$D$9:$D$48,COLUMNS(Benchmark!$D$9:AE48),)</f>
        <v>1</v>
      </c>
      <c r="AE75" s="50">
        <f>INDEX(Benchmark!$D$9:$D$48,COLUMNS(Benchmark!$D$9:AF48),)</f>
        <v>0</v>
      </c>
      <c r="AF75" s="50">
        <f>INDEX(Benchmark!$D$9:$D$48,COLUMNS(Benchmark!$D$9:AG48),)</f>
        <v>0</v>
      </c>
      <c r="AG75" s="50">
        <f>INDEX(Benchmark!$D$9:$D$48,COLUMNS(Benchmark!$D$9:AH48),)</f>
        <v>0</v>
      </c>
      <c r="AH75" s="50">
        <f>INDEX(Benchmark!$D$9:$D$48,COLUMNS(Benchmark!$D$9:AI48),)</f>
        <v>0</v>
      </c>
      <c r="AI75" s="50">
        <f>INDEX(Benchmark!$D$9:$D$48,COLUMNS(Benchmark!$D$9:AJ48),)</f>
        <v>0</v>
      </c>
      <c r="AJ75" s="50">
        <f>INDEX(Benchmark!$D$9:$D$48,COLUMNS(Benchmark!$D$9:AK48),)</f>
        <v>0</v>
      </c>
      <c r="AK75" s="50">
        <f>INDEX(Benchmark!$D$9:$D$48,COLUMNS(Benchmark!$D$9:AL48),)</f>
        <v>0</v>
      </c>
      <c r="AL75" s="50">
        <f>INDEX(Benchmark!$D$9:$D$48,COLUMNS(Benchmark!$D$9:AM48),)</f>
        <v>0</v>
      </c>
      <c r="AM75" s="50">
        <f>INDEX(Benchmark!$D$9:$D$48,COLUMNS(Benchmark!$D$9:AN48),)</f>
        <v>0</v>
      </c>
      <c r="AN75" s="50">
        <f>INDEX(Benchmark!$D$9:$D$48,COLUMNS(Benchmark!$D$9:AO48),)</f>
        <v>0</v>
      </c>
      <c r="AO75" s="50">
        <f>INDEX(Benchmark!$D$9:$D$48,COLUMNS(Benchmark!$D$9:AP48),)</f>
        <v>0</v>
      </c>
      <c r="AP75" s="50">
        <f>INDEX(Benchmark!$D$9:$D$48,COLUMNS(Benchmark!$D$9:AQ48),)</f>
        <v>0</v>
      </c>
    </row>
    <row r="76" spans="2:43" hidden="1"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</row>
    <row r="77" spans="2:43" hidden="1">
      <c r="B77" s="49" t="s">
        <v>102</v>
      </c>
      <c r="C77" s="50">
        <f>IFERROR(RANK(C79,$C$79:$AP$79,0),"")</f>
        <v>9</v>
      </c>
      <c r="D77" s="50">
        <f t="shared" ref="D77:AP77" si="0">IFERROR(RANK(D79,$C$79:$AP$79,0),"")</f>
        <v>28</v>
      </c>
      <c r="E77" s="50">
        <f t="shared" si="0"/>
        <v>2</v>
      </c>
      <c r="F77" s="50">
        <f t="shared" si="0"/>
        <v>8</v>
      </c>
      <c r="G77" s="50">
        <f t="shared" si="0"/>
        <v>22</v>
      </c>
      <c r="H77" s="50">
        <f t="shared" si="0"/>
        <v>10</v>
      </c>
      <c r="I77" s="50">
        <f t="shared" si="0"/>
        <v>7</v>
      </c>
      <c r="J77" s="50">
        <f t="shared" si="0"/>
        <v>15</v>
      </c>
      <c r="K77" s="50">
        <f t="shared" si="0"/>
        <v>19</v>
      </c>
      <c r="L77" s="50">
        <f t="shared" si="0"/>
        <v>12</v>
      </c>
      <c r="M77" s="50">
        <f t="shared" si="0"/>
        <v>14</v>
      </c>
      <c r="N77" s="50">
        <f t="shared" si="0"/>
        <v>25</v>
      </c>
      <c r="O77" s="50">
        <f t="shared" si="0"/>
        <v>26</v>
      </c>
      <c r="P77" s="50">
        <f t="shared" si="0"/>
        <v>13</v>
      </c>
      <c r="Q77" s="50">
        <f t="shared" si="0"/>
        <v>27</v>
      </c>
      <c r="R77" s="50">
        <f t="shared" si="0"/>
        <v>5</v>
      </c>
      <c r="S77" s="50">
        <f t="shared" si="0"/>
        <v>24</v>
      </c>
      <c r="T77" s="50">
        <f t="shared" si="0"/>
        <v>6</v>
      </c>
      <c r="U77" s="50">
        <f t="shared" si="0"/>
        <v>20</v>
      </c>
      <c r="V77" s="50">
        <f t="shared" si="0"/>
        <v>3</v>
      </c>
      <c r="W77" s="50">
        <f t="shared" si="0"/>
        <v>21</v>
      </c>
      <c r="X77" s="50">
        <f t="shared" si="0"/>
        <v>17</v>
      </c>
      <c r="Y77" s="50">
        <f t="shared" si="0"/>
        <v>4</v>
      </c>
      <c r="Z77" s="50">
        <f t="shared" si="0"/>
        <v>23</v>
      </c>
      <c r="AA77" s="50">
        <f t="shared" si="0"/>
        <v>16</v>
      </c>
      <c r="AB77" s="50">
        <f t="shared" si="0"/>
        <v>1</v>
      </c>
      <c r="AC77" s="50">
        <f t="shared" si="0"/>
        <v>18</v>
      </c>
      <c r="AD77" s="50">
        <f t="shared" si="0"/>
        <v>11</v>
      </c>
      <c r="AE77" s="50" t="str">
        <f t="shared" si="0"/>
        <v/>
      </c>
      <c r="AF77" s="50" t="str">
        <f t="shared" si="0"/>
        <v/>
      </c>
      <c r="AG77" s="50" t="str">
        <f t="shared" si="0"/>
        <v/>
      </c>
      <c r="AH77" s="50" t="str">
        <f t="shared" si="0"/>
        <v/>
      </c>
      <c r="AI77" s="50" t="str">
        <f t="shared" si="0"/>
        <v/>
      </c>
      <c r="AJ77" s="50" t="str">
        <f t="shared" si="0"/>
        <v/>
      </c>
      <c r="AK77" s="50" t="str">
        <f t="shared" si="0"/>
        <v/>
      </c>
      <c r="AL77" s="50" t="str">
        <f t="shared" si="0"/>
        <v/>
      </c>
      <c r="AM77" s="50" t="str">
        <f t="shared" si="0"/>
        <v/>
      </c>
      <c r="AN77" s="50" t="str">
        <f t="shared" si="0"/>
        <v/>
      </c>
      <c r="AO77" s="50" t="str">
        <f t="shared" si="0"/>
        <v/>
      </c>
      <c r="AP77" s="50" t="str">
        <f t="shared" si="0"/>
        <v/>
      </c>
    </row>
    <row r="78" spans="2:43" hidden="1">
      <c r="C78" s="50" t="str">
        <f t="shared" ref="C78:AP78" si="1">C11</f>
        <v>Ace Seguros</v>
      </c>
      <c r="D78" s="50" t="str">
        <f t="shared" si="1"/>
        <v>Assurant Chile</v>
      </c>
      <c r="E78" s="50" t="str">
        <f t="shared" si="1"/>
        <v>BCI Seguros</v>
      </c>
      <c r="F78" s="50" t="str">
        <f t="shared" si="1"/>
        <v>Cardif</v>
      </c>
      <c r="G78" s="50" t="str">
        <f t="shared" si="1"/>
        <v>Cesce Chile</v>
      </c>
      <c r="H78" s="50" t="str">
        <f t="shared" si="1"/>
        <v>Chartis</v>
      </c>
      <c r="I78" s="50" t="str">
        <f t="shared" si="1"/>
        <v>Chilena Consolidada</v>
      </c>
      <c r="J78" s="50" t="str">
        <f t="shared" si="1"/>
        <v>Chubb de Chile</v>
      </c>
      <c r="K78" s="50" t="str">
        <f t="shared" si="1"/>
        <v>Coface Chile</v>
      </c>
      <c r="L78" s="50" t="str">
        <f t="shared" si="1"/>
        <v>Consorio Nacional</v>
      </c>
      <c r="M78" s="50" t="str">
        <f t="shared" si="1"/>
        <v>Continental Crédito</v>
      </c>
      <c r="N78" s="50" t="str">
        <f t="shared" si="1"/>
        <v>Euler Hermes</v>
      </c>
      <c r="O78" s="50" t="str">
        <f t="shared" si="1"/>
        <v>FAF International</v>
      </c>
      <c r="P78" s="50" t="str">
        <f t="shared" si="1"/>
        <v>HDI Seguros</v>
      </c>
      <c r="Q78" s="50" t="str">
        <f t="shared" si="1"/>
        <v>Huelen</v>
      </c>
      <c r="R78" s="50" t="str">
        <f t="shared" si="1"/>
        <v>Liberty Seguros</v>
      </c>
      <c r="S78" s="50" t="str">
        <f t="shared" si="1"/>
        <v>M. de Carabineros</v>
      </c>
      <c r="T78" s="50" t="str">
        <f t="shared" si="1"/>
        <v>Magallanes</v>
      </c>
      <c r="U78" s="50" t="str">
        <f t="shared" si="1"/>
        <v>Magallanes Gar. y Cré.</v>
      </c>
      <c r="V78" s="50" t="str">
        <f t="shared" si="1"/>
        <v>Mapfre</v>
      </c>
      <c r="W78" s="50" t="str">
        <f t="shared" si="1"/>
        <v>Mapfre Gar. y Cré.</v>
      </c>
      <c r="X78" s="50" t="str">
        <f t="shared" si="1"/>
        <v>Orion Seguros</v>
      </c>
      <c r="Y78" s="50" t="str">
        <f t="shared" si="1"/>
        <v>Penta Security</v>
      </c>
      <c r="Z78" s="50" t="str">
        <f t="shared" si="1"/>
        <v>QBE Chile</v>
      </c>
      <c r="AA78" s="50" t="str">
        <f t="shared" si="1"/>
        <v>Renta Nacional</v>
      </c>
      <c r="AB78" s="50" t="str">
        <f t="shared" si="1"/>
        <v>RSA Seguros</v>
      </c>
      <c r="AC78" s="50" t="str">
        <f t="shared" si="1"/>
        <v>Zenit Seguros</v>
      </c>
      <c r="AD78" s="50" t="str">
        <f t="shared" si="1"/>
        <v>Zurich Santander</v>
      </c>
      <c r="AE78" s="50" t="str">
        <f t="shared" si="1"/>
        <v/>
      </c>
      <c r="AF78" s="50" t="str">
        <f t="shared" si="1"/>
        <v/>
      </c>
      <c r="AG78" s="50" t="str">
        <f t="shared" si="1"/>
        <v/>
      </c>
      <c r="AH78" s="50" t="str">
        <f t="shared" si="1"/>
        <v/>
      </c>
      <c r="AI78" s="50" t="str">
        <f t="shared" si="1"/>
        <v/>
      </c>
      <c r="AJ78" s="50" t="str">
        <f t="shared" si="1"/>
        <v/>
      </c>
      <c r="AK78" s="50" t="str">
        <f t="shared" si="1"/>
        <v/>
      </c>
      <c r="AL78" s="50" t="str">
        <f t="shared" si="1"/>
        <v/>
      </c>
      <c r="AM78" s="50" t="str">
        <f t="shared" si="1"/>
        <v/>
      </c>
      <c r="AN78" s="50" t="str">
        <f t="shared" si="1"/>
        <v/>
      </c>
      <c r="AO78" s="50" t="str">
        <f t="shared" si="1"/>
        <v/>
      </c>
      <c r="AP78" s="50" t="str">
        <f t="shared" si="1"/>
        <v/>
      </c>
    </row>
    <row r="79" spans="2:43" hidden="1">
      <c r="C79" s="52">
        <f t="shared" ref="C79:AP79" si="2">IFERROR(IF(C75=1,VLOOKUP($B$95,$B$12:$AQ$73,C82+1,FALSE)+C80/1000000,""),"")</f>
        <v>2160694.8844631054</v>
      </c>
      <c r="D79" s="52">
        <f t="shared" si="2"/>
        <v>3.8999999999999999E-5</v>
      </c>
      <c r="E79" s="52">
        <f t="shared" si="2"/>
        <v>4103896.6101595517</v>
      </c>
      <c r="F79" s="52">
        <f t="shared" si="2"/>
        <v>2510709.910517056</v>
      </c>
      <c r="G79" s="52">
        <f t="shared" si="2"/>
        <v>83482.076601715133</v>
      </c>
      <c r="H79" s="52">
        <f t="shared" si="2"/>
        <v>2148059.2963912697</v>
      </c>
      <c r="I79" s="52">
        <f t="shared" si="2"/>
        <v>2546200.7499226299</v>
      </c>
      <c r="J79" s="52">
        <f t="shared" si="2"/>
        <v>436995.30129660299</v>
      </c>
      <c r="K79" s="52">
        <f t="shared" si="2"/>
        <v>207841.126880205</v>
      </c>
      <c r="L79" s="52">
        <f t="shared" si="2"/>
        <v>889917.73678862432</v>
      </c>
      <c r="M79" s="52">
        <f t="shared" si="2"/>
        <v>493960.05546731123</v>
      </c>
      <c r="N79" s="52">
        <f t="shared" si="2"/>
        <v>24987.095297736607</v>
      </c>
      <c r="O79" s="52">
        <f t="shared" si="2"/>
        <v>4907.5986166113098</v>
      </c>
      <c r="P79" s="52">
        <f t="shared" si="2"/>
        <v>619673.83736374625</v>
      </c>
      <c r="Q79" s="52">
        <f t="shared" si="2"/>
        <v>4170.9682697544631</v>
      </c>
      <c r="R79" s="52">
        <f t="shared" si="2"/>
        <v>3336149.5552537139</v>
      </c>
      <c r="S79" s="52">
        <f t="shared" si="2"/>
        <v>31087.630220364048</v>
      </c>
      <c r="T79" s="52">
        <f t="shared" si="2"/>
        <v>3170410.8654531692</v>
      </c>
      <c r="U79" s="52">
        <f t="shared" si="2"/>
        <v>123524.79478373975</v>
      </c>
      <c r="V79" s="52">
        <f t="shared" si="2"/>
        <v>4010845.5427621766</v>
      </c>
      <c r="W79" s="52">
        <f t="shared" si="2"/>
        <v>97806.814425215634</v>
      </c>
      <c r="X79" s="52">
        <f t="shared" si="2"/>
        <v>330830.94980722101</v>
      </c>
      <c r="Y79" s="52">
        <f t="shared" si="2"/>
        <v>3962388.232670859</v>
      </c>
      <c r="Z79" s="52">
        <f t="shared" si="2"/>
        <v>49282.373214757048</v>
      </c>
      <c r="AA79" s="52">
        <f t="shared" si="2"/>
        <v>409446.92621507932</v>
      </c>
      <c r="AB79" s="52">
        <f t="shared" si="2"/>
        <v>5331857.1852986561</v>
      </c>
      <c r="AC79" s="52">
        <f t="shared" si="2"/>
        <v>255044.11474943531</v>
      </c>
      <c r="AD79" s="52">
        <f t="shared" si="2"/>
        <v>1722577.3576897241</v>
      </c>
      <c r="AE79" s="52" t="str">
        <f t="shared" si="2"/>
        <v/>
      </c>
      <c r="AF79" s="52" t="str">
        <f t="shared" si="2"/>
        <v/>
      </c>
      <c r="AG79" s="52" t="str">
        <f t="shared" si="2"/>
        <v/>
      </c>
      <c r="AH79" s="52" t="str">
        <f t="shared" si="2"/>
        <v/>
      </c>
      <c r="AI79" s="52" t="str">
        <f t="shared" si="2"/>
        <v/>
      </c>
      <c r="AJ79" s="52" t="str">
        <f t="shared" si="2"/>
        <v/>
      </c>
      <c r="AK79" s="52" t="str">
        <f t="shared" si="2"/>
        <v/>
      </c>
      <c r="AL79" s="52" t="str">
        <f t="shared" si="2"/>
        <v/>
      </c>
      <c r="AM79" s="52" t="str">
        <f t="shared" si="2"/>
        <v/>
      </c>
      <c r="AN79" s="52" t="str">
        <f t="shared" si="2"/>
        <v/>
      </c>
      <c r="AO79" s="52" t="str">
        <f t="shared" si="2"/>
        <v/>
      </c>
      <c r="AP79" s="52" t="str">
        <f t="shared" si="2"/>
        <v/>
      </c>
    </row>
    <row r="80" spans="2:43" hidden="1">
      <c r="C80" s="50">
        <v>40</v>
      </c>
      <c r="D80" s="50">
        <f>C80-1</f>
        <v>39</v>
      </c>
      <c r="E80" s="50">
        <f t="shared" ref="E80:AP80" si="3">D80-1</f>
        <v>38</v>
      </c>
      <c r="F80" s="50">
        <f t="shared" si="3"/>
        <v>37</v>
      </c>
      <c r="G80" s="50">
        <f t="shared" si="3"/>
        <v>36</v>
      </c>
      <c r="H80" s="50">
        <f t="shared" si="3"/>
        <v>35</v>
      </c>
      <c r="I80" s="50">
        <f t="shared" si="3"/>
        <v>34</v>
      </c>
      <c r="J80" s="50">
        <f t="shared" si="3"/>
        <v>33</v>
      </c>
      <c r="K80" s="50">
        <f t="shared" si="3"/>
        <v>32</v>
      </c>
      <c r="L80" s="50">
        <f t="shared" si="3"/>
        <v>31</v>
      </c>
      <c r="M80" s="50">
        <f t="shared" si="3"/>
        <v>30</v>
      </c>
      <c r="N80" s="50">
        <f t="shared" si="3"/>
        <v>29</v>
      </c>
      <c r="O80" s="50">
        <f t="shared" si="3"/>
        <v>28</v>
      </c>
      <c r="P80" s="50">
        <f t="shared" si="3"/>
        <v>27</v>
      </c>
      <c r="Q80" s="50">
        <f t="shared" si="3"/>
        <v>26</v>
      </c>
      <c r="R80" s="50">
        <f t="shared" si="3"/>
        <v>25</v>
      </c>
      <c r="S80" s="50">
        <f t="shared" si="3"/>
        <v>24</v>
      </c>
      <c r="T80" s="50">
        <f t="shared" si="3"/>
        <v>23</v>
      </c>
      <c r="U80" s="50">
        <f t="shared" si="3"/>
        <v>22</v>
      </c>
      <c r="V80" s="50">
        <f t="shared" si="3"/>
        <v>21</v>
      </c>
      <c r="W80" s="50">
        <f t="shared" si="3"/>
        <v>20</v>
      </c>
      <c r="X80" s="50">
        <f t="shared" si="3"/>
        <v>19</v>
      </c>
      <c r="Y80" s="50">
        <f t="shared" si="3"/>
        <v>18</v>
      </c>
      <c r="Z80" s="50">
        <f t="shared" si="3"/>
        <v>17</v>
      </c>
      <c r="AA80" s="50">
        <f t="shared" si="3"/>
        <v>16</v>
      </c>
      <c r="AB80" s="50">
        <f t="shared" si="3"/>
        <v>15</v>
      </c>
      <c r="AC80" s="50">
        <f t="shared" si="3"/>
        <v>14</v>
      </c>
      <c r="AD80" s="50">
        <f t="shared" si="3"/>
        <v>13</v>
      </c>
      <c r="AE80" s="50">
        <f t="shared" si="3"/>
        <v>12</v>
      </c>
      <c r="AF80" s="50">
        <f t="shared" si="3"/>
        <v>11</v>
      </c>
      <c r="AG80" s="50">
        <f t="shared" si="3"/>
        <v>10</v>
      </c>
      <c r="AH80" s="50">
        <f t="shared" si="3"/>
        <v>9</v>
      </c>
      <c r="AI80" s="50">
        <f t="shared" si="3"/>
        <v>8</v>
      </c>
      <c r="AJ80" s="50">
        <f t="shared" si="3"/>
        <v>7</v>
      </c>
      <c r="AK80" s="50">
        <f t="shared" si="3"/>
        <v>6</v>
      </c>
      <c r="AL80" s="50">
        <f t="shared" si="3"/>
        <v>5</v>
      </c>
      <c r="AM80" s="50">
        <f t="shared" si="3"/>
        <v>4</v>
      </c>
      <c r="AN80" s="50">
        <f t="shared" si="3"/>
        <v>3</v>
      </c>
      <c r="AO80" s="50">
        <f t="shared" si="3"/>
        <v>2</v>
      </c>
      <c r="AP80" s="50">
        <f t="shared" si="3"/>
        <v>1</v>
      </c>
    </row>
    <row r="81" spans="1:42" hidden="1"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</row>
    <row r="82" spans="1:42" hidden="1">
      <c r="B82" s="49" t="s">
        <v>103</v>
      </c>
      <c r="C82" s="50">
        <v>1</v>
      </c>
      <c r="D82" s="50">
        <v>2</v>
      </c>
      <c r="E82" s="50">
        <v>3</v>
      </c>
      <c r="F82" s="50">
        <v>4</v>
      </c>
      <c r="G82" s="50">
        <v>5</v>
      </c>
      <c r="H82" s="50">
        <v>6</v>
      </c>
      <c r="I82" s="50">
        <v>7</v>
      </c>
      <c r="J82" s="50">
        <v>8</v>
      </c>
      <c r="K82" s="50">
        <v>9</v>
      </c>
      <c r="L82" s="50">
        <v>10</v>
      </c>
      <c r="M82" s="50">
        <v>11</v>
      </c>
      <c r="N82" s="50">
        <v>12</v>
      </c>
      <c r="O82" s="50">
        <v>13</v>
      </c>
      <c r="P82" s="50">
        <v>14</v>
      </c>
      <c r="Q82" s="50">
        <v>15</v>
      </c>
      <c r="R82" s="50">
        <v>16</v>
      </c>
      <c r="S82" s="50">
        <v>17</v>
      </c>
      <c r="T82" s="50">
        <v>18</v>
      </c>
      <c r="U82" s="50">
        <v>19</v>
      </c>
      <c r="V82" s="50">
        <v>20</v>
      </c>
      <c r="W82" s="50">
        <v>21</v>
      </c>
      <c r="X82" s="50">
        <v>22</v>
      </c>
      <c r="Y82" s="50">
        <v>23</v>
      </c>
      <c r="Z82" s="50">
        <v>24</v>
      </c>
      <c r="AA82" s="50">
        <v>25</v>
      </c>
      <c r="AB82" s="50">
        <v>26</v>
      </c>
      <c r="AC82" s="50">
        <v>27</v>
      </c>
      <c r="AD82" s="50">
        <v>28</v>
      </c>
      <c r="AE82" s="50">
        <v>29</v>
      </c>
      <c r="AF82" s="50">
        <v>30</v>
      </c>
      <c r="AG82" s="50">
        <v>31</v>
      </c>
      <c r="AH82" s="50">
        <v>32</v>
      </c>
      <c r="AI82" s="50">
        <v>33</v>
      </c>
      <c r="AJ82" s="50">
        <v>34</v>
      </c>
      <c r="AK82" s="50">
        <v>35</v>
      </c>
      <c r="AL82" s="50">
        <v>36</v>
      </c>
      <c r="AM82" s="50">
        <v>37</v>
      </c>
      <c r="AN82" s="50">
        <v>38</v>
      </c>
      <c r="AO82" s="50">
        <v>39</v>
      </c>
      <c r="AP82" s="50">
        <v>40</v>
      </c>
    </row>
    <row r="83" spans="1:42" hidden="1">
      <c r="C83" s="50" t="str">
        <f>IFERROR(HLOOKUP(C82,$C$77:$AP$78,2,FALSE),"")</f>
        <v>RSA Seguros</v>
      </c>
      <c r="D83" s="50" t="str">
        <f t="shared" ref="D83:AP83" si="4">IFERROR(HLOOKUP(D82,$C$77:$AP$78,2,FALSE),"")</f>
        <v>BCI Seguros</v>
      </c>
      <c r="E83" s="50" t="str">
        <f t="shared" si="4"/>
        <v>Mapfre</v>
      </c>
      <c r="F83" s="50" t="str">
        <f t="shared" si="4"/>
        <v>Penta Security</v>
      </c>
      <c r="G83" s="50" t="str">
        <f t="shared" si="4"/>
        <v>Liberty Seguros</v>
      </c>
      <c r="H83" s="50" t="str">
        <f t="shared" si="4"/>
        <v>Magallanes</v>
      </c>
      <c r="I83" s="50" t="str">
        <f t="shared" si="4"/>
        <v>Chilena Consolidada</v>
      </c>
      <c r="J83" s="50" t="str">
        <f t="shared" si="4"/>
        <v>Cardif</v>
      </c>
      <c r="K83" s="50" t="str">
        <f t="shared" si="4"/>
        <v>Ace Seguros</v>
      </c>
      <c r="L83" s="50" t="str">
        <f t="shared" si="4"/>
        <v>Chartis</v>
      </c>
      <c r="M83" s="50" t="str">
        <f t="shared" si="4"/>
        <v>Zurich Santander</v>
      </c>
      <c r="N83" s="50" t="str">
        <f t="shared" si="4"/>
        <v>Consorio Nacional</v>
      </c>
      <c r="O83" s="50" t="str">
        <f t="shared" si="4"/>
        <v>HDI Seguros</v>
      </c>
      <c r="P83" s="50" t="str">
        <f t="shared" si="4"/>
        <v>Continental Crédito</v>
      </c>
      <c r="Q83" s="50" t="str">
        <f t="shared" si="4"/>
        <v>Chubb de Chile</v>
      </c>
      <c r="R83" s="50" t="str">
        <f t="shared" si="4"/>
        <v>Renta Nacional</v>
      </c>
      <c r="S83" s="50" t="str">
        <f t="shared" si="4"/>
        <v>Orion Seguros</v>
      </c>
      <c r="T83" s="50" t="str">
        <f t="shared" si="4"/>
        <v>Zenit Seguros</v>
      </c>
      <c r="U83" s="50" t="str">
        <f t="shared" si="4"/>
        <v>Coface Chile</v>
      </c>
      <c r="V83" s="50" t="str">
        <f t="shared" si="4"/>
        <v>Magallanes Gar. y Cré.</v>
      </c>
      <c r="W83" s="50" t="str">
        <f t="shared" si="4"/>
        <v>Mapfre Gar. y Cré.</v>
      </c>
      <c r="X83" s="50" t="str">
        <f t="shared" si="4"/>
        <v>Cesce Chile</v>
      </c>
      <c r="Y83" s="50" t="str">
        <f t="shared" si="4"/>
        <v>QBE Chile</v>
      </c>
      <c r="Z83" s="50" t="str">
        <f t="shared" si="4"/>
        <v>M. de Carabineros</v>
      </c>
      <c r="AA83" s="50" t="str">
        <f t="shared" si="4"/>
        <v>Euler Hermes</v>
      </c>
      <c r="AB83" s="50" t="str">
        <f t="shared" si="4"/>
        <v>FAF International</v>
      </c>
      <c r="AC83" s="50" t="str">
        <f t="shared" si="4"/>
        <v>Huelen</v>
      </c>
      <c r="AD83" s="50" t="str">
        <f t="shared" si="4"/>
        <v>Assurant Chile</v>
      </c>
      <c r="AE83" s="50" t="str">
        <f t="shared" si="4"/>
        <v/>
      </c>
      <c r="AF83" s="50" t="str">
        <f t="shared" si="4"/>
        <v/>
      </c>
      <c r="AG83" s="50" t="str">
        <f t="shared" si="4"/>
        <v/>
      </c>
      <c r="AH83" s="50" t="str">
        <f t="shared" si="4"/>
        <v/>
      </c>
      <c r="AI83" s="50" t="str">
        <f t="shared" si="4"/>
        <v/>
      </c>
      <c r="AJ83" s="50" t="str">
        <f t="shared" si="4"/>
        <v/>
      </c>
      <c r="AK83" s="50" t="str">
        <f t="shared" si="4"/>
        <v/>
      </c>
      <c r="AL83" s="50" t="str">
        <f t="shared" si="4"/>
        <v/>
      </c>
      <c r="AM83" s="50" t="str">
        <f t="shared" si="4"/>
        <v/>
      </c>
      <c r="AN83" s="50" t="str">
        <f t="shared" si="4"/>
        <v/>
      </c>
      <c r="AO83" s="50" t="str">
        <f t="shared" si="4"/>
        <v/>
      </c>
      <c r="AP83" s="50" t="str">
        <f t="shared" si="4"/>
        <v/>
      </c>
    </row>
    <row r="84" spans="1:42" hidden="1">
      <c r="C84" s="52">
        <f>IFERROR((HLOOKUP(C82,$C$77:$AP$79,3,FALSE)-HLOOKUP(C82,$C$77:$AP$80,4,FALSE)/1000000)/$C$89,"")</f>
        <v>5331.8571852836558</v>
      </c>
      <c r="D84" s="52">
        <f t="shared" ref="D84:AP84" si="5">IFERROR((HLOOKUP(D82,$C$77:$AP$79,3,FALSE)-HLOOKUP(D82,$C$77:$AP$80,4,FALSE)/1000000)/$C$89,"")</f>
        <v>4103.8966101215519</v>
      </c>
      <c r="E84" s="52">
        <f t="shared" si="5"/>
        <v>4010.8455427411768</v>
      </c>
      <c r="F84" s="52">
        <f t="shared" si="5"/>
        <v>3962.3882326528587</v>
      </c>
      <c r="G84" s="52">
        <f t="shared" si="5"/>
        <v>3336.1495552287138</v>
      </c>
      <c r="H84" s="52">
        <f t="shared" si="5"/>
        <v>3170.4108654301695</v>
      </c>
      <c r="I84" s="52">
        <f t="shared" si="5"/>
        <v>2546.2007498886301</v>
      </c>
      <c r="J84" s="52">
        <f t="shared" si="5"/>
        <v>2510.7099104800559</v>
      </c>
      <c r="K84" s="52">
        <f t="shared" si="5"/>
        <v>2160.6948844231056</v>
      </c>
      <c r="L84" s="52">
        <f t="shared" si="5"/>
        <v>2148.0592963562694</v>
      </c>
      <c r="M84" s="52">
        <f t="shared" si="5"/>
        <v>1722.577357676724</v>
      </c>
      <c r="N84" s="52">
        <f t="shared" si="5"/>
        <v>889.91773675762431</v>
      </c>
      <c r="O84" s="52">
        <f t="shared" si="5"/>
        <v>619.67383733674626</v>
      </c>
      <c r="P84" s="52">
        <f t="shared" si="5"/>
        <v>493.96005543731121</v>
      </c>
      <c r="Q84" s="52">
        <f t="shared" si="5"/>
        <v>436.99530126360298</v>
      </c>
      <c r="R84" s="52">
        <f t="shared" si="5"/>
        <v>409.44692619907931</v>
      </c>
      <c r="S84" s="52">
        <f t="shared" si="5"/>
        <v>330.83094978822101</v>
      </c>
      <c r="T84" s="52">
        <f t="shared" si="5"/>
        <v>255.04411473543533</v>
      </c>
      <c r="U84" s="52">
        <f t="shared" si="5"/>
        <v>207.84112684820499</v>
      </c>
      <c r="V84" s="52">
        <f t="shared" si="5"/>
        <v>123.52479476173976</v>
      </c>
      <c r="W84" s="52">
        <f t="shared" si="5"/>
        <v>97.806814405215633</v>
      </c>
      <c r="X84" s="52">
        <f t="shared" si="5"/>
        <v>83.482076565715133</v>
      </c>
      <c r="Y84" s="52">
        <f t="shared" si="5"/>
        <v>49.282373197757053</v>
      </c>
      <c r="Z84" s="52">
        <f t="shared" si="5"/>
        <v>31.087630196364046</v>
      </c>
      <c r="AA84" s="52">
        <f t="shared" si="5"/>
        <v>24.987095268736606</v>
      </c>
      <c r="AB84" s="52">
        <f t="shared" si="5"/>
        <v>4.9075985886113092</v>
      </c>
      <c r="AC84" s="52">
        <f t="shared" si="5"/>
        <v>4.1709682437544631</v>
      </c>
      <c r="AD84" s="52">
        <f t="shared" si="5"/>
        <v>0</v>
      </c>
      <c r="AE84" s="52" t="str">
        <f t="shared" si="5"/>
        <v/>
      </c>
      <c r="AF84" s="52" t="str">
        <f t="shared" si="5"/>
        <v/>
      </c>
      <c r="AG84" s="52" t="str">
        <f t="shared" si="5"/>
        <v/>
      </c>
      <c r="AH84" s="52" t="str">
        <f t="shared" si="5"/>
        <v/>
      </c>
      <c r="AI84" s="52" t="str">
        <f t="shared" si="5"/>
        <v/>
      </c>
      <c r="AJ84" s="52" t="str">
        <f t="shared" si="5"/>
        <v/>
      </c>
      <c r="AK84" s="52" t="str">
        <f t="shared" si="5"/>
        <v/>
      </c>
      <c r="AL84" s="52" t="str">
        <f t="shared" si="5"/>
        <v/>
      </c>
      <c r="AM84" s="52" t="str">
        <f t="shared" si="5"/>
        <v/>
      </c>
      <c r="AN84" s="52" t="str">
        <f t="shared" si="5"/>
        <v/>
      </c>
      <c r="AO84" s="52" t="str">
        <f t="shared" si="5"/>
        <v/>
      </c>
      <c r="AP84" s="52" t="str">
        <f t="shared" si="5"/>
        <v/>
      </c>
    </row>
    <row r="85" spans="1:42" hidden="1">
      <c r="C85" s="52" t="str">
        <f>IF(ISNUMBER(C84),CONCATENATE(C83," - ",C82),"")</f>
        <v>RSA Seguros - 1</v>
      </c>
      <c r="D85" s="52" t="str">
        <f t="shared" ref="D85:AP85" si="6">IF(ISNUMBER(D84),CONCATENATE(D83," - ",D82),"")</f>
        <v>BCI Seguros - 2</v>
      </c>
      <c r="E85" s="52" t="str">
        <f t="shared" si="6"/>
        <v>Mapfre - 3</v>
      </c>
      <c r="F85" s="52" t="str">
        <f t="shared" si="6"/>
        <v>Penta Security - 4</v>
      </c>
      <c r="G85" s="52" t="str">
        <f t="shared" si="6"/>
        <v>Liberty Seguros - 5</v>
      </c>
      <c r="H85" s="52" t="str">
        <f t="shared" si="6"/>
        <v>Magallanes - 6</v>
      </c>
      <c r="I85" s="52" t="str">
        <f t="shared" si="6"/>
        <v>Chilena Consolidada - 7</v>
      </c>
      <c r="J85" s="52" t="str">
        <f t="shared" si="6"/>
        <v>Cardif - 8</v>
      </c>
      <c r="K85" s="52" t="str">
        <f t="shared" si="6"/>
        <v>Ace Seguros - 9</v>
      </c>
      <c r="L85" s="52" t="str">
        <f t="shared" si="6"/>
        <v>Chartis - 10</v>
      </c>
      <c r="M85" s="52" t="str">
        <f t="shared" si="6"/>
        <v>Zurich Santander - 11</v>
      </c>
      <c r="N85" s="52" t="str">
        <f t="shared" si="6"/>
        <v>Consorio Nacional - 12</v>
      </c>
      <c r="O85" s="52" t="str">
        <f t="shared" si="6"/>
        <v>HDI Seguros - 13</v>
      </c>
      <c r="P85" s="52" t="str">
        <f t="shared" si="6"/>
        <v>Continental Crédito - 14</v>
      </c>
      <c r="Q85" s="52" t="str">
        <f t="shared" si="6"/>
        <v>Chubb de Chile - 15</v>
      </c>
      <c r="R85" s="52" t="str">
        <f t="shared" si="6"/>
        <v>Renta Nacional - 16</v>
      </c>
      <c r="S85" s="52" t="str">
        <f t="shared" si="6"/>
        <v>Orion Seguros - 17</v>
      </c>
      <c r="T85" s="52" t="str">
        <f t="shared" si="6"/>
        <v>Zenit Seguros - 18</v>
      </c>
      <c r="U85" s="52" t="str">
        <f t="shared" si="6"/>
        <v>Coface Chile - 19</v>
      </c>
      <c r="V85" s="52" t="str">
        <f t="shared" si="6"/>
        <v>Magallanes Gar. y Cré. - 20</v>
      </c>
      <c r="W85" s="52" t="str">
        <f t="shared" si="6"/>
        <v>Mapfre Gar. y Cré. - 21</v>
      </c>
      <c r="X85" s="52" t="str">
        <f t="shared" si="6"/>
        <v>Cesce Chile - 22</v>
      </c>
      <c r="Y85" s="52" t="str">
        <f t="shared" si="6"/>
        <v>QBE Chile - 23</v>
      </c>
      <c r="Z85" s="52" t="str">
        <f t="shared" si="6"/>
        <v>M. de Carabineros - 24</v>
      </c>
      <c r="AA85" s="52" t="str">
        <f t="shared" si="6"/>
        <v>Euler Hermes - 25</v>
      </c>
      <c r="AB85" s="52" t="str">
        <f t="shared" si="6"/>
        <v>FAF International - 26</v>
      </c>
      <c r="AC85" s="52" t="str">
        <f t="shared" si="6"/>
        <v>Huelen - 27</v>
      </c>
      <c r="AD85" s="52" t="str">
        <f t="shared" si="6"/>
        <v>Assurant Chile - 28</v>
      </c>
      <c r="AE85" s="52" t="str">
        <f t="shared" si="6"/>
        <v/>
      </c>
      <c r="AF85" s="52" t="str">
        <f t="shared" si="6"/>
        <v/>
      </c>
      <c r="AG85" s="52" t="str">
        <f t="shared" si="6"/>
        <v/>
      </c>
      <c r="AH85" s="52" t="str">
        <f t="shared" si="6"/>
        <v/>
      </c>
      <c r="AI85" s="52" t="str">
        <f t="shared" si="6"/>
        <v/>
      </c>
      <c r="AJ85" s="52" t="str">
        <f t="shared" si="6"/>
        <v/>
      </c>
      <c r="AK85" s="52" t="str">
        <f t="shared" si="6"/>
        <v/>
      </c>
      <c r="AL85" s="52" t="str">
        <f t="shared" si="6"/>
        <v/>
      </c>
      <c r="AM85" s="52" t="str">
        <f t="shared" si="6"/>
        <v/>
      </c>
      <c r="AN85" s="52" t="str">
        <f t="shared" si="6"/>
        <v/>
      </c>
      <c r="AO85" s="52" t="str">
        <f t="shared" si="6"/>
        <v/>
      </c>
      <c r="AP85" s="52" t="str">
        <f t="shared" si="6"/>
        <v/>
      </c>
    </row>
    <row r="86" spans="1:42" hidden="1"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</row>
    <row r="87" spans="1:42" hidden="1">
      <c r="B87" s="49" t="s">
        <v>104</v>
      </c>
      <c r="C87" s="52" t="str">
        <f>IF($B$98=C83,C84,"")</f>
        <v/>
      </c>
      <c r="D87" s="52" t="str">
        <f t="shared" ref="D87:AP87" si="7">IF($B$98=D83,D84,"")</f>
        <v/>
      </c>
      <c r="E87" s="52" t="str">
        <f t="shared" si="7"/>
        <v/>
      </c>
      <c r="F87" s="52" t="str">
        <f t="shared" si="7"/>
        <v/>
      </c>
      <c r="G87" s="52" t="str">
        <f t="shared" si="7"/>
        <v/>
      </c>
      <c r="H87" s="52" t="str">
        <f t="shared" si="7"/>
        <v/>
      </c>
      <c r="I87" s="52" t="str">
        <f t="shared" si="7"/>
        <v/>
      </c>
      <c r="J87" s="52" t="str">
        <f t="shared" si="7"/>
        <v/>
      </c>
      <c r="K87" s="52" t="str">
        <f t="shared" si="7"/>
        <v/>
      </c>
      <c r="L87" s="52" t="str">
        <f t="shared" si="7"/>
        <v/>
      </c>
      <c r="M87" s="52" t="str">
        <f t="shared" si="7"/>
        <v/>
      </c>
      <c r="N87" s="52" t="str">
        <f t="shared" si="7"/>
        <v/>
      </c>
      <c r="O87" s="52" t="str">
        <f t="shared" si="7"/>
        <v/>
      </c>
      <c r="P87" s="52" t="str">
        <f t="shared" si="7"/>
        <v/>
      </c>
      <c r="Q87" s="52" t="str">
        <f t="shared" si="7"/>
        <v/>
      </c>
      <c r="R87" s="52" t="str">
        <f t="shared" si="7"/>
        <v/>
      </c>
      <c r="S87" s="52" t="str">
        <f t="shared" si="7"/>
        <v/>
      </c>
      <c r="T87" s="52" t="str">
        <f t="shared" si="7"/>
        <v/>
      </c>
      <c r="U87" s="52" t="str">
        <f t="shared" si="7"/>
        <v/>
      </c>
      <c r="V87" s="52" t="str">
        <f t="shared" si="7"/>
        <v/>
      </c>
      <c r="W87" s="52" t="str">
        <f t="shared" si="7"/>
        <v/>
      </c>
      <c r="X87" s="52" t="str">
        <f t="shared" si="7"/>
        <v/>
      </c>
      <c r="Y87" s="52" t="str">
        <f t="shared" si="7"/>
        <v/>
      </c>
      <c r="Z87" s="52" t="str">
        <f t="shared" si="7"/>
        <v/>
      </c>
      <c r="AA87" s="52" t="str">
        <f t="shared" si="7"/>
        <v/>
      </c>
      <c r="AB87" s="52" t="str">
        <f t="shared" si="7"/>
        <v/>
      </c>
      <c r="AC87" s="52" t="str">
        <f t="shared" si="7"/>
        <v/>
      </c>
      <c r="AD87" s="52" t="str">
        <f t="shared" si="7"/>
        <v/>
      </c>
      <c r="AE87" s="52" t="str">
        <f t="shared" si="7"/>
        <v/>
      </c>
      <c r="AF87" s="52" t="str">
        <f t="shared" si="7"/>
        <v/>
      </c>
      <c r="AG87" s="52" t="str">
        <f t="shared" si="7"/>
        <v/>
      </c>
      <c r="AH87" s="52" t="str">
        <f t="shared" si="7"/>
        <v/>
      </c>
      <c r="AI87" s="52" t="str">
        <f t="shared" si="7"/>
        <v/>
      </c>
      <c r="AJ87" s="52" t="str">
        <f t="shared" si="7"/>
        <v/>
      </c>
      <c r="AK87" s="52" t="str">
        <f t="shared" si="7"/>
        <v/>
      </c>
      <c r="AL87" s="52" t="str">
        <f t="shared" si="7"/>
        <v/>
      </c>
      <c r="AM87" s="52" t="str">
        <f t="shared" si="7"/>
        <v/>
      </c>
      <c r="AN87" s="52" t="str">
        <f t="shared" si="7"/>
        <v/>
      </c>
      <c r="AO87" s="52" t="str">
        <f t="shared" si="7"/>
        <v/>
      </c>
      <c r="AP87" s="52" t="str">
        <f t="shared" si="7"/>
        <v/>
      </c>
    </row>
    <row r="88" spans="1:42" hidden="1"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</row>
    <row r="89" spans="1:42" hidden="1">
      <c r="B89" s="49" t="s">
        <v>108</v>
      </c>
      <c r="C89" s="37">
        <f>IF(MAX(C79:AP79)&lt;100000,1,IF(AND(MAX(C79:AP79)&gt;=100000,MAX(C79:AP79)&lt;100000000),1000,IF(MAX(C79:AP79)&gt;=100000000,1000000)))</f>
        <v>1000</v>
      </c>
      <c r="D89" s="37">
        <v>1000000</v>
      </c>
      <c r="E89" s="37">
        <v>1000</v>
      </c>
      <c r="F89" s="37">
        <v>1</v>
      </c>
      <c r="G89" s="37" t="str">
        <f>INDEX(D90:F92,MATCH(Índice!$H$51,C90:C92,0),MATCH(C89,D89:F89,0))</f>
        <v>Miles de UF</v>
      </c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</row>
    <row r="90" spans="1:42" hidden="1">
      <c r="C90" s="37" t="str">
        <f>Índice!H52</f>
        <v>Cifras en UF al 30.06.2012</v>
      </c>
      <c r="D90" s="37" t="s">
        <v>374</v>
      </c>
      <c r="E90" s="37" t="s">
        <v>105</v>
      </c>
      <c r="F90" s="37" t="s">
        <v>22</v>
      </c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</row>
    <row r="91" spans="1:42" hidden="1">
      <c r="C91" s="37" t="str">
        <f>Índice!H53</f>
        <v>Cifras en M$ al 30.06.2012</v>
      </c>
      <c r="D91" s="37" t="s">
        <v>375</v>
      </c>
      <c r="E91" s="37" t="s">
        <v>106</v>
      </c>
      <c r="F91" s="37" t="s">
        <v>372</v>
      </c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</row>
    <row r="92" spans="1:42" hidden="1">
      <c r="C92" s="37" t="str">
        <f>Índice!H54</f>
        <v>Cifras en US$ al 30.06.2012</v>
      </c>
      <c r="D92" s="37" t="s">
        <v>376</v>
      </c>
      <c r="E92" s="37" t="s">
        <v>107</v>
      </c>
      <c r="F92" s="37" t="s">
        <v>373</v>
      </c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</row>
    <row r="94" spans="1:42">
      <c r="B94" s="54" t="s">
        <v>115</v>
      </c>
    </row>
    <row r="95" spans="1:42">
      <c r="A95" s="56"/>
      <c r="B95" s="59" t="s">
        <v>174</v>
      </c>
      <c r="C95" s="57"/>
    </row>
    <row r="96" spans="1:42">
      <c r="B96" s="58"/>
    </row>
    <row r="97" spans="1:3">
      <c r="B97" s="54" t="s">
        <v>116</v>
      </c>
    </row>
    <row r="98" spans="1:3">
      <c r="A98" s="56"/>
      <c r="B98" s="59"/>
      <c r="C98" s="57"/>
    </row>
    <row r="99" spans="1:3">
      <c r="B99" s="58"/>
    </row>
    <row r="129" spans="2:42" hidden="1">
      <c r="C129" s="52" t="str">
        <f>C83</f>
        <v>RSA Seguros</v>
      </c>
      <c r="D129" s="52" t="str">
        <f t="shared" ref="D129:AP129" si="8">D83</f>
        <v>BCI Seguros</v>
      </c>
      <c r="E129" s="52" t="str">
        <f t="shared" si="8"/>
        <v>Mapfre</v>
      </c>
      <c r="F129" s="52" t="str">
        <f t="shared" si="8"/>
        <v>Penta Security</v>
      </c>
      <c r="G129" s="52" t="str">
        <f t="shared" si="8"/>
        <v>Liberty Seguros</v>
      </c>
      <c r="H129" s="52" t="str">
        <f t="shared" si="8"/>
        <v>Magallanes</v>
      </c>
      <c r="I129" s="52" t="str">
        <f t="shared" si="8"/>
        <v>Chilena Consolidada</v>
      </c>
      <c r="J129" s="52" t="str">
        <f t="shared" si="8"/>
        <v>Cardif</v>
      </c>
      <c r="K129" s="52" t="str">
        <f t="shared" si="8"/>
        <v>Ace Seguros</v>
      </c>
      <c r="L129" s="52" t="str">
        <f t="shared" si="8"/>
        <v>Chartis</v>
      </c>
      <c r="M129" s="52" t="str">
        <f t="shared" si="8"/>
        <v>Zurich Santander</v>
      </c>
      <c r="N129" s="52" t="str">
        <f t="shared" si="8"/>
        <v>Consorio Nacional</v>
      </c>
      <c r="O129" s="52" t="str">
        <f t="shared" si="8"/>
        <v>HDI Seguros</v>
      </c>
      <c r="P129" s="52" t="str">
        <f t="shared" si="8"/>
        <v>Continental Crédito</v>
      </c>
      <c r="Q129" s="52" t="str">
        <f t="shared" si="8"/>
        <v>Chubb de Chile</v>
      </c>
      <c r="R129" s="52" t="str">
        <f t="shared" si="8"/>
        <v>Renta Nacional</v>
      </c>
      <c r="S129" s="52" t="str">
        <f t="shared" si="8"/>
        <v>Orion Seguros</v>
      </c>
      <c r="T129" s="52" t="str">
        <f t="shared" si="8"/>
        <v>Zenit Seguros</v>
      </c>
      <c r="U129" s="52" t="str">
        <f t="shared" si="8"/>
        <v>Coface Chile</v>
      </c>
      <c r="V129" s="52" t="str">
        <f t="shared" si="8"/>
        <v>Magallanes Gar. y Cré.</v>
      </c>
      <c r="W129" s="52" t="str">
        <f t="shared" si="8"/>
        <v>Mapfre Gar. y Cré.</v>
      </c>
      <c r="X129" s="52" t="str">
        <f t="shared" si="8"/>
        <v>Cesce Chile</v>
      </c>
      <c r="Y129" s="52" t="str">
        <f t="shared" si="8"/>
        <v>QBE Chile</v>
      </c>
      <c r="Z129" s="52" t="str">
        <f t="shared" si="8"/>
        <v>M. de Carabineros</v>
      </c>
      <c r="AA129" s="52" t="str">
        <f t="shared" si="8"/>
        <v>Euler Hermes</v>
      </c>
      <c r="AB129" s="52" t="str">
        <f t="shared" si="8"/>
        <v>FAF International</v>
      </c>
      <c r="AC129" s="52" t="str">
        <f t="shared" si="8"/>
        <v>Huelen</v>
      </c>
      <c r="AD129" s="52" t="str">
        <f t="shared" si="8"/>
        <v>Assurant Chile</v>
      </c>
      <c r="AE129" s="52" t="str">
        <f t="shared" si="8"/>
        <v/>
      </c>
      <c r="AF129" s="52" t="str">
        <f t="shared" si="8"/>
        <v/>
      </c>
      <c r="AG129" s="52" t="str">
        <f t="shared" si="8"/>
        <v/>
      </c>
      <c r="AH129" s="52" t="str">
        <f t="shared" si="8"/>
        <v/>
      </c>
      <c r="AI129" s="52" t="str">
        <f t="shared" si="8"/>
        <v/>
      </c>
      <c r="AJ129" s="52" t="str">
        <f t="shared" si="8"/>
        <v/>
      </c>
      <c r="AK129" s="52" t="str">
        <f t="shared" si="8"/>
        <v/>
      </c>
      <c r="AL129" s="52" t="str">
        <f t="shared" si="8"/>
        <v/>
      </c>
      <c r="AM129" s="52" t="str">
        <f t="shared" si="8"/>
        <v/>
      </c>
      <c r="AN129" s="52" t="str">
        <f t="shared" si="8"/>
        <v/>
      </c>
      <c r="AO129" s="52" t="str">
        <f t="shared" si="8"/>
        <v/>
      </c>
      <c r="AP129" s="52" t="str">
        <f t="shared" si="8"/>
        <v/>
      </c>
    </row>
    <row r="130" spans="2:42" hidden="1">
      <c r="B130" s="49" t="s">
        <v>7</v>
      </c>
      <c r="C130" s="70">
        <f>IFERROR(HLOOKUP(C$129,$C$11:$AP$16,4,FALSE)/$C$89,"")</f>
        <v>5331.8571852836558</v>
      </c>
      <c r="D130" s="70">
        <f t="shared" ref="D130:AP130" si="9">IFERROR(HLOOKUP(D$129,$C$11:$AP$16,4,FALSE)/$C$89,"")</f>
        <v>4103.8966101215519</v>
      </c>
      <c r="E130" s="70">
        <f t="shared" si="9"/>
        <v>4010.8455427411768</v>
      </c>
      <c r="F130" s="70">
        <f t="shared" si="9"/>
        <v>3962.3882326528587</v>
      </c>
      <c r="G130" s="70">
        <f t="shared" si="9"/>
        <v>3336.1495552287138</v>
      </c>
      <c r="H130" s="70">
        <f t="shared" si="9"/>
        <v>3170.4108654301695</v>
      </c>
      <c r="I130" s="70">
        <f t="shared" si="9"/>
        <v>2546.2007498886301</v>
      </c>
      <c r="J130" s="70">
        <f t="shared" si="9"/>
        <v>2510.7099104800559</v>
      </c>
      <c r="K130" s="70">
        <f t="shared" si="9"/>
        <v>2160.6948844231056</v>
      </c>
      <c r="L130" s="70">
        <f t="shared" si="9"/>
        <v>2148.0592963562694</v>
      </c>
      <c r="M130" s="70">
        <f t="shared" si="9"/>
        <v>1722.577357676724</v>
      </c>
      <c r="N130" s="70">
        <f t="shared" si="9"/>
        <v>889.91773675762431</v>
      </c>
      <c r="O130" s="70">
        <f t="shared" si="9"/>
        <v>619.67383733674626</v>
      </c>
      <c r="P130" s="70">
        <f t="shared" si="9"/>
        <v>493.96005543731121</v>
      </c>
      <c r="Q130" s="70">
        <f t="shared" si="9"/>
        <v>436.99530126360298</v>
      </c>
      <c r="R130" s="70">
        <f t="shared" si="9"/>
        <v>409.44692619907931</v>
      </c>
      <c r="S130" s="70">
        <f t="shared" si="9"/>
        <v>330.83094978822101</v>
      </c>
      <c r="T130" s="70">
        <f t="shared" si="9"/>
        <v>255.04411473543533</v>
      </c>
      <c r="U130" s="70">
        <f t="shared" si="9"/>
        <v>207.84112684820499</v>
      </c>
      <c r="V130" s="70">
        <f t="shared" si="9"/>
        <v>123.52479476173976</v>
      </c>
      <c r="W130" s="70">
        <f t="shared" si="9"/>
        <v>97.806814405215633</v>
      </c>
      <c r="X130" s="70">
        <f t="shared" si="9"/>
        <v>83.482076565715133</v>
      </c>
      <c r="Y130" s="70">
        <f t="shared" si="9"/>
        <v>49.282373197757053</v>
      </c>
      <c r="Z130" s="70">
        <f t="shared" si="9"/>
        <v>31.087630196364046</v>
      </c>
      <c r="AA130" s="70">
        <f t="shared" si="9"/>
        <v>24.987095268736606</v>
      </c>
      <c r="AB130" s="70">
        <f t="shared" si="9"/>
        <v>4.9075985886113092</v>
      </c>
      <c r="AC130" s="70">
        <f t="shared" si="9"/>
        <v>4.1709682437544631</v>
      </c>
      <c r="AD130" s="70">
        <f>IFERROR(HLOOKUP(AD$129,$C$11:$AP$16,4,FALSE)/$C$89,"")</f>
        <v>0</v>
      </c>
      <c r="AE130" s="70">
        <f t="shared" si="9"/>
        <v>0</v>
      </c>
      <c r="AF130" s="70">
        <f t="shared" si="9"/>
        <v>0</v>
      </c>
      <c r="AG130" s="70">
        <f t="shared" si="9"/>
        <v>0</v>
      </c>
      <c r="AH130" s="70">
        <f t="shared" si="9"/>
        <v>0</v>
      </c>
      <c r="AI130" s="70">
        <f t="shared" si="9"/>
        <v>0</v>
      </c>
      <c r="AJ130" s="70">
        <f t="shared" si="9"/>
        <v>0</v>
      </c>
      <c r="AK130" s="70">
        <f t="shared" si="9"/>
        <v>0</v>
      </c>
      <c r="AL130" s="70">
        <f t="shared" si="9"/>
        <v>0</v>
      </c>
      <c r="AM130" s="70">
        <f t="shared" si="9"/>
        <v>0</v>
      </c>
      <c r="AN130" s="70">
        <f t="shared" si="9"/>
        <v>0</v>
      </c>
      <c r="AO130" s="70">
        <f t="shared" si="9"/>
        <v>0</v>
      </c>
      <c r="AP130" s="70">
        <f t="shared" si="9"/>
        <v>0</v>
      </c>
    </row>
    <row r="131" spans="2:42" hidden="1">
      <c r="B131" s="49" t="s">
        <v>369</v>
      </c>
      <c r="C131" s="70">
        <f>IFERROR(HLOOKUP(C$129,$C$11:$AP$16,5,FALSE)/$C$89,"")</f>
        <v>27.187661309140793</v>
      </c>
      <c r="D131" s="70">
        <f t="shared" ref="D131:AP131" si="10">IFERROR(HLOOKUP(D$129,$C$11:$AP$16,5,FALSE)/$C$89,"")</f>
        <v>0</v>
      </c>
      <c r="E131" s="70">
        <f t="shared" si="10"/>
        <v>0</v>
      </c>
      <c r="F131" s="70">
        <f t="shared" si="10"/>
        <v>0</v>
      </c>
      <c r="G131" s="70">
        <f t="shared" si="10"/>
        <v>0</v>
      </c>
      <c r="H131" s="70">
        <f t="shared" si="10"/>
        <v>0</v>
      </c>
      <c r="I131" s="70">
        <f t="shared" si="10"/>
        <v>0</v>
      </c>
      <c r="J131" s="70">
        <f t="shared" si="10"/>
        <v>319.34101017529218</v>
      </c>
      <c r="K131" s="70">
        <f t="shared" si="10"/>
        <v>11.477255853091124</v>
      </c>
      <c r="L131" s="70">
        <f t="shared" si="10"/>
        <v>10.045670374272563</v>
      </c>
      <c r="M131" s="70">
        <f t="shared" si="10"/>
        <v>0</v>
      </c>
      <c r="N131" s="70">
        <f t="shared" si="10"/>
        <v>0</v>
      </c>
      <c r="O131" s="70">
        <f t="shared" si="10"/>
        <v>0</v>
      </c>
      <c r="P131" s="70">
        <f t="shared" si="10"/>
        <v>0</v>
      </c>
      <c r="Q131" s="70">
        <f t="shared" si="10"/>
        <v>20.681069289568025</v>
      </c>
      <c r="R131" s="70">
        <f t="shared" si="10"/>
        <v>0</v>
      </c>
      <c r="S131" s="70">
        <f t="shared" si="10"/>
        <v>0</v>
      </c>
      <c r="T131" s="70">
        <f t="shared" si="10"/>
        <v>0</v>
      </c>
      <c r="U131" s="70">
        <f t="shared" si="10"/>
        <v>0</v>
      </c>
      <c r="V131" s="70">
        <f t="shared" si="10"/>
        <v>0</v>
      </c>
      <c r="W131" s="70">
        <f t="shared" si="10"/>
        <v>0</v>
      </c>
      <c r="X131" s="70">
        <f t="shared" si="10"/>
        <v>0</v>
      </c>
      <c r="Y131" s="70">
        <f t="shared" si="10"/>
        <v>0</v>
      </c>
      <c r="Z131" s="70">
        <f t="shared" si="10"/>
        <v>0</v>
      </c>
      <c r="AA131" s="70">
        <f t="shared" si="10"/>
        <v>0</v>
      </c>
      <c r="AB131" s="70">
        <f t="shared" si="10"/>
        <v>0</v>
      </c>
      <c r="AC131" s="70">
        <f t="shared" si="10"/>
        <v>0</v>
      </c>
      <c r="AD131" s="70">
        <f>IFERROR(HLOOKUP(AD$129,$C$11:$AP$16,5,FALSE)/$C$89,"")</f>
        <v>0</v>
      </c>
      <c r="AE131" s="70">
        <f t="shared" si="10"/>
        <v>0</v>
      </c>
      <c r="AF131" s="70">
        <f t="shared" si="10"/>
        <v>0</v>
      </c>
      <c r="AG131" s="70">
        <f t="shared" si="10"/>
        <v>0</v>
      </c>
      <c r="AH131" s="70">
        <f t="shared" si="10"/>
        <v>0</v>
      </c>
      <c r="AI131" s="70">
        <f t="shared" si="10"/>
        <v>0</v>
      </c>
      <c r="AJ131" s="70">
        <f t="shared" si="10"/>
        <v>0</v>
      </c>
      <c r="AK131" s="70">
        <f t="shared" si="10"/>
        <v>0</v>
      </c>
      <c r="AL131" s="70">
        <f t="shared" si="10"/>
        <v>0</v>
      </c>
      <c r="AM131" s="70">
        <f t="shared" si="10"/>
        <v>0</v>
      </c>
      <c r="AN131" s="70">
        <f t="shared" si="10"/>
        <v>0</v>
      </c>
      <c r="AO131" s="70">
        <f t="shared" si="10"/>
        <v>0</v>
      </c>
      <c r="AP131" s="70">
        <f t="shared" si="10"/>
        <v>0</v>
      </c>
    </row>
    <row r="132" spans="2:42" hidden="1">
      <c r="B132" s="49" t="s">
        <v>370</v>
      </c>
      <c r="C132" s="70">
        <f>IFERROR(-HLOOKUP(C$129,$C$11:$AP$16,6,FALSE)/$C$89,"")</f>
        <v>-2353.5952934854085</v>
      </c>
      <c r="D132" s="70">
        <f t="shared" ref="D132:AP132" si="11">IFERROR(-HLOOKUP(D$129,$C$11:$AP$16,6,FALSE)/$C$89,"")</f>
        <v>-492.01223651367195</v>
      </c>
      <c r="E132" s="70">
        <f t="shared" si="11"/>
        <v>-2572.4057070732069</v>
      </c>
      <c r="F132" s="70">
        <f t="shared" si="11"/>
        <v>-1841.2522715862565</v>
      </c>
      <c r="G132" s="70">
        <f t="shared" si="11"/>
        <v>-990.86424576265188</v>
      </c>
      <c r="H132" s="70">
        <f t="shared" si="11"/>
        <v>-955.64838319627211</v>
      </c>
      <c r="I132" s="70">
        <f t="shared" si="11"/>
        <v>-1357.2438852787068</v>
      </c>
      <c r="J132" s="70">
        <f t="shared" si="11"/>
        <v>0</v>
      </c>
      <c r="K132" s="70">
        <f t="shared" si="11"/>
        <v>-1453.564136514379</v>
      </c>
      <c r="L132" s="70">
        <f t="shared" si="11"/>
        <v>-1789.7882475021388</v>
      </c>
      <c r="M132" s="70">
        <f t="shared" si="11"/>
        <v>-962.00197460066033</v>
      </c>
      <c r="N132" s="70">
        <f t="shared" si="11"/>
        <v>-107.75782062069989</v>
      </c>
      <c r="O132" s="70">
        <f t="shared" si="11"/>
        <v>-105.28280806952291</v>
      </c>
      <c r="P132" s="70">
        <f t="shared" si="11"/>
        <v>-382.76630592344839</v>
      </c>
      <c r="Q132" s="70">
        <f t="shared" si="11"/>
        <v>-415.57587805205731</v>
      </c>
      <c r="R132" s="70">
        <f t="shared" si="11"/>
        <v>-107.84943537381294</v>
      </c>
      <c r="S132" s="70">
        <f t="shared" si="11"/>
        <v>-324.77708402571045</v>
      </c>
      <c r="T132" s="70">
        <f t="shared" si="11"/>
        <v>-5.608475756782938</v>
      </c>
      <c r="U132" s="70">
        <f t="shared" si="11"/>
        <v>-83.073367816660891</v>
      </c>
      <c r="V132" s="70">
        <f t="shared" si="11"/>
        <v>-104.60893360957706</v>
      </c>
      <c r="W132" s="70">
        <f t="shared" si="11"/>
        <v>-75.980096661740475</v>
      </c>
      <c r="X132" s="70">
        <f t="shared" si="11"/>
        <v>-67.124755163660268</v>
      </c>
      <c r="Y132" s="70">
        <f t="shared" si="11"/>
        <v>-26.475602986826566</v>
      </c>
      <c r="Z132" s="70">
        <f t="shared" si="11"/>
        <v>-12.244601226126246</v>
      </c>
      <c r="AA132" s="70">
        <f t="shared" si="11"/>
        <v>-22.488394580719977</v>
      </c>
      <c r="AB132" s="70">
        <f t="shared" si="11"/>
        <v>-1.7014799782210564E-2</v>
      </c>
      <c r="AC132" s="70">
        <f t="shared" si="11"/>
        <v>0</v>
      </c>
      <c r="AD132" s="70">
        <f>IFERROR(-HLOOKUP(AD$129,$C$11:$AP$16,6,FALSE)/$C$89,"")</f>
        <v>0</v>
      </c>
      <c r="AE132" s="70">
        <f t="shared" si="11"/>
        <v>0</v>
      </c>
      <c r="AF132" s="70">
        <f t="shared" si="11"/>
        <v>0</v>
      </c>
      <c r="AG132" s="70">
        <f t="shared" si="11"/>
        <v>0</v>
      </c>
      <c r="AH132" s="70">
        <f t="shared" si="11"/>
        <v>0</v>
      </c>
      <c r="AI132" s="70">
        <f t="shared" si="11"/>
        <v>0</v>
      </c>
      <c r="AJ132" s="70">
        <f t="shared" si="11"/>
        <v>0</v>
      </c>
      <c r="AK132" s="70">
        <f t="shared" si="11"/>
        <v>0</v>
      </c>
      <c r="AL132" s="70">
        <f t="shared" si="11"/>
        <v>0</v>
      </c>
      <c r="AM132" s="70">
        <f t="shared" si="11"/>
        <v>0</v>
      </c>
      <c r="AN132" s="70">
        <f t="shared" si="11"/>
        <v>0</v>
      </c>
      <c r="AO132" s="70">
        <f t="shared" si="11"/>
        <v>0</v>
      </c>
      <c r="AP132" s="70">
        <f t="shared" si="11"/>
        <v>0</v>
      </c>
    </row>
    <row r="133" spans="2:42" hidden="1">
      <c r="B133" s="49" t="s">
        <v>371</v>
      </c>
      <c r="C133" s="71">
        <f>IFERROR(SUM(C130:C132)/C130,"")</f>
        <v>0.56367780468739193</v>
      </c>
      <c r="D133" s="71">
        <f t="shared" ref="D133:AP133" si="12">IFERROR(SUM(D130:D132)/D130,"")</f>
        <v>0.88011095715710552</v>
      </c>
      <c r="E133" s="71">
        <f t="shared" si="12"/>
        <v>0.35863755418636262</v>
      </c>
      <c r="F133" s="71">
        <f t="shared" si="12"/>
        <v>0.53531755005401893</v>
      </c>
      <c r="G133" s="71">
        <f t="shared" si="12"/>
        <v>0.7029916586893773</v>
      </c>
      <c r="H133" s="71">
        <f t="shared" si="12"/>
        <v>0.69857270121782555</v>
      </c>
      <c r="I133" s="71">
        <f t="shared" si="12"/>
        <v>0.46695330863520007</v>
      </c>
      <c r="J133" s="71">
        <f t="shared" si="12"/>
        <v>1.1271915201522555</v>
      </c>
      <c r="K133" s="71">
        <f t="shared" si="12"/>
        <v>0.33258189712134317</v>
      </c>
      <c r="L133" s="71">
        <f t="shared" si="12"/>
        <v>0.17146487522629145</v>
      </c>
      <c r="M133" s="71">
        <f t="shared" si="12"/>
        <v>0.44153336840666912</v>
      </c>
      <c r="N133" s="71">
        <f t="shared" si="12"/>
        <v>0.87891260487366984</v>
      </c>
      <c r="O133" s="71">
        <f t="shared" si="12"/>
        <v>0.83009963996219249</v>
      </c>
      <c r="P133" s="71">
        <f t="shared" si="12"/>
        <v>0.22510676377550634</v>
      </c>
      <c r="Q133" s="71">
        <f t="shared" si="12"/>
        <v>9.6340835655159537E-2</v>
      </c>
      <c r="R133" s="71">
        <f t="shared" si="12"/>
        <v>0.73659727678264486</v>
      </c>
      <c r="S133" s="71">
        <f t="shared" si="12"/>
        <v>1.8298970414907953E-2</v>
      </c>
      <c r="T133" s="71">
        <f t="shared" si="12"/>
        <v>0.97800978170932984</v>
      </c>
      <c r="U133" s="71">
        <f t="shared" si="12"/>
        <v>0.60030351511068925</v>
      </c>
      <c r="V133" s="71">
        <f t="shared" si="12"/>
        <v>0.15313412330413878</v>
      </c>
      <c r="W133" s="71">
        <f t="shared" si="12"/>
        <v>0.22316152382845861</v>
      </c>
      <c r="X133" s="71">
        <f t="shared" si="12"/>
        <v>0.19593812318718215</v>
      </c>
      <c r="Y133" s="71">
        <f t="shared" si="12"/>
        <v>0.46277743402114557</v>
      </c>
      <c r="Z133" s="71">
        <f t="shared" si="12"/>
        <v>0.60612625829683364</v>
      </c>
      <c r="AA133" s="71">
        <f t="shared" si="12"/>
        <v>9.999964626312359E-2</v>
      </c>
      <c r="AB133" s="71">
        <f t="shared" si="12"/>
        <v>0.99653296831943516</v>
      </c>
      <c r="AC133" s="71">
        <f>IFERROR(SUM(AC130:AC132)/AC130,"")</f>
        <v>1</v>
      </c>
      <c r="AD133" s="71" t="str">
        <f>IFERROR(SUM(AD130:AD132)/AD130,"")</f>
        <v/>
      </c>
      <c r="AE133" s="71" t="str">
        <f t="shared" si="12"/>
        <v/>
      </c>
      <c r="AF133" s="71" t="str">
        <f t="shared" si="12"/>
        <v/>
      </c>
      <c r="AG133" s="71" t="str">
        <f t="shared" si="12"/>
        <v/>
      </c>
      <c r="AH133" s="71" t="str">
        <f t="shared" si="12"/>
        <v/>
      </c>
      <c r="AI133" s="71" t="str">
        <f t="shared" si="12"/>
        <v/>
      </c>
      <c r="AJ133" s="71" t="str">
        <f t="shared" si="12"/>
        <v/>
      </c>
      <c r="AK133" s="71" t="str">
        <f t="shared" si="12"/>
        <v/>
      </c>
      <c r="AL133" s="71" t="str">
        <f t="shared" si="12"/>
        <v/>
      </c>
      <c r="AM133" s="71" t="str">
        <f t="shared" si="12"/>
        <v/>
      </c>
      <c r="AN133" s="71" t="str">
        <f t="shared" si="12"/>
        <v/>
      </c>
      <c r="AO133" s="71" t="str">
        <f t="shared" si="12"/>
        <v/>
      </c>
      <c r="AP133" s="71" t="str">
        <f t="shared" si="12"/>
        <v/>
      </c>
    </row>
    <row r="169" spans="2:42" hidden="1">
      <c r="C169" s="52" t="str">
        <f>C83</f>
        <v>RSA Seguros</v>
      </c>
      <c r="D169" s="52" t="str">
        <f t="shared" ref="D169:AP169" si="13">D83</f>
        <v>BCI Seguros</v>
      </c>
      <c r="E169" s="52" t="str">
        <f t="shared" si="13"/>
        <v>Mapfre</v>
      </c>
      <c r="F169" s="52" t="str">
        <f t="shared" si="13"/>
        <v>Penta Security</v>
      </c>
      <c r="G169" s="52" t="str">
        <f t="shared" si="13"/>
        <v>Liberty Seguros</v>
      </c>
      <c r="H169" s="52" t="str">
        <f t="shared" si="13"/>
        <v>Magallanes</v>
      </c>
      <c r="I169" s="52" t="str">
        <f t="shared" si="13"/>
        <v>Chilena Consolidada</v>
      </c>
      <c r="J169" s="52" t="str">
        <f t="shared" si="13"/>
        <v>Cardif</v>
      </c>
      <c r="K169" s="52" t="str">
        <f t="shared" si="13"/>
        <v>Ace Seguros</v>
      </c>
      <c r="L169" s="52" t="str">
        <f t="shared" si="13"/>
        <v>Chartis</v>
      </c>
      <c r="M169" s="52" t="str">
        <f t="shared" si="13"/>
        <v>Zurich Santander</v>
      </c>
      <c r="N169" s="52" t="str">
        <f t="shared" si="13"/>
        <v>Consorio Nacional</v>
      </c>
      <c r="O169" s="52" t="str">
        <f t="shared" si="13"/>
        <v>HDI Seguros</v>
      </c>
      <c r="P169" s="52" t="str">
        <f t="shared" si="13"/>
        <v>Continental Crédito</v>
      </c>
      <c r="Q169" s="52" t="str">
        <f t="shared" si="13"/>
        <v>Chubb de Chile</v>
      </c>
      <c r="R169" s="52" t="str">
        <f t="shared" si="13"/>
        <v>Renta Nacional</v>
      </c>
      <c r="S169" s="52" t="str">
        <f t="shared" si="13"/>
        <v>Orion Seguros</v>
      </c>
      <c r="T169" s="52" t="str">
        <f t="shared" si="13"/>
        <v>Zenit Seguros</v>
      </c>
      <c r="U169" s="52" t="str">
        <f t="shared" si="13"/>
        <v>Coface Chile</v>
      </c>
      <c r="V169" s="52" t="str">
        <f t="shared" si="13"/>
        <v>Magallanes Gar. y Cré.</v>
      </c>
      <c r="W169" s="52" t="str">
        <f t="shared" si="13"/>
        <v>Mapfre Gar. y Cré.</v>
      </c>
      <c r="X169" s="52" t="str">
        <f t="shared" si="13"/>
        <v>Cesce Chile</v>
      </c>
      <c r="Y169" s="52" t="str">
        <f t="shared" si="13"/>
        <v>QBE Chile</v>
      </c>
      <c r="Z169" s="52" t="str">
        <f t="shared" si="13"/>
        <v>M. de Carabineros</v>
      </c>
      <c r="AA169" s="52" t="str">
        <f t="shared" si="13"/>
        <v>Euler Hermes</v>
      </c>
      <c r="AB169" s="52" t="str">
        <f t="shared" si="13"/>
        <v>FAF International</v>
      </c>
      <c r="AC169" s="52" t="str">
        <f t="shared" si="13"/>
        <v>Huelen</v>
      </c>
      <c r="AD169" s="52" t="str">
        <f t="shared" si="13"/>
        <v>Assurant Chile</v>
      </c>
      <c r="AE169" s="52" t="str">
        <f t="shared" si="13"/>
        <v/>
      </c>
      <c r="AF169" s="52" t="str">
        <f t="shared" si="13"/>
        <v/>
      </c>
      <c r="AG169" s="52" t="str">
        <f t="shared" si="13"/>
        <v/>
      </c>
      <c r="AH169" s="52" t="str">
        <f t="shared" si="13"/>
        <v/>
      </c>
      <c r="AI169" s="52" t="str">
        <f t="shared" si="13"/>
        <v/>
      </c>
      <c r="AJ169" s="52" t="str">
        <f t="shared" si="13"/>
        <v/>
      </c>
      <c r="AK169" s="52" t="str">
        <f t="shared" si="13"/>
        <v/>
      </c>
      <c r="AL169" s="52" t="str">
        <f t="shared" si="13"/>
        <v/>
      </c>
      <c r="AM169" s="52" t="str">
        <f t="shared" si="13"/>
        <v/>
      </c>
      <c r="AN169" s="52" t="str">
        <f t="shared" si="13"/>
        <v/>
      </c>
      <c r="AO169" s="52" t="str">
        <f t="shared" si="13"/>
        <v/>
      </c>
      <c r="AP169" s="52" t="str">
        <f t="shared" si="13"/>
        <v/>
      </c>
    </row>
    <row r="170" spans="2:42" hidden="1">
      <c r="B170" s="49" t="s">
        <v>377</v>
      </c>
      <c r="C170" s="53">
        <f>IFERROR((HLOOKUP(C$169,$C$11:$AP$36,23,FALSE)+HLOOKUP(C$169,$C$11:$AP$36,24,FALSE))/HLOOKUP(C$169,$C$11:$AP$36,4,FALSE),"")</f>
        <v>0.10864795417914576</v>
      </c>
      <c r="D170" s="53">
        <f t="shared" ref="D170:AP170" si="14">IFERROR((HLOOKUP(D$169,$C$11:$AP$36,23,FALSE)+HLOOKUP(D$169,$C$11:$AP$36,24,FALSE))/HLOOKUP(D$169,$C$11:$AP$36,4,FALSE),"")</f>
        <v>0.12432026690919286</v>
      </c>
      <c r="E170" s="53">
        <f t="shared" si="14"/>
        <v>9.6935363649892595E-2</v>
      </c>
      <c r="F170" s="53">
        <f t="shared" si="14"/>
        <v>0.1204881172017542</v>
      </c>
      <c r="G170" s="53">
        <f t="shared" si="14"/>
        <v>0.11762805703673884</v>
      </c>
      <c r="H170" s="53">
        <f t="shared" si="14"/>
        <v>0.15549009794358998</v>
      </c>
      <c r="I170" s="53">
        <f t="shared" si="14"/>
        <v>0.12856737225165893</v>
      </c>
      <c r="J170" s="53">
        <f t="shared" si="14"/>
        <v>0.21950621763628941</v>
      </c>
      <c r="K170" s="53">
        <f t="shared" si="14"/>
        <v>0.10432575881677257</v>
      </c>
      <c r="L170" s="53">
        <f t="shared" si="14"/>
        <v>4.2318110612320638E-2</v>
      </c>
      <c r="M170" s="53">
        <f t="shared" si="14"/>
        <v>0.15227830358419697</v>
      </c>
      <c r="N170" s="53">
        <f t="shared" si="14"/>
        <v>0.17075792110531285</v>
      </c>
      <c r="O170" s="53">
        <f t="shared" si="14"/>
        <v>0.137827305233653</v>
      </c>
      <c r="P170" s="53">
        <f t="shared" si="14"/>
        <v>8.644895433591733E-2</v>
      </c>
      <c r="Q170" s="53">
        <f t="shared" si="14"/>
        <v>0.11725729542225212</v>
      </c>
      <c r="R170" s="53">
        <f t="shared" si="14"/>
        <v>9.3573749746753893E-2</v>
      </c>
      <c r="S170" s="53">
        <f t="shared" si="14"/>
        <v>7.3208037958644806E-2</v>
      </c>
      <c r="T170" s="53">
        <f t="shared" si="14"/>
        <v>0.11947045343291213</v>
      </c>
      <c r="U170" s="53">
        <f t="shared" si="14"/>
        <v>5.8325976164473971E-2</v>
      </c>
      <c r="V170" s="53">
        <f t="shared" si="14"/>
        <v>8.8324675138817338E-2</v>
      </c>
      <c r="W170" s="53">
        <f t="shared" si="14"/>
        <v>9.0503861082368242E-2</v>
      </c>
      <c r="X170" s="53">
        <f t="shared" si="14"/>
        <v>9.0118524345691509E-2</v>
      </c>
      <c r="Y170" s="53">
        <f t="shared" si="14"/>
        <v>9.1806336480948408E-2</v>
      </c>
      <c r="Z170" s="53">
        <f t="shared" si="14"/>
        <v>9.6157263470048951E-3</v>
      </c>
      <c r="AA170" s="53">
        <f t="shared" si="14"/>
        <v>9.8855307468092943E-2</v>
      </c>
      <c r="AB170" s="53">
        <f t="shared" si="14"/>
        <v>3.2959314158096643E-2</v>
      </c>
      <c r="AC170" s="53">
        <f t="shared" si="14"/>
        <v>0</v>
      </c>
      <c r="AD170" s="53" t="str">
        <f t="shared" si="14"/>
        <v/>
      </c>
      <c r="AE170" s="53" t="str">
        <f t="shared" si="14"/>
        <v/>
      </c>
      <c r="AF170" s="53" t="str">
        <f t="shared" si="14"/>
        <v/>
      </c>
      <c r="AG170" s="53" t="str">
        <f t="shared" si="14"/>
        <v/>
      </c>
      <c r="AH170" s="53" t="str">
        <f t="shared" si="14"/>
        <v/>
      </c>
      <c r="AI170" s="53" t="str">
        <f t="shared" si="14"/>
        <v/>
      </c>
      <c r="AJ170" s="53" t="str">
        <f t="shared" si="14"/>
        <v/>
      </c>
      <c r="AK170" s="53" t="str">
        <f t="shared" si="14"/>
        <v/>
      </c>
      <c r="AL170" s="53" t="str">
        <f t="shared" si="14"/>
        <v/>
      </c>
      <c r="AM170" s="53" t="str">
        <f t="shared" si="14"/>
        <v/>
      </c>
      <c r="AN170" s="53" t="str">
        <f t="shared" si="14"/>
        <v/>
      </c>
      <c r="AO170" s="53" t="str">
        <f t="shared" si="14"/>
        <v/>
      </c>
      <c r="AP170" s="53" t="str">
        <f t="shared" si="14"/>
        <v/>
      </c>
    </row>
    <row r="171" spans="2:42" hidden="1">
      <c r="B171" s="49" t="s">
        <v>378</v>
      </c>
      <c r="C171" s="53">
        <f>IFERROR(HLOOKUP(C$169,$C$11:$AP$36,25,FALSE)/HLOOKUP(C$169,$C$11:$AP$36,5,FALSE),"")</f>
        <v>5.0454741256695142E-2</v>
      </c>
      <c r="D171" s="53" t="str">
        <f t="shared" ref="D171:AP171" si="15">IFERROR(HLOOKUP(D$169,$C$11:$AP$36,25,FALSE)/HLOOKUP(D$169,$C$11:$AP$36,5,FALSE),"")</f>
        <v/>
      </c>
      <c r="E171" s="53" t="str">
        <f t="shared" si="15"/>
        <v/>
      </c>
      <c r="F171" s="53" t="str">
        <f t="shared" si="15"/>
        <v/>
      </c>
      <c r="G171" s="53" t="str">
        <f t="shared" si="15"/>
        <v/>
      </c>
      <c r="H171" s="53" t="str">
        <f t="shared" si="15"/>
        <v/>
      </c>
      <c r="I171" s="53" t="str">
        <f t="shared" si="15"/>
        <v/>
      </c>
      <c r="J171" s="53">
        <f t="shared" si="15"/>
        <v>0.59000000553568555</v>
      </c>
      <c r="K171" s="53">
        <f t="shared" si="15"/>
        <v>0.22528686946476703</v>
      </c>
      <c r="L171" s="53">
        <f t="shared" si="15"/>
        <v>0.20832618441139075</v>
      </c>
      <c r="M171" s="53" t="str">
        <f t="shared" si="15"/>
        <v/>
      </c>
      <c r="N171" s="53" t="str">
        <f t="shared" si="15"/>
        <v/>
      </c>
      <c r="O171" s="53" t="str">
        <f t="shared" si="15"/>
        <v/>
      </c>
      <c r="P171" s="53" t="str">
        <f t="shared" si="15"/>
        <v/>
      </c>
      <c r="Q171" s="53">
        <f t="shared" si="15"/>
        <v>0</v>
      </c>
      <c r="R171" s="53" t="str">
        <f t="shared" si="15"/>
        <v/>
      </c>
      <c r="S171" s="53" t="str">
        <f t="shared" si="15"/>
        <v/>
      </c>
      <c r="T171" s="53" t="str">
        <f t="shared" si="15"/>
        <v/>
      </c>
      <c r="U171" s="53" t="str">
        <f t="shared" si="15"/>
        <v/>
      </c>
      <c r="V171" s="53" t="str">
        <f t="shared" si="15"/>
        <v/>
      </c>
      <c r="W171" s="53" t="str">
        <f t="shared" si="15"/>
        <v/>
      </c>
      <c r="X171" s="53" t="str">
        <f t="shared" si="15"/>
        <v/>
      </c>
      <c r="Y171" s="53" t="str">
        <f t="shared" si="15"/>
        <v/>
      </c>
      <c r="Z171" s="53" t="str">
        <f t="shared" si="15"/>
        <v/>
      </c>
      <c r="AA171" s="53" t="str">
        <f t="shared" si="15"/>
        <v/>
      </c>
      <c r="AB171" s="53" t="str">
        <f t="shared" si="15"/>
        <v/>
      </c>
      <c r="AC171" s="53" t="str">
        <f t="shared" si="15"/>
        <v/>
      </c>
      <c r="AD171" s="53" t="str">
        <f t="shared" si="15"/>
        <v/>
      </c>
      <c r="AE171" s="53" t="str">
        <f t="shared" si="15"/>
        <v/>
      </c>
      <c r="AF171" s="53" t="str">
        <f t="shared" si="15"/>
        <v/>
      </c>
      <c r="AG171" s="53" t="str">
        <f t="shared" si="15"/>
        <v/>
      </c>
      <c r="AH171" s="53" t="str">
        <f t="shared" si="15"/>
        <v/>
      </c>
      <c r="AI171" s="53" t="str">
        <f t="shared" si="15"/>
        <v/>
      </c>
      <c r="AJ171" s="53" t="str">
        <f t="shared" si="15"/>
        <v/>
      </c>
      <c r="AK171" s="53" t="str">
        <f t="shared" si="15"/>
        <v/>
      </c>
      <c r="AL171" s="53" t="str">
        <f t="shared" si="15"/>
        <v/>
      </c>
      <c r="AM171" s="53" t="str">
        <f t="shared" si="15"/>
        <v/>
      </c>
      <c r="AN171" s="53" t="str">
        <f t="shared" si="15"/>
        <v/>
      </c>
      <c r="AO171" s="53" t="str">
        <f t="shared" si="15"/>
        <v/>
      </c>
      <c r="AP171" s="53" t="str">
        <f t="shared" si="15"/>
        <v/>
      </c>
    </row>
    <row r="172" spans="2:42" hidden="1">
      <c r="B172" s="49" t="s">
        <v>379</v>
      </c>
      <c r="C172" s="53">
        <f>IFERROR(HLOOKUP(C$169,$C$11:$AP$36,26,FALSE)/HLOOKUP(C$169,$C$11:$AP$36,6,FALSE),"")</f>
        <v>0.15345628692753865</v>
      </c>
      <c r="D172" s="53">
        <f t="shared" ref="D172:AP172" si="16">IFERROR(HLOOKUP(D$169,$C$11:$AP$36,26,FALSE)/HLOOKUP(D$169,$C$11:$AP$36,6,FALSE),"")</f>
        <v>0.18636868363050257</v>
      </c>
      <c r="E172" s="53">
        <f t="shared" si="16"/>
        <v>9.6993956886443577E-2</v>
      </c>
      <c r="F172" s="53">
        <f t="shared" si="16"/>
        <v>0.14013518286078488</v>
      </c>
      <c r="G172" s="53">
        <f t="shared" si="16"/>
        <v>0.15503061865935863</v>
      </c>
      <c r="H172" s="53">
        <f t="shared" si="16"/>
        <v>0.20925563499477429</v>
      </c>
      <c r="I172" s="53">
        <f t="shared" si="16"/>
        <v>0.1812938985790232</v>
      </c>
      <c r="J172" s="53" t="str">
        <f t="shared" si="16"/>
        <v/>
      </c>
      <c r="K172" s="53">
        <f t="shared" si="16"/>
        <v>0.31397144551866463</v>
      </c>
      <c r="L172" s="53">
        <f t="shared" si="16"/>
        <v>8.6888317927745054E-2</v>
      </c>
      <c r="M172" s="53">
        <f t="shared" si="16"/>
        <v>0.71688771803368911</v>
      </c>
      <c r="N172" s="53">
        <f t="shared" si="16"/>
        <v>0.23829551629738238</v>
      </c>
      <c r="O172" s="53">
        <f t="shared" si="16"/>
        <v>0.24244292843134618</v>
      </c>
      <c r="P172" s="53">
        <f t="shared" si="16"/>
        <v>0.27677421671492325</v>
      </c>
      <c r="Q172" s="53">
        <f t="shared" si="16"/>
        <v>0.42765621103464341</v>
      </c>
      <c r="R172" s="53">
        <f t="shared" si="16"/>
        <v>0.57138326173152354</v>
      </c>
      <c r="S172" s="53">
        <f t="shared" si="16"/>
        <v>0.18449585567697138</v>
      </c>
      <c r="T172" s="53">
        <f t="shared" si="16"/>
        <v>0.20434183050313226</v>
      </c>
      <c r="U172" s="53">
        <f t="shared" si="16"/>
        <v>0.20686044971328346</v>
      </c>
      <c r="V172" s="53">
        <f t="shared" si="16"/>
        <v>0.30791153786357894</v>
      </c>
      <c r="W172" s="53">
        <f t="shared" si="16"/>
        <v>0.35556752474510372</v>
      </c>
      <c r="X172" s="53">
        <f t="shared" si="16"/>
        <v>0.29125670899677125</v>
      </c>
      <c r="Y172" s="53">
        <f t="shared" si="16"/>
        <v>7.6065855079431061E-2</v>
      </c>
      <c r="Z172" s="53">
        <f t="shared" si="16"/>
        <v>0.46502059098472193</v>
      </c>
      <c r="AA172" s="53">
        <f t="shared" si="16"/>
        <v>0.19375929787188045</v>
      </c>
      <c r="AB172" s="53">
        <f t="shared" si="16"/>
        <v>0</v>
      </c>
      <c r="AC172" s="53" t="str">
        <f t="shared" si="16"/>
        <v/>
      </c>
      <c r="AD172" s="53" t="str">
        <f t="shared" si="16"/>
        <v/>
      </c>
      <c r="AE172" s="53" t="str">
        <f t="shared" si="16"/>
        <v/>
      </c>
      <c r="AF172" s="53" t="str">
        <f t="shared" si="16"/>
        <v/>
      </c>
      <c r="AG172" s="53" t="str">
        <f t="shared" si="16"/>
        <v/>
      </c>
      <c r="AH172" s="53" t="str">
        <f t="shared" si="16"/>
        <v/>
      </c>
      <c r="AI172" s="53" t="str">
        <f t="shared" si="16"/>
        <v/>
      </c>
      <c r="AJ172" s="53" t="str">
        <f t="shared" si="16"/>
        <v/>
      </c>
      <c r="AK172" s="53" t="str">
        <f t="shared" si="16"/>
        <v/>
      </c>
      <c r="AL172" s="53" t="str">
        <f t="shared" si="16"/>
        <v/>
      </c>
      <c r="AM172" s="53" t="str">
        <f t="shared" si="16"/>
        <v/>
      </c>
      <c r="AN172" s="53" t="str">
        <f t="shared" si="16"/>
        <v/>
      </c>
      <c r="AO172" s="53" t="str">
        <f t="shared" si="16"/>
        <v/>
      </c>
      <c r="AP172" s="53" t="str">
        <f t="shared" si="16"/>
        <v/>
      </c>
    </row>
  </sheetData>
  <sheetProtection sheet="1" objects="1" scenarios="1"/>
  <conditionalFormatting sqref="A1:XFD1048576">
    <cfRule type="cellIs" dxfId="37" priority="3" operator="lessThan">
      <formula>0</formula>
    </cfRule>
  </conditionalFormatting>
  <dataValidations count="2">
    <dataValidation type="list" allowBlank="1" showInputMessage="1" showErrorMessage="1" sqref="B95">
      <formula1>$B$12:$B$73</formula1>
    </dataValidation>
    <dataValidation type="list" allowBlank="1" showInputMessage="1" showErrorMessage="1" sqref="B98">
      <formula1>$B$11:$AD$11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6"/>
  <dimension ref="A2:AQ9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16384" width="11.42578125" style="39"/>
  </cols>
  <sheetData>
    <row r="2" spans="2:43">
      <c r="C2" s="96" t="s">
        <v>392</v>
      </c>
    </row>
    <row r="8" spans="2:43" ht="15.75">
      <c r="B8" s="38" t="s">
        <v>391</v>
      </c>
    </row>
    <row r="9" spans="2:43">
      <c r="B9" s="40" t="str">
        <f>Índice!H51</f>
        <v>Cifras en UF al 30.06.2012</v>
      </c>
    </row>
    <row r="11" spans="2:43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</row>
    <row r="12" spans="2:43">
      <c r="B12" s="61" t="str">
        <f>'Datos Generales'!B185</f>
        <v>7.31.11.00  Ingreso Por Prima De Seguro Y Coaseguro</v>
      </c>
      <c r="C12" s="46">
        <f>Índice!$G$51*'Datos Generales'!C185</f>
        <v>1682510.7745667191</v>
      </c>
      <c r="D12" s="46">
        <f>Índice!$G$51*'Datos Generales'!D185</f>
        <v>0</v>
      </c>
      <c r="E12" s="46">
        <f>Índice!$G$51*'Datos Generales'!E185</f>
        <v>4803980.2257090528</v>
      </c>
      <c r="F12" s="46">
        <f>Índice!$G$51*'Datos Generales'!F185</f>
        <v>2824844.7012819876</v>
      </c>
      <c r="G12" s="46">
        <f>Índice!$G$51*'Datos Generales'!G185</f>
        <v>83797.756344531575</v>
      </c>
      <c r="H12" s="46">
        <f>Índice!$G$51*'Datos Generales'!H185</f>
        <v>2939945.3581858422</v>
      </c>
      <c r="I12" s="46">
        <f>Índice!$G$51*'Datos Generales'!I185</f>
        <v>3577353.8760155845</v>
      </c>
      <c r="J12" s="46">
        <f>Índice!$G$51*'Datos Generales'!J185</f>
        <v>483926.67107431003</v>
      </c>
      <c r="K12" s="46">
        <f>Índice!$G$51*'Datos Generales'!K185</f>
        <v>252654.04360031395</v>
      </c>
      <c r="L12" s="46">
        <f>Índice!$G$51*'Datos Generales'!L185</f>
        <v>1065091.8180468248</v>
      </c>
      <c r="M12" s="46">
        <f>Índice!$G$51*'Datos Generales'!M185</f>
        <v>625252.83550533513</v>
      </c>
      <c r="N12" s="46">
        <f>Índice!$G$51*'Datos Generales'!N185</f>
        <v>16131.179244949477</v>
      </c>
      <c r="O12" s="46">
        <f>Índice!$G$51*'Datos Generales'!O185</f>
        <v>4635.5827635216829</v>
      </c>
      <c r="P12" s="46">
        <f>Índice!$G$51*'Datos Generales'!P185</f>
        <v>691529.63491984922</v>
      </c>
      <c r="Q12" s="46">
        <f>Índice!$G$51*'Datos Generales'!Q185</f>
        <v>3339.4969629687243</v>
      </c>
      <c r="R12" s="46">
        <f>Índice!$G$51*'Datos Generales'!R185</f>
        <v>3790082.758218369</v>
      </c>
      <c r="S12" s="46">
        <f>Índice!$G$51*'Datos Generales'!S185</f>
        <v>29844.798509415148</v>
      </c>
      <c r="T12" s="46">
        <f>Índice!$G$51*'Datos Generales'!T185</f>
        <v>2164122.1954306643</v>
      </c>
      <c r="U12" s="46">
        <f>Índice!$G$51*'Datos Generales'!U185</f>
        <v>157211.26989626716</v>
      </c>
      <c r="V12" s="46">
        <f>Índice!$G$51*'Datos Generales'!V185</f>
        <v>4225680.3710198626</v>
      </c>
      <c r="W12" s="46">
        <f>Índice!$G$51*'Datos Generales'!W185</f>
        <v>121534.72610149835</v>
      </c>
      <c r="X12" s="46">
        <f>Índice!$G$51*'Datos Generales'!X185</f>
        <v>304711.68532254756</v>
      </c>
      <c r="Y12" s="46">
        <f>Índice!$G$51*'Datos Generales'!Y185</f>
        <v>4938215.903225122</v>
      </c>
      <c r="Z12" s="46">
        <f>Índice!$G$51*'Datos Generales'!Z185</f>
        <v>3410.1636249213338</v>
      </c>
      <c r="AA12" s="46">
        <f>Índice!$G$51*'Datos Generales'!AA185</f>
        <v>470029.60133219248</v>
      </c>
      <c r="AB12" s="46">
        <f>Índice!$G$51*'Datos Generales'!AB185</f>
        <v>6847361.9105366245</v>
      </c>
      <c r="AC12" s="46">
        <f>Índice!$G$51*'Datos Generales'!AC185</f>
        <v>194544.2596926906</v>
      </c>
      <c r="AD12" s="46">
        <f>Índice!$G$51*'Datos Generales'!AD185</f>
        <v>1639665.8735265625</v>
      </c>
      <c r="AE12" s="46">
        <f>Índice!$G$51*'Datos Generales'!AE185</f>
        <v>0</v>
      </c>
      <c r="AF12" s="46">
        <f>Índice!$G$51*'Datos Generales'!AF185</f>
        <v>0</v>
      </c>
      <c r="AG12" s="46">
        <f>Índice!$G$51*'Datos Generales'!AG185</f>
        <v>0</v>
      </c>
      <c r="AH12" s="46">
        <f>Índice!$G$51*'Datos Generales'!AH185</f>
        <v>0</v>
      </c>
      <c r="AI12" s="46">
        <f>Índice!$G$51*'Datos Generales'!AI185</f>
        <v>0</v>
      </c>
      <c r="AJ12" s="46">
        <f>Índice!$G$51*'Datos Generales'!AJ185</f>
        <v>0</v>
      </c>
      <c r="AK12" s="46">
        <f>Índice!$G$51*'Datos Generales'!AK185</f>
        <v>0</v>
      </c>
      <c r="AL12" s="46">
        <f>Índice!$G$51*'Datos Generales'!AL185</f>
        <v>0</v>
      </c>
      <c r="AM12" s="46">
        <f>Índice!$G$51*'Datos Generales'!AM185</f>
        <v>0</v>
      </c>
      <c r="AN12" s="46">
        <f>Índice!$G$51*'Datos Generales'!AN185</f>
        <v>0</v>
      </c>
      <c r="AO12" s="46">
        <f>Índice!$G$51*'Datos Generales'!AO185</f>
        <v>0</v>
      </c>
      <c r="AP12" s="46">
        <f>Índice!$G$51*'Datos Generales'!AP185</f>
        <v>0</v>
      </c>
      <c r="AQ12" s="46">
        <f>Índice!$G$51*'Datos Generales'!AQ185</f>
        <v>43941409.470658526</v>
      </c>
    </row>
    <row r="13" spans="2:43">
      <c r="B13" s="61" t="str">
        <f>'Datos Generales'!B186</f>
        <v>7.31.12.00  Ingreso Por Prima Reaseguro Aceptado</v>
      </c>
      <c r="C13" s="46">
        <f>Índice!$G$51*'Datos Generales'!C186</f>
        <v>75895.022662829419</v>
      </c>
      <c r="D13" s="46">
        <f>Índice!$G$51*'Datos Generales'!D186</f>
        <v>0</v>
      </c>
      <c r="E13" s="46">
        <f>Índice!$G$51*'Datos Generales'!E186</f>
        <v>0</v>
      </c>
      <c r="F13" s="46">
        <f>Índice!$G$51*'Datos Generales'!F186</f>
        <v>0</v>
      </c>
      <c r="G13" s="46">
        <f>Índice!$G$51*'Datos Generales'!G186</f>
        <v>0</v>
      </c>
      <c r="H13" s="46">
        <f>Índice!$G$51*'Datos Generales'!H186</f>
        <v>11570.549989039817</v>
      </c>
      <c r="I13" s="46">
        <f>Índice!$G$51*'Datos Generales'!I186</f>
        <v>0</v>
      </c>
      <c r="J13" s="46">
        <f>Índice!$G$51*'Datos Generales'!J186</f>
        <v>0</v>
      </c>
      <c r="K13" s="46">
        <f>Índice!$G$51*'Datos Generales'!K186</f>
        <v>0</v>
      </c>
      <c r="L13" s="46">
        <f>Índice!$G$51*'Datos Generales'!L186</f>
        <v>0</v>
      </c>
      <c r="M13" s="46">
        <f>Índice!$G$51*'Datos Generales'!M186</f>
        <v>0</v>
      </c>
      <c r="N13" s="46">
        <f>Índice!$G$51*'Datos Generales'!N186</f>
        <v>0</v>
      </c>
      <c r="O13" s="46">
        <f>Índice!$G$51*'Datos Generales'!O186</f>
        <v>0</v>
      </c>
      <c r="P13" s="46">
        <f>Índice!$G$51*'Datos Generales'!P186</f>
        <v>0</v>
      </c>
      <c r="Q13" s="46">
        <f>Índice!$G$51*'Datos Generales'!Q186</f>
        <v>0</v>
      </c>
      <c r="R13" s="46">
        <f>Índice!$G$51*'Datos Generales'!R186</f>
        <v>0</v>
      </c>
      <c r="S13" s="46">
        <f>Índice!$G$51*'Datos Generales'!S186</f>
        <v>0</v>
      </c>
      <c r="T13" s="46">
        <f>Índice!$G$51*'Datos Generales'!T186</f>
        <v>0</v>
      </c>
      <c r="U13" s="46">
        <f>Índice!$G$51*'Datos Generales'!U186</f>
        <v>0</v>
      </c>
      <c r="V13" s="46">
        <f>Índice!$G$51*'Datos Generales'!V186</f>
        <v>0</v>
      </c>
      <c r="W13" s="46">
        <f>Índice!$G$51*'Datos Generales'!W186</f>
        <v>0</v>
      </c>
      <c r="X13" s="46">
        <f>Índice!$G$51*'Datos Generales'!X186</f>
        <v>0</v>
      </c>
      <c r="Y13" s="46">
        <f>Índice!$G$51*'Datos Generales'!Y186</f>
        <v>0</v>
      </c>
      <c r="Z13" s="46">
        <f>Índice!$G$51*'Datos Generales'!Z186</f>
        <v>0</v>
      </c>
      <c r="AA13" s="46">
        <f>Índice!$G$51*'Datos Generales'!AA186</f>
        <v>0</v>
      </c>
      <c r="AB13" s="46">
        <f>Índice!$G$51*'Datos Generales'!AB186</f>
        <v>66780.614265208133</v>
      </c>
      <c r="AC13" s="46">
        <f>Índice!$G$51*'Datos Generales'!AC186</f>
        <v>0</v>
      </c>
      <c r="AD13" s="46">
        <f>Índice!$G$51*'Datos Generales'!AD186</f>
        <v>0</v>
      </c>
      <c r="AE13" s="46">
        <f>Índice!$G$51*'Datos Generales'!AE186</f>
        <v>0</v>
      </c>
      <c r="AF13" s="46">
        <f>Índice!$G$51*'Datos Generales'!AF186</f>
        <v>0</v>
      </c>
      <c r="AG13" s="46">
        <f>Índice!$G$51*'Datos Generales'!AG186</f>
        <v>0</v>
      </c>
      <c r="AH13" s="46">
        <f>Índice!$G$51*'Datos Generales'!AH186</f>
        <v>0</v>
      </c>
      <c r="AI13" s="46">
        <f>Índice!$G$51*'Datos Generales'!AI186</f>
        <v>0</v>
      </c>
      <c r="AJ13" s="46">
        <f>Índice!$G$51*'Datos Generales'!AJ186</f>
        <v>0</v>
      </c>
      <c r="AK13" s="46">
        <f>Índice!$G$51*'Datos Generales'!AK186</f>
        <v>0</v>
      </c>
      <c r="AL13" s="46">
        <f>Índice!$G$51*'Datos Generales'!AL186</f>
        <v>0</v>
      </c>
      <c r="AM13" s="46">
        <f>Índice!$G$51*'Datos Generales'!AM186</f>
        <v>0</v>
      </c>
      <c r="AN13" s="46">
        <f>Índice!$G$51*'Datos Generales'!AN186</f>
        <v>0</v>
      </c>
      <c r="AO13" s="46">
        <f>Índice!$G$51*'Datos Generales'!AO186</f>
        <v>0</v>
      </c>
      <c r="AP13" s="46">
        <f>Índice!$G$51*'Datos Generales'!AP186</f>
        <v>0</v>
      </c>
      <c r="AQ13" s="46">
        <f>Índice!$G$51*'Datos Generales'!AQ186</f>
        <v>154246.18691707737</v>
      </c>
    </row>
    <row r="14" spans="2:43">
      <c r="B14" s="61" t="str">
        <f>'Datos Generales'!B187</f>
        <v>7.31.13.00  Devolución Por Rentas Y Siniestros</v>
      </c>
      <c r="C14" s="46">
        <f>Índice!$G$51*'Datos Generales'!C187</f>
        <v>31690.837994357273</v>
      </c>
      <c r="D14" s="46">
        <f>Índice!$G$51*'Datos Generales'!D187</f>
        <v>0</v>
      </c>
      <c r="E14" s="46">
        <f>Índice!$G$51*'Datos Generales'!E187</f>
        <v>10.253074154474936</v>
      </c>
      <c r="F14" s="46">
        <f>Índice!$G$51*'Datos Generales'!F187</f>
        <v>6488.0746140955016</v>
      </c>
      <c r="G14" s="46">
        <f>Índice!$G$51*'Datos Generales'!G187</f>
        <v>0</v>
      </c>
      <c r="H14" s="46">
        <f>Índice!$G$51*'Datos Generales'!H187</f>
        <v>0</v>
      </c>
      <c r="I14" s="46">
        <f>Índice!$G$51*'Datos Generales'!I187</f>
        <v>106332.51073037242</v>
      </c>
      <c r="J14" s="46">
        <f>Índice!$G$51*'Datos Generales'!J187</f>
        <v>0</v>
      </c>
      <c r="K14" s="46">
        <f>Índice!$G$51*'Datos Generales'!K187</f>
        <v>12905.261594812651</v>
      </c>
      <c r="L14" s="46">
        <f>Índice!$G$51*'Datos Generales'!L187</f>
        <v>50571.299524115937</v>
      </c>
      <c r="M14" s="46">
        <f>Índice!$G$51*'Datos Generales'!M187</f>
        <v>48138.138960974677</v>
      </c>
      <c r="N14" s="46">
        <f>Índice!$G$51*'Datos Generales'!N187</f>
        <v>0</v>
      </c>
      <c r="O14" s="46">
        <f>Índice!$G$51*'Datos Generales'!O187</f>
        <v>0</v>
      </c>
      <c r="P14" s="46">
        <f>Índice!$G$51*'Datos Generales'!P187</f>
        <v>52355.37862127972</v>
      </c>
      <c r="Q14" s="46">
        <f>Índice!$G$51*'Datos Generales'!Q187</f>
        <v>0</v>
      </c>
      <c r="R14" s="46">
        <f>Índice!$G$51*'Datos Generales'!R187</f>
        <v>0</v>
      </c>
      <c r="S14" s="46">
        <f>Índice!$G$51*'Datos Generales'!S187</f>
        <v>0</v>
      </c>
      <c r="T14" s="46">
        <f>Índice!$G$51*'Datos Generales'!T187</f>
        <v>-4.4194285148598862E-2</v>
      </c>
      <c r="U14" s="46">
        <f>Índice!$G$51*'Datos Generales'!U187</f>
        <v>0</v>
      </c>
      <c r="V14" s="46">
        <f>Índice!$G$51*'Datos Generales'!V187</f>
        <v>0</v>
      </c>
      <c r="W14" s="46">
        <f>Índice!$G$51*'Datos Generales'!W187</f>
        <v>23098.629270051832</v>
      </c>
      <c r="X14" s="46">
        <f>Índice!$G$51*'Datos Generales'!X187</f>
        <v>4462.8714971609588</v>
      </c>
      <c r="Y14" s="46">
        <f>Índice!$G$51*'Datos Generales'!Y187</f>
        <v>0</v>
      </c>
      <c r="Z14" s="46">
        <f>Índice!$G$51*'Datos Generales'!Z187</f>
        <v>0</v>
      </c>
      <c r="AA14" s="46">
        <f>Índice!$G$51*'Datos Generales'!AA187</f>
        <v>9838.1782054998894</v>
      </c>
      <c r="AB14" s="46">
        <f>Índice!$G$51*'Datos Generales'!AB187</f>
        <v>0</v>
      </c>
      <c r="AC14" s="46">
        <f>Índice!$G$51*'Datos Generales'!AC187</f>
        <v>0</v>
      </c>
      <c r="AD14" s="46">
        <f>Índice!$G$51*'Datos Generales'!AD187</f>
        <v>34881.621187800964</v>
      </c>
      <c r="AE14" s="46">
        <f>Índice!$G$51*'Datos Generales'!AE187</f>
        <v>0</v>
      </c>
      <c r="AF14" s="46">
        <f>Índice!$G$51*'Datos Generales'!AF187</f>
        <v>0</v>
      </c>
      <c r="AG14" s="46">
        <f>Índice!$G$51*'Datos Generales'!AG187</f>
        <v>0</v>
      </c>
      <c r="AH14" s="46">
        <f>Índice!$G$51*'Datos Generales'!AH187</f>
        <v>0</v>
      </c>
      <c r="AI14" s="46">
        <f>Índice!$G$51*'Datos Generales'!AI187</f>
        <v>0</v>
      </c>
      <c r="AJ14" s="46">
        <f>Índice!$G$51*'Datos Generales'!AJ187</f>
        <v>0</v>
      </c>
      <c r="AK14" s="46">
        <f>Índice!$G$51*'Datos Generales'!AK187</f>
        <v>0</v>
      </c>
      <c r="AL14" s="46">
        <f>Índice!$G$51*'Datos Generales'!AL187</f>
        <v>0</v>
      </c>
      <c r="AM14" s="46">
        <f>Índice!$G$51*'Datos Generales'!AM187</f>
        <v>0</v>
      </c>
      <c r="AN14" s="46">
        <f>Índice!$G$51*'Datos Generales'!AN187</f>
        <v>0</v>
      </c>
      <c r="AO14" s="46">
        <f>Índice!$G$51*'Datos Generales'!AO187</f>
        <v>0</v>
      </c>
      <c r="AP14" s="46">
        <f>Índice!$G$51*'Datos Generales'!AP187</f>
        <v>0</v>
      </c>
      <c r="AQ14" s="46">
        <f>Índice!$G$51*'Datos Generales'!AQ187</f>
        <v>380773.01108039118</v>
      </c>
    </row>
    <row r="15" spans="2:43">
      <c r="B15" s="61" t="str">
        <f>'Datos Generales'!B188</f>
        <v>7.31.14.00  Ingreso Por Rentas Y Siniestros Reasegurados</v>
      </c>
      <c r="C15" s="46">
        <f>Índice!$G$51*'Datos Generales'!C188</f>
        <v>1243829.0635761309</v>
      </c>
      <c r="D15" s="46">
        <f>Índice!$G$51*'Datos Generales'!D188</f>
        <v>0</v>
      </c>
      <c r="E15" s="46">
        <f>Índice!$G$51*'Datos Generales'!E188</f>
        <v>132411.33742513487</v>
      </c>
      <c r="F15" s="46">
        <f>Índice!$G$51*'Datos Generales'!F188</f>
        <v>935.01849088890617</v>
      </c>
      <c r="G15" s="46">
        <f>Índice!$G$51*'Datos Generales'!G188</f>
        <v>9784.3495661888974</v>
      </c>
      <c r="H15" s="46">
        <f>Índice!$G$51*'Datos Generales'!H188</f>
        <v>946482.57684502297</v>
      </c>
      <c r="I15" s="46">
        <f>Índice!$G$51*'Datos Generales'!I188</f>
        <v>1157600.0470227194</v>
      </c>
      <c r="J15" s="46">
        <f>Índice!$G$51*'Datos Generales'!J188</f>
        <v>0</v>
      </c>
      <c r="K15" s="46">
        <f>Índice!$G$51*'Datos Generales'!K188</f>
        <v>0</v>
      </c>
      <c r="L15" s="46">
        <f>Índice!$G$51*'Datos Generales'!L188</f>
        <v>16503.29512590068</v>
      </c>
      <c r="M15" s="46">
        <f>Índice!$G$51*'Datos Generales'!M188</f>
        <v>38730.147927111248</v>
      </c>
      <c r="N15" s="46">
        <f>Índice!$G$51*'Datos Generales'!N188</f>
        <v>0</v>
      </c>
      <c r="O15" s="46">
        <f>Índice!$G$51*'Datos Generales'!O188</f>
        <v>0</v>
      </c>
      <c r="P15" s="46">
        <f>Índice!$G$51*'Datos Generales'!P188</f>
        <v>37413.202423968149</v>
      </c>
      <c r="Q15" s="46">
        <f>Índice!$G$51*'Datos Generales'!Q188</f>
        <v>0</v>
      </c>
      <c r="R15" s="46">
        <f>Índice!$G$51*'Datos Generales'!R188</f>
        <v>1129150.9482325821</v>
      </c>
      <c r="S15" s="46">
        <f>Índice!$G$51*'Datos Generales'!S188</f>
        <v>0</v>
      </c>
      <c r="T15" s="46">
        <f>Índice!$G$51*'Datos Generales'!T188</f>
        <v>192796.19893792292</v>
      </c>
      <c r="U15" s="46">
        <f>Índice!$G$51*'Datos Generales'!U188</f>
        <v>246.02958542224985</v>
      </c>
      <c r="V15" s="46">
        <f>Índice!$G$51*'Datos Generales'!V188</f>
        <v>1858857.8605723337</v>
      </c>
      <c r="W15" s="46">
        <f>Índice!$G$51*'Datos Generales'!W188</f>
        <v>39668.03904653481</v>
      </c>
      <c r="X15" s="46">
        <f>Índice!$G$51*'Datos Generales'!X188</f>
        <v>39635.246886954556</v>
      </c>
      <c r="Y15" s="46">
        <f>Índice!$G$51*'Datos Generales'!Y188</f>
        <v>2528156.2674567425</v>
      </c>
      <c r="Z15" s="46">
        <f>Índice!$G$51*'Datos Generales'!Z188</f>
        <v>0</v>
      </c>
      <c r="AA15" s="46">
        <f>Índice!$G$51*'Datos Generales'!AA188</f>
        <v>0</v>
      </c>
      <c r="AB15" s="46">
        <f>Índice!$G$51*'Datos Generales'!AB188</f>
        <v>3510426.3157522571</v>
      </c>
      <c r="AC15" s="46">
        <f>Índice!$G$51*'Datos Generales'!AC188</f>
        <v>0</v>
      </c>
      <c r="AD15" s="46">
        <f>Índice!$G$51*'Datos Generales'!AD188</f>
        <v>76338.998451432242</v>
      </c>
      <c r="AE15" s="46">
        <f>Índice!$G$51*'Datos Generales'!AE188</f>
        <v>0</v>
      </c>
      <c r="AF15" s="46">
        <f>Índice!$G$51*'Datos Generales'!AF188</f>
        <v>0</v>
      </c>
      <c r="AG15" s="46">
        <f>Índice!$G$51*'Datos Generales'!AG188</f>
        <v>0</v>
      </c>
      <c r="AH15" s="46">
        <f>Índice!$G$51*'Datos Generales'!AH188</f>
        <v>0</v>
      </c>
      <c r="AI15" s="46">
        <f>Índice!$G$51*'Datos Generales'!AI188</f>
        <v>0</v>
      </c>
      <c r="AJ15" s="46">
        <f>Índice!$G$51*'Datos Generales'!AJ188</f>
        <v>0</v>
      </c>
      <c r="AK15" s="46">
        <f>Índice!$G$51*'Datos Generales'!AK188</f>
        <v>0</v>
      </c>
      <c r="AL15" s="46">
        <f>Índice!$G$51*'Datos Generales'!AL188</f>
        <v>0</v>
      </c>
      <c r="AM15" s="46">
        <f>Índice!$G$51*'Datos Generales'!AM188</f>
        <v>0</v>
      </c>
      <c r="AN15" s="46">
        <f>Índice!$G$51*'Datos Generales'!AN188</f>
        <v>0</v>
      </c>
      <c r="AO15" s="46">
        <f>Índice!$G$51*'Datos Generales'!AO188</f>
        <v>0</v>
      </c>
      <c r="AP15" s="46">
        <f>Índice!$G$51*'Datos Generales'!AP188</f>
        <v>0</v>
      </c>
      <c r="AQ15" s="46">
        <f>Índice!$G$51*'Datos Generales'!AQ188</f>
        <v>12958964.943325248</v>
      </c>
    </row>
    <row r="16" spans="2:43">
      <c r="B16" s="61" t="str">
        <f>'Datos Generales'!B189</f>
        <v>7.31.15.00  Ingreso Por Comisiones Reaseguro Cedido</v>
      </c>
      <c r="C16" s="46">
        <f>Índice!$G$51*'Datos Generales'!C189</f>
        <v>492345.81497797352</v>
      </c>
      <c r="D16" s="46">
        <f>Índice!$G$51*'Datos Generales'!D189</f>
        <v>0</v>
      </c>
      <c r="E16" s="46">
        <f>Índice!$G$51*'Datos Generales'!E189</f>
        <v>0</v>
      </c>
      <c r="F16" s="46">
        <f>Índice!$G$51*'Datos Generales'!F189</f>
        <v>0</v>
      </c>
      <c r="G16" s="46">
        <f>Índice!$G$51*'Datos Generales'!G189</f>
        <v>10458.179831849584</v>
      </c>
      <c r="H16" s="46">
        <f>Índice!$G$51*'Datos Generales'!H189</f>
        <v>0</v>
      </c>
      <c r="I16" s="46">
        <f>Índice!$G$51*'Datos Generales'!I189</f>
        <v>110639.24381810339</v>
      </c>
      <c r="J16" s="46">
        <f>Índice!$G$51*'Datos Generales'!J189</f>
        <v>0</v>
      </c>
      <c r="K16" s="46">
        <f>Índice!$G$51*'Datos Generales'!K189</f>
        <v>56826.558644048615</v>
      </c>
      <c r="L16" s="46">
        <f>Índice!$G$51*'Datos Generales'!L189</f>
        <v>0</v>
      </c>
      <c r="M16" s="46">
        <f>Índice!$G$51*'Datos Generales'!M189</f>
        <v>67035.350124804652</v>
      </c>
      <c r="N16" s="46">
        <f>Índice!$G$51*'Datos Generales'!N189</f>
        <v>0</v>
      </c>
      <c r="O16" s="46">
        <f>Índice!$G$51*'Datos Generales'!O189</f>
        <v>0</v>
      </c>
      <c r="P16" s="46">
        <f>Índice!$G$51*'Datos Generales'!P189</f>
        <v>25525.072301850501</v>
      </c>
      <c r="Q16" s="46">
        <f>Índice!$G$51*'Datos Generales'!Q189</f>
        <v>0</v>
      </c>
      <c r="R16" s="46">
        <f>Índice!$G$51*'Datos Generales'!R189</f>
        <v>153614.2970280227</v>
      </c>
      <c r="S16" s="46">
        <f>Índice!$G$51*'Datos Generales'!S189</f>
        <v>0</v>
      </c>
      <c r="T16" s="46">
        <f>Índice!$G$51*'Datos Generales'!T189</f>
        <v>23331.975095636433</v>
      </c>
      <c r="U16" s="46">
        <f>Índice!$G$51*'Datos Generales'!U189</f>
        <v>0</v>
      </c>
      <c r="V16" s="46">
        <f>Índice!$G$51*'Datos Generales'!V189</f>
        <v>0</v>
      </c>
      <c r="W16" s="46">
        <f>Índice!$G$51*'Datos Generales'!W189</f>
        <v>0</v>
      </c>
      <c r="X16" s="46">
        <f>Índice!$G$51*'Datos Generales'!X189</f>
        <v>56269.091931184194</v>
      </c>
      <c r="Y16" s="46">
        <f>Índice!$G$51*'Datos Generales'!Y189</f>
        <v>123833.84539778391</v>
      </c>
      <c r="Z16" s="46">
        <f>Índice!$G$51*'Datos Generales'!Z189</f>
        <v>299.76983616294609</v>
      </c>
      <c r="AA16" s="46">
        <f>Índice!$G$51*'Datos Generales'!AA189</f>
        <v>0</v>
      </c>
      <c r="AB16" s="46">
        <f>Índice!$G$51*'Datos Generales'!AB189</f>
        <v>21849.742966037575</v>
      </c>
      <c r="AC16" s="46">
        <f>Índice!$G$51*'Datos Generales'!AC189</f>
        <v>0</v>
      </c>
      <c r="AD16" s="46">
        <f>Índice!$G$51*'Datos Generales'!AD189</f>
        <v>0</v>
      </c>
      <c r="AE16" s="46">
        <f>Índice!$G$51*'Datos Generales'!AE189</f>
        <v>0</v>
      </c>
      <c r="AF16" s="46">
        <f>Índice!$G$51*'Datos Generales'!AF189</f>
        <v>0</v>
      </c>
      <c r="AG16" s="46">
        <f>Índice!$G$51*'Datos Generales'!AG189</f>
        <v>0</v>
      </c>
      <c r="AH16" s="46">
        <f>Índice!$G$51*'Datos Generales'!AH189</f>
        <v>0</v>
      </c>
      <c r="AI16" s="46">
        <f>Índice!$G$51*'Datos Generales'!AI189</f>
        <v>0</v>
      </c>
      <c r="AJ16" s="46">
        <f>Índice!$G$51*'Datos Generales'!AJ189</f>
        <v>0</v>
      </c>
      <c r="AK16" s="46">
        <f>Índice!$G$51*'Datos Generales'!AK189</f>
        <v>0</v>
      </c>
      <c r="AL16" s="46">
        <f>Índice!$G$51*'Datos Generales'!AL189</f>
        <v>0</v>
      </c>
      <c r="AM16" s="46">
        <f>Índice!$G$51*'Datos Generales'!AM189</f>
        <v>0</v>
      </c>
      <c r="AN16" s="46">
        <f>Índice!$G$51*'Datos Generales'!AN189</f>
        <v>0</v>
      </c>
      <c r="AO16" s="46">
        <f>Índice!$G$51*'Datos Generales'!AO189</f>
        <v>0</v>
      </c>
      <c r="AP16" s="46">
        <f>Índice!$G$51*'Datos Generales'!AP189</f>
        <v>0</v>
      </c>
      <c r="AQ16" s="46">
        <f>Índice!$G$51*'Datos Generales'!AQ189</f>
        <v>1142028.9419534581</v>
      </c>
    </row>
    <row r="17" spans="2:43">
      <c r="B17" s="61" t="str">
        <f>'Datos Generales'!B190</f>
        <v>7.31.16.00  Ingreso Por Activos Financieros A Valor Razonable</v>
      </c>
      <c r="C17" s="46">
        <f>Índice!$G$51*'Datos Generales'!C190</f>
        <v>0</v>
      </c>
      <c r="D17" s="46">
        <f>Índice!$G$51*'Datos Generales'!D190</f>
        <v>0</v>
      </c>
      <c r="E17" s="46">
        <f>Índice!$G$51*'Datos Generales'!E190</f>
        <v>0</v>
      </c>
      <c r="F17" s="46">
        <f>Índice!$G$51*'Datos Generales'!F190</f>
        <v>2158032.0461600469</v>
      </c>
      <c r="G17" s="46">
        <f>Índice!$G$51*'Datos Generales'!G190</f>
        <v>16224.517575183318</v>
      </c>
      <c r="H17" s="46">
        <f>Índice!$G$51*'Datos Generales'!H190</f>
        <v>295814.84539071284</v>
      </c>
      <c r="I17" s="46">
        <f>Índice!$G$51*'Datos Generales'!I190</f>
        <v>5273868.1401630593</v>
      </c>
      <c r="J17" s="46">
        <f>Índice!$G$51*'Datos Generales'!J190</f>
        <v>0</v>
      </c>
      <c r="K17" s="46">
        <f>Índice!$G$51*'Datos Generales'!K190</f>
        <v>276203.27780174091</v>
      </c>
      <c r="L17" s="46">
        <f>Índice!$G$51*'Datos Generales'!L190</f>
        <v>5636137.5343831535</v>
      </c>
      <c r="M17" s="46">
        <f>Índice!$G$51*'Datos Generales'!M190</f>
        <v>66359.88467059347</v>
      </c>
      <c r="N17" s="46">
        <f>Índice!$G$51*'Datos Generales'!N190</f>
        <v>0</v>
      </c>
      <c r="O17" s="46">
        <f>Índice!$G$51*'Datos Generales'!O190</f>
        <v>0</v>
      </c>
      <c r="P17" s="46">
        <f>Índice!$G$51*'Datos Generales'!P190</f>
        <v>868152.93520764238</v>
      </c>
      <c r="Q17" s="46">
        <f>Índice!$G$51*'Datos Generales'!Q190</f>
        <v>0</v>
      </c>
      <c r="R17" s="46">
        <f>Índice!$G$51*'Datos Generales'!R190</f>
        <v>35094.770225072651</v>
      </c>
      <c r="S17" s="46">
        <f>Índice!$G$51*'Datos Generales'!S190</f>
        <v>0</v>
      </c>
      <c r="T17" s="46">
        <f>Índice!$G$51*'Datos Generales'!T190</f>
        <v>103190.47383344764</v>
      </c>
      <c r="U17" s="46">
        <f>Índice!$G$51*'Datos Generales'!U190</f>
        <v>16665.178792399995</v>
      </c>
      <c r="V17" s="46">
        <f>Índice!$G$51*'Datos Generales'!V190</f>
        <v>2705930.25434695</v>
      </c>
      <c r="W17" s="46">
        <f>Índice!$G$51*'Datos Generales'!W190</f>
        <v>0</v>
      </c>
      <c r="X17" s="46">
        <f>Índice!$G$51*'Datos Generales'!X190</f>
        <v>6363.3583414061559</v>
      </c>
      <c r="Y17" s="46">
        <f>Índice!$G$51*'Datos Generales'!Y190</f>
        <v>64251689.989464082</v>
      </c>
      <c r="Z17" s="46">
        <f>Índice!$G$51*'Datos Generales'!Z190</f>
        <v>612867.69645243627</v>
      </c>
      <c r="AA17" s="46">
        <f>Índice!$G$51*'Datos Generales'!AA190</f>
        <v>0</v>
      </c>
      <c r="AB17" s="46">
        <f>Índice!$G$51*'Datos Generales'!AB190</f>
        <v>4476431.806450244</v>
      </c>
      <c r="AC17" s="46">
        <f>Índice!$G$51*'Datos Generales'!AC190</f>
        <v>0</v>
      </c>
      <c r="AD17" s="46">
        <f>Índice!$G$51*'Datos Generales'!AD190</f>
        <v>2662637.0906725307</v>
      </c>
      <c r="AE17" s="46">
        <f>Índice!$G$51*'Datos Generales'!AE190</f>
        <v>0</v>
      </c>
      <c r="AF17" s="46">
        <f>Índice!$G$51*'Datos Generales'!AF190</f>
        <v>0</v>
      </c>
      <c r="AG17" s="46">
        <f>Índice!$G$51*'Datos Generales'!AG190</f>
        <v>0</v>
      </c>
      <c r="AH17" s="46">
        <f>Índice!$G$51*'Datos Generales'!AH190</f>
        <v>0</v>
      </c>
      <c r="AI17" s="46">
        <f>Índice!$G$51*'Datos Generales'!AI190</f>
        <v>0</v>
      </c>
      <c r="AJ17" s="46">
        <f>Índice!$G$51*'Datos Generales'!AJ190</f>
        <v>0</v>
      </c>
      <c r="AK17" s="46">
        <f>Índice!$G$51*'Datos Generales'!AK190</f>
        <v>0</v>
      </c>
      <c r="AL17" s="46">
        <f>Índice!$G$51*'Datos Generales'!AL190</f>
        <v>0</v>
      </c>
      <c r="AM17" s="46">
        <f>Índice!$G$51*'Datos Generales'!AM190</f>
        <v>0</v>
      </c>
      <c r="AN17" s="46">
        <f>Índice!$G$51*'Datos Generales'!AN190</f>
        <v>0</v>
      </c>
      <c r="AO17" s="46">
        <f>Índice!$G$51*'Datos Generales'!AO190</f>
        <v>0</v>
      </c>
      <c r="AP17" s="46">
        <f>Índice!$G$51*'Datos Generales'!AP190</f>
        <v>0</v>
      </c>
      <c r="AQ17" s="46">
        <f>Índice!$G$51*'Datos Generales'!AQ190</f>
        <v>89461663.799930692</v>
      </c>
    </row>
    <row r="18" spans="2:43">
      <c r="B18" s="61" t="str">
        <f>'Datos Generales'!B191</f>
        <v>7.31.17.00  Ingreso Por Activos Financieros A Costo Amortizado</v>
      </c>
      <c r="C18" s="46">
        <f>Índice!$G$51*'Datos Generales'!C191</f>
        <v>0</v>
      </c>
      <c r="D18" s="46">
        <f>Índice!$G$51*'Datos Generales'!D191</f>
        <v>0</v>
      </c>
      <c r="E18" s="46">
        <f>Índice!$G$51*'Datos Generales'!E191</f>
        <v>0</v>
      </c>
      <c r="F18" s="46">
        <f>Índice!$G$51*'Datos Generales'!F191</f>
        <v>587.60721533577043</v>
      </c>
      <c r="G18" s="46">
        <f>Índice!$G$51*'Datos Generales'!G191</f>
        <v>21913.95726235849</v>
      </c>
      <c r="H18" s="46">
        <f>Índice!$G$51*'Datos Generales'!H191</f>
        <v>9027.9201815854776</v>
      </c>
      <c r="I18" s="46">
        <f>Índice!$G$51*'Datos Generales'!I191</f>
        <v>0</v>
      </c>
      <c r="J18" s="46">
        <f>Índice!$G$51*'Datos Generales'!J191</f>
        <v>0</v>
      </c>
      <c r="K18" s="46">
        <f>Índice!$G$51*'Datos Generales'!K191</f>
        <v>0</v>
      </c>
      <c r="L18" s="46">
        <f>Índice!$G$51*'Datos Generales'!L191</f>
        <v>1048694.8985652768</v>
      </c>
      <c r="M18" s="46">
        <f>Índice!$G$51*'Datos Generales'!M191</f>
        <v>0</v>
      </c>
      <c r="N18" s="46">
        <f>Índice!$G$51*'Datos Generales'!N191</f>
        <v>0</v>
      </c>
      <c r="O18" s="46">
        <f>Índice!$G$51*'Datos Generales'!O191</f>
        <v>0</v>
      </c>
      <c r="P18" s="46">
        <f>Índice!$G$51*'Datos Generales'!P191</f>
        <v>0</v>
      </c>
      <c r="Q18" s="46">
        <f>Índice!$G$51*'Datos Generales'!Q191</f>
        <v>0</v>
      </c>
      <c r="R18" s="46">
        <f>Índice!$G$51*'Datos Generales'!R191</f>
        <v>0</v>
      </c>
      <c r="S18" s="46">
        <f>Índice!$G$51*'Datos Generales'!S191</f>
        <v>382.63412081656895</v>
      </c>
      <c r="T18" s="46">
        <f>Índice!$G$51*'Datos Generales'!T191</f>
        <v>0</v>
      </c>
      <c r="U18" s="46">
        <f>Índice!$G$51*'Datos Generales'!U191</f>
        <v>0</v>
      </c>
      <c r="V18" s="46">
        <f>Índice!$G$51*'Datos Generales'!V191</f>
        <v>0</v>
      </c>
      <c r="W18" s="46">
        <f>Índice!$G$51*'Datos Generales'!W191</f>
        <v>0</v>
      </c>
      <c r="X18" s="46">
        <f>Índice!$G$51*'Datos Generales'!X191</f>
        <v>0</v>
      </c>
      <c r="Y18" s="46">
        <f>Índice!$G$51*'Datos Generales'!Y191</f>
        <v>0</v>
      </c>
      <c r="Z18" s="46">
        <f>Índice!$G$51*'Datos Generales'!Z191</f>
        <v>0</v>
      </c>
      <c r="AA18" s="46">
        <f>Índice!$G$51*'Datos Generales'!AA191</f>
        <v>0</v>
      </c>
      <c r="AB18" s="46">
        <f>Índice!$G$51*'Datos Generales'!AB191</f>
        <v>0</v>
      </c>
      <c r="AC18" s="46">
        <f>Índice!$G$51*'Datos Generales'!AC191</f>
        <v>0</v>
      </c>
      <c r="AD18" s="46">
        <f>Índice!$G$51*'Datos Generales'!AD191</f>
        <v>0</v>
      </c>
      <c r="AE18" s="46">
        <f>Índice!$G$51*'Datos Generales'!AE191</f>
        <v>0</v>
      </c>
      <c r="AF18" s="46">
        <f>Índice!$G$51*'Datos Generales'!AF191</f>
        <v>0</v>
      </c>
      <c r="AG18" s="46">
        <f>Índice!$G$51*'Datos Generales'!AG191</f>
        <v>0</v>
      </c>
      <c r="AH18" s="46">
        <f>Índice!$G$51*'Datos Generales'!AH191</f>
        <v>0</v>
      </c>
      <c r="AI18" s="46">
        <f>Índice!$G$51*'Datos Generales'!AI191</f>
        <v>0</v>
      </c>
      <c r="AJ18" s="46">
        <f>Índice!$G$51*'Datos Generales'!AJ191</f>
        <v>0</v>
      </c>
      <c r="AK18" s="46">
        <f>Índice!$G$51*'Datos Generales'!AK191</f>
        <v>0</v>
      </c>
      <c r="AL18" s="46">
        <f>Índice!$G$51*'Datos Generales'!AL191</f>
        <v>0</v>
      </c>
      <c r="AM18" s="46">
        <f>Índice!$G$51*'Datos Generales'!AM191</f>
        <v>0</v>
      </c>
      <c r="AN18" s="46">
        <f>Índice!$G$51*'Datos Generales'!AN191</f>
        <v>0</v>
      </c>
      <c r="AO18" s="46">
        <f>Índice!$G$51*'Datos Generales'!AO191</f>
        <v>0</v>
      </c>
      <c r="AP18" s="46">
        <f>Índice!$G$51*'Datos Generales'!AP191</f>
        <v>0</v>
      </c>
      <c r="AQ18" s="46">
        <f>Índice!$G$51*'Datos Generales'!AQ191</f>
        <v>1080607.0173453731</v>
      </c>
    </row>
    <row r="19" spans="2:43">
      <c r="B19" s="61" t="str">
        <f>'Datos Generales'!B192</f>
        <v>7.31.18.00  Ingreso Por Activos Inmobiliarios</v>
      </c>
      <c r="C19" s="46">
        <f>Índice!$G$51*'Datos Generales'!C192</f>
        <v>0</v>
      </c>
      <c r="D19" s="46">
        <f>Índice!$G$51*'Datos Generales'!D192</f>
        <v>0</v>
      </c>
      <c r="E19" s="46">
        <f>Índice!$G$51*'Datos Generales'!E192</f>
        <v>0</v>
      </c>
      <c r="F19" s="46">
        <f>Índice!$G$51*'Datos Generales'!F192</f>
        <v>0</v>
      </c>
      <c r="G19" s="46">
        <f>Índice!$G$51*'Datos Generales'!G192</f>
        <v>0</v>
      </c>
      <c r="H19" s="46">
        <f>Índice!$G$51*'Datos Generales'!H192</f>
        <v>0</v>
      </c>
      <c r="I19" s="46">
        <f>Índice!$G$51*'Datos Generales'!I192</f>
        <v>461.87447408800671</v>
      </c>
      <c r="J19" s="46">
        <f>Índice!$G$51*'Datos Generales'!J192</f>
        <v>0</v>
      </c>
      <c r="K19" s="46">
        <f>Índice!$G$51*'Datos Generales'!K192</f>
        <v>0</v>
      </c>
      <c r="L19" s="46">
        <f>Índice!$G$51*'Datos Generales'!L192</f>
        <v>0</v>
      </c>
      <c r="M19" s="46">
        <f>Índice!$G$51*'Datos Generales'!M192</f>
        <v>0</v>
      </c>
      <c r="N19" s="46">
        <f>Índice!$G$51*'Datos Generales'!N192</f>
        <v>0</v>
      </c>
      <c r="O19" s="46">
        <f>Índice!$G$51*'Datos Generales'!O192</f>
        <v>0</v>
      </c>
      <c r="P19" s="46">
        <f>Índice!$G$51*'Datos Generales'!P192</f>
        <v>0</v>
      </c>
      <c r="Q19" s="46">
        <f>Índice!$G$51*'Datos Generales'!Q192</f>
        <v>0</v>
      </c>
      <c r="R19" s="46">
        <f>Índice!$G$51*'Datos Generales'!R192</f>
        <v>2006.4205457463884</v>
      </c>
      <c r="S19" s="46">
        <f>Índice!$G$51*'Datos Generales'!S192</f>
        <v>1110.3372200733977</v>
      </c>
      <c r="T19" s="46">
        <f>Índice!$G$51*'Datos Generales'!T192</f>
        <v>-8329.7388648079141</v>
      </c>
      <c r="U19" s="46">
        <f>Índice!$G$51*'Datos Generales'!U192</f>
        <v>0</v>
      </c>
      <c r="V19" s="46">
        <f>Índice!$G$51*'Datos Generales'!V192</f>
        <v>0</v>
      </c>
      <c r="W19" s="46">
        <f>Índice!$G$51*'Datos Generales'!W192</f>
        <v>0</v>
      </c>
      <c r="X19" s="46">
        <f>Índice!$G$51*'Datos Generales'!X192</f>
        <v>0</v>
      </c>
      <c r="Y19" s="46">
        <f>Índice!$G$51*'Datos Generales'!Y192</f>
        <v>0</v>
      </c>
      <c r="Z19" s="46">
        <f>Índice!$G$51*'Datos Generales'!Z192</f>
        <v>0</v>
      </c>
      <c r="AA19" s="46">
        <f>Índice!$G$51*'Datos Generales'!AA192</f>
        <v>0</v>
      </c>
      <c r="AB19" s="46">
        <f>Índice!$G$51*'Datos Generales'!AB192</f>
        <v>531.1269189158611</v>
      </c>
      <c r="AC19" s="46">
        <f>Índice!$G$51*'Datos Generales'!AC192</f>
        <v>0</v>
      </c>
      <c r="AD19" s="46">
        <f>Índice!$G$51*'Datos Generales'!AD192</f>
        <v>0</v>
      </c>
      <c r="AE19" s="46">
        <f>Índice!$G$51*'Datos Generales'!AE192</f>
        <v>0</v>
      </c>
      <c r="AF19" s="46">
        <f>Índice!$G$51*'Datos Generales'!AF192</f>
        <v>0</v>
      </c>
      <c r="AG19" s="46">
        <f>Índice!$G$51*'Datos Generales'!AG192</f>
        <v>0</v>
      </c>
      <c r="AH19" s="46">
        <f>Índice!$G$51*'Datos Generales'!AH192</f>
        <v>0</v>
      </c>
      <c r="AI19" s="46">
        <f>Índice!$G$51*'Datos Generales'!AI192</f>
        <v>0</v>
      </c>
      <c r="AJ19" s="46">
        <f>Índice!$G$51*'Datos Generales'!AJ192</f>
        <v>0</v>
      </c>
      <c r="AK19" s="46">
        <f>Índice!$G$51*'Datos Generales'!AK192</f>
        <v>0</v>
      </c>
      <c r="AL19" s="46">
        <f>Índice!$G$51*'Datos Generales'!AL192</f>
        <v>0</v>
      </c>
      <c r="AM19" s="46">
        <f>Índice!$G$51*'Datos Generales'!AM192</f>
        <v>0</v>
      </c>
      <c r="AN19" s="46">
        <f>Índice!$G$51*'Datos Generales'!AN192</f>
        <v>0</v>
      </c>
      <c r="AO19" s="46">
        <f>Índice!$G$51*'Datos Generales'!AO192</f>
        <v>0</v>
      </c>
      <c r="AP19" s="46">
        <f>Índice!$G$51*'Datos Generales'!AP192</f>
        <v>0</v>
      </c>
      <c r="AQ19" s="46">
        <f>Índice!$G$51*'Datos Generales'!AQ192</f>
        <v>-4219.9797059842595</v>
      </c>
    </row>
    <row r="20" spans="2:43">
      <c r="B20" s="61" t="str">
        <f>'Datos Generales'!B193</f>
        <v>7.31.19.00  Intereses Y Dividendos Recibidos</v>
      </c>
      <c r="C20" s="46">
        <f>Índice!$G$51*'Datos Generales'!C193</f>
        <v>1435.5187701967882</v>
      </c>
      <c r="D20" s="46">
        <f>Índice!$G$51*'Datos Generales'!D193</f>
        <v>0</v>
      </c>
      <c r="E20" s="46">
        <f>Índice!$G$51*'Datos Generales'!E193</f>
        <v>0</v>
      </c>
      <c r="F20" s="46">
        <f>Índice!$G$51*'Datos Generales'!F193</f>
        <v>0</v>
      </c>
      <c r="G20" s="46">
        <f>Índice!$G$51*'Datos Generales'!G193</f>
        <v>130.28475261806943</v>
      </c>
      <c r="H20" s="46">
        <f>Índice!$G$51*'Datos Generales'!H193</f>
        <v>0</v>
      </c>
      <c r="I20" s="46">
        <f>Índice!$G$51*'Datos Generales'!I193</f>
        <v>300.07919615898629</v>
      </c>
      <c r="J20" s="46">
        <f>Índice!$G$51*'Datos Generales'!J193</f>
        <v>0</v>
      </c>
      <c r="K20" s="46">
        <f>Índice!$G$51*'Datos Generales'!K193</f>
        <v>0</v>
      </c>
      <c r="L20" s="46">
        <f>Índice!$G$51*'Datos Generales'!L193</f>
        <v>0</v>
      </c>
      <c r="M20" s="46">
        <f>Índice!$G$51*'Datos Generales'!M193</f>
        <v>791.5196470114056</v>
      </c>
      <c r="N20" s="46">
        <f>Índice!$G$51*'Datos Generales'!N193</f>
        <v>0</v>
      </c>
      <c r="O20" s="46">
        <f>Índice!$G$51*'Datos Generales'!O193</f>
        <v>1236.9538470241337</v>
      </c>
      <c r="P20" s="46">
        <f>Índice!$G$51*'Datos Generales'!P193</f>
        <v>10070.33078538548</v>
      </c>
      <c r="Q20" s="46">
        <f>Índice!$G$51*'Datos Generales'!Q193</f>
        <v>0</v>
      </c>
      <c r="R20" s="46">
        <f>Índice!$G$51*'Datos Generales'!R193</f>
        <v>0</v>
      </c>
      <c r="S20" s="46">
        <f>Índice!$G$51*'Datos Generales'!S193</f>
        <v>8152.6965585026264</v>
      </c>
      <c r="T20" s="46">
        <f>Índice!$G$51*'Datos Generales'!T193</f>
        <v>16695.186712015897</v>
      </c>
      <c r="U20" s="46">
        <f>Índice!$G$51*'Datos Generales'!U193</f>
        <v>1179.6780534715494</v>
      </c>
      <c r="V20" s="46">
        <f>Índice!$G$51*'Datos Generales'!V193</f>
        <v>24291.344637642214</v>
      </c>
      <c r="W20" s="46">
        <f>Índice!$G$51*'Datos Generales'!W193</f>
        <v>0</v>
      </c>
      <c r="X20" s="46">
        <f>Índice!$G$51*'Datos Generales'!X193</f>
        <v>1592.7178424703543</v>
      </c>
      <c r="Y20" s="46">
        <f>Índice!$G$51*'Datos Generales'!Y193</f>
        <v>26900.265872819451</v>
      </c>
      <c r="Z20" s="46">
        <f>Índice!$G$51*'Datos Generales'!Z193</f>
        <v>0</v>
      </c>
      <c r="AA20" s="46">
        <f>Índice!$G$51*'Datos Generales'!AA193</f>
        <v>0</v>
      </c>
      <c r="AB20" s="46">
        <f>Índice!$G$51*'Datos Generales'!AB193</f>
        <v>31989.723944817248</v>
      </c>
      <c r="AC20" s="46">
        <f>Índice!$G$51*'Datos Generales'!AC193</f>
        <v>0</v>
      </c>
      <c r="AD20" s="46">
        <f>Índice!$G$51*'Datos Generales'!AD193</f>
        <v>0</v>
      </c>
      <c r="AE20" s="46">
        <f>Índice!$G$51*'Datos Generales'!AE193</f>
        <v>0</v>
      </c>
      <c r="AF20" s="46">
        <f>Índice!$G$51*'Datos Generales'!AF193</f>
        <v>0</v>
      </c>
      <c r="AG20" s="46">
        <f>Índice!$G$51*'Datos Generales'!AG193</f>
        <v>0</v>
      </c>
      <c r="AH20" s="46">
        <f>Índice!$G$51*'Datos Generales'!AH193</f>
        <v>0</v>
      </c>
      <c r="AI20" s="46">
        <f>Índice!$G$51*'Datos Generales'!AI193</f>
        <v>0</v>
      </c>
      <c r="AJ20" s="46">
        <f>Índice!$G$51*'Datos Generales'!AJ193</f>
        <v>0</v>
      </c>
      <c r="AK20" s="46">
        <f>Índice!$G$51*'Datos Generales'!AK193</f>
        <v>0</v>
      </c>
      <c r="AL20" s="46">
        <f>Índice!$G$51*'Datos Generales'!AL193</f>
        <v>0</v>
      </c>
      <c r="AM20" s="46">
        <f>Índice!$G$51*'Datos Generales'!AM193</f>
        <v>0</v>
      </c>
      <c r="AN20" s="46">
        <f>Índice!$G$51*'Datos Generales'!AN193</f>
        <v>0</v>
      </c>
      <c r="AO20" s="46">
        <f>Índice!$G$51*'Datos Generales'!AO193</f>
        <v>0</v>
      </c>
      <c r="AP20" s="46">
        <f>Índice!$G$51*'Datos Generales'!AP193</f>
        <v>0</v>
      </c>
      <c r="AQ20" s="46">
        <f>Índice!$G$51*'Datos Generales'!AQ193</f>
        <v>124766.30062013421</v>
      </c>
    </row>
    <row r="21" spans="2:43">
      <c r="B21" s="61" t="str">
        <f>'Datos Generales'!B194</f>
        <v>7.31.20.00  Préstamos Y Partidas Por Cobrar</v>
      </c>
      <c r="C21" s="46">
        <f>Índice!$G$51*'Datos Generales'!C194</f>
        <v>0</v>
      </c>
      <c r="D21" s="46">
        <f>Índice!$G$51*'Datos Generales'!D194</f>
        <v>0</v>
      </c>
      <c r="E21" s="46">
        <f>Índice!$G$51*'Datos Generales'!E194</f>
        <v>1104.8571287149716</v>
      </c>
      <c r="F21" s="46">
        <f>Índice!$G$51*'Datos Generales'!F194</f>
        <v>0</v>
      </c>
      <c r="G21" s="46">
        <f>Índice!$G$51*'Datos Generales'!G194</f>
        <v>0</v>
      </c>
      <c r="H21" s="46">
        <f>Índice!$G$51*'Datos Generales'!H194</f>
        <v>0</v>
      </c>
      <c r="I21" s="46">
        <f>Índice!$G$51*'Datos Generales'!I194</f>
        <v>0</v>
      </c>
      <c r="J21" s="46">
        <f>Índice!$G$51*'Datos Generales'!J194</f>
        <v>0</v>
      </c>
      <c r="K21" s="46">
        <f>Índice!$G$51*'Datos Generales'!K194</f>
        <v>0</v>
      </c>
      <c r="L21" s="46">
        <f>Índice!$G$51*'Datos Generales'!L194</f>
        <v>0</v>
      </c>
      <c r="M21" s="46">
        <f>Índice!$G$51*'Datos Generales'!M194</f>
        <v>0</v>
      </c>
      <c r="N21" s="46">
        <f>Índice!$G$51*'Datos Generales'!N194</f>
        <v>0</v>
      </c>
      <c r="O21" s="46">
        <f>Índice!$G$51*'Datos Generales'!O194</f>
        <v>0</v>
      </c>
      <c r="P21" s="46">
        <f>Índice!$G$51*'Datos Generales'!P194</f>
        <v>0</v>
      </c>
      <c r="Q21" s="46">
        <f>Índice!$G$51*'Datos Generales'!Q194</f>
        <v>0</v>
      </c>
      <c r="R21" s="46">
        <f>Índice!$G$51*'Datos Generales'!R194</f>
        <v>0</v>
      </c>
      <c r="S21" s="46">
        <f>Índice!$G$51*'Datos Generales'!S194</f>
        <v>0</v>
      </c>
      <c r="T21" s="46">
        <f>Índice!$G$51*'Datos Generales'!T194</f>
        <v>25515.216976262363</v>
      </c>
      <c r="U21" s="46">
        <f>Índice!$G$51*'Datos Generales'!U194</f>
        <v>44.194285148598865</v>
      </c>
      <c r="V21" s="46">
        <f>Índice!$G$51*'Datos Generales'!V194</f>
        <v>0</v>
      </c>
      <c r="W21" s="46">
        <f>Índice!$G$51*'Datos Generales'!W194</f>
        <v>0</v>
      </c>
      <c r="X21" s="46">
        <f>Índice!$G$51*'Datos Generales'!X194</f>
        <v>0</v>
      </c>
      <c r="Y21" s="46">
        <f>Índice!$G$51*'Datos Generales'!Y194</f>
        <v>0</v>
      </c>
      <c r="Z21" s="46">
        <f>Índice!$G$51*'Datos Generales'!Z194</f>
        <v>0</v>
      </c>
      <c r="AA21" s="46">
        <f>Índice!$G$51*'Datos Generales'!AA194</f>
        <v>0</v>
      </c>
      <c r="AB21" s="46">
        <f>Índice!$G$51*'Datos Generales'!AB194</f>
        <v>0</v>
      </c>
      <c r="AC21" s="46">
        <f>Índice!$G$51*'Datos Generales'!AC194</f>
        <v>0</v>
      </c>
      <c r="AD21" s="46">
        <f>Índice!$G$51*'Datos Generales'!AD194</f>
        <v>0</v>
      </c>
      <c r="AE21" s="46">
        <f>Índice!$G$51*'Datos Generales'!AE194</f>
        <v>0</v>
      </c>
      <c r="AF21" s="46">
        <f>Índice!$G$51*'Datos Generales'!AF194</f>
        <v>0</v>
      </c>
      <c r="AG21" s="46">
        <f>Índice!$G$51*'Datos Generales'!AG194</f>
        <v>0</v>
      </c>
      <c r="AH21" s="46">
        <f>Índice!$G$51*'Datos Generales'!AH194</f>
        <v>0</v>
      </c>
      <c r="AI21" s="46">
        <f>Índice!$G$51*'Datos Generales'!AI194</f>
        <v>0</v>
      </c>
      <c r="AJ21" s="46">
        <f>Índice!$G$51*'Datos Generales'!AJ194</f>
        <v>0</v>
      </c>
      <c r="AK21" s="46">
        <f>Índice!$G$51*'Datos Generales'!AK194</f>
        <v>0</v>
      </c>
      <c r="AL21" s="46">
        <f>Índice!$G$51*'Datos Generales'!AL194</f>
        <v>0</v>
      </c>
      <c r="AM21" s="46">
        <f>Índice!$G$51*'Datos Generales'!AM194</f>
        <v>0</v>
      </c>
      <c r="AN21" s="46">
        <f>Índice!$G$51*'Datos Generales'!AN194</f>
        <v>0</v>
      </c>
      <c r="AO21" s="46">
        <f>Índice!$G$51*'Datos Generales'!AO194</f>
        <v>0</v>
      </c>
      <c r="AP21" s="46">
        <f>Índice!$G$51*'Datos Generales'!AP194</f>
        <v>0</v>
      </c>
      <c r="AQ21" s="46">
        <f>Índice!$G$51*'Datos Generales'!AQ194</f>
        <v>26664.268390125933</v>
      </c>
    </row>
    <row r="22" spans="2:43">
      <c r="B22" s="61" t="str">
        <f>'Datos Generales'!B195</f>
        <v>7.31.21.00  Otros Ingresos De La Actividad Aseguradora</v>
      </c>
      <c r="C22" s="46">
        <f>Índice!$G$51*'Datos Generales'!C195</f>
        <v>0</v>
      </c>
      <c r="D22" s="46">
        <f>Índice!$G$51*'Datos Generales'!D195</f>
        <v>0</v>
      </c>
      <c r="E22" s="46">
        <f>Índice!$G$51*'Datos Generales'!E195</f>
        <v>87313.455922387759</v>
      </c>
      <c r="F22" s="46">
        <f>Índice!$G$51*'Datos Generales'!F195</f>
        <v>4898.2735944449551</v>
      </c>
      <c r="G22" s="46">
        <f>Índice!$G$51*'Datos Generales'!G195</f>
        <v>0</v>
      </c>
      <c r="H22" s="46">
        <f>Índice!$G$51*'Datos Generales'!H195</f>
        <v>0</v>
      </c>
      <c r="I22" s="46">
        <f>Índice!$G$51*'Datos Generales'!I195</f>
        <v>0</v>
      </c>
      <c r="J22" s="46">
        <f>Índice!$G$51*'Datos Generales'!J195</f>
        <v>41751.534425580357</v>
      </c>
      <c r="K22" s="46">
        <f>Índice!$G$51*'Datos Generales'!K195</f>
        <v>27977.987710453184</v>
      </c>
      <c r="L22" s="46">
        <f>Índice!$G$51*'Datos Generales'!L195</f>
        <v>0</v>
      </c>
      <c r="M22" s="46">
        <f>Índice!$G$51*'Datos Generales'!M195</f>
        <v>119095.77608700262</v>
      </c>
      <c r="N22" s="46">
        <f>Índice!$G$51*'Datos Generales'!N195</f>
        <v>319.96662447585578</v>
      </c>
      <c r="O22" s="46">
        <f>Índice!$G$51*'Datos Generales'!O195</f>
        <v>0</v>
      </c>
      <c r="P22" s="46">
        <f>Índice!$G$51*'Datos Generales'!P195</f>
        <v>0</v>
      </c>
      <c r="Q22" s="46">
        <f>Índice!$G$51*'Datos Generales'!Q195</f>
        <v>0</v>
      </c>
      <c r="R22" s="46">
        <f>Índice!$G$51*'Datos Generales'!R195</f>
        <v>0</v>
      </c>
      <c r="S22" s="46">
        <f>Índice!$G$51*'Datos Generales'!S195</f>
        <v>0</v>
      </c>
      <c r="T22" s="46">
        <f>Índice!$G$51*'Datos Generales'!T195</f>
        <v>0</v>
      </c>
      <c r="U22" s="46">
        <f>Índice!$G$51*'Datos Generales'!U195</f>
        <v>0</v>
      </c>
      <c r="V22" s="46">
        <f>Índice!$G$51*'Datos Generales'!V195</f>
        <v>0</v>
      </c>
      <c r="W22" s="46">
        <f>Índice!$G$51*'Datos Generales'!W195</f>
        <v>16814.776447628003</v>
      </c>
      <c r="X22" s="46">
        <f>Índice!$G$51*'Datos Generales'!X195</f>
        <v>0</v>
      </c>
      <c r="Y22" s="46">
        <f>Índice!$G$51*'Datos Generales'!Y195</f>
        <v>1.1490514138635703</v>
      </c>
      <c r="Z22" s="46">
        <f>Índice!$G$51*'Datos Generales'!Z195</f>
        <v>0</v>
      </c>
      <c r="AA22" s="46">
        <f>Índice!$G$51*'Datos Generales'!AA195</f>
        <v>8097.1001477856889</v>
      </c>
      <c r="AB22" s="46">
        <f>Índice!$G$51*'Datos Generales'!AB195</f>
        <v>0</v>
      </c>
      <c r="AC22" s="46">
        <f>Índice!$G$51*'Datos Generales'!AC195</f>
        <v>0</v>
      </c>
      <c r="AD22" s="46">
        <f>Índice!$G$51*'Datos Generales'!AD195</f>
        <v>15524.391709859214</v>
      </c>
      <c r="AE22" s="46">
        <f>Índice!$G$51*'Datos Generales'!AE195</f>
        <v>0</v>
      </c>
      <c r="AF22" s="46">
        <f>Índice!$G$51*'Datos Generales'!AF195</f>
        <v>0</v>
      </c>
      <c r="AG22" s="46">
        <f>Índice!$G$51*'Datos Generales'!AG195</f>
        <v>0</v>
      </c>
      <c r="AH22" s="46">
        <f>Índice!$G$51*'Datos Generales'!AH195</f>
        <v>0</v>
      </c>
      <c r="AI22" s="46">
        <f>Índice!$G$51*'Datos Generales'!AI195</f>
        <v>0</v>
      </c>
      <c r="AJ22" s="46">
        <f>Índice!$G$51*'Datos Generales'!AJ195</f>
        <v>0</v>
      </c>
      <c r="AK22" s="46">
        <f>Índice!$G$51*'Datos Generales'!AK195</f>
        <v>0</v>
      </c>
      <c r="AL22" s="46">
        <f>Índice!$G$51*'Datos Generales'!AL195</f>
        <v>0</v>
      </c>
      <c r="AM22" s="46">
        <f>Índice!$G$51*'Datos Generales'!AM195</f>
        <v>0</v>
      </c>
      <c r="AN22" s="46">
        <f>Índice!$G$51*'Datos Generales'!AN195</f>
        <v>0</v>
      </c>
      <c r="AO22" s="46">
        <f>Índice!$G$51*'Datos Generales'!AO195</f>
        <v>0</v>
      </c>
      <c r="AP22" s="46">
        <f>Índice!$G$51*'Datos Generales'!AP195</f>
        <v>0</v>
      </c>
      <c r="AQ22" s="46">
        <f>Índice!$G$51*'Datos Generales'!AQ195</f>
        <v>321794.41172103153</v>
      </c>
    </row>
    <row r="23" spans="2:43">
      <c r="B23" s="60" t="str">
        <f>'Datos Generales'!B196</f>
        <v xml:space="preserve">7.31.00.00  Total Ingresos De Efectivo De La Actividad Aseguradora </v>
      </c>
      <c r="C23" s="43">
        <f>Índice!$G$51*'Datos Generales'!C196</f>
        <v>3527707.0325482069</v>
      </c>
      <c r="D23" s="43">
        <f>Índice!$G$51*'Datos Generales'!D196</f>
        <v>0</v>
      </c>
      <c r="E23" s="43">
        <f>Índice!$G$51*'Datos Generales'!E196</f>
        <v>5024820.1292594448</v>
      </c>
      <c r="F23" s="43">
        <f>Índice!$G$51*'Datos Generales'!F196</f>
        <v>4995785.7213567998</v>
      </c>
      <c r="G23" s="43">
        <f>Índice!$G$51*'Datos Generales'!G196</f>
        <v>142309.04533272993</v>
      </c>
      <c r="H23" s="43">
        <f>Índice!$G$51*'Datos Generales'!H196</f>
        <v>4202841.2505922029</v>
      </c>
      <c r="I23" s="43">
        <f>Índice!$G$51*'Datos Generales'!I196</f>
        <v>10226555.771420086</v>
      </c>
      <c r="J23" s="43">
        <f>Índice!$G$51*'Datos Generales'!J196</f>
        <v>525678.20549989038</v>
      </c>
      <c r="K23" s="43">
        <f>Índice!$G$51*'Datos Generales'!K196</f>
        <v>626567.12935136934</v>
      </c>
      <c r="L23" s="43">
        <f>Índice!$G$51*'Datos Generales'!L196</f>
        <v>7816998.8456452712</v>
      </c>
      <c r="M23" s="43">
        <f>Índice!$G$51*'Datos Generales'!M196</f>
        <v>965403.6971171184</v>
      </c>
      <c r="N23" s="43">
        <f>Índice!$G$51*'Datos Generales'!N196</f>
        <v>16451.145869425331</v>
      </c>
      <c r="O23" s="43">
        <f>Índice!$G$51*'Datos Generales'!O196</f>
        <v>5872.4924162606685</v>
      </c>
      <c r="P23" s="43">
        <f>Índice!$G$51*'Datos Generales'!P196</f>
        <v>1685046.5542599754</v>
      </c>
      <c r="Q23" s="43">
        <f>Índice!$G$51*'Datos Generales'!Q196</f>
        <v>3339.4969629687243</v>
      </c>
      <c r="R23" s="43">
        <f>Índice!$G$51*'Datos Generales'!R196</f>
        <v>5109949.194249793</v>
      </c>
      <c r="S23" s="43">
        <f>Índice!$G$51*'Datos Generales'!S196</f>
        <v>39490.466408807741</v>
      </c>
      <c r="T23" s="43">
        <f>Índice!$G$51*'Datos Generales'!T196</f>
        <v>2517321.4639268564</v>
      </c>
      <c r="U23" s="43">
        <f>Índice!$G$51*'Datos Generales'!U196</f>
        <v>175346.30641842441</v>
      </c>
      <c r="V23" s="43">
        <f>Índice!$G$51*'Datos Generales'!V196</f>
        <v>8814759.8305767886</v>
      </c>
      <c r="W23" s="43">
        <f>Índice!$G$51*'Datos Generales'!W196</f>
        <v>201116.17086571301</v>
      </c>
      <c r="X23" s="43">
        <f>Índice!$G$51*'Datos Generales'!X196</f>
        <v>413034.9718217238</v>
      </c>
      <c r="Y23" s="43">
        <f>Índice!$G$51*'Datos Generales'!Y196</f>
        <v>71868797.420467958</v>
      </c>
      <c r="Z23" s="43">
        <f>Índice!$G$51*'Datos Generales'!Z196</f>
        <v>616577.62991352065</v>
      </c>
      <c r="AA23" s="43">
        <f>Índice!$G$51*'Datos Generales'!AA196</f>
        <v>487964.87968547811</v>
      </c>
      <c r="AB23" s="43">
        <f>Índice!$G$51*'Datos Generales'!AB196</f>
        <v>14955371.240834104</v>
      </c>
      <c r="AC23" s="43">
        <f>Índice!$G$51*'Datos Generales'!AC196</f>
        <v>194544.2596926906</v>
      </c>
      <c r="AD23" s="43">
        <f>Índice!$G$51*'Datos Generales'!AD196</f>
        <v>4429047.9755481854</v>
      </c>
      <c r="AE23" s="43">
        <f>Índice!$G$51*'Datos Generales'!AE196</f>
        <v>0</v>
      </c>
      <c r="AF23" s="43">
        <f>Índice!$G$51*'Datos Generales'!AF196</f>
        <v>0</v>
      </c>
      <c r="AG23" s="43">
        <f>Índice!$G$51*'Datos Generales'!AG196</f>
        <v>0</v>
      </c>
      <c r="AH23" s="43">
        <f>Índice!$G$51*'Datos Generales'!AH196</f>
        <v>0</v>
      </c>
      <c r="AI23" s="43">
        <f>Índice!$G$51*'Datos Generales'!AI196</f>
        <v>0</v>
      </c>
      <c r="AJ23" s="43">
        <f>Índice!$G$51*'Datos Generales'!AJ196</f>
        <v>0</v>
      </c>
      <c r="AK23" s="43">
        <f>Índice!$G$51*'Datos Generales'!AK196</f>
        <v>0</v>
      </c>
      <c r="AL23" s="43">
        <f>Índice!$G$51*'Datos Generales'!AL196</f>
        <v>0</v>
      </c>
      <c r="AM23" s="43">
        <f>Índice!$G$51*'Datos Generales'!AM196</f>
        <v>0</v>
      </c>
      <c r="AN23" s="43">
        <f>Índice!$G$51*'Datos Generales'!AN196</f>
        <v>0</v>
      </c>
      <c r="AO23" s="43">
        <f>Índice!$G$51*'Datos Generales'!AO196</f>
        <v>0</v>
      </c>
      <c r="AP23" s="43">
        <f>Índice!$G$51*'Datos Generales'!AP196</f>
        <v>0</v>
      </c>
      <c r="AQ23" s="43">
        <f>Índice!$G$51*'Datos Generales'!AQ196</f>
        <v>149588698.32804179</v>
      </c>
    </row>
    <row r="24" spans="2:43">
      <c r="B24" s="61" t="str">
        <f>'Datos Generales'!B197</f>
        <v>7.32.11.00  Egreso Por Prestaciones Seguro Directo Y Coaseguro</v>
      </c>
      <c r="C24" s="46">
        <f>Índice!$G$51*'Datos Generales'!C197</f>
        <v>1412124.7021305179</v>
      </c>
      <c r="D24" s="46">
        <f>Índice!$G$51*'Datos Generales'!D197</f>
        <v>0</v>
      </c>
      <c r="E24" s="46">
        <f>Índice!$G$51*'Datos Generales'!E197</f>
        <v>20387.884401892221</v>
      </c>
      <c r="F24" s="46">
        <f>Índice!$G$51*'Datos Generales'!F197</f>
        <v>0</v>
      </c>
      <c r="G24" s="46">
        <f>Índice!$G$51*'Datos Generales'!G197</f>
        <v>24156.728845079582</v>
      </c>
      <c r="H24" s="46">
        <f>Índice!$G$51*'Datos Generales'!H197</f>
        <v>1294649.0001484926</v>
      </c>
      <c r="I24" s="46">
        <f>Índice!$G$51*'Datos Generales'!I197</f>
        <v>1143186.3460872148</v>
      </c>
      <c r="J24" s="46">
        <f>Índice!$G$51*'Datos Generales'!J197</f>
        <v>0</v>
      </c>
      <c r="K24" s="46">
        <f>Índice!$G$51*'Datos Generales'!K197</f>
        <v>100948.89549642557</v>
      </c>
      <c r="L24" s="46">
        <f>Índice!$G$51*'Datos Generales'!L197</f>
        <v>87182.640838347914</v>
      </c>
      <c r="M24" s="46">
        <f>Índice!$G$51*'Datos Generales'!M197</f>
        <v>253322.87991175283</v>
      </c>
      <c r="N24" s="46">
        <f>Índice!$G$51*'Datos Generales'!N197</f>
        <v>0</v>
      </c>
      <c r="O24" s="46">
        <f>Índice!$G$51*'Datos Generales'!O197</f>
        <v>12.639565552499274</v>
      </c>
      <c r="P24" s="46">
        <f>Índice!$G$51*'Datos Generales'!P197</f>
        <v>183260.88416854638</v>
      </c>
      <c r="Q24" s="46">
        <f>Índice!$G$51*'Datos Generales'!Q197</f>
        <v>544.20842731984635</v>
      </c>
      <c r="R24" s="46">
        <f>Índice!$G$51*'Datos Generales'!R197</f>
        <v>1230918.8080270963</v>
      </c>
      <c r="S24" s="46">
        <f>Índice!$G$51*'Datos Generales'!S197</f>
        <v>0</v>
      </c>
      <c r="T24" s="46">
        <f>Índice!$G$51*'Datos Generales'!T197</f>
        <v>468900.5257352161</v>
      </c>
      <c r="U24" s="46">
        <f>Índice!$G$51*'Datos Generales'!U197</f>
        <v>49049.778675019974</v>
      </c>
      <c r="V24" s="46">
        <f>Índice!$G$51*'Datos Generales'!V197</f>
        <v>2444135.0206122147</v>
      </c>
      <c r="W24" s="46">
        <f>Índice!$G$51*'Datos Generales'!W197</f>
        <v>31848.258038056581</v>
      </c>
      <c r="X24" s="46">
        <f>Índice!$G$51*'Datos Generales'!X197</f>
        <v>260680.07933758068</v>
      </c>
      <c r="Y24" s="46">
        <f>Índice!$G$51*'Datos Generales'!Y197</f>
        <v>1939594.0136189109</v>
      </c>
      <c r="Z24" s="46">
        <f>Índice!$G$51*'Datos Generales'!Z197</f>
        <v>11800.139300386787</v>
      </c>
      <c r="AA24" s="46">
        <f>Índice!$G$51*'Datos Generales'!AA197</f>
        <v>30774.690463226816</v>
      </c>
      <c r="AB24" s="46">
        <f>Índice!$G$51*'Datos Generales'!AB197</f>
        <v>3229276.8577509704</v>
      </c>
      <c r="AC24" s="46">
        <f>Índice!$G$51*'Datos Generales'!AC197</f>
        <v>0</v>
      </c>
      <c r="AD24" s="46">
        <f>Índice!$G$51*'Datos Generales'!AD197</f>
        <v>0</v>
      </c>
      <c r="AE24" s="46">
        <f>Índice!$G$51*'Datos Generales'!AE197</f>
        <v>0</v>
      </c>
      <c r="AF24" s="46">
        <f>Índice!$G$51*'Datos Generales'!AF197</f>
        <v>0</v>
      </c>
      <c r="AG24" s="46">
        <f>Índice!$G$51*'Datos Generales'!AG197</f>
        <v>0</v>
      </c>
      <c r="AH24" s="46">
        <f>Índice!$G$51*'Datos Generales'!AH197</f>
        <v>0</v>
      </c>
      <c r="AI24" s="46">
        <f>Índice!$G$51*'Datos Generales'!AI197</f>
        <v>0</v>
      </c>
      <c r="AJ24" s="46">
        <f>Índice!$G$51*'Datos Generales'!AJ197</f>
        <v>0</v>
      </c>
      <c r="AK24" s="46">
        <f>Índice!$G$51*'Datos Generales'!AK197</f>
        <v>0</v>
      </c>
      <c r="AL24" s="46">
        <f>Índice!$G$51*'Datos Generales'!AL197</f>
        <v>0</v>
      </c>
      <c r="AM24" s="46">
        <f>Índice!$G$51*'Datos Generales'!AM197</f>
        <v>0</v>
      </c>
      <c r="AN24" s="46">
        <f>Índice!$G$51*'Datos Generales'!AN197</f>
        <v>0</v>
      </c>
      <c r="AO24" s="46">
        <f>Índice!$G$51*'Datos Generales'!AO197</f>
        <v>0</v>
      </c>
      <c r="AP24" s="46">
        <f>Índice!$G$51*'Datos Generales'!AP197</f>
        <v>0</v>
      </c>
      <c r="AQ24" s="46">
        <f>Índice!$G$51*'Datos Generales'!AQ197</f>
        <v>14216754.981579822</v>
      </c>
    </row>
    <row r="25" spans="2:43">
      <c r="B25" s="61" t="str">
        <f>'Datos Generales'!B198</f>
        <v>7.32.12.00  Pago De Rentas Y Siniestros</v>
      </c>
      <c r="C25" s="46">
        <f>Índice!$G$51*'Datos Generales'!C198</f>
        <v>1241997.6082052877</v>
      </c>
      <c r="D25" s="46">
        <f>Índice!$G$51*'Datos Generales'!D198</f>
        <v>0</v>
      </c>
      <c r="E25" s="46">
        <f>Índice!$G$51*'Datos Generales'!E198</f>
        <v>2434005.0275418782</v>
      </c>
      <c r="F25" s="46">
        <f>Índice!$G$51*'Datos Generales'!F198</f>
        <v>777393.56248364807</v>
      </c>
      <c r="G25" s="46">
        <f>Índice!$G$51*'Datos Generales'!G198</f>
        <v>18453.191180942009</v>
      </c>
      <c r="H25" s="46">
        <f>Índice!$G$51*'Datos Generales'!H198</f>
        <v>1427020.0765798572</v>
      </c>
      <c r="I25" s="46">
        <f>Índice!$G$51*'Datos Generales'!I198</f>
        <v>1796042.7995135093</v>
      </c>
      <c r="J25" s="46">
        <f>Índice!$G$51*'Datos Generales'!J198</f>
        <v>298237.0899654224</v>
      </c>
      <c r="K25" s="46">
        <f>Índice!$G$51*'Datos Generales'!K198</f>
        <v>137712.26515156872</v>
      </c>
      <c r="L25" s="46">
        <f>Índice!$G$51*'Datos Generales'!L198</f>
        <v>457552.27300047374</v>
      </c>
      <c r="M25" s="46">
        <f>Índice!$G$51*'Datos Generales'!M198</f>
        <v>138455.2152792018</v>
      </c>
      <c r="N25" s="46">
        <f>Índice!$G$51*'Datos Generales'!N198</f>
        <v>1695.1601954448065</v>
      </c>
      <c r="O25" s="46">
        <f>Índice!$G$51*'Datos Generales'!O198</f>
        <v>54.491553588222395</v>
      </c>
      <c r="P25" s="46">
        <f>Índice!$G$51*'Datos Generales'!P198</f>
        <v>291710.47793467727</v>
      </c>
      <c r="Q25" s="46">
        <f>Índice!$G$51*'Datos Generales'!Q198</f>
        <v>0</v>
      </c>
      <c r="R25" s="46">
        <f>Índice!$G$51*'Datos Generales'!R198</f>
        <v>2449733.7294319794</v>
      </c>
      <c r="S25" s="46">
        <f>Índice!$G$51*'Datos Generales'!S198</f>
        <v>6794.6061758861833</v>
      </c>
      <c r="T25" s="46">
        <f>Índice!$G$51*'Datos Generales'!T198</f>
        <v>1990296.2608099221</v>
      </c>
      <c r="U25" s="46">
        <f>Índice!$G$51*'Datos Generales'!U198</f>
        <v>37877.375000883883</v>
      </c>
      <c r="V25" s="46">
        <f>Índice!$G$51*'Datos Generales'!V198</f>
        <v>2746866.8461543899</v>
      </c>
      <c r="W25" s="46">
        <f>Índice!$G$51*'Datos Generales'!W198</f>
        <v>70279.564208993004</v>
      </c>
      <c r="X25" s="46">
        <f>Índice!$G$51*'Datos Generales'!X198</f>
        <v>46761.221812884927</v>
      </c>
      <c r="Y25" s="46">
        <f>Índice!$G$51*'Datos Generales'!Y198</f>
        <v>3792200.4599741194</v>
      </c>
      <c r="Z25" s="46">
        <f>Índice!$G$51*'Datos Generales'!Z198</f>
        <v>0</v>
      </c>
      <c r="AA25" s="46">
        <f>Índice!$G$51*'Datos Generales'!AA198</f>
        <v>289242.13872055773</v>
      </c>
      <c r="AB25" s="46">
        <f>Índice!$G$51*'Datos Generales'!AB198</f>
        <v>4985324.492119275</v>
      </c>
      <c r="AC25" s="46">
        <f>Índice!$G$51*'Datos Generales'!AC198</f>
        <v>66293.770020011172</v>
      </c>
      <c r="AD25" s="46">
        <f>Índice!$G$51*'Datos Generales'!AD198</f>
        <v>348005.51191124372</v>
      </c>
      <c r="AE25" s="46">
        <f>Índice!$G$51*'Datos Generales'!AE198</f>
        <v>0</v>
      </c>
      <c r="AF25" s="46">
        <f>Índice!$G$51*'Datos Generales'!AF198</f>
        <v>0</v>
      </c>
      <c r="AG25" s="46">
        <f>Índice!$G$51*'Datos Generales'!AG198</f>
        <v>0</v>
      </c>
      <c r="AH25" s="46">
        <f>Índice!$G$51*'Datos Generales'!AH198</f>
        <v>0</v>
      </c>
      <c r="AI25" s="46">
        <f>Índice!$G$51*'Datos Generales'!AI198</f>
        <v>0</v>
      </c>
      <c r="AJ25" s="46">
        <f>Índice!$G$51*'Datos Generales'!AJ198</f>
        <v>0</v>
      </c>
      <c r="AK25" s="46">
        <f>Índice!$G$51*'Datos Generales'!AK198</f>
        <v>0</v>
      </c>
      <c r="AL25" s="46">
        <f>Índice!$G$51*'Datos Generales'!AL198</f>
        <v>0</v>
      </c>
      <c r="AM25" s="46">
        <f>Índice!$G$51*'Datos Generales'!AM198</f>
        <v>0</v>
      </c>
      <c r="AN25" s="46">
        <f>Índice!$G$51*'Datos Generales'!AN198</f>
        <v>0</v>
      </c>
      <c r="AO25" s="46">
        <f>Índice!$G$51*'Datos Generales'!AO198</f>
        <v>0</v>
      </c>
      <c r="AP25" s="46">
        <f>Índice!$G$51*'Datos Generales'!AP198</f>
        <v>0</v>
      </c>
      <c r="AQ25" s="46">
        <f>Índice!$G$51*'Datos Generales'!AQ198</f>
        <v>25850005.214925647</v>
      </c>
    </row>
    <row r="26" spans="2:43">
      <c r="B26" s="61" t="str">
        <f>'Datos Generales'!B199</f>
        <v>7.32.13.00  Egreso Por Comisiones Seguro Directo</v>
      </c>
      <c r="C26" s="46">
        <f>Índice!$G$51*'Datos Generales'!C199</f>
        <v>217664.98610531673</v>
      </c>
      <c r="D26" s="46">
        <f>Índice!$G$51*'Datos Generales'!D199</f>
        <v>0</v>
      </c>
      <c r="E26" s="46">
        <f>Índice!$G$51*'Datos Generales'!E199</f>
        <v>560534.19400230516</v>
      </c>
      <c r="F26" s="46">
        <f>Índice!$G$51*'Datos Generales'!F199</f>
        <v>598983.61983015249</v>
      </c>
      <c r="G26" s="46">
        <f>Índice!$G$51*'Datos Generales'!G199</f>
        <v>4034.4079026452928</v>
      </c>
      <c r="H26" s="46">
        <f>Índice!$G$51*'Datos Generales'!H199</f>
        <v>88892.119982180855</v>
      </c>
      <c r="I26" s="46">
        <f>Índice!$G$51*'Datos Generales'!I199</f>
        <v>341871.25674404792</v>
      </c>
      <c r="J26" s="46">
        <f>Índice!$G$51*'Datos Generales'!J199</f>
        <v>65796.407534948841</v>
      </c>
      <c r="K26" s="46">
        <f>Índice!$G$51*'Datos Generales'!K199</f>
        <v>16022.372914913625</v>
      </c>
      <c r="L26" s="46">
        <f>Índice!$G$51*'Datos Generales'!L199</f>
        <v>152773.41236450031</v>
      </c>
      <c r="M26" s="46">
        <f>Índice!$G$51*'Datos Generales'!M199</f>
        <v>59225.159276203674</v>
      </c>
      <c r="N26" s="46">
        <f>Índice!$G$51*'Datos Generales'!N199</f>
        <v>546.15297586638474</v>
      </c>
      <c r="O26" s="46">
        <f>Índice!$G$51*'Datos Generales'!O199</f>
        <v>227.86573422617573</v>
      </c>
      <c r="P26" s="46">
        <f>Índice!$G$51*'Datos Generales'!P199</f>
        <v>86104.96319499932</v>
      </c>
      <c r="Q26" s="46">
        <f>Índice!$G$51*'Datos Generales'!Q199</f>
        <v>0</v>
      </c>
      <c r="R26" s="46">
        <f>Índice!$G$51*'Datos Generales'!R199</f>
        <v>410351.22966178996</v>
      </c>
      <c r="S26" s="46">
        <f>Índice!$G$51*'Datos Generales'!S199</f>
        <v>0</v>
      </c>
      <c r="T26" s="46">
        <f>Índice!$G$51*'Datos Generales'!T199</f>
        <v>249210.46909582027</v>
      </c>
      <c r="U26" s="46">
        <f>Índice!$G$51*'Datos Generales'!U199</f>
        <v>11141.158314536031</v>
      </c>
      <c r="V26" s="46">
        <f>Índice!$G$51*'Datos Generales'!V199</f>
        <v>416226.02018087835</v>
      </c>
      <c r="W26" s="46">
        <f>Índice!$G$51*'Datos Generales'!W199</f>
        <v>5785.7390345139684</v>
      </c>
      <c r="X26" s="46">
        <f>Índice!$G$51*'Datos Generales'!X199</f>
        <v>26926.473083912573</v>
      </c>
      <c r="Y26" s="46">
        <f>Índice!$G$51*'Datos Generales'!Y199</f>
        <v>469286.73959312972</v>
      </c>
      <c r="Z26" s="46">
        <f>Índice!$G$51*'Datos Generales'!Z199</f>
        <v>209.96704874099319</v>
      </c>
      <c r="AA26" s="46">
        <f>Índice!$G$51*'Datos Generales'!AA199</f>
        <v>40544.897858168166</v>
      </c>
      <c r="AB26" s="46">
        <f>Índice!$G$51*'Datos Generales'!AB199</f>
        <v>730639.19078496122</v>
      </c>
      <c r="AC26" s="46">
        <f>Índice!$G$51*'Datos Generales'!AC199</f>
        <v>23753.632770239215</v>
      </c>
      <c r="AD26" s="46">
        <f>Índice!$G$51*'Datos Generales'!AD199</f>
        <v>726490.71743234736</v>
      </c>
      <c r="AE26" s="46">
        <f>Índice!$G$51*'Datos Generales'!AE199</f>
        <v>0</v>
      </c>
      <c r="AF26" s="46">
        <f>Índice!$G$51*'Datos Generales'!AF199</f>
        <v>0</v>
      </c>
      <c r="AG26" s="46">
        <f>Índice!$G$51*'Datos Generales'!AG199</f>
        <v>0</v>
      </c>
      <c r="AH26" s="46">
        <f>Índice!$G$51*'Datos Generales'!AH199</f>
        <v>0</v>
      </c>
      <c r="AI26" s="46">
        <f>Índice!$G$51*'Datos Generales'!AI199</f>
        <v>0</v>
      </c>
      <c r="AJ26" s="46">
        <f>Índice!$G$51*'Datos Generales'!AJ199</f>
        <v>0</v>
      </c>
      <c r="AK26" s="46">
        <f>Índice!$G$51*'Datos Generales'!AK199</f>
        <v>0</v>
      </c>
      <c r="AL26" s="46">
        <f>Índice!$G$51*'Datos Generales'!AL199</f>
        <v>0</v>
      </c>
      <c r="AM26" s="46">
        <f>Índice!$G$51*'Datos Generales'!AM199</f>
        <v>0</v>
      </c>
      <c r="AN26" s="46">
        <f>Índice!$G$51*'Datos Generales'!AN199</f>
        <v>0</v>
      </c>
      <c r="AO26" s="46">
        <f>Índice!$G$51*'Datos Generales'!AO199</f>
        <v>0</v>
      </c>
      <c r="AP26" s="46">
        <f>Índice!$G$51*'Datos Generales'!AP199</f>
        <v>0</v>
      </c>
      <c r="AQ26" s="46">
        <f>Índice!$G$51*'Datos Generales'!AQ199</f>
        <v>5303243.1534213442</v>
      </c>
    </row>
    <row r="27" spans="2:43">
      <c r="B27" s="61" t="str">
        <f>'Datos Generales'!B200</f>
        <v>7.32.14.00  Egreso Por Comisiones Reaseguro Aceptado</v>
      </c>
      <c r="C27" s="46">
        <f>Índice!$G$51*'Datos Generales'!C200</f>
        <v>2585.6750411890735</v>
      </c>
      <c r="D27" s="46">
        <f>Índice!$G$51*'Datos Generales'!D200</f>
        <v>0</v>
      </c>
      <c r="E27" s="46">
        <f>Índice!$G$51*'Datos Generales'!E200</f>
        <v>0</v>
      </c>
      <c r="F27" s="46">
        <f>Índice!$G$51*'Datos Generales'!F200</f>
        <v>0</v>
      </c>
      <c r="G27" s="46">
        <f>Índice!$G$51*'Datos Generales'!G200</f>
        <v>0</v>
      </c>
      <c r="H27" s="46">
        <f>Índice!$G$51*'Datos Generales'!H200</f>
        <v>0</v>
      </c>
      <c r="I27" s="46">
        <f>Índice!$G$51*'Datos Generales'!I200</f>
        <v>0</v>
      </c>
      <c r="J27" s="46">
        <f>Índice!$G$51*'Datos Generales'!J200</f>
        <v>0</v>
      </c>
      <c r="K27" s="46">
        <f>Índice!$G$51*'Datos Generales'!K200</f>
        <v>0</v>
      </c>
      <c r="L27" s="46">
        <f>Índice!$G$51*'Datos Generales'!L200</f>
        <v>0</v>
      </c>
      <c r="M27" s="46">
        <f>Índice!$G$51*'Datos Generales'!M200</f>
        <v>0</v>
      </c>
      <c r="N27" s="46">
        <f>Índice!$G$51*'Datos Generales'!N200</f>
        <v>0</v>
      </c>
      <c r="O27" s="46">
        <f>Índice!$G$51*'Datos Generales'!O200</f>
        <v>0</v>
      </c>
      <c r="P27" s="46">
        <f>Índice!$G$51*'Datos Generales'!P200</f>
        <v>0</v>
      </c>
      <c r="Q27" s="46">
        <f>Índice!$G$51*'Datos Generales'!Q200</f>
        <v>0</v>
      </c>
      <c r="R27" s="46">
        <f>Índice!$G$51*'Datos Generales'!R200</f>
        <v>0</v>
      </c>
      <c r="S27" s="46">
        <f>Índice!$G$51*'Datos Generales'!S200</f>
        <v>0</v>
      </c>
      <c r="T27" s="46">
        <f>Índice!$G$51*'Datos Generales'!T200</f>
        <v>0</v>
      </c>
      <c r="U27" s="46">
        <f>Índice!$G$51*'Datos Generales'!U200</f>
        <v>0</v>
      </c>
      <c r="V27" s="46">
        <f>Índice!$G$51*'Datos Generales'!V200</f>
        <v>0</v>
      </c>
      <c r="W27" s="46">
        <f>Índice!$G$51*'Datos Generales'!W200</f>
        <v>0</v>
      </c>
      <c r="X27" s="46">
        <f>Índice!$G$51*'Datos Generales'!X200</f>
        <v>0</v>
      </c>
      <c r="Y27" s="46">
        <f>Índice!$G$51*'Datos Generales'!Y200</f>
        <v>0</v>
      </c>
      <c r="Z27" s="46">
        <f>Índice!$G$51*'Datos Generales'!Z200</f>
        <v>0</v>
      </c>
      <c r="AA27" s="46">
        <f>Índice!$G$51*'Datos Generales'!AA200</f>
        <v>0</v>
      </c>
      <c r="AB27" s="46">
        <f>Índice!$G$51*'Datos Generales'!AB200</f>
        <v>0</v>
      </c>
      <c r="AC27" s="46">
        <f>Índice!$G$51*'Datos Generales'!AC200</f>
        <v>0</v>
      </c>
      <c r="AD27" s="46">
        <f>Índice!$G$51*'Datos Generales'!AD200</f>
        <v>411249.69947886094</v>
      </c>
      <c r="AE27" s="46">
        <f>Índice!$G$51*'Datos Generales'!AE200</f>
        <v>0</v>
      </c>
      <c r="AF27" s="46">
        <f>Índice!$G$51*'Datos Generales'!AF200</f>
        <v>0</v>
      </c>
      <c r="AG27" s="46">
        <f>Índice!$G$51*'Datos Generales'!AG200</f>
        <v>0</v>
      </c>
      <c r="AH27" s="46">
        <f>Índice!$G$51*'Datos Generales'!AH200</f>
        <v>0</v>
      </c>
      <c r="AI27" s="46">
        <f>Índice!$G$51*'Datos Generales'!AI200</f>
        <v>0</v>
      </c>
      <c r="AJ27" s="46">
        <f>Índice!$G$51*'Datos Generales'!AJ200</f>
        <v>0</v>
      </c>
      <c r="AK27" s="46">
        <f>Índice!$G$51*'Datos Generales'!AK200</f>
        <v>0</v>
      </c>
      <c r="AL27" s="46">
        <f>Índice!$G$51*'Datos Generales'!AL200</f>
        <v>0</v>
      </c>
      <c r="AM27" s="46">
        <f>Índice!$G$51*'Datos Generales'!AM200</f>
        <v>0</v>
      </c>
      <c r="AN27" s="46">
        <f>Índice!$G$51*'Datos Generales'!AN200</f>
        <v>0</v>
      </c>
      <c r="AO27" s="46">
        <f>Índice!$G$51*'Datos Generales'!AO200</f>
        <v>0</v>
      </c>
      <c r="AP27" s="46">
        <f>Índice!$G$51*'Datos Generales'!AP200</f>
        <v>0</v>
      </c>
      <c r="AQ27" s="46">
        <f>Índice!$G$51*'Datos Generales'!AQ200</f>
        <v>413835.37452005007</v>
      </c>
    </row>
    <row r="28" spans="2:43">
      <c r="B28" s="61" t="str">
        <f>'Datos Generales'!B201</f>
        <v>7.32.15.00  Egreso Por Activos Financieros A Valor Razonable</v>
      </c>
      <c r="C28" s="46">
        <f>Índice!$G$51*'Datos Generales'!C201</f>
        <v>133907.22558884465</v>
      </c>
      <c r="D28" s="46">
        <f>Índice!$G$51*'Datos Generales'!D201</f>
        <v>0</v>
      </c>
      <c r="E28" s="46">
        <f>Índice!$G$51*'Datos Generales'!E201</f>
        <v>0</v>
      </c>
      <c r="F28" s="46">
        <f>Índice!$G$51*'Datos Generales'!F201</f>
        <v>2464251.9940461456</v>
      </c>
      <c r="G28" s="46">
        <f>Índice!$G$51*'Datos Generales'!G201</f>
        <v>21161.32858627785</v>
      </c>
      <c r="H28" s="46">
        <f>Índice!$G$51*'Datos Generales'!H201</f>
        <v>403055.81384659983</v>
      </c>
      <c r="I28" s="46">
        <f>Índice!$G$51*'Datos Generales'!I201</f>
        <v>5796263.9477163926</v>
      </c>
      <c r="J28" s="46">
        <f>Índice!$G$51*'Datos Generales'!J201</f>
        <v>0</v>
      </c>
      <c r="K28" s="46">
        <f>Índice!$G$51*'Datos Generales'!K201</f>
        <v>217571.47099794229</v>
      </c>
      <c r="L28" s="46">
        <f>Índice!$G$51*'Datos Generales'!L201</f>
        <v>5634464.515524568</v>
      </c>
      <c r="M28" s="46">
        <f>Índice!$G$51*'Datos Generales'!M201</f>
        <v>111610.59001138444</v>
      </c>
      <c r="N28" s="46">
        <f>Índice!$G$51*'Datos Generales'!N201</f>
        <v>0</v>
      </c>
      <c r="O28" s="46">
        <f>Índice!$G$51*'Datos Generales'!O201</f>
        <v>0</v>
      </c>
      <c r="P28" s="46">
        <f>Índice!$G$51*'Datos Generales'!P201</f>
        <v>893909.58556367154</v>
      </c>
      <c r="Q28" s="46">
        <f>Índice!$G$51*'Datos Generales'!Q201</f>
        <v>0</v>
      </c>
      <c r="R28" s="46">
        <f>Índice!$G$51*'Datos Generales'!R201</f>
        <v>0</v>
      </c>
      <c r="S28" s="46">
        <f>Índice!$G$51*'Datos Generales'!S201</f>
        <v>0</v>
      </c>
      <c r="T28" s="46">
        <f>Índice!$G$51*'Datos Generales'!T201</f>
        <v>0</v>
      </c>
      <c r="U28" s="46">
        <f>Índice!$G$51*'Datos Generales'!U201</f>
        <v>0</v>
      </c>
      <c r="V28" s="46">
        <f>Índice!$G$51*'Datos Generales'!V201</f>
        <v>2805744.4173778999</v>
      </c>
      <c r="W28" s="46">
        <f>Índice!$G$51*'Datos Generales'!W201</f>
        <v>0</v>
      </c>
      <c r="X28" s="46">
        <f>Índice!$G$51*'Datos Generales'!X201</f>
        <v>2329.9669073192808</v>
      </c>
      <c r="Y28" s="46">
        <f>Índice!$G$51*'Datos Generales'!Y201</f>
        <v>64427881.025448836</v>
      </c>
      <c r="Z28" s="46">
        <f>Índice!$G$51*'Datos Generales'!Z201</f>
        <v>734188.74318524124</v>
      </c>
      <c r="AA28" s="46">
        <f>Índice!$G$51*'Datos Generales'!AA201</f>
        <v>0</v>
      </c>
      <c r="AB28" s="46">
        <f>Índice!$G$51*'Datos Generales'!AB201</f>
        <v>5552927.2526711021</v>
      </c>
      <c r="AC28" s="46">
        <f>Índice!$G$51*'Datos Generales'!AC201</f>
        <v>0</v>
      </c>
      <c r="AD28" s="46">
        <f>Índice!$G$51*'Datos Generales'!AD201</f>
        <v>2726518.869191987</v>
      </c>
      <c r="AE28" s="46">
        <f>Índice!$G$51*'Datos Generales'!AE201</f>
        <v>0</v>
      </c>
      <c r="AF28" s="46">
        <f>Índice!$G$51*'Datos Generales'!AF201</f>
        <v>0</v>
      </c>
      <c r="AG28" s="46">
        <f>Índice!$G$51*'Datos Generales'!AG201</f>
        <v>0</v>
      </c>
      <c r="AH28" s="46">
        <f>Índice!$G$51*'Datos Generales'!AH201</f>
        <v>0</v>
      </c>
      <c r="AI28" s="46">
        <f>Índice!$G$51*'Datos Generales'!AI201</f>
        <v>0</v>
      </c>
      <c r="AJ28" s="46">
        <f>Índice!$G$51*'Datos Generales'!AJ201</f>
        <v>0</v>
      </c>
      <c r="AK28" s="46">
        <f>Índice!$G$51*'Datos Generales'!AK201</f>
        <v>0</v>
      </c>
      <c r="AL28" s="46">
        <f>Índice!$G$51*'Datos Generales'!AL201</f>
        <v>0</v>
      </c>
      <c r="AM28" s="46">
        <f>Índice!$G$51*'Datos Generales'!AM201</f>
        <v>0</v>
      </c>
      <c r="AN28" s="46">
        <f>Índice!$G$51*'Datos Generales'!AN201</f>
        <v>0</v>
      </c>
      <c r="AO28" s="46">
        <f>Índice!$G$51*'Datos Generales'!AO201</f>
        <v>0</v>
      </c>
      <c r="AP28" s="46">
        <f>Índice!$G$51*'Datos Generales'!AP201</f>
        <v>0</v>
      </c>
      <c r="AQ28" s="46">
        <f>Índice!$G$51*'Datos Generales'!AQ201</f>
        <v>91925786.746664211</v>
      </c>
    </row>
    <row r="29" spans="2:43">
      <c r="B29" s="61" t="str">
        <f>'Datos Generales'!B202</f>
        <v>7.32.16.00  Egreso Por Activos Financieros A Costo Amortizado</v>
      </c>
      <c r="C29" s="46">
        <f>Índice!$G$51*'Datos Generales'!C202</f>
        <v>0</v>
      </c>
      <c r="D29" s="46">
        <f>Índice!$G$51*'Datos Generales'!D202</f>
        <v>0</v>
      </c>
      <c r="E29" s="46">
        <f>Índice!$G$51*'Datos Generales'!E202</f>
        <v>0</v>
      </c>
      <c r="F29" s="46">
        <f>Índice!$G$51*'Datos Generales'!F202</f>
        <v>0</v>
      </c>
      <c r="G29" s="46">
        <f>Índice!$G$51*'Datos Generales'!G202</f>
        <v>19887.428316869489</v>
      </c>
      <c r="H29" s="46">
        <f>Índice!$G$51*'Datos Generales'!H202</f>
        <v>0</v>
      </c>
      <c r="I29" s="46">
        <f>Índice!$G$51*'Datos Generales'!I202</f>
        <v>0</v>
      </c>
      <c r="J29" s="46">
        <f>Índice!$G$51*'Datos Generales'!J202</f>
        <v>0</v>
      </c>
      <c r="K29" s="46">
        <f>Índice!$G$51*'Datos Generales'!K202</f>
        <v>0</v>
      </c>
      <c r="L29" s="46">
        <f>Índice!$G$51*'Datos Generales'!L202</f>
        <v>1228503.5461494403</v>
      </c>
      <c r="M29" s="46">
        <f>Índice!$G$51*'Datos Generales'!M202</f>
        <v>28807.823802688425</v>
      </c>
      <c r="N29" s="46">
        <f>Índice!$G$51*'Datos Generales'!N202</f>
        <v>0</v>
      </c>
      <c r="O29" s="46">
        <f>Índice!$G$51*'Datos Generales'!O202</f>
        <v>5903.9587472864705</v>
      </c>
      <c r="P29" s="46">
        <f>Índice!$G$51*'Datos Generales'!P202</f>
        <v>0</v>
      </c>
      <c r="Q29" s="46">
        <f>Índice!$G$51*'Datos Generales'!Q202</f>
        <v>0</v>
      </c>
      <c r="R29" s="46">
        <f>Índice!$G$51*'Datos Generales'!R202</f>
        <v>0</v>
      </c>
      <c r="S29" s="46">
        <f>Índice!$G$51*'Datos Generales'!S202</f>
        <v>0</v>
      </c>
      <c r="T29" s="46">
        <f>Índice!$G$51*'Datos Generales'!T202</f>
        <v>0</v>
      </c>
      <c r="U29" s="46">
        <f>Índice!$G$51*'Datos Generales'!U202</f>
        <v>0</v>
      </c>
      <c r="V29" s="46">
        <f>Índice!$G$51*'Datos Generales'!V202</f>
        <v>0</v>
      </c>
      <c r="W29" s="46">
        <f>Índice!$G$51*'Datos Generales'!W202</f>
        <v>0</v>
      </c>
      <c r="X29" s="46">
        <f>Índice!$G$51*'Datos Generales'!X202</f>
        <v>0</v>
      </c>
      <c r="Y29" s="46">
        <f>Índice!$G$51*'Datos Generales'!Y202</f>
        <v>0</v>
      </c>
      <c r="Z29" s="46">
        <f>Índice!$G$51*'Datos Generales'!Z202</f>
        <v>0</v>
      </c>
      <c r="AA29" s="46">
        <f>Índice!$G$51*'Datos Generales'!AA202</f>
        <v>0</v>
      </c>
      <c r="AB29" s="46">
        <f>Índice!$G$51*'Datos Generales'!AB202</f>
        <v>0</v>
      </c>
      <c r="AC29" s="46">
        <f>Índice!$G$51*'Datos Generales'!AC202</f>
        <v>0</v>
      </c>
      <c r="AD29" s="46">
        <f>Índice!$G$51*'Datos Generales'!AD202</f>
        <v>0</v>
      </c>
      <c r="AE29" s="46">
        <f>Índice!$G$51*'Datos Generales'!AE202</f>
        <v>0</v>
      </c>
      <c r="AF29" s="46">
        <f>Índice!$G$51*'Datos Generales'!AF202</f>
        <v>0</v>
      </c>
      <c r="AG29" s="46">
        <f>Índice!$G$51*'Datos Generales'!AG202</f>
        <v>0</v>
      </c>
      <c r="AH29" s="46">
        <f>Índice!$G$51*'Datos Generales'!AH202</f>
        <v>0</v>
      </c>
      <c r="AI29" s="46">
        <f>Índice!$G$51*'Datos Generales'!AI202</f>
        <v>0</v>
      </c>
      <c r="AJ29" s="46">
        <f>Índice!$G$51*'Datos Generales'!AJ202</f>
        <v>0</v>
      </c>
      <c r="AK29" s="46">
        <f>Índice!$G$51*'Datos Generales'!AK202</f>
        <v>0</v>
      </c>
      <c r="AL29" s="46">
        <f>Índice!$G$51*'Datos Generales'!AL202</f>
        <v>0</v>
      </c>
      <c r="AM29" s="46">
        <f>Índice!$G$51*'Datos Generales'!AM202</f>
        <v>0</v>
      </c>
      <c r="AN29" s="46">
        <f>Índice!$G$51*'Datos Generales'!AN202</f>
        <v>0</v>
      </c>
      <c r="AO29" s="46">
        <f>Índice!$G$51*'Datos Generales'!AO202</f>
        <v>0</v>
      </c>
      <c r="AP29" s="46">
        <f>Índice!$G$51*'Datos Generales'!AP202</f>
        <v>0</v>
      </c>
      <c r="AQ29" s="46">
        <f>Índice!$G$51*'Datos Generales'!AQ202</f>
        <v>1283102.7570162846</v>
      </c>
    </row>
    <row r="30" spans="2:43">
      <c r="B30" s="61" t="str">
        <f>'Datos Generales'!B203</f>
        <v>7.32.17.00  Egreso Por Activos Inmobiliarios</v>
      </c>
      <c r="C30" s="46">
        <f>Índice!$G$51*'Datos Generales'!C203</f>
        <v>0</v>
      </c>
      <c r="D30" s="46">
        <f>Índice!$G$51*'Datos Generales'!D203</f>
        <v>0</v>
      </c>
      <c r="E30" s="46">
        <f>Índice!$G$51*'Datos Generales'!E203</f>
        <v>0</v>
      </c>
      <c r="F30" s="46">
        <f>Índice!$G$51*'Datos Generales'!F203</f>
        <v>0</v>
      </c>
      <c r="G30" s="46">
        <f>Índice!$G$51*'Datos Generales'!G203</f>
        <v>0</v>
      </c>
      <c r="H30" s="46">
        <f>Índice!$G$51*'Datos Generales'!H203</f>
        <v>0</v>
      </c>
      <c r="I30" s="46">
        <f>Índice!$G$51*'Datos Generales'!I203</f>
        <v>30.052113901047225</v>
      </c>
      <c r="J30" s="46">
        <f>Índice!$G$51*'Datos Generales'!J203</f>
        <v>0</v>
      </c>
      <c r="K30" s="46">
        <f>Índice!$G$51*'Datos Generales'!K203</f>
        <v>0</v>
      </c>
      <c r="L30" s="46">
        <f>Índice!$G$51*'Datos Generales'!L203</f>
        <v>0</v>
      </c>
      <c r="M30" s="46">
        <f>Índice!$G$51*'Datos Generales'!M203</f>
        <v>0</v>
      </c>
      <c r="N30" s="46">
        <f>Índice!$G$51*'Datos Generales'!N203</f>
        <v>4431.2725832797105</v>
      </c>
      <c r="O30" s="46">
        <f>Índice!$G$51*'Datos Generales'!O203</f>
        <v>0</v>
      </c>
      <c r="P30" s="46">
        <f>Índice!$G$51*'Datos Generales'!P203</f>
        <v>0</v>
      </c>
      <c r="Q30" s="46">
        <f>Índice!$G$51*'Datos Generales'!Q203</f>
        <v>0</v>
      </c>
      <c r="R30" s="46">
        <f>Índice!$G$51*'Datos Generales'!R203</f>
        <v>0</v>
      </c>
      <c r="S30" s="46">
        <f>Índice!$G$51*'Datos Generales'!S203</f>
        <v>0</v>
      </c>
      <c r="T30" s="46">
        <f>Índice!$G$51*'Datos Generales'!T203</f>
        <v>0</v>
      </c>
      <c r="U30" s="46">
        <f>Índice!$G$51*'Datos Generales'!U203</f>
        <v>0</v>
      </c>
      <c r="V30" s="46">
        <f>Índice!$G$51*'Datos Generales'!V203</f>
        <v>0</v>
      </c>
      <c r="W30" s="46">
        <f>Índice!$G$51*'Datos Generales'!W203</f>
        <v>0</v>
      </c>
      <c r="X30" s="46">
        <f>Índice!$G$51*'Datos Generales'!X203</f>
        <v>0</v>
      </c>
      <c r="Y30" s="46">
        <f>Índice!$G$51*'Datos Generales'!Y203</f>
        <v>0</v>
      </c>
      <c r="Z30" s="46">
        <f>Índice!$G$51*'Datos Generales'!Z203</f>
        <v>0</v>
      </c>
      <c r="AA30" s="46">
        <f>Índice!$G$51*'Datos Generales'!AA203</f>
        <v>50487.462965189043</v>
      </c>
      <c r="AB30" s="46">
        <f>Índice!$G$51*'Datos Generales'!AB203</f>
        <v>31694.550314309756</v>
      </c>
      <c r="AC30" s="46">
        <f>Índice!$G$51*'Datos Generales'!AC203</f>
        <v>0</v>
      </c>
      <c r="AD30" s="46">
        <f>Índice!$G$51*'Datos Generales'!AD203</f>
        <v>0</v>
      </c>
      <c r="AE30" s="46">
        <f>Índice!$G$51*'Datos Generales'!AE203</f>
        <v>0</v>
      </c>
      <c r="AF30" s="46">
        <f>Índice!$G$51*'Datos Generales'!AF203</f>
        <v>0</v>
      </c>
      <c r="AG30" s="46">
        <f>Índice!$G$51*'Datos Generales'!AG203</f>
        <v>0</v>
      </c>
      <c r="AH30" s="46">
        <f>Índice!$G$51*'Datos Generales'!AH203</f>
        <v>0</v>
      </c>
      <c r="AI30" s="46">
        <f>Índice!$G$51*'Datos Generales'!AI203</f>
        <v>0</v>
      </c>
      <c r="AJ30" s="46">
        <f>Índice!$G$51*'Datos Generales'!AJ203</f>
        <v>0</v>
      </c>
      <c r="AK30" s="46">
        <f>Índice!$G$51*'Datos Generales'!AK203</f>
        <v>0</v>
      </c>
      <c r="AL30" s="46">
        <f>Índice!$G$51*'Datos Generales'!AL203</f>
        <v>0</v>
      </c>
      <c r="AM30" s="46">
        <f>Índice!$G$51*'Datos Generales'!AM203</f>
        <v>0</v>
      </c>
      <c r="AN30" s="46">
        <f>Índice!$G$51*'Datos Generales'!AN203</f>
        <v>0</v>
      </c>
      <c r="AO30" s="46">
        <f>Índice!$G$51*'Datos Generales'!AO203</f>
        <v>0</v>
      </c>
      <c r="AP30" s="46">
        <f>Índice!$G$51*'Datos Generales'!AP203</f>
        <v>0</v>
      </c>
      <c r="AQ30" s="46">
        <f>Índice!$G$51*'Datos Generales'!AQ203</f>
        <v>86643.337976679555</v>
      </c>
    </row>
    <row r="31" spans="2:43">
      <c r="B31" s="61" t="str">
        <f>'Datos Generales'!B204</f>
        <v>7.32.18.00  Gasto Por Impuestos</v>
      </c>
      <c r="C31" s="46">
        <f>Índice!$G$51*'Datos Generales'!C204</f>
        <v>10811.601530182928</v>
      </c>
      <c r="D31" s="46">
        <f>Índice!$G$51*'Datos Generales'!D204</f>
        <v>0</v>
      </c>
      <c r="E31" s="46">
        <f>Índice!$G$51*'Datos Generales'!E204</f>
        <v>461972.09926389996</v>
      </c>
      <c r="F31" s="46">
        <f>Índice!$G$51*'Datos Generales'!F204</f>
        <v>230059.93628951852</v>
      </c>
      <c r="G31" s="46">
        <f>Índice!$G$51*'Datos Generales'!G204</f>
        <v>18704.435692011793</v>
      </c>
      <c r="H31" s="46">
        <f>Índice!$G$51*'Datos Generales'!H204</f>
        <v>308941.07841126848</v>
      </c>
      <c r="I31" s="46">
        <f>Índice!$G$51*'Datos Generales'!I204</f>
        <v>291951.95550872927</v>
      </c>
      <c r="J31" s="46">
        <f>Índice!$G$51*'Datos Generales'!J204</f>
        <v>72873.459387219715</v>
      </c>
      <c r="K31" s="46">
        <f>Índice!$G$51*'Datos Generales'!K204</f>
        <v>45418.113292933864</v>
      </c>
      <c r="L31" s="46">
        <f>Índice!$G$51*'Datos Generales'!L204</f>
        <v>85086.284922324121</v>
      </c>
      <c r="M31" s="46">
        <f>Índice!$G$51*'Datos Generales'!M204</f>
        <v>141451.23425799562</v>
      </c>
      <c r="N31" s="46">
        <f>Índice!$G$51*'Datos Generales'!N204</f>
        <v>0</v>
      </c>
      <c r="O31" s="46">
        <f>Índice!$G$51*'Datos Generales'!O204</f>
        <v>0</v>
      </c>
      <c r="P31" s="46">
        <f>Índice!$G$51*'Datos Generales'!P204</f>
        <v>89650.803275326864</v>
      </c>
      <c r="Q31" s="46">
        <f>Índice!$G$51*'Datos Generales'!Q204</f>
        <v>260.48111666584168</v>
      </c>
      <c r="R31" s="46">
        <f>Índice!$G$51*'Datos Generales'!R204</f>
        <v>315159.25852596149</v>
      </c>
      <c r="S31" s="46">
        <f>Índice!$G$51*'Datos Generales'!S204</f>
        <v>0</v>
      </c>
      <c r="T31" s="46">
        <f>Índice!$G$51*'Datos Generales'!T204</f>
        <v>266870.4170526301</v>
      </c>
      <c r="U31" s="46">
        <f>Índice!$G$51*'Datos Generales'!U204</f>
        <v>29902.869800100409</v>
      </c>
      <c r="V31" s="46">
        <f>Índice!$G$51*'Datos Generales'!V204</f>
        <v>50710.90927090036</v>
      </c>
      <c r="W31" s="46">
        <f>Índice!$G$51*'Datos Generales'!W204</f>
        <v>20975.756782938883</v>
      </c>
      <c r="X31" s="46">
        <f>Índice!$G$51*'Datos Generales'!X204</f>
        <v>24742.391511868816</v>
      </c>
      <c r="Y31" s="46">
        <f>Índice!$G$51*'Datos Generales'!Y204</f>
        <v>466113.72250231577</v>
      </c>
      <c r="Z31" s="46">
        <f>Índice!$G$51*'Datos Generales'!Z204</f>
        <v>2377.0780152876869</v>
      </c>
      <c r="AA31" s="46">
        <f>Índice!$G$51*'Datos Generales'!AA204</f>
        <v>0</v>
      </c>
      <c r="AB31" s="46">
        <f>Índice!$G$51*'Datos Generales'!AB204</f>
        <v>534499.95934125769</v>
      </c>
      <c r="AC31" s="46">
        <f>Índice!$G$51*'Datos Generales'!AC204</f>
        <v>12829.114841501616</v>
      </c>
      <c r="AD31" s="46">
        <f>Índice!$G$51*'Datos Generales'!AD204</f>
        <v>110789.50438760863</v>
      </c>
      <c r="AE31" s="46">
        <f>Índice!$G$51*'Datos Generales'!AE204</f>
        <v>0</v>
      </c>
      <c r="AF31" s="46">
        <f>Índice!$G$51*'Datos Generales'!AF204</f>
        <v>0</v>
      </c>
      <c r="AG31" s="46">
        <f>Índice!$G$51*'Datos Generales'!AG204</f>
        <v>0</v>
      </c>
      <c r="AH31" s="46">
        <f>Índice!$G$51*'Datos Generales'!AH204</f>
        <v>0</v>
      </c>
      <c r="AI31" s="46">
        <f>Índice!$G$51*'Datos Generales'!AI204</f>
        <v>0</v>
      </c>
      <c r="AJ31" s="46">
        <f>Índice!$G$51*'Datos Generales'!AJ204</f>
        <v>0</v>
      </c>
      <c r="AK31" s="46">
        <f>Índice!$G$51*'Datos Generales'!AK204</f>
        <v>0</v>
      </c>
      <c r="AL31" s="46">
        <f>Índice!$G$51*'Datos Generales'!AL204</f>
        <v>0</v>
      </c>
      <c r="AM31" s="46">
        <f>Índice!$G$51*'Datos Generales'!AM204</f>
        <v>0</v>
      </c>
      <c r="AN31" s="46">
        <f>Índice!$G$51*'Datos Generales'!AN204</f>
        <v>0</v>
      </c>
      <c r="AO31" s="46">
        <f>Índice!$G$51*'Datos Generales'!AO204</f>
        <v>0</v>
      </c>
      <c r="AP31" s="46">
        <f>Índice!$G$51*'Datos Generales'!AP204</f>
        <v>0</v>
      </c>
      <c r="AQ31" s="46">
        <f>Índice!$G$51*'Datos Generales'!AQ204</f>
        <v>3592152.4649804481</v>
      </c>
    </row>
    <row r="32" spans="2:43">
      <c r="B32" s="61" t="str">
        <f>'Datos Generales'!B205</f>
        <v>7.32.19.00  Gasto De Administración</v>
      </c>
      <c r="C32" s="46">
        <f>Índice!$G$51*'Datos Generales'!C205</f>
        <v>612577.03063901397</v>
      </c>
      <c r="D32" s="46">
        <f>Índice!$G$51*'Datos Generales'!D205</f>
        <v>0</v>
      </c>
      <c r="E32" s="46">
        <f>Índice!$G$51*'Datos Generales'!E205</f>
        <v>617775.38342961797</v>
      </c>
      <c r="F32" s="46">
        <f>Índice!$G$51*'Datos Generales'!F205</f>
        <v>1166290.0577000587</v>
      </c>
      <c r="G32" s="46">
        <f>Índice!$G$51*'Datos Generales'!G205</f>
        <v>18415.316678569659</v>
      </c>
      <c r="H32" s="46">
        <f>Índice!$G$51*'Datos Generales'!H205</f>
        <v>222378.04145070392</v>
      </c>
      <c r="I32" s="46">
        <f>Índice!$G$51*'Datos Generales'!I205</f>
        <v>763419.72726822749</v>
      </c>
      <c r="J32" s="46">
        <f>Índice!$G$51*'Datos Generales'!J205</f>
        <v>73316.020958697787</v>
      </c>
      <c r="K32" s="46">
        <f>Índice!$G$51*'Datos Generales'!K205</f>
        <v>73320.440387212642</v>
      </c>
      <c r="L32" s="46">
        <f>Índice!$G$51*'Datos Generales'!L205</f>
        <v>156759.3391363376</v>
      </c>
      <c r="M32" s="46">
        <f>Índice!$G$51*'Datos Generales'!M205</f>
        <v>142432.7009425757</v>
      </c>
      <c r="N32" s="46">
        <f>Índice!$G$51*'Datos Generales'!N205</f>
        <v>12450.281429207826</v>
      </c>
      <c r="O32" s="46">
        <f>Índice!$G$51*'Datos Generales'!O205</f>
        <v>13915.675536165067</v>
      </c>
      <c r="P32" s="46">
        <f>Índice!$G$51*'Datos Generales'!P205</f>
        <v>122967.90257458227</v>
      </c>
      <c r="Q32" s="46">
        <f>Índice!$G$51*'Datos Generales'!Q205</f>
        <v>2218.553114459663</v>
      </c>
      <c r="R32" s="46">
        <f>Índice!$G$51*'Datos Generales'!R205</f>
        <v>577151.28941246343</v>
      </c>
      <c r="S32" s="46">
        <f>Índice!$G$51*'Datos Generales'!S205</f>
        <v>2734.9633364210404</v>
      </c>
      <c r="T32" s="46">
        <f>Índice!$G$51*'Datos Generales'!T205</f>
        <v>376563.63800284255</v>
      </c>
      <c r="U32" s="46">
        <f>Índice!$G$51*'Datos Generales'!U205</f>
        <v>42712.715933277235</v>
      </c>
      <c r="V32" s="46">
        <f>Índice!$G$51*'Datos Generales'!V205</f>
        <v>156649.118589177</v>
      </c>
      <c r="W32" s="46">
        <f>Índice!$G$51*'Datos Generales'!W205</f>
        <v>54738.688030773359</v>
      </c>
      <c r="X32" s="46">
        <f>Índice!$G$51*'Datos Generales'!X205</f>
        <v>30317.014446227928</v>
      </c>
      <c r="Y32" s="46">
        <f>Índice!$G$51*'Datos Generales'!Y205</f>
        <v>707975.38908648642</v>
      </c>
      <c r="Z32" s="46">
        <f>Índice!$G$51*'Datos Generales'!Z205</f>
        <v>14961.931042772996</v>
      </c>
      <c r="AA32" s="46">
        <f>Índice!$G$51*'Datos Generales'!AA205</f>
        <v>55466.656295741079</v>
      </c>
      <c r="AB32" s="46">
        <f>Índice!$G$51*'Datos Generales'!AB205</f>
        <v>1024687.148655433</v>
      </c>
      <c r="AC32" s="46">
        <f>Índice!$G$51*'Datos Generales'!AC205</f>
        <v>70078.480211566872</v>
      </c>
      <c r="AD32" s="46">
        <f>Índice!$G$51*'Datos Generales'!AD205</f>
        <v>117512.64840440953</v>
      </c>
      <c r="AE32" s="46">
        <f>Índice!$G$51*'Datos Generales'!AE205</f>
        <v>0</v>
      </c>
      <c r="AF32" s="46">
        <f>Índice!$G$51*'Datos Generales'!AF205</f>
        <v>0</v>
      </c>
      <c r="AG32" s="46">
        <f>Índice!$G$51*'Datos Generales'!AG205</f>
        <v>0</v>
      </c>
      <c r="AH32" s="46">
        <f>Índice!$G$51*'Datos Generales'!AH205</f>
        <v>0</v>
      </c>
      <c r="AI32" s="46">
        <f>Índice!$G$51*'Datos Generales'!AI205</f>
        <v>0</v>
      </c>
      <c r="AJ32" s="46">
        <f>Índice!$G$51*'Datos Generales'!AJ205</f>
        <v>0</v>
      </c>
      <c r="AK32" s="46">
        <f>Índice!$G$51*'Datos Generales'!AK205</f>
        <v>0</v>
      </c>
      <c r="AL32" s="46">
        <f>Índice!$G$51*'Datos Generales'!AL205</f>
        <v>0</v>
      </c>
      <c r="AM32" s="46">
        <f>Índice!$G$51*'Datos Generales'!AM205</f>
        <v>0</v>
      </c>
      <c r="AN32" s="46">
        <f>Índice!$G$51*'Datos Generales'!AN205</f>
        <v>0</v>
      </c>
      <c r="AO32" s="46">
        <f>Índice!$G$51*'Datos Generales'!AO205</f>
        <v>0</v>
      </c>
      <c r="AP32" s="46">
        <f>Índice!$G$51*'Datos Generales'!AP205</f>
        <v>0</v>
      </c>
      <c r="AQ32" s="46">
        <f>Índice!$G$51*'Datos Generales'!AQ205</f>
        <v>7229786.152693023</v>
      </c>
    </row>
    <row r="33" spans="2:43">
      <c r="B33" s="61" t="str">
        <f>'Datos Generales'!B206</f>
        <v>7.32.20.00  Otros Egresos De La Actividad Aseguradora</v>
      </c>
      <c r="C33" s="46">
        <f>Índice!$G$51*'Datos Generales'!C206</f>
        <v>8743.0438195176102</v>
      </c>
      <c r="D33" s="46">
        <f>Índice!$G$51*'Datos Generales'!D206</f>
        <v>0</v>
      </c>
      <c r="E33" s="46">
        <f>Índice!$G$51*'Datos Generales'!E206</f>
        <v>362317.07985376992</v>
      </c>
      <c r="F33" s="46">
        <f>Índice!$G$51*'Datos Generales'!F206</f>
        <v>0</v>
      </c>
      <c r="G33" s="46">
        <f>Índice!$G$51*'Datos Generales'!G206</f>
        <v>0</v>
      </c>
      <c r="H33" s="46">
        <f>Índice!$G$51*'Datos Generales'!H206</f>
        <v>0</v>
      </c>
      <c r="I33" s="46">
        <f>Índice!$G$51*'Datos Generales'!I206</f>
        <v>9543.1371578478447</v>
      </c>
      <c r="J33" s="46">
        <f>Índice!$G$51*'Datos Generales'!J206</f>
        <v>0</v>
      </c>
      <c r="K33" s="46">
        <f>Índice!$G$51*'Datos Generales'!K206</f>
        <v>1020.6670155068907</v>
      </c>
      <c r="L33" s="46">
        <f>Índice!$G$51*'Datos Generales'!L206</f>
        <v>0</v>
      </c>
      <c r="M33" s="46">
        <f>Índice!$G$51*'Datos Generales'!M206</f>
        <v>0</v>
      </c>
      <c r="N33" s="46">
        <f>Índice!$G$51*'Datos Generales'!N206</f>
        <v>0</v>
      </c>
      <c r="O33" s="46">
        <f>Índice!$G$51*'Datos Generales'!O206</f>
        <v>0</v>
      </c>
      <c r="P33" s="46">
        <f>Índice!$G$51*'Datos Generales'!P206</f>
        <v>0</v>
      </c>
      <c r="Q33" s="46">
        <f>Índice!$G$51*'Datos Generales'!Q206</f>
        <v>0</v>
      </c>
      <c r="R33" s="46">
        <f>Índice!$G$51*'Datos Generales'!R206</f>
        <v>18064.369860204635</v>
      </c>
      <c r="S33" s="46">
        <f>Índice!$G$51*'Datos Generales'!S206</f>
        <v>187.51635188550497</v>
      </c>
      <c r="T33" s="46">
        <f>Índice!$G$51*'Datos Generales'!T206</f>
        <v>0</v>
      </c>
      <c r="U33" s="46">
        <f>Índice!$G$51*'Datos Generales'!U206</f>
        <v>0</v>
      </c>
      <c r="V33" s="46">
        <f>Índice!$G$51*'Datos Generales'!V206</f>
        <v>0</v>
      </c>
      <c r="W33" s="46">
        <f>Índice!$G$51*'Datos Generales'!W206</f>
        <v>0</v>
      </c>
      <c r="X33" s="46">
        <f>Índice!$G$51*'Datos Generales'!X206</f>
        <v>0</v>
      </c>
      <c r="Y33" s="46">
        <f>Índice!$G$51*'Datos Generales'!Y206</f>
        <v>251.64225963612193</v>
      </c>
      <c r="Z33" s="46">
        <f>Índice!$G$51*'Datos Generales'!Z206</f>
        <v>0</v>
      </c>
      <c r="AA33" s="46">
        <f>Índice!$G$51*'Datos Generales'!AA206</f>
        <v>0</v>
      </c>
      <c r="AB33" s="46">
        <f>Índice!$G$51*'Datos Generales'!AB206</f>
        <v>0</v>
      </c>
      <c r="AC33" s="46">
        <f>Índice!$G$51*'Datos Generales'!AC206</f>
        <v>14018.073694854371</v>
      </c>
      <c r="AD33" s="46">
        <f>Índice!$G$51*'Datos Generales'!AD206</f>
        <v>169.21991783398505</v>
      </c>
      <c r="AE33" s="46">
        <f>Índice!$G$51*'Datos Generales'!AE206</f>
        <v>0</v>
      </c>
      <c r="AF33" s="46">
        <f>Índice!$G$51*'Datos Generales'!AF206</f>
        <v>0</v>
      </c>
      <c r="AG33" s="46">
        <f>Índice!$G$51*'Datos Generales'!AG206</f>
        <v>0</v>
      </c>
      <c r="AH33" s="46">
        <f>Índice!$G$51*'Datos Generales'!AH206</f>
        <v>0</v>
      </c>
      <c r="AI33" s="46">
        <f>Índice!$G$51*'Datos Generales'!AI206</f>
        <v>0</v>
      </c>
      <c r="AJ33" s="46">
        <f>Índice!$G$51*'Datos Generales'!AJ206</f>
        <v>0</v>
      </c>
      <c r="AK33" s="46">
        <f>Índice!$G$51*'Datos Generales'!AK206</f>
        <v>0</v>
      </c>
      <c r="AL33" s="46">
        <f>Índice!$G$51*'Datos Generales'!AL206</f>
        <v>0</v>
      </c>
      <c r="AM33" s="46">
        <f>Índice!$G$51*'Datos Generales'!AM206</f>
        <v>0</v>
      </c>
      <c r="AN33" s="46">
        <f>Índice!$G$51*'Datos Generales'!AN206</f>
        <v>0</v>
      </c>
      <c r="AO33" s="46">
        <f>Índice!$G$51*'Datos Generales'!AO206</f>
        <v>0</v>
      </c>
      <c r="AP33" s="46">
        <f>Índice!$G$51*'Datos Generales'!AP206</f>
        <v>0</v>
      </c>
      <c r="AQ33" s="46">
        <f>Índice!$G$51*'Datos Generales'!AQ206</f>
        <v>414314.74993105687</v>
      </c>
    </row>
    <row r="34" spans="2:43">
      <c r="B34" s="60" t="str">
        <f>'Datos Generales'!B207</f>
        <v xml:space="preserve">7.32.00.00  Total Egresos De Efectivo De La Actividad Aseguradora </v>
      </c>
      <c r="C34" s="43">
        <f>Índice!$G$51*'Datos Generales'!C207</f>
        <v>3640411.8730598707</v>
      </c>
      <c r="D34" s="43">
        <f>Índice!$G$51*'Datos Generales'!D207</f>
        <v>0</v>
      </c>
      <c r="E34" s="43">
        <f>Índice!$G$51*'Datos Generales'!E207</f>
        <v>4456991.668493364</v>
      </c>
      <c r="F34" s="43">
        <f>Índice!$G$51*'Datos Generales'!F207</f>
        <v>5236979.1703495234</v>
      </c>
      <c r="G34" s="43">
        <f>Índice!$G$51*'Datos Generales'!G207</f>
        <v>124812.83720239568</v>
      </c>
      <c r="H34" s="43">
        <f>Índice!$G$51*'Datos Generales'!H207</f>
        <v>3744936.130419103</v>
      </c>
      <c r="I34" s="43">
        <f>Índice!$G$51*'Datos Generales'!I207</f>
        <v>10142309.222109869</v>
      </c>
      <c r="J34" s="43">
        <f>Índice!$G$51*'Datos Generales'!J207</f>
        <v>510222.9778462887</v>
      </c>
      <c r="K34" s="43">
        <f>Índice!$G$51*'Datos Generales'!K207</f>
        <v>592014.31364507391</v>
      </c>
      <c r="L34" s="43">
        <f>Índice!$G$51*'Datos Generales'!L207</f>
        <v>7802322.0119359922</v>
      </c>
      <c r="M34" s="43">
        <f>Índice!$G$51*'Datos Generales'!M207</f>
        <v>875305.55928751733</v>
      </c>
      <c r="N34" s="43">
        <f>Índice!$G$51*'Datos Generales'!N207</f>
        <v>19122.867183798728</v>
      </c>
      <c r="O34" s="43">
        <f>Índice!$G$51*'Datos Generales'!O207</f>
        <v>20114.631136818436</v>
      </c>
      <c r="P34" s="43">
        <f>Índice!$G$51*'Datos Generales'!P207</f>
        <v>1667604.6167118037</v>
      </c>
      <c r="Q34" s="43">
        <f>Índice!$G$51*'Datos Generales'!Q207</f>
        <v>3023.2868527304995</v>
      </c>
      <c r="R34" s="43">
        <f>Índice!$G$51*'Datos Generales'!R207</f>
        <v>5001378.6849194951</v>
      </c>
      <c r="S34" s="43">
        <f>Índice!$G$51*'Datos Generales'!S207</f>
        <v>9717.0858641927298</v>
      </c>
      <c r="T34" s="43">
        <f>Índice!$G$51*'Datos Generales'!T207</f>
        <v>3351841.310696431</v>
      </c>
      <c r="U34" s="43">
        <f>Índice!$G$51*'Datos Generales'!U207</f>
        <v>170683.89772381753</v>
      </c>
      <c r="V34" s="43">
        <f>Índice!$G$51*'Datos Generales'!V207</f>
        <v>8620332.3321854603</v>
      </c>
      <c r="W34" s="43">
        <f>Índice!$G$51*'Datos Generales'!W207</f>
        <v>183628.00609527581</v>
      </c>
      <c r="X34" s="43">
        <f>Índice!$G$51*'Datos Generales'!X207</f>
        <v>391757.14709979424</v>
      </c>
      <c r="Y34" s="43">
        <f>Índice!$G$51*'Datos Generales'!Y207</f>
        <v>71803303.036677718</v>
      </c>
      <c r="Z34" s="43">
        <f>Índice!$G$51*'Datos Generales'!Z207</f>
        <v>763537.85859242966</v>
      </c>
      <c r="AA34" s="43">
        <f>Índice!$G$51*'Datos Generales'!AA207</f>
        <v>466515.84630288288</v>
      </c>
      <c r="AB34" s="43">
        <f>Índice!$G$51*'Datos Generales'!AB207</f>
        <v>16089049.451637309</v>
      </c>
      <c r="AC34" s="43">
        <f>Índice!$G$51*'Datos Generales'!AC207</f>
        <v>186973.07153817324</v>
      </c>
      <c r="AD34" s="43">
        <f>Índice!$G$51*'Datos Generales'!AD207</f>
        <v>4440736.1707242914</v>
      </c>
      <c r="AE34" s="43">
        <f>Índice!$G$51*'Datos Generales'!AE207</f>
        <v>0</v>
      </c>
      <c r="AF34" s="43">
        <f>Índice!$G$51*'Datos Generales'!AF207</f>
        <v>0</v>
      </c>
      <c r="AG34" s="43">
        <f>Índice!$G$51*'Datos Generales'!AG207</f>
        <v>0</v>
      </c>
      <c r="AH34" s="43">
        <f>Índice!$G$51*'Datos Generales'!AH207</f>
        <v>0</v>
      </c>
      <c r="AI34" s="43">
        <f>Índice!$G$51*'Datos Generales'!AI207</f>
        <v>0</v>
      </c>
      <c r="AJ34" s="43">
        <f>Índice!$G$51*'Datos Generales'!AJ207</f>
        <v>0</v>
      </c>
      <c r="AK34" s="43">
        <f>Índice!$G$51*'Datos Generales'!AK207</f>
        <v>0</v>
      </c>
      <c r="AL34" s="43">
        <f>Índice!$G$51*'Datos Generales'!AL207</f>
        <v>0</v>
      </c>
      <c r="AM34" s="43">
        <f>Índice!$G$51*'Datos Generales'!AM207</f>
        <v>0</v>
      </c>
      <c r="AN34" s="43">
        <f>Índice!$G$51*'Datos Generales'!AN207</f>
        <v>0</v>
      </c>
      <c r="AO34" s="43">
        <f>Índice!$G$51*'Datos Generales'!AO207</f>
        <v>0</v>
      </c>
      <c r="AP34" s="43">
        <f>Índice!$G$51*'Datos Generales'!AP207</f>
        <v>0</v>
      </c>
      <c r="AQ34" s="43">
        <f>Índice!$G$51*'Datos Generales'!AQ207</f>
        <v>150315625.06629142</v>
      </c>
    </row>
    <row r="35" spans="2:43">
      <c r="B35" s="64" t="str">
        <f>'Datos Generales'!B208</f>
        <v xml:space="preserve">7.30.00.00  Total Flujo De Efectivo Neto De Actividades De La Operación </v>
      </c>
      <c r="C35" s="43">
        <f>Índice!$G$51*'Datos Generales'!C208</f>
        <v>-112704.84051166374</v>
      </c>
      <c r="D35" s="43">
        <f>Índice!$G$51*'Datos Generales'!D208</f>
        <v>0</v>
      </c>
      <c r="E35" s="43">
        <f>Índice!$G$51*'Datos Generales'!E208</f>
        <v>567828.46076608135</v>
      </c>
      <c r="F35" s="43">
        <f>Índice!$G$51*'Datos Generales'!F208</f>
        <v>-241193.44899272383</v>
      </c>
      <c r="G35" s="43">
        <f>Índice!$G$51*'Datos Generales'!G208</f>
        <v>17496.208130334249</v>
      </c>
      <c r="H35" s="43">
        <f>Índice!$G$51*'Datos Generales'!H208</f>
        <v>457905.12017310015</v>
      </c>
      <c r="I35" s="43">
        <f>Índice!$G$51*'Datos Generales'!I208</f>
        <v>84246.549310215589</v>
      </c>
      <c r="J35" s="43">
        <f>Índice!$G$51*'Datos Generales'!J208</f>
        <v>15455.227653601656</v>
      </c>
      <c r="K35" s="43">
        <f>Índice!$G$51*'Datos Generales'!K208</f>
        <v>34552.815706295383</v>
      </c>
      <c r="L35" s="43">
        <f>Índice!$G$51*'Datos Generales'!L208</f>
        <v>14676.833709279384</v>
      </c>
      <c r="M35" s="43">
        <f>Índice!$G$51*'Datos Generales'!M208</f>
        <v>90098.137829600979</v>
      </c>
      <c r="N35" s="43">
        <f>Índice!$G$51*'Datos Generales'!N208</f>
        <v>-2671.7213143733957</v>
      </c>
      <c r="O35" s="43">
        <f>Índice!$G$51*'Datos Generales'!O208</f>
        <v>-14242.138720557767</v>
      </c>
      <c r="P35" s="43">
        <f>Índice!$G$51*'Datos Generales'!P208</f>
        <v>17441.937548171769</v>
      </c>
      <c r="Q35" s="43">
        <f>Índice!$G$51*'Datos Generales'!Q208</f>
        <v>316.21011023822484</v>
      </c>
      <c r="R35" s="43">
        <f>Índice!$G$51*'Datos Generales'!R208</f>
        <v>108570.50933029747</v>
      </c>
      <c r="S35" s="43">
        <f>Índice!$G$51*'Datos Generales'!S208</f>
        <v>29773.380544615015</v>
      </c>
      <c r="T35" s="43">
        <f>Índice!$G$51*'Datos Generales'!T208</f>
        <v>-834519.84676957445</v>
      </c>
      <c r="U35" s="43">
        <f>Índice!$G$51*'Datos Generales'!U208</f>
        <v>4662.4086946068828</v>
      </c>
      <c r="V35" s="43">
        <f>Índice!$G$51*'Datos Generales'!V208</f>
        <v>194427.498391328</v>
      </c>
      <c r="W35" s="43">
        <f>Índice!$G$51*'Datos Generales'!W208</f>
        <v>17488.164770437204</v>
      </c>
      <c r="X35" s="43">
        <f>Índice!$G$51*'Datos Generales'!X208</f>
        <v>21277.824721929555</v>
      </c>
      <c r="Y35" s="43">
        <f>Índice!$G$51*'Datos Generales'!Y208</f>
        <v>65494.383790243315</v>
      </c>
      <c r="Z35" s="43">
        <f>Índice!$G$51*'Datos Generales'!Z208</f>
        <v>-146960.22867890907</v>
      </c>
      <c r="AA35" s="43">
        <f>Índice!$G$51*'Datos Generales'!AA208</f>
        <v>21449.033382595229</v>
      </c>
      <c r="AB35" s="43">
        <f>Índice!$G$51*'Datos Generales'!AB208</f>
        <v>-1133678.1666089194</v>
      </c>
      <c r="AC35" s="43">
        <f>Índice!$G$51*'Datos Generales'!AC208</f>
        <v>7571.1881545173628</v>
      </c>
      <c r="AD35" s="43">
        <f>Índice!$G$51*'Datos Generales'!AD208</f>
        <v>-11688.195176105386</v>
      </c>
      <c r="AE35" s="43">
        <f>Índice!$G$51*'Datos Generales'!AE208</f>
        <v>0</v>
      </c>
      <c r="AF35" s="43">
        <f>Índice!$G$51*'Datos Generales'!AF208</f>
        <v>0</v>
      </c>
      <c r="AG35" s="43">
        <f>Índice!$G$51*'Datos Generales'!AG208</f>
        <v>0</v>
      </c>
      <c r="AH35" s="43">
        <f>Índice!$G$51*'Datos Generales'!AH208</f>
        <v>0</v>
      </c>
      <c r="AI35" s="43">
        <f>Índice!$G$51*'Datos Generales'!AI208</f>
        <v>0</v>
      </c>
      <c r="AJ35" s="43">
        <f>Índice!$G$51*'Datos Generales'!AJ208</f>
        <v>0</v>
      </c>
      <c r="AK35" s="43">
        <f>Índice!$G$51*'Datos Generales'!AK208</f>
        <v>0</v>
      </c>
      <c r="AL35" s="43">
        <f>Índice!$G$51*'Datos Generales'!AL208</f>
        <v>0</v>
      </c>
      <c r="AM35" s="43">
        <f>Índice!$G$51*'Datos Generales'!AM208</f>
        <v>0</v>
      </c>
      <c r="AN35" s="43">
        <f>Índice!$G$51*'Datos Generales'!AN208</f>
        <v>0</v>
      </c>
      <c r="AO35" s="43">
        <f>Índice!$G$51*'Datos Generales'!AO208</f>
        <v>0</v>
      </c>
      <c r="AP35" s="43">
        <f>Índice!$G$51*'Datos Generales'!AP208</f>
        <v>0</v>
      </c>
      <c r="AQ35" s="43">
        <f>Índice!$G$51*'Datos Generales'!AQ208</f>
        <v>-726926.69405533827</v>
      </c>
    </row>
    <row r="36" spans="2:43">
      <c r="B36" s="61" t="str">
        <f>'Datos Generales'!B209</f>
        <v>7.41.11.00  Ingresos Por Propiedades, Muebles Y Equipos</v>
      </c>
      <c r="C36" s="46">
        <f>Índice!$G$51*'Datos Generales'!C209</f>
        <v>0</v>
      </c>
      <c r="D36" s="46">
        <f>Índice!$G$51*'Datos Generales'!D209</f>
        <v>0</v>
      </c>
      <c r="E36" s="46">
        <f>Índice!$G$51*'Datos Generales'!E209</f>
        <v>0</v>
      </c>
      <c r="F36" s="46">
        <f>Índice!$G$51*'Datos Generales'!F209</f>
        <v>0</v>
      </c>
      <c r="G36" s="46">
        <f>Índice!$G$51*'Datos Generales'!G209</f>
        <v>0</v>
      </c>
      <c r="H36" s="46">
        <f>Índice!$G$51*'Datos Generales'!H209</f>
        <v>0</v>
      </c>
      <c r="I36" s="46">
        <f>Índice!$G$51*'Datos Generales'!I209</f>
        <v>5473.1086613727803</v>
      </c>
      <c r="J36" s="46">
        <f>Índice!$G$51*'Datos Generales'!J209</f>
        <v>0</v>
      </c>
      <c r="K36" s="46">
        <f>Índice!$G$51*'Datos Generales'!K209</f>
        <v>0</v>
      </c>
      <c r="L36" s="46">
        <f>Índice!$G$51*'Datos Generales'!L209</f>
        <v>207.71314019841466</v>
      </c>
      <c r="M36" s="46">
        <f>Índice!$G$51*'Datos Generales'!M209</f>
        <v>0</v>
      </c>
      <c r="N36" s="46">
        <f>Índice!$G$51*'Datos Generales'!N209</f>
        <v>0</v>
      </c>
      <c r="O36" s="46">
        <f>Índice!$G$51*'Datos Generales'!O209</f>
        <v>0</v>
      </c>
      <c r="P36" s="46">
        <f>Índice!$G$51*'Datos Generales'!P209</f>
        <v>0</v>
      </c>
      <c r="Q36" s="46">
        <f>Índice!$G$51*'Datos Generales'!Q209</f>
        <v>0</v>
      </c>
      <c r="R36" s="46">
        <f>Índice!$G$51*'Datos Generales'!R209</f>
        <v>0</v>
      </c>
      <c r="S36" s="46">
        <f>Índice!$G$51*'Datos Generales'!S209</f>
        <v>0</v>
      </c>
      <c r="T36" s="46">
        <f>Índice!$G$51*'Datos Generales'!T209</f>
        <v>35.35542811887909</v>
      </c>
      <c r="U36" s="46">
        <f>Índice!$G$51*'Datos Generales'!U209</f>
        <v>0</v>
      </c>
      <c r="V36" s="46">
        <f>Índice!$G$51*'Datos Generales'!V209</f>
        <v>0</v>
      </c>
      <c r="W36" s="46">
        <f>Índice!$G$51*'Datos Generales'!W209</f>
        <v>0</v>
      </c>
      <c r="X36" s="46">
        <f>Índice!$G$51*'Datos Generales'!X209</f>
        <v>3.7123199524823045</v>
      </c>
      <c r="Y36" s="46">
        <f>Índice!$G$51*'Datos Generales'!Y209</f>
        <v>1270.2321437410285</v>
      </c>
      <c r="Z36" s="46">
        <f>Índice!$G$51*'Datos Generales'!Z209</f>
        <v>0</v>
      </c>
      <c r="AA36" s="46">
        <f>Índice!$G$51*'Datos Generales'!AA209</f>
        <v>0</v>
      </c>
      <c r="AB36" s="46">
        <f>Índice!$G$51*'Datos Generales'!AB209</f>
        <v>2004.6969686255929</v>
      </c>
      <c r="AC36" s="46">
        <f>Índice!$G$51*'Datos Generales'!AC209</f>
        <v>0</v>
      </c>
      <c r="AD36" s="46">
        <f>Índice!$G$51*'Datos Generales'!AD209</f>
        <v>0</v>
      </c>
      <c r="AE36" s="46">
        <f>Índice!$G$51*'Datos Generales'!AE209</f>
        <v>0</v>
      </c>
      <c r="AF36" s="46">
        <f>Índice!$G$51*'Datos Generales'!AF209</f>
        <v>0</v>
      </c>
      <c r="AG36" s="46">
        <f>Índice!$G$51*'Datos Generales'!AG209</f>
        <v>0</v>
      </c>
      <c r="AH36" s="46">
        <f>Índice!$G$51*'Datos Generales'!AH209</f>
        <v>0</v>
      </c>
      <c r="AI36" s="46">
        <f>Índice!$G$51*'Datos Generales'!AI209</f>
        <v>0</v>
      </c>
      <c r="AJ36" s="46">
        <f>Índice!$G$51*'Datos Generales'!AJ209</f>
        <v>0</v>
      </c>
      <c r="AK36" s="46">
        <f>Índice!$G$51*'Datos Generales'!AK209</f>
        <v>0</v>
      </c>
      <c r="AL36" s="46">
        <f>Índice!$G$51*'Datos Generales'!AL209</f>
        <v>0</v>
      </c>
      <c r="AM36" s="46">
        <f>Índice!$G$51*'Datos Generales'!AM209</f>
        <v>0</v>
      </c>
      <c r="AN36" s="46">
        <f>Índice!$G$51*'Datos Generales'!AN209</f>
        <v>0</v>
      </c>
      <c r="AO36" s="46">
        <f>Índice!$G$51*'Datos Generales'!AO209</f>
        <v>0</v>
      </c>
      <c r="AP36" s="46">
        <f>Índice!$G$51*'Datos Generales'!AP209</f>
        <v>0</v>
      </c>
      <c r="AQ36" s="46">
        <f>Índice!$G$51*'Datos Generales'!AQ209</f>
        <v>8994.8186620091783</v>
      </c>
    </row>
    <row r="37" spans="2:43">
      <c r="B37" s="61" t="str">
        <f>'Datos Generales'!B210</f>
        <v>7.41.12.00  Ingresos Por Propiedades De Inversión</v>
      </c>
      <c r="C37" s="46">
        <f>Índice!$G$51*'Datos Generales'!C210</f>
        <v>0</v>
      </c>
      <c r="D37" s="46">
        <f>Índice!$G$51*'Datos Generales'!D210</f>
        <v>0</v>
      </c>
      <c r="E37" s="46">
        <f>Índice!$G$51*'Datos Generales'!E210</f>
        <v>2592.3041839613634</v>
      </c>
      <c r="F37" s="46">
        <f>Índice!$G$51*'Datos Generales'!F210</f>
        <v>0</v>
      </c>
      <c r="G37" s="46">
        <f>Índice!$G$51*'Datos Generales'!G210</f>
        <v>0</v>
      </c>
      <c r="H37" s="46">
        <f>Índice!$G$51*'Datos Generales'!H210</f>
        <v>0</v>
      </c>
      <c r="I37" s="46">
        <f>Índice!$G$51*'Datos Generales'!I210</f>
        <v>0</v>
      </c>
      <c r="J37" s="46">
        <f>Índice!$G$51*'Datos Generales'!J210</f>
        <v>0</v>
      </c>
      <c r="K37" s="46">
        <f>Índice!$G$51*'Datos Generales'!K210</f>
        <v>0</v>
      </c>
      <c r="L37" s="46">
        <f>Índice!$G$51*'Datos Generales'!L210</f>
        <v>0</v>
      </c>
      <c r="M37" s="46">
        <f>Índice!$G$51*'Datos Generales'!M210</f>
        <v>622.34392346256914</v>
      </c>
      <c r="N37" s="46">
        <f>Índice!$G$51*'Datos Generales'!N210</f>
        <v>0</v>
      </c>
      <c r="O37" s="46">
        <f>Índice!$G$51*'Datos Generales'!O210</f>
        <v>0</v>
      </c>
      <c r="P37" s="46">
        <f>Índice!$G$51*'Datos Generales'!P210</f>
        <v>0</v>
      </c>
      <c r="Q37" s="46">
        <f>Índice!$G$51*'Datos Generales'!Q210</f>
        <v>0</v>
      </c>
      <c r="R37" s="46">
        <f>Índice!$G$51*'Datos Generales'!R210</f>
        <v>0</v>
      </c>
      <c r="S37" s="46">
        <f>Índice!$G$51*'Datos Generales'!S210</f>
        <v>0</v>
      </c>
      <c r="T37" s="46">
        <f>Índice!$G$51*'Datos Generales'!T210</f>
        <v>0</v>
      </c>
      <c r="U37" s="46">
        <f>Índice!$G$51*'Datos Generales'!U210</f>
        <v>0</v>
      </c>
      <c r="V37" s="46">
        <f>Índice!$G$51*'Datos Generales'!V210</f>
        <v>0</v>
      </c>
      <c r="W37" s="46">
        <f>Índice!$G$51*'Datos Generales'!W210</f>
        <v>0</v>
      </c>
      <c r="X37" s="46">
        <f>Índice!$G$51*'Datos Generales'!X210</f>
        <v>0</v>
      </c>
      <c r="Y37" s="46">
        <f>Índice!$G$51*'Datos Generales'!Y210</f>
        <v>0</v>
      </c>
      <c r="Z37" s="46">
        <f>Índice!$G$51*'Datos Generales'!Z210</f>
        <v>0</v>
      </c>
      <c r="AA37" s="46">
        <f>Índice!$G$51*'Datos Generales'!AA210</f>
        <v>0</v>
      </c>
      <c r="AB37" s="46">
        <f>Índice!$G$51*'Datos Generales'!AB210</f>
        <v>0</v>
      </c>
      <c r="AC37" s="46">
        <f>Índice!$G$51*'Datos Generales'!AC210</f>
        <v>0</v>
      </c>
      <c r="AD37" s="46">
        <f>Índice!$G$51*'Datos Generales'!AD210</f>
        <v>0</v>
      </c>
      <c r="AE37" s="46">
        <f>Índice!$G$51*'Datos Generales'!AE210</f>
        <v>0</v>
      </c>
      <c r="AF37" s="46">
        <f>Índice!$G$51*'Datos Generales'!AF210</f>
        <v>0</v>
      </c>
      <c r="AG37" s="46">
        <f>Índice!$G$51*'Datos Generales'!AG210</f>
        <v>0</v>
      </c>
      <c r="AH37" s="46">
        <f>Índice!$G$51*'Datos Generales'!AH210</f>
        <v>0</v>
      </c>
      <c r="AI37" s="46">
        <f>Índice!$G$51*'Datos Generales'!AI210</f>
        <v>0</v>
      </c>
      <c r="AJ37" s="46">
        <f>Índice!$G$51*'Datos Generales'!AJ210</f>
        <v>0</v>
      </c>
      <c r="AK37" s="46">
        <f>Índice!$G$51*'Datos Generales'!AK210</f>
        <v>0</v>
      </c>
      <c r="AL37" s="46">
        <f>Índice!$G$51*'Datos Generales'!AL210</f>
        <v>0</v>
      </c>
      <c r="AM37" s="46">
        <f>Índice!$G$51*'Datos Generales'!AM210</f>
        <v>0</v>
      </c>
      <c r="AN37" s="46">
        <f>Índice!$G$51*'Datos Generales'!AN210</f>
        <v>0</v>
      </c>
      <c r="AO37" s="46">
        <f>Índice!$G$51*'Datos Generales'!AO210</f>
        <v>0</v>
      </c>
      <c r="AP37" s="46">
        <f>Índice!$G$51*'Datos Generales'!AP210</f>
        <v>0</v>
      </c>
      <c r="AQ37" s="46">
        <f>Índice!$G$51*'Datos Generales'!AQ210</f>
        <v>3214.6481074239327</v>
      </c>
    </row>
    <row r="38" spans="2:43">
      <c r="B38" s="61" t="str">
        <f>'Datos Generales'!B211</f>
        <v>7.41.13.00  Ingresos Por Activos Intangibles</v>
      </c>
      <c r="C38" s="46">
        <f>Índice!$G$51*'Datos Generales'!C211</f>
        <v>0</v>
      </c>
      <c r="D38" s="46">
        <f>Índice!$G$51*'Datos Generales'!D211</f>
        <v>0</v>
      </c>
      <c r="E38" s="46">
        <f>Índice!$G$51*'Datos Generales'!E211</f>
        <v>0</v>
      </c>
      <c r="F38" s="46">
        <f>Índice!$G$51*'Datos Generales'!F211</f>
        <v>0</v>
      </c>
      <c r="G38" s="46">
        <f>Índice!$G$51*'Datos Generales'!G211</f>
        <v>0</v>
      </c>
      <c r="H38" s="46">
        <f>Índice!$G$51*'Datos Generales'!H211</f>
        <v>0</v>
      </c>
      <c r="I38" s="46">
        <f>Índice!$G$51*'Datos Generales'!I211</f>
        <v>0</v>
      </c>
      <c r="J38" s="46">
        <f>Índice!$G$51*'Datos Generales'!J211</f>
        <v>0</v>
      </c>
      <c r="K38" s="46">
        <f>Índice!$G$51*'Datos Generales'!K211</f>
        <v>0</v>
      </c>
      <c r="L38" s="46">
        <f>Índice!$G$51*'Datos Generales'!L211</f>
        <v>0</v>
      </c>
      <c r="M38" s="46">
        <f>Índice!$G$51*'Datos Generales'!M211</f>
        <v>0</v>
      </c>
      <c r="N38" s="46">
        <f>Índice!$G$51*'Datos Generales'!N211</f>
        <v>0</v>
      </c>
      <c r="O38" s="46">
        <f>Índice!$G$51*'Datos Generales'!O211</f>
        <v>0</v>
      </c>
      <c r="P38" s="46">
        <f>Índice!$G$51*'Datos Generales'!P211</f>
        <v>0</v>
      </c>
      <c r="Q38" s="46">
        <f>Índice!$G$51*'Datos Generales'!Q211</f>
        <v>0</v>
      </c>
      <c r="R38" s="46">
        <f>Índice!$G$51*'Datos Generales'!R211</f>
        <v>0</v>
      </c>
      <c r="S38" s="46">
        <f>Índice!$G$51*'Datos Generales'!S211</f>
        <v>0</v>
      </c>
      <c r="T38" s="46">
        <f>Índice!$G$51*'Datos Generales'!T211</f>
        <v>0</v>
      </c>
      <c r="U38" s="46">
        <f>Índice!$G$51*'Datos Generales'!U211</f>
        <v>0</v>
      </c>
      <c r="V38" s="46">
        <f>Índice!$G$51*'Datos Generales'!V211</f>
        <v>0</v>
      </c>
      <c r="W38" s="46">
        <f>Índice!$G$51*'Datos Generales'!W211</f>
        <v>0</v>
      </c>
      <c r="X38" s="46">
        <f>Índice!$G$51*'Datos Generales'!X211</f>
        <v>0</v>
      </c>
      <c r="Y38" s="46">
        <f>Índice!$G$51*'Datos Generales'!Y211</f>
        <v>0</v>
      </c>
      <c r="Z38" s="46">
        <f>Índice!$G$51*'Datos Generales'!Z211</f>
        <v>0</v>
      </c>
      <c r="AA38" s="46">
        <f>Índice!$G$51*'Datos Generales'!AA211</f>
        <v>0</v>
      </c>
      <c r="AB38" s="46">
        <f>Índice!$G$51*'Datos Generales'!AB211</f>
        <v>0</v>
      </c>
      <c r="AC38" s="46">
        <f>Índice!$G$51*'Datos Generales'!AC211</f>
        <v>0</v>
      </c>
      <c r="AD38" s="46">
        <f>Índice!$G$51*'Datos Generales'!AD211</f>
        <v>0</v>
      </c>
      <c r="AE38" s="46">
        <f>Índice!$G$51*'Datos Generales'!AE211</f>
        <v>0</v>
      </c>
      <c r="AF38" s="46">
        <f>Índice!$G$51*'Datos Generales'!AF211</f>
        <v>0</v>
      </c>
      <c r="AG38" s="46">
        <f>Índice!$G$51*'Datos Generales'!AG211</f>
        <v>0</v>
      </c>
      <c r="AH38" s="46">
        <f>Índice!$G$51*'Datos Generales'!AH211</f>
        <v>0</v>
      </c>
      <c r="AI38" s="46">
        <f>Índice!$G$51*'Datos Generales'!AI211</f>
        <v>0</v>
      </c>
      <c r="AJ38" s="46">
        <f>Índice!$G$51*'Datos Generales'!AJ211</f>
        <v>0</v>
      </c>
      <c r="AK38" s="46">
        <f>Índice!$G$51*'Datos Generales'!AK211</f>
        <v>0</v>
      </c>
      <c r="AL38" s="46">
        <f>Índice!$G$51*'Datos Generales'!AL211</f>
        <v>0</v>
      </c>
      <c r="AM38" s="46">
        <f>Índice!$G$51*'Datos Generales'!AM211</f>
        <v>0</v>
      </c>
      <c r="AN38" s="46">
        <f>Índice!$G$51*'Datos Generales'!AN211</f>
        <v>0</v>
      </c>
      <c r="AO38" s="46">
        <f>Índice!$G$51*'Datos Generales'!AO211</f>
        <v>0</v>
      </c>
      <c r="AP38" s="46">
        <f>Índice!$G$51*'Datos Generales'!AP211</f>
        <v>0</v>
      </c>
      <c r="AQ38" s="46">
        <f>Índice!$G$51*'Datos Generales'!AQ211</f>
        <v>0</v>
      </c>
    </row>
    <row r="39" spans="2:43">
      <c r="B39" s="61" t="str">
        <f>'Datos Generales'!B212</f>
        <v>7.41.14.00  Ingresos Por Activos Mantenidos Para La Venta</v>
      </c>
      <c r="C39" s="46">
        <f>Índice!$G$51*'Datos Generales'!C212</f>
        <v>0</v>
      </c>
      <c r="D39" s="46">
        <f>Índice!$G$51*'Datos Generales'!D212</f>
        <v>0</v>
      </c>
      <c r="E39" s="46">
        <f>Índice!$G$51*'Datos Generales'!E212</f>
        <v>0</v>
      </c>
      <c r="F39" s="46">
        <f>Índice!$G$51*'Datos Generales'!F212</f>
        <v>0</v>
      </c>
      <c r="G39" s="46">
        <f>Índice!$G$51*'Datos Generales'!G212</f>
        <v>0</v>
      </c>
      <c r="H39" s="46">
        <f>Índice!$G$51*'Datos Generales'!H212</f>
        <v>0</v>
      </c>
      <c r="I39" s="46">
        <f>Índice!$G$51*'Datos Generales'!I212</f>
        <v>0</v>
      </c>
      <c r="J39" s="46">
        <f>Índice!$G$51*'Datos Generales'!J212</f>
        <v>0</v>
      </c>
      <c r="K39" s="46">
        <f>Índice!$G$51*'Datos Generales'!K212</f>
        <v>0</v>
      </c>
      <c r="L39" s="46">
        <f>Índice!$G$51*'Datos Generales'!L212</f>
        <v>0</v>
      </c>
      <c r="M39" s="46">
        <f>Índice!$G$51*'Datos Generales'!M212</f>
        <v>0</v>
      </c>
      <c r="N39" s="46">
        <f>Índice!$G$51*'Datos Generales'!N212</f>
        <v>0</v>
      </c>
      <c r="O39" s="46">
        <f>Índice!$G$51*'Datos Generales'!O212</f>
        <v>0</v>
      </c>
      <c r="P39" s="46">
        <f>Índice!$G$51*'Datos Generales'!P212</f>
        <v>0</v>
      </c>
      <c r="Q39" s="46">
        <f>Índice!$G$51*'Datos Generales'!Q212</f>
        <v>0</v>
      </c>
      <c r="R39" s="46">
        <f>Índice!$G$51*'Datos Generales'!R212</f>
        <v>0</v>
      </c>
      <c r="S39" s="46">
        <f>Índice!$G$51*'Datos Generales'!S212</f>
        <v>0</v>
      </c>
      <c r="T39" s="46">
        <f>Índice!$G$51*'Datos Generales'!T212</f>
        <v>0</v>
      </c>
      <c r="U39" s="46">
        <f>Índice!$G$51*'Datos Generales'!U212</f>
        <v>0</v>
      </c>
      <c r="V39" s="46">
        <f>Índice!$G$51*'Datos Generales'!V212</f>
        <v>0</v>
      </c>
      <c r="W39" s="46">
        <f>Índice!$G$51*'Datos Generales'!W212</f>
        <v>242823.64358900022</v>
      </c>
      <c r="X39" s="46">
        <f>Índice!$G$51*'Datos Generales'!X212</f>
        <v>0</v>
      </c>
      <c r="Y39" s="46">
        <f>Índice!$G$51*'Datos Generales'!Y212</f>
        <v>0</v>
      </c>
      <c r="Z39" s="46">
        <f>Índice!$G$51*'Datos Generales'!Z212</f>
        <v>0</v>
      </c>
      <c r="AA39" s="46">
        <f>Índice!$G$51*'Datos Generales'!AA212</f>
        <v>0</v>
      </c>
      <c r="AB39" s="46">
        <f>Índice!$G$51*'Datos Generales'!AB212</f>
        <v>0</v>
      </c>
      <c r="AC39" s="46">
        <f>Índice!$G$51*'Datos Generales'!AC212</f>
        <v>0</v>
      </c>
      <c r="AD39" s="46">
        <f>Índice!$G$51*'Datos Generales'!AD212</f>
        <v>0</v>
      </c>
      <c r="AE39" s="46">
        <f>Índice!$G$51*'Datos Generales'!AE212</f>
        <v>0</v>
      </c>
      <c r="AF39" s="46">
        <f>Índice!$G$51*'Datos Generales'!AF212</f>
        <v>0</v>
      </c>
      <c r="AG39" s="46">
        <f>Índice!$G$51*'Datos Generales'!AG212</f>
        <v>0</v>
      </c>
      <c r="AH39" s="46">
        <f>Índice!$G$51*'Datos Generales'!AH212</f>
        <v>0</v>
      </c>
      <c r="AI39" s="46">
        <f>Índice!$G$51*'Datos Generales'!AI212</f>
        <v>0</v>
      </c>
      <c r="AJ39" s="46">
        <f>Índice!$G$51*'Datos Generales'!AJ212</f>
        <v>0</v>
      </c>
      <c r="AK39" s="46">
        <f>Índice!$G$51*'Datos Generales'!AK212</f>
        <v>0</v>
      </c>
      <c r="AL39" s="46">
        <f>Índice!$G$51*'Datos Generales'!AL212</f>
        <v>0</v>
      </c>
      <c r="AM39" s="46">
        <f>Índice!$G$51*'Datos Generales'!AM212</f>
        <v>0</v>
      </c>
      <c r="AN39" s="46">
        <f>Índice!$G$51*'Datos Generales'!AN212</f>
        <v>0</v>
      </c>
      <c r="AO39" s="46">
        <f>Índice!$G$51*'Datos Generales'!AO212</f>
        <v>0</v>
      </c>
      <c r="AP39" s="46">
        <f>Índice!$G$51*'Datos Generales'!AP212</f>
        <v>0</v>
      </c>
      <c r="AQ39" s="46">
        <f>Índice!$G$51*'Datos Generales'!AQ212</f>
        <v>242823.64358900022</v>
      </c>
    </row>
    <row r="40" spans="2:43">
      <c r="B40" s="61" t="str">
        <f>'Datos Generales'!B213</f>
        <v>7.41.15.00  Ingresos Por Participaciones En Entidades Del Grupo Y Filiales</v>
      </c>
      <c r="C40" s="46">
        <f>Índice!$G$51*'Datos Generales'!C213</f>
        <v>0</v>
      </c>
      <c r="D40" s="46">
        <f>Índice!$G$51*'Datos Generales'!D213</f>
        <v>0</v>
      </c>
      <c r="E40" s="46">
        <f>Índice!$G$51*'Datos Generales'!E213</f>
        <v>1014.9659527227215</v>
      </c>
      <c r="F40" s="46">
        <f>Índice!$G$51*'Datos Generales'!F213</f>
        <v>0</v>
      </c>
      <c r="G40" s="46">
        <f>Índice!$G$51*'Datos Generales'!G213</f>
        <v>0</v>
      </c>
      <c r="H40" s="46">
        <f>Índice!$G$51*'Datos Generales'!H213</f>
        <v>0</v>
      </c>
      <c r="I40" s="46">
        <f>Índice!$G$51*'Datos Generales'!I213</f>
        <v>0</v>
      </c>
      <c r="J40" s="46">
        <f>Índice!$G$51*'Datos Generales'!J213</f>
        <v>0</v>
      </c>
      <c r="K40" s="46">
        <f>Índice!$G$51*'Datos Generales'!K213</f>
        <v>0</v>
      </c>
      <c r="L40" s="46">
        <f>Índice!$G$51*'Datos Generales'!L213</f>
        <v>0</v>
      </c>
      <c r="M40" s="46">
        <f>Índice!$G$51*'Datos Generales'!M213</f>
        <v>0</v>
      </c>
      <c r="N40" s="46">
        <f>Índice!$G$51*'Datos Generales'!N213</f>
        <v>0</v>
      </c>
      <c r="O40" s="46">
        <f>Índice!$G$51*'Datos Generales'!O213</f>
        <v>0</v>
      </c>
      <c r="P40" s="46">
        <f>Índice!$G$51*'Datos Generales'!P213</f>
        <v>0</v>
      </c>
      <c r="Q40" s="46">
        <f>Índice!$G$51*'Datos Generales'!Q213</f>
        <v>0</v>
      </c>
      <c r="R40" s="46">
        <f>Índice!$G$51*'Datos Generales'!R213</f>
        <v>0</v>
      </c>
      <c r="S40" s="46">
        <f>Índice!$G$51*'Datos Generales'!S213</f>
        <v>0</v>
      </c>
      <c r="T40" s="46">
        <f>Índice!$G$51*'Datos Generales'!T213</f>
        <v>0</v>
      </c>
      <c r="U40" s="46">
        <f>Índice!$G$51*'Datos Generales'!U213</f>
        <v>0</v>
      </c>
      <c r="V40" s="46">
        <f>Índice!$G$51*'Datos Generales'!V213</f>
        <v>0</v>
      </c>
      <c r="W40" s="46">
        <f>Índice!$G$51*'Datos Generales'!W213</f>
        <v>0</v>
      </c>
      <c r="X40" s="46">
        <f>Índice!$G$51*'Datos Generales'!X213</f>
        <v>0</v>
      </c>
      <c r="Y40" s="46">
        <f>Índice!$G$51*'Datos Generales'!Y213</f>
        <v>0</v>
      </c>
      <c r="Z40" s="46">
        <f>Índice!$G$51*'Datos Generales'!Z213</f>
        <v>0</v>
      </c>
      <c r="AA40" s="46">
        <f>Índice!$G$51*'Datos Generales'!AA213</f>
        <v>0</v>
      </c>
      <c r="AB40" s="46">
        <f>Índice!$G$51*'Datos Generales'!AB213</f>
        <v>0</v>
      </c>
      <c r="AC40" s="46">
        <f>Índice!$G$51*'Datos Generales'!AC213</f>
        <v>0</v>
      </c>
      <c r="AD40" s="46">
        <f>Índice!$G$51*'Datos Generales'!AD213</f>
        <v>0</v>
      </c>
      <c r="AE40" s="46">
        <f>Índice!$G$51*'Datos Generales'!AE213</f>
        <v>0</v>
      </c>
      <c r="AF40" s="46">
        <f>Índice!$G$51*'Datos Generales'!AF213</f>
        <v>0</v>
      </c>
      <c r="AG40" s="46">
        <f>Índice!$G$51*'Datos Generales'!AG213</f>
        <v>0</v>
      </c>
      <c r="AH40" s="46">
        <f>Índice!$G$51*'Datos Generales'!AH213</f>
        <v>0</v>
      </c>
      <c r="AI40" s="46">
        <f>Índice!$G$51*'Datos Generales'!AI213</f>
        <v>0</v>
      </c>
      <c r="AJ40" s="46">
        <f>Índice!$G$51*'Datos Generales'!AJ213</f>
        <v>0</v>
      </c>
      <c r="AK40" s="46">
        <f>Índice!$G$51*'Datos Generales'!AK213</f>
        <v>0</v>
      </c>
      <c r="AL40" s="46">
        <f>Índice!$G$51*'Datos Generales'!AL213</f>
        <v>0</v>
      </c>
      <c r="AM40" s="46">
        <f>Índice!$G$51*'Datos Generales'!AM213</f>
        <v>0</v>
      </c>
      <c r="AN40" s="46">
        <f>Índice!$G$51*'Datos Generales'!AN213</f>
        <v>0</v>
      </c>
      <c r="AO40" s="46">
        <f>Índice!$G$51*'Datos Generales'!AO213</f>
        <v>0</v>
      </c>
      <c r="AP40" s="46">
        <f>Índice!$G$51*'Datos Generales'!AP213</f>
        <v>0</v>
      </c>
      <c r="AQ40" s="46">
        <f>Índice!$G$51*'Datos Generales'!AQ213</f>
        <v>1014.9659527227215</v>
      </c>
    </row>
    <row r="41" spans="2:43">
      <c r="B41" s="61" t="str">
        <f>'Datos Generales'!B214</f>
        <v>7.41.16.00  Otros Ingresos Relacionados Con Actividades De Inversión</v>
      </c>
      <c r="C41" s="46">
        <f>Índice!$G$51*'Datos Generales'!C214</f>
        <v>0</v>
      </c>
      <c r="D41" s="46">
        <f>Índice!$G$51*'Datos Generales'!D214</f>
        <v>0</v>
      </c>
      <c r="E41" s="46">
        <f>Índice!$G$51*'Datos Generales'!E214</f>
        <v>2950706.2688709595</v>
      </c>
      <c r="F41" s="46">
        <f>Índice!$G$51*'Datos Generales'!F214</f>
        <v>0</v>
      </c>
      <c r="G41" s="46">
        <f>Índice!$G$51*'Datos Generales'!G214</f>
        <v>0</v>
      </c>
      <c r="H41" s="46">
        <f>Índice!$G$51*'Datos Generales'!H214</f>
        <v>0</v>
      </c>
      <c r="I41" s="46">
        <f>Índice!$G$51*'Datos Generales'!I214</f>
        <v>0</v>
      </c>
      <c r="J41" s="46">
        <f>Índice!$G$51*'Datos Generales'!J214</f>
        <v>0</v>
      </c>
      <c r="K41" s="46">
        <f>Índice!$G$51*'Datos Generales'!K214</f>
        <v>0</v>
      </c>
      <c r="L41" s="46">
        <f>Índice!$G$51*'Datos Generales'!L214</f>
        <v>0</v>
      </c>
      <c r="M41" s="46">
        <f>Índice!$G$51*'Datos Generales'!M214</f>
        <v>0</v>
      </c>
      <c r="N41" s="46">
        <f>Índice!$G$51*'Datos Generales'!N214</f>
        <v>0</v>
      </c>
      <c r="O41" s="46">
        <f>Índice!$G$51*'Datos Generales'!O214</f>
        <v>0</v>
      </c>
      <c r="P41" s="46">
        <f>Índice!$G$51*'Datos Generales'!P214</f>
        <v>0</v>
      </c>
      <c r="Q41" s="46">
        <f>Índice!$G$51*'Datos Generales'!Q214</f>
        <v>135.8090382616443</v>
      </c>
      <c r="R41" s="46">
        <f>Índice!$G$51*'Datos Generales'!R214</f>
        <v>90177.775931438751</v>
      </c>
      <c r="S41" s="46">
        <f>Índice!$G$51*'Datos Generales'!S214</f>
        <v>0</v>
      </c>
      <c r="T41" s="46">
        <f>Índice!$G$51*'Datos Generales'!T214</f>
        <v>309.35999604019202</v>
      </c>
      <c r="U41" s="46">
        <f>Índice!$G$51*'Datos Generales'!U214</f>
        <v>0</v>
      </c>
      <c r="V41" s="46">
        <f>Índice!$G$51*'Datos Generales'!V214</f>
        <v>39829.303993042049</v>
      </c>
      <c r="W41" s="46">
        <f>Índice!$G$51*'Datos Generales'!W214</f>
        <v>0</v>
      </c>
      <c r="X41" s="46">
        <f>Índice!$G$51*'Datos Generales'!X214</f>
        <v>0</v>
      </c>
      <c r="Y41" s="46">
        <f>Índice!$G$51*'Datos Generales'!Y214</f>
        <v>0</v>
      </c>
      <c r="Z41" s="46">
        <f>Índice!$G$51*'Datos Generales'!Z214</f>
        <v>0</v>
      </c>
      <c r="AA41" s="46">
        <f>Índice!$G$51*'Datos Generales'!AA214</f>
        <v>0</v>
      </c>
      <c r="AB41" s="46">
        <f>Índice!$G$51*'Datos Generales'!AB214</f>
        <v>0</v>
      </c>
      <c r="AC41" s="46">
        <f>Índice!$G$51*'Datos Generales'!AC214</f>
        <v>86188.622976785628</v>
      </c>
      <c r="AD41" s="46">
        <f>Índice!$G$51*'Datos Generales'!AD214</f>
        <v>0</v>
      </c>
      <c r="AE41" s="46">
        <f>Índice!$G$51*'Datos Generales'!AE214</f>
        <v>0</v>
      </c>
      <c r="AF41" s="46">
        <f>Índice!$G$51*'Datos Generales'!AF214</f>
        <v>0</v>
      </c>
      <c r="AG41" s="46">
        <f>Índice!$G$51*'Datos Generales'!AG214</f>
        <v>0</v>
      </c>
      <c r="AH41" s="46">
        <f>Índice!$G$51*'Datos Generales'!AH214</f>
        <v>0</v>
      </c>
      <c r="AI41" s="46">
        <f>Índice!$G$51*'Datos Generales'!AI214</f>
        <v>0</v>
      </c>
      <c r="AJ41" s="46">
        <f>Índice!$G$51*'Datos Generales'!AJ214</f>
        <v>0</v>
      </c>
      <c r="AK41" s="46">
        <f>Índice!$G$51*'Datos Generales'!AK214</f>
        <v>0</v>
      </c>
      <c r="AL41" s="46">
        <f>Índice!$G$51*'Datos Generales'!AL214</f>
        <v>0</v>
      </c>
      <c r="AM41" s="46">
        <f>Índice!$G$51*'Datos Generales'!AM214</f>
        <v>0</v>
      </c>
      <c r="AN41" s="46">
        <f>Índice!$G$51*'Datos Generales'!AN214</f>
        <v>0</v>
      </c>
      <c r="AO41" s="46">
        <f>Índice!$G$51*'Datos Generales'!AO214</f>
        <v>0</v>
      </c>
      <c r="AP41" s="46">
        <f>Índice!$G$51*'Datos Generales'!AP214</f>
        <v>0</v>
      </c>
      <c r="AQ41" s="46">
        <f>Índice!$G$51*'Datos Generales'!AQ214</f>
        <v>3167347.1408065278</v>
      </c>
    </row>
    <row r="42" spans="2:43">
      <c r="B42" s="60" t="str">
        <f>'Datos Generales'!B215</f>
        <v xml:space="preserve">7.41.00.00  Total Ingresos De Efectivo De Las Actividades De Inversión </v>
      </c>
      <c r="C42" s="43">
        <f>Índice!$G$51*'Datos Generales'!C215</f>
        <v>0</v>
      </c>
      <c r="D42" s="43">
        <f>Índice!$G$51*'Datos Generales'!D215</f>
        <v>0</v>
      </c>
      <c r="E42" s="43">
        <f>Índice!$G$51*'Datos Generales'!E215</f>
        <v>2954313.5390076437</v>
      </c>
      <c r="F42" s="43">
        <f>Índice!$G$51*'Datos Generales'!F215</f>
        <v>0</v>
      </c>
      <c r="G42" s="43">
        <f>Índice!$G$51*'Datos Generales'!G215</f>
        <v>0</v>
      </c>
      <c r="H42" s="43">
        <f>Índice!$G$51*'Datos Generales'!H215</f>
        <v>0</v>
      </c>
      <c r="I42" s="43">
        <f>Índice!$G$51*'Datos Generales'!I215</f>
        <v>5473.1086613727803</v>
      </c>
      <c r="J42" s="43">
        <f>Índice!$G$51*'Datos Generales'!J215</f>
        <v>0</v>
      </c>
      <c r="K42" s="43">
        <f>Índice!$G$51*'Datos Generales'!K215</f>
        <v>0</v>
      </c>
      <c r="L42" s="43">
        <f>Índice!$G$51*'Datos Generales'!L215</f>
        <v>207.71314019841466</v>
      </c>
      <c r="M42" s="43">
        <f>Índice!$G$51*'Datos Generales'!M215</f>
        <v>622.34392346256914</v>
      </c>
      <c r="N42" s="43">
        <f>Índice!$G$51*'Datos Generales'!N215</f>
        <v>0</v>
      </c>
      <c r="O42" s="43">
        <f>Índice!$G$51*'Datos Generales'!O215</f>
        <v>0</v>
      </c>
      <c r="P42" s="43">
        <f>Índice!$G$51*'Datos Generales'!P215</f>
        <v>0</v>
      </c>
      <c r="Q42" s="43">
        <f>Índice!$G$51*'Datos Generales'!Q215</f>
        <v>135.8090382616443</v>
      </c>
      <c r="R42" s="43">
        <f>Índice!$G$51*'Datos Generales'!R215</f>
        <v>90177.775931438751</v>
      </c>
      <c r="S42" s="43">
        <f>Índice!$G$51*'Datos Generales'!S215</f>
        <v>0</v>
      </c>
      <c r="T42" s="43">
        <f>Índice!$G$51*'Datos Generales'!T215</f>
        <v>344.71542415907112</v>
      </c>
      <c r="U42" s="43">
        <f>Índice!$G$51*'Datos Generales'!U215</f>
        <v>0</v>
      </c>
      <c r="V42" s="43">
        <f>Índice!$G$51*'Datos Generales'!V215</f>
        <v>39829.303993042049</v>
      </c>
      <c r="W42" s="43">
        <f>Índice!$G$51*'Datos Generales'!W215</f>
        <v>242823.64358900022</v>
      </c>
      <c r="X42" s="43">
        <f>Índice!$G$51*'Datos Generales'!X215</f>
        <v>3.7123199524823045</v>
      </c>
      <c r="Y42" s="43">
        <f>Índice!$G$51*'Datos Generales'!Y215</f>
        <v>1270.2321437410285</v>
      </c>
      <c r="Z42" s="43">
        <f>Índice!$G$51*'Datos Generales'!Z215</f>
        <v>0</v>
      </c>
      <c r="AA42" s="43">
        <f>Índice!$G$51*'Datos Generales'!AA215</f>
        <v>0</v>
      </c>
      <c r="AB42" s="43">
        <f>Índice!$G$51*'Datos Generales'!AB215</f>
        <v>2004.6969686255929</v>
      </c>
      <c r="AC42" s="43">
        <f>Índice!$G$51*'Datos Generales'!AC215</f>
        <v>86188.622976785628</v>
      </c>
      <c r="AD42" s="43">
        <f>Índice!$G$51*'Datos Generales'!AD215</f>
        <v>0</v>
      </c>
      <c r="AE42" s="43">
        <f>Índice!$G$51*'Datos Generales'!AE215</f>
        <v>0</v>
      </c>
      <c r="AF42" s="43">
        <f>Índice!$G$51*'Datos Generales'!AF215</f>
        <v>0</v>
      </c>
      <c r="AG42" s="43">
        <f>Índice!$G$51*'Datos Generales'!AG215</f>
        <v>0</v>
      </c>
      <c r="AH42" s="43">
        <f>Índice!$G$51*'Datos Generales'!AH215</f>
        <v>0</v>
      </c>
      <c r="AI42" s="43">
        <f>Índice!$G$51*'Datos Generales'!AI215</f>
        <v>0</v>
      </c>
      <c r="AJ42" s="43">
        <f>Índice!$G$51*'Datos Generales'!AJ215</f>
        <v>0</v>
      </c>
      <c r="AK42" s="43">
        <f>Índice!$G$51*'Datos Generales'!AK215</f>
        <v>0</v>
      </c>
      <c r="AL42" s="43">
        <f>Índice!$G$51*'Datos Generales'!AL215</f>
        <v>0</v>
      </c>
      <c r="AM42" s="43">
        <f>Índice!$G$51*'Datos Generales'!AM215</f>
        <v>0</v>
      </c>
      <c r="AN42" s="43">
        <f>Índice!$G$51*'Datos Generales'!AN215</f>
        <v>0</v>
      </c>
      <c r="AO42" s="43">
        <f>Índice!$G$51*'Datos Generales'!AO215</f>
        <v>0</v>
      </c>
      <c r="AP42" s="43">
        <f>Índice!$G$51*'Datos Generales'!AP215</f>
        <v>0</v>
      </c>
      <c r="AQ42" s="43">
        <f>Índice!$G$51*'Datos Generales'!AQ215</f>
        <v>3423395.217117684</v>
      </c>
    </row>
    <row r="43" spans="2:43">
      <c r="B43" s="61" t="str">
        <f>'Datos Generales'!B216</f>
        <v>7.42.11.00  Egresos Por Propiedades, Muebles Y Equipos</v>
      </c>
      <c r="C43" s="46">
        <f>Índice!$G$51*'Datos Generales'!C216</f>
        <v>7847.1372709852139</v>
      </c>
      <c r="D43" s="46">
        <f>Índice!$G$51*'Datos Generales'!D216</f>
        <v>0</v>
      </c>
      <c r="E43" s="46">
        <f>Índice!$G$51*'Datos Generales'!E216</f>
        <v>1750.4914404508522</v>
      </c>
      <c r="F43" s="46">
        <f>Índice!$G$51*'Datos Generales'!F216</f>
        <v>359.25534397296013</v>
      </c>
      <c r="G43" s="46">
        <f>Índice!$G$51*'Datos Generales'!G216</f>
        <v>0</v>
      </c>
      <c r="H43" s="46">
        <f>Índice!$G$51*'Datos Generales'!H216</f>
        <v>0</v>
      </c>
      <c r="I43" s="46">
        <f>Índice!$G$51*'Datos Generales'!I216</f>
        <v>26.428182518862119</v>
      </c>
      <c r="J43" s="46">
        <f>Índice!$G$51*'Datos Generales'!J216</f>
        <v>0</v>
      </c>
      <c r="K43" s="46">
        <f>Índice!$G$51*'Datos Generales'!K216</f>
        <v>0</v>
      </c>
      <c r="L43" s="46">
        <f>Índice!$G$51*'Datos Generales'!L216</f>
        <v>593.44086097538548</v>
      </c>
      <c r="M43" s="46">
        <f>Índice!$G$51*'Datos Generales'!M216</f>
        <v>280.81048783419715</v>
      </c>
      <c r="N43" s="46">
        <f>Índice!$G$51*'Datos Generales'!N216</f>
        <v>138.41650108541162</v>
      </c>
      <c r="O43" s="46">
        <f>Índice!$G$51*'Datos Generales'!O216</f>
        <v>0</v>
      </c>
      <c r="P43" s="46">
        <f>Índice!$G$51*'Datos Generales'!P216</f>
        <v>1554.7107572425593</v>
      </c>
      <c r="Q43" s="46">
        <f>Índice!$G$51*'Datos Generales'!Q216</f>
        <v>0</v>
      </c>
      <c r="R43" s="46">
        <f>Índice!$G$51*'Datos Generales'!R216</f>
        <v>374.28140092348377</v>
      </c>
      <c r="S43" s="46">
        <f>Índice!$G$51*'Datos Generales'!S216</f>
        <v>0</v>
      </c>
      <c r="T43" s="46">
        <f>Índice!$G$51*'Datos Generales'!T216</f>
        <v>0</v>
      </c>
      <c r="U43" s="46">
        <f>Índice!$G$51*'Datos Generales'!U216</f>
        <v>0</v>
      </c>
      <c r="V43" s="46">
        <f>Índice!$G$51*'Datos Generales'!V216</f>
        <v>0</v>
      </c>
      <c r="W43" s="46">
        <f>Índice!$G$51*'Datos Generales'!W216</f>
        <v>0</v>
      </c>
      <c r="X43" s="46">
        <f>Índice!$G$51*'Datos Generales'!X216</f>
        <v>1189.5775733448356</v>
      </c>
      <c r="Y43" s="46">
        <f>Índice!$G$51*'Datos Generales'!Y216</f>
        <v>8075.5775309183218</v>
      </c>
      <c r="Z43" s="46">
        <f>Índice!$G$51*'Datos Generales'!Z216</f>
        <v>0</v>
      </c>
      <c r="AA43" s="46">
        <f>Índice!$G$51*'Datos Generales'!AA216</f>
        <v>0</v>
      </c>
      <c r="AB43" s="46">
        <f>Índice!$G$51*'Datos Generales'!AB216</f>
        <v>0</v>
      </c>
      <c r="AC43" s="46">
        <f>Índice!$G$51*'Datos Generales'!AC216</f>
        <v>0</v>
      </c>
      <c r="AD43" s="46">
        <f>Índice!$G$51*'Datos Generales'!AD216</f>
        <v>0</v>
      </c>
      <c r="AE43" s="46">
        <f>Índice!$G$51*'Datos Generales'!AE216</f>
        <v>0</v>
      </c>
      <c r="AF43" s="46">
        <f>Índice!$G$51*'Datos Generales'!AF216</f>
        <v>0</v>
      </c>
      <c r="AG43" s="46">
        <f>Índice!$G$51*'Datos Generales'!AG216</f>
        <v>0</v>
      </c>
      <c r="AH43" s="46">
        <f>Índice!$G$51*'Datos Generales'!AH216</f>
        <v>0</v>
      </c>
      <c r="AI43" s="46">
        <f>Índice!$G$51*'Datos Generales'!AI216</f>
        <v>0</v>
      </c>
      <c r="AJ43" s="46">
        <f>Índice!$G$51*'Datos Generales'!AJ216</f>
        <v>0</v>
      </c>
      <c r="AK43" s="46">
        <f>Índice!$G$51*'Datos Generales'!AK216</f>
        <v>0</v>
      </c>
      <c r="AL43" s="46">
        <f>Índice!$G$51*'Datos Generales'!AL216</f>
        <v>0</v>
      </c>
      <c r="AM43" s="46">
        <f>Índice!$G$51*'Datos Generales'!AM216</f>
        <v>0</v>
      </c>
      <c r="AN43" s="46">
        <f>Índice!$G$51*'Datos Generales'!AN216</f>
        <v>0</v>
      </c>
      <c r="AO43" s="46">
        <f>Índice!$G$51*'Datos Generales'!AO216</f>
        <v>0</v>
      </c>
      <c r="AP43" s="46">
        <f>Índice!$G$51*'Datos Generales'!AP216</f>
        <v>0</v>
      </c>
      <c r="AQ43" s="46">
        <f>Índice!$G$51*'Datos Generales'!AQ216</f>
        <v>22190.127350252082</v>
      </c>
    </row>
    <row r="44" spans="2:43">
      <c r="B44" s="61" t="str">
        <f>'Datos Generales'!B217</f>
        <v>7.42.12.00  Egresos Por Propiedades De Inversión</v>
      </c>
      <c r="C44" s="46">
        <f>Índice!$G$51*'Datos Generales'!C217</f>
        <v>0</v>
      </c>
      <c r="D44" s="46">
        <f>Índice!$G$51*'Datos Generales'!D217</f>
        <v>0</v>
      </c>
      <c r="E44" s="46">
        <f>Índice!$G$51*'Datos Generales'!E217</f>
        <v>0</v>
      </c>
      <c r="F44" s="46">
        <f>Índice!$G$51*'Datos Generales'!F217</f>
        <v>0</v>
      </c>
      <c r="G44" s="46">
        <f>Índice!$G$51*'Datos Generales'!G217</f>
        <v>0</v>
      </c>
      <c r="H44" s="46">
        <f>Índice!$G$51*'Datos Generales'!H217</f>
        <v>0</v>
      </c>
      <c r="I44" s="46">
        <f>Índice!$G$51*'Datos Generales'!I217</f>
        <v>0</v>
      </c>
      <c r="J44" s="46">
        <f>Índice!$G$51*'Datos Generales'!J217</f>
        <v>0</v>
      </c>
      <c r="K44" s="46">
        <f>Índice!$G$51*'Datos Generales'!K217</f>
        <v>0</v>
      </c>
      <c r="L44" s="46">
        <f>Índice!$G$51*'Datos Generales'!L217</f>
        <v>0</v>
      </c>
      <c r="M44" s="46">
        <f>Índice!$G$51*'Datos Generales'!M217</f>
        <v>0</v>
      </c>
      <c r="N44" s="46">
        <f>Índice!$G$51*'Datos Generales'!N217</f>
        <v>0</v>
      </c>
      <c r="O44" s="46">
        <f>Índice!$G$51*'Datos Generales'!O217</f>
        <v>0</v>
      </c>
      <c r="P44" s="46">
        <f>Índice!$G$51*'Datos Generales'!P217</f>
        <v>0</v>
      </c>
      <c r="Q44" s="46">
        <f>Índice!$G$51*'Datos Generales'!Q217</f>
        <v>0</v>
      </c>
      <c r="R44" s="46">
        <f>Índice!$G$51*'Datos Generales'!R217</f>
        <v>0</v>
      </c>
      <c r="S44" s="46">
        <f>Índice!$G$51*'Datos Generales'!S217</f>
        <v>0</v>
      </c>
      <c r="T44" s="46">
        <f>Índice!$G$51*'Datos Generales'!T217</f>
        <v>0</v>
      </c>
      <c r="U44" s="46">
        <f>Índice!$G$51*'Datos Generales'!U217</f>
        <v>0</v>
      </c>
      <c r="V44" s="46">
        <f>Índice!$G$51*'Datos Generales'!V217</f>
        <v>0</v>
      </c>
      <c r="W44" s="46">
        <f>Índice!$G$51*'Datos Generales'!W217</f>
        <v>0</v>
      </c>
      <c r="X44" s="46">
        <f>Índice!$G$51*'Datos Generales'!X217</f>
        <v>0</v>
      </c>
      <c r="Y44" s="46">
        <f>Índice!$G$51*'Datos Generales'!Y217</f>
        <v>0</v>
      </c>
      <c r="Z44" s="46">
        <f>Índice!$G$51*'Datos Generales'!Z217</f>
        <v>0</v>
      </c>
      <c r="AA44" s="46">
        <f>Índice!$G$51*'Datos Generales'!AA217</f>
        <v>0</v>
      </c>
      <c r="AB44" s="46">
        <f>Índice!$G$51*'Datos Generales'!AB217</f>
        <v>0</v>
      </c>
      <c r="AC44" s="46">
        <f>Índice!$G$51*'Datos Generales'!AC217</f>
        <v>0</v>
      </c>
      <c r="AD44" s="46">
        <f>Índice!$G$51*'Datos Generales'!AD217</f>
        <v>0</v>
      </c>
      <c r="AE44" s="46">
        <f>Índice!$G$51*'Datos Generales'!AE217</f>
        <v>0</v>
      </c>
      <c r="AF44" s="46">
        <f>Índice!$G$51*'Datos Generales'!AF217</f>
        <v>0</v>
      </c>
      <c r="AG44" s="46">
        <f>Índice!$G$51*'Datos Generales'!AG217</f>
        <v>0</v>
      </c>
      <c r="AH44" s="46">
        <f>Índice!$G$51*'Datos Generales'!AH217</f>
        <v>0</v>
      </c>
      <c r="AI44" s="46">
        <f>Índice!$G$51*'Datos Generales'!AI217</f>
        <v>0</v>
      </c>
      <c r="AJ44" s="46">
        <f>Índice!$G$51*'Datos Generales'!AJ217</f>
        <v>0</v>
      </c>
      <c r="AK44" s="46">
        <f>Índice!$G$51*'Datos Generales'!AK217</f>
        <v>0</v>
      </c>
      <c r="AL44" s="46">
        <f>Índice!$G$51*'Datos Generales'!AL217</f>
        <v>0</v>
      </c>
      <c r="AM44" s="46">
        <f>Índice!$G$51*'Datos Generales'!AM217</f>
        <v>0</v>
      </c>
      <c r="AN44" s="46">
        <f>Índice!$G$51*'Datos Generales'!AN217</f>
        <v>0</v>
      </c>
      <c r="AO44" s="46">
        <f>Índice!$G$51*'Datos Generales'!AO217</f>
        <v>0</v>
      </c>
      <c r="AP44" s="46">
        <f>Índice!$G$51*'Datos Generales'!AP217</f>
        <v>0</v>
      </c>
      <c r="AQ44" s="46">
        <f>Índice!$G$51*'Datos Generales'!AQ217</f>
        <v>0</v>
      </c>
    </row>
    <row r="45" spans="2:43">
      <c r="B45" s="61" t="str">
        <f>'Datos Generales'!B218</f>
        <v>7.42.13.00  Egresos Por Activos Intangibles</v>
      </c>
      <c r="C45" s="46">
        <f>Índice!$G$51*'Datos Generales'!C218</f>
        <v>0</v>
      </c>
      <c r="D45" s="46">
        <f>Índice!$G$51*'Datos Generales'!D218</f>
        <v>0</v>
      </c>
      <c r="E45" s="46">
        <f>Índice!$G$51*'Datos Generales'!E218</f>
        <v>0</v>
      </c>
      <c r="F45" s="46">
        <f>Índice!$G$51*'Datos Generales'!F218</f>
        <v>112.38606713288691</v>
      </c>
      <c r="G45" s="46">
        <f>Índice!$G$51*'Datos Generales'!G218</f>
        <v>0</v>
      </c>
      <c r="H45" s="46">
        <f>Índice!$G$51*'Datos Generales'!H218</f>
        <v>0</v>
      </c>
      <c r="I45" s="46">
        <f>Índice!$G$51*'Datos Generales'!I218</f>
        <v>0</v>
      </c>
      <c r="J45" s="46">
        <f>Índice!$G$51*'Datos Generales'!J218</f>
        <v>0</v>
      </c>
      <c r="K45" s="46">
        <f>Índice!$G$51*'Datos Generales'!K218</f>
        <v>0</v>
      </c>
      <c r="L45" s="46">
        <f>Índice!$G$51*'Datos Generales'!L218</f>
        <v>0</v>
      </c>
      <c r="M45" s="46">
        <f>Índice!$G$51*'Datos Generales'!M218</f>
        <v>0</v>
      </c>
      <c r="N45" s="46">
        <f>Índice!$G$51*'Datos Generales'!N218</f>
        <v>0</v>
      </c>
      <c r="O45" s="46">
        <f>Índice!$G$51*'Datos Generales'!O218</f>
        <v>0</v>
      </c>
      <c r="P45" s="46">
        <f>Índice!$G$51*'Datos Generales'!P218</f>
        <v>0</v>
      </c>
      <c r="Q45" s="46">
        <f>Índice!$G$51*'Datos Generales'!Q218</f>
        <v>0</v>
      </c>
      <c r="R45" s="46">
        <f>Índice!$G$51*'Datos Generales'!R218</f>
        <v>0</v>
      </c>
      <c r="S45" s="46">
        <f>Índice!$G$51*'Datos Generales'!S218</f>
        <v>0</v>
      </c>
      <c r="T45" s="46">
        <f>Índice!$G$51*'Datos Generales'!T218</f>
        <v>0</v>
      </c>
      <c r="U45" s="46">
        <f>Índice!$G$51*'Datos Generales'!U218</f>
        <v>0</v>
      </c>
      <c r="V45" s="46">
        <f>Índice!$G$51*'Datos Generales'!V218</f>
        <v>0</v>
      </c>
      <c r="W45" s="46">
        <f>Índice!$G$51*'Datos Generales'!W218</f>
        <v>0</v>
      </c>
      <c r="X45" s="46">
        <f>Índice!$G$51*'Datos Generales'!X218</f>
        <v>3050.687309522631</v>
      </c>
      <c r="Y45" s="46">
        <f>Índice!$G$51*'Datos Generales'!Y218</f>
        <v>2462.549762765077</v>
      </c>
      <c r="Z45" s="46">
        <f>Índice!$G$51*'Datos Generales'!Z218</f>
        <v>0</v>
      </c>
      <c r="AA45" s="46">
        <f>Índice!$G$51*'Datos Generales'!AA218</f>
        <v>0</v>
      </c>
      <c r="AB45" s="46">
        <f>Índice!$G$51*'Datos Generales'!AB218</f>
        <v>0</v>
      </c>
      <c r="AC45" s="46">
        <f>Índice!$G$51*'Datos Generales'!AC218</f>
        <v>0</v>
      </c>
      <c r="AD45" s="46">
        <f>Índice!$G$51*'Datos Generales'!AD218</f>
        <v>0</v>
      </c>
      <c r="AE45" s="46">
        <f>Índice!$G$51*'Datos Generales'!AE218</f>
        <v>0</v>
      </c>
      <c r="AF45" s="46">
        <f>Índice!$G$51*'Datos Generales'!AF218</f>
        <v>0</v>
      </c>
      <c r="AG45" s="46">
        <f>Índice!$G$51*'Datos Generales'!AG218</f>
        <v>0</v>
      </c>
      <c r="AH45" s="46">
        <f>Índice!$G$51*'Datos Generales'!AH218</f>
        <v>0</v>
      </c>
      <c r="AI45" s="46">
        <f>Índice!$G$51*'Datos Generales'!AI218</f>
        <v>0</v>
      </c>
      <c r="AJ45" s="46">
        <f>Índice!$G$51*'Datos Generales'!AJ218</f>
        <v>0</v>
      </c>
      <c r="AK45" s="46">
        <f>Índice!$G$51*'Datos Generales'!AK218</f>
        <v>0</v>
      </c>
      <c r="AL45" s="46">
        <f>Índice!$G$51*'Datos Generales'!AL218</f>
        <v>0</v>
      </c>
      <c r="AM45" s="46">
        <f>Índice!$G$51*'Datos Generales'!AM218</f>
        <v>0</v>
      </c>
      <c r="AN45" s="46">
        <f>Índice!$G$51*'Datos Generales'!AN218</f>
        <v>0</v>
      </c>
      <c r="AO45" s="46">
        <f>Índice!$G$51*'Datos Generales'!AO218</f>
        <v>0</v>
      </c>
      <c r="AP45" s="46">
        <f>Índice!$G$51*'Datos Generales'!AP218</f>
        <v>0</v>
      </c>
      <c r="AQ45" s="46">
        <f>Índice!$G$51*'Datos Generales'!AQ218</f>
        <v>5625.6231394205952</v>
      </c>
    </row>
    <row r="46" spans="2:43">
      <c r="B46" s="61" t="str">
        <f>'Datos Generales'!B219</f>
        <v>7.42.14.00  Egresos Por Activos Mantenidos Para La Venta</v>
      </c>
      <c r="C46" s="46">
        <f>Índice!$G$51*'Datos Generales'!C219</f>
        <v>0</v>
      </c>
      <c r="D46" s="46">
        <f>Índice!$G$51*'Datos Generales'!D219</f>
        <v>0</v>
      </c>
      <c r="E46" s="46">
        <f>Índice!$G$51*'Datos Generales'!E219</f>
        <v>0</v>
      </c>
      <c r="F46" s="46">
        <f>Índice!$G$51*'Datos Generales'!F219</f>
        <v>0</v>
      </c>
      <c r="G46" s="46">
        <f>Índice!$G$51*'Datos Generales'!G219</f>
        <v>0</v>
      </c>
      <c r="H46" s="46">
        <f>Índice!$G$51*'Datos Generales'!H219</f>
        <v>0</v>
      </c>
      <c r="I46" s="46">
        <f>Índice!$G$51*'Datos Generales'!I219</f>
        <v>0</v>
      </c>
      <c r="J46" s="46">
        <f>Índice!$G$51*'Datos Generales'!J219</f>
        <v>0</v>
      </c>
      <c r="K46" s="46">
        <f>Índice!$G$51*'Datos Generales'!K219</f>
        <v>0</v>
      </c>
      <c r="L46" s="46">
        <f>Índice!$G$51*'Datos Generales'!L219</f>
        <v>0</v>
      </c>
      <c r="M46" s="46">
        <f>Índice!$G$51*'Datos Generales'!M219</f>
        <v>0</v>
      </c>
      <c r="N46" s="46">
        <f>Índice!$G$51*'Datos Generales'!N219</f>
        <v>0</v>
      </c>
      <c r="O46" s="46">
        <f>Índice!$G$51*'Datos Generales'!O219</f>
        <v>0</v>
      </c>
      <c r="P46" s="46">
        <f>Índice!$G$51*'Datos Generales'!P219</f>
        <v>0</v>
      </c>
      <c r="Q46" s="46">
        <f>Índice!$G$51*'Datos Generales'!Q219</f>
        <v>0</v>
      </c>
      <c r="R46" s="46">
        <f>Índice!$G$51*'Datos Generales'!R219</f>
        <v>0</v>
      </c>
      <c r="S46" s="46">
        <f>Índice!$G$51*'Datos Generales'!S219</f>
        <v>0</v>
      </c>
      <c r="T46" s="46">
        <f>Índice!$G$51*'Datos Generales'!T219</f>
        <v>0</v>
      </c>
      <c r="U46" s="46">
        <f>Índice!$G$51*'Datos Generales'!U219</f>
        <v>0</v>
      </c>
      <c r="V46" s="46">
        <f>Índice!$G$51*'Datos Generales'!V219</f>
        <v>0</v>
      </c>
      <c r="W46" s="46">
        <f>Índice!$G$51*'Datos Generales'!W219</f>
        <v>201472.24422115527</v>
      </c>
      <c r="X46" s="46">
        <f>Índice!$G$51*'Datos Generales'!X219</f>
        <v>0</v>
      </c>
      <c r="Y46" s="46">
        <f>Índice!$G$51*'Datos Generales'!Y219</f>
        <v>0</v>
      </c>
      <c r="Z46" s="46">
        <f>Índice!$G$51*'Datos Generales'!Z219</f>
        <v>0</v>
      </c>
      <c r="AA46" s="46">
        <f>Índice!$G$51*'Datos Generales'!AA219</f>
        <v>0</v>
      </c>
      <c r="AB46" s="46">
        <f>Índice!$G$51*'Datos Generales'!AB219</f>
        <v>0</v>
      </c>
      <c r="AC46" s="46">
        <f>Índice!$G$51*'Datos Generales'!AC219</f>
        <v>0</v>
      </c>
      <c r="AD46" s="46">
        <f>Índice!$G$51*'Datos Generales'!AD219</f>
        <v>0</v>
      </c>
      <c r="AE46" s="46">
        <f>Índice!$G$51*'Datos Generales'!AE219</f>
        <v>0</v>
      </c>
      <c r="AF46" s="46">
        <f>Índice!$G$51*'Datos Generales'!AF219</f>
        <v>0</v>
      </c>
      <c r="AG46" s="46">
        <f>Índice!$G$51*'Datos Generales'!AG219</f>
        <v>0</v>
      </c>
      <c r="AH46" s="46">
        <f>Índice!$G$51*'Datos Generales'!AH219</f>
        <v>0</v>
      </c>
      <c r="AI46" s="46">
        <f>Índice!$G$51*'Datos Generales'!AI219</f>
        <v>0</v>
      </c>
      <c r="AJ46" s="46">
        <f>Índice!$G$51*'Datos Generales'!AJ219</f>
        <v>0</v>
      </c>
      <c r="AK46" s="46">
        <f>Índice!$G$51*'Datos Generales'!AK219</f>
        <v>0</v>
      </c>
      <c r="AL46" s="46">
        <f>Índice!$G$51*'Datos Generales'!AL219</f>
        <v>0</v>
      </c>
      <c r="AM46" s="46">
        <f>Índice!$G$51*'Datos Generales'!AM219</f>
        <v>0</v>
      </c>
      <c r="AN46" s="46">
        <f>Índice!$G$51*'Datos Generales'!AN219</f>
        <v>0</v>
      </c>
      <c r="AO46" s="46">
        <f>Índice!$G$51*'Datos Generales'!AO219</f>
        <v>0</v>
      </c>
      <c r="AP46" s="46">
        <f>Índice!$G$51*'Datos Generales'!AP219</f>
        <v>0</v>
      </c>
      <c r="AQ46" s="46">
        <f>Índice!$G$51*'Datos Generales'!AQ219</f>
        <v>201472.24422115527</v>
      </c>
    </row>
    <row r="47" spans="2:43">
      <c r="B47" s="61" t="str">
        <f>'Datos Generales'!B220</f>
        <v>7.42.15.00  Egresos Por Participaciones En Entidades Del Grupo Y Filiales</v>
      </c>
      <c r="C47" s="46">
        <f>Índice!$G$51*'Datos Generales'!C220</f>
        <v>0</v>
      </c>
      <c r="D47" s="46">
        <f>Índice!$G$51*'Datos Generales'!D220</f>
        <v>0</v>
      </c>
      <c r="E47" s="46">
        <f>Índice!$G$51*'Datos Generales'!E220</f>
        <v>2925.838453977839</v>
      </c>
      <c r="F47" s="46">
        <f>Índice!$G$51*'Datos Generales'!F220</f>
        <v>0</v>
      </c>
      <c r="G47" s="46">
        <f>Índice!$G$51*'Datos Generales'!G220</f>
        <v>0</v>
      </c>
      <c r="H47" s="46">
        <f>Índice!$G$51*'Datos Generales'!H220</f>
        <v>0</v>
      </c>
      <c r="I47" s="46">
        <f>Índice!$G$51*'Datos Generales'!I220</f>
        <v>0</v>
      </c>
      <c r="J47" s="46">
        <f>Índice!$G$51*'Datos Generales'!J220</f>
        <v>0</v>
      </c>
      <c r="K47" s="46">
        <f>Índice!$G$51*'Datos Generales'!K220</f>
        <v>0</v>
      </c>
      <c r="L47" s="46">
        <f>Índice!$G$51*'Datos Generales'!L220</f>
        <v>0</v>
      </c>
      <c r="M47" s="46">
        <f>Índice!$G$51*'Datos Generales'!M220</f>
        <v>14773.354028043925</v>
      </c>
      <c r="N47" s="46">
        <f>Índice!$G$51*'Datos Generales'!N220</f>
        <v>0</v>
      </c>
      <c r="O47" s="46">
        <f>Índice!$G$51*'Datos Generales'!O220</f>
        <v>0</v>
      </c>
      <c r="P47" s="46">
        <f>Índice!$G$51*'Datos Generales'!P220</f>
        <v>0</v>
      </c>
      <c r="Q47" s="46">
        <f>Índice!$G$51*'Datos Generales'!Q220</f>
        <v>0</v>
      </c>
      <c r="R47" s="46">
        <f>Índice!$G$51*'Datos Generales'!R220</f>
        <v>0</v>
      </c>
      <c r="S47" s="46">
        <f>Índice!$G$51*'Datos Generales'!S220</f>
        <v>0</v>
      </c>
      <c r="T47" s="46">
        <f>Índice!$G$51*'Datos Generales'!T220</f>
        <v>0</v>
      </c>
      <c r="U47" s="46">
        <f>Índice!$G$51*'Datos Generales'!U220</f>
        <v>0</v>
      </c>
      <c r="V47" s="46">
        <f>Índice!$G$51*'Datos Generales'!V220</f>
        <v>0</v>
      </c>
      <c r="W47" s="46">
        <f>Índice!$G$51*'Datos Generales'!W220</f>
        <v>0</v>
      </c>
      <c r="X47" s="46">
        <f>Índice!$G$51*'Datos Generales'!X220</f>
        <v>0</v>
      </c>
      <c r="Y47" s="46">
        <f>Índice!$G$51*'Datos Generales'!Y220</f>
        <v>0</v>
      </c>
      <c r="Z47" s="46">
        <f>Índice!$G$51*'Datos Generales'!Z220</f>
        <v>0</v>
      </c>
      <c r="AA47" s="46">
        <f>Índice!$G$51*'Datos Generales'!AA220</f>
        <v>0</v>
      </c>
      <c r="AB47" s="46">
        <f>Índice!$G$51*'Datos Generales'!AB220</f>
        <v>0</v>
      </c>
      <c r="AC47" s="46">
        <f>Índice!$G$51*'Datos Generales'!AC220</f>
        <v>0</v>
      </c>
      <c r="AD47" s="46">
        <f>Índice!$G$51*'Datos Generales'!AD220</f>
        <v>0</v>
      </c>
      <c r="AE47" s="46">
        <f>Índice!$G$51*'Datos Generales'!AE220</f>
        <v>0</v>
      </c>
      <c r="AF47" s="46">
        <f>Índice!$G$51*'Datos Generales'!AF220</f>
        <v>0</v>
      </c>
      <c r="AG47" s="46">
        <f>Índice!$G$51*'Datos Generales'!AG220</f>
        <v>0</v>
      </c>
      <c r="AH47" s="46">
        <f>Índice!$G$51*'Datos Generales'!AH220</f>
        <v>0</v>
      </c>
      <c r="AI47" s="46">
        <f>Índice!$G$51*'Datos Generales'!AI220</f>
        <v>0</v>
      </c>
      <c r="AJ47" s="46">
        <f>Índice!$G$51*'Datos Generales'!AJ220</f>
        <v>0</v>
      </c>
      <c r="AK47" s="46">
        <f>Índice!$G$51*'Datos Generales'!AK220</f>
        <v>0</v>
      </c>
      <c r="AL47" s="46">
        <f>Índice!$G$51*'Datos Generales'!AL220</f>
        <v>0</v>
      </c>
      <c r="AM47" s="46">
        <f>Índice!$G$51*'Datos Generales'!AM220</f>
        <v>0</v>
      </c>
      <c r="AN47" s="46">
        <f>Índice!$G$51*'Datos Generales'!AN220</f>
        <v>0</v>
      </c>
      <c r="AO47" s="46">
        <f>Índice!$G$51*'Datos Generales'!AO220</f>
        <v>0</v>
      </c>
      <c r="AP47" s="46">
        <f>Índice!$G$51*'Datos Generales'!AP220</f>
        <v>0</v>
      </c>
      <c r="AQ47" s="46">
        <f>Índice!$G$51*'Datos Generales'!AQ220</f>
        <v>17699.192482021765</v>
      </c>
    </row>
    <row r="48" spans="2:43">
      <c r="B48" s="61" t="str">
        <f>'Datos Generales'!B221</f>
        <v>7.42.16.00  Otros Egresos Relacionados Con Actividades De Inversión</v>
      </c>
      <c r="C48" s="46">
        <f>Índice!$G$51*'Datos Generales'!C221</f>
        <v>0</v>
      </c>
      <c r="D48" s="46">
        <f>Índice!$G$51*'Datos Generales'!D221</f>
        <v>0</v>
      </c>
      <c r="E48" s="46">
        <f>Índice!$G$51*'Datos Generales'!E221</f>
        <v>3523275.0086620799</v>
      </c>
      <c r="F48" s="46">
        <f>Índice!$G$51*'Datos Generales'!F221</f>
        <v>0</v>
      </c>
      <c r="G48" s="46">
        <f>Índice!$G$51*'Datos Generales'!G221</f>
        <v>0</v>
      </c>
      <c r="H48" s="46">
        <f>Índice!$G$51*'Datos Generales'!H221</f>
        <v>0</v>
      </c>
      <c r="I48" s="46">
        <f>Índice!$G$51*'Datos Generales'!I221</f>
        <v>0</v>
      </c>
      <c r="J48" s="46">
        <f>Índice!$G$51*'Datos Generales'!J221</f>
        <v>0</v>
      </c>
      <c r="K48" s="46">
        <f>Índice!$G$51*'Datos Generales'!K221</f>
        <v>32.836353865408952</v>
      </c>
      <c r="L48" s="46">
        <f>Índice!$G$51*'Datos Generales'!L221</f>
        <v>0</v>
      </c>
      <c r="M48" s="46">
        <f>Índice!$G$51*'Datos Generales'!M221</f>
        <v>0</v>
      </c>
      <c r="N48" s="46">
        <f>Índice!$G$51*'Datos Generales'!N221</f>
        <v>0</v>
      </c>
      <c r="O48" s="46">
        <f>Índice!$G$51*'Datos Generales'!O221</f>
        <v>0</v>
      </c>
      <c r="P48" s="46">
        <f>Índice!$G$51*'Datos Generales'!P221</f>
        <v>0</v>
      </c>
      <c r="Q48" s="46">
        <f>Índice!$G$51*'Datos Generales'!Q221</f>
        <v>0</v>
      </c>
      <c r="R48" s="46">
        <f>Índice!$G$51*'Datos Generales'!R221</f>
        <v>1268.641149475679</v>
      </c>
      <c r="S48" s="46">
        <f>Índice!$G$51*'Datos Generales'!S221</f>
        <v>0</v>
      </c>
      <c r="T48" s="46">
        <f>Índice!$G$51*'Datos Generales'!T221</f>
        <v>0</v>
      </c>
      <c r="U48" s="46">
        <f>Índice!$G$51*'Datos Generales'!U221</f>
        <v>0</v>
      </c>
      <c r="V48" s="46">
        <f>Índice!$G$51*'Datos Generales'!V221</f>
        <v>0</v>
      </c>
      <c r="W48" s="46">
        <f>Índice!$G$51*'Datos Generales'!W221</f>
        <v>0</v>
      </c>
      <c r="X48" s="46">
        <f>Índice!$G$51*'Datos Generales'!X221</f>
        <v>0</v>
      </c>
      <c r="Y48" s="46">
        <f>Índice!$G$51*'Datos Generales'!Y221</f>
        <v>0</v>
      </c>
      <c r="Z48" s="46">
        <f>Índice!$G$51*'Datos Generales'!Z221</f>
        <v>0</v>
      </c>
      <c r="AA48" s="46">
        <f>Índice!$G$51*'Datos Generales'!AA221</f>
        <v>84298.345012409758</v>
      </c>
      <c r="AB48" s="46">
        <f>Índice!$G$51*'Datos Generales'!AB221</f>
        <v>0</v>
      </c>
      <c r="AC48" s="46">
        <f>Índice!$G$51*'Datos Generales'!AC221</f>
        <v>84668.074401962935</v>
      </c>
      <c r="AD48" s="46">
        <f>Índice!$G$51*'Datos Generales'!AD221</f>
        <v>0</v>
      </c>
      <c r="AE48" s="46">
        <f>Índice!$G$51*'Datos Generales'!AE221</f>
        <v>0</v>
      </c>
      <c r="AF48" s="46">
        <f>Índice!$G$51*'Datos Generales'!AF221</f>
        <v>0</v>
      </c>
      <c r="AG48" s="46">
        <f>Índice!$G$51*'Datos Generales'!AG221</f>
        <v>0</v>
      </c>
      <c r="AH48" s="46">
        <f>Índice!$G$51*'Datos Generales'!AH221</f>
        <v>0</v>
      </c>
      <c r="AI48" s="46">
        <f>Índice!$G$51*'Datos Generales'!AI221</f>
        <v>0</v>
      </c>
      <c r="AJ48" s="46">
        <f>Índice!$G$51*'Datos Generales'!AJ221</f>
        <v>0</v>
      </c>
      <c r="AK48" s="46">
        <f>Índice!$G$51*'Datos Generales'!AK221</f>
        <v>0</v>
      </c>
      <c r="AL48" s="46">
        <f>Índice!$G$51*'Datos Generales'!AL221</f>
        <v>0</v>
      </c>
      <c r="AM48" s="46">
        <f>Índice!$G$51*'Datos Generales'!AM221</f>
        <v>0</v>
      </c>
      <c r="AN48" s="46">
        <f>Índice!$G$51*'Datos Generales'!AN221</f>
        <v>0</v>
      </c>
      <c r="AO48" s="46">
        <f>Índice!$G$51*'Datos Generales'!AO221</f>
        <v>0</v>
      </c>
      <c r="AP48" s="46">
        <f>Índice!$G$51*'Datos Generales'!AP221</f>
        <v>0</v>
      </c>
      <c r="AQ48" s="46">
        <f>Índice!$G$51*'Datos Generales'!AQ221</f>
        <v>3693542.9055797933</v>
      </c>
    </row>
    <row r="49" spans="2:43">
      <c r="B49" s="60" t="str">
        <f>'Datos Generales'!B222</f>
        <v xml:space="preserve">7.42.00.00  Total Egresos De Efectivo De Las Actividades De Inversión </v>
      </c>
      <c r="C49" s="43">
        <f>Índice!$G$51*'Datos Generales'!C222</f>
        <v>7847.1372709852139</v>
      </c>
      <c r="D49" s="43">
        <f>Índice!$G$51*'Datos Generales'!D222</f>
        <v>0</v>
      </c>
      <c r="E49" s="43">
        <f>Índice!$G$51*'Datos Generales'!E222</f>
        <v>3527951.3385565085</v>
      </c>
      <c r="F49" s="43">
        <f>Índice!$G$51*'Datos Generales'!F222</f>
        <v>471.64141110584706</v>
      </c>
      <c r="G49" s="43">
        <f>Índice!$G$51*'Datos Generales'!G222</f>
        <v>0</v>
      </c>
      <c r="H49" s="43">
        <f>Índice!$G$51*'Datos Generales'!H222</f>
        <v>0</v>
      </c>
      <c r="I49" s="43">
        <f>Índice!$G$51*'Datos Generales'!I222</f>
        <v>26.428182518862119</v>
      </c>
      <c r="J49" s="43">
        <f>Índice!$G$51*'Datos Generales'!J222</f>
        <v>0</v>
      </c>
      <c r="K49" s="43">
        <f>Índice!$G$51*'Datos Generales'!K222</f>
        <v>32.836353865408952</v>
      </c>
      <c r="L49" s="43">
        <f>Índice!$G$51*'Datos Generales'!L222</f>
        <v>593.44086097538548</v>
      </c>
      <c r="M49" s="43">
        <f>Índice!$G$51*'Datos Generales'!M222</f>
        <v>15054.164515878121</v>
      </c>
      <c r="N49" s="43">
        <f>Índice!$G$51*'Datos Generales'!N222</f>
        <v>138.41650108541162</v>
      </c>
      <c r="O49" s="43">
        <f>Índice!$G$51*'Datos Generales'!O222</f>
        <v>0</v>
      </c>
      <c r="P49" s="43">
        <f>Índice!$G$51*'Datos Generales'!P222</f>
        <v>1554.7107572425593</v>
      </c>
      <c r="Q49" s="43">
        <f>Índice!$G$51*'Datos Generales'!Q222</f>
        <v>0</v>
      </c>
      <c r="R49" s="43">
        <f>Índice!$G$51*'Datos Generales'!R222</f>
        <v>1642.9225503991627</v>
      </c>
      <c r="S49" s="43">
        <f>Índice!$G$51*'Datos Generales'!S222</f>
        <v>0</v>
      </c>
      <c r="T49" s="43">
        <f>Índice!$G$51*'Datos Generales'!T222</f>
        <v>0</v>
      </c>
      <c r="U49" s="43">
        <f>Índice!$G$51*'Datos Generales'!U222</f>
        <v>0</v>
      </c>
      <c r="V49" s="43">
        <f>Índice!$G$51*'Datos Generales'!V222</f>
        <v>0</v>
      </c>
      <c r="W49" s="43">
        <f>Índice!$G$51*'Datos Generales'!W222</f>
        <v>201472.24422115527</v>
      </c>
      <c r="X49" s="43">
        <f>Índice!$G$51*'Datos Generales'!X222</f>
        <v>4240.2648828674664</v>
      </c>
      <c r="Y49" s="43">
        <f>Índice!$G$51*'Datos Generales'!Y222</f>
        <v>10538.127293683399</v>
      </c>
      <c r="Z49" s="43">
        <f>Índice!$G$51*'Datos Generales'!Z222</f>
        <v>0</v>
      </c>
      <c r="AA49" s="43">
        <f>Índice!$G$51*'Datos Generales'!AA222</f>
        <v>84298.345012409758</v>
      </c>
      <c r="AB49" s="43">
        <f>Índice!$G$51*'Datos Generales'!AB222</f>
        <v>0</v>
      </c>
      <c r="AC49" s="43">
        <f>Índice!$G$51*'Datos Generales'!AC222</f>
        <v>84668.074401962935</v>
      </c>
      <c r="AD49" s="43">
        <f>Índice!$G$51*'Datos Generales'!AD222</f>
        <v>0</v>
      </c>
      <c r="AE49" s="43">
        <f>Índice!$G$51*'Datos Generales'!AE222</f>
        <v>0</v>
      </c>
      <c r="AF49" s="43">
        <f>Índice!$G$51*'Datos Generales'!AF222</f>
        <v>0</v>
      </c>
      <c r="AG49" s="43">
        <f>Índice!$G$51*'Datos Generales'!AG222</f>
        <v>0</v>
      </c>
      <c r="AH49" s="43">
        <f>Índice!$G$51*'Datos Generales'!AH222</f>
        <v>0</v>
      </c>
      <c r="AI49" s="43">
        <f>Índice!$G$51*'Datos Generales'!AI222</f>
        <v>0</v>
      </c>
      <c r="AJ49" s="43">
        <f>Índice!$G$51*'Datos Generales'!AJ222</f>
        <v>0</v>
      </c>
      <c r="AK49" s="43">
        <f>Índice!$G$51*'Datos Generales'!AK222</f>
        <v>0</v>
      </c>
      <c r="AL49" s="43">
        <f>Índice!$G$51*'Datos Generales'!AL222</f>
        <v>0</v>
      </c>
      <c r="AM49" s="43">
        <f>Índice!$G$51*'Datos Generales'!AM222</f>
        <v>0</v>
      </c>
      <c r="AN49" s="43">
        <f>Índice!$G$51*'Datos Generales'!AN222</f>
        <v>0</v>
      </c>
      <c r="AO49" s="43">
        <f>Índice!$G$51*'Datos Generales'!AO222</f>
        <v>0</v>
      </c>
      <c r="AP49" s="43">
        <f>Índice!$G$51*'Datos Generales'!AP222</f>
        <v>0</v>
      </c>
      <c r="AQ49" s="43">
        <f>Índice!$G$51*'Datos Generales'!AQ222</f>
        <v>3940530.0927726431</v>
      </c>
    </row>
    <row r="50" spans="2:43">
      <c r="B50" s="64" t="str">
        <f>'Datos Generales'!B223</f>
        <v xml:space="preserve">7.40.00.00  Total Flujo De Efectivo Neto De Actividades De Inversión </v>
      </c>
      <c r="C50" s="43">
        <f>Índice!$G$51*'Datos Generales'!C223</f>
        <v>-7847.1372709852139</v>
      </c>
      <c r="D50" s="43">
        <f>Índice!$G$51*'Datos Generales'!D223</f>
        <v>0</v>
      </c>
      <c r="E50" s="43">
        <f>Índice!$G$51*'Datos Generales'!E223</f>
        <v>-573637.79954886471</v>
      </c>
      <c r="F50" s="43">
        <f>Índice!$G$51*'Datos Generales'!F223</f>
        <v>-471.64141110584706</v>
      </c>
      <c r="G50" s="43">
        <f>Índice!$G$51*'Datos Generales'!G223</f>
        <v>0</v>
      </c>
      <c r="H50" s="43">
        <f>Índice!$G$51*'Datos Generales'!H223</f>
        <v>0</v>
      </c>
      <c r="I50" s="43">
        <f>Índice!$G$51*'Datos Generales'!I223</f>
        <v>5446.6804788539184</v>
      </c>
      <c r="J50" s="43">
        <f>Índice!$G$51*'Datos Generales'!J223</f>
        <v>0</v>
      </c>
      <c r="K50" s="43">
        <f>Índice!$G$51*'Datos Generales'!K223</f>
        <v>-32.836353865408952</v>
      </c>
      <c r="L50" s="43">
        <f>Índice!$G$51*'Datos Generales'!L223</f>
        <v>-385.72772077697084</v>
      </c>
      <c r="M50" s="43">
        <f>Índice!$G$51*'Datos Generales'!M223</f>
        <v>-14431.820592415554</v>
      </c>
      <c r="N50" s="43">
        <f>Índice!$G$51*'Datos Generales'!N223</f>
        <v>-138.41650108541162</v>
      </c>
      <c r="O50" s="43">
        <f>Índice!$G$51*'Datos Generales'!O223</f>
        <v>0</v>
      </c>
      <c r="P50" s="43">
        <f>Índice!$G$51*'Datos Generales'!P223</f>
        <v>-1554.7107572425593</v>
      </c>
      <c r="Q50" s="43">
        <f>Índice!$G$51*'Datos Generales'!Q223</f>
        <v>135.8090382616443</v>
      </c>
      <c r="R50" s="43">
        <f>Índice!$G$51*'Datos Generales'!R223</f>
        <v>88534.853381039589</v>
      </c>
      <c r="S50" s="43">
        <f>Índice!$G$51*'Datos Generales'!S223</f>
        <v>0</v>
      </c>
      <c r="T50" s="43">
        <f>Índice!$G$51*'Datos Generales'!T223</f>
        <v>344.71542415907112</v>
      </c>
      <c r="U50" s="43">
        <f>Índice!$G$51*'Datos Generales'!U223</f>
        <v>0</v>
      </c>
      <c r="V50" s="43">
        <f>Índice!$G$51*'Datos Generales'!V223</f>
        <v>39829.303993042049</v>
      </c>
      <c r="W50" s="43">
        <f>Índice!$G$51*'Datos Generales'!W223</f>
        <v>41351.399367844941</v>
      </c>
      <c r="X50" s="43">
        <f>Índice!$G$51*'Datos Generales'!X223</f>
        <v>-4236.5525629149843</v>
      </c>
      <c r="Y50" s="43">
        <f>Índice!$G$51*'Datos Generales'!Y223</f>
        <v>-9267.8951499423711</v>
      </c>
      <c r="Z50" s="43">
        <f>Índice!$G$51*'Datos Generales'!Z223</f>
        <v>0</v>
      </c>
      <c r="AA50" s="43">
        <f>Índice!$G$51*'Datos Generales'!AA223</f>
        <v>-84298.345012409758</v>
      </c>
      <c r="AB50" s="43">
        <f>Índice!$G$51*'Datos Generales'!AB223</f>
        <v>2004.6969686255929</v>
      </c>
      <c r="AC50" s="43">
        <f>Índice!$G$51*'Datos Generales'!AC223</f>
        <v>1520.5485748226924</v>
      </c>
      <c r="AD50" s="43">
        <f>Índice!$G$51*'Datos Generales'!AD223</f>
        <v>0</v>
      </c>
      <c r="AE50" s="43">
        <f>Índice!$G$51*'Datos Generales'!AE223</f>
        <v>0</v>
      </c>
      <c r="AF50" s="43">
        <f>Índice!$G$51*'Datos Generales'!AF223</f>
        <v>0</v>
      </c>
      <c r="AG50" s="43">
        <f>Índice!$G$51*'Datos Generales'!AG223</f>
        <v>0</v>
      </c>
      <c r="AH50" s="43">
        <f>Índice!$G$51*'Datos Generales'!AH223</f>
        <v>0</v>
      </c>
      <c r="AI50" s="43">
        <f>Índice!$G$51*'Datos Generales'!AI223</f>
        <v>0</v>
      </c>
      <c r="AJ50" s="43">
        <f>Índice!$G$51*'Datos Generales'!AJ223</f>
        <v>0</v>
      </c>
      <c r="AK50" s="43">
        <f>Índice!$G$51*'Datos Generales'!AK223</f>
        <v>0</v>
      </c>
      <c r="AL50" s="43">
        <f>Índice!$G$51*'Datos Generales'!AL223</f>
        <v>0</v>
      </c>
      <c r="AM50" s="43">
        <f>Índice!$G$51*'Datos Generales'!AM223</f>
        <v>0</v>
      </c>
      <c r="AN50" s="43">
        <f>Índice!$G$51*'Datos Generales'!AN223</f>
        <v>0</v>
      </c>
      <c r="AO50" s="43">
        <f>Índice!$G$51*'Datos Generales'!AO223</f>
        <v>0</v>
      </c>
      <c r="AP50" s="43">
        <f>Índice!$G$51*'Datos Generales'!AP223</f>
        <v>0</v>
      </c>
      <c r="AQ50" s="43">
        <f>Índice!$G$51*'Datos Generales'!AQ223</f>
        <v>-517134.87565495929</v>
      </c>
    </row>
    <row r="51" spans="2:43">
      <c r="B51" s="61" t="str">
        <f>'Datos Generales'!B224</f>
        <v>7.51.11.00  Ingresos Por Emisión De Instrumentos De Patrimonio</v>
      </c>
      <c r="C51" s="46">
        <f>Índice!$G$51*'Datos Generales'!C224</f>
        <v>0</v>
      </c>
      <c r="D51" s="46">
        <f>Índice!$G$51*'Datos Generales'!D224</f>
        <v>0</v>
      </c>
      <c r="E51" s="46">
        <f>Índice!$G$51*'Datos Generales'!E224</f>
        <v>0</v>
      </c>
      <c r="F51" s="46">
        <f>Índice!$G$51*'Datos Generales'!F224</f>
        <v>0</v>
      </c>
      <c r="G51" s="46">
        <f>Índice!$G$51*'Datos Generales'!G224</f>
        <v>0</v>
      </c>
      <c r="H51" s="46">
        <f>Índice!$G$51*'Datos Generales'!H224</f>
        <v>0</v>
      </c>
      <c r="I51" s="46">
        <f>Índice!$G$51*'Datos Generales'!I224</f>
        <v>0</v>
      </c>
      <c r="J51" s="46">
        <f>Índice!$G$51*'Datos Generales'!J224</f>
        <v>0</v>
      </c>
      <c r="K51" s="46">
        <f>Índice!$G$51*'Datos Generales'!K224</f>
        <v>0</v>
      </c>
      <c r="L51" s="46">
        <f>Índice!$G$51*'Datos Generales'!L224</f>
        <v>0</v>
      </c>
      <c r="M51" s="46">
        <f>Índice!$G$51*'Datos Generales'!M224</f>
        <v>0</v>
      </c>
      <c r="N51" s="46">
        <f>Índice!$G$51*'Datos Generales'!N224</f>
        <v>0</v>
      </c>
      <c r="O51" s="46">
        <f>Índice!$G$51*'Datos Generales'!O224</f>
        <v>0</v>
      </c>
      <c r="P51" s="46">
        <f>Índice!$G$51*'Datos Generales'!P224</f>
        <v>0</v>
      </c>
      <c r="Q51" s="46">
        <f>Índice!$G$51*'Datos Generales'!Q224</f>
        <v>0</v>
      </c>
      <c r="R51" s="46">
        <f>Índice!$G$51*'Datos Generales'!R224</f>
        <v>0</v>
      </c>
      <c r="S51" s="46">
        <f>Índice!$G$51*'Datos Generales'!S224</f>
        <v>0</v>
      </c>
      <c r="T51" s="46">
        <f>Índice!$G$51*'Datos Generales'!T224</f>
        <v>0</v>
      </c>
      <c r="U51" s="46">
        <f>Índice!$G$51*'Datos Generales'!U224</f>
        <v>0</v>
      </c>
      <c r="V51" s="46">
        <f>Índice!$G$51*'Datos Generales'!V224</f>
        <v>0</v>
      </c>
      <c r="W51" s="46">
        <f>Índice!$G$51*'Datos Generales'!W224</f>
        <v>0</v>
      </c>
      <c r="X51" s="46">
        <f>Índice!$G$51*'Datos Generales'!X224</f>
        <v>0</v>
      </c>
      <c r="Y51" s="46">
        <f>Índice!$G$51*'Datos Generales'!Y224</f>
        <v>0</v>
      </c>
      <c r="Z51" s="46">
        <f>Índice!$G$51*'Datos Generales'!Z224</f>
        <v>0</v>
      </c>
      <c r="AA51" s="46">
        <f>Índice!$G$51*'Datos Generales'!AA224</f>
        <v>0</v>
      </c>
      <c r="AB51" s="46">
        <f>Índice!$G$51*'Datos Generales'!AB224</f>
        <v>0</v>
      </c>
      <c r="AC51" s="46">
        <f>Índice!$G$51*'Datos Generales'!AC224</f>
        <v>0</v>
      </c>
      <c r="AD51" s="46">
        <f>Índice!$G$51*'Datos Generales'!AD224</f>
        <v>0</v>
      </c>
      <c r="AE51" s="46">
        <f>Índice!$G$51*'Datos Generales'!AE224</f>
        <v>0</v>
      </c>
      <c r="AF51" s="46">
        <f>Índice!$G$51*'Datos Generales'!AF224</f>
        <v>0</v>
      </c>
      <c r="AG51" s="46">
        <f>Índice!$G$51*'Datos Generales'!AG224</f>
        <v>0</v>
      </c>
      <c r="AH51" s="46">
        <f>Índice!$G$51*'Datos Generales'!AH224</f>
        <v>0</v>
      </c>
      <c r="AI51" s="46">
        <f>Índice!$G$51*'Datos Generales'!AI224</f>
        <v>0</v>
      </c>
      <c r="AJ51" s="46">
        <f>Índice!$G$51*'Datos Generales'!AJ224</f>
        <v>0</v>
      </c>
      <c r="AK51" s="46">
        <f>Índice!$G$51*'Datos Generales'!AK224</f>
        <v>0</v>
      </c>
      <c r="AL51" s="46">
        <f>Índice!$G$51*'Datos Generales'!AL224</f>
        <v>0</v>
      </c>
      <c r="AM51" s="46">
        <f>Índice!$G$51*'Datos Generales'!AM224</f>
        <v>0</v>
      </c>
      <c r="AN51" s="46">
        <f>Índice!$G$51*'Datos Generales'!AN224</f>
        <v>0</v>
      </c>
      <c r="AO51" s="46">
        <f>Índice!$G$51*'Datos Generales'!AO224</f>
        <v>0</v>
      </c>
      <c r="AP51" s="46">
        <f>Índice!$G$51*'Datos Generales'!AP224</f>
        <v>0</v>
      </c>
      <c r="AQ51" s="46">
        <f>Índice!$G$51*'Datos Generales'!AQ224</f>
        <v>0</v>
      </c>
    </row>
    <row r="52" spans="2:43">
      <c r="B52" s="61" t="str">
        <f>'Datos Generales'!B225</f>
        <v>7.51.12.00  Ingresos Por Préstamos A Relacionados</v>
      </c>
      <c r="C52" s="46">
        <f>Índice!$G$51*'Datos Generales'!C225</f>
        <v>0</v>
      </c>
      <c r="D52" s="46">
        <f>Índice!$G$51*'Datos Generales'!D225</f>
        <v>0</v>
      </c>
      <c r="E52" s="46">
        <f>Índice!$G$51*'Datos Generales'!E225</f>
        <v>0</v>
      </c>
      <c r="F52" s="46">
        <f>Índice!$G$51*'Datos Generales'!F225</f>
        <v>108671.97940899865</v>
      </c>
      <c r="G52" s="46">
        <f>Índice!$G$51*'Datos Generales'!G225</f>
        <v>0</v>
      </c>
      <c r="H52" s="46">
        <f>Índice!$G$51*'Datos Generales'!H225</f>
        <v>0</v>
      </c>
      <c r="I52" s="46">
        <f>Índice!$G$51*'Datos Generales'!I225</f>
        <v>0</v>
      </c>
      <c r="J52" s="46">
        <f>Índice!$G$51*'Datos Generales'!J225</f>
        <v>0</v>
      </c>
      <c r="K52" s="46">
        <f>Índice!$G$51*'Datos Generales'!K225</f>
        <v>0</v>
      </c>
      <c r="L52" s="46">
        <f>Índice!$G$51*'Datos Generales'!L225</f>
        <v>0</v>
      </c>
      <c r="M52" s="46">
        <f>Índice!$G$51*'Datos Generales'!M225</f>
        <v>0</v>
      </c>
      <c r="N52" s="46">
        <f>Índice!$G$51*'Datos Generales'!N225</f>
        <v>0</v>
      </c>
      <c r="O52" s="46">
        <f>Índice!$G$51*'Datos Generales'!O225</f>
        <v>0</v>
      </c>
      <c r="P52" s="46">
        <f>Índice!$G$51*'Datos Generales'!P225</f>
        <v>0</v>
      </c>
      <c r="Q52" s="46">
        <f>Índice!$G$51*'Datos Generales'!Q225</f>
        <v>0</v>
      </c>
      <c r="R52" s="46">
        <f>Índice!$G$51*'Datos Generales'!R225</f>
        <v>0</v>
      </c>
      <c r="S52" s="46">
        <f>Índice!$G$51*'Datos Generales'!S225</f>
        <v>0</v>
      </c>
      <c r="T52" s="46">
        <f>Índice!$G$51*'Datos Generales'!T225</f>
        <v>0</v>
      </c>
      <c r="U52" s="46">
        <f>Índice!$G$51*'Datos Generales'!U225</f>
        <v>0</v>
      </c>
      <c r="V52" s="46">
        <f>Índice!$G$51*'Datos Generales'!V225</f>
        <v>0</v>
      </c>
      <c r="W52" s="46">
        <f>Índice!$G$51*'Datos Generales'!W225</f>
        <v>0</v>
      </c>
      <c r="X52" s="46">
        <f>Índice!$G$51*'Datos Generales'!X225</f>
        <v>0</v>
      </c>
      <c r="Y52" s="46">
        <f>Índice!$G$51*'Datos Generales'!Y225</f>
        <v>0</v>
      </c>
      <c r="Z52" s="46">
        <f>Índice!$G$51*'Datos Generales'!Z225</f>
        <v>0</v>
      </c>
      <c r="AA52" s="46">
        <f>Índice!$G$51*'Datos Generales'!AA225</f>
        <v>0</v>
      </c>
      <c r="AB52" s="46">
        <f>Índice!$G$51*'Datos Generales'!AB225</f>
        <v>0</v>
      </c>
      <c r="AC52" s="46">
        <f>Índice!$G$51*'Datos Generales'!AC225</f>
        <v>0</v>
      </c>
      <c r="AD52" s="46">
        <f>Índice!$G$51*'Datos Generales'!AD225</f>
        <v>0</v>
      </c>
      <c r="AE52" s="46">
        <f>Índice!$G$51*'Datos Generales'!AE225</f>
        <v>0</v>
      </c>
      <c r="AF52" s="46">
        <f>Índice!$G$51*'Datos Generales'!AF225</f>
        <v>0</v>
      </c>
      <c r="AG52" s="46">
        <f>Índice!$G$51*'Datos Generales'!AG225</f>
        <v>0</v>
      </c>
      <c r="AH52" s="46">
        <f>Índice!$G$51*'Datos Generales'!AH225</f>
        <v>0</v>
      </c>
      <c r="AI52" s="46">
        <f>Índice!$G$51*'Datos Generales'!AI225</f>
        <v>0</v>
      </c>
      <c r="AJ52" s="46">
        <f>Índice!$G$51*'Datos Generales'!AJ225</f>
        <v>0</v>
      </c>
      <c r="AK52" s="46">
        <f>Índice!$G$51*'Datos Generales'!AK225</f>
        <v>0</v>
      </c>
      <c r="AL52" s="46">
        <f>Índice!$G$51*'Datos Generales'!AL225</f>
        <v>0</v>
      </c>
      <c r="AM52" s="46">
        <f>Índice!$G$51*'Datos Generales'!AM225</f>
        <v>0</v>
      </c>
      <c r="AN52" s="46">
        <f>Índice!$G$51*'Datos Generales'!AN225</f>
        <v>0</v>
      </c>
      <c r="AO52" s="46">
        <f>Índice!$G$51*'Datos Generales'!AO225</f>
        <v>0</v>
      </c>
      <c r="AP52" s="46">
        <f>Índice!$G$51*'Datos Generales'!AP225</f>
        <v>0</v>
      </c>
      <c r="AQ52" s="46">
        <f>Índice!$G$51*'Datos Generales'!AQ225</f>
        <v>108671.97940899865</v>
      </c>
    </row>
    <row r="53" spans="2:43">
      <c r="B53" s="61" t="str">
        <f>'Datos Generales'!B226</f>
        <v>7.51.13.00  Ingresos Por Préstamos Bancarios</v>
      </c>
      <c r="C53" s="46">
        <f>Índice!$G$51*'Datos Generales'!C226</f>
        <v>0</v>
      </c>
      <c r="D53" s="46">
        <f>Índice!$G$51*'Datos Generales'!D226</f>
        <v>0</v>
      </c>
      <c r="E53" s="46">
        <f>Índice!$G$51*'Datos Generales'!E226</f>
        <v>0</v>
      </c>
      <c r="F53" s="46">
        <f>Índice!$G$51*'Datos Generales'!F226</f>
        <v>0</v>
      </c>
      <c r="G53" s="46">
        <f>Índice!$G$51*'Datos Generales'!G226</f>
        <v>0</v>
      </c>
      <c r="H53" s="46">
        <f>Índice!$G$51*'Datos Generales'!H226</f>
        <v>0</v>
      </c>
      <c r="I53" s="46">
        <f>Índice!$G$51*'Datos Generales'!I226</f>
        <v>0</v>
      </c>
      <c r="J53" s="46">
        <f>Índice!$G$51*'Datos Generales'!J226</f>
        <v>0</v>
      </c>
      <c r="K53" s="46">
        <f>Índice!$G$51*'Datos Generales'!K226</f>
        <v>0</v>
      </c>
      <c r="L53" s="46">
        <f>Índice!$G$51*'Datos Generales'!L226</f>
        <v>0</v>
      </c>
      <c r="M53" s="46">
        <f>Índice!$G$51*'Datos Generales'!M226</f>
        <v>0</v>
      </c>
      <c r="N53" s="46">
        <f>Índice!$G$51*'Datos Generales'!N226</f>
        <v>0</v>
      </c>
      <c r="O53" s="46">
        <f>Índice!$G$51*'Datos Generales'!O226</f>
        <v>0</v>
      </c>
      <c r="P53" s="46">
        <f>Índice!$G$51*'Datos Generales'!P226</f>
        <v>46819.204714999891</v>
      </c>
      <c r="Q53" s="46">
        <f>Índice!$G$51*'Datos Generales'!Q226</f>
        <v>0</v>
      </c>
      <c r="R53" s="46">
        <f>Índice!$G$51*'Datos Generales'!R226</f>
        <v>0</v>
      </c>
      <c r="S53" s="46">
        <f>Índice!$G$51*'Datos Generales'!S226</f>
        <v>0</v>
      </c>
      <c r="T53" s="46">
        <f>Índice!$G$51*'Datos Generales'!T226</f>
        <v>0</v>
      </c>
      <c r="U53" s="46">
        <f>Índice!$G$51*'Datos Generales'!U226</f>
        <v>0</v>
      </c>
      <c r="V53" s="46">
        <f>Índice!$G$51*'Datos Generales'!V226</f>
        <v>0</v>
      </c>
      <c r="W53" s="46">
        <f>Índice!$G$51*'Datos Generales'!W226</f>
        <v>0</v>
      </c>
      <c r="X53" s="46">
        <f>Índice!$G$51*'Datos Generales'!X226</f>
        <v>0</v>
      </c>
      <c r="Y53" s="46">
        <f>Índice!$G$51*'Datos Generales'!Y226</f>
        <v>444757.05517568107</v>
      </c>
      <c r="Z53" s="46">
        <f>Índice!$G$51*'Datos Generales'!Z226</f>
        <v>0</v>
      </c>
      <c r="AA53" s="46">
        <f>Índice!$G$51*'Datos Generales'!AA226</f>
        <v>0</v>
      </c>
      <c r="AB53" s="46">
        <f>Índice!$G$51*'Datos Generales'!AB226</f>
        <v>0</v>
      </c>
      <c r="AC53" s="46">
        <f>Índice!$G$51*'Datos Generales'!AC226</f>
        <v>0</v>
      </c>
      <c r="AD53" s="46">
        <f>Índice!$G$51*'Datos Generales'!AD226</f>
        <v>0</v>
      </c>
      <c r="AE53" s="46">
        <f>Índice!$G$51*'Datos Generales'!AE226</f>
        <v>0</v>
      </c>
      <c r="AF53" s="46">
        <f>Índice!$G$51*'Datos Generales'!AF226</f>
        <v>0</v>
      </c>
      <c r="AG53" s="46">
        <f>Índice!$G$51*'Datos Generales'!AG226</f>
        <v>0</v>
      </c>
      <c r="AH53" s="46">
        <f>Índice!$G$51*'Datos Generales'!AH226</f>
        <v>0</v>
      </c>
      <c r="AI53" s="46">
        <f>Índice!$G$51*'Datos Generales'!AI226</f>
        <v>0</v>
      </c>
      <c r="AJ53" s="46">
        <f>Índice!$G$51*'Datos Generales'!AJ226</f>
        <v>0</v>
      </c>
      <c r="AK53" s="46">
        <f>Índice!$G$51*'Datos Generales'!AK226</f>
        <v>0</v>
      </c>
      <c r="AL53" s="46">
        <f>Índice!$G$51*'Datos Generales'!AL226</f>
        <v>0</v>
      </c>
      <c r="AM53" s="46">
        <f>Índice!$G$51*'Datos Generales'!AM226</f>
        <v>0</v>
      </c>
      <c r="AN53" s="46">
        <f>Índice!$G$51*'Datos Generales'!AN226</f>
        <v>0</v>
      </c>
      <c r="AO53" s="46">
        <f>Índice!$G$51*'Datos Generales'!AO226</f>
        <v>0</v>
      </c>
      <c r="AP53" s="46">
        <f>Índice!$G$51*'Datos Generales'!AP226</f>
        <v>0</v>
      </c>
      <c r="AQ53" s="46">
        <f>Índice!$G$51*'Datos Generales'!AQ226</f>
        <v>491576.25989068102</v>
      </c>
    </row>
    <row r="54" spans="2:43">
      <c r="B54" s="61" t="str">
        <f>'Datos Generales'!B227</f>
        <v>7.51.14.00  Aumentos De Capital</v>
      </c>
      <c r="C54" s="46">
        <f>Índice!$G$51*'Datos Generales'!C227</f>
        <v>204374.7038982895</v>
      </c>
      <c r="D54" s="46">
        <f>Índice!$G$51*'Datos Generales'!D227</f>
        <v>0</v>
      </c>
      <c r="E54" s="46">
        <f>Índice!$G$51*'Datos Generales'!E227</f>
        <v>0</v>
      </c>
      <c r="F54" s="46">
        <f>Índice!$G$51*'Datos Generales'!F227</f>
        <v>0</v>
      </c>
      <c r="G54" s="46">
        <f>Índice!$G$51*'Datos Generales'!G227</f>
        <v>0</v>
      </c>
      <c r="H54" s="46">
        <f>Índice!$G$51*'Datos Generales'!H227</f>
        <v>0</v>
      </c>
      <c r="I54" s="46">
        <f>Índice!$G$51*'Datos Generales'!I227</f>
        <v>0</v>
      </c>
      <c r="J54" s="46">
        <f>Índice!$G$51*'Datos Generales'!J227</f>
        <v>0</v>
      </c>
      <c r="K54" s="46">
        <f>Índice!$G$51*'Datos Generales'!K227</f>
        <v>0</v>
      </c>
      <c r="L54" s="46">
        <f>Índice!$G$51*'Datos Generales'!L227</f>
        <v>0</v>
      </c>
      <c r="M54" s="46">
        <f>Índice!$G$51*'Datos Generales'!M227</f>
        <v>0</v>
      </c>
      <c r="N54" s="46">
        <f>Índice!$G$51*'Datos Generales'!N227</f>
        <v>0</v>
      </c>
      <c r="O54" s="46">
        <f>Índice!$G$51*'Datos Generales'!O227</f>
        <v>0</v>
      </c>
      <c r="P54" s="46">
        <f>Índice!$G$51*'Datos Generales'!P227</f>
        <v>0</v>
      </c>
      <c r="Q54" s="46">
        <f>Índice!$G$51*'Datos Generales'!Q227</f>
        <v>0</v>
      </c>
      <c r="R54" s="46">
        <f>Índice!$G$51*'Datos Generales'!R227</f>
        <v>0</v>
      </c>
      <c r="S54" s="46">
        <f>Índice!$G$51*'Datos Generales'!S227</f>
        <v>0</v>
      </c>
      <c r="T54" s="46">
        <f>Índice!$G$51*'Datos Generales'!T227</f>
        <v>0</v>
      </c>
      <c r="U54" s="46">
        <f>Índice!$G$51*'Datos Generales'!U227</f>
        <v>0</v>
      </c>
      <c r="V54" s="46">
        <f>Índice!$G$51*'Datos Generales'!V227</f>
        <v>0</v>
      </c>
      <c r="W54" s="46">
        <f>Índice!$G$51*'Datos Generales'!W227</f>
        <v>0</v>
      </c>
      <c r="X54" s="46">
        <f>Índice!$G$51*'Datos Generales'!X227</f>
        <v>0</v>
      </c>
      <c r="Y54" s="46">
        <f>Índice!$G$51*'Datos Generales'!Y227</f>
        <v>0</v>
      </c>
      <c r="Z54" s="46">
        <f>Índice!$G$51*'Datos Generales'!Z227</f>
        <v>56631.440875117551</v>
      </c>
      <c r="AA54" s="46">
        <f>Índice!$G$51*'Datos Generales'!AA227</f>
        <v>44194.285148598865</v>
      </c>
      <c r="AB54" s="46">
        <f>Índice!$G$51*'Datos Generales'!AB227</f>
        <v>0</v>
      </c>
      <c r="AC54" s="46">
        <f>Índice!$G$51*'Datos Generales'!AC227</f>
        <v>0</v>
      </c>
      <c r="AD54" s="46">
        <f>Índice!$G$51*'Datos Generales'!AD227</f>
        <v>0</v>
      </c>
      <c r="AE54" s="46">
        <f>Índice!$G$51*'Datos Generales'!AE227</f>
        <v>0</v>
      </c>
      <c r="AF54" s="46">
        <f>Índice!$G$51*'Datos Generales'!AF227</f>
        <v>0</v>
      </c>
      <c r="AG54" s="46">
        <f>Índice!$G$51*'Datos Generales'!AG227</f>
        <v>0</v>
      </c>
      <c r="AH54" s="46">
        <f>Índice!$G$51*'Datos Generales'!AH227</f>
        <v>0</v>
      </c>
      <c r="AI54" s="46">
        <f>Índice!$G$51*'Datos Generales'!AI227</f>
        <v>0</v>
      </c>
      <c r="AJ54" s="46">
        <f>Índice!$G$51*'Datos Generales'!AJ227</f>
        <v>0</v>
      </c>
      <c r="AK54" s="46">
        <f>Índice!$G$51*'Datos Generales'!AK227</f>
        <v>0</v>
      </c>
      <c r="AL54" s="46">
        <f>Índice!$G$51*'Datos Generales'!AL227</f>
        <v>0</v>
      </c>
      <c r="AM54" s="46">
        <f>Índice!$G$51*'Datos Generales'!AM227</f>
        <v>0</v>
      </c>
      <c r="AN54" s="46">
        <f>Índice!$G$51*'Datos Generales'!AN227</f>
        <v>0</v>
      </c>
      <c r="AO54" s="46">
        <f>Índice!$G$51*'Datos Generales'!AO227</f>
        <v>0</v>
      </c>
      <c r="AP54" s="46">
        <f>Índice!$G$51*'Datos Generales'!AP227</f>
        <v>0</v>
      </c>
      <c r="AQ54" s="46">
        <f>Índice!$G$51*'Datos Generales'!AQ227</f>
        <v>305200.42992200592</v>
      </c>
    </row>
    <row r="55" spans="2:43">
      <c r="B55" s="61" t="str">
        <f>'Datos Generales'!B228</f>
        <v>7.51.15.00  Otros Ingresos Relacionados Con Actividades De Financiamiento</v>
      </c>
      <c r="C55" s="46">
        <f>Índice!$G$51*'Datos Generales'!C228</f>
        <v>0</v>
      </c>
      <c r="D55" s="46">
        <f>Índice!$G$51*'Datos Generales'!D228</f>
        <v>0</v>
      </c>
      <c r="E55" s="46">
        <f>Índice!$G$51*'Datos Generales'!E228</f>
        <v>0</v>
      </c>
      <c r="F55" s="46">
        <f>Índice!$G$51*'Datos Generales'!F228</f>
        <v>0</v>
      </c>
      <c r="G55" s="46">
        <f>Índice!$G$51*'Datos Generales'!G228</f>
        <v>0</v>
      </c>
      <c r="H55" s="46">
        <f>Índice!$G$51*'Datos Generales'!H228</f>
        <v>0</v>
      </c>
      <c r="I55" s="46">
        <f>Índice!$G$51*'Datos Generales'!I228</f>
        <v>0</v>
      </c>
      <c r="J55" s="46">
        <f>Índice!$G$51*'Datos Generales'!J228</f>
        <v>0</v>
      </c>
      <c r="K55" s="46">
        <f>Índice!$G$51*'Datos Generales'!K228</f>
        <v>0</v>
      </c>
      <c r="L55" s="46">
        <f>Índice!$G$51*'Datos Generales'!L228</f>
        <v>0</v>
      </c>
      <c r="M55" s="46">
        <f>Índice!$G$51*'Datos Generales'!M228</f>
        <v>0</v>
      </c>
      <c r="N55" s="46">
        <f>Índice!$G$51*'Datos Generales'!N228</f>
        <v>0</v>
      </c>
      <c r="O55" s="46">
        <f>Índice!$G$51*'Datos Generales'!O228</f>
        <v>112.87220426952149</v>
      </c>
      <c r="P55" s="46">
        <f>Índice!$G$51*'Datos Generales'!P228</f>
        <v>0</v>
      </c>
      <c r="Q55" s="46">
        <f>Índice!$G$51*'Datos Generales'!Q228</f>
        <v>0</v>
      </c>
      <c r="R55" s="46">
        <f>Índice!$G$51*'Datos Generales'!R228</f>
        <v>0</v>
      </c>
      <c r="S55" s="46">
        <f>Índice!$G$51*'Datos Generales'!S228</f>
        <v>0</v>
      </c>
      <c r="T55" s="46">
        <f>Índice!$G$51*'Datos Generales'!T228</f>
        <v>0</v>
      </c>
      <c r="U55" s="46">
        <f>Índice!$G$51*'Datos Generales'!U228</f>
        <v>0</v>
      </c>
      <c r="V55" s="46">
        <f>Índice!$G$51*'Datos Generales'!V228</f>
        <v>0</v>
      </c>
      <c r="W55" s="46">
        <f>Índice!$G$51*'Datos Generales'!W228</f>
        <v>0</v>
      </c>
      <c r="X55" s="46">
        <f>Índice!$G$51*'Datos Generales'!X228</f>
        <v>0</v>
      </c>
      <c r="Y55" s="46">
        <f>Índice!$G$51*'Datos Generales'!Y228</f>
        <v>0</v>
      </c>
      <c r="Z55" s="46">
        <f>Índice!$G$51*'Datos Generales'!Z228</f>
        <v>45025.137709392518</v>
      </c>
      <c r="AA55" s="46">
        <f>Índice!$G$51*'Datos Generales'!AA228</f>
        <v>0</v>
      </c>
      <c r="AB55" s="46">
        <f>Índice!$G$51*'Datos Generales'!AB228</f>
        <v>0</v>
      </c>
      <c r="AC55" s="46">
        <f>Índice!$G$51*'Datos Generales'!AC228</f>
        <v>12223.343774969771</v>
      </c>
      <c r="AD55" s="46">
        <f>Índice!$G$51*'Datos Generales'!AD228</f>
        <v>0</v>
      </c>
      <c r="AE55" s="46">
        <f>Índice!$G$51*'Datos Generales'!AE228</f>
        <v>0</v>
      </c>
      <c r="AF55" s="46">
        <f>Índice!$G$51*'Datos Generales'!AF228</f>
        <v>0</v>
      </c>
      <c r="AG55" s="46">
        <f>Índice!$G$51*'Datos Generales'!AG228</f>
        <v>0</v>
      </c>
      <c r="AH55" s="46">
        <f>Índice!$G$51*'Datos Generales'!AH228</f>
        <v>0</v>
      </c>
      <c r="AI55" s="46">
        <f>Índice!$G$51*'Datos Generales'!AI228</f>
        <v>0</v>
      </c>
      <c r="AJ55" s="46">
        <f>Índice!$G$51*'Datos Generales'!AJ228</f>
        <v>0</v>
      </c>
      <c r="AK55" s="46">
        <f>Índice!$G$51*'Datos Generales'!AK228</f>
        <v>0</v>
      </c>
      <c r="AL55" s="46">
        <f>Índice!$G$51*'Datos Generales'!AL228</f>
        <v>0</v>
      </c>
      <c r="AM55" s="46">
        <f>Índice!$G$51*'Datos Generales'!AM228</f>
        <v>0</v>
      </c>
      <c r="AN55" s="46">
        <f>Índice!$G$51*'Datos Generales'!AN228</f>
        <v>0</v>
      </c>
      <c r="AO55" s="46">
        <f>Índice!$G$51*'Datos Generales'!AO228</f>
        <v>0</v>
      </c>
      <c r="AP55" s="46">
        <f>Índice!$G$51*'Datos Generales'!AP228</f>
        <v>0</v>
      </c>
      <c r="AQ55" s="46">
        <f>Índice!$G$51*'Datos Generales'!AQ228</f>
        <v>57361.353688631811</v>
      </c>
    </row>
    <row r="56" spans="2:43">
      <c r="B56" s="60" t="str">
        <f>'Datos Generales'!B229</f>
        <v xml:space="preserve">7.51.00.00  Total Ingresos De Efectivo De Las Actividades De Financiamiento </v>
      </c>
      <c r="C56" s="43">
        <f>Índice!$G$51*'Datos Generales'!C229</f>
        <v>204374.7038982895</v>
      </c>
      <c r="D56" s="43">
        <f>Índice!$G$51*'Datos Generales'!D229</f>
        <v>0</v>
      </c>
      <c r="E56" s="43">
        <f>Índice!$G$51*'Datos Generales'!E229</f>
        <v>0</v>
      </c>
      <c r="F56" s="43">
        <f>Índice!$G$51*'Datos Generales'!F229</f>
        <v>108671.97940899865</v>
      </c>
      <c r="G56" s="43">
        <f>Índice!$G$51*'Datos Generales'!G229</f>
        <v>0</v>
      </c>
      <c r="H56" s="43">
        <f>Índice!$G$51*'Datos Generales'!H229</f>
        <v>0</v>
      </c>
      <c r="I56" s="43">
        <f>Índice!$G$51*'Datos Generales'!I229</f>
        <v>0</v>
      </c>
      <c r="J56" s="43">
        <f>Índice!$G$51*'Datos Generales'!J229</f>
        <v>0</v>
      </c>
      <c r="K56" s="43">
        <f>Índice!$G$51*'Datos Generales'!K229</f>
        <v>0</v>
      </c>
      <c r="L56" s="43">
        <f>Índice!$G$51*'Datos Generales'!L229</f>
        <v>0</v>
      </c>
      <c r="M56" s="43">
        <f>Índice!$G$51*'Datos Generales'!M229</f>
        <v>0</v>
      </c>
      <c r="N56" s="43">
        <f>Índice!$G$51*'Datos Generales'!N229</f>
        <v>0</v>
      </c>
      <c r="O56" s="43">
        <f>Índice!$G$51*'Datos Generales'!O229</f>
        <v>112.87220426952149</v>
      </c>
      <c r="P56" s="43">
        <f>Índice!$G$51*'Datos Generales'!P229</f>
        <v>46819.204714999891</v>
      </c>
      <c r="Q56" s="43">
        <f>Índice!$G$51*'Datos Generales'!Q229</f>
        <v>0</v>
      </c>
      <c r="R56" s="43">
        <f>Índice!$G$51*'Datos Generales'!R229</f>
        <v>0</v>
      </c>
      <c r="S56" s="43">
        <f>Índice!$G$51*'Datos Generales'!S229</f>
        <v>0</v>
      </c>
      <c r="T56" s="43">
        <f>Índice!$G$51*'Datos Generales'!T229</f>
        <v>0</v>
      </c>
      <c r="U56" s="43">
        <f>Índice!$G$51*'Datos Generales'!U229</f>
        <v>0</v>
      </c>
      <c r="V56" s="43">
        <f>Índice!$G$51*'Datos Generales'!V229</f>
        <v>0</v>
      </c>
      <c r="W56" s="43">
        <f>Índice!$G$51*'Datos Generales'!W229</f>
        <v>0</v>
      </c>
      <c r="X56" s="43">
        <f>Índice!$G$51*'Datos Generales'!X229</f>
        <v>0</v>
      </c>
      <c r="Y56" s="43">
        <f>Índice!$G$51*'Datos Generales'!Y229</f>
        <v>444757.05517568107</v>
      </c>
      <c r="Z56" s="43">
        <f>Índice!$G$51*'Datos Generales'!Z229</f>
        <v>101656.57858451008</v>
      </c>
      <c r="AA56" s="43">
        <f>Índice!$G$51*'Datos Generales'!AA229</f>
        <v>44194.285148598865</v>
      </c>
      <c r="AB56" s="43">
        <f>Índice!$G$51*'Datos Generales'!AB229</f>
        <v>0</v>
      </c>
      <c r="AC56" s="43">
        <f>Índice!$G$51*'Datos Generales'!AC229</f>
        <v>12223.343774969771</v>
      </c>
      <c r="AD56" s="43">
        <f>Índice!$G$51*'Datos Generales'!AD229</f>
        <v>0</v>
      </c>
      <c r="AE56" s="43">
        <f>Índice!$G$51*'Datos Generales'!AE229</f>
        <v>0</v>
      </c>
      <c r="AF56" s="43">
        <f>Índice!$G$51*'Datos Generales'!AF229</f>
        <v>0</v>
      </c>
      <c r="AG56" s="43">
        <f>Índice!$G$51*'Datos Generales'!AG229</f>
        <v>0</v>
      </c>
      <c r="AH56" s="43">
        <f>Índice!$G$51*'Datos Generales'!AH229</f>
        <v>0</v>
      </c>
      <c r="AI56" s="43">
        <f>Índice!$G$51*'Datos Generales'!AI229</f>
        <v>0</v>
      </c>
      <c r="AJ56" s="43">
        <f>Índice!$G$51*'Datos Generales'!AJ229</f>
        <v>0</v>
      </c>
      <c r="AK56" s="43">
        <f>Índice!$G$51*'Datos Generales'!AK229</f>
        <v>0</v>
      </c>
      <c r="AL56" s="43">
        <f>Índice!$G$51*'Datos Generales'!AL229</f>
        <v>0</v>
      </c>
      <c r="AM56" s="43">
        <f>Índice!$G$51*'Datos Generales'!AM229</f>
        <v>0</v>
      </c>
      <c r="AN56" s="43">
        <f>Índice!$G$51*'Datos Generales'!AN229</f>
        <v>0</v>
      </c>
      <c r="AO56" s="43">
        <f>Índice!$G$51*'Datos Generales'!AO229</f>
        <v>0</v>
      </c>
      <c r="AP56" s="43">
        <f>Índice!$G$51*'Datos Generales'!AP229</f>
        <v>0</v>
      </c>
      <c r="AQ56" s="43">
        <f>Índice!$G$51*'Datos Generales'!AQ229</f>
        <v>962810.02291031741</v>
      </c>
    </row>
    <row r="57" spans="2:43">
      <c r="B57" s="61" t="str">
        <f>'Datos Generales'!B230</f>
        <v>7.52.11.00  Dividendos A Los Accionistas</v>
      </c>
      <c r="C57" s="46">
        <f>Índice!$G$51*'Datos Generales'!C230</f>
        <v>0</v>
      </c>
      <c r="D57" s="46">
        <f>Índice!$G$51*'Datos Generales'!D230</f>
        <v>0</v>
      </c>
      <c r="E57" s="46">
        <f>Índice!$G$51*'Datos Generales'!E230</f>
        <v>128083.30269196229</v>
      </c>
      <c r="F57" s="46">
        <f>Índice!$G$51*'Datos Generales'!F230</f>
        <v>0</v>
      </c>
      <c r="G57" s="46">
        <f>Índice!$G$51*'Datos Generales'!G230</f>
        <v>0</v>
      </c>
      <c r="H57" s="46">
        <f>Índice!$G$51*'Datos Generales'!H230</f>
        <v>0</v>
      </c>
      <c r="I57" s="46">
        <f>Índice!$G$51*'Datos Generales'!I230</f>
        <v>13187.707271197347</v>
      </c>
      <c r="J57" s="46">
        <f>Índice!$G$51*'Datos Generales'!J230</f>
        <v>0</v>
      </c>
      <c r="K57" s="46">
        <f>Índice!$G$51*'Datos Generales'!K230</f>
        <v>11809.641071693737</v>
      </c>
      <c r="L57" s="46">
        <f>Índice!$G$51*'Datos Generales'!L230</f>
        <v>0</v>
      </c>
      <c r="M57" s="46">
        <f>Índice!$G$51*'Datos Generales'!M230</f>
        <v>57448.107070378515</v>
      </c>
      <c r="N57" s="46">
        <f>Índice!$G$51*'Datos Generales'!N230</f>
        <v>0</v>
      </c>
      <c r="O57" s="46">
        <f>Índice!$G$51*'Datos Generales'!O230</f>
        <v>0</v>
      </c>
      <c r="P57" s="46">
        <f>Índice!$G$51*'Datos Generales'!P230</f>
        <v>12210.836792272718</v>
      </c>
      <c r="Q57" s="46">
        <f>Índice!$G$51*'Datos Generales'!Q230</f>
        <v>642.01038035369572</v>
      </c>
      <c r="R57" s="46">
        <f>Índice!$G$51*'Datos Generales'!R230</f>
        <v>-77074.523939160383</v>
      </c>
      <c r="S57" s="46">
        <f>Índice!$G$51*'Datos Generales'!S230</f>
        <v>0</v>
      </c>
      <c r="T57" s="46">
        <f>Índice!$G$51*'Datos Generales'!T230</f>
        <v>55775.574348929789</v>
      </c>
      <c r="U57" s="46">
        <f>Índice!$G$51*'Datos Generales'!U230</f>
        <v>7423.0931049844075</v>
      </c>
      <c r="V57" s="46">
        <f>Índice!$G$51*'Datos Generales'!V230</f>
        <v>0</v>
      </c>
      <c r="W57" s="46">
        <f>Índice!$G$51*'Datos Generales'!W230</f>
        <v>0</v>
      </c>
      <c r="X57" s="46">
        <f>Índice!$G$51*'Datos Generales'!X230</f>
        <v>0</v>
      </c>
      <c r="Y57" s="46">
        <f>Índice!$G$51*'Datos Generales'!Y230</f>
        <v>88223.32786502711</v>
      </c>
      <c r="Z57" s="46">
        <f>Índice!$G$51*'Datos Generales'!Z230</f>
        <v>0</v>
      </c>
      <c r="AA57" s="46">
        <f>Índice!$G$51*'Datos Generales'!AA230</f>
        <v>0</v>
      </c>
      <c r="AB57" s="46">
        <f>Índice!$G$51*'Datos Generales'!AB230</f>
        <v>0</v>
      </c>
      <c r="AC57" s="46">
        <f>Índice!$G$51*'Datos Generales'!AC230</f>
        <v>0</v>
      </c>
      <c r="AD57" s="46">
        <f>Índice!$G$51*'Datos Generales'!AD230</f>
        <v>0</v>
      </c>
      <c r="AE57" s="46">
        <f>Índice!$G$51*'Datos Generales'!AE230</f>
        <v>0</v>
      </c>
      <c r="AF57" s="46">
        <f>Índice!$G$51*'Datos Generales'!AF230</f>
        <v>0</v>
      </c>
      <c r="AG57" s="46">
        <f>Índice!$G$51*'Datos Generales'!AG230</f>
        <v>0</v>
      </c>
      <c r="AH57" s="46">
        <f>Índice!$G$51*'Datos Generales'!AH230</f>
        <v>0</v>
      </c>
      <c r="AI57" s="46">
        <f>Índice!$G$51*'Datos Generales'!AI230</f>
        <v>0</v>
      </c>
      <c r="AJ57" s="46">
        <f>Índice!$G$51*'Datos Generales'!AJ230</f>
        <v>0</v>
      </c>
      <c r="AK57" s="46">
        <f>Índice!$G$51*'Datos Generales'!AK230</f>
        <v>0</v>
      </c>
      <c r="AL57" s="46">
        <f>Índice!$G$51*'Datos Generales'!AL230</f>
        <v>0</v>
      </c>
      <c r="AM57" s="46">
        <f>Índice!$G$51*'Datos Generales'!AM230</f>
        <v>0</v>
      </c>
      <c r="AN57" s="46">
        <f>Índice!$G$51*'Datos Generales'!AN230</f>
        <v>0</v>
      </c>
      <c r="AO57" s="46">
        <f>Índice!$G$51*'Datos Generales'!AO230</f>
        <v>0</v>
      </c>
      <c r="AP57" s="46">
        <f>Índice!$G$51*'Datos Generales'!AP230</f>
        <v>0</v>
      </c>
      <c r="AQ57" s="46">
        <f>Índice!$G$51*'Datos Generales'!AQ230</f>
        <v>297729.07665763923</v>
      </c>
    </row>
    <row r="58" spans="2:43">
      <c r="B58" s="61" t="str">
        <f>'Datos Generales'!B231</f>
        <v>7.52.12.00  Intereses Pagados</v>
      </c>
      <c r="C58" s="46">
        <f>Índice!$G$51*'Datos Generales'!C231</f>
        <v>0</v>
      </c>
      <c r="D58" s="46">
        <f>Índice!$G$51*'Datos Generales'!D231</f>
        <v>0</v>
      </c>
      <c r="E58" s="46">
        <f>Índice!$G$51*'Datos Generales'!E231</f>
        <v>0</v>
      </c>
      <c r="F58" s="46">
        <f>Índice!$G$51*'Datos Generales'!F231</f>
        <v>0</v>
      </c>
      <c r="G58" s="46">
        <f>Índice!$G$51*'Datos Generales'!G231</f>
        <v>0</v>
      </c>
      <c r="H58" s="46">
        <f>Índice!$G$51*'Datos Generales'!H231</f>
        <v>0</v>
      </c>
      <c r="I58" s="46">
        <f>Índice!$G$51*'Datos Generales'!I231</f>
        <v>0</v>
      </c>
      <c r="J58" s="46">
        <f>Índice!$G$51*'Datos Generales'!J231</f>
        <v>0</v>
      </c>
      <c r="K58" s="46">
        <f>Índice!$G$51*'Datos Generales'!K231</f>
        <v>0</v>
      </c>
      <c r="L58" s="46">
        <f>Índice!$G$51*'Datos Generales'!L231</f>
        <v>0</v>
      </c>
      <c r="M58" s="46">
        <f>Índice!$G$51*'Datos Generales'!M231</f>
        <v>0</v>
      </c>
      <c r="N58" s="46">
        <f>Índice!$G$51*'Datos Generales'!N231</f>
        <v>0</v>
      </c>
      <c r="O58" s="46">
        <f>Índice!$G$51*'Datos Generales'!O231</f>
        <v>0</v>
      </c>
      <c r="P58" s="46">
        <f>Índice!$G$51*'Datos Generales'!P231</f>
        <v>0</v>
      </c>
      <c r="Q58" s="46">
        <f>Índice!$G$51*'Datos Generales'!Q231</f>
        <v>0</v>
      </c>
      <c r="R58" s="46">
        <f>Índice!$G$51*'Datos Generales'!R231</f>
        <v>0</v>
      </c>
      <c r="S58" s="46">
        <f>Índice!$G$51*'Datos Generales'!S231</f>
        <v>0</v>
      </c>
      <c r="T58" s="46">
        <f>Índice!$G$51*'Datos Generales'!T231</f>
        <v>0</v>
      </c>
      <c r="U58" s="46">
        <f>Índice!$G$51*'Datos Generales'!U231</f>
        <v>0</v>
      </c>
      <c r="V58" s="46">
        <f>Índice!$G$51*'Datos Generales'!V231</f>
        <v>0</v>
      </c>
      <c r="W58" s="46">
        <f>Índice!$G$51*'Datos Generales'!W231</f>
        <v>0</v>
      </c>
      <c r="X58" s="46">
        <f>Índice!$G$51*'Datos Generales'!X231</f>
        <v>0</v>
      </c>
      <c r="Y58" s="46">
        <f>Índice!$G$51*'Datos Generales'!Y231</f>
        <v>177.61683201221882</v>
      </c>
      <c r="Z58" s="46">
        <f>Índice!$G$51*'Datos Generales'!Z231</f>
        <v>0</v>
      </c>
      <c r="AA58" s="46">
        <f>Índice!$G$51*'Datos Generales'!AA231</f>
        <v>0</v>
      </c>
      <c r="AB58" s="46">
        <f>Índice!$G$51*'Datos Generales'!AB231</f>
        <v>0</v>
      </c>
      <c r="AC58" s="46">
        <f>Índice!$G$51*'Datos Generales'!AC231</f>
        <v>0</v>
      </c>
      <c r="AD58" s="46">
        <f>Índice!$G$51*'Datos Generales'!AD231</f>
        <v>0</v>
      </c>
      <c r="AE58" s="46">
        <f>Índice!$G$51*'Datos Generales'!AE231</f>
        <v>0</v>
      </c>
      <c r="AF58" s="46">
        <f>Índice!$G$51*'Datos Generales'!AF231</f>
        <v>0</v>
      </c>
      <c r="AG58" s="46">
        <f>Índice!$G$51*'Datos Generales'!AG231</f>
        <v>0</v>
      </c>
      <c r="AH58" s="46">
        <f>Índice!$G$51*'Datos Generales'!AH231</f>
        <v>0</v>
      </c>
      <c r="AI58" s="46">
        <f>Índice!$G$51*'Datos Generales'!AI231</f>
        <v>0</v>
      </c>
      <c r="AJ58" s="46">
        <f>Índice!$G$51*'Datos Generales'!AJ231</f>
        <v>0</v>
      </c>
      <c r="AK58" s="46">
        <f>Índice!$G$51*'Datos Generales'!AK231</f>
        <v>0</v>
      </c>
      <c r="AL58" s="46">
        <f>Índice!$G$51*'Datos Generales'!AL231</f>
        <v>0</v>
      </c>
      <c r="AM58" s="46">
        <f>Índice!$G$51*'Datos Generales'!AM231</f>
        <v>0</v>
      </c>
      <c r="AN58" s="46">
        <f>Índice!$G$51*'Datos Generales'!AN231</f>
        <v>0</v>
      </c>
      <c r="AO58" s="46">
        <f>Índice!$G$51*'Datos Generales'!AO231</f>
        <v>0</v>
      </c>
      <c r="AP58" s="46">
        <f>Índice!$G$51*'Datos Generales'!AP231</f>
        <v>0</v>
      </c>
      <c r="AQ58" s="46">
        <f>Índice!$G$51*'Datos Generales'!AQ231</f>
        <v>177.61683201221882</v>
      </c>
    </row>
    <row r="59" spans="2:43">
      <c r="B59" s="61" t="str">
        <f>'Datos Generales'!B232</f>
        <v>7.52.13.00  Disminución De Capital</v>
      </c>
      <c r="C59" s="46">
        <f>Índice!$G$51*'Datos Generales'!C232</f>
        <v>0</v>
      </c>
      <c r="D59" s="46">
        <f>Índice!$G$51*'Datos Generales'!D232</f>
        <v>0</v>
      </c>
      <c r="E59" s="46">
        <f>Índice!$G$51*'Datos Generales'!E232</f>
        <v>0</v>
      </c>
      <c r="F59" s="46">
        <f>Índice!$G$51*'Datos Generales'!F232</f>
        <v>0</v>
      </c>
      <c r="G59" s="46">
        <f>Índice!$G$51*'Datos Generales'!G232</f>
        <v>0</v>
      </c>
      <c r="H59" s="46">
        <f>Índice!$G$51*'Datos Generales'!H232</f>
        <v>0</v>
      </c>
      <c r="I59" s="46">
        <f>Índice!$G$51*'Datos Generales'!I232</f>
        <v>0</v>
      </c>
      <c r="J59" s="46">
        <f>Índice!$G$51*'Datos Generales'!J232</f>
        <v>0</v>
      </c>
      <c r="K59" s="46">
        <f>Índice!$G$51*'Datos Generales'!K232</f>
        <v>0</v>
      </c>
      <c r="L59" s="46">
        <f>Índice!$G$51*'Datos Generales'!L232</f>
        <v>0</v>
      </c>
      <c r="M59" s="46">
        <f>Índice!$G$51*'Datos Generales'!M232</f>
        <v>0</v>
      </c>
      <c r="N59" s="46">
        <f>Índice!$G$51*'Datos Generales'!N232</f>
        <v>0</v>
      </c>
      <c r="O59" s="46">
        <f>Índice!$G$51*'Datos Generales'!O232</f>
        <v>0</v>
      </c>
      <c r="P59" s="46">
        <f>Índice!$G$51*'Datos Generales'!P232</f>
        <v>0</v>
      </c>
      <c r="Q59" s="46">
        <f>Índice!$G$51*'Datos Generales'!Q232</f>
        <v>0</v>
      </c>
      <c r="R59" s="46">
        <f>Índice!$G$51*'Datos Generales'!R232</f>
        <v>76634.216276224892</v>
      </c>
      <c r="S59" s="46">
        <f>Índice!$G$51*'Datos Generales'!S232</f>
        <v>0</v>
      </c>
      <c r="T59" s="46">
        <f>Índice!$G$51*'Datos Generales'!T232</f>
        <v>0</v>
      </c>
      <c r="U59" s="46">
        <f>Índice!$G$51*'Datos Generales'!U232</f>
        <v>0</v>
      </c>
      <c r="V59" s="46">
        <f>Índice!$G$51*'Datos Generales'!V232</f>
        <v>0</v>
      </c>
      <c r="W59" s="46">
        <f>Índice!$G$51*'Datos Generales'!W232</f>
        <v>0</v>
      </c>
      <c r="X59" s="46">
        <f>Índice!$G$51*'Datos Generales'!X232</f>
        <v>0</v>
      </c>
      <c r="Y59" s="46">
        <f>Índice!$G$51*'Datos Generales'!Y232</f>
        <v>0</v>
      </c>
      <c r="Z59" s="46">
        <f>Índice!$G$51*'Datos Generales'!Z232</f>
        <v>0</v>
      </c>
      <c r="AA59" s="46">
        <f>Índice!$G$51*'Datos Generales'!AA232</f>
        <v>0</v>
      </c>
      <c r="AB59" s="46">
        <f>Índice!$G$51*'Datos Generales'!AB232</f>
        <v>0</v>
      </c>
      <c r="AC59" s="46">
        <f>Índice!$G$51*'Datos Generales'!AC232</f>
        <v>0</v>
      </c>
      <c r="AD59" s="46">
        <f>Índice!$G$51*'Datos Generales'!AD232</f>
        <v>0</v>
      </c>
      <c r="AE59" s="46">
        <f>Índice!$G$51*'Datos Generales'!AE232</f>
        <v>0</v>
      </c>
      <c r="AF59" s="46">
        <f>Índice!$G$51*'Datos Generales'!AF232</f>
        <v>0</v>
      </c>
      <c r="AG59" s="46">
        <f>Índice!$G$51*'Datos Generales'!AG232</f>
        <v>0</v>
      </c>
      <c r="AH59" s="46">
        <f>Índice!$G$51*'Datos Generales'!AH232</f>
        <v>0</v>
      </c>
      <c r="AI59" s="46">
        <f>Índice!$G$51*'Datos Generales'!AI232</f>
        <v>0</v>
      </c>
      <c r="AJ59" s="46">
        <f>Índice!$G$51*'Datos Generales'!AJ232</f>
        <v>0</v>
      </c>
      <c r="AK59" s="46">
        <f>Índice!$G$51*'Datos Generales'!AK232</f>
        <v>0</v>
      </c>
      <c r="AL59" s="46">
        <f>Índice!$G$51*'Datos Generales'!AL232</f>
        <v>0</v>
      </c>
      <c r="AM59" s="46">
        <f>Índice!$G$51*'Datos Generales'!AM232</f>
        <v>0</v>
      </c>
      <c r="AN59" s="46">
        <f>Índice!$G$51*'Datos Generales'!AN232</f>
        <v>0</v>
      </c>
      <c r="AO59" s="46">
        <f>Índice!$G$51*'Datos Generales'!AO232</f>
        <v>0</v>
      </c>
      <c r="AP59" s="46">
        <f>Índice!$G$51*'Datos Generales'!AP232</f>
        <v>0</v>
      </c>
      <c r="AQ59" s="46">
        <f>Índice!$G$51*'Datos Generales'!AQ232</f>
        <v>76634.216276224892</v>
      </c>
    </row>
    <row r="60" spans="2:43">
      <c r="B60" s="61" t="str">
        <f>'Datos Generales'!B233</f>
        <v>7.52.14.00  Egresos Por Préstamos Con Relacionados</v>
      </c>
      <c r="C60" s="46">
        <f>Índice!$G$51*'Datos Generales'!C233</f>
        <v>0</v>
      </c>
      <c r="D60" s="46">
        <f>Índice!$G$51*'Datos Generales'!D233</f>
        <v>0</v>
      </c>
      <c r="E60" s="46">
        <f>Índice!$G$51*'Datos Generales'!E233</f>
        <v>66.291427722898291</v>
      </c>
      <c r="F60" s="46">
        <f>Índice!$G$51*'Datos Generales'!F233</f>
        <v>153508.84946365815</v>
      </c>
      <c r="G60" s="46">
        <f>Índice!$G$51*'Datos Generales'!G233</f>
        <v>0</v>
      </c>
      <c r="H60" s="46">
        <f>Índice!$G$51*'Datos Generales'!H233</f>
        <v>0</v>
      </c>
      <c r="I60" s="46">
        <f>Índice!$G$51*'Datos Generales'!I233</f>
        <v>0</v>
      </c>
      <c r="J60" s="46">
        <f>Índice!$G$51*'Datos Generales'!J233</f>
        <v>0</v>
      </c>
      <c r="K60" s="46">
        <f>Índice!$G$51*'Datos Generales'!K233</f>
        <v>0</v>
      </c>
      <c r="L60" s="46">
        <f>Índice!$G$51*'Datos Generales'!L233</f>
        <v>0</v>
      </c>
      <c r="M60" s="46">
        <f>Índice!$G$51*'Datos Generales'!M233</f>
        <v>51.397953627820478</v>
      </c>
      <c r="N60" s="46">
        <f>Índice!$G$51*'Datos Generales'!N233</f>
        <v>1266.6966009291407</v>
      </c>
      <c r="O60" s="46">
        <f>Índice!$G$51*'Datos Generales'!O233</f>
        <v>0</v>
      </c>
      <c r="P60" s="46">
        <f>Índice!$G$51*'Datos Generales'!P233</f>
        <v>0</v>
      </c>
      <c r="Q60" s="46">
        <f>Índice!$G$51*'Datos Generales'!Q233</f>
        <v>0</v>
      </c>
      <c r="R60" s="46">
        <f>Índice!$G$51*'Datos Generales'!R233</f>
        <v>0</v>
      </c>
      <c r="S60" s="46">
        <f>Índice!$G$51*'Datos Generales'!S233</f>
        <v>0</v>
      </c>
      <c r="T60" s="46">
        <f>Índice!$G$51*'Datos Generales'!T233</f>
        <v>0</v>
      </c>
      <c r="U60" s="46">
        <f>Índice!$G$51*'Datos Generales'!U233</f>
        <v>0</v>
      </c>
      <c r="V60" s="46">
        <f>Índice!$G$51*'Datos Generales'!V233</f>
        <v>0</v>
      </c>
      <c r="W60" s="46">
        <f>Índice!$G$51*'Datos Generales'!W233</f>
        <v>0</v>
      </c>
      <c r="X60" s="46">
        <f>Índice!$G$51*'Datos Generales'!X233</f>
        <v>72.787987639742326</v>
      </c>
      <c r="Y60" s="46">
        <f>Índice!$G$51*'Datos Generales'!Y233</f>
        <v>0</v>
      </c>
      <c r="Z60" s="46">
        <f>Índice!$G$51*'Datos Generales'!Z233</f>
        <v>0</v>
      </c>
      <c r="AA60" s="46">
        <f>Índice!$G$51*'Datos Generales'!AA233</f>
        <v>0</v>
      </c>
      <c r="AB60" s="46">
        <f>Índice!$G$51*'Datos Generales'!AB233</f>
        <v>2.6516571089159315</v>
      </c>
      <c r="AC60" s="46">
        <f>Índice!$G$51*'Datos Generales'!AC233</f>
        <v>0</v>
      </c>
      <c r="AD60" s="46">
        <f>Índice!$G$51*'Datos Generales'!AD233</f>
        <v>0</v>
      </c>
      <c r="AE60" s="46">
        <f>Índice!$G$51*'Datos Generales'!AE233</f>
        <v>0</v>
      </c>
      <c r="AF60" s="46">
        <f>Índice!$G$51*'Datos Generales'!AF233</f>
        <v>0</v>
      </c>
      <c r="AG60" s="46">
        <f>Índice!$G$51*'Datos Generales'!AG233</f>
        <v>0</v>
      </c>
      <c r="AH60" s="46">
        <f>Índice!$G$51*'Datos Generales'!AH233</f>
        <v>0</v>
      </c>
      <c r="AI60" s="46">
        <f>Índice!$G$51*'Datos Generales'!AI233</f>
        <v>0</v>
      </c>
      <c r="AJ60" s="46">
        <f>Índice!$G$51*'Datos Generales'!AJ233</f>
        <v>0</v>
      </c>
      <c r="AK60" s="46">
        <f>Índice!$G$51*'Datos Generales'!AK233</f>
        <v>0</v>
      </c>
      <c r="AL60" s="46">
        <f>Índice!$G$51*'Datos Generales'!AL233</f>
        <v>0</v>
      </c>
      <c r="AM60" s="46">
        <f>Índice!$G$51*'Datos Generales'!AM233</f>
        <v>0</v>
      </c>
      <c r="AN60" s="46">
        <f>Índice!$G$51*'Datos Generales'!AN233</f>
        <v>0</v>
      </c>
      <c r="AO60" s="46">
        <f>Índice!$G$51*'Datos Generales'!AO233</f>
        <v>0</v>
      </c>
      <c r="AP60" s="46">
        <f>Índice!$G$51*'Datos Generales'!AP233</f>
        <v>0</v>
      </c>
      <c r="AQ60" s="46">
        <f>Índice!$G$51*'Datos Generales'!AQ233</f>
        <v>154968.67509068665</v>
      </c>
    </row>
    <row r="61" spans="2:43">
      <c r="B61" s="61" t="str">
        <f>'Datos Generales'!B234</f>
        <v>7.52.15.00  Otros Egresos Relacionados Con Actividades De Financiamiento</v>
      </c>
      <c r="C61" s="46">
        <f>Índice!$G$51*'Datos Generales'!C234</f>
        <v>0</v>
      </c>
      <c r="D61" s="46">
        <f>Índice!$G$51*'Datos Generales'!D234</f>
        <v>0</v>
      </c>
      <c r="E61" s="46">
        <f>Índice!$G$51*'Datos Generales'!E234</f>
        <v>29363.743715572651</v>
      </c>
      <c r="F61" s="46">
        <f>Índice!$G$51*'Datos Generales'!F234</f>
        <v>0</v>
      </c>
      <c r="G61" s="46">
        <f>Índice!$G$51*'Datos Generales'!G234</f>
        <v>0</v>
      </c>
      <c r="H61" s="46">
        <f>Índice!$G$51*'Datos Generales'!H234</f>
        <v>0</v>
      </c>
      <c r="I61" s="46">
        <f>Índice!$G$51*'Datos Generales'!I234</f>
        <v>0</v>
      </c>
      <c r="J61" s="46">
        <f>Índice!$G$51*'Datos Generales'!J234</f>
        <v>0</v>
      </c>
      <c r="K61" s="46">
        <f>Índice!$G$51*'Datos Generales'!K234</f>
        <v>0</v>
      </c>
      <c r="L61" s="46">
        <f>Índice!$G$51*'Datos Generales'!L234</f>
        <v>0</v>
      </c>
      <c r="M61" s="46">
        <f>Índice!$G$51*'Datos Generales'!M234</f>
        <v>0</v>
      </c>
      <c r="N61" s="46">
        <f>Índice!$G$51*'Datos Generales'!N234</f>
        <v>0</v>
      </c>
      <c r="O61" s="46">
        <f>Índice!$G$51*'Datos Generales'!O234</f>
        <v>0</v>
      </c>
      <c r="P61" s="46">
        <f>Índice!$G$51*'Datos Generales'!P234</f>
        <v>0</v>
      </c>
      <c r="Q61" s="46">
        <f>Índice!$G$51*'Datos Generales'!Q234</f>
        <v>0</v>
      </c>
      <c r="R61" s="46">
        <f>Índice!$G$51*'Datos Generales'!R234</f>
        <v>0</v>
      </c>
      <c r="S61" s="46">
        <f>Índice!$G$51*'Datos Generales'!S234</f>
        <v>0</v>
      </c>
      <c r="T61" s="46">
        <f>Índice!$G$51*'Datos Generales'!T234</f>
        <v>0</v>
      </c>
      <c r="U61" s="46">
        <f>Índice!$G$51*'Datos Generales'!U234</f>
        <v>0</v>
      </c>
      <c r="V61" s="46">
        <f>Índice!$G$51*'Datos Generales'!V234</f>
        <v>0</v>
      </c>
      <c r="W61" s="46">
        <f>Índice!$G$51*'Datos Generales'!W234</f>
        <v>0</v>
      </c>
      <c r="X61" s="46">
        <f>Índice!$G$51*'Datos Generales'!X234</f>
        <v>0</v>
      </c>
      <c r="Y61" s="46">
        <f>Índice!$G$51*'Datos Generales'!Y234</f>
        <v>454360.07558990532</v>
      </c>
      <c r="Z61" s="46">
        <f>Índice!$G$51*'Datos Generales'!Z234</f>
        <v>0</v>
      </c>
      <c r="AA61" s="46">
        <f>Índice!$G$51*'Datos Generales'!AA234</f>
        <v>0</v>
      </c>
      <c r="AB61" s="46">
        <f>Índice!$G$51*'Datos Generales'!AB234</f>
        <v>0</v>
      </c>
      <c r="AC61" s="46">
        <f>Índice!$G$51*'Datos Generales'!AC234</f>
        <v>0</v>
      </c>
      <c r="AD61" s="46">
        <f>Índice!$G$51*'Datos Generales'!AD234</f>
        <v>0</v>
      </c>
      <c r="AE61" s="46">
        <f>Índice!$G$51*'Datos Generales'!AE234</f>
        <v>0</v>
      </c>
      <c r="AF61" s="46">
        <f>Índice!$G$51*'Datos Generales'!AF234</f>
        <v>0</v>
      </c>
      <c r="AG61" s="46">
        <f>Índice!$G$51*'Datos Generales'!AG234</f>
        <v>0</v>
      </c>
      <c r="AH61" s="46">
        <f>Índice!$G$51*'Datos Generales'!AH234</f>
        <v>0</v>
      </c>
      <c r="AI61" s="46">
        <f>Índice!$G$51*'Datos Generales'!AI234</f>
        <v>0</v>
      </c>
      <c r="AJ61" s="46">
        <f>Índice!$G$51*'Datos Generales'!AJ234</f>
        <v>0</v>
      </c>
      <c r="AK61" s="46">
        <f>Índice!$G$51*'Datos Generales'!AK234</f>
        <v>0</v>
      </c>
      <c r="AL61" s="46">
        <f>Índice!$G$51*'Datos Generales'!AL234</f>
        <v>0</v>
      </c>
      <c r="AM61" s="46">
        <f>Índice!$G$51*'Datos Generales'!AM234</f>
        <v>0</v>
      </c>
      <c r="AN61" s="46">
        <f>Índice!$G$51*'Datos Generales'!AN234</f>
        <v>0</v>
      </c>
      <c r="AO61" s="46">
        <f>Índice!$G$51*'Datos Generales'!AO234</f>
        <v>0</v>
      </c>
      <c r="AP61" s="46">
        <f>Índice!$G$51*'Datos Generales'!AP234</f>
        <v>0</v>
      </c>
      <c r="AQ61" s="46">
        <f>Índice!$G$51*'Datos Generales'!AQ234</f>
        <v>483723.81930547795</v>
      </c>
    </row>
    <row r="62" spans="2:43">
      <c r="B62" s="60" t="str">
        <f>'Datos Generales'!B235</f>
        <v xml:space="preserve">7.52.00.00  Total Egresos De Efectivo De Las Actividades De Financiamiento </v>
      </c>
      <c r="C62" s="43">
        <f>Índice!$G$51*'Datos Generales'!C235</f>
        <v>0</v>
      </c>
      <c r="D62" s="43">
        <f>Índice!$G$51*'Datos Generales'!D235</f>
        <v>0</v>
      </c>
      <c r="E62" s="43">
        <f>Índice!$G$51*'Datos Generales'!E235</f>
        <v>157513.33783525784</v>
      </c>
      <c r="F62" s="43">
        <f>Índice!$G$51*'Datos Generales'!F235</f>
        <v>153508.84946365815</v>
      </c>
      <c r="G62" s="43">
        <f>Índice!$G$51*'Datos Generales'!G235</f>
        <v>0</v>
      </c>
      <c r="H62" s="43">
        <f>Índice!$G$51*'Datos Generales'!H235</f>
        <v>0</v>
      </c>
      <c r="I62" s="43">
        <f>Índice!$G$51*'Datos Generales'!I235</f>
        <v>13187.707271197347</v>
      </c>
      <c r="J62" s="43">
        <f>Índice!$G$51*'Datos Generales'!J235</f>
        <v>0</v>
      </c>
      <c r="K62" s="43">
        <f>Índice!$G$51*'Datos Generales'!K235</f>
        <v>11809.641071693737</v>
      </c>
      <c r="L62" s="43">
        <f>Índice!$G$51*'Datos Generales'!L235</f>
        <v>0</v>
      </c>
      <c r="M62" s="43">
        <f>Índice!$G$51*'Datos Generales'!M235</f>
        <v>57499.505024006336</v>
      </c>
      <c r="N62" s="43">
        <f>Índice!$G$51*'Datos Generales'!N235</f>
        <v>1266.6966009291407</v>
      </c>
      <c r="O62" s="43">
        <f>Índice!$G$51*'Datos Generales'!O235</f>
        <v>0</v>
      </c>
      <c r="P62" s="43">
        <f>Índice!$G$51*'Datos Generales'!P235</f>
        <v>12210.836792272718</v>
      </c>
      <c r="Q62" s="43">
        <f>Índice!$G$51*'Datos Generales'!Q235</f>
        <v>642.01038035369572</v>
      </c>
      <c r="R62" s="43">
        <f>Índice!$G$51*'Datos Generales'!R235</f>
        <v>-440.30766293549044</v>
      </c>
      <c r="S62" s="43">
        <f>Índice!$G$51*'Datos Generales'!S235</f>
        <v>0</v>
      </c>
      <c r="T62" s="43">
        <f>Índice!$G$51*'Datos Generales'!T235</f>
        <v>55775.574348929789</v>
      </c>
      <c r="U62" s="43">
        <f>Índice!$G$51*'Datos Generales'!U235</f>
        <v>7423.0931049844075</v>
      </c>
      <c r="V62" s="43">
        <f>Índice!$G$51*'Datos Generales'!V235</f>
        <v>0</v>
      </c>
      <c r="W62" s="43">
        <f>Índice!$G$51*'Datos Generales'!W235</f>
        <v>0</v>
      </c>
      <c r="X62" s="43">
        <f>Índice!$G$51*'Datos Generales'!X235</f>
        <v>72.787987639742326</v>
      </c>
      <c r="Y62" s="43">
        <f>Índice!$G$51*'Datos Generales'!Y235</f>
        <v>542761.02028694458</v>
      </c>
      <c r="Z62" s="43">
        <f>Índice!$G$51*'Datos Generales'!Z235</f>
        <v>0</v>
      </c>
      <c r="AA62" s="43">
        <f>Índice!$G$51*'Datos Generales'!AA235</f>
        <v>0</v>
      </c>
      <c r="AB62" s="43">
        <f>Índice!$G$51*'Datos Generales'!AB235</f>
        <v>2.6516571089159315</v>
      </c>
      <c r="AC62" s="43">
        <f>Índice!$G$51*'Datos Generales'!AC235</f>
        <v>0</v>
      </c>
      <c r="AD62" s="43">
        <f>Índice!$G$51*'Datos Generales'!AD235</f>
        <v>0</v>
      </c>
      <c r="AE62" s="43">
        <f>Índice!$G$51*'Datos Generales'!AE235</f>
        <v>0</v>
      </c>
      <c r="AF62" s="43">
        <f>Índice!$G$51*'Datos Generales'!AF235</f>
        <v>0</v>
      </c>
      <c r="AG62" s="43">
        <f>Índice!$G$51*'Datos Generales'!AG235</f>
        <v>0</v>
      </c>
      <c r="AH62" s="43">
        <f>Índice!$G$51*'Datos Generales'!AH235</f>
        <v>0</v>
      </c>
      <c r="AI62" s="43">
        <f>Índice!$G$51*'Datos Generales'!AI235</f>
        <v>0</v>
      </c>
      <c r="AJ62" s="43">
        <f>Índice!$G$51*'Datos Generales'!AJ235</f>
        <v>0</v>
      </c>
      <c r="AK62" s="43">
        <f>Índice!$G$51*'Datos Generales'!AK235</f>
        <v>0</v>
      </c>
      <c r="AL62" s="43">
        <f>Índice!$G$51*'Datos Generales'!AL235</f>
        <v>0</v>
      </c>
      <c r="AM62" s="43">
        <f>Índice!$G$51*'Datos Generales'!AM235</f>
        <v>0</v>
      </c>
      <c r="AN62" s="43">
        <f>Índice!$G$51*'Datos Generales'!AN235</f>
        <v>0</v>
      </c>
      <c r="AO62" s="43">
        <f>Índice!$G$51*'Datos Generales'!AO235</f>
        <v>0</v>
      </c>
      <c r="AP62" s="43">
        <f>Índice!$G$51*'Datos Generales'!AP235</f>
        <v>0</v>
      </c>
      <c r="AQ62" s="43">
        <f>Índice!$G$51*'Datos Generales'!AQ235</f>
        <v>1013233.4041620409</v>
      </c>
    </row>
    <row r="63" spans="2:43">
      <c r="B63" s="64" t="str">
        <f>'Datos Generales'!B236</f>
        <v xml:space="preserve">7.50.00.00  Total Flujo De Efectivo Neto De Actividades De Financiamiento </v>
      </c>
      <c r="C63" s="43">
        <f>Índice!$G$51*'Datos Generales'!C236</f>
        <v>204374.7038982895</v>
      </c>
      <c r="D63" s="43">
        <f>Índice!$G$51*'Datos Generales'!D236</f>
        <v>0</v>
      </c>
      <c r="E63" s="43">
        <f>Índice!$G$51*'Datos Generales'!E236</f>
        <v>-157513.33783525784</v>
      </c>
      <c r="F63" s="43">
        <f>Índice!$G$51*'Datos Generales'!F236</f>
        <v>-44836.870054659492</v>
      </c>
      <c r="G63" s="43">
        <f>Índice!$G$51*'Datos Generales'!G236</f>
        <v>0</v>
      </c>
      <c r="H63" s="43">
        <f>Índice!$G$51*'Datos Generales'!H236</f>
        <v>0</v>
      </c>
      <c r="I63" s="43">
        <f>Índice!$G$51*'Datos Generales'!I236</f>
        <v>-13187.707271197347</v>
      </c>
      <c r="J63" s="43">
        <f>Índice!$G$51*'Datos Generales'!J236</f>
        <v>0</v>
      </c>
      <c r="K63" s="43">
        <f>Índice!$G$51*'Datos Generales'!K236</f>
        <v>-11809.641071693737</v>
      </c>
      <c r="L63" s="43">
        <f>Índice!$G$51*'Datos Generales'!L236</f>
        <v>0</v>
      </c>
      <c r="M63" s="43">
        <f>Índice!$G$51*'Datos Generales'!M236</f>
        <v>-57499.505024006336</v>
      </c>
      <c r="N63" s="43">
        <f>Índice!$G$51*'Datos Generales'!N236</f>
        <v>-1266.6966009291407</v>
      </c>
      <c r="O63" s="43">
        <f>Índice!$G$51*'Datos Generales'!O236</f>
        <v>112.87220426952149</v>
      </c>
      <c r="P63" s="43">
        <f>Índice!$G$51*'Datos Generales'!P236</f>
        <v>34608.367922727171</v>
      </c>
      <c r="Q63" s="43">
        <f>Índice!$G$51*'Datos Generales'!Q236</f>
        <v>-642.01038035369572</v>
      </c>
      <c r="R63" s="43">
        <f>Índice!$G$51*'Datos Generales'!R236</f>
        <v>440.30766293549044</v>
      </c>
      <c r="S63" s="43">
        <f>Índice!$G$51*'Datos Generales'!S236</f>
        <v>0</v>
      </c>
      <c r="T63" s="43">
        <f>Índice!$G$51*'Datos Generales'!T236</f>
        <v>-55775.574348929789</v>
      </c>
      <c r="U63" s="43">
        <f>Índice!$G$51*'Datos Generales'!U236</f>
        <v>-7423.0931049844075</v>
      </c>
      <c r="V63" s="43">
        <f>Índice!$G$51*'Datos Generales'!V236</f>
        <v>0</v>
      </c>
      <c r="W63" s="43">
        <f>Índice!$G$51*'Datos Generales'!W236</f>
        <v>0</v>
      </c>
      <c r="X63" s="43">
        <f>Índice!$G$51*'Datos Generales'!X236</f>
        <v>-72.787987639742326</v>
      </c>
      <c r="Y63" s="43">
        <f>Índice!$G$51*'Datos Generales'!Y236</f>
        <v>-98003.965111263533</v>
      </c>
      <c r="Z63" s="43">
        <f>Índice!$G$51*'Datos Generales'!Z236</f>
        <v>101656.57858451008</v>
      </c>
      <c r="AA63" s="43">
        <f>Índice!$G$51*'Datos Generales'!AA236</f>
        <v>44194.285148598865</v>
      </c>
      <c r="AB63" s="43">
        <f>Índice!$G$51*'Datos Generales'!AB236</f>
        <v>-2.6516571089159315</v>
      </c>
      <c r="AC63" s="43">
        <f>Índice!$G$51*'Datos Generales'!AC236</f>
        <v>12223.343774969771</v>
      </c>
      <c r="AD63" s="43">
        <f>Índice!$G$51*'Datos Generales'!AD236</f>
        <v>0</v>
      </c>
      <c r="AE63" s="43">
        <f>Índice!$G$51*'Datos Generales'!AE236</f>
        <v>0</v>
      </c>
      <c r="AF63" s="43">
        <f>Índice!$G$51*'Datos Generales'!AF236</f>
        <v>0</v>
      </c>
      <c r="AG63" s="43">
        <f>Índice!$G$51*'Datos Generales'!AG236</f>
        <v>0</v>
      </c>
      <c r="AH63" s="43">
        <f>Índice!$G$51*'Datos Generales'!AH236</f>
        <v>0</v>
      </c>
      <c r="AI63" s="43">
        <f>Índice!$G$51*'Datos Generales'!AI236</f>
        <v>0</v>
      </c>
      <c r="AJ63" s="43">
        <f>Índice!$G$51*'Datos Generales'!AJ236</f>
        <v>0</v>
      </c>
      <c r="AK63" s="43">
        <f>Índice!$G$51*'Datos Generales'!AK236</f>
        <v>0</v>
      </c>
      <c r="AL63" s="43">
        <f>Índice!$G$51*'Datos Generales'!AL236</f>
        <v>0</v>
      </c>
      <c r="AM63" s="43">
        <f>Índice!$G$51*'Datos Generales'!AM236</f>
        <v>0</v>
      </c>
      <c r="AN63" s="43">
        <f>Índice!$G$51*'Datos Generales'!AN236</f>
        <v>0</v>
      </c>
      <c r="AO63" s="43">
        <f>Índice!$G$51*'Datos Generales'!AO236</f>
        <v>0</v>
      </c>
      <c r="AP63" s="43">
        <f>Índice!$G$51*'Datos Generales'!AP236</f>
        <v>0</v>
      </c>
      <c r="AQ63" s="43">
        <f>Índice!$G$51*'Datos Generales'!AQ236</f>
        <v>-50423.381251723571</v>
      </c>
    </row>
    <row r="64" spans="2:43">
      <c r="B64" s="72" t="str">
        <f>'Datos Generales'!B237</f>
        <v>7.60.00.00  Efecto De Las Variaciones De Los Tipo De Cambio</v>
      </c>
      <c r="C64" s="46">
        <f>Índice!$G$51*'Datos Generales'!C237</f>
        <v>-28029.208886940411</v>
      </c>
      <c r="D64" s="46">
        <f>Índice!$G$51*'Datos Generales'!D237</f>
        <v>0</v>
      </c>
      <c r="E64" s="46">
        <f>Índice!$G$51*'Datos Generales'!E237</f>
        <v>904.08249128488694</v>
      </c>
      <c r="F64" s="46">
        <f>Índice!$G$51*'Datos Generales'!F237</f>
        <v>-360.13922967593214</v>
      </c>
      <c r="G64" s="46">
        <f>Índice!$G$51*'Datos Generales'!G237</f>
        <v>-511.06271345839724</v>
      </c>
      <c r="H64" s="46">
        <f>Índice!$G$51*'Datos Generales'!H237</f>
        <v>45983.579171410187</v>
      </c>
      <c r="I64" s="46">
        <f>Índice!$G$51*'Datos Generales'!I237</f>
        <v>-20827.043013413848</v>
      </c>
      <c r="J64" s="46">
        <f>Índice!$G$51*'Datos Generales'!J237</f>
        <v>8606.0857298421015</v>
      </c>
      <c r="K64" s="46">
        <f>Índice!$G$51*'Datos Generales'!K237</f>
        <v>5295.3150522199667</v>
      </c>
      <c r="L64" s="46">
        <f>Índice!$G$51*'Datos Generales'!L237</f>
        <v>0</v>
      </c>
      <c r="M64" s="46">
        <f>Índice!$G$51*'Datos Generales'!M237</f>
        <v>1200.7145332022824</v>
      </c>
      <c r="N64" s="46">
        <f>Índice!$G$51*'Datos Generales'!N237</f>
        <v>0</v>
      </c>
      <c r="O64" s="46">
        <f>Índice!$G$51*'Datos Generales'!O237</f>
        <v>0</v>
      </c>
      <c r="P64" s="46">
        <f>Índice!$G$51*'Datos Generales'!P237</f>
        <v>-1667.9807100784183</v>
      </c>
      <c r="Q64" s="46">
        <f>Índice!$G$51*'Datos Generales'!Q237</f>
        <v>0</v>
      </c>
      <c r="R64" s="46">
        <f>Índice!$G$51*'Datos Generales'!R237</f>
        <v>-10158.321607116341</v>
      </c>
      <c r="S64" s="46">
        <f>Índice!$G$51*'Datos Generales'!S237</f>
        <v>0</v>
      </c>
      <c r="T64" s="46">
        <f>Índice!$G$51*'Datos Generales'!T237</f>
        <v>-1573.5375227158625</v>
      </c>
      <c r="U64" s="46">
        <f>Índice!$G$51*'Datos Generales'!U237</f>
        <v>-1247.3836983192029</v>
      </c>
      <c r="V64" s="46">
        <f>Índice!$G$51*'Datos Generales'!V237</f>
        <v>-2330.2762673153206</v>
      </c>
      <c r="W64" s="46">
        <f>Índice!$G$51*'Datos Generales'!W237</f>
        <v>1476.0891239632019</v>
      </c>
      <c r="X64" s="46">
        <f>Índice!$G$51*'Datos Generales'!X237</f>
        <v>-68.059199128842252</v>
      </c>
      <c r="Y64" s="46">
        <f>Índice!$G$51*'Datos Generales'!Y237</f>
        <v>211.95579157268014</v>
      </c>
      <c r="Z64" s="46">
        <f>Índice!$G$51*'Datos Generales'!Z237</f>
        <v>0</v>
      </c>
      <c r="AA64" s="46">
        <f>Índice!$G$51*'Datos Generales'!AA237</f>
        <v>0</v>
      </c>
      <c r="AB64" s="46">
        <f>Índice!$G$51*'Datos Generales'!AB237</f>
        <v>10538.171487968548</v>
      </c>
      <c r="AC64" s="46">
        <f>Índice!$G$51*'Datos Generales'!AC237</f>
        <v>0</v>
      </c>
      <c r="AD64" s="46">
        <f>Índice!$G$51*'Datos Generales'!AD237</f>
        <v>0</v>
      </c>
      <c r="AE64" s="46">
        <f>Índice!$G$51*'Datos Generales'!AE237</f>
        <v>0</v>
      </c>
      <c r="AF64" s="46">
        <f>Índice!$G$51*'Datos Generales'!AF237</f>
        <v>0</v>
      </c>
      <c r="AG64" s="46">
        <f>Índice!$G$51*'Datos Generales'!AG237</f>
        <v>0</v>
      </c>
      <c r="AH64" s="46">
        <f>Índice!$G$51*'Datos Generales'!AH237</f>
        <v>0</v>
      </c>
      <c r="AI64" s="46">
        <f>Índice!$G$51*'Datos Generales'!AI237</f>
        <v>0</v>
      </c>
      <c r="AJ64" s="46">
        <f>Índice!$G$51*'Datos Generales'!AJ237</f>
        <v>0</v>
      </c>
      <c r="AK64" s="46">
        <f>Índice!$G$51*'Datos Generales'!AK237</f>
        <v>0</v>
      </c>
      <c r="AL64" s="46">
        <f>Índice!$G$51*'Datos Generales'!AL237</f>
        <v>0</v>
      </c>
      <c r="AM64" s="46">
        <f>Índice!$G$51*'Datos Generales'!AM237</f>
        <v>0</v>
      </c>
      <c r="AN64" s="46">
        <f>Índice!$G$51*'Datos Generales'!AN237</f>
        <v>0</v>
      </c>
      <c r="AO64" s="46">
        <f>Índice!$G$51*'Datos Generales'!AO237</f>
        <v>0</v>
      </c>
      <c r="AP64" s="46">
        <f>Índice!$G$51*'Datos Generales'!AP237</f>
        <v>0</v>
      </c>
      <c r="AQ64" s="46">
        <f>Índice!$G$51*'Datos Generales'!AQ237</f>
        <v>7442.9805333012773</v>
      </c>
    </row>
    <row r="65" spans="2:43">
      <c r="B65" s="64" t="str">
        <f>'Datos Generales'!B238</f>
        <v xml:space="preserve">7.70.00.00  Total Aumento (Disminución) De Efectivo Y Equivalentes </v>
      </c>
      <c r="C65" s="43">
        <f>Índice!$G$51*'Datos Generales'!C238</f>
        <v>55793.517228700119</v>
      </c>
      <c r="D65" s="43">
        <f>Índice!$G$51*'Datos Generales'!D238</f>
        <v>0</v>
      </c>
      <c r="E65" s="43">
        <f>Índice!$G$51*'Datos Generales'!E238</f>
        <v>-162418.59412675627</v>
      </c>
      <c r="F65" s="43">
        <f>Índice!$G$51*'Datos Generales'!F238</f>
        <v>-286862.09968816512</v>
      </c>
      <c r="G65" s="43">
        <f>Índice!$G$51*'Datos Generales'!G238</f>
        <v>16985.145416875854</v>
      </c>
      <c r="H65" s="43">
        <f>Índice!$G$51*'Datos Generales'!H238</f>
        <v>503888.69934451033</v>
      </c>
      <c r="I65" s="43">
        <f>Índice!$G$51*'Datos Generales'!I238</f>
        <v>55678.523698743462</v>
      </c>
      <c r="J65" s="43">
        <f>Índice!$G$51*'Datos Generales'!J238</f>
        <v>24061.313383443758</v>
      </c>
      <c r="K65" s="43">
        <f>Índice!$G$51*'Datos Generales'!K238</f>
        <v>28005.653332956208</v>
      </c>
      <c r="L65" s="43">
        <f>Índice!$G$51*'Datos Generales'!L238</f>
        <v>14291.105988502413</v>
      </c>
      <c r="M65" s="43">
        <f>Índice!$G$51*'Datos Generales'!M238</f>
        <v>19367.526746381373</v>
      </c>
      <c r="N65" s="43">
        <f>Índice!$G$51*'Datos Generales'!N238</f>
        <v>-4076.7902221027994</v>
      </c>
      <c r="O65" s="43">
        <f>Índice!$G$51*'Datos Generales'!O238</f>
        <v>-14129.266516288246</v>
      </c>
      <c r="P65" s="43">
        <f>Índice!$G$51*'Datos Generales'!P238</f>
        <v>48827.614003577968</v>
      </c>
      <c r="Q65" s="43">
        <f>Índice!$G$51*'Datos Generales'!Q238</f>
        <v>-189.9470375686779</v>
      </c>
      <c r="R65" s="43">
        <f>Índice!$G$51*'Datos Generales'!R238</f>
        <v>187387.34876715622</v>
      </c>
      <c r="S65" s="43">
        <f>Índice!$G$51*'Datos Generales'!S238</f>
        <v>29773.380544615015</v>
      </c>
      <c r="T65" s="43">
        <f>Índice!$G$51*'Datos Generales'!T238</f>
        <v>-891524.24321706104</v>
      </c>
      <c r="U65" s="43">
        <f>Índice!$G$51*'Datos Generales'!U238</f>
        <v>-4008.0239144115794</v>
      </c>
      <c r="V65" s="43">
        <f>Índice!$G$51*'Datos Generales'!V238</f>
        <v>231926.52611705475</v>
      </c>
      <c r="W65" s="43">
        <f>Índice!$G$51*'Datos Generales'!W238</f>
        <v>60315.653262245352</v>
      </c>
      <c r="X65" s="43">
        <f>Índice!$G$51*'Datos Generales'!X238</f>
        <v>16900.424972245986</v>
      </c>
      <c r="Y65" s="43">
        <f>Índice!$G$51*'Datos Generales'!Y238</f>
        <v>-41565.564873675052</v>
      </c>
      <c r="Z65" s="43">
        <f>Índice!$G$51*'Datos Generales'!Z238</f>
        <v>-45303.650094398989</v>
      </c>
      <c r="AA65" s="43">
        <f>Índice!$G$51*'Datos Generales'!AA238</f>
        <v>-18655.02648121566</v>
      </c>
      <c r="AB65" s="43">
        <f>Índice!$G$51*'Datos Generales'!AB238</f>
        <v>-1121137.9498094341</v>
      </c>
      <c r="AC65" s="43">
        <f>Índice!$G$51*'Datos Generales'!AC238</f>
        <v>21315.080504309826</v>
      </c>
      <c r="AD65" s="43">
        <f>Índice!$G$51*'Datos Generales'!AD238</f>
        <v>-11688.195176105386</v>
      </c>
      <c r="AE65" s="43">
        <f>Índice!$G$51*'Datos Generales'!AE238</f>
        <v>0</v>
      </c>
      <c r="AF65" s="43">
        <f>Índice!$G$51*'Datos Generales'!AF238</f>
        <v>0</v>
      </c>
      <c r="AG65" s="43">
        <f>Índice!$G$51*'Datos Generales'!AG238</f>
        <v>0</v>
      </c>
      <c r="AH65" s="43">
        <f>Índice!$G$51*'Datos Generales'!AH238</f>
        <v>0</v>
      </c>
      <c r="AI65" s="43">
        <f>Índice!$G$51*'Datos Generales'!AI238</f>
        <v>0</v>
      </c>
      <c r="AJ65" s="43">
        <f>Índice!$G$51*'Datos Generales'!AJ238</f>
        <v>0</v>
      </c>
      <c r="AK65" s="43">
        <f>Índice!$G$51*'Datos Generales'!AK238</f>
        <v>0</v>
      </c>
      <c r="AL65" s="43">
        <f>Índice!$G$51*'Datos Generales'!AL238</f>
        <v>0</v>
      </c>
      <c r="AM65" s="43">
        <f>Índice!$G$51*'Datos Generales'!AM238</f>
        <v>0</v>
      </c>
      <c r="AN65" s="43">
        <f>Índice!$G$51*'Datos Generales'!AN238</f>
        <v>0</v>
      </c>
      <c r="AO65" s="43">
        <f>Índice!$G$51*'Datos Generales'!AO238</f>
        <v>0</v>
      </c>
      <c r="AP65" s="43">
        <f>Índice!$G$51*'Datos Generales'!AP238</f>
        <v>0</v>
      </c>
      <c r="AQ65" s="43">
        <f>Índice!$G$51*'Datos Generales'!AQ238</f>
        <v>-1287041.8378458645</v>
      </c>
    </row>
    <row r="66" spans="2:43">
      <c r="B66" s="64" t="str">
        <f>'Datos Generales'!B239</f>
        <v xml:space="preserve">7.71.00.00  Efectivo Y Efectivo Equivalente Al Inicio Del Periodo </v>
      </c>
      <c r="C66" s="43">
        <f>Índice!$G$51*'Datos Generales'!C239</f>
        <v>114801.32901054298</v>
      </c>
      <c r="D66" s="43">
        <f>Índice!$G$51*'Datos Generales'!D239</f>
        <v>0</v>
      </c>
      <c r="E66" s="43">
        <f>Índice!$G$51*'Datos Generales'!E239</f>
        <v>416896.53587515291</v>
      </c>
      <c r="F66" s="43">
        <f>Índice!$G$51*'Datos Generales'!F239</f>
        <v>635442.84441490297</v>
      </c>
      <c r="G66" s="43">
        <f>Índice!$G$51*'Datos Generales'!G239</f>
        <v>9504.5997411982662</v>
      </c>
      <c r="H66" s="43">
        <f>Índice!$G$51*'Datos Generales'!H239</f>
        <v>918212.81846401875</v>
      </c>
      <c r="I66" s="43">
        <f>Índice!$G$51*'Datos Generales'!I239</f>
        <v>270024.4747951153</v>
      </c>
      <c r="J66" s="43">
        <f>Índice!$G$51*'Datos Generales'!J239</f>
        <v>83547.351524879618</v>
      </c>
      <c r="K66" s="43">
        <f>Índice!$G$51*'Datos Generales'!K239</f>
        <v>5527.6444092461516</v>
      </c>
      <c r="L66" s="43">
        <f>Índice!$G$51*'Datos Generales'!L239</f>
        <v>39655.090120986271</v>
      </c>
      <c r="M66" s="43">
        <f>Índice!$G$51*'Datos Generales'!M239</f>
        <v>10877.318432198896</v>
      </c>
      <c r="N66" s="43">
        <f>Índice!$G$51*'Datos Generales'!N239</f>
        <v>32460.127915938934</v>
      </c>
      <c r="O66" s="43">
        <f>Índice!$G$51*'Datos Generales'!O239</f>
        <v>22738.490040375898</v>
      </c>
      <c r="P66" s="43">
        <f>Índice!$G$51*'Datos Generales'!P239</f>
        <v>41597.031204700856</v>
      </c>
      <c r="Q66" s="43">
        <f>Índice!$G$51*'Datos Generales'!Q239</f>
        <v>3.4913485267393103</v>
      </c>
      <c r="R66" s="43">
        <f>Índice!$G$51*'Datos Generales'!R239</f>
        <v>1210553.0649620635</v>
      </c>
      <c r="S66" s="43">
        <f>Índice!$G$51*'Datos Generales'!S239</f>
        <v>266833.55901881616</v>
      </c>
      <c r="T66" s="43">
        <f>Índice!$G$51*'Datos Generales'!T239</f>
        <v>514411.40283267689</v>
      </c>
      <c r="U66" s="43">
        <f>Índice!$G$51*'Datos Generales'!U239</f>
        <v>79160.052255322749</v>
      </c>
      <c r="V66" s="43">
        <f>Índice!$G$51*'Datos Generales'!V239</f>
        <v>343348.05297657347</v>
      </c>
      <c r="W66" s="43">
        <f>Índice!$G$51*'Datos Generales'!W239</f>
        <v>25669.985362852756</v>
      </c>
      <c r="X66" s="43">
        <f>Índice!$G$51*'Datos Generales'!X239</f>
        <v>62797.294956194623</v>
      </c>
      <c r="Y66" s="43">
        <f>Índice!$G$51*'Datos Generales'!Y239</f>
        <v>156730.78962813161</v>
      </c>
      <c r="Z66" s="43">
        <f>Índice!$G$51*'Datos Generales'!Z239</f>
        <v>96620.59559754208</v>
      </c>
      <c r="AA66" s="43">
        <f>Índice!$G$51*'Datos Generales'!AA239</f>
        <v>62976.635365327638</v>
      </c>
      <c r="AB66" s="43">
        <f>Índice!$G$51*'Datos Generales'!AB239</f>
        <v>1990740.6785413763</v>
      </c>
      <c r="AC66" s="43">
        <f>Índice!$G$51*'Datos Generales'!AC239</f>
        <v>13318.654938092644</v>
      </c>
      <c r="AD66" s="43">
        <f>Índice!$G$51*'Datos Generales'!AD239</f>
        <v>15629.043777091096</v>
      </c>
      <c r="AE66" s="43">
        <f>Índice!$G$51*'Datos Generales'!AE239</f>
        <v>0</v>
      </c>
      <c r="AF66" s="43">
        <f>Índice!$G$51*'Datos Generales'!AF239</f>
        <v>0</v>
      </c>
      <c r="AG66" s="43">
        <f>Índice!$G$51*'Datos Generales'!AG239</f>
        <v>0</v>
      </c>
      <c r="AH66" s="43">
        <f>Índice!$G$51*'Datos Generales'!AH239</f>
        <v>0</v>
      </c>
      <c r="AI66" s="43">
        <f>Índice!$G$51*'Datos Generales'!AI239</f>
        <v>0</v>
      </c>
      <c r="AJ66" s="43">
        <f>Índice!$G$51*'Datos Generales'!AJ239</f>
        <v>0</v>
      </c>
      <c r="AK66" s="43">
        <f>Índice!$G$51*'Datos Generales'!AK239</f>
        <v>0</v>
      </c>
      <c r="AL66" s="43">
        <f>Índice!$G$51*'Datos Generales'!AL239</f>
        <v>0</v>
      </c>
      <c r="AM66" s="43">
        <f>Índice!$G$51*'Datos Generales'!AM239</f>
        <v>0</v>
      </c>
      <c r="AN66" s="43">
        <f>Índice!$G$51*'Datos Generales'!AN239</f>
        <v>0</v>
      </c>
      <c r="AO66" s="43">
        <f>Índice!$G$51*'Datos Generales'!AO239</f>
        <v>0</v>
      </c>
      <c r="AP66" s="43">
        <f>Índice!$G$51*'Datos Generales'!AP239</f>
        <v>0</v>
      </c>
      <c r="AQ66" s="43">
        <f>Índice!$G$51*'Datos Generales'!AQ239</f>
        <v>7440078.9575098464</v>
      </c>
    </row>
    <row r="67" spans="2:43">
      <c r="B67" s="64" t="str">
        <f>'Datos Generales'!B240</f>
        <v xml:space="preserve">7.72.00.00  Efectivo Y Efectivo Equivalente Al Final Del Periodo </v>
      </c>
      <c r="C67" s="43">
        <f>Índice!$G$51*'Datos Generales'!C240</f>
        <v>170594.84623924311</v>
      </c>
      <c r="D67" s="43">
        <f>Índice!$G$51*'Datos Generales'!D240</f>
        <v>105474.1251299312</v>
      </c>
      <c r="E67" s="43">
        <f>Índice!$G$51*'Datos Generales'!E240</f>
        <v>254478.25110839267</v>
      </c>
      <c r="F67" s="43">
        <f>Índice!$G$51*'Datos Generales'!F240</f>
        <v>348580.7447267379</v>
      </c>
      <c r="G67" s="43">
        <f>Índice!$G$51*'Datos Generales'!G240</f>
        <v>26489.789352359265</v>
      </c>
      <c r="H67" s="43">
        <f>Índice!$G$51*'Datos Generales'!H240</f>
        <v>1422101.5178085291</v>
      </c>
      <c r="I67" s="43">
        <f>Índice!$G$51*'Datos Generales'!I240</f>
        <v>325702.99849385873</v>
      </c>
      <c r="J67" s="43">
        <f>Índice!$G$51*'Datos Generales'!J240</f>
        <v>89705.913548907163</v>
      </c>
      <c r="K67" s="43">
        <f>Índice!$G$51*'Datos Generales'!K240</f>
        <v>33533.253547917207</v>
      </c>
      <c r="L67" s="43">
        <f>Índice!$G$51*'Datos Generales'!L240</f>
        <v>53946.196109488686</v>
      </c>
      <c r="M67" s="43">
        <f>Índice!$G$51*'Datos Generales'!M240</f>
        <v>30244.889372865415</v>
      </c>
      <c r="N67" s="43">
        <f>Índice!$G$51*'Datos Generales'!N240</f>
        <v>28383.293499550986</v>
      </c>
      <c r="O67" s="43">
        <f>Índice!$G$51*'Datos Generales'!O240</f>
        <v>8609.2235240876525</v>
      </c>
      <c r="P67" s="43">
        <f>Índice!$G$51*'Datos Generales'!P240</f>
        <v>90424.645208278816</v>
      </c>
      <c r="Q67" s="43">
        <f>Índice!$G$51*'Datos Generales'!Q240</f>
        <v>138972.02324972954</v>
      </c>
      <c r="R67" s="43">
        <f>Índice!$G$51*'Datos Generales'!R240</f>
        <v>1397940.4137292197</v>
      </c>
      <c r="S67" s="43">
        <f>Índice!$G$51*'Datos Generales'!S240</f>
        <v>296606.93956343114</v>
      </c>
      <c r="T67" s="43">
        <f>Índice!$G$51*'Datos Generales'!T240</f>
        <v>670765.08262563543</v>
      </c>
      <c r="U67" s="43">
        <f>Índice!$G$51*'Datos Generales'!U240</f>
        <v>76871.141838906522</v>
      </c>
      <c r="V67" s="43">
        <f>Índice!$G$51*'Datos Generales'!V240</f>
        <v>575274.57909362821</v>
      </c>
      <c r="W67" s="43">
        <f>Índice!$G$51*'Datos Generales'!W240</f>
        <v>85985.638625098101</v>
      </c>
      <c r="X67" s="43">
        <f>Índice!$G$51*'Datos Generales'!X240</f>
        <v>79697.719928440609</v>
      </c>
      <c r="Y67" s="43">
        <f>Índice!$G$51*'Datos Generales'!Y240</f>
        <v>115165.22475445655</v>
      </c>
      <c r="Z67" s="43">
        <f>Índice!$G$51*'Datos Generales'!Z240</f>
        <v>51316.945503143092</v>
      </c>
      <c r="AA67" s="43">
        <f>Índice!$G$51*'Datos Generales'!AA240</f>
        <v>44321.608884111978</v>
      </c>
      <c r="AB67" s="43">
        <f>Índice!$G$51*'Datos Generales'!AB240</f>
        <v>869602.72873194213</v>
      </c>
      <c r="AC67" s="43">
        <f>Índice!$G$51*'Datos Generales'!AC240</f>
        <v>34633.735442402467</v>
      </c>
      <c r="AD67" s="43">
        <f>Índice!$G$51*'Datos Generales'!AD240</f>
        <v>3940.8486009857093</v>
      </c>
      <c r="AE67" s="43">
        <f>Índice!$G$51*'Datos Generales'!AE240</f>
        <v>0</v>
      </c>
      <c r="AF67" s="43">
        <f>Índice!$G$51*'Datos Generales'!AF240</f>
        <v>0</v>
      </c>
      <c r="AG67" s="43">
        <f>Índice!$G$51*'Datos Generales'!AG240</f>
        <v>0</v>
      </c>
      <c r="AH67" s="43">
        <f>Índice!$G$51*'Datos Generales'!AH240</f>
        <v>0</v>
      </c>
      <c r="AI67" s="43">
        <f>Índice!$G$51*'Datos Generales'!AI240</f>
        <v>0</v>
      </c>
      <c r="AJ67" s="43">
        <f>Índice!$G$51*'Datos Generales'!AJ240</f>
        <v>0</v>
      </c>
      <c r="AK67" s="43">
        <f>Índice!$G$51*'Datos Generales'!AK240</f>
        <v>0</v>
      </c>
      <c r="AL67" s="43">
        <f>Índice!$G$51*'Datos Generales'!AL240</f>
        <v>0</v>
      </c>
      <c r="AM67" s="43">
        <f>Índice!$G$51*'Datos Generales'!AM240</f>
        <v>0</v>
      </c>
      <c r="AN67" s="43">
        <f>Índice!$G$51*'Datos Generales'!AN240</f>
        <v>0</v>
      </c>
      <c r="AO67" s="43">
        <f>Índice!$G$51*'Datos Generales'!AO240</f>
        <v>0</v>
      </c>
      <c r="AP67" s="43">
        <f>Índice!$G$51*'Datos Generales'!AP240</f>
        <v>0</v>
      </c>
      <c r="AQ67" s="43">
        <f>Índice!$G$51*'Datos Generales'!AQ240</f>
        <v>7429364.3182412796</v>
      </c>
    </row>
    <row r="68" spans="2:43">
      <c r="B68" s="72" t="str">
        <f>'Datos Generales'!B241</f>
        <v>7.81.00.00  Efectivo En Caja</v>
      </c>
      <c r="C68" s="46">
        <f>Índice!$G$51*'Datos Generales'!C241</f>
        <v>42.780068023843697</v>
      </c>
      <c r="D68" s="46">
        <f>Índice!$G$51*'Datos Generales'!D241</f>
        <v>0</v>
      </c>
      <c r="E68" s="46">
        <f>Índice!$G$51*'Datos Generales'!E241</f>
        <v>29676.683448709879</v>
      </c>
      <c r="F68" s="46">
        <f>Índice!$G$51*'Datos Generales'!F241</f>
        <v>26.516571089159317</v>
      </c>
      <c r="G68" s="46">
        <f>Índice!$G$51*'Datos Generales'!G241</f>
        <v>26489.789352359265</v>
      </c>
      <c r="H68" s="46">
        <f>Índice!$G$51*'Datos Generales'!H241</f>
        <v>1421975.9176501369</v>
      </c>
      <c r="I68" s="46">
        <f>Índice!$G$51*'Datos Generales'!I241</f>
        <v>18538.92809413029</v>
      </c>
      <c r="J68" s="46">
        <f>Índice!$G$51*'Datos Generales'!J241</f>
        <v>106.24306149723166</v>
      </c>
      <c r="K68" s="46">
        <f>Índice!$G$51*'Datos Generales'!K241</f>
        <v>19.84323403172089</v>
      </c>
      <c r="L68" s="46">
        <f>Índice!$G$51*'Datos Generales'!L241</f>
        <v>156.35938085574278</v>
      </c>
      <c r="M68" s="46">
        <f>Índice!$G$51*'Datos Generales'!M241</f>
        <v>78.754216134803173</v>
      </c>
      <c r="N68" s="46">
        <f>Índice!$G$51*'Datos Generales'!N241</f>
        <v>8.7504684594225743</v>
      </c>
      <c r="O68" s="46">
        <f>Índice!$G$51*'Datos Generales'!O241</f>
        <v>0</v>
      </c>
      <c r="P68" s="46">
        <f>Índice!$G$51*'Datos Generales'!P241</f>
        <v>90424.645208278816</v>
      </c>
      <c r="Q68" s="46">
        <f>Índice!$G$51*'Datos Generales'!Q241</f>
        <v>6.6291427722898293</v>
      </c>
      <c r="R68" s="46">
        <f>Índice!$G$51*'Datos Generales'!R241</f>
        <v>145.39919813889026</v>
      </c>
      <c r="S68" s="46">
        <f>Índice!$G$51*'Datos Generales'!S241</f>
        <v>0</v>
      </c>
      <c r="T68" s="46">
        <f>Índice!$G$51*'Datos Generales'!T241</f>
        <v>46847.842611776185</v>
      </c>
      <c r="U68" s="46">
        <f>Índice!$G$51*'Datos Generales'!U241</f>
        <v>1.3258285544579658</v>
      </c>
      <c r="V68" s="46">
        <f>Índice!$G$51*'Datos Generales'!V241</f>
        <v>989.37746162168276</v>
      </c>
      <c r="W68" s="46">
        <f>Índice!$G$51*'Datos Generales'!W241</f>
        <v>34.206376705015522</v>
      </c>
      <c r="X68" s="46">
        <f>Índice!$G$51*'Datos Generales'!X241</f>
        <v>82.28975894669108</v>
      </c>
      <c r="Y68" s="46">
        <f>Índice!$G$51*'Datos Generales'!Y241</f>
        <v>30288.951075158566</v>
      </c>
      <c r="Z68" s="46">
        <f>Índice!$G$51*'Datos Generales'!Z241</f>
        <v>0</v>
      </c>
      <c r="AA68" s="46">
        <f>Índice!$G$51*'Datos Generales'!AA241</f>
        <v>0</v>
      </c>
      <c r="AB68" s="46">
        <f>Índice!$G$51*'Datos Generales'!AB241</f>
        <v>45582.4718394015</v>
      </c>
      <c r="AC68" s="46">
        <f>Índice!$G$51*'Datos Generales'!AC241</f>
        <v>1344.0365999391886</v>
      </c>
      <c r="AD68" s="46">
        <f>Índice!$G$51*'Datos Generales'!AD241</f>
        <v>107.17114148535224</v>
      </c>
      <c r="AE68" s="46">
        <f>Índice!$G$51*'Datos Generales'!AE241</f>
        <v>0</v>
      </c>
      <c r="AF68" s="46">
        <f>Índice!$G$51*'Datos Generales'!AF241</f>
        <v>0</v>
      </c>
      <c r="AG68" s="46">
        <f>Índice!$G$51*'Datos Generales'!AG241</f>
        <v>0</v>
      </c>
      <c r="AH68" s="46">
        <f>Índice!$G$51*'Datos Generales'!AH241</f>
        <v>0</v>
      </c>
      <c r="AI68" s="46">
        <f>Índice!$G$51*'Datos Generales'!AI241</f>
        <v>0</v>
      </c>
      <c r="AJ68" s="46">
        <f>Índice!$G$51*'Datos Generales'!AJ241</f>
        <v>0</v>
      </c>
      <c r="AK68" s="46">
        <f>Índice!$G$51*'Datos Generales'!AK241</f>
        <v>0</v>
      </c>
      <c r="AL68" s="46">
        <f>Índice!$G$51*'Datos Generales'!AL241</f>
        <v>0</v>
      </c>
      <c r="AM68" s="46">
        <f>Índice!$G$51*'Datos Generales'!AM241</f>
        <v>0</v>
      </c>
      <c r="AN68" s="46">
        <f>Índice!$G$51*'Datos Generales'!AN241</f>
        <v>0</v>
      </c>
      <c r="AO68" s="46">
        <f>Índice!$G$51*'Datos Generales'!AO241</f>
        <v>0</v>
      </c>
      <c r="AP68" s="46">
        <f>Índice!$G$51*'Datos Generales'!AP241</f>
        <v>0</v>
      </c>
      <c r="AQ68" s="46">
        <f>Índice!$G$51*'Datos Generales'!AQ241</f>
        <v>1712974.9117882068</v>
      </c>
    </row>
    <row r="69" spans="2:43">
      <c r="B69" s="72" t="str">
        <f>'Datos Generales'!B242</f>
        <v>7.82.00.00  Bancos</v>
      </c>
      <c r="C69" s="46">
        <f>Índice!$G$51*'Datos Generales'!C242</f>
        <v>170552.06617121925</v>
      </c>
      <c r="D69" s="46">
        <f>Índice!$G$51*'Datos Generales'!D242</f>
        <v>105474.1251299312</v>
      </c>
      <c r="E69" s="46">
        <f>Índice!$G$51*'Datos Generales'!E242</f>
        <v>224801.56765968277</v>
      </c>
      <c r="F69" s="46">
        <f>Índice!$G$51*'Datos Generales'!F242</f>
        <v>171272.30043628596</v>
      </c>
      <c r="G69" s="46">
        <f>Índice!$G$51*'Datos Generales'!G242</f>
        <v>26489.789352359265</v>
      </c>
      <c r="H69" s="46">
        <f>Índice!$G$51*'Datos Generales'!H242</f>
        <v>125.60015839231797</v>
      </c>
      <c r="I69" s="46">
        <f>Índice!$G$51*'Datos Generales'!I242</f>
        <v>307164.07039972843</v>
      </c>
      <c r="J69" s="46">
        <f>Índice!$G$51*'Datos Generales'!J242</f>
        <v>89599.71468169507</v>
      </c>
      <c r="K69" s="46">
        <f>Índice!$G$51*'Datos Generales'!K242</f>
        <v>15786.508015075553</v>
      </c>
      <c r="L69" s="46">
        <f>Índice!$G$51*'Datos Generales'!L242</f>
        <v>53789.836728632945</v>
      </c>
      <c r="M69" s="46">
        <f>Índice!$G$51*'Datos Generales'!M242</f>
        <v>30166.135156730612</v>
      </c>
      <c r="N69" s="46">
        <f>Índice!$G$51*'Datos Generales'!N242</f>
        <v>28374.543031091562</v>
      </c>
      <c r="O69" s="46">
        <f>Índice!$G$51*'Datos Generales'!O242</f>
        <v>8609.2235240876525</v>
      </c>
      <c r="P69" s="46">
        <f>Índice!$G$51*'Datos Generales'!P242</f>
        <v>90424.645208278816</v>
      </c>
      <c r="Q69" s="46">
        <f>Índice!$G$51*'Datos Generales'!Q242</f>
        <v>3144.1582226119176</v>
      </c>
      <c r="R69" s="46">
        <f>Índice!$G$51*'Datos Generales'!R242</f>
        <v>152842.00189505093</v>
      </c>
      <c r="S69" s="46">
        <f>Índice!$G$51*'Datos Generales'!S242</f>
        <v>0</v>
      </c>
      <c r="T69" s="46">
        <f>Índice!$G$51*'Datos Generales'!T242</f>
        <v>82472.016178643898</v>
      </c>
      <c r="U69" s="46">
        <f>Índice!$G$51*'Datos Generales'!U242</f>
        <v>33987.394022104214</v>
      </c>
      <c r="V69" s="46">
        <f>Índice!$G$51*'Datos Generales'!V242</f>
        <v>574285.20163200656</v>
      </c>
      <c r="W69" s="46">
        <f>Índice!$G$51*'Datos Generales'!W242</f>
        <v>85951.432248393088</v>
      </c>
      <c r="X69" s="46">
        <f>Índice!$G$51*'Datos Generales'!X242</f>
        <v>67577.923363574009</v>
      </c>
      <c r="Y69" s="46">
        <f>Índice!$G$51*'Datos Generales'!Y242</f>
        <v>84876.273679297985</v>
      </c>
      <c r="Z69" s="46">
        <f>Índice!$G$51*'Datos Generales'!Z242</f>
        <v>1681.5925499041866</v>
      </c>
      <c r="AA69" s="46">
        <f>Índice!$G$51*'Datos Generales'!AA242</f>
        <v>44321.608884111978</v>
      </c>
      <c r="AB69" s="46">
        <f>Índice!$G$51*'Datos Generales'!AB242</f>
        <v>650067.48467342183</v>
      </c>
      <c r="AC69" s="46">
        <f>Índice!$G$51*'Datos Generales'!AC242</f>
        <v>33289.69884246328</v>
      </c>
      <c r="AD69" s="46">
        <f>Índice!$G$51*'Datos Generales'!AD242</f>
        <v>3833.6774595003567</v>
      </c>
      <c r="AE69" s="46">
        <f>Índice!$G$51*'Datos Generales'!AE242</f>
        <v>0</v>
      </c>
      <c r="AF69" s="46">
        <f>Índice!$G$51*'Datos Generales'!AF242</f>
        <v>0</v>
      </c>
      <c r="AG69" s="46">
        <f>Índice!$G$51*'Datos Generales'!AG242</f>
        <v>0</v>
      </c>
      <c r="AH69" s="46">
        <f>Índice!$G$51*'Datos Generales'!AH242</f>
        <v>0</v>
      </c>
      <c r="AI69" s="46">
        <f>Índice!$G$51*'Datos Generales'!AI242</f>
        <v>0</v>
      </c>
      <c r="AJ69" s="46">
        <f>Índice!$G$51*'Datos Generales'!AJ242</f>
        <v>0</v>
      </c>
      <c r="AK69" s="46">
        <f>Índice!$G$51*'Datos Generales'!AK242</f>
        <v>0</v>
      </c>
      <c r="AL69" s="46">
        <f>Índice!$G$51*'Datos Generales'!AL242</f>
        <v>0</v>
      </c>
      <c r="AM69" s="46">
        <f>Índice!$G$51*'Datos Generales'!AM242</f>
        <v>0</v>
      </c>
      <c r="AN69" s="46">
        <f>Índice!$G$51*'Datos Generales'!AN242</f>
        <v>0</v>
      </c>
      <c r="AO69" s="46">
        <f>Índice!$G$51*'Datos Generales'!AO242</f>
        <v>0</v>
      </c>
      <c r="AP69" s="46">
        <f>Índice!$G$51*'Datos Generales'!AP242</f>
        <v>0</v>
      </c>
      <c r="AQ69" s="46">
        <f>Índice!$G$51*'Datos Generales'!AQ242</f>
        <v>3140960.5893042758</v>
      </c>
    </row>
    <row r="70" spans="2:43">
      <c r="B70" s="72" t="str">
        <f>'Datos Generales'!B243</f>
        <v>7.83.00.00  Equivalente Al Efectivo</v>
      </c>
      <c r="C70" s="46">
        <f>Índice!$G$51*'Datos Generales'!C243</f>
        <v>0</v>
      </c>
      <c r="D70" s="46">
        <f>Índice!$G$51*'Datos Generales'!D243</f>
        <v>0</v>
      </c>
      <c r="E70" s="46">
        <f>Índice!$G$51*'Datos Generales'!E243</f>
        <v>0</v>
      </c>
      <c r="F70" s="46">
        <f>Índice!$G$51*'Datos Generales'!F243</f>
        <v>177281.92771936275</v>
      </c>
      <c r="G70" s="46">
        <f>Índice!$G$51*'Datos Generales'!G243</f>
        <v>0</v>
      </c>
      <c r="H70" s="46">
        <f>Índice!$G$51*'Datos Generales'!H243</f>
        <v>1422101.5178085291</v>
      </c>
      <c r="I70" s="46">
        <f>Índice!$G$51*'Datos Generales'!I243</f>
        <v>0</v>
      </c>
      <c r="J70" s="46">
        <f>Índice!$G$51*'Datos Generales'!J243</f>
        <v>89705.913548907163</v>
      </c>
      <c r="K70" s="46">
        <f>Índice!$G$51*'Datos Generales'!K243</f>
        <v>17726.902298809935</v>
      </c>
      <c r="L70" s="46">
        <f>Índice!$G$51*'Datos Generales'!L243</f>
        <v>0</v>
      </c>
      <c r="M70" s="46">
        <f>Índice!$G$51*'Datos Generales'!M243</f>
        <v>30244.889372865415</v>
      </c>
      <c r="N70" s="46">
        <f>Índice!$G$51*'Datos Generales'!N243</f>
        <v>0</v>
      </c>
      <c r="O70" s="46">
        <f>Índice!$G$51*'Datos Generales'!O243</f>
        <v>0</v>
      </c>
      <c r="P70" s="46">
        <f>Índice!$G$51*'Datos Generales'!P243</f>
        <v>0</v>
      </c>
      <c r="Q70" s="46">
        <f>Índice!$G$51*'Datos Generales'!Q243</f>
        <v>135821.28007863046</v>
      </c>
      <c r="R70" s="46">
        <f>Índice!$G$51*'Datos Generales'!R243</f>
        <v>1244953.0126360299</v>
      </c>
      <c r="S70" s="46">
        <f>Índice!$G$51*'Datos Generales'!S243</f>
        <v>296606.93956343114</v>
      </c>
      <c r="T70" s="46">
        <f>Índice!$G$51*'Datos Generales'!T243</f>
        <v>541445.22383521544</v>
      </c>
      <c r="U70" s="46">
        <f>Índice!$G$51*'Datos Generales'!U243</f>
        <v>42882.466182533004</v>
      </c>
      <c r="V70" s="46">
        <f>Índice!$G$51*'Datos Generales'!V243</f>
        <v>0</v>
      </c>
      <c r="W70" s="46">
        <f>Índice!$G$51*'Datos Generales'!W243</f>
        <v>0</v>
      </c>
      <c r="X70" s="46">
        <f>Índice!$G$51*'Datos Generales'!X243</f>
        <v>12037.506805919913</v>
      </c>
      <c r="Y70" s="46">
        <f>Índice!$G$51*'Datos Generales'!Y243</f>
        <v>0</v>
      </c>
      <c r="Z70" s="46">
        <f>Índice!$G$51*'Datos Generales'!Z243</f>
        <v>49635.352953238908</v>
      </c>
      <c r="AA70" s="46">
        <f>Índice!$G$51*'Datos Generales'!AA243</f>
        <v>0</v>
      </c>
      <c r="AB70" s="46">
        <f>Índice!$G$51*'Datos Generales'!AB243</f>
        <v>173952.77221911878</v>
      </c>
      <c r="AC70" s="46">
        <f>Índice!$G$51*'Datos Generales'!AC243</f>
        <v>0</v>
      </c>
      <c r="AD70" s="46">
        <f>Índice!$G$51*'Datos Generales'!AD243</f>
        <v>0</v>
      </c>
      <c r="AE70" s="46">
        <f>Índice!$G$51*'Datos Generales'!AE243</f>
        <v>0</v>
      </c>
      <c r="AF70" s="46">
        <f>Índice!$G$51*'Datos Generales'!AF243</f>
        <v>0</v>
      </c>
      <c r="AG70" s="46">
        <f>Índice!$G$51*'Datos Generales'!AG243</f>
        <v>0</v>
      </c>
      <c r="AH70" s="46">
        <f>Índice!$G$51*'Datos Generales'!AH243</f>
        <v>0</v>
      </c>
      <c r="AI70" s="46">
        <f>Índice!$G$51*'Datos Generales'!AI243</f>
        <v>0</v>
      </c>
      <c r="AJ70" s="46">
        <f>Índice!$G$51*'Datos Generales'!AJ243</f>
        <v>0</v>
      </c>
      <c r="AK70" s="46">
        <f>Índice!$G$51*'Datos Generales'!AK243</f>
        <v>0</v>
      </c>
      <c r="AL70" s="46">
        <f>Índice!$G$51*'Datos Generales'!AL243</f>
        <v>0</v>
      </c>
      <c r="AM70" s="46">
        <f>Índice!$G$51*'Datos Generales'!AM243</f>
        <v>0</v>
      </c>
      <c r="AN70" s="46">
        <f>Índice!$G$51*'Datos Generales'!AN243</f>
        <v>0</v>
      </c>
      <c r="AO70" s="46">
        <f>Índice!$G$51*'Datos Generales'!AO243</f>
        <v>0</v>
      </c>
      <c r="AP70" s="46">
        <f>Índice!$G$51*'Datos Generales'!AP243</f>
        <v>0</v>
      </c>
      <c r="AQ70" s="46">
        <f>Índice!$G$51*'Datos Generales'!AQ243</f>
        <v>4234395.7050225921</v>
      </c>
    </row>
    <row r="72" spans="2:43" hidden="1">
      <c r="B72" s="49" t="s">
        <v>101</v>
      </c>
      <c r="C72" s="50">
        <f>INDEX(Benchmark!$D$9:$D$48,COLUMNS(Benchmark!$D$9:D48),)</f>
        <v>1</v>
      </c>
      <c r="D72" s="50">
        <f>INDEX(Benchmark!$D$9:$D$48,COLUMNS(Benchmark!$D$9:E48),)</f>
        <v>1</v>
      </c>
      <c r="E72" s="50">
        <f>INDEX(Benchmark!$D$9:$D$48,COLUMNS(Benchmark!$D$9:F48),)</f>
        <v>1</v>
      </c>
      <c r="F72" s="50">
        <f>INDEX(Benchmark!$D$9:$D$48,COLUMNS(Benchmark!$D$9:G48),)</f>
        <v>1</v>
      </c>
      <c r="G72" s="50">
        <f>INDEX(Benchmark!$D$9:$D$48,COLUMNS(Benchmark!$D$9:H48),)</f>
        <v>1</v>
      </c>
      <c r="H72" s="50">
        <f>INDEX(Benchmark!$D$9:$D$48,COLUMNS(Benchmark!$D$9:I48),)</f>
        <v>1</v>
      </c>
      <c r="I72" s="50">
        <f>INDEX(Benchmark!$D$9:$D$48,COLUMNS(Benchmark!$D$9:J48),)</f>
        <v>1</v>
      </c>
      <c r="J72" s="50">
        <f>INDEX(Benchmark!$D$9:$D$48,COLUMNS(Benchmark!$D$9:K48),)</f>
        <v>1</v>
      </c>
      <c r="K72" s="50">
        <f>INDEX(Benchmark!$D$9:$D$48,COLUMNS(Benchmark!$D$9:L48),)</f>
        <v>1</v>
      </c>
      <c r="L72" s="50">
        <f>INDEX(Benchmark!$D$9:$D$48,COLUMNS(Benchmark!$D$9:M48),)</f>
        <v>1</v>
      </c>
      <c r="M72" s="50">
        <f>INDEX(Benchmark!$D$9:$D$48,COLUMNS(Benchmark!$D$9:N48),)</f>
        <v>1</v>
      </c>
      <c r="N72" s="50">
        <f>INDEX(Benchmark!$D$9:$D$48,COLUMNS(Benchmark!$D$9:O48),)</f>
        <v>1</v>
      </c>
      <c r="O72" s="50">
        <f>INDEX(Benchmark!$D$9:$D$48,COLUMNS(Benchmark!$D$9:P48),)</f>
        <v>1</v>
      </c>
      <c r="P72" s="50">
        <f>INDEX(Benchmark!$D$9:$D$48,COLUMNS(Benchmark!$D$9:Q48),)</f>
        <v>1</v>
      </c>
      <c r="Q72" s="50">
        <f>INDEX(Benchmark!$D$9:$D$48,COLUMNS(Benchmark!$D$9:R48),)</f>
        <v>1</v>
      </c>
      <c r="R72" s="50">
        <f>INDEX(Benchmark!$D$9:$D$48,COLUMNS(Benchmark!$D$9:S48),)</f>
        <v>1</v>
      </c>
      <c r="S72" s="50">
        <f>INDEX(Benchmark!$D$9:$D$48,COLUMNS(Benchmark!$D$9:T48),)</f>
        <v>1</v>
      </c>
      <c r="T72" s="50">
        <f>INDEX(Benchmark!$D$9:$D$48,COLUMNS(Benchmark!$D$9:U48),)</f>
        <v>1</v>
      </c>
      <c r="U72" s="50">
        <f>INDEX(Benchmark!$D$9:$D$48,COLUMNS(Benchmark!$D$9:V48),)</f>
        <v>1</v>
      </c>
      <c r="V72" s="50">
        <f>INDEX(Benchmark!$D$9:$D$48,COLUMNS(Benchmark!$D$9:W48),)</f>
        <v>1</v>
      </c>
      <c r="W72" s="50">
        <f>INDEX(Benchmark!$D$9:$D$48,COLUMNS(Benchmark!$D$9:X48),)</f>
        <v>1</v>
      </c>
      <c r="X72" s="50">
        <f>INDEX(Benchmark!$D$9:$D$48,COLUMNS(Benchmark!$D$9:Y48),)</f>
        <v>1</v>
      </c>
      <c r="Y72" s="50">
        <f>INDEX(Benchmark!$D$9:$D$48,COLUMNS(Benchmark!$D$9:Z48),)</f>
        <v>1</v>
      </c>
      <c r="Z72" s="50">
        <f>INDEX(Benchmark!$D$9:$D$48,COLUMNS(Benchmark!$D$9:AA48),)</f>
        <v>1</v>
      </c>
      <c r="AA72" s="50">
        <f>INDEX(Benchmark!$D$9:$D$48,COLUMNS(Benchmark!$D$9:AB48),)</f>
        <v>1</v>
      </c>
      <c r="AB72" s="50">
        <f>INDEX(Benchmark!$D$9:$D$48,COLUMNS(Benchmark!$D$9:AC48),)</f>
        <v>1</v>
      </c>
      <c r="AC72" s="50">
        <f>INDEX(Benchmark!$D$9:$D$48,COLUMNS(Benchmark!$D$9:AD48),)</f>
        <v>1</v>
      </c>
      <c r="AD72" s="50">
        <f>INDEX(Benchmark!$D$9:$D$48,COLUMNS(Benchmark!$D$9:AE48),)</f>
        <v>1</v>
      </c>
      <c r="AE72" s="50">
        <f>INDEX(Benchmark!$D$9:$D$48,COLUMNS(Benchmark!$D$9:AF48),)</f>
        <v>0</v>
      </c>
      <c r="AF72" s="50">
        <f>INDEX(Benchmark!$D$9:$D$48,COLUMNS(Benchmark!$D$9:AG48),)</f>
        <v>0</v>
      </c>
      <c r="AG72" s="50">
        <f>INDEX(Benchmark!$D$9:$D$48,COLUMNS(Benchmark!$D$9:AH48),)</f>
        <v>0</v>
      </c>
      <c r="AH72" s="50">
        <f>INDEX(Benchmark!$D$9:$D$48,COLUMNS(Benchmark!$D$9:AI48),)</f>
        <v>0</v>
      </c>
      <c r="AI72" s="50">
        <f>INDEX(Benchmark!$D$9:$D$48,COLUMNS(Benchmark!$D$9:AJ48),)</f>
        <v>0</v>
      </c>
      <c r="AJ72" s="50">
        <f>INDEX(Benchmark!$D$9:$D$48,COLUMNS(Benchmark!$D$9:AK48),)</f>
        <v>0</v>
      </c>
      <c r="AK72" s="50">
        <f>INDEX(Benchmark!$D$9:$D$48,COLUMNS(Benchmark!$D$9:AL48),)</f>
        <v>0</v>
      </c>
      <c r="AL72" s="50">
        <f>INDEX(Benchmark!$D$9:$D$48,COLUMNS(Benchmark!$D$9:AM48),)</f>
        <v>0</v>
      </c>
      <c r="AM72" s="50">
        <f>INDEX(Benchmark!$D$9:$D$48,COLUMNS(Benchmark!$D$9:AN48),)</f>
        <v>0</v>
      </c>
      <c r="AN72" s="50">
        <f>INDEX(Benchmark!$D$9:$D$48,COLUMNS(Benchmark!$D$9:AO48),)</f>
        <v>0</v>
      </c>
      <c r="AO72" s="50">
        <f>INDEX(Benchmark!$D$9:$D$48,COLUMNS(Benchmark!$D$9:AP48),)</f>
        <v>0</v>
      </c>
      <c r="AP72" s="50">
        <f>INDEX(Benchmark!$D$9:$D$48,COLUMNS(Benchmark!$D$9:AQ48),)</f>
        <v>0</v>
      </c>
    </row>
    <row r="73" spans="2:43" hidden="1"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2:43" hidden="1">
      <c r="B74" s="49" t="s">
        <v>102</v>
      </c>
      <c r="C74" s="50">
        <f>IFERROR(RANK(C76,$C$76:$AP$76,0),"")</f>
        <v>5</v>
      </c>
      <c r="D74" s="50">
        <f t="shared" ref="D74:AP74" si="0">IFERROR(RANK(D76,$C$76:$AP$76,0),"")</f>
        <v>16</v>
      </c>
      <c r="E74" s="50">
        <f t="shared" si="0"/>
        <v>25</v>
      </c>
      <c r="F74" s="50">
        <f t="shared" si="0"/>
        <v>26</v>
      </c>
      <c r="G74" s="50">
        <f t="shared" si="0"/>
        <v>13</v>
      </c>
      <c r="H74" s="50">
        <f t="shared" si="0"/>
        <v>1</v>
      </c>
      <c r="I74" s="50">
        <f t="shared" si="0"/>
        <v>6</v>
      </c>
      <c r="J74" s="50">
        <f t="shared" si="0"/>
        <v>10</v>
      </c>
      <c r="K74" s="50">
        <f t="shared" si="0"/>
        <v>9</v>
      </c>
      <c r="L74" s="50">
        <f t="shared" si="0"/>
        <v>15</v>
      </c>
      <c r="M74" s="50">
        <f t="shared" si="0"/>
        <v>12</v>
      </c>
      <c r="N74" s="50">
        <f t="shared" si="0"/>
        <v>19</v>
      </c>
      <c r="O74" s="50">
        <f t="shared" si="0"/>
        <v>21</v>
      </c>
      <c r="P74" s="50">
        <f t="shared" si="0"/>
        <v>7</v>
      </c>
      <c r="Q74" s="50">
        <f t="shared" si="0"/>
        <v>17</v>
      </c>
      <c r="R74" s="50">
        <f t="shared" si="0"/>
        <v>3</v>
      </c>
      <c r="S74" s="50">
        <f t="shared" si="0"/>
        <v>8</v>
      </c>
      <c r="T74" s="50">
        <f t="shared" si="0"/>
        <v>27</v>
      </c>
      <c r="U74" s="50">
        <f t="shared" si="0"/>
        <v>18</v>
      </c>
      <c r="V74" s="50">
        <f t="shared" si="0"/>
        <v>2</v>
      </c>
      <c r="W74" s="50">
        <f t="shared" si="0"/>
        <v>4</v>
      </c>
      <c r="X74" s="50">
        <f t="shared" si="0"/>
        <v>14</v>
      </c>
      <c r="Y74" s="50">
        <f t="shared" si="0"/>
        <v>23</v>
      </c>
      <c r="Z74" s="50">
        <f t="shared" si="0"/>
        <v>24</v>
      </c>
      <c r="AA74" s="50">
        <f t="shared" si="0"/>
        <v>22</v>
      </c>
      <c r="AB74" s="50">
        <f t="shared" si="0"/>
        <v>28</v>
      </c>
      <c r="AC74" s="50">
        <f t="shared" si="0"/>
        <v>11</v>
      </c>
      <c r="AD74" s="50">
        <f t="shared" si="0"/>
        <v>20</v>
      </c>
      <c r="AE74" s="50" t="str">
        <f t="shared" si="0"/>
        <v/>
      </c>
      <c r="AF74" s="50" t="str">
        <f t="shared" si="0"/>
        <v/>
      </c>
      <c r="AG74" s="50" t="str">
        <f t="shared" si="0"/>
        <v/>
      </c>
      <c r="AH74" s="50" t="str">
        <f t="shared" si="0"/>
        <v/>
      </c>
      <c r="AI74" s="50" t="str">
        <f t="shared" si="0"/>
        <v/>
      </c>
      <c r="AJ74" s="50" t="str">
        <f t="shared" si="0"/>
        <v/>
      </c>
      <c r="AK74" s="50" t="str">
        <f t="shared" si="0"/>
        <v/>
      </c>
      <c r="AL74" s="50" t="str">
        <f t="shared" si="0"/>
        <v/>
      </c>
      <c r="AM74" s="50" t="str">
        <f t="shared" si="0"/>
        <v/>
      </c>
      <c r="AN74" s="50" t="str">
        <f t="shared" si="0"/>
        <v/>
      </c>
      <c r="AO74" s="50" t="str">
        <f t="shared" si="0"/>
        <v/>
      </c>
      <c r="AP74" s="50" t="str">
        <f t="shared" si="0"/>
        <v/>
      </c>
    </row>
    <row r="75" spans="2:43" hidden="1">
      <c r="C75" s="50" t="str">
        <f t="shared" ref="C75:AP75" si="1">C11</f>
        <v>Ace Seguros</v>
      </c>
      <c r="D75" s="50" t="str">
        <f t="shared" si="1"/>
        <v>Assurant Chile</v>
      </c>
      <c r="E75" s="50" t="str">
        <f t="shared" si="1"/>
        <v>BCI Seguros</v>
      </c>
      <c r="F75" s="50" t="str">
        <f t="shared" si="1"/>
        <v>Cardif</v>
      </c>
      <c r="G75" s="50" t="str">
        <f t="shared" si="1"/>
        <v>Cesce Chile</v>
      </c>
      <c r="H75" s="50" t="str">
        <f t="shared" si="1"/>
        <v>Chartis</v>
      </c>
      <c r="I75" s="50" t="str">
        <f t="shared" si="1"/>
        <v>Chilena Consolidada</v>
      </c>
      <c r="J75" s="50" t="str">
        <f t="shared" si="1"/>
        <v>Chubb de Chile</v>
      </c>
      <c r="K75" s="50" t="str">
        <f t="shared" si="1"/>
        <v>Coface Chile</v>
      </c>
      <c r="L75" s="50" t="str">
        <f t="shared" si="1"/>
        <v>Consorio Nacional</v>
      </c>
      <c r="M75" s="50" t="str">
        <f t="shared" si="1"/>
        <v>Continental Crédito</v>
      </c>
      <c r="N75" s="50" t="str">
        <f t="shared" si="1"/>
        <v>Euler Hermes</v>
      </c>
      <c r="O75" s="50" t="str">
        <f t="shared" si="1"/>
        <v>FAF International</v>
      </c>
      <c r="P75" s="50" t="str">
        <f t="shared" si="1"/>
        <v>HDI Seguros</v>
      </c>
      <c r="Q75" s="50" t="str">
        <f t="shared" si="1"/>
        <v>Huelen</v>
      </c>
      <c r="R75" s="50" t="str">
        <f t="shared" si="1"/>
        <v>Liberty Seguros</v>
      </c>
      <c r="S75" s="50" t="str">
        <f t="shared" si="1"/>
        <v>M. de Carabineros</v>
      </c>
      <c r="T75" s="50" t="str">
        <f t="shared" si="1"/>
        <v>Magallanes</v>
      </c>
      <c r="U75" s="50" t="str">
        <f t="shared" si="1"/>
        <v>Magallanes Gar. y Cré.</v>
      </c>
      <c r="V75" s="50" t="str">
        <f t="shared" si="1"/>
        <v>Mapfre</v>
      </c>
      <c r="W75" s="50" t="str">
        <f t="shared" si="1"/>
        <v>Mapfre Gar. y Cré.</v>
      </c>
      <c r="X75" s="50" t="str">
        <f t="shared" si="1"/>
        <v>Orion Seguros</v>
      </c>
      <c r="Y75" s="50" t="str">
        <f t="shared" si="1"/>
        <v>Penta Security</v>
      </c>
      <c r="Z75" s="50" t="str">
        <f t="shared" si="1"/>
        <v>QBE Chile</v>
      </c>
      <c r="AA75" s="50" t="str">
        <f t="shared" si="1"/>
        <v>Renta Nacional</v>
      </c>
      <c r="AB75" s="50" t="str">
        <f t="shared" si="1"/>
        <v>RSA Seguros</v>
      </c>
      <c r="AC75" s="50" t="str">
        <f t="shared" si="1"/>
        <v>Zenit Seguros</v>
      </c>
      <c r="AD75" s="50" t="str">
        <f t="shared" si="1"/>
        <v>Zurich Santander</v>
      </c>
      <c r="AE75" s="50" t="str">
        <f t="shared" si="1"/>
        <v/>
      </c>
      <c r="AF75" s="50" t="str">
        <f t="shared" si="1"/>
        <v/>
      </c>
      <c r="AG75" s="50" t="str">
        <f t="shared" si="1"/>
        <v/>
      </c>
      <c r="AH75" s="50" t="str">
        <f t="shared" si="1"/>
        <v/>
      </c>
      <c r="AI75" s="50" t="str">
        <f t="shared" si="1"/>
        <v/>
      </c>
      <c r="AJ75" s="50" t="str">
        <f t="shared" si="1"/>
        <v/>
      </c>
      <c r="AK75" s="50" t="str">
        <f t="shared" si="1"/>
        <v/>
      </c>
      <c r="AL75" s="50" t="str">
        <f t="shared" si="1"/>
        <v/>
      </c>
      <c r="AM75" s="50" t="str">
        <f t="shared" si="1"/>
        <v/>
      </c>
      <c r="AN75" s="50" t="str">
        <f t="shared" si="1"/>
        <v/>
      </c>
      <c r="AO75" s="50" t="str">
        <f t="shared" si="1"/>
        <v/>
      </c>
      <c r="AP75" s="50" t="str">
        <f t="shared" si="1"/>
        <v/>
      </c>
    </row>
    <row r="76" spans="2:43" hidden="1">
      <c r="C76" s="52">
        <f t="shared" ref="C76:AP76" si="2">IFERROR(IF(C72=1,VLOOKUP($B$92,$B$12:$AQ$70,C79+1,FALSE)+C77/1000000,""),"")</f>
        <v>55793.517268700118</v>
      </c>
      <c r="D76" s="52">
        <f t="shared" si="2"/>
        <v>3.8999999999999999E-5</v>
      </c>
      <c r="E76" s="52">
        <f t="shared" si="2"/>
        <v>-162418.59408875628</v>
      </c>
      <c r="F76" s="52">
        <f t="shared" si="2"/>
        <v>-286862.09965116513</v>
      </c>
      <c r="G76" s="52">
        <f t="shared" si="2"/>
        <v>16985.145452875855</v>
      </c>
      <c r="H76" s="52">
        <f t="shared" si="2"/>
        <v>503888.6993795103</v>
      </c>
      <c r="I76" s="52">
        <f t="shared" si="2"/>
        <v>55678.523732743459</v>
      </c>
      <c r="J76" s="52">
        <f t="shared" si="2"/>
        <v>24061.313416443758</v>
      </c>
      <c r="K76" s="52">
        <f t="shared" si="2"/>
        <v>28005.653364956208</v>
      </c>
      <c r="L76" s="52">
        <f t="shared" si="2"/>
        <v>14291.106019502413</v>
      </c>
      <c r="M76" s="52">
        <f t="shared" si="2"/>
        <v>19367.526776381372</v>
      </c>
      <c r="N76" s="52">
        <f t="shared" si="2"/>
        <v>-4076.7901931027995</v>
      </c>
      <c r="O76" s="52">
        <f t="shared" si="2"/>
        <v>-14129.266488288245</v>
      </c>
      <c r="P76" s="52">
        <f t="shared" si="2"/>
        <v>48827.61403057797</v>
      </c>
      <c r="Q76" s="52">
        <f t="shared" si="2"/>
        <v>-189.94701156867791</v>
      </c>
      <c r="R76" s="52">
        <f t="shared" si="2"/>
        <v>187387.3487921562</v>
      </c>
      <c r="S76" s="52">
        <f t="shared" si="2"/>
        <v>29773.380568615015</v>
      </c>
      <c r="T76" s="52">
        <f t="shared" si="2"/>
        <v>-891524.2431940611</v>
      </c>
      <c r="U76" s="52">
        <f t="shared" si="2"/>
        <v>-4008.0238924115793</v>
      </c>
      <c r="V76" s="52">
        <f t="shared" si="2"/>
        <v>231926.52613805476</v>
      </c>
      <c r="W76" s="52">
        <f t="shared" si="2"/>
        <v>60315.653282245352</v>
      </c>
      <c r="X76" s="52">
        <f t="shared" si="2"/>
        <v>16900.424991245985</v>
      </c>
      <c r="Y76" s="52">
        <f t="shared" si="2"/>
        <v>-41565.564855675053</v>
      </c>
      <c r="Z76" s="52">
        <f t="shared" si="2"/>
        <v>-45303.65007739899</v>
      </c>
      <c r="AA76" s="52">
        <f t="shared" si="2"/>
        <v>-18655.026465215658</v>
      </c>
      <c r="AB76" s="52">
        <f t="shared" si="2"/>
        <v>-1121137.949794434</v>
      </c>
      <c r="AC76" s="52">
        <f t="shared" si="2"/>
        <v>21315.080518309827</v>
      </c>
      <c r="AD76" s="52">
        <f t="shared" si="2"/>
        <v>-11688.195163105385</v>
      </c>
      <c r="AE76" s="52" t="str">
        <f t="shared" si="2"/>
        <v/>
      </c>
      <c r="AF76" s="52" t="str">
        <f t="shared" si="2"/>
        <v/>
      </c>
      <c r="AG76" s="52" t="str">
        <f t="shared" si="2"/>
        <v/>
      </c>
      <c r="AH76" s="52" t="str">
        <f t="shared" si="2"/>
        <v/>
      </c>
      <c r="AI76" s="52" t="str">
        <f t="shared" si="2"/>
        <v/>
      </c>
      <c r="AJ76" s="52" t="str">
        <f t="shared" si="2"/>
        <v/>
      </c>
      <c r="AK76" s="52" t="str">
        <f t="shared" si="2"/>
        <v/>
      </c>
      <c r="AL76" s="52" t="str">
        <f t="shared" si="2"/>
        <v/>
      </c>
      <c r="AM76" s="52" t="str">
        <f t="shared" si="2"/>
        <v/>
      </c>
      <c r="AN76" s="52" t="str">
        <f t="shared" si="2"/>
        <v/>
      </c>
      <c r="AO76" s="52" t="str">
        <f t="shared" si="2"/>
        <v/>
      </c>
      <c r="AP76" s="52" t="str">
        <f t="shared" si="2"/>
        <v/>
      </c>
    </row>
    <row r="77" spans="2:43" hidden="1">
      <c r="C77" s="50">
        <v>40</v>
      </c>
      <c r="D77" s="50">
        <f>C77-1</f>
        <v>39</v>
      </c>
      <c r="E77" s="50">
        <f t="shared" ref="E77:AP77" si="3">D77-1</f>
        <v>38</v>
      </c>
      <c r="F77" s="50">
        <f t="shared" si="3"/>
        <v>37</v>
      </c>
      <c r="G77" s="50">
        <f t="shared" si="3"/>
        <v>36</v>
      </c>
      <c r="H77" s="50">
        <f t="shared" si="3"/>
        <v>35</v>
      </c>
      <c r="I77" s="50">
        <f t="shared" si="3"/>
        <v>34</v>
      </c>
      <c r="J77" s="50">
        <f t="shared" si="3"/>
        <v>33</v>
      </c>
      <c r="K77" s="50">
        <f t="shared" si="3"/>
        <v>32</v>
      </c>
      <c r="L77" s="50">
        <f t="shared" si="3"/>
        <v>31</v>
      </c>
      <c r="M77" s="50">
        <f t="shared" si="3"/>
        <v>30</v>
      </c>
      <c r="N77" s="50">
        <f t="shared" si="3"/>
        <v>29</v>
      </c>
      <c r="O77" s="50">
        <f t="shared" si="3"/>
        <v>28</v>
      </c>
      <c r="P77" s="50">
        <f t="shared" si="3"/>
        <v>27</v>
      </c>
      <c r="Q77" s="50">
        <f t="shared" si="3"/>
        <v>26</v>
      </c>
      <c r="R77" s="50">
        <f t="shared" si="3"/>
        <v>25</v>
      </c>
      <c r="S77" s="50">
        <f t="shared" si="3"/>
        <v>24</v>
      </c>
      <c r="T77" s="50">
        <f t="shared" si="3"/>
        <v>23</v>
      </c>
      <c r="U77" s="50">
        <f t="shared" si="3"/>
        <v>22</v>
      </c>
      <c r="V77" s="50">
        <f t="shared" si="3"/>
        <v>21</v>
      </c>
      <c r="W77" s="50">
        <f t="shared" si="3"/>
        <v>20</v>
      </c>
      <c r="X77" s="50">
        <f t="shared" si="3"/>
        <v>19</v>
      </c>
      <c r="Y77" s="50">
        <f t="shared" si="3"/>
        <v>18</v>
      </c>
      <c r="Z77" s="50">
        <f t="shared" si="3"/>
        <v>17</v>
      </c>
      <c r="AA77" s="50">
        <f t="shared" si="3"/>
        <v>16</v>
      </c>
      <c r="AB77" s="50">
        <f t="shared" si="3"/>
        <v>15</v>
      </c>
      <c r="AC77" s="50">
        <f t="shared" si="3"/>
        <v>14</v>
      </c>
      <c r="AD77" s="50">
        <f t="shared" si="3"/>
        <v>13</v>
      </c>
      <c r="AE77" s="50">
        <f t="shared" si="3"/>
        <v>12</v>
      </c>
      <c r="AF77" s="50">
        <f t="shared" si="3"/>
        <v>11</v>
      </c>
      <c r="AG77" s="50">
        <f t="shared" si="3"/>
        <v>10</v>
      </c>
      <c r="AH77" s="50">
        <f t="shared" si="3"/>
        <v>9</v>
      </c>
      <c r="AI77" s="50">
        <f t="shared" si="3"/>
        <v>8</v>
      </c>
      <c r="AJ77" s="50">
        <f t="shared" si="3"/>
        <v>7</v>
      </c>
      <c r="AK77" s="50">
        <f t="shared" si="3"/>
        <v>6</v>
      </c>
      <c r="AL77" s="50">
        <f t="shared" si="3"/>
        <v>5</v>
      </c>
      <c r="AM77" s="50">
        <f t="shared" si="3"/>
        <v>4</v>
      </c>
      <c r="AN77" s="50">
        <f t="shared" si="3"/>
        <v>3</v>
      </c>
      <c r="AO77" s="50">
        <f t="shared" si="3"/>
        <v>2</v>
      </c>
      <c r="AP77" s="50">
        <f t="shared" si="3"/>
        <v>1</v>
      </c>
    </row>
    <row r="78" spans="2:43" hidden="1"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</row>
    <row r="79" spans="2:43" hidden="1">
      <c r="B79" s="49" t="s">
        <v>103</v>
      </c>
      <c r="C79" s="50">
        <v>1</v>
      </c>
      <c r="D79" s="50">
        <v>2</v>
      </c>
      <c r="E79" s="50">
        <v>3</v>
      </c>
      <c r="F79" s="50">
        <v>4</v>
      </c>
      <c r="G79" s="50">
        <v>5</v>
      </c>
      <c r="H79" s="50">
        <v>6</v>
      </c>
      <c r="I79" s="50">
        <v>7</v>
      </c>
      <c r="J79" s="50">
        <v>8</v>
      </c>
      <c r="K79" s="50">
        <v>9</v>
      </c>
      <c r="L79" s="50">
        <v>10</v>
      </c>
      <c r="M79" s="50">
        <v>11</v>
      </c>
      <c r="N79" s="50">
        <v>12</v>
      </c>
      <c r="O79" s="50">
        <v>13</v>
      </c>
      <c r="P79" s="50">
        <v>14</v>
      </c>
      <c r="Q79" s="50">
        <v>15</v>
      </c>
      <c r="R79" s="50">
        <v>16</v>
      </c>
      <c r="S79" s="50">
        <v>17</v>
      </c>
      <c r="T79" s="50">
        <v>18</v>
      </c>
      <c r="U79" s="50">
        <v>19</v>
      </c>
      <c r="V79" s="50">
        <v>20</v>
      </c>
      <c r="W79" s="50">
        <v>21</v>
      </c>
      <c r="X79" s="50">
        <v>22</v>
      </c>
      <c r="Y79" s="50">
        <v>23</v>
      </c>
      <c r="Z79" s="50">
        <v>24</v>
      </c>
      <c r="AA79" s="50">
        <v>25</v>
      </c>
      <c r="AB79" s="50">
        <v>26</v>
      </c>
      <c r="AC79" s="50">
        <v>27</v>
      </c>
      <c r="AD79" s="50">
        <v>28</v>
      </c>
      <c r="AE79" s="50">
        <v>29</v>
      </c>
      <c r="AF79" s="50">
        <v>30</v>
      </c>
      <c r="AG79" s="50">
        <v>31</v>
      </c>
      <c r="AH79" s="50">
        <v>32</v>
      </c>
      <c r="AI79" s="50">
        <v>33</v>
      </c>
      <c r="AJ79" s="50">
        <v>34</v>
      </c>
      <c r="AK79" s="50">
        <v>35</v>
      </c>
      <c r="AL79" s="50">
        <v>36</v>
      </c>
      <c r="AM79" s="50">
        <v>37</v>
      </c>
      <c r="AN79" s="50">
        <v>38</v>
      </c>
      <c r="AO79" s="50">
        <v>39</v>
      </c>
      <c r="AP79" s="50">
        <v>40</v>
      </c>
    </row>
    <row r="80" spans="2:43" hidden="1">
      <c r="C80" s="50" t="str">
        <f>IFERROR(HLOOKUP(C79,$C$74:$AP$75,2,FALSE),"")</f>
        <v>Chartis</v>
      </c>
      <c r="D80" s="50" t="str">
        <f t="shared" ref="D80:AP80" si="4">IFERROR(HLOOKUP(D79,$C$74:$AP$75,2,FALSE),"")</f>
        <v>Mapfre</v>
      </c>
      <c r="E80" s="50" t="str">
        <f t="shared" si="4"/>
        <v>Liberty Seguros</v>
      </c>
      <c r="F80" s="50" t="str">
        <f t="shared" si="4"/>
        <v>Mapfre Gar. y Cré.</v>
      </c>
      <c r="G80" s="50" t="str">
        <f t="shared" si="4"/>
        <v>Ace Seguros</v>
      </c>
      <c r="H80" s="50" t="str">
        <f t="shared" si="4"/>
        <v>Chilena Consolidada</v>
      </c>
      <c r="I80" s="50" t="str">
        <f t="shared" si="4"/>
        <v>HDI Seguros</v>
      </c>
      <c r="J80" s="50" t="str">
        <f t="shared" si="4"/>
        <v>M. de Carabineros</v>
      </c>
      <c r="K80" s="50" t="str">
        <f t="shared" si="4"/>
        <v>Coface Chile</v>
      </c>
      <c r="L80" s="50" t="str">
        <f t="shared" si="4"/>
        <v>Chubb de Chile</v>
      </c>
      <c r="M80" s="50" t="str">
        <f t="shared" si="4"/>
        <v>Zenit Seguros</v>
      </c>
      <c r="N80" s="50" t="str">
        <f t="shared" si="4"/>
        <v>Continental Crédito</v>
      </c>
      <c r="O80" s="50" t="str">
        <f t="shared" si="4"/>
        <v>Cesce Chile</v>
      </c>
      <c r="P80" s="50" t="str">
        <f t="shared" si="4"/>
        <v>Orion Seguros</v>
      </c>
      <c r="Q80" s="50" t="str">
        <f t="shared" si="4"/>
        <v>Consorio Nacional</v>
      </c>
      <c r="R80" s="50" t="str">
        <f t="shared" si="4"/>
        <v>Assurant Chile</v>
      </c>
      <c r="S80" s="50" t="str">
        <f t="shared" si="4"/>
        <v>Huelen</v>
      </c>
      <c r="T80" s="50" t="str">
        <f t="shared" si="4"/>
        <v>Magallanes Gar. y Cré.</v>
      </c>
      <c r="U80" s="50" t="str">
        <f t="shared" si="4"/>
        <v>Euler Hermes</v>
      </c>
      <c r="V80" s="50" t="str">
        <f t="shared" si="4"/>
        <v>Zurich Santander</v>
      </c>
      <c r="W80" s="50" t="str">
        <f t="shared" si="4"/>
        <v>FAF International</v>
      </c>
      <c r="X80" s="50" t="str">
        <f t="shared" si="4"/>
        <v>Renta Nacional</v>
      </c>
      <c r="Y80" s="50" t="str">
        <f t="shared" si="4"/>
        <v>Penta Security</v>
      </c>
      <c r="Z80" s="50" t="str">
        <f t="shared" si="4"/>
        <v>QBE Chile</v>
      </c>
      <c r="AA80" s="50" t="str">
        <f t="shared" si="4"/>
        <v>BCI Seguros</v>
      </c>
      <c r="AB80" s="50" t="str">
        <f t="shared" si="4"/>
        <v>Cardif</v>
      </c>
      <c r="AC80" s="50" t="str">
        <f t="shared" si="4"/>
        <v>Magallanes</v>
      </c>
      <c r="AD80" s="50" t="str">
        <f t="shared" si="4"/>
        <v>RSA Seguros</v>
      </c>
      <c r="AE80" s="50" t="str">
        <f t="shared" si="4"/>
        <v/>
      </c>
      <c r="AF80" s="50" t="str">
        <f t="shared" si="4"/>
        <v/>
      </c>
      <c r="AG80" s="50" t="str">
        <f t="shared" si="4"/>
        <v/>
      </c>
      <c r="AH80" s="50" t="str">
        <f t="shared" si="4"/>
        <v/>
      </c>
      <c r="AI80" s="50" t="str">
        <f t="shared" si="4"/>
        <v/>
      </c>
      <c r="AJ80" s="50" t="str">
        <f t="shared" si="4"/>
        <v/>
      </c>
      <c r="AK80" s="50" t="str">
        <f t="shared" si="4"/>
        <v/>
      </c>
      <c r="AL80" s="50" t="str">
        <f t="shared" si="4"/>
        <v/>
      </c>
      <c r="AM80" s="50" t="str">
        <f t="shared" si="4"/>
        <v/>
      </c>
      <c r="AN80" s="50" t="str">
        <f t="shared" si="4"/>
        <v/>
      </c>
      <c r="AO80" s="50" t="str">
        <f t="shared" si="4"/>
        <v/>
      </c>
      <c r="AP80" s="50" t="str">
        <f t="shared" si="4"/>
        <v/>
      </c>
    </row>
    <row r="81" spans="1:42" hidden="1">
      <c r="C81" s="52">
        <f>IFERROR((HLOOKUP(C79,$C$74:$AP$76,3,FALSE)-HLOOKUP(C79,$C$74:$AP$77,4,FALSE)/1000000)/$C$86,"")</f>
        <v>503.88869934451031</v>
      </c>
      <c r="D81" s="52">
        <f t="shared" ref="D81:AP81" si="5">IFERROR((HLOOKUP(D79,$C$74:$AP$76,3,FALSE)-HLOOKUP(D79,$C$74:$AP$77,4,FALSE)/1000000)/$C$86,"")</f>
        <v>231.92652611705475</v>
      </c>
      <c r="E81" s="52">
        <f t="shared" si="5"/>
        <v>187.38734876715623</v>
      </c>
      <c r="F81" s="52">
        <f t="shared" si="5"/>
        <v>60.315653262245355</v>
      </c>
      <c r="G81" s="52">
        <f t="shared" si="5"/>
        <v>55.793517228700118</v>
      </c>
      <c r="H81" s="52">
        <f t="shared" si="5"/>
        <v>55.678523698743462</v>
      </c>
      <c r="I81" s="52">
        <f t="shared" si="5"/>
        <v>48.82761400357797</v>
      </c>
      <c r="J81" s="52">
        <f t="shared" si="5"/>
        <v>29.773380544615016</v>
      </c>
      <c r="K81" s="52">
        <f t="shared" si="5"/>
        <v>28.005653332956207</v>
      </c>
      <c r="L81" s="52">
        <f t="shared" si="5"/>
        <v>24.061313383443757</v>
      </c>
      <c r="M81" s="52">
        <f t="shared" si="5"/>
        <v>21.315080504309826</v>
      </c>
      <c r="N81" s="52">
        <f t="shared" si="5"/>
        <v>19.367526746381373</v>
      </c>
      <c r="O81" s="52">
        <f t="shared" si="5"/>
        <v>16.985145416875852</v>
      </c>
      <c r="P81" s="52">
        <f t="shared" si="5"/>
        <v>16.900424972245986</v>
      </c>
      <c r="Q81" s="52">
        <f t="shared" si="5"/>
        <v>14.291105988502414</v>
      </c>
      <c r="R81" s="52">
        <f t="shared" si="5"/>
        <v>0</v>
      </c>
      <c r="S81" s="52">
        <f t="shared" si="5"/>
        <v>-0.1899470375686779</v>
      </c>
      <c r="T81" s="52">
        <f t="shared" si="5"/>
        <v>-4.008023914411579</v>
      </c>
      <c r="U81" s="52">
        <f t="shared" si="5"/>
        <v>-4.0767902221027992</v>
      </c>
      <c r="V81" s="52">
        <f t="shared" si="5"/>
        <v>-11.688195176105387</v>
      </c>
      <c r="W81" s="52">
        <f t="shared" si="5"/>
        <v>-14.129266516288245</v>
      </c>
      <c r="X81" s="52">
        <f t="shared" si="5"/>
        <v>-18.655026481215661</v>
      </c>
      <c r="Y81" s="52">
        <f t="shared" si="5"/>
        <v>-41.565564873675051</v>
      </c>
      <c r="Z81" s="52">
        <f t="shared" si="5"/>
        <v>-45.303650094398989</v>
      </c>
      <c r="AA81" s="52">
        <f t="shared" si="5"/>
        <v>-162.41859412675626</v>
      </c>
      <c r="AB81" s="52">
        <f t="shared" si="5"/>
        <v>-286.86209968816513</v>
      </c>
      <c r="AC81" s="52">
        <f t="shared" si="5"/>
        <v>-891.52424321706098</v>
      </c>
      <c r="AD81" s="52">
        <f t="shared" si="5"/>
        <v>-1121.1379498094341</v>
      </c>
      <c r="AE81" s="52" t="str">
        <f t="shared" si="5"/>
        <v/>
      </c>
      <c r="AF81" s="52" t="str">
        <f t="shared" si="5"/>
        <v/>
      </c>
      <c r="AG81" s="52" t="str">
        <f t="shared" si="5"/>
        <v/>
      </c>
      <c r="AH81" s="52" t="str">
        <f t="shared" si="5"/>
        <v/>
      </c>
      <c r="AI81" s="52" t="str">
        <f t="shared" si="5"/>
        <v/>
      </c>
      <c r="AJ81" s="52" t="str">
        <f t="shared" si="5"/>
        <v/>
      </c>
      <c r="AK81" s="52" t="str">
        <f t="shared" si="5"/>
        <v/>
      </c>
      <c r="AL81" s="52" t="str">
        <f t="shared" si="5"/>
        <v/>
      </c>
      <c r="AM81" s="52" t="str">
        <f t="shared" si="5"/>
        <v/>
      </c>
      <c r="AN81" s="52" t="str">
        <f t="shared" si="5"/>
        <v/>
      </c>
      <c r="AO81" s="52" t="str">
        <f t="shared" si="5"/>
        <v/>
      </c>
      <c r="AP81" s="52" t="str">
        <f t="shared" si="5"/>
        <v/>
      </c>
    </row>
    <row r="82" spans="1:42" hidden="1">
      <c r="C82" s="52" t="str">
        <f>IF(ISNUMBER(C81),CONCATENATE(C80," - ",C79),"")</f>
        <v>Chartis - 1</v>
      </c>
      <c r="D82" s="52" t="str">
        <f t="shared" ref="D82:AP82" si="6">IF(ISNUMBER(D81),CONCATENATE(D80," - ",D79),"")</f>
        <v>Mapfre - 2</v>
      </c>
      <c r="E82" s="52" t="str">
        <f t="shared" si="6"/>
        <v>Liberty Seguros - 3</v>
      </c>
      <c r="F82" s="52" t="str">
        <f t="shared" si="6"/>
        <v>Mapfre Gar. y Cré. - 4</v>
      </c>
      <c r="G82" s="52" t="str">
        <f t="shared" si="6"/>
        <v>Ace Seguros - 5</v>
      </c>
      <c r="H82" s="52" t="str">
        <f t="shared" si="6"/>
        <v>Chilena Consolidada - 6</v>
      </c>
      <c r="I82" s="52" t="str">
        <f t="shared" si="6"/>
        <v>HDI Seguros - 7</v>
      </c>
      <c r="J82" s="52" t="str">
        <f t="shared" si="6"/>
        <v>M. de Carabineros - 8</v>
      </c>
      <c r="K82" s="52" t="str">
        <f t="shared" si="6"/>
        <v>Coface Chile - 9</v>
      </c>
      <c r="L82" s="52" t="str">
        <f t="shared" si="6"/>
        <v>Chubb de Chile - 10</v>
      </c>
      <c r="M82" s="52" t="str">
        <f t="shared" si="6"/>
        <v>Zenit Seguros - 11</v>
      </c>
      <c r="N82" s="52" t="str">
        <f t="shared" si="6"/>
        <v>Continental Crédito - 12</v>
      </c>
      <c r="O82" s="52" t="str">
        <f t="shared" si="6"/>
        <v>Cesce Chile - 13</v>
      </c>
      <c r="P82" s="52" t="str">
        <f t="shared" si="6"/>
        <v>Orion Seguros - 14</v>
      </c>
      <c r="Q82" s="52" t="str">
        <f t="shared" si="6"/>
        <v>Consorio Nacional - 15</v>
      </c>
      <c r="R82" s="52" t="str">
        <f t="shared" si="6"/>
        <v>Assurant Chile - 16</v>
      </c>
      <c r="S82" s="52" t="str">
        <f t="shared" si="6"/>
        <v>Huelen - 17</v>
      </c>
      <c r="T82" s="52" t="str">
        <f t="shared" si="6"/>
        <v>Magallanes Gar. y Cré. - 18</v>
      </c>
      <c r="U82" s="52" t="str">
        <f t="shared" si="6"/>
        <v>Euler Hermes - 19</v>
      </c>
      <c r="V82" s="52" t="str">
        <f t="shared" si="6"/>
        <v>Zurich Santander - 20</v>
      </c>
      <c r="W82" s="52" t="str">
        <f t="shared" si="6"/>
        <v>FAF International - 21</v>
      </c>
      <c r="X82" s="52" t="str">
        <f t="shared" si="6"/>
        <v>Renta Nacional - 22</v>
      </c>
      <c r="Y82" s="52" t="str">
        <f t="shared" si="6"/>
        <v>Penta Security - 23</v>
      </c>
      <c r="Z82" s="52" t="str">
        <f t="shared" si="6"/>
        <v>QBE Chile - 24</v>
      </c>
      <c r="AA82" s="52" t="str">
        <f t="shared" si="6"/>
        <v>BCI Seguros - 25</v>
      </c>
      <c r="AB82" s="52" t="str">
        <f t="shared" si="6"/>
        <v>Cardif - 26</v>
      </c>
      <c r="AC82" s="52" t="str">
        <f t="shared" si="6"/>
        <v>Magallanes - 27</v>
      </c>
      <c r="AD82" s="52" t="str">
        <f t="shared" si="6"/>
        <v>RSA Seguros - 28</v>
      </c>
      <c r="AE82" s="52" t="str">
        <f t="shared" si="6"/>
        <v/>
      </c>
      <c r="AF82" s="52" t="str">
        <f t="shared" si="6"/>
        <v/>
      </c>
      <c r="AG82" s="52" t="str">
        <f t="shared" si="6"/>
        <v/>
      </c>
      <c r="AH82" s="52" t="str">
        <f t="shared" si="6"/>
        <v/>
      </c>
      <c r="AI82" s="52" t="str">
        <f t="shared" si="6"/>
        <v/>
      </c>
      <c r="AJ82" s="52" t="str">
        <f t="shared" si="6"/>
        <v/>
      </c>
      <c r="AK82" s="52" t="str">
        <f t="shared" si="6"/>
        <v/>
      </c>
      <c r="AL82" s="52" t="str">
        <f t="shared" si="6"/>
        <v/>
      </c>
      <c r="AM82" s="52" t="str">
        <f t="shared" si="6"/>
        <v/>
      </c>
      <c r="AN82" s="52" t="str">
        <f t="shared" si="6"/>
        <v/>
      </c>
      <c r="AO82" s="52" t="str">
        <f t="shared" si="6"/>
        <v/>
      </c>
      <c r="AP82" s="52" t="str">
        <f t="shared" si="6"/>
        <v/>
      </c>
    </row>
    <row r="83" spans="1:42" hidden="1"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</row>
    <row r="84" spans="1:42" hidden="1">
      <c r="B84" s="49" t="s">
        <v>104</v>
      </c>
      <c r="C84" s="52" t="str">
        <f>IF($B$95=C80,C81,"")</f>
        <v/>
      </c>
      <c r="D84" s="52" t="str">
        <f t="shared" ref="D84:AP84" si="7">IF($B$95=D80,D81,"")</f>
        <v/>
      </c>
      <c r="E84" s="52" t="str">
        <f t="shared" si="7"/>
        <v/>
      </c>
      <c r="F84" s="52" t="str">
        <f t="shared" si="7"/>
        <v/>
      </c>
      <c r="G84" s="52" t="str">
        <f t="shared" si="7"/>
        <v/>
      </c>
      <c r="H84" s="52" t="str">
        <f t="shared" si="7"/>
        <v/>
      </c>
      <c r="I84" s="52" t="str">
        <f t="shared" si="7"/>
        <v/>
      </c>
      <c r="J84" s="52" t="str">
        <f t="shared" si="7"/>
        <v/>
      </c>
      <c r="K84" s="52" t="str">
        <f t="shared" si="7"/>
        <v/>
      </c>
      <c r="L84" s="52" t="str">
        <f t="shared" si="7"/>
        <v/>
      </c>
      <c r="M84" s="52" t="str">
        <f t="shared" si="7"/>
        <v/>
      </c>
      <c r="N84" s="52" t="str">
        <f t="shared" si="7"/>
        <v/>
      </c>
      <c r="O84" s="52" t="str">
        <f t="shared" si="7"/>
        <v/>
      </c>
      <c r="P84" s="52" t="str">
        <f t="shared" si="7"/>
        <v/>
      </c>
      <c r="Q84" s="52" t="str">
        <f t="shared" si="7"/>
        <v/>
      </c>
      <c r="R84" s="52" t="str">
        <f t="shared" si="7"/>
        <v/>
      </c>
      <c r="S84" s="52" t="str">
        <f t="shared" si="7"/>
        <v/>
      </c>
      <c r="T84" s="52" t="str">
        <f t="shared" si="7"/>
        <v/>
      </c>
      <c r="U84" s="52" t="str">
        <f t="shared" si="7"/>
        <v/>
      </c>
      <c r="V84" s="52" t="str">
        <f t="shared" si="7"/>
        <v/>
      </c>
      <c r="W84" s="52" t="str">
        <f t="shared" si="7"/>
        <v/>
      </c>
      <c r="X84" s="52" t="str">
        <f t="shared" si="7"/>
        <v/>
      </c>
      <c r="Y84" s="52" t="str">
        <f t="shared" si="7"/>
        <v/>
      </c>
      <c r="Z84" s="52" t="str">
        <f t="shared" si="7"/>
        <v/>
      </c>
      <c r="AA84" s="52" t="str">
        <f t="shared" si="7"/>
        <v/>
      </c>
      <c r="AB84" s="52" t="str">
        <f t="shared" si="7"/>
        <v/>
      </c>
      <c r="AC84" s="52" t="str">
        <f t="shared" si="7"/>
        <v/>
      </c>
      <c r="AD84" s="52" t="str">
        <f t="shared" si="7"/>
        <v/>
      </c>
      <c r="AE84" s="52" t="str">
        <f t="shared" si="7"/>
        <v/>
      </c>
      <c r="AF84" s="52" t="str">
        <f t="shared" si="7"/>
        <v/>
      </c>
      <c r="AG84" s="52" t="str">
        <f t="shared" si="7"/>
        <v/>
      </c>
      <c r="AH84" s="52" t="str">
        <f t="shared" si="7"/>
        <v/>
      </c>
      <c r="AI84" s="52" t="str">
        <f t="shared" si="7"/>
        <v/>
      </c>
      <c r="AJ84" s="52" t="str">
        <f t="shared" si="7"/>
        <v/>
      </c>
      <c r="AK84" s="52" t="str">
        <f t="shared" si="7"/>
        <v/>
      </c>
      <c r="AL84" s="52" t="str">
        <f t="shared" si="7"/>
        <v/>
      </c>
      <c r="AM84" s="52" t="str">
        <f t="shared" si="7"/>
        <v/>
      </c>
      <c r="AN84" s="52" t="str">
        <f t="shared" si="7"/>
        <v/>
      </c>
      <c r="AO84" s="52" t="str">
        <f t="shared" si="7"/>
        <v/>
      </c>
      <c r="AP84" s="52" t="str">
        <f t="shared" si="7"/>
        <v/>
      </c>
    </row>
    <row r="85" spans="1:42" hidden="1"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</row>
    <row r="86" spans="1:42" hidden="1">
      <c r="B86" s="49" t="s">
        <v>108</v>
      </c>
      <c r="C86" s="37">
        <f>IF(MAX(C76:AP76)&lt;100000,1,IF(AND(MAX(C76:AP76)&gt;=100000,MAX(C76:AP76)&lt;100000000),1000,IF(MAX(C76:AP76)&gt;=100000000,1000000)))</f>
        <v>1000</v>
      </c>
      <c r="D86" s="37">
        <v>1000000</v>
      </c>
      <c r="E86" s="37">
        <v>1000</v>
      </c>
      <c r="F86" s="37">
        <v>1</v>
      </c>
      <c r="G86" s="37" t="str">
        <f>INDEX(D87:F89,MATCH(Índice!$H$51,C87:C89,0),MATCH(C86,D86:F86,0))</f>
        <v>Miles de UF</v>
      </c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</row>
    <row r="87" spans="1:42" hidden="1">
      <c r="C87" s="37" t="str">
        <f>Índice!H52</f>
        <v>Cifras en UF al 30.06.2012</v>
      </c>
      <c r="D87" s="37" t="s">
        <v>374</v>
      </c>
      <c r="E87" s="37" t="s">
        <v>105</v>
      </c>
      <c r="F87" s="37" t="s">
        <v>22</v>
      </c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</row>
    <row r="88" spans="1:42" hidden="1">
      <c r="C88" s="37" t="str">
        <f>Índice!H53</f>
        <v>Cifras en M$ al 30.06.2012</v>
      </c>
      <c r="D88" s="37" t="s">
        <v>375</v>
      </c>
      <c r="E88" s="37" t="s">
        <v>106</v>
      </c>
      <c r="F88" s="37" t="s">
        <v>372</v>
      </c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</row>
    <row r="89" spans="1:42" hidden="1">
      <c r="C89" s="37" t="str">
        <f>Índice!H54</f>
        <v>Cifras en US$ al 30.06.2012</v>
      </c>
      <c r="D89" s="37" t="s">
        <v>376</v>
      </c>
      <c r="E89" s="37" t="s">
        <v>107</v>
      </c>
      <c r="F89" s="37" t="s">
        <v>373</v>
      </c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</row>
    <row r="91" spans="1:42">
      <c r="B91" s="54" t="s">
        <v>115</v>
      </c>
    </row>
    <row r="92" spans="1:42">
      <c r="A92" s="56"/>
      <c r="B92" s="59" t="s">
        <v>288</v>
      </c>
      <c r="C92" s="57"/>
    </row>
    <row r="93" spans="1:42">
      <c r="B93" s="58"/>
    </row>
    <row r="94" spans="1:42">
      <c r="B94" s="54" t="s">
        <v>116</v>
      </c>
    </row>
    <row r="95" spans="1:42">
      <c r="A95" s="56"/>
      <c r="B95" s="59"/>
      <c r="C95" s="57"/>
    </row>
    <row r="96" spans="1:42">
      <c r="B96" s="58"/>
    </row>
  </sheetData>
  <sheetProtection sheet="1" objects="1" scenarios="1"/>
  <conditionalFormatting sqref="A1:XFD1048576">
    <cfRule type="cellIs" dxfId="36" priority="3" operator="lessThan">
      <formula>0</formula>
    </cfRule>
  </conditionalFormatting>
  <dataValidations count="2">
    <dataValidation type="list" allowBlank="1" showInputMessage="1" showErrorMessage="1" sqref="B95">
      <formula1>$B$11:$AD$11</formula1>
    </dataValidation>
    <dataValidation type="list" allowBlank="1" showInputMessage="1" showErrorMessage="1" sqref="B92">
      <formula1>$B$12:$B$70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7"/>
  <dimension ref="A2:AW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49">
      <c r="C2" s="96" t="s">
        <v>392</v>
      </c>
    </row>
    <row r="8" spans="2:49" ht="15.75">
      <c r="B8" s="38" t="s">
        <v>328</v>
      </c>
    </row>
    <row r="9" spans="2:49">
      <c r="B9" s="40" t="str">
        <f>Índice!H51</f>
        <v>Cifras en UF al 30.06.2012</v>
      </c>
    </row>
    <row r="11" spans="2:49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30.06.2011</v>
      </c>
      <c r="AT11" s="199" t="s">
        <v>338</v>
      </c>
      <c r="AV11" s="199" t="s">
        <v>340</v>
      </c>
      <c r="AW11" s="199" t="str">
        <f>CONCATENATE("Part. (%) ",Índice!H57)</f>
        <v>Part. (%) 30.06.2011</v>
      </c>
    </row>
    <row r="12" spans="2:49">
      <c r="B12" s="73" t="s">
        <v>295</v>
      </c>
      <c r="C12" s="46">
        <f>IF('Datos Generales'!C250=0,"",Índice!$G$51*'Datos Generales'!C250)</f>
        <v>361521.05238967336</v>
      </c>
      <c r="D12" s="46" t="str">
        <f>IF('Datos Generales'!D250=0,"",Índice!$G$51*'Datos Generales'!D250)</f>
        <v/>
      </c>
      <c r="E12" s="46">
        <f>IF('Datos Generales'!E250=0,"",Índice!$G$51*'Datos Generales'!E250)</f>
        <v>263395.99701423408</v>
      </c>
      <c r="F12" s="46">
        <f>IF('Datos Generales'!F250=0,"",Índice!$G$51*'Datos Generales'!F250)</f>
        <v>583.80650681299096</v>
      </c>
      <c r="G12" s="46" t="str">
        <f>IF('Datos Generales'!G250=0,"",Índice!$G$51*'Datos Generales'!G250)</f>
        <v/>
      </c>
      <c r="H12" s="46">
        <f>IF('Datos Generales'!H250=0,"",Índice!$G$51*'Datos Generales'!H250)</f>
        <v>567622.1176487226</v>
      </c>
      <c r="I12" s="46">
        <f>IF('Datos Generales'!I250=0,"",Índice!$G$51*'Datos Generales'!I250)</f>
        <v>131576.81673867389</v>
      </c>
      <c r="J12" s="46">
        <f>IF('Datos Generales'!J250=0,"",Índice!$G$51*'Datos Generales'!J250)</f>
        <v>14177.128927104177</v>
      </c>
      <c r="K12" s="46" t="str">
        <f>IF('Datos Generales'!K250=0,"",Índice!$G$51*'Datos Generales'!K250)</f>
        <v/>
      </c>
      <c r="L12" s="46">
        <f>IF('Datos Generales'!L250=0,"",Índice!$G$51*'Datos Generales'!L250)</f>
        <v>35543.03285933489</v>
      </c>
      <c r="M12" s="46" t="str">
        <f>IF('Datos Generales'!M250=0,"",Índice!$G$51*'Datos Generales'!M250)</f>
        <v/>
      </c>
      <c r="N12" s="46" t="str">
        <f>IF('Datos Generales'!N250=0,"",Índice!$G$51*'Datos Generales'!N250)</f>
        <v/>
      </c>
      <c r="O12" s="46" t="str">
        <f>IF('Datos Generales'!O250=0,"",Índice!$G$51*'Datos Generales'!O250)</f>
        <v/>
      </c>
      <c r="P12" s="46">
        <f>IF('Datos Generales'!P250=0,"",Índice!$G$51*'Datos Generales'!P250)</f>
        <v>55228.272321649543</v>
      </c>
      <c r="Q12" s="46">
        <f>IF('Datos Generales'!Q250=0,"",Índice!$G$51*'Datos Generales'!Q250)</f>
        <v>250.18384822621815</v>
      </c>
      <c r="R12" s="46">
        <f>IF('Datos Generales'!R250=0,"",Índice!$G$51*'Datos Generales'!R250)</f>
        <v>563164.10752292792</v>
      </c>
      <c r="S12" s="46">
        <f>IF('Datos Generales'!S250=0,"",Índice!$G$51*'Datos Generales'!S250)</f>
        <v>31087.630196364047</v>
      </c>
      <c r="T12" s="46">
        <f>IF('Datos Generales'!T250=0,"",Índice!$G$51*'Datos Generales'!T250)</f>
        <v>114544.42763097418</v>
      </c>
      <c r="U12" s="46" t="str">
        <f>IF('Datos Generales'!U250=0,"",Índice!$G$51*'Datos Generales'!U250)</f>
        <v/>
      </c>
      <c r="V12" s="46">
        <f>IF('Datos Generales'!V250=0,"",Índice!$G$51*'Datos Generales'!V250)</f>
        <v>713087.1652724843</v>
      </c>
      <c r="W12" s="46" t="str">
        <f>IF('Datos Generales'!W250=0,"",Índice!$G$51*'Datos Generales'!W250)</f>
        <v/>
      </c>
      <c r="X12" s="46">
        <f>IF('Datos Generales'!X250=0,"",Índice!$G$51*'Datos Generales'!X250)</f>
        <v>29064.06226798</v>
      </c>
      <c r="Y12" s="46">
        <f>IF('Datos Generales'!Y250=0,"",Índice!$G$51*'Datos Generales'!Y250)</f>
        <v>195687.91940376605</v>
      </c>
      <c r="Z12" s="46">
        <f>IF('Datos Generales'!Z250=0,"",Índice!$G$51*'Datos Generales'!Z250)</f>
        <v>2631.2393491772791</v>
      </c>
      <c r="AA12" s="46">
        <f>IF('Datos Generales'!AA250=0,"",Índice!$G$51*'Datos Generales'!AA250)</f>
        <v>33340.831630380213</v>
      </c>
      <c r="AB12" s="46">
        <f>IF('Datos Generales'!AB250=0,"",Índice!$G$51*'Datos Generales'!AB250)</f>
        <v>531112.02544176602</v>
      </c>
      <c r="AC12" s="46">
        <f>IF('Datos Generales'!AC250=0,"",Índice!$G$51*'Datos Generales'!AC250)</f>
        <v>5265.1303554634742</v>
      </c>
      <c r="AD12" s="46" t="str">
        <f>IF('Datos Generales'!AD250=0,"",Índice!$G$51*'Datos Generales'!AD250)</f>
        <v/>
      </c>
      <c r="AE12" s="46" t="str">
        <f>IF('Datos Generales'!AE250=0,"",Índice!$G$51*'Datos Generales'!AE250)</f>
        <v/>
      </c>
      <c r="AF12" s="46" t="str">
        <f>IF('Datos Generales'!AF250=0,"",Índice!$G$51*'Datos Generales'!AF250)</f>
        <v/>
      </c>
      <c r="AG12" s="46" t="str">
        <f>IF('Datos Generales'!AG250=0,"",Índice!$G$51*'Datos Generales'!AG250)</f>
        <v/>
      </c>
      <c r="AH12" s="46" t="str">
        <f>IF('Datos Generales'!AH250=0,"",Índice!$G$51*'Datos Generales'!AH250)</f>
        <v/>
      </c>
      <c r="AI12" s="46" t="str">
        <f>IF('Datos Generales'!AI250=0,"",Índice!$G$51*'Datos Generales'!AI250)</f>
        <v/>
      </c>
      <c r="AJ12" s="46" t="str">
        <f>IF('Datos Generales'!AJ250=0,"",Índice!$G$51*'Datos Generales'!AJ250)</f>
        <v/>
      </c>
      <c r="AK12" s="46" t="str">
        <f>IF('Datos Generales'!AK250=0,"",Índice!$G$51*'Datos Generales'!AK250)</f>
        <v/>
      </c>
      <c r="AL12" s="46" t="str">
        <f>IF('Datos Generales'!AL250=0,"",Índice!$G$51*'Datos Generales'!AL250)</f>
        <v/>
      </c>
      <c r="AM12" s="46" t="str">
        <f>IF('Datos Generales'!AM250=0,"",Índice!$G$51*'Datos Generales'!AM250)</f>
        <v/>
      </c>
      <c r="AN12" s="46" t="str">
        <f>IF('Datos Generales'!AN250=0,"",Índice!$G$51*'Datos Generales'!AN250)</f>
        <v/>
      </c>
      <c r="AO12" s="46" t="str">
        <f>IF('Datos Generales'!AO250=0,"",Índice!$G$51*'Datos Generales'!AO250)</f>
        <v/>
      </c>
      <c r="AP12" s="46" t="str">
        <f>IF('Datos Generales'!AP250=0,"",Índice!$G$51*'Datos Generales'!AP250)</f>
        <v/>
      </c>
      <c r="AQ12" s="46">
        <f>IF('Datos Generales'!AQ250=0,"",Índice!$G$51*'Datos Generales'!AQ250)</f>
        <v>3648882.9473257149</v>
      </c>
      <c r="AS12" s="46">
        <f>Índice!$F$51*'Datos Generales'!AS250</f>
        <v>2746451.3983395989</v>
      </c>
      <c r="AT12" s="71">
        <f t="shared" ref="AT12:AT44" si="0">IFERROR(AQ12/AS12-1,"")</f>
        <v>0.3285809279318368</v>
      </c>
      <c r="AV12" s="75">
        <f>IFERROR(AQ12/$AQ$44,"")</f>
        <v>9.3392881299891609E-2</v>
      </c>
      <c r="AW12" s="75">
        <f>IFERROR(AS12/$AS$44,"")</f>
        <v>7.6901376581342135E-2</v>
      </c>
    </row>
    <row r="13" spans="2:49">
      <c r="B13" s="73" t="s">
        <v>296</v>
      </c>
      <c r="C13" s="46">
        <f>IF('Datos Generales'!C251=0,"",Índice!$G$51*'Datos Generales'!C251)</f>
        <v>12551.486342198117</v>
      </c>
      <c r="D13" s="46" t="str">
        <f>IF('Datos Generales'!D251=0,"",Índice!$G$51*'Datos Generales'!D251)</f>
        <v/>
      </c>
      <c r="E13" s="46">
        <f>IF('Datos Generales'!E251=0,"",Índice!$G$51*'Datos Generales'!E251)</f>
        <v>10858.551859341964</v>
      </c>
      <c r="F13" s="46" t="str">
        <f>IF('Datos Generales'!F251=0,"",Índice!$G$51*'Datos Generales'!F251)</f>
        <v/>
      </c>
      <c r="G13" s="46" t="str">
        <f>IF('Datos Generales'!G251=0,"",Índice!$G$51*'Datos Generales'!G251)</f>
        <v/>
      </c>
      <c r="H13" s="46">
        <f>IF('Datos Generales'!H251=0,"",Índice!$G$51*'Datos Generales'!H251)</f>
        <v>85090.218213702348</v>
      </c>
      <c r="I13" s="46">
        <f>IF('Datos Generales'!I251=0,"",Índice!$G$51*'Datos Generales'!I251)</f>
        <v>63057.289935723828</v>
      </c>
      <c r="J13" s="46">
        <f>IF('Datos Generales'!J251=0,"",Índice!$G$51*'Datos Generales'!J251)</f>
        <v>2392.9437636560342</v>
      </c>
      <c r="K13" s="46" t="str">
        <f>IF('Datos Generales'!K251=0,"",Índice!$G$51*'Datos Generales'!K251)</f>
        <v/>
      </c>
      <c r="L13" s="46">
        <f>IF('Datos Generales'!L251=0,"",Índice!$G$51*'Datos Generales'!L251)</f>
        <v>3361.1963569766863</v>
      </c>
      <c r="M13" s="46" t="str">
        <f>IF('Datos Generales'!M251=0,"",Índice!$G$51*'Datos Generales'!M251)</f>
        <v/>
      </c>
      <c r="N13" s="46" t="str">
        <f>IF('Datos Generales'!N251=0,"",Índice!$G$51*'Datos Generales'!N251)</f>
        <v/>
      </c>
      <c r="O13" s="46" t="str">
        <f>IF('Datos Generales'!O251=0,"",Índice!$G$51*'Datos Generales'!O251)</f>
        <v/>
      </c>
      <c r="P13" s="46">
        <f>IF('Datos Generales'!P251=0,"",Índice!$G$51*'Datos Generales'!P251)</f>
        <v>1858.1929133579877</v>
      </c>
      <c r="Q13" s="46" t="str">
        <f>IF('Datos Generales'!Q251=0,"",Índice!$G$51*'Datos Generales'!Q251)</f>
        <v/>
      </c>
      <c r="R13" s="46">
        <f>IF('Datos Generales'!R251=0,"",Índice!$G$51*'Datos Generales'!R251)</f>
        <v>55808.896839931833</v>
      </c>
      <c r="S13" s="46" t="str">
        <f>IF('Datos Generales'!S251=0,"",Índice!$G$51*'Datos Generales'!S251)</f>
        <v/>
      </c>
      <c r="T13" s="46">
        <f>IF('Datos Generales'!T251=0,"",Índice!$G$51*'Datos Generales'!T251)</f>
        <v>14959.367774234377</v>
      </c>
      <c r="U13" s="46" t="str">
        <f>IF('Datos Generales'!U251=0,"",Índice!$G$51*'Datos Generales'!U251)</f>
        <v/>
      </c>
      <c r="V13" s="46">
        <f>IF('Datos Generales'!V251=0,"",Índice!$G$51*'Datos Generales'!V251)</f>
        <v>10090.660156553835</v>
      </c>
      <c r="W13" s="46" t="str">
        <f>IF('Datos Generales'!W251=0,"",Índice!$G$51*'Datos Generales'!W251)</f>
        <v/>
      </c>
      <c r="X13" s="46">
        <f>IF('Datos Generales'!X251=0,"",Índice!$G$51*'Datos Generales'!X251)</f>
        <v>135.27870683986112</v>
      </c>
      <c r="Y13" s="46">
        <f>IF('Datos Generales'!Y251=0,"",Índice!$G$51*'Datos Generales'!Y251)</f>
        <v>19770.269266940551</v>
      </c>
      <c r="Z13" s="46">
        <f>IF('Datos Generales'!Z251=0,"",Índice!$G$51*'Datos Generales'!Z251)</f>
        <v>1463.0960041295139</v>
      </c>
      <c r="AA13" s="46">
        <f>IF('Datos Generales'!AA251=0,"",Índice!$G$51*'Datos Generales'!AA251)</f>
        <v>170.10380353695703</v>
      </c>
      <c r="AB13" s="46">
        <f>IF('Datos Generales'!AB251=0,"",Índice!$G$51*'Datos Generales'!AB251)</f>
        <v>113544.17837520594</v>
      </c>
      <c r="AC13" s="46" t="str">
        <f>IF('Datos Generales'!AC251=0,"",Índice!$G$51*'Datos Generales'!AC251)</f>
        <v/>
      </c>
      <c r="AD13" s="46" t="str">
        <f>IF('Datos Generales'!AD251=0,"",Índice!$G$51*'Datos Generales'!AD251)</f>
        <v/>
      </c>
      <c r="AE13" s="46" t="str">
        <f>IF('Datos Generales'!AE251=0,"",Índice!$G$51*'Datos Generales'!AE251)</f>
        <v/>
      </c>
      <c r="AF13" s="46" t="str">
        <f>IF('Datos Generales'!AF251=0,"",Índice!$G$51*'Datos Generales'!AF251)</f>
        <v/>
      </c>
      <c r="AG13" s="46" t="str">
        <f>IF('Datos Generales'!AG251=0,"",Índice!$G$51*'Datos Generales'!AG251)</f>
        <v/>
      </c>
      <c r="AH13" s="46" t="str">
        <f>IF('Datos Generales'!AH251=0,"",Índice!$G$51*'Datos Generales'!AH251)</f>
        <v/>
      </c>
      <c r="AI13" s="46" t="str">
        <f>IF('Datos Generales'!AI251=0,"",Índice!$G$51*'Datos Generales'!AI251)</f>
        <v/>
      </c>
      <c r="AJ13" s="46" t="str">
        <f>IF('Datos Generales'!AJ251=0,"",Índice!$G$51*'Datos Generales'!AJ251)</f>
        <v/>
      </c>
      <c r="AK13" s="46" t="str">
        <f>IF('Datos Generales'!AK251=0,"",Índice!$G$51*'Datos Generales'!AK251)</f>
        <v/>
      </c>
      <c r="AL13" s="46" t="str">
        <f>IF('Datos Generales'!AL251=0,"",Índice!$G$51*'Datos Generales'!AL251)</f>
        <v/>
      </c>
      <c r="AM13" s="46" t="str">
        <f>IF('Datos Generales'!AM251=0,"",Índice!$G$51*'Datos Generales'!AM251)</f>
        <v/>
      </c>
      <c r="AN13" s="46" t="str">
        <f>IF('Datos Generales'!AN251=0,"",Índice!$G$51*'Datos Generales'!AN251)</f>
        <v/>
      </c>
      <c r="AO13" s="46" t="str">
        <f>IF('Datos Generales'!AO251=0,"",Índice!$G$51*'Datos Generales'!AO251)</f>
        <v/>
      </c>
      <c r="AP13" s="46" t="str">
        <f>IF('Datos Generales'!AP251=0,"",Índice!$G$51*'Datos Generales'!AP251)</f>
        <v/>
      </c>
      <c r="AQ13" s="46">
        <f>IF('Datos Generales'!AQ251=0,"",Índice!$G$51*'Datos Generales'!AQ251)</f>
        <v>395111.73031232983</v>
      </c>
      <c r="AS13" s="46">
        <f>Índice!$F$51*'Datos Generales'!AS251</f>
        <v>334423.01446010009</v>
      </c>
      <c r="AT13" s="71">
        <f t="shared" si="0"/>
        <v>0.18147290475868405</v>
      </c>
      <c r="AV13" s="75">
        <f t="shared" ref="AV13:AV44" si="1">IFERROR(AQ13/$AQ$44,"")</f>
        <v>1.0112854663178182E-2</v>
      </c>
      <c r="AW13" s="75">
        <f t="shared" ref="AW13:AW44" si="2">IFERROR(AS13/$AS$44,"")</f>
        <v>9.3639341981480786E-3</v>
      </c>
    </row>
    <row r="14" spans="2:49">
      <c r="B14" s="73" t="s">
        <v>297</v>
      </c>
      <c r="C14" s="46">
        <f>IF('Datos Generales'!C252=0,"",Índice!$G$51*'Datos Generales'!C252)</f>
        <v>394176.29807454336</v>
      </c>
      <c r="D14" s="46" t="str">
        <f>IF('Datos Generales'!D252=0,"",Índice!$G$51*'Datos Generales'!D252)</f>
        <v/>
      </c>
      <c r="E14" s="46">
        <f>IF('Datos Generales'!E252=0,"",Índice!$G$51*'Datos Generales'!E252)</f>
        <v>460884.22215406469</v>
      </c>
      <c r="F14" s="46">
        <f>IF('Datos Generales'!F252=0,"",Índice!$G$51*'Datos Generales'!F252)</f>
        <v>3743.5211177972151</v>
      </c>
      <c r="G14" s="46" t="str">
        <f>IF('Datos Generales'!G252=0,"",Índice!$G$51*'Datos Generales'!G252)</f>
        <v/>
      </c>
      <c r="H14" s="46">
        <f>IF('Datos Generales'!H252=0,"",Índice!$G$51*'Datos Generales'!H252)</f>
        <v>830658.28271614539</v>
      </c>
      <c r="I14" s="46">
        <f>IF('Datos Generales'!I252=0,"",Índice!$G$51*'Datos Generales'!I252)</f>
        <v>473585.07576668245</v>
      </c>
      <c r="J14" s="46">
        <f>IF('Datos Generales'!J252=0,"",Índice!$G$51*'Datos Generales'!J252)</f>
        <v>34842.111496878111</v>
      </c>
      <c r="K14" s="46" t="str">
        <f>IF('Datos Generales'!K252=0,"",Índice!$G$51*'Datos Generales'!K252)</f>
        <v/>
      </c>
      <c r="L14" s="46">
        <f>IF('Datos Generales'!L252=0,"",Índice!$G$51*'Datos Generales'!L252)</f>
        <v>55665.309607484036</v>
      </c>
      <c r="M14" s="46" t="str">
        <f>IF('Datos Generales'!M252=0,"",Índice!$G$51*'Datos Generales'!M252)</f>
        <v/>
      </c>
      <c r="N14" s="46" t="str">
        <f>IF('Datos Generales'!N252=0,"",Índice!$G$51*'Datos Generales'!N252)</f>
        <v/>
      </c>
      <c r="O14" s="46" t="str">
        <f>IF('Datos Generales'!O252=0,"",Índice!$G$51*'Datos Generales'!O252)</f>
        <v/>
      </c>
      <c r="P14" s="46">
        <f>IF('Datos Generales'!P252=0,"",Índice!$G$51*'Datos Generales'!P252)</f>
        <v>62889.484235014599</v>
      </c>
      <c r="Q14" s="46" t="str">
        <f>IF('Datos Generales'!Q252=0,"",Índice!$G$51*'Datos Generales'!Q252)</f>
        <v/>
      </c>
      <c r="R14" s="46">
        <f>IF('Datos Generales'!R252=0,"",Índice!$G$51*'Datos Generales'!R252)</f>
        <v>927169.54165222985</v>
      </c>
      <c r="S14" s="46" t="str">
        <f>IF('Datos Generales'!S252=0,"",Índice!$G$51*'Datos Generales'!S252)</f>
        <v/>
      </c>
      <c r="T14" s="46">
        <f>IF('Datos Generales'!T252=0,"",Índice!$G$51*'Datos Generales'!T252)</f>
        <v>201525.94027761082</v>
      </c>
      <c r="U14" s="46" t="str">
        <f>IF('Datos Generales'!U252=0,"",Índice!$G$51*'Datos Generales'!U252)</f>
        <v/>
      </c>
      <c r="V14" s="46">
        <f>IF('Datos Generales'!V252=0,"",Índice!$G$51*'Datos Generales'!V252)</f>
        <v>1370484.6256920823</v>
      </c>
      <c r="W14" s="46" t="str">
        <f>IF('Datos Generales'!W252=0,"",Índice!$G$51*'Datos Generales'!W252)</f>
        <v/>
      </c>
      <c r="X14" s="46">
        <f>IF('Datos Generales'!X252=0,"",Índice!$G$51*'Datos Generales'!X252)</f>
        <v>56434.599529065694</v>
      </c>
      <c r="Y14" s="46">
        <f>IF('Datos Generales'!Y252=0,"",Índice!$G$51*'Datos Generales'!Y252)</f>
        <v>616785.96177371114</v>
      </c>
      <c r="Z14" s="46">
        <f>IF('Datos Generales'!Z252=0,"",Índice!$G$51*'Datos Generales'!Z252)</f>
        <v>5261.8157840773292</v>
      </c>
      <c r="AA14" s="46">
        <f>IF('Datos Generales'!AA252=0,"",Índice!$G$51*'Datos Generales'!AA252)</f>
        <v>28320.846974636013</v>
      </c>
      <c r="AB14" s="46">
        <f>IF('Datos Generales'!AB252=0,"",Índice!$G$51*'Datos Generales'!AB252)</f>
        <v>1658420.1161779368</v>
      </c>
      <c r="AC14" s="46">
        <f>IF('Datos Generales'!AC252=0,"",Índice!$G$51*'Datos Generales'!AC252)</f>
        <v>1426.0169988898394</v>
      </c>
      <c r="AD14" s="46">
        <f>IF('Datos Generales'!AD252=0,"",Índice!$G$51*'Datos Generales'!AD252)</f>
        <v>605250.36946422386</v>
      </c>
      <c r="AE14" s="46" t="str">
        <f>IF('Datos Generales'!AE252=0,"",Índice!$G$51*'Datos Generales'!AE252)</f>
        <v/>
      </c>
      <c r="AF14" s="46" t="str">
        <f>IF('Datos Generales'!AF252=0,"",Índice!$G$51*'Datos Generales'!AF252)</f>
        <v/>
      </c>
      <c r="AG14" s="46" t="str">
        <f>IF('Datos Generales'!AG252=0,"",Índice!$G$51*'Datos Generales'!AG252)</f>
        <v/>
      </c>
      <c r="AH14" s="46" t="str">
        <f>IF('Datos Generales'!AH252=0,"",Índice!$G$51*'Datos Generales'!AH252)</f>
        <v/>
      </c>
      <c r="AI14" s="46" t="str">
        <f>IF('Datos Generales'!AI252=0,"",Índice!$G$51*'Datos Generales'!AI252)</f>
        <v/>
      </c>
      <c r="AJ14" s="46" t="str">
        <f>IF('Datos Generales'!AJ252=0,"",Índice!$G$51*'Datos Generales'!AJ252)</f>
        <v/>
      </c>
      <c r="AK14" s="46" t="str">
        <f>IF('Datos Generales'!AK252=0,"",Índice!$G$51*'Datos Generales'!AK252)</f>
        <v/>
      </c>
      <c r="AL14" s="46" t="str">
        <f>IF('Datos Generales'!AL252=0,"",Índice!$G$51*'Datos Generales'!AL252)</f>
        <v/>
      </c>
      <c r="AM14" s="46" t="str">
        <f>IF('Datos Generales'!AM252=0,"",Índice!$G$51*'Datos Generales'!AM252)</f>
        <v/>
      </c>
      <c r="AN14" s="46" t="str">
        <f>IF('Datos Generales'!AN252=0,"",Índice!$G$51*'Datos Generales'!AN252)</f>
        <v/>
      </c>
      <c r="AO14" s="46" t="str">
        <f>IF('Datos Generales'!AO252=0,"",Índice!$G$51*'Datos Generales'!AO252)</f>
        <v/>
      </c>
      <c r="AP14" s="46" t="str">
        <f>IF('Datos Generales'!AP252=0,"",Índice!$G$51*'Datos Generales'!AP252)</f>
        <v/>
      </c>
      <c r="AQ14" s="46">
        <f>IF('Datos Generales'!AQ252=0,"",Índice!$G$51*'Datos Generales'!AQ252)</f>
        <v>7787524.1394930733</v>
      </c>
      <c r="AS14" s="46">
        <f>Índice!$F$51*'Datos Generales'!AS252</f>
        <v>6503037.7037070543</v>
      </c>
      <c r="AT14" s="71">
        <f t="shared" si="0"/>
        <v>0.1975209885456759</v>
      </c>
      <c r="AV14" s="75">
        <f t="shared" si="1"/>
        <v>0.19932108759826306</v>
      </c>
      <c r="AW14" s="75">
        <f t="shared" si="2"/>
        <v>0.18208680178275854</v>
      </c>
    </row>
    <row r="15" spans="2:49">
      <c r="B15" s="73" t="s">
        <v>298</v>
      </c>
      <c r="C15" s="46">
        <f>IF('Datos Generales'!C253=0,"",Índice!$G$51*'Datos Generales'!C253)</f>
        <v>25514.200507703947</v>
      </c>
      <c r="D15" s="46" t="str">
        <f>IF('Datos Generales'!D253=0,"",Índice!$G$51*'Datos Generales'!D253)</f>
        <v/>
      </c>
      <c r="E15" s="46" t="str">
        <f>IF('Datos Generales'!E253=0,"",Índice!$G$51*'Datos Generales'!E253)</f>
        <v/>
      </c>
      <c r="F15" s="46" t="str">
        <f>IF('Datos Generales'!F253=0,"",Índice!$G$51*'Datos Generales'!F253)</f>
        <v/>
      </c>
      <c r="G15" s="46" t="str">
        <f>IF('Datos Generales'!G253=0,"",Índice!$G$51*'Datos Generales'!G253)</f>
        <v/>
      </c>
      <c r="H15" s="46">
        <f>IF('Datos Generales'!H253=0,"",Índice!$G$51*'Datos Generales'!H253)</f>
        <v>122606.48171063703</v>
      </c>
      <c r="I15" s="46" t="str">
        <f>IF('Datos Generales'!I253=0,"",Índice!$G$51*'Datos Generales'!I253)</f>
        <v/>
      </c>
      <c r="J15" s="46">
        <f>IF('Datos Generales'!J253=0,"",Índice!$G$51*'Datos Generales'!J253)</f>
        <v>4637.0411749315872</v>
      </c>
      <c r="K15" s="46" t="str">
        <f>IF('Datos Generales'!K253=0,"",Índice!$G$51*'Datos Generales'!K253)</f>
        <v/>
      </c>
      <c r="L15" s="46">
        <f>IF('Datos Generales'!L253=0,"",Índice!$G$51*'Datos Generales'!L253)</f>
        <v>6314.9214048832919</v>
      </c>
      <c r="M15" s="46" t="str">
        <f>IF('Datos Generales'!M253=0,"",Índice!$G$51*'Datos Generales'!M253)</f>
        <v/>
      </c>
      <c r="N15" s="46" t="str">
        <f>IF('Datos Generales'!N253=0,"",Índice!$G$51*'Datos Generales'!N253)</f>
        <v/>
      </c>
      <c r="O15" s="46" t="str">
        <f>IF('Datos Generales'!O253=0,"",Índice!$G$51*'Datos Generales'!O253)</f>
        <v/>
      </c>
      <c r="P15" s="46">
        <f>IF('Datos Generales'!P253=0,"",Índice!$G$51*'Datos Generales'!P253)</f>
        <v>1556.6553057890976</v>
      </c>
      <c r="Q15" s="46" t="str">
        <f>IF('Datos Generales'!Q253=0,"",Índice!$G$51*'Datos Generales'!Q253)</f>
        <v/>
      </c>
      <c r="R15" s="46">
        <f>IF('Datos Generales'!R253=0,"",Índice!$G$51*'Datos Generales'!R253)</f>
        <v>89726.640668641849</v>
      </c>
      <c r="S15" s="46" t="str">
        <f>IF('Datos Generales'!S253=0,"",Índice!$G$51*'Datos Generales'!S253)</f>
        <v/>
      </c>
      <c r="T15" s="46">
        <f>IF('Datos Generales'!T253=0,"",Índice!$G$51*'Datos Generales'!T253)</f>
        <v>25647.932414563606</v>
      </c>
      <c r="U15" s="46" t="str">
        <f>IF('Datos Generales'!U253=0,"",Índice!$G$51*'Datos Generales'!U253)</f>
        <v/>
      </c>
      <c r="V15" s="46">
        <f>IF('Datos Generales'!V253=0,"",Índice!$G$51*'Datos Generales'!V253)</f>
        <v>36636.266891055784</v>
      </c>
      <c r="W15" s="46" t="str">
        <f>IF('Datos Generales'!W253=0,"",Índice!$G$51*'Datos Generales'!W253)</f>
        <v/>
      </c>
      <c r="X15" s="46" t="str">
        <f>IF('Datos Generales'!X253=0,"",Índice!$G$51*'Datos Generales'!X253)</f>
        <v/>
      </c>
      <c r="Y15" s="46">
        <f>IF('Datos Generales'!Y253=0,"",Índice!$G$51*'Datos Generales'!Y253)</f>
        <v>123179.41642330347</v>
      </c>
      <c r="Z15" s="46">
        <f>IF('Datos Generales'!Z253=0,"",Índice!$G$51*'Datos Generales'!Z253)</f>
        <v>26992.543540209728</v>
      </c>
      <c r="AA15" s="46">
        <f>IF('Datos Generales'!AA253=0,"",Índice!$G$51*'Datos Generales'!AA253)</f>
        <v>48.702102233755944</v>
      </c>
      <c r="AB15" s="46">
        <f>IF('Datos Generales'!AB253=0,"",Índice!$G$51*'Datos Generales'!AB253)</f>
        <v>15174.549748622905</v>
      </c>
      <c r="AC15" s="46" t="str">
        <f>IF('Datos Generales'!AC253=0,"",Índice!$G$51*'Datos Generales'!AC253)</f>
        <v/>
      </c>
      <c r="AD15" s="46" t="str">
        <f>IF('Datos Generales'!AD253=0,"",Índice!$G$51*'Datos Generales'!AD253)</f>
        <v/>
      </c>
      <c r="AE15" s="46" t="str">
        <f>IF('Datos Generales'!AE253=0,"",Índice!$G$51*'Datos Generales'!AE253)</f>
        <v/>
      </c>
      <c r="AF15" s="46" t="str">
        <f>IF('Datos Generales'!AF253=0,"",Índice!$G$51*'Datos Generales'!AF253)</f>
        <v/>
      </c>
      <c r="AG15" s="46" t="str">
        <f>IF('Datos Generales'!AG253=0,"",Índice!$G$51*'Datos Generales'!AG253)</f>
        <v/>
      </c>
      <c r="AH15" s="46" t="str">
        <f>IF('Datos Generales'!AH253=0,"",Índice!$G$51*'Datos Generales'!AH253)</f>
        <v/>
      </c>
      <c r="AI15" s="46" t="str">
        <f>IF('Datos Generales'!AI253=0,"",Índice!$G$51*'Datos Generales'!AI253)</f>
        <v/>
      </c>
      <c r="AJ15" s="46" t="str">
        <f>IF('Datos Generales'!AJ253=0,"",Índice!$G$51*'Datos Generales'!AJ253)</f>
        <v/>
      </c>
      <c r="AK15" s="46" t="str">
        <f>IF('Datos Generales'!AK253=0,"",Índice!$G$51*'Datos Generales'!AK253)</f>
        <v/>
      </c>
      <c r="AL15" s="46" t="str">
        <f>IF('Datos Generales'!AL253=0,"",Índice!$G$51*'Datos Generales'!AL253)</f>
        <v/>
      </c>
      <c r="AM15" s="46" t="str">
        <f>IF('Datos Generales'!AM253=0,"",Índice!$G$51*'Datos Generales'!AM253)</f>
        <v/>
      </c>
      <c r="AN15" s="46" t="str">
        <f>IF('Datos Generales'!AN253=0,"",Índice!$G$51*'Datos Generales'!AN253)</f>
        <v/>
      </c>
      <c r="AO15" s="46" t="str">
        <f>IF('Datos Generales'!AO253=0,"",Índice!$G$51*'Datos Generales'!AO253)</f>
        <v/>
      </c>
      <c r="AP15" s="46" t="str">
        <f>IF('Datos Generales'!AP253=0,"",Índice!$G$51*'Datos Generales'!AP253)</f>
        <v/>
      </c>
      <c r="AQ15" s="46">
        <f>IF('Datos Generales'!AQ253=0,"",Índice!$G$51*'Datos Generales'!AQ253)</f>
        <v>478035.35189257603</v>
      </c>
      <c r="AS15" s="46">
        <f>Índice!$F$51*'Datos Generales'!AS253</f>
        <v>281093.18959574489</v>
      </c>
      <c r="AT15" s="71">
        <f t="shared" si="0"/>
        <v>0.70062943389010668</v>
      </c>
      <c r="AV15" s="75">
        <f t="shared" si="1"/>
        <v>1.2235278445743483E-2</v>
      </c>
      <c r="AW15" s="75">
        <f t="shared" si="2"/>
        <v>7.8706847827787786E-3</v>
      </c>
    </row>
    <row r="16" spans="2:49">
      <c r="B16" s="73" t="s">
        <v>299</v>
      </c>
      <c r="C16" s="46">
        <f>IF('Datos Generales'!C254=0,"",Índice!$G$51*'Datos Generales'!C254)</f>
        <v>47328.764822763238</v>
      </c>
      <c r="D16" s="46" t="str">
        <f>IF('Datos Generales'!D254=0,"",Índice!$G$51*'Datos Generales'!D254)</f>
        <v/>
      </c>
      <c r="E16" s="46">
        <f>IF('Datos Generales'!E254=0,"",Índice!$G$51*'Datos Generales'!E254)</f>
        <v>4120.6509287870958</v>
      </c>
      <c r="F16" s="46">
        <f>IF('Datos Generales'!F254=0,"",Índice!$G$51*'Datos Generales'!F254)</f>
        <v>247.09024826581623</v>
      </c>
      <c r="G16" s="46" t="str">
        <f>IF('Datos Generales'!G254=0,"",Índice!$G$51*'Datos Generales'!G254)</f>
        <v/>
      </c>
      <c r="H16" s="46">
        <f>IF('Datos Generales'!H254=0,"",Índice!$G$51*'Datos Generales'!H254)</f>
        <v>51.707313623860671</v>
      </c>
      <c r="I16" s="46">
        <f>IF('Datos Generales'!I254=0,"",Índice!$G$51*'Datos Generales'!I254)</f>
        <v>61820.380282984843</v>
      </c>
      <c r="J16" s="46">
        <f>IF('Datos Generales'!J254=0,"",Índice!$G$51*'Datos Generales'!J254)</f>
        <v>2726.3896451022124</v>
      </c>
      <c r="K16" s="46" t="str">
        <f>IF('Datos Generales'!K254=0,"",Índice!$G$51*'Datos Generales'!K254)</f>
        <v/>
      </c>
      <c r="L16" s="46">
        <f>IF('Datos Generales'!L254=0,"",Índice!$G$51*'Datos Generales'!L254)</f>
        <v>8682.8070088600707</v>
      </c>
      <c r="M16" s="46" t="str">
        <f>IF('Datos Generales'!M254=0,"",Índice!$G$51*'Datos Generales'!M254)</f>
        <v/>
      </c>
      <c r="N16" s="46" t="str">
        <f>IF('Datos Generales'!N254=0,"",Índice!$G$51*'Datos Generales'!N254)</f>
        <v/>
      </c>
      <c r="O16" s="46" t="str">
        <f>IF('Datos Generales'!O254=0,"",Índice!$G$51*'Datos Generales'!O254)</f>
        <v/>
      </c>
      <c r="P16" s="46">
        <f>IF('Datos Generales'!P254=0,"",Índice!$G$51*'Datos Generales'!P254)</f>
        <v>3885.3847731242176</v>
      </c>
      <c r="Q16" s="46" t="str">
        <f>IF('Datos Generales'!Q254=0,"",Índice!$G$51*'Datos Generales'!Q254)</f>
        <v/>
      </c>
      <c r="R16" s="46" t="str">
        <f>IF('Datos Generales'!R254=0,"",Índice!$G$51*'Datos Generales'!R254)</f>
        <v/>
      </c>
      <c r="S16" s="46" t="str">
        <f>IF('Datos Generales'!S254=0,"",Índice!$G$51*'Datos Generales'!S254)</f>
        <v/>
      </c>
      <c r="T16" s="46">
        <f>IF('Datos Generales'!T254=0,"",Índice!$G$51*'Datos Generales'!T254)</f>
        <v>18348.671696565572</v>
      </c>
      <c r="U16" s="46" t="str">
        <f>IF('Datos Generales'!U254=0,"",Índice!$G$51*'Datos Generales'!U254)</f>
        <v/>
      </c>
      <c r="V16" s="46">
        <f>IF('Datos Generales'!V254=0,"",Índice!$G$51*'Datos Generales'!V254)</f>
        <v>113626.95427128927</v>
      </c>
      <c r="W16" s="46" t="str">
        <f>IF('Datos Generales'!W254=0,"",Índice!$G$51*'Datos Generales'!W254)</f>
        <v/>
      </c>
      <c r="X16" s="46" t="str">
        <f>IF('Datos Generales'!X254=0,"",Índice!$G$51*'Datos Generales'!X254)</f>
        <v/>
      </c>
      <c r="Y16" s="46">
        <f>IF('Datos Generales'!Y254=0,"",Índice!$G$51*'Datos Generales'!Y254)</f>
        <v>63521.550901209863</v>
      </c>
      <c r="Z16" s="46">
        <f>IF('Datos Generales'!Z254=0,"",Índice!$G$51*'Datos Generales'!Z254)</f>
        <v>3155.3835710396615</v>
      </c>
      <c r="AA16" s="46">
        <f>IF('Datos Generales'!AA254=0,"",Índice!$G$51*'Datos Generales'!AA254)</f>
        <v>50.956010776334487</v>
      </c>
      <c r="AB16" s="46">
        <f>IF('Datos Generales'!AB254=0,"",Índice!$G$51*'Datos Generales'!AB254)</f>
        <v>145395.53001322292</v>
      </c>
      <c r="AC16" s="46" t="str">
        <f>IF('Datos Generales'!AC254=0,"",Índice!$G$51*'Datos Generales'!AC254)</f>
        <v/>
      </c>
      <c r="AD16" s="46" t="str">
        <f>IF('Datos Generales'!AD254=0,"",Índice!$G$51*'Datos Generales'!AD254)</f>
        <v/>
      </c>
      <c r="AE16" s="46" t="str">
        <f>IF('Datos Generales'!AE254=0,"",Índice!$G$51*'Datos Generales'!AE254)</f>
        <v/>
      </c>
      <c r="AF16" s="46" t="str">
        <f>IF('Datos Generales'!AF254=0,"",Índice!$G$51*'Datos Generales'!AF254)</f>
        <v/>
      </c>
      <c r="AG16" s="46" t="str">
        <f>IF('Datos Generales'!AG254=0,"",Índice!$G$51*'Datos Generales'!AG254)</f>
        <v/>
      </c>
      <c r="AH16" s="46" t="str">
        <f>IF('Datos Generales'!AH254=0,"",Índice!$G$51*'Datos Generales'!AH254)</f>
        <v/>
      </c>
      <c r="AI16" s="46" t="str">
        <f>IF('Datos Generales'!AI254=0,"",Índice!$G$51*'Datos Generales'!AI254)</f>
        <v/>
      </c>
      <c r="AJ16" s="46" t="str">
        <f>IF('Datos Generales'!AJ254=0,"",Índice!$G$51*'Datos Generales'!AJ254)</f>
        <v/>
      </c>
      <c r="AK16" s="46" t="str">
        <f>IF('Datos Generales'!AK254=0,"",Índice!$G$51*'Datos Generales'!AK254)</f>
        <v/>
      </c>
      <c r="AL16" s="46" t="str">
        <f>IF('Datos Generales'!AL254=0,"",Índice!$G$51*'Datos Generales'!AL254)</f>
        <v/>
      </c>
      <c r="AM16" s="46" t="str">
        <f>IF('Datos Generales'!AM254=0,"",Índice!$G$51*'Datos Generales'!AM254)</f>
        <v/>
      </c>
      <c r="AN16" s="46" t="str">
        <f>IF('Datos Generales'!AN254=0,"",Índice!$G$51*'Datos Generales'!AN254)</f>
        <v/>
      </c>
      <c r="AO16" s="46" t="str">
        <f>IF('Datos Generales'!AO254=0,"",Índice!$G$51*'Datos Generales'!AO254)</f>
        <v/>
      </c>
      <c r="AP16" s="46" t="str">
        <f>IF('Datos Generales'!AP254=0,"",Índice!$G$51*'Datos Generales'!AP254)</f>
        <v/>
      </c>
      <c r="AQ16" s="46">
        <f>IF('Datos Generales'!AQ254=0,"",Índice!$G$51*'Datos Generales'!AQ254)</f>
        <v>472962.22148761497</v>
      </c>
      <c r="AS16" s="46">
        <f>Índice!$F$51*'Datos Generales'!AS254</f>
        <v>466880.82946054096</v>
      </c>
      <c r="AT16" s="71">
        <f t="shared" si="0"/>
        <v>1.3025576642546666E-2</v>
      </c>
      <c r="AV16" s="75">
        <f t="shared" si="1"/>
        <v>1.2105432059172862E-2</v>
      </c>
      <c r="AW16" s="75">
        <f t="shared" si="2"/>
        <v>1.307278858335542E-2</v>
      </c>
    </row>
    <row r="17" spans="2:49">
      <c r="B17" s="73" t="s">
        <v>300</v>
      </c>
      <c r="C17" s="46">
        <f>IF('Datos Generales'!C255=0,"",Índice!$G$51*'Datos Generales'!C255)</f>
        <v>18698.60204637218</v>
      </c>
      <c r="D17" s="46" t="str">
        <f>IF('Datos Generales'!D255=0,"",Índice!$G$51*'Datos Generales'!D255)</f>
        <v/>
      </c>
      <c r="E17" s="46">
        <f>IF('Datos Generales'!E255=0,"",Índice!$G$51*'Datos Generales'!E255)</f>
        <v>2553.1544996853368</v>
      </c>
      <c r="F17" s="46">
        <f>IF('Datos Generales'!F255=0,"",Índice!$G$51*'Datos Generales'!F255)</f>
        <v>137.66519823788545</v>
      </c>
      <c r="G17" s="46" t="str">
        <f>IF('Datos Generales'!G255=0,"",Índice!$G$51*'Datos Generales'!G255)</f>
        <v/>
      </c>
      <c r="H17" s="46">
        <f>IF('Datos Generales'!H255=0,"",Índice!$G$51*'Datos Generales'!H255)</f>
        <v>11189.816222484638</v>
      </c>
      <c r="I17" s="46">
        <f>IF('Datos Generales'!I255=0,"",Índice!$G$51*'Datos Generales'!I255)</f>
        <v>9915.9601473614239</v>
      </c>
      <c r="J17" s="46">
        <f>IF('Datos Generales'!J255=0,"",Índice!$G$51*'Datos Generales'!J255)</f>
        <v>4.4194285148598862E-2</v>
      </c>
      <c r="K17" s="46" t="str">
        <f>IF('Datos Generales'!K255=0,"",Índice!$G$51*'Datos Generales'!K255)</f>
        <v/>
      </c>
      <c r="L17" s="46">
        <f>IF('Datos Generales'!L255=0,"",Índice!$G$51*'Datos Generales'!L255)</f>
        <v>3179.1159021644589</v>
      </c>
      <c r="M17" s="46" t="str">
        <f>IF('Datos Generales'!M255=0,"",Índice!$G$51*'Datos Generales'!M255)</f>
        <v/>
      </c>
      <c r="N17" s="46" t="str">
        <f>IF('Datos Generales'!N255=0,"",Índice!$G$51*'Datos Generales'!N255)</f>
        <v/>
      </c>
      <c r="O17" s="46" t="str">
        <f>IF('Datos Generales'!O255=0,"",Índice!$G$51*'Datos Generales'!O255)</f>
        <v/>
      </c>
      <c r="P17" s="46">
        <f>IF('Datos Generales'!P255=0,"",Índice!$G$51*'Datos Generales'!P255)</f>
        <v>3722.5288323516306</v>
      </c>
      <c r="Q17" s="46" t="str">
        <f>IF('Datos Generales'!Q255=0,"",Índice!$G$51*'Datos Generales'!Q255)</f>
        <v/>
      </c>
      <c r="R17" s="46">
        <f>IF('Datos Generales'!R255=0,"",Índice!$G$51*'Datos Generales'!R255)</f>
        <v>9677.3993961292872</v>
      </c>
      <c r="S17" s="46" t="str">
        <f>IF('Datos Generales'!S255=0,"",Índice!$G$51*'Datos Generales'!S255)</f>
        <v/>
      </c>
      <c r="T17" s="46">
        <f>IF('Datos Generales'!T255=0,"",Índice!$G$51*'Datos Generales'!T255)</f>
        <v>8391.1247268793177</v>
      </c>
      <c r="U17" s="46" t="str">
        <f>IF('Datos Generales'!U255=0,"",Índice!$G$51*'Datos Generales'!U255)</f>
        <v/>
      </c>
      <c r="V17" s="46">
        <f>IF('Datos Generales'!V255=0,"",Índice!$G$51*'Datos Generales'!V255)</f>
        <v>79716.325722488167</v>
      </c>
      <c r="W17" s="46" t="str">
        <f>IF('Datos Generales'!W255=0,"",Índice!$G$51*'Datos Generales'!W255)</f>
        <v/>
      </c>
      <c r="X17" s="46">
        <f>IF('Datos Generales'!X255=0,"",Índice!$G$51*'Datos Generales'!X255)</f>
        <v>980.18505031077416</v>
      </c>
      <c r="Y17" s="46">
        <f>IF('Datos Generales'!Y255=0,"",Índice!$G$51*'Datos Generales'!Y255)</f>
        <v>61351.920860409693</v>
      </c>
      <c r="Z17" s="46">
        <f>IF('Datos Generales'!Z255=0,"",Índice!$G$51*'Datos Generales'!Z255)</f>
        <v>2630.5764349000501</v>
      </c>
      <c r="AA17" s="46">
        <f>IF('Datos Generales'!AA255=0,"",Índice!$G$51*'Datos Generales'!AA255)</f>
        <v>57.938707829813112</v>
      </c>
      <c r="AB17" s="46">
        <f>IF('Datos Generales'!AB255=0,"",Índice!$G$51*'Datos Generales'!AB255)</f>
        <v>182726.57526109982</v>
      </c>
      <c r="AC17" s="46" t="str">
        <f>IF('Datos Generales'!AC255=0,"",Índice!$G$51*'Datos Generales'!AC255)</f>
        <v/>
      </c>
      <c r="AD17" s="46" t="str">
        <f>IF('Datos Generales'!AD255=0,"",Índice!$G$51*'Datos Generales'!AD255)</f>
        <v/>
      </c>
      <c r="AE17" s="46" t="str">
        <f>IF('Datos Generales'!AE255=0,"",Índice!$G$51*'Datos Generales'!AE255)</f>
        <v/>
      </c>
      <c r="AF17" s="46" t="str">
        <f>IF('Datos Generales'!AF255=0,"",Índice!$G$51*'Datos Generales'!AF255)</f>
        <v/>
      </c>
      <c r="AG17" s="46" t="str">
        <f>IF('Datos Generales'!AG255=0,"",Índice!$G$51*'Datos Generales'!AG255)</f>
        <v/>
      </c>
      <c r="AH17" s="46" t="str">
        <f>IF('Datos Generales'!AH255=0,"",Índice!$G$51*'Datos Generales'!AH255)</f>
        <v/>
      </c>
      <c r="AI17" s="46" t="str">
        <f>IF('Datos Generales'!AI255=0,"",Índice!$G$51*'Datos Generales'!AI255)</f>
        <v/>
      </c>
      <c r="AJ17" s="46" t="str">
        <f>IF('Datos Generales'!AJ255=0,"",Índice!$G$51*'Datos Generales'!AJ255)</f>
        <v/>
      </c>
      <c r="AK17" s="46" t="str">
        <f>IF('Datos Generales'!AK255=0,"",Índice!$G$51*'Datos Generales'!AK255)</f>
        <v/>
      </c>
      <c r="AL17" s="46" t="str">
        <f>IF('Datos Generales'!AL255=0,"",Índice!$G$51*'Datos Generales'!AL255)</f>
        <v/>
      </c>
      <c r="AM17" s="46" t="str">
        <f>IF('Datos Generales'!AM255=0,"",Índice!$G$51*'Datos Generales'!AM255)</f>
        <v/>
      </c>
      <c r="AN17" s="46" t="str">
        <f>IF('Datos Generales'!AN255=0,"",Índice!$G$51*'Datos Generales'!AN255)</f>
        <v/>
      </c>
      <c r="AO17" s="46" t="str">
        <f>IF('Datos Generales'!AO255=0,"",Índice!$G$51*'Datos Generales'!AO255)</f>
        <v/>
      </c>
      <c r="AP17" s="46" t="str">
        <f>IF('Datos Generales'!AP255=0,"",Índice!$G$51*'Datos Generales'!AP255)</f>
        <v/>
      </c>
      <c r="AQ17" s="46">
        <f>IF('Datos Generales'!AQ255=0,"",Índice!$G$51*'Datos Generales'!AQ255)</f>
        <v>394928.93320298963</v>
      </c>
      <c r="AS17" s="46">
        <f>Índice!$F$51*'Datos Generales'!AS255</f>
        <v>356007.40798606118</v>
      </c>
      <c r="AT17" s="71">
        <f t="shared" si="0"/>
        <v>0.10932785201608031</v>
      </c>
      <c r="AV17" s="75">
        <f t="shared" si="1"/>
        <v>1.0108175985078332E-2</v>
      </c>
      <c r="AW17" s="75">
        <f t="shared" si="2"/>
        <v>9.9683030123289204E-3</v>
      </c>
    </row>
    <row r="18" spans="2:49">
      <c r="B18" s="73" t="s">
        <v>301</v>
      </c>
      <c r="C18" s="46">
        <f>IF('Datos Generales'!C256=0,"",Índice!$G$51*'Datos Generales'!C256)</f>
        <v>53869.121276189529</v>
      </c>
      <c r="D18" s="46" t="str">
        <f>IF('Datos Generales'!D256=0,"",Índice!$G$51*'Datos Generales'!D256)</f>
        <v/>
      </c>
      <c r="E18" s="46">
        <f>IF('Datos Generales'!E256=0,"",Índice!$G$51*'Datos Generales'!E256)</f>
        <v>3541.0241406863197</v>
      </c>
      <c r="F18" s="46">
        <f>IF('Datos Generales'!F256=0,"",Índice!$G$51*'Datos Generales'!F256)</f>
        <v>228.39606564795892</v>
      </c>
      <c r="G18" s="46" t="str">
        <f>IF('Datos Generales'!G256=0,"",Índice!$G$51*'Datos Generales'!G256)</f>
        <v/>
      </c>
      <c r="H18" s="46">
        <f>IF('Datos Generales'!H256=0,"",Índice!$G$51*'Datos Generales'!H256)</f>
        <v>314.17717312138933</v>
      </c>
      <c r="I18" s="46">
        <f>IF('Datos Generales'!I256=0,"",Índice!$G$51*'Datos Generales'!I256)</f>
        <v>63169.720197141862</v>
      </c>
      <c r="J18" s="46">
        <f>IF('Datos Generales'!J256=0,"",Índice!$G$51*'Datos Generales'!J256)</f>
        <v>1462.1237298562448</v>
      </c>
      <c r="K18" s="46" t="str">
        <f>IF('Datos Generales'!K256=0,"",Índice!$G$51*'Datos Generales'!K256)</f>
        <v/>
      </c>
      <c r="L18" s="46">
        <f>IF('Datos Generales'!L256=0,"",Índice!$G$51*'Datos Generales'!L256)</f>
        <v>9782.4492119275073</v>
      </c>
      <c r="M18" s="46" t="str">
        <f>IF('Datos Generales'!M256=0,"",Índice!$G$51*'Datos Generales'!M256)</f>
        <v/>
      </c>
      <c r="N18" s="46" t="str">
        <f>IF('Datos Generales'!N256=0,"",Índice!$G$51*'Datos Generales'!N256)</f>
        <v/>
      </c>
      <c r="O18" s="46" t="str">
        <f>IF('Datos Generales'!O256=0,"",Índice!$G$51*'Datos Generales'!O256)</f>
        <v/>
      </c>
      <c r="P18" s="46">
        <f>IF('Datos Generales'!P256=0,"",Índice!$G$51*'Datos Generales'!P256)</f>
        <v>5148.8551912375106</v>
      </c>
      <c r="Q18" s="46" t="str">
        <f>IF('Datos Generales'!Q256=0,"",Índice!$G$51*'Datos Generales'!Q256)</f>
        <v/>
      </c>
      <c r="R18" s="46">
        <f>IF('Datos Generales'!R256=0,"",Índice!$G$51*'Datos Generales'!R256)</f>
        <v>33.145713861449146</v>
      </c>
      <c r="S18" s="46" t="str">
        <f>IF('Datos Generales'!S256=0,"",Índice!$G$51*'Datos Generales'!S256)</f>
        <v/>
      </c>
      <c r="T18" s="46">
        <f>IF('Datos Generales'!T256=0,"",Índice!$G$51*'Datos Generales'!T256)</f>
        <v>9033.8864100805386</v>
      </c>
      <c r="U18" s="46" t="str">
        <f>IF('Datos Generales'!U256=0,"",Índice!$G$51*'Datos Generales'!U256)</f>
        <v/>
      </c>
      <c r="V18" s="46">
        <f>IF('Datos Generales'!V256=0,"",Índice!$G$51*'Datos Generales'!V256)</f>
        <v>72860.687238811777</v>
      </c>
      <c r="W18" s="46" t="str">
        <f>IF('Datos Generales'!W256=0,"",Índice!$G$51*'Datos Generales'!W256)</f>
        <v/>
      </c>
      <c r="X18" s="46" t="str">
        <f>IF('Datos Generales'!X256=0,"",Índice!$G$51*'Datos Generales'!X256)</f>
        <v/>
      </c>
      <c r="Y18" s="46">
        <f>IF('Datos Generales'!Y256=0,"",Índice!$G$51*'Datos Generales'!Y256)</f>
        <v>113429.53839953047</v>
      </c>
      <c r="Z18" s="46">
        <f>IF('Datos Generales'!Z256=0,"",Índice!$G$51*'Datos Generales'!Z256)</f>
        <v>2630.5764349000501</v>
      </c>
      <c r="AA18" s="46">
        <f>IF('Datos Generales'!AA256=0,"",Índice!$G$51*'Datos Generales'!AA256)</f>
        <v>477.1656967494219</v>
      </c>
      <c r="AB18" s="46">
        <f>IF('Datos Generales'!AB256=0,"",Índice!$G$51*'Datos Generales'!AB256)</f>
        <v>103658.09356460496</v>
      </c>
      <c r="AC18" s="46" t="str">
        <f>IF('Datos Generales'!AC256=0,"",Índice!$G$51*'Datos Generales'!AC256)</f>
        <v/>
      </c>
      <c r="AD18" s="46" t="str">
        <f>IF('Datos Generales'!AD256=0,"",Índice!$G$51*'Datos Generales'!AD256)</f>
        <v/>
      </c>
      <c r="AE18" s="46" t="str">
        <f>IF('Datos Generales'!AE256=0,"",Índice!$G$51*'Datos Generales'!AE256)</f>
        <v/>
      </c>
      <c r="AF18" s="46" t="str">
        <f>IF('Datos Generales'!AF256=0,"",Índice!$G$51*'Datos Generales'!AF256)</f>
        <v/>
      </c>
      <c r="AG18" s="46" t="str">
        <f>IF('Datos Generales'!AG256=0,"",Índice!$G$51*'Datos Generales'!AG256)</f>
        <v/>
      </c>
      <c r="AH18" s="46" t="str">
        <f>IF('Datos Generales'!AH256=0,"",Índice!$G$51*'Datos Generales'!AH256)</f>
        <v/>
      </c>
      <c r="AI18" s="46" t="str">
        <f>IF('Datos Generales'!AI256=0,"",Índice!$G$51*'Datos Generales'!AI256)</f>
        <v/>
      </c>
      <c r="AJ18" s="46" t="str">
        <f>IF('Datos Generales'!AJ256=0,"",Índice!$G$51*'Datos Generales'!AJ256)</f>
        <v/>
      </c>
      <c r="AK18" s="46" t="str">
        <f>IF('Datos Generales'!AK256=0,"",Índice!$G$51*'Datos Generales'!AK256)</f>
        <v/>
      </c>
      <c r="AL18" s="46" t="str">
        <f>IF('Datos Generales'!AL256=0,"",Índice!$G$51*'Datos Generales'!AL256)</f>
        <v/>
      </c>
      <c r="AM18" s="46" t="str">
        <f>IF('Datos Generales'!AM256=0,"",Índice!$G$51*'Datos Generales'!AM256)</f>
        <v/>
      </c>
      <c r="AN18" s="46" t="str">
        <f>IF('Datos Generales'!AN256=0,"",Índice!$G$51*'Datos Generales'!AN256)</f>
        <v/>
      </c>
      <c r="AO18" s="46" t="str">
        <f>IF('Datos Generales'!AO256=0,"",Índice!$G$51*'Datos Generales'!AO256)</f>
        <v/>
      </c>
      <c r="AP18" s="46" t="str">
        <f>IF('Datos Generales'!AP256=0,"",Índice!$G$51*'Datos Generales'!AP256)</f>
        <v/>
      </c>
      <c r="AQ18" s="46">
        <f>IF('Datos Generales'!AQ256=0,"",Índice!$G$51*'Datos Generales'!AQ256)</f>
        <v>439638.96044434706</v>
      </c>
      <c r="AS18" s="46">
        <f>Índice!$F$51*'Datos Generales'!AS256</f>
        <v>455661.6776055065</v>
      </c>
      <c r="AT18" s="71">
        <f t="shared" si="0"/>
        <v>-3.5163626762203304E-2</v>
      </c>
      <c r="AV18" s="75">
        <f t="shared" si="1"/>
        <v>1.1252525729190384E-2</v>
      </c>
      <c r="AW18" s="75">
        <f t="shared" si="2"/>
        <v>1.2758649319049171E-2</v>
      </c>
    </row>
    <row r="19" spans="2:49">
      <c r="B19" s="73" t="s">
        <v>302</v>
      </c>
      <c r="C19" s="46">
        <f>IF('Datos Generales'!C257=0,"",Índice!$G$51*'Datos Generales'!C257)</f>
        <v>146296.87245882858</v>
      </c>
      <c r="D19" s="46" t="str">
        <f>IF('Datos Generales'!D257=0,"",Índice!$G$51*'Datos Generales'!D257)</f>
        <v/>
      </c>
      <c r="E19" s="46">
        <f>IF('Datos Generales'!E257=0,"",Índice!$G$51*'Datos Generales'!E257)</f>
        <v>75802.565743418585</v>
      </c>
      <c r="F19" s="46">
        <f>IF('Datos Generales'!F257=0,"",Índice!$G$51*'Datos Generales'!F257)</f>
        <v>336334.99444919778</v>
      </c>
      <c r="G19" s="46" t="str">
        <f>IF('Datos Generales'!G257=0,"",Índice!$G$51*'Datos Generales'!G257)</f>
        <v/>
      </c>
      <c r="H19" s="46">
        <f>IF('Datos Generales'!H257=0,"",Índice!$G$51*'Datos Generales'!H257)</f>
        <v>5501.7023638639239</v>
      </c>
      <c r="I19" s="46">
        <f>IF('Datos Generales'!I257=0,"",Índice!$G$51*'Datos Generales'!I257)</f>
        <v>18634.343555766114</v>
      </c>
      <c r="J19" s="46">
        <f>IF('Datos Generales'!J257=0,"",Índice!$G$51*'Datos Generales'!J257)</f>
        <v>962.99347338796917</v>
      </c>
      <c r="K19" s="46" t="str">
        <f>IF('Datos Generales'!K257=0,"",Índice!$G$51*'Datos Generales'!K257)</f>
        <v/>
      </c>
      <c r="L19" s="46">
        <f>IF('Datos Generales'!L257=0,"",Índice!$G$51*'Datos Generales'!L257)</f>
        <v>44788.609895277223</v>
      </c>
      <c r="M19" s="46" t="str">
        <f>IF('Datos Generales'!M257=0,"",Índice!$G$51*'Datos Generales'!M257)</f>
        <v/>
      </c>
      <c r="N19" s="46" t="str">
        <f>IF('Datos Generales'!N257=0,"",Índice!$G$51*'Datos Generales'!N257)</f>
        <v/>
      </c>
      <c r="O19" s="46" t="str">
        <f>IF('Datos Generales'!O257=0,"",Índice!$G$51*'Datos Generales'!O257)</f>
        <v/>
      </c>
      <c r="P19" s="46">
        <f>IF('Datos Generales'!P257=0,"",Índice!$G$51*'Datos Generales'!P257)</f>
        <v>13262.704973094518</v>
      </c>
      <c r="Q19" s="46" t="str">
        <f>IF('Datos Generales'!Q257=0,"",Índice!$G$51*'Datos Generales'!Q257)</f>
        <v/>
      </c>
      <c r="R19" s="46">
        <f>IF('Datos Generales'!R257=0,"",Índice!$G$51*'Datos Generales'!R257)</f>
        <v>34664.98080200253</v>
      </c>
      <c r="S19" s="46" t="str">
        <f>IF('Datos Generales'!S257=0,"",Índice!$G$51*'Datos Generales'!S257)</f>
        <v/>
      </c>
      <c r="T19" s="46">
        <f>IF('Datos Generales'!T257=0,"",Índice!$G$51*'Datos Generales'!T257)</f>
        <v>30878.812199036918</v>
      </c>
      <c r="U19" s="46" t="str">
        <f>IF('Datos Generales'!U257=0,"",Índice!$G$51*'Datos Generales'!U257)</f>
        <v/>
      </c>
      <c r="V19" s="46">
        <f>IF('Datos Generales'!V257=0,"",Índice!$G$51*'Datos Generales'!V257)</f>
        <v>29958.598793672791</v>
      </c>
      <c r="W19" s="46" t="str">
        <f>IF('Datos Generales'!W257=0,"",Índice!$G$51*'Datos Generales'!W257)</f>
        <v/>
      </c>
      <c r="X19" s="46" t="str">
        <f>IF('Datos Generales'!X257=0,"",Índice!$G$51*'Datos Generales'!X257)</f>
        <v/>
      </c>
      <c r="Y19" s="46">
        <f>IF('Datos Generales'!Y257=0,"",Índice!$G$51*'Datos Generales'!Y257)</f>
        <v>40006.832436483972</v>
      </c>
      <c r="Z19" s="46" t="str">
        <f>IF('Datos Generales'!Z257=0,"",Índice!$G$51*'Datos Generales'!Z257)</f>
        <v/>
      </c>
      <c r="AA19" s="46">
        <f>IF('Datos Generales'!AA257=0,"",Índice!$G$51*'Datos Generales'!AA257)</f>
        <v>6308.7342049624876</v>
      </c>
      <c r="AB19" s="46">
        <f>IF('Datos Generales'!AB257=0,"",Índice!$G$51*'Datos Generales'!AB257)</f>
        <v>73974.206447415869</v>
      </c>
      <c r="AC19" s="46">
        <f>IF('Datos Generales'!AC257=0,"",Índice!$G$51*'Datos Generales'!AC257)</f>
        <v>5947.2691467320974</v>
      </c>
      <c r="AD19" s="46">
        <f>IF('Datos Generales'!AD257=0,"",Índice!$G$51*'Datos Generales'!AD257)</f>
        <v>53887.859653092535</v>
      </c>
      <c r="AE19" s="46" t="str">
        <f>IF('Datos Generales'!AE257=0,"",Índice!$G$51*'Datos Generales'!AE257)</f>
        <v/>
      </c>
      <c r="AF19" s="46" t="str">
        <f>IF('Datos Generales'!AF257=0,"",Índice!$G$51*'Datos Generales'!AF257)</f>
        <v/>
      </c>
      <c r="AG19" s="46" t="str">
        <f>IF('Datos Generales'!AG257=0,"",Índice!$G$51*'Datos Generales'!AG257)</f>
        <v/>
      </c>
      <c r="AH19" s="46" t="str">
        <f>IF('Datos Generales'!AH257=0,"",Índice!$G$51*'Datos Generales'!AH257)</f>
        <v/>
      </c>
      <c r="AI19" s="46" t="str">
        <f>IF('Datos Generales'!AI257=0,"",Índice!$G$51*'Datos Generales'!AI257)</f>
        <v/>
      </c>
      <c r="AJ19" s="46" t="str">
        <f>IF('Datos Generales'!AJ257=0,"",Índice!$G$51*'Datos Generales'!AJ257)</f>
        <v/>
      </c>
      <c r="AK19" s="46" t="str">
        <f>IF('Datos Generales'!AK257=0,"",Índice!$G$51*'Datos Generales'!AK257)</f>
        <v/>
      </c>
      <c r="AL19" s="46" t="str">
        <f>IF('Datos Generales'!AL257=0,"",Índice!$G$51*'Datos Generales'!AL257)</f>
        <v/>
      </c>
      <c r="AM19" s="46" t="str">
        <f>IF('Datos Generales'!AM257=0,"",Índice!$G$51*'Datos Generales'!AM257)</f>
        <v/>
      </c>
      <c r="AN19" s="46" t="str">
        <f>IF('Datos Generales'!AN257=0,"",Índice!$G$51*'Datos Generales'!AN257)</f>
        <v/>
      </c>
      <c r="AO19" s="46" t="str">
        <f>IF('Datos Generales'!AO257=0,"",Índice!$G$51*'Datos Generales'!AO257)</f>
        <v/>
      </c>
      <c r="AP19" s="46" t="str">
        <f>IF('Datos Generales'!AP257=0,"",Índice!$G$51*'Datos Generales'!AP257)</f>
        <v/>
      </c>
      <c r="AQ19" s="46">
        <f>IF('Datos Generales'!AQ257=0,"",Índice!$G$51*'Datos Generales'!AQ257)</f>
        <v>917212.08059623383</v>
      </c>
      <c r="AS19" s="46">
        <f>Índice!$F$51*'Datos Generales'!AS257</f>
        <v>938165.01590460259</v>
      </c>
      <c r="AT19" s="71">
        <f t="shared" si="0"/>
        <v>-2.2333955064574029E-2</v>
      </c>
      <c r="AV19" s="75">
        <f t="shared" si="1"/>
        <v>2.3475973388713971E-2</v>
      </c>
      <c r="AW19" s="75">
        <f t="shared" si="2"/>
        <v>2.6268872344559799E-2</v>
      </c>
    </row>
    <row r="20" spans="2:49">
      <c r="B20" s="73" t="s">
        <v>303</v>
      </c>
      <c r="C20" s="46" t="str">
        <f>IF('Datos Generales'!C258=0,"",Índice!$G$51*'Datos Generales'!C258)</f>
        <v/>
      </c>
      <c r="D20" s="46" t="str">
        <f>IF('Datos Generales'!D258=0,"",Índice!$G$51*'Datos Generales'!D258)</f>
        <v/>
      </c>
      <c r="E20" s="46">
        <f>IF('Datos Generales'!E258=0,"",Índice!$G$51*'Datos Generales'!E258)</f>
        <v>1178479.7462010593</v>
      </c>
      <c r="F20" s="46" t="str">
        <f>IF('Datos Generales'!F258=0,"",Índice!$G$51*'Datos Generales'!F258)</f>
        <v/>
      </c>
      <c r="G20" s="46" t="str">
        <f>IF('Datos Generales'!G258=0,"",Índice!$G$51*'Datos Generales'!G258)</f>
        <v/>
      </c>
      <c r="H20" s="46">
        <f>IF('Datos Generales'!H258=0,"",Índice!$G$51*'Datos Generales'!H258)</f>
        <v>49376.639607979014</v>
      </c>
      <c r="I20" s="46">
        <f>IF('Datos Generales'!I258=0,"",Índice!$G$51*'Datos Generales'!I258)</f>
        <v>496711.14968781156</v>
      </c>
      <c r="J20" s="46" t="str">
        <f>IF('Datos Generales'!J258=0,"",Índice!$G$51*'Datos Generales'!J258)</f>
        <v/>
      </c>
      <c r="K20" s="46" t="str">
        <f>IF('Datos Generales'!K258=0,"",Índice!$G$51*'Datos Generales'!K258)</f>
        <v/>
      </c>
      <c r="L20" s="46">
        <f>IF('Datos Generales'!L258=0,"",Índice!$G$51*'Datos Generales'!L258)</f>
        <v>317153.12789472565</v>
      </c>
      <c r="M20" s="46" t="str">
        <f>IF('Datos Generales'!M258=0,"",Índice!$G$51*'Datos Generales'!M258)</f>
        <v/>
      </c>
      <c r="N20" s="46" t="str">
        <f>IF('Datos Generales'!N258=0,"",Índice!$G$51*'Datos Generales'!N258)</f>
        <v/>
      </c>
      <c r="O20" s="46" t="str">
        <f>IF('Datos Generales'!O258=0,"",Índice!$G$51*'Datos Generales'!O258)</f>
        <v/>
      </c>
      <c r="P20" s="46">
        <f>IF('Datos Generales'!P258=0,"",Índice!$G$51*'Datos Generales'!P258)</f>
        <v>115125.14053782677</v>
      </c>
      <c r="Q20" s="46" t="str">
        <f>IF('Datos Generales'!Q258=0,"",Índice!$G$51*'Datos Generales'!Q258)</f>
        <v/>
      </c>
      <c r="R20" s="46">
        <f>IF('Datos Generales'!R258=0,"",Índice!$G$51*'Datos Generales'!R258)</f>
        <v>394277.23782182275</v>
      </c>
      <c r="S20" s="46" t="str">
        <f>IF('Datos Generales'!S258=0,"",Índice!$G$51*'Datos Generales'!S258)</f>
        <v/>
      </c>
      <c r="T20" s="46">
        <f>IF('Datos Generales'!T258=0,"",Índice!$G$51*'Datos Generales'!T258)</f>
        <v>1144332.7458439693</v>
      </c>
      <c r="U20" s="46" t="str">
        <f>IF('Datos Generales'!U258=0,"",Índice!$G$51*'Datos Generales'!U258)</f>
        <v/>
      </c>
      <c r="V20" s="46">
        <f>IF('Datos Generales'!V258=0,"",Índice!$G$51*'Datos Generales'!V258)</f>
        <v>152628.85285777925</v>
      </c>
      <c r="W20" s="46" t="str">
        <f>IF('Datos Generales'!W258=0,"",Índice!$G$51*'Datos Generales'!W258)</f>
        <v/>
      </c>
      <c r="X20" s="46" t="str">
        <f>IF('Datos Generales'!X258=0,"",Índice!$G$51*'Datos Generales'!X258)</f>
        <v/>
      </c>
      <c r="Y20" s="46">
        <f>IF('Datos Generales'!Y258=0,"",Índice!$G$51*'Datos Generales'!Y258)</f>
        <v>548284.81979338289</v>
      </c>
      <c r="Z20" s="46" t="str">
        <f>IF('Datos Generales'!Z258=0,"",Índice!$G$51*'Datos Generales'!Z258)</f>
        <v/>
      </c>
      <c r="AA20" s="46">
        <f>IF('Datos Generales'!AA258=0,"",Índice!$G$51*'Datos Generales'!AA258)</f>
        <v>74966.323954716761</v>
      </c>
      <c r="AB20" s="46">
        <f>IF('Datos Generales'!AB258=0,"",Índice!$G$51*'Datos Generales'!AB258)</f>
        <v>526828.53854802321</v>
      </c>
      <c r="AC20" s="46">
        <f>IF('Datos Generales'!AC258=0,"",Índice!$G$51*'Datos Generales'!AC258)</f>
        <v>88103.42876941897</v>
      </c>
      <c r="AD20" s="46" t="str">
        <f>IF('Datos Generales'!AD258=0,"",Índice!$G$51*'Datos Generales'!AD258)</f>
        <v/>
      </c>
      <c r="AE20" s="46" t="str">
        <f>IF('Datos Generales'!AE258=0,"",Índice!$G$51*'Datos Generales'!AE258)</f>
        <v/>
      </c>
      <c r="AF20" s="46" t="str">
        <f>IF('Datos Generales'!AF258=0,"",Índice!$G$51*'Datos Generales'!AF258)</f>
        <v/>
      </c>
      <c r="AG20" s="46" t="str">
        <f>IF('Datos Generales'!AG258=0,"",Índice!$G$51*'Datos Generales'!AG258)</f>
        <v/>
      </c>
      <c r="AH20" s="46" t="str">
        <f>IF('Datos Generales'!AH258=0,"",Índice!$G$51*'Datos Generales'!AH258)</f>
        <v/>
      </c>
      <c r="AI20" s="46" t="str">
        <f>IF('Datos Generales'!AI258=0,"",Índice!$G$51*'Datos Generales'!AI258)</f>
        <v/>
      </c>
      <c r="AJ20" s="46" t="str">
        <f>IF('Datos Generales'!AJ258=0,"",Índice!$G$51*'Datos Generales'!AJ258)</f>
        <v/>
      </c>
      <c r="AK20" s="46" t="str">
        <f>IF('Datos Generales'!AK258=0,"",Índice!$G$51*'Datos Generales'!AK258)</f>
        <v/>
      </c>
      <c r="AL20" s="46" t="str">
        <f>IF('Datos Generales'!AL258=0,"",Índice!$G$51*'Datos Generales'!AL258)</f>
        <v/>
      </c>
      <c r="AM20" s="46" t="str">
        <f>IF('Datos Generales'!AM258=0,"",Índice!$G$51*'Datos Generales'!AM258)</f>
        <v/>
      </c>
      <c r="AN20" s="46" t="str">
        <f>IF('Datos Generales'!AN258=0,"",Índice!$G$51*'Datos Generales'!AN258)</f>
        <v/>
      </c>
      <c r="AO20" s="46" t="str">
        <f>IF('Datos Generales'!AO258=0,"",Índice!$G$51*'Datos Generales'!AO258)</f>
        <v/>
      </c>
      <c r="AP20" s="46" t="str">
        <f>IF('Datos Generales'!AP258=0,"",Índice!$G$51*'Datos Generales'!AP258)</f>
        <v/>
      </c>
      <c r="AQ20" s="46">
        <f>IF('Datos Generales'!AQ258=0,"",Índice!$G$51*'Datos Generales'!AQ258)</f>
        <v>5086267.7515185149</v>
      </c>
      <c r="AS20" s="46">
        <f>Índice!$F$51*'Datos Generales'!AS258</f>
        <v>4750786.1848552004</v>
      </c>
      <c r="AT20" s="71">
        <f t="shared" si="0"/>
        <v>7.0616010405347263E-2</v>
      </c>
      <c r="AV20" s="75">
        <f t="shared" si="1"/>
        <v>0.1301826359558014</v>
      </c>
      <c r="AW20" s="75">
        <f t="shared" si="2"/>
        <v>0.13302328877177999</v>
      </c>
    </row>
    <row r="21" spans="2:49">
      <c r="B21" s="73" t="s">
        <v>304</v>
      </c>
      <c r="C21" s="46" t="str">
        <f>IF('Datos Generales'!C259=0,"",Índice!$G$51*'Datos Generales'!C259)</f>
        <v/>
      </c>
      <c r="D21" s="46" t="str">
        <f>IF('Datos Generales'!D259=0,"",Índice!$G$51*'Datos Generales'!D259)</f>
        <v/>
      </c>
      <c r="E21" s="46">
        <f>IF('Datos Generales'!E259=0,"",Índice!$G$51*'Datos Generales'!E259)</f>
        <v>490319.48928200192</v>
      </c>
      <c r="F21" s="46" t="str">
        <f>IF('Datos Generales'!F259=0,"",Índice!$G$51*'Datos Generales'!F259)</f>
        <v/>
      </c>
      <c r="G21" s="46" t="str">
        <f>IF('Datos Generales'!G259=0,"",Índice!$G$51*'Datos Generales'!G259)</f>
        <v/>
      </c>
      <c r="H21" s="46">
        <f>IF('Datos Generales'!H259=0,"",Índice!$G$51*'Datos Generales'!H259)</f>
        <v>1551.9265172781977</v>
      </c>
      <c r="I21" s="46">
        <f>IF('Datos Generales'!I259=0,"",Índice!$G$51*'Datos Generales'!I259)</f>
        <v>217724.47161312675</v>
      </c>
      <c r="J21" s="46" t="str">
        <f>IF('Datos Generales'!J259=0,"",Índice!$G$51*'Datos Generales'!J259)</f>
        <v/>
      </c>
      <c r="K21" s="46" t="str">
        <f>IF('Datos Generales'!K259=0,"",Índice!$G$51*'Datos Generales'!K259)</f>
        <v/>
      </c>
      <c r="L21" s="46">
        <f>IF('Datos Generales'!L259=0,"",Índice!$G$51*'Datos Generales'!L259)</f>
        <v>67787.536858033811</v>
      </c>
      <c r="M21" s="46" t="str">
        <f>IF('Datos Generales'!M259=0,"",Índice!$G$51*'Datos Generales'!M259)</f>
        <v/>
      </c>
      <c r="N21" s="46" t="str">
        <f>IF('Datos Generales'!N259=0,"",Índice!$G$51*'Datos Generales'!N259)</f>
        <v/>
      </c>
      <c r="O21" s="46" t="str">
        <f>IF('Datos Generales'!O259=0,"",Índice!$G$51*'Datos Generales'!O259)</f>
        <v/>
      </c>
      <c r="P21" s="46">
        <f>IF('Datos Generales'!P259=0,"",Índice!$G$51*'Datos Generales'!P259)</f>
        <v>27507.539545046351</v>
      </c>
      <c r="Q21" s="46">
        <f>IF('Datos Generales'!Q259=0,"",Índice!$G$51*'Datos Generales'!Q259)</f>
        <v>612.8421521556204</v>
      </c>
      <c r="R21" s="46">
        <f>IF('Datos Generales'!R259=0,"",Índice!$G$51*'Datos Generales'!R259)</f>
        <v>562848.02999554516</v>
      </c>
      <c r="S21" s="46" t="str">
        <f>IF('Datos Generales'!S259=0,"",Índice!$G$51*'Datos Generales'!S259)</f>
        <v/>
      </c>
      <c r="T21" s="46">
        <f>IF('Datos Generales'!T259=0,"",Índice!$G$51*'Datos Generales'!T259)</f>
        <v>209270.94455561761</v>
      </c>
      <c r="U21" s="46" t="str">
        <f>IF('Datos Generales'!U259=0,"",Índice!$G$51*'Datos Generales'!U259)</f>
        <v/>
      </c>
      <c r="V21" s="46">
        <f>IF('Datos Generales'!V259=0,"",Índice!$G$51*'Datos Generales'!V259)</f>
        <v>143541.57975123919</v>
      </c>
      <c r="W21" s="46" t="str">
        <f>IF('Datos Generales'!W259=0,"",Índice!$G$51*'Datos Generales'!W259)</f>
        <v/>
      </c>
      <c r="X21" s="46" t="str">
        <f>IF('Datos Generales'!X259=0,"",Índice!$G$51*'Datos Generales'!X259)</f>
        <v/>
      </c>
      <c r="Y21" s="46">
        <f>IF('Datos Generales'!Y259=0,"",Índice!$G$51*'Datos Generales'!Y259)</f>
        <v>612558.55742782191</v>
      </c>
      <c r="Z21" s="46" t="str">
        <f>IF('Datos Generales'!Z259=0,"",Índice!$G$51*'Datos Generales'!Z259)</f>
        <v/>
      </c>
      <c r="AA21" s="46">
        <f>IF('Datos Generales'!AA259=0,"",Índice!$G$51*'Datos Generales'!AA259)</f>
        <v>125290.88678484807</v>
      </c>
      <c r="AB21" s="46">
        <f>IF('Datos Generales'!AB259=0,"",Índice!$G$51*'Datos Generales'!AB259)</f>
        <v>413443.76895934832</v>
      </c>
      <c r="AC21" s="46">
        <f>IF('Datos Generales'!AC259=0,"",Índice!$G$51*'Datos Generales'!AC259)</f>
        <v>60084.075208066693</v>
      </c>
      <c r="AD21" s="46" t="str">
        <f>IF('Datos Generales'!AD259=0,"",Índice!$G$51*'Datos Generales'!AD259)</f>
        <v/>
      </c>
      <c r="AE21" s="46" t="str">
        <f>IF('Datos Generales'!AE259=0,"",Índice!$G$51*'Datos Generales'!AE259)</f>
        <v/>
      </c>
      <c r="AF21" s="46" t="str">
        <f>IF('Datos Generales'!AF259=0,"",Índice!$G$51*'Datos Generales'!AF259)</f>
        <v/>
      </c>
      <c r="AG21" s="46" t="str">
        <f>IF('Datos Generales'!AG259=0,"",Índice!$G$51*'Datos Generales'!AG259)</f>
        <v/>
      </c>
      <c r="AH21" s="46" t="str">
        <f>IF('Datos Generales'!AH259=0,"",Índice!$G$51*'Datos Generales'!AH259)</f>
        <v/>
      </c>
      <c r="AI21" s="46" t="str">
        <f>IF('Datos Generales'!AI259=0,"",Índice!$G$51*'Datos Generales'!AI259)</f>
        <v/>
      </c>
      <c r="AJ21" s="46" t="str">
        <f>IF('Datos Generales'!AJ259=0,"",Índice!$G$51*'Datos Generales'!AJ259)</f>
        <v/>
      </c>
      <c r="AK21" s="46" t="str">
        <f>IF('Datos Generales'!AK259=0,"",Índice!$G$51*'Datos Generales'!AK259)</f>
        <v/>
      </c>
      <c r="AL21" s="46" t="str">
        <f>IF('Datos Generales'!AL259=0,"",Índice!$G$51*'Datos Generales'!AL259)</f>
        <v/>
      </c>
      <c r="AM21" s="46" t="str">
        <f>IF('Datos Generales'!AM259=0,"",Índice!$G$51*'Datos Generales'!AM259)</f>
        <v/>
      </c>
      <c r="AN21" s="46" t="str">
        <f>IF('Datos Generales'!AN259=0,"",Índice!$G$51*'Datos Generales'!AN259)</f>
        <v/>
      </c>
      <c r="AO21" s="46" t="str">
        <f>IF('Datos Generales'!AO259=0,"",Índice!$G$51*'Datos Generales'!AO259)</f>
        <v/>
      </c>
      <c r="AP21" s="46" t="str">
        <f>IF('Datos Generales'!AP259=0,"",Índice!$G$51*'Datos Generales'!AP259)</f>
        <v/>
      </c>
      <c r="AQ21" s="46">
        <f>IF('Datos Generales'!AQ259=0,"",Índice!$G$51*'Datos Generales'!AQ259)</f>
        <v>2932541.6486501298</v>
      </c>
      <c r="AS21" s="46">
        <f>Índice!$F$51*'Datos Generales'!AS259</f>
        <v>2312838.9407164678</v>
      </c>
      <c r="AT21" s="71">
        <f t="shared" si="0"/>
        <v>0.26794027764929074</v>
      </c>
      <c r="AV21" s="75">
        <f t="shared" si="1"/>
        <v>7.5058180285036816E-2</v>
      </c>
      <c r="AW21" s="75">
        <f t="shared" si="2"/>
        <v>6.4760111342060264E-2</v>
      </c>
    </row>
    <row r="22" spans="2:49">
      <c r="B22" s="73" t="s">
        <v>305</v>
      </c>
      <c r="C22" s="46" t="str">
        <f>IF('Datos Generales'!C260=0,"",Índice!$G$51*'Datos Generales'!C260)</f>
        <v/>
      </c>
      <c r="D22" s="46" t="str">
        <f>IF('Datos Generales'!D260=0,"",Índice!$G$51*'Datos Generales'!D260)</f>
        <v/>
      </c>
      <c r="E22" s="46">
        <f>IF('Datos Generales'!E260=0,"",Índice!$G$51*'Datos Generales'!E260)</f>
        <v>445.30727402578111</v>
      </c>
      <c r="F22" s="46" t="str">
        <f>IF('Datos Generales'!F260=0,"",Índice!$G$51*'Datos Generales'!F260)</f>
        <v/>
      </c>
      <c r="G22" s="46" t="str">
        <f>IF('Datos Generales'!G260=0,"",Índice!$G$51*'Datos Generales'!G260)</f>
        <v/>
      </c>
      <c r="H22" s="46" t="str">
        <f>IF('Datos Generales'!H260=0,"",Índice!$G$51*'Datos Generales'!H260)</f>
        <v/>
      </c>
      <c r="I22" s="46">
        <f>IF('Datos Generales'!I260=0,"",Índice!$G$51*'Datos Generales'!I260)</f>
        <v>1766.0920231083078</v>
      </c>
      <c r="J22" s="46" t="str">
        <f>IF('Datos Generales'!J260=0,"",Índice!$G$51*'Datos Generales'!J260)</f>
        <v/>
      </c>
      <c r="K22" s="46" t="str">
        <f>IF('Datos Generales'!K260=0,"",Índice!$G$51*'Datos Generales'!K260)</f>
        <v/>
      </c>
      <c r="L22" s="46" t="str">
        <f>IF('Datos Generales'!L260=0,"",Índice!$G$51*'Datos Generales'!L260)</f>
        <v/>
      </c>
      <c r="M22" s="46" t="str">
        <f>IF('Datos Generales'!M260=0,"",Índice!$G$51*'Datos Generales'!M260)</f>
        <v/>
      </c>
      <c r="N22" s="46" t="str">
        <f>IF('Datos Generales'!N260=0,"",Índice!$G$51*'Datos Generales'!N260)</f>
        <v/>
      </c>
      <c r="O22" s="46" t="str">
        <f>IF('Datos Generales'!O260=0,"",Índice!$G$51*'Datos Generales'!O260)</f>
        <v/>
      </c>
      <c r="P22" s="46">
        <f>IF('Datos Generales'!P260=0,"",Índice!$G$51*'Datos Generales'!P260)</f>
        <v>-0.75130284752618071</v>
      </c>
      <c r="Q22" s="46" t="str">
        <f>IF('Datos Generales'!Q260=0,"",Índice!$G$51*'Datos Generales'!Q260)</f>
        <v/>
      </c>
      <c r="R22" s="46">
        <f>IF('Datos Generales'!R260=0,"",Índice!$G$51*'Datos Generales'!R260)</f>
        <v>345.95286414323192</v>
      </c>
      <c r="S22" s="46" t="str">
        <f>IF('Datos Generales'!S260=0,"",Índice!$G$51*'Datos Generales'!S260)</f>
        <v/>
      </c>
      <c r="T22" s="46">
        <f>IF('Datos Generales'!T260=0,"",Índice!$G$51*'Datos Generales'!T260)</f>
        <v>20899.389058202105</v>
      </c>
      <c r="U22" s="46" t="str">
        <f>IF('Datos Generales'!U260=0,"",Índice!$G$51*'Datos Generales'!U260)</f>
        <v/>
      </c>
      <c r="V22" s="46">
        <f>IF('Datos Generales'!V260=0,"",Índice!$G$51*'Datos Generales'!V260)</f>
        <v>128217.21137596255</v>
      </c>
      <c r="W22" s="46" t="str">
        <f>IF('Datos Generales'!W260=0,"",Índice!$G$51*'Datos Generales'!W260)</f>
        <v/>
      </c>
      <c r="X22" s="46">
        <f>IF('Datos Generales'!X260=0,"",Índice!$G$51*'Datos Generales'!X260)</f>
        <v>29395.342629453899</v>
      </c>
      <c r="Y22" s="46">
        <f>IF('Datos Generales'!Y260=0,"",Índice!$G$51*'Datos Generales'!Y260)</f>
        <v>41633.40310137815</v>
      </c>
      <c r="Z22" s="46" t="str">
        <f>IF('Datos Generales'!Z260=0,"",Índice!$G$51*'Datos Generales'!Z260)</f>
        <v/>
      </c>
      <c r="AA22" s="46" t="str">
        <f>IF('Datos Generales'!AA260=0,"",Índice!$G$51*'Datos Generales'!AA260)</f>
        <v/>
      </c>
      <c r="AB22" s="46">
        <f>IF('Datos Generales'!AB260=0,"",Índice!$G$51*'Datos Generales'!AB260)</f>
        <v>67129.086203604835</v>
      </c>
      <c r="AC22" s="46" t="str">
        <f>IF('Datos Generales'!AC260=0,"",Índice!$G$51*'Datos Generales'!AC260)</f>
        <v/>
      </c>
      <c r="AD22" s="46" t="str">
        <f>IF('Datos Generales'!AD260=0,"",Índice!$G$51*'Datos Generales'!AD260)</f>
        <v/>
      </c>
      <c r="AE22" s="46" t="str">
        <f>IF('Datos Generales'!AE260=0,"",Índice!$G$51*'Datos Generales'!AE260)</f>
        <v/>
      </c>
      <c r="AF22" s="46" t="str">
        <f>IF('Datos Generales'!AF260=0,"",Índice!$G$51*'Datos Generales'!AF260)</f>
        <v/>
      </c>
      <c r="AG22" s="46" t="str">
        <f>IF('Datos Generales'!AG260=0,"",Índice!$G$51*'Datos Generales'!AG260)</f>
        <v/>
      </c>
      <c r="AH22" s="46" t="str">
        <f>IF('Datos Generales'!AH260=0,"",Índice!$G$51*'Datos Generales'!AH260)</f>
        <v/>
      </c>
      <c r="AI22" s="46" t="str">
        <f>IF('Datos Generales'!AI260=0,"",Índice!$G$51*'Datos Generales'!AI260)</f>
        <v/>
      </c>
      <c r="AJ22" s="46" t="str">
        <f>IF('Datos Generales'!AJ260=0,"",Índice!$G$51*'Datos Generales'!AJ260)</f>
        <v/>
      </c>
      <c r="AK22" s="46" t="str">
        <f>IF('Datos Generales'!AK260=0,"",Índice!$G$51*'Datos Generales'!AK260)</f>
        <v/>
      </c>
      <c r="AL22" s="46" t="str">
        <f>IF('Datos Generales'!AL260=0,"",Índice!$G$51*'Datos Generales'!AL260)</f>
        <v/>
      </c>
      <c r="AM22" s="46" t="str">
        <f>IF('Datos Generales'!AM260=0,"",Índice!$G$51*'Datos Generales'!AM260)</f>
        <v/>
      </c>
      <c r="AN22" s="46" t="str">
        <f>IF('Datos Generales'!AN260=0,"",Índice!$G$51*'Datos Generales'!AN260)</f>
        <v/>
      </c>
      <c r="AO22" s="46" t="str">
        <f>IF('Datos Generales'!AO260=0,"",Índice!$G$51*'Datos Generales'!AO260)</f>
        <v/>
      </c>
      <c r="AP22" s="46" t="str">
        <f>IF('Datos Generales'!AP260=0,"",Índice!$G$51*'Datos Generales'!AP260)</f>
        <v/>
      </c>
      <c r="AQ22" s="46">
        <f>IF('Datos Generales'!AQ260=0,"",Índice!$G$51*'Datos Generales'!AQ260)</f>
        <v>289831.03322703135</v>
      </c>
      <c r="AS22" s="46">
        <f>Índice!$F$51*'Datos Generales'!AS260</f>
        <v>244923.79815522145</v>
      </c>
      <c r="AT22" s="71">
        <f t="shared" si="0"/>
        <v>0.18335186458014086</v>
      </c>
      <c r="AV22" s="75">
        <f t="shared" si="1"/>
        <v>7.4182032347832562E-3</v>
      </c>
      <c r="AW22" s="75">
        <f t="shared" si="2"/>
        <v>6.8579321108883382E-3</v>
      </c>
    </row>
    <row r="23" spans="2:49">
      <c r="B23" s="73" t="s">
        <v>306</v>
      </c>
      <c r="C23" s="46" t="str">
        <f>IF('Datos Generales'!C261=0,"",Índice!$G$51*'Datos Generales'!C261)</f>
        <v/>
      </c>
      <c r="D23" s="46" t="str">
        <f>IF('Datos Generales'!D261=0,"",Índice!$G$51*'Datos Generales'!D261)</f>
        <v/>
      </c>
      <c r="E23" s="46">
        <f>IF('Datos Generales'!E261=0,"",Índice!$G$51*'Datos Generales'!E261)</f>
        <v>668.63796748714822</v>
      </c>
      <c r="F23" s="46" t="str">
        <f>IF('Datos Generales'!F261=0,"",Índice!$G$51*'Datos Generales'!F261)</f>
        <v/>
      </c>
      <c r="G23" s="46" t="str">
        <f>IF('Datos Generales'!G261=0,"",Índice!$G$51*'Datos Generales'!G261)</f>
        <v/>
      </c>
      <c r="H23" s="46">
        <f>IF('Datos Generales'!H261=0,"",Índice!$G$51*'Datos Generales'!H261)</f>
        <v>2012.6077456671921</v>
      </c>
      <c r="I23" s="46" t="str">
        <f>IF('Datos Generales'!I261=0,"",Índice!$G$51*'Datos Generales'!I261)</f>
        <v/>
      </c>
      <c r="J23" s="46" t="str">
        <f>IF('Datos Generales'!J261=0,"",Índice!$G$51*'Datos Generales'!J261)</f>
        <v/>
      </c>
      <c r="K23" s="46" t="str">
        <f>IF('Datos Generales'!K261=0,"",Índice!$G$51*'Datos Generales'!K261)</f>
        <v/>
      </c>
      <c r="L23" s="46" t="str">
        <f>IF('Datos Generales'!L261=0,"",Índice!$G$51*'Datos Generales'!L261)</f>
        <v/>
      </c>
      <c r="M23" s="46" t="str">
        <f>IF('Datos Generales'!M261=0,"",Índice!$G$51*'Datos Generales'!M261)</f>
        <v/>
      </c>
      <c r="N23" s="46" t="str">
        <f>IF('Datos Generales'!N261=0,"",Índice!$G$51*'Datos Generales'!N261)</f>
        <v/>
      </c>
      <c r="O23" s="46" t="str">
        <f>IF('Datos Generales'!O261=0,"",Índice!$G$51*'Datos Generales'!O261)</f>
        <v/>
      </c>
      <c r="P23" s="46" t="str">
        <f>IF('Datos Generales'!P261=0,"",Índice!$G$51*'Datos Generales'!P261)</f>
        <v/>
      </c>
      <c r="Q23" s="46" t="str">
        <f>IF('Datos Generales'!Q261=0,"",Índice!$G$51*'Datos Generales'!Q261)</f>
        <v/>
      </c>
      <c r="R23" s="46">
        <f>IF('Datos Generales'!R261=0,"",Índice!$G$51*'Datos Generales'!R261)</f>
        <v>7747.9652951117578</v>
      </c>
      <c r="S23" s="46" t="str">
        <f>IF('Datos Generales'!S261=0,"",Índice!$G$51*'Datos Generales'!S261)</f>
        <v/>
      </c>
      <c r="T23" s="46">
        <f>IF('Datos Generales'!T261=0,"",Índice!$G$51*'Datos Generales'!T261)</f>
        <v>7601.3286569887068</v>
      </c>
      <c r="U23" s="46" t="str">
        <f>IF('Datos Generales'!U261=0,"",Índice!$G$51*'Datos Generales'!U261)</f>
        <v/>
      </c>
      <c r="V23" s="46">
        <f>IF('Datos Generales'!V261=0,"",Índice!$G$51*'Datos Generales'!V261)</f>
        <v>330737.16951513564</v>
      </c>
      <c r="W23" s="46" t="str">
        <f>IF('Datos Generales'!W261=0,"",Índice!$G$51*'Datos Generales'!W261)</f>
        <v/>
      </c>
      <c r="X23" s="46">
        <f>IF('Datos Generales'!X261=0,"",Índice!$G$51*'Datos Generales'!X261)</f>
        <v>10334.6126105741</v>
      </c>
      <c r="Y23" s="46">
        <f>IF('Datos Generales'!Y261=0,"",Índice!$G$51*'Datos Generales'!Y261)</f>
        <v>42172.396603050467</v>
      </c>
      <c r="Z23" s="46">
        <f>IF('Datos Generales'!Z261=0,"",Índice!$G$51*'Datos Generales'!Z261)</f>
        <v>638.56322611210499</v>
      </c>
      <c r="AA23" s="46" t="str">
        <f>IF('Datos Generales'!AA261=0,"",Índice!$G$51*'Datos Generales'!AA261)</f>
        <v/>
      </c>
      <c r="AB23" s="46" t="str">
        <f>IF('Datos Generales'!AB261=0,"",Índice!$G$51*'Datos Generales'!AB261)</f>
        <v/>
      </c>
      <c r="AC23" s="46" t="str">
        <f>IF('Datos Generales'!AC261=0,"",Índice!$G$51*'Datos Generales'!AC261)</f>
        <v/>
      </c>
      <c r="AD23" s="46" t="str">
        <f>IF('Datos Generales'!AD261=0,"",Índice!$G$51*'Datos Generales'!AD261)</f>
        <v/>
      </c>
      <c r="AE23" s="46" t="str">
        <f>IF('Datos Generales'!AE261=0,"",Índice!$G$51*'Datos Generales'!AE261)</f>
        <v/>
      </c>
      <c r="AF23" s="46" t="str">
        <f>IF('Datos Generales'!AF261=0,"",Índice!$G$51*'Datos Generales'!AF261)</f>
        <v/>
      </c>
      <c r="AG23" s="46" t="str">
        <f>IF('Datos Generales'!AG261=0,"",Índice!$G$51*'Datos Generales'!AG261)</f>
        <v/>
      </c>
      <c r="AH23" s="46" t="str">
        <f>IF('Datos Generales'!AH261=0,"",Índice!$G$51*'Datos Generales'!AH261)</f>
        <v/>
      </c>
      <c r="AI23" s="46" t="str">
        <f>IF('Datos Generales'!AI261=0,"",Índice!$G$51*'Datos Generales'!AI261)</f>
        <v/>
      </c>
      <c r="AJ23" s="46" t="str">
        <f>IF('Datos Generales'!AJ261=0,"",Índice!$G$51*'Datos Generales'!AJ261)</f>
        <v/>
      </c>
      <c r="AK23" s="46" t="str">
        <f>IF('Datos Generales'!AK261=0,"",Índice!$G$51*'Datos Generales'!AK261)</f>
        <v/>
      </c>
      <c r="AL23" s="46" t="str">
        <f>IF('Datos Generales'!AL261=0,"",Índice!$G$51*'Datos Generales'!AL261)</f>
        <v/>
      </c>
      <c r="AM23" s="46" t="str">
        <f>IF('Datos Generales'!AM261=0,"",Índice!$G$51*'Datos Generales'!AM261)</f>
        <v/>
      </c>
      <c r="AN23" s="46" t="str">
        <f>IF('Datos Generales'!AN261=0,"",Índice!$G$51*'Datos Generales'!AN261)</f>
        <v/>
      </c>
      <c r="AO23" s="46" t="str">
        <f>IF('Datos Generales'!AO261=0,"",Índice!$G$51*'Datos Generales'!AO261)</f>
        <v/>
      </c>
      <c r="AP23" s="46" t="str">
        <f>IF('Datos Generales'!AP261=0,"",Índice!$G$51*'Datos Generales'!AP261)</f>
        <v/>
      </c>
      <c r="AQ23" s="46">
        <f>IF('Datos Generales'!AQ261=0,"",Índice!$G$51*'Datos Generales'!AQ261)</f>
        <v>401913.28162012715</v>
      </c>
      <c r="AS23" s="46">
        <f>Índice!$F$51*'Datos Generales'!AS261</f>
        <v>396612.27169254853</v>
      </c>
      <c r="AT23" s="71">
        <f t="shared" si="0"/>
        <v>1.3365723417877229E-2</v>
      </c>
      <c r="AV23" s="75">
        <f t="shared" si="1"/>
        <v>1.0286939851197104E-2</v>
      </c>
      <c r="AW23" s="75">
        <f t="shared" si="2"/>
        <v>1.110525009859975E-2</v>
      </c>
    </row>
    <row r="24" spans="2:49">
      <c r="B24" s="73" t="s">
        <v>307</v>
      </c>
      <c r="C24" s="46">
        <f>IF('Datos Generales'!C262=0,"",Índice!$G$51*'Datos Generales'!C262)</f>
        <v>63957.262358489897</v>
      </c>
      <c r="D24" s="46" t="str">
        <f>IF('Datos Generales'!D262=0,"",Índice!$G$51*'Datos Generales'!D262)</f>
        <v/>
      </c>
      <c r="E24" s="46">
        <f>IF('Datos Generales'!E262=0,"",Índice!$G$51*'Datos Generales'!E262)</f>
        <v>51870.667059701176</v>
      </c>
      <c r="F24" s="46" t="str">
        <f>IF('Datos Generales'!F262=0,"",Índice!$G$51*'Datos Generales'!F262)</f>
        <v/>
      </c>
      <c r="G24" s="46" t="str">
        <f>IF('Datos Generales'!G262=0,"",Índice!$G$51*'Datos Generales'!G262)</f>
        <v/>
      </c>
      <c r="H24" s="46">
        <f>IF('Datos Generales'!H262=0,"",Índice!$G$51*'Datos Generales'!H262)</f>
        <v>8511.156405342912</v>
      </c>
      <c r="I24" s="46">
        <f>IF('Datos Generales'!I262=0,"",Índice!$G$51*'Datos Generales'!I262)</f>
        <v>14856.262506982695</v>
      </c>
      <c r="J24" s="46">
        <f>IF('Datos Generales'!J262=0,"",Índice!$G$51*'Datos Generales'!J262)</f>
        <v>76013.640124168262</v>
      </c>
      <c r="K24" s="46" t="str">
        <f>IF('Datos Generales'!K262=0,"",Índice!$G$51*'Datos Generales'!K262)</f>
        <v/>
      </c>
      <c r="L24" s="46">
        <f>IF('Datos Generales'!L262=0,"",Índice!$G$51*'Datos Generales'!L262)</f>
        <v>360.53697824226953</v>
      </c>
      <c r="M24" s="46" t="str">
        <f>IF('Datos Generales'!M262=0,"",Índice!$G$51*'Datos Generales'!M262)</f>
        <v/>
      </c>
      <c r="N24" s="46" t="str">
        <f>IF('Datos Generales'!N262=0,"",Índice!$G$51*'Datos Generales'!N262)</f>
        <v/>
      </c>
      <c r="O24" s="46" t="str">
        <f>IF('Datos Generales'!O262=0,"",Índice!$G$51*'Datos Generales'!O262)</f>
        <v/>
      </c>
      <c r="P24" s="46">
        <f>IF('Datos Generales'!P262=0,"",Índice!$G$51*'Datos Generales'!P262)</f>
        <v>83169.446192573945</v>
      </c>
      <c r="Q24" s="46" t="str">
        <f>IF('Datos Generales'!Q262=0,"",Índice!$G$51*'Datos Generales'!Q262)</f>
        <v/>
      </c>
      <c r="R24" s="46">
        <f>IF('Datos Generales'!R262=0,"",Índice!$G$51*'Datos Generales'!R262)</f>
        <v>35718.749337085719</v>
      </c>
      <c r="S24" s="46" t="str">
        <f>IF('Datos Generales'!S262=0,"",Índice!$G$51*'Datos Generales'!S262)</f>
        <v/>
      </c>
      <c r="T24" s="46">
        <f>IF('Datos Generales'!T262=0,"",Índice!$G$51*'Datos Generales'!T262)</f>
        <v>40420.579334045156</v>
      </c>
      <c r="U24" s="46" t="str">
        <f>IF('Datos Generales'!U262=0,"",Índice!$G$51*'Datos Generales'!U262)</f>
        <v/>
      </c>
      <c r="V24" s="46">
        <f>IF('Datos Generales'!V262=0,"",Índice!$G$51*'Datos Generales'!V262)</f>
        <v>43768.384822621818</v>
      </c>
      <c r="W24" s="46" t="str">
        <f>IF('Datos Generales'!W262=0,"",Índice!$G$51*'Datos Generales'!W262)</f>
        <v/>
      </c>
      <c r="X24" s="46">
        <f>IF('Datos Generales'!X262=0,"",Índice!$G$51*'Datos Generales'!X262)</f>
        <v>77659.877245953568</v>
      </c>
      <c r="Y24" s="46">
        <f>IF('Datos Generales'!Y262=0,"",Índice!$G$51*'Datos Generales'!Y262)</f>
        <v>108095.99529065697</v>
      </c>
      <c r="Z24" s="46">
        <f>IF('Datos Generales'!Z262=0,"",Índice!$G$51*'Datos Generales'!Z262)</f>
        <v>1837.775153619335</v>
      </c>
      <c r="AA24" s="46">
        <f>IF('Datos Generales'!AA262=0,"",Índice!$G$51*'Datos Generales'!AA262)</f>
        <v>13104.268460836791</v>
      </c>
      <c r="AB24" s="46">
        <f>IF('Datos Generales'!AB262=0,"",Índice!$G$51*'Datos Generales'!AB262)</f>
        <v>31787.800255973299</v>
      </c>
      <c r="AC24" s="46" t="str">
        <f>IF('Datos Generales'!AC262=0,"",Índice!$G$51*'Datos Generales'!AC262)</f>
        <v/>
      </c>
      <c r="AD24" s="46" t="str">
        <f>IF('Datos Generales'!AD262=0,"",Índice!$G$51*'Datos Generales'!AD262)</f>
        <v/>
      </c>
      <c r="AE24" s="46" t="str">
        <f>IF('Datos Generales'!AE262=0,"",Índice!$G$51*'Datos Generales'!AE262)</f>
        <v/>
      </c>
      <c r="AF24" s="46" t="str">
        <f>IF('Datos Generales'!AF262=0,"",Índice!$G$51*'Datos Generales'!AF262)</f>
        <v/>
      </c>
      <c r="AG24" s="46" t="str">
        <f>IF('Datos Generales'!AG262=0,"",Índice!$G$51*'Datos Generales'!AG262)</f>
        <v/>
      </c>
      <c r="AH24" s="46" t="str">
        <f>IF('Datos Generales'!AH262=0,"",Índice!$G$51*'Datos Generales'!AH262)</f>
        <v/>
      </c>
      <c r="AI24" s="46" t="str">
        <f>IF('Datos Generales'!AI262=0,"",Índice!$G$51*'Datos Generales'!AI262)</f>
        <v/>
      </c>
      <c r="AJ24" s="46" t="str">
        <f>IF('Datos Generales'!AJ262=0,"",Índice!$G$51*'Datos Generales'!AJ262)</f>
        <v/>
      </c>
      <c r="AK24" s="46" t="str">
        <f>IF('Datos Generales'!AK262=0,"",Índice!$G$51*'Datos Generales'!AK262)</f>
        <v/>
      </c>
      <c r="AL24" s="46" t="str">
        <f>IF('Datos Generales'!AL262=0,"",Índice!$G$51*'Datos Generales'!AL262)</f>
        <v/>
      </c>
      <c r="AM24" s="46" t="str">
        <f>IF('Datos Generales'!AM262=0,"",Índice!$G$51*'Datos Generales'!AM262)</f>
        <v/>
      </c>
      <c r="AN24" s="46" t="str">
        <f>IF('Datos Generales'!AN262=0,"",Índice!$G$51*'Datos Generales'!AN262)</f>
        <v/>
      </c>
      <c r="AO24" s="46" t="str">
        <f>IF('Datos Generales'!AO262=0,"",Índice!$G$51*'Datos Generales'!AO262)</f>
        <v/>
      </c>
      <c r="AP24" s="46" t="str">
        <f>IF('Datos Generales'!AP262=0,"",Índice!$G$51*'Datos Generales'!AP262)</f>
        <v/>
      </c>
      <c r="AQ24" s="46">
        <f>IF('Datos Generales'!AQ262=0,"",Índice!$G$51*'Datos Generales'!AQ262)</f>
        <v>651132.40152629372</v>
      </c>
      <c r="AS24" s="46">
        <f>Índice!$F$51*'Datos Generales'!AS262</f>
        <v>581374.27826270484</v>
      </c>
      <c r="AT24" s="71">
        <f t="shared" si="0"/>
        <v>0.11998832055667141</v>
      </c>
      <c r="AV24" s="75">
        <f t="shared" si="1"/>
        <v>1.6665684255732921E-2</v>
      </c>
      <c r="AW24" s="75">
        <f t="shared" si="2"/>
        <v>1.6278635891541837E-2</v>
      </c>
    </row>
    <row r="25" spans="2:49">
      <c r="B25" s="73" t="s">
        <v>308</v>
      </c>
      <c r="C25" s="46">
        <f>IF('Datos Generales'!C263=0,"",Índice!$G$51*'Datos Generales'!C263)</f>
        <v>102426.31044894322</v>
      </c>
      <c r="D25" s="46" t="str">
        <f>IF('Datos Generales'!D263=0,"",Índice!$G$51*'Datos Generales'!D263)</f>
        <v/>
      </c>
      <c r="E25" s="46">
        <f>IF('Datos Generales'!E263=0,"",Índice!$G$51*'Datos Generales'!E263)</f>
        <v>19944.937279470516</v>
      </c>
      <c r="F25" s="46" t="str">
        <f>IF('Datos Generales'!F263=0,"",Índice!$G$51*'Datos Generales'!F263)</f>
        <v/>
      </c>
      <c r="G25" s="46" t="str">
        <f>IF('Datos Generales'!G263=0,"",Índice!$G$51*'Datos Generales'!G263)</f>
        <v/>
      </c>
      <c r="H25" s="46">
        <f>IF('Datos Generales'!H263=0,"",Índice!$G$51*'Datos Generales'!H263)</f>
        <v>52121.458269988187</v>
      </c>
      <c r="I25" s="46">
        <f>IF('Datos Generales'!I263=0,"",Índice!$G$51*'Datos Generales'!I263)</f>
        <v>41875.72036684792</v>
      </c>
      <c r="J25" s="46">
        <f>IF('Datos Generales'!J263=0,"",Índice!$G$51*'Datos Generales'!J263)</f>
        <v>45225.779763967163</v>
      </c>
      <c r="K25" s="46" t="str">
        <f>IF('Datos Generales'!K263=0,"",Índice!$G$51*'Datos Generales'!K263)</f>
        <v/>
      </c>
      <c r="L25" s="46" t="str">
        <f>IF('Datos Generales'!L263=0,"",Índice!$G$51*'Datos Generales'!L263)</f>
        <v/>
      </c>
      <c r="M25" s="46" t="str">
        <f>IF('Datos Generales'!M263=0,"",Índice!$G$51*'Datos Generales'!M263)</f>
        <v/>
      </c>
      <c r="N25" s="46" t="str">
        <f>IF('Datos Generales'!N263=0,"",Índice!$G$51*'Datos Generales'!N263)</f>
        <v/>
      </c>
      <c r="O25" s="46" t="str">
        <f>IF('Datos Generales'!O263=0,"",Índice!$G$51*'Datos Generales'!O263)</f>
        <v/>
      </c>
      <c r="P25" s="46">
        <f>IF('Datos Generales'!P263=0,"",Índice!$G$51*'Datos Generales'!P263)</f>
        <v>17261.580670480336</v>
      </c>
      <c r="Q25" s="46" t="str">
        <f>IF('Datos Generales'!Q263=0,"",Índice!$G$51*'Datos Generales'!Q263)</f>
        <v/>
      </c>
      <c r="R25" s="46">
        <f>IF('Datos Generales'!R263=0,"",Índice!$G$51*'Datos Generales'!R263)</f>
        <v>76183.213596283429</v>
      </c>
      <c r="S25" s="46" t="str">
        <f>IF('Datos Generales'!S263=0,"",Índice!$G$51*'Datos Generales'!S263)</f>
        <v/>
      </c>
      <c r="T25" s="46">
        <f>IF('Datos Generales'!T263=0,"",Índice!$G$51*'Datos Generales'!T263)</f>
        <v>31126.256001583923</v>
      </c>
      <c r="U25" s="46" t="str">
        <f>IF('Datos Generales'!U263=0,"",Índice!$G$51*'Datos Generales'!U263)</f>
        <v/>
      </c>
      <c r="V25" s="46">
        <f>IF('Datos Generales'!V263=0,"",Índice!$G$51*'Datos Generales'!V263)</f>
        <v>27442.264585881869</v>
      </c>
      <c r="W25" s="46" t="str">
        <f>IF('Datos Generales'!W263=0,"",Índice!$G$51*'Datos Generales'!W263)</f>
        <v/>
      </c>
      <c r="X25" s="46">
        <f>IF('Datos Generales'!X263=0,"",Índice!$G$51*'Datos Generales'!X263)</f>
        <v>22668.884041266854</v>
      </c>
      <c r="Y25" s="46">
        <f>IF('Datos Generales'!Y263=0,"",Índice!$G$51*'Datos Generales'!Y263)</f>
        <v>113642.11291109523</v>
      </c>
      <c r="Z25" s="46" t="str">
        <f>IF('Datos Generales'!Z263=0,"",Índice!$G$51*'Datos Generales'!Z263)</f>
        <v/>
      </c>
      <c r="AA25" s="46">
        <f>IF('Datos Generales'!AA263=0,"",Índice!$G$51*'Datos Generales'!AA263)</f>
        <v>3090.2411947306268</v>
      </c>
      <c r="AB25" s="46">
        <f>IF('Datos Generales'!AB263=0,"",Índice!$G$51*'Datos Generales'!AB263)</f>
        <v>172200.15945298082</v>
      </c>
      <c r="AC25" s="46" t="str">
        <f>IF('Datos Generales'!AC263=0,"",Índice!$G$51*'Datos Generales'!AC263)</f>
        <v/>
      </c>
      <c r="AD25" s="46" t="str">
        <f>IF('Datos Generales'!AD263=0,"",Índice!$G$51*'Datos Generales'!AD263)</f>
        <v/>
      </c>
      <c r="AE25" s="46" t="str">
        <f>IF('Datos Generales'!AE263=0,"",Índice!$G$51*'Datos Generales'!AE263)</f>
        <v/>
      </c>
      <c r="AF25" s="46" t="str">
        <f>IF('Datos Generales'!AF263=0,"",Índice!$G$51*'Datos Generales'!AF263)</f>
        <v/>
      </c>
      <c r="AG25" s="46" t="str">
        <f>IF('Datos Generales'!AG263=0,"",Índice!$G$51*'Datos Generales'!AG263)</f>
        <v/>
      </c>
      <c r="AH25" s="46" t="str">
        <f>IF('Datos Generales'!AH263=0,"",Índice!$G$51*'Datos Generales'!AH263)</f>
        <v/>
      </c>
      <c r="AI25" s="46" t="str">
        <f>IF('Datos Generales'!AI263=0,"",Índice!$G$51*'Datos Generales'!AI263)</f>
        <v/>
      </c>
      <c r="AJ25" s="46" t="str">
        <f>IF('Datos Generales'!AJ263=0,"",Índice!$G$51*'Datos Generales'!AJ263)</f>
        <v/>
      </c>
      <c r="AK25" s="46" t="str">
        <f>IF('Datos Generales'!AK263=0,"",Índice!$G$51*'Datos Generales'!AK263)</f>
        <v/>
      </c>
      <c r="AL25" s="46" t="str">
        <f>IF('Datos Generales'!AL263=0,"",Índice!$G$51*'Datos Generales'!AL263)</f>
        <v/>
      </c>
      <c r="AM25" s="46" t="str">
        <f>IF('Datos Generales'!AM263=0,"",Índice!$G$51*'Datos Generales'!AM263)</f>
        <v/>
      </c>
      <c r="AN25" s="46" t="str">
        <f>IF('Datos Generales'!AN263=0,"",Índice!$G$51*'Datos Generales'!AN263)</f>
        <v/>
      </c>
      <c r="AO25" s="46" t="str">
        <f>IF('Datos Generales'!AO263=0,"",Índice!$G$51*'Datos Generales'!AO263)</f>
        <v/>
      </c>
      <c r="AP25" s="46" t="str">
        <f>IF('Datos Generales'!AP263=0,"",Índice!$G$51*'Datos Generales'!AP263)</f>
        <v/>
      </c>
      <c r="AQ25" s="46">
        <f>IF('Datos Generales'!AQ263=0,"",Índice!$G$51*'Datos Generales'!AQ263)</f>
        <v>725208.91858352011</v>
      </c>
      <c r="AS25" s="46">
        <f>Índice!$F$51*'Datos Generales'!AS263</f>
        <v>689919.4559680291</v>
      </c>
      <c r="AT25" s="71">
        <f t="shared" si="0"/>
        <v>5.1150119496160995E-2</v>
      </c>
      <c r="AV25" s="75">
        <f t="shared" si="1"/>
        <v>1.8561667071434189E-2</v>
      </c>
      <c r="AW25" s="75">
        <f t="shared" si="2"/>
        <v>1.931793001189375E-2</v>
      </c>
    </row>
    <row r="26" spans="2:49">
      <c r="B26" s="73" t="s">
        <v>309</v>
      </c>
      <c r="C26" s="46">
        <f>IF('Datos Generales'!C264=0,"",Índice!$G$51*'Datos Generales'!C264)</f>
        <v>10193.32348095403</v>
      </c>
      <c r="D26" s="46" t="str">
        <f>IF('Datos Generales'!D264=0,"",Índice!$G$51*'Datos Generales'!D264)</f>
        <v/>
      </c>
      <c r="E26" s="46">
        <f>IF('Datos Generales'!E264=0,"",Índice!$G$51*'Datos Generales'!E264)</f>
        <v>1372.2681302635392</v>
      </c>
      <c r="F26" s="46" t="str">
        <f>IF('Datos Generales'!F264=0,"",Índice!$G$51*'Datos Generales'!F264)</f>
        <v/>
      </c>
      <c r="G26" s="46" t="str">
        <f>IF('Datos Generales'!G264=0,"",Índice!$G$51*'Datos Generales'!G264)</f>
        <v/>
      </c>
      <c r="H26" s="46">
        <f>IF('Datos Generales'!H264=0,"",Índice!$G$51*'Datos Generales'!H264)</f>
        <v>2288.1149192835574</v>
      </c>
      <c r="I26" s="46">
        <f>IF('Datos Generales'!I264=0,"",Índice!$G$51*'Datos Generales'!I264)</f>
        <v>8031.6926057657629</v>
      </c>
      <c r="J26" s="46">
        <f>IF('Datos Generales'!J264=0,"",Índice!$G$51*'Datos Generales'!J264)</f>
        <v>6851.0864723060931</v>
      </c>
      <c r="K26" s="46" t="str">
        <f>IF('Datos Generales'!K264=0,"",Índice!$G$51*'Datos Generales'!K264)</f>
        <v/>
      </c>
      <c r="L26" s="46" t="str">
        <f>IF('Datos Generales'!L264=0,"",Índice!$G$51*'Datos Generales'!L264)</f>
        <v/>
      </c>
      <c r="M26" s="46" t="str">
        <f>IF('Datos Generales'!M264=0,"",Índice!$G$51*'Datos Generales'!M264)</f>
        <v/>
      </c>
      <c r="N26" s="46" t="str">
        <f>IF('Datos Generales'!N264=0,"",Índice!$G$51*'Datos Generales'!N264)</f>
        <v/>
      </c>
      <c r="O26" s="46" t="str">
        <f>IF('Datos Generales'!O264=0,"",Índice!$G$51*'Datos Generales'!O264)</f>
        <v/>
      </c>
      <c r="P26" s="46">
        <f>IF('Datos Generales'!P264=0,"",Índice!$G$51*'Datos Generales'!P264)</f>
        <v>2670.0861258228974</v>
      </c>
      <c r="Q26" s="46" t="str">
        <f>IF('Datos Generales'!Q264=0,"",Índice!$G$51*'Datos Generales'!Q264)</f>
        <v/>
      </c>
      <c r="R26" s="46">
        <f>IF('Datos Generales'!R264=0,"",Índice!$G$51*'Datos Generales'!R264)</f>
        <v>1766.0478288231591</v>
      </c>
      <c r="S26" s="46" t="str">
        <f>IF('Datos Generales'!S264=0,"",Índice!$G$51*'Datos Generales'!S264)</f>
        <v/>
      </c>
      <c r="T26" s="46">
        <f>IF('Datos Generales'!T264=0,"",Índice!$G$51*'Datos Generales'!T264)</f>
        <v>10340.62303335431</v>
      </c>
      <c r="U26" s="46" t="str">
        <f>IF('Datos Generales'!U264=0,"",Índice!$G$51*'Datos Generales'!U264)</f>
        <v/>
      </c>
      <c r="V26" s="46">
        <f>IF('Datos Generales'!V264=0,"",Índice!$G$51*'Datos Generales'!V264)</f>
        <v>3077.1596863266418</v>
      </c>
      <c r="W26" s="46" t="str">
        <f>IF('Datos Generales'!W264=0,"",Índice!$G$51*'Datos Generales'!W264)</f>
        <v/>
      </c>
      <c r="X26" s="46">
        <f>IF('Datos Generales'!X264=0,"",Índice!$G$51*'Datos Generales'!X264)</f>
        <v>2100.863733108944</v>
      </c>
      <c r="Y26" s="46">
        <f>IF('Datos Generales'!Y264=0,"",Índice!$G$51*'Datos Generales'!Y264)</f>
        <v>2101.0405102495383</v>
      </c>
      <c r="Z26" s="46">
        <f>IF('Datos Generales'!Z264=0,"",Índice!$G$51*'Datos Generales'!Z264)</f>
        <v>100.7629701388054</v>
      </c>
      <c r="AA26" s="46">
        <f>IF('Datos Generales'!AA264=0,"",Índice!$G$51*'Datos Generales'!AA264)</f>
        <v>528.34267895149935</v>
      </c>
      <c r="AB26" s="46">
        <f>IF('Datos Generales'!AB264=0,"",Índice!$G$51*'Datos Generales'!AB264)</f>
        <v>4041.346405413623</v>
      </c>
      <c r="AC26" s="46" t="str">
        <f>IF('Datos Generales'!AC264=0,"",Índice!$G$51*'Datos Generales'!AC264)</f>
        <v/>
      </c>
      <c r="AD26" s="46" t="str">
        <f>IF('Datos Generales'!AD264=0,"",Índice!$G$51*'Datos Generales'!AD264)</f>
        <v/>
      </c>
      <c r="AE26" s="46" t="str">
        <f>IF('Datos Generales'!AE264=0,"",Índice!$G$51*'Datos Generales'!AE264)</f>
        <v/>
      </c>
      <c r="AF26" s="46" t="str">
        <f>IF('Datos Generales'!AF264=0,"",Índice!$G$51*'Datos Generales'!AF264)</f>
        <v/>
      </c>
      <c r="AG26" s="46" t="str">
        <f>IF('Datos Generales'!AG264=0,"",Índice!$G$51*'Datos Generales'!AG264)</f>
        <v/>
      </c>
      <c r="AH26" s="46" t="str">
        <f>IF('Datos Generales'!AH264=0,"",Índice!$G$51*'Datos Generales'!AH264)</f>
        <v/>
      </c>
      <c r="AI26" s="46" t="str">
        <f>IF('Datos Generales'!AI264=0,"",Índice!$G$51*'Datos Generales'!AI264)</f>
        <v/>
      </c>
      <c r="AJ26" s="46" t="str">
        <f>IF('Datos Generales'!AJ264=0,"",Índice!$G$51*'Datos Generales'!AJ264)</f>
        <v/>
      </c>
      <c r="AK26" s="46" t="str">
        <f>IF('Datos Generales'!AK264=0,"",Índice!$G$51*'Datos Generales'!AK264)</f>
        <v/>
      </c>
      <c r="AL26" s="46" t="str">
        <f>IF('Datos Generales'!AL264=0,"",Índice!$G$51*'Datos Generales'!AL264)</f>
        <v/>
      </c>
      <c r="AM26" s="46" t="str">
        <f>IF('Datos Generales'!AM264=0,"",Índice!$G$51*'Datos Generales'!AM264)</f>
        <v/>
      </c>
      <c r="AN26" s="46" t="str">
        <f>IF('Datos Generales'!AN264=0,"",Índice!$G$51*'Datos Generales'!AN264)</f>
        <v/>
      </c>
      <c r="AO26" s="46" t="str">
        <f>IF('Datos Generales'!AO264=0,"",Índice!$G$51*'Datos Generales'!AO264)</f>
        <v/>
      </c>
      <c r="AP26" s="46" t="str">
        <f>IF('Datos Generales'!AP264=0,"",Índice!$G$51*'Datos Generales'!AP264)</f>
        <v/>
      </c>
      <c r="AQ26" s="46">
        <f>IF('Datos Generales'!AQ264=0,"",Índice!$G$51*'Datos Generales'!AQ264)</f>
        <v>55462.758580762398</v>
      </c>
      <c r="AS26" s="46">
        <f>Índice!$F$51*'Datos Generales'!AS264</f>
        <v>59043.878246989821</v>
      </c>
      <c r="AT26" s="71">
        <f t="shared" si="0"/>
        <v>-6.0651836778861878E-2</v>
      </c>
      <c r="AV26" s="75">
        <f t="shared" si="1"/>
        <v>1.4195650842935396E-3</v>
      </c>
      <c r="AW26" s="75">
        <f t="shared" si="2"/>
        <v>1.6532444443181219E-3</v>
      </c>
    </row>
    <row r="27" spans="2:49">
      <c r="B27" s="73" t="s">
        <v>310</v>
      </c>
      <c r="C27" s="46">
        <f>IF('Datos Generales'!C265=0,"",Índice!$G$51*'Datos Generales'!C265)</f>
        <v>164.31435218249058</v>
      </c>
      <c r="D27" s="46" t="str">
        <f>IF('Datos Generales'!D265=0,"",Índice!$G$51*'Datos Generales'!D265)</f>
        <v/>
      </c>
      <c r="E27" s="46">
        <f>IF('Datos Generales'!E265=0,"",Índice!$G$51*'Datos Generales'!E265)</f>
        <v>80691.455565297932</v>
      </c>
      <c r="F27" s="46" t="str">
        <f>IF('Datos Generales'!F265=0,"",Índice!$G$51*'Datos Generales'!F265)</f>
        <v/>
      </c>
      <c r="G27" s="46" t="str">
        <f>IF('Datos Generales'!G265=0,"",Índice!$G$51*'Datos Generales'!G265)</f>
        <v/>
      </c>
      <c r="H27" s="46" t="str">
        <f>IF('Datos Generales'!H265=0,"",Índice!$G$51*'Datos Generales'!H265)</f>
        <v/>
      </c>
      <c r="I27" s="46">
        <f>IF('Datos Generales'!I265=0,"",Índice!$G$51*'Datos Generales'!I265)</f>
        <v>72803.499833829483</v>
      </c>
      <c r="J27" s="46">
        <f>IF('Datos Generales'!J265=0,"",Índice!$G$51*'Datos Generales'!J265)</f>
        <v>12139.993353179512</v>
      </c>
      <c r="K27" s="46" t="str">
        <f>IF('Datos Generales'!K265=0,"",Índice!$G$51*'Datos Generales'!K265)</f>
        <v/>
      </c>
      <c r="L27" s="46">
        <f>IF('Datos Generales'!L265=0,"",Índice!$G$51*'Datos Generales'!L265)</f>
        <v>4181.8400379010191</v>
      </c>
      <c r="M27" s="46" t="str">
        <f>IF('Datos Generales'!M265=0,"",Índice!$G$51*'Datos Generales'!M265)</f>
        <v/>
      </c>
      <c r="N27" s="46" t="str">
        <f>IF('Datos Generales'!N265=0,"",Índice!$G$51*'Datos Generales'!N265)</f>
        <v/>
      </c>
      <c r="O27" s="46" t="str">
        <f>IF('Datos Generales'!O265=0,"",Índice!$G$51*'Datos Generales'!O265)</f>
        <v/>
      </c>
      <c r="P27" s="46">
        <f>IF('Datos Generales'!P265=0,"",Índice!$G$51*'Datos Generales'!P265)</f>
        <v>10930.528351517807</v>
      </c>
      <c r="Q27" s="46" t="str">
        <f>IF('Datos Generales'!Q265=0,"",Índice!$G$51*'Datos Generales'!Q265)</f>
        <v/>
      </c>
      <c r="R27" s="46">
        <f>IF('Datos Generales'!R265=0,"",Índice!$G$51*'Datos Generales'!R265)</f>
        <v>92248.543356361493</v>
      </c>
      <c r="S27" s="46" t="str">
        <f>IF('Datos Generales'!S265=0,"",Índice!$G$51*'Datos Generales'!S265)</f>
        <v/>
      </c>
      <c r="T27" s="46">
        <f>IF('Datos Generales'!T265=0,"",Índice!$G$51*'Datos Generales'!T265)</f>
        <v>77293.41823350139</v>
      </c>
      <c r="U27" s="46" t="str">
        <f>IF('Datos Generales'!U265=0,"",Índice!$G$51*'Datos Generales'!U265)</f>
        <v/>
      </c>
      <c r="V27" s="46">
        <f>IF('Datos Generales'!V265=0,"",Índice!$G$51*'Datos Generales'!V265)</f>
        <v>38614.270511451621</v>
      </c>
      <c r="W27" s="46" t="str">
        <f>IF('Datos Generales'!W265=0,"",Índice!$G$51*'Datos Generales'!W265)</f>
        <v/>
      </c>
      <c r="X27" s="46">
        <f>IF('Datos Generales'!X265=0,"",Índice!$G$51*'Datos Generales'!X265)</f>
        <v>3544.9561946245603</v>
      </c>
      <c r="Y27" s="46">
        <f>IF('Datos Generales'!Y265=0,"",Índice!$G$51*'Datos Generales'!Y265)</f>
        <v>129168.13980950495</v>
      </c>
      <c r="Z27" s="46" t="str">
        <f>IF('Datos Generales'!Z265=0,"",Índice!$G$51*'Datos Generales'!Z265)</f>
        <v/>
      </c>
      <c r="AA27" s="46">
        <f>IF('Datos Generales'!AA265=0,"",Índice!$G$51*'Datos Generales'!AA265)</f>
        <v>21996.202827020032</v>
      </c>
      <c r="AB27" s="46">
        <f>IF('Datos Generales'!AB265=0,"",Índice!$G$51*'Datos Generales'!AB265)</f>
        <v>94607.766880449155</v>
      </c>
      <c r="AC27" s="46" t="str">
        <f>IF('Datos Generales'!AC265=0,"",Índice!$G$51*'Datos Generales'!AC265)</f>
        <v/>
      </c>
      <c r="AD27" s="46" t="str">
        <f>IF('Datos Generales'!AD265=0,"",Índice!$G$51*'Datos Generales'!AD265)</f>
        <v/>
      </c>
      <c r="AE27" s="46" t="str">
        <f>IF('Datos Generales'!AE265=0,"",Índice!$G$51*'Datos Generales'!AE265)</f>
        <v/>
      </c>
      <c r="AF27" s="46" t="str">
        <f>IF('Datos Generales'!AF265=0,"",Índice!$G$51*'Datos Generales'!AF265)</f>
        <v/>
      </c>
      <c r="AG27" s="46" t="str">
        <f>IF('Datos Generales'!AG265=0,"",Índice!$G$51*'Datos Generales'!AG265)</f>
        <v/>
      </c>
      <c r="AH27" s="46" t="str">
        <f>IF('Datos Generales'!AH265=0,"",Índice!$G$51*'Datos Generales'!AH265)</f>
        <v/>
      </c>
      <c r="AI27" s="46" t="str">
        <f>IF('Datos Generales'!AI265=0,"",Índice!$G$51*'Datos Generales'!AI265)</f>
        <v/>
      </c>
      <c r="AJ27" s="46" t="str">
        <f>IF('Datos Generales'!AJ265=0,"",Índice!$G$51*'Datos Generales'!AJ265)</f>
        <v/>
      </c>
      <c r="AK27" s="46" t="str">
        <f>IF('Datos Generales'!AK265=0,"",Índice!$G$51*'Datos Generales'!AK265)</f>
        <v/>
      </c>
      <c r="AL27" s="46" t="str">
        <f>IF('Datos Generales'!AL265=0,"",Índice!$G$51*'Datos Generales'!AL265)</f>
        <v/>
      </c>
      <c r="AM27" s="46" t="str">
        <f>IF('Datos Generales'!AM265=0,"",Índice!$G$51*'Datos Generales'!AM265)</f>
        <v/>
      </c>
      <c r="AN27" s="46" t="str">
        <f>IF('Datos Generales'!AN265=0,"",Índice!$G$51*'Datos Generales'!AN265)</f>
        <v/>
      </c>
      <c r="AO27" s="46" t="str">
        <f>IF('Datos Generales'!AO265=0,"",Índice!$G$51*'Datos Generales'!AO265)</f>
        <v/>
      </c>
      <c r="AP27" s="46" t="str">
        <f>IF('Datos Generales'!AP265=0,"",Índice!$G$51*'Datos Generales'!AP265)</f>
        <v/>
      </c>
      <c r="AQ27" s="46">
        <f>IF('Datos Generales'!AQ265=0,"",Índice!$G$51*'Datos Generales'!AQ265)</f>
        <v>638384.92930682143</v>
      </c>
      <c r="AS27" s="46">
        <f>Índice!$F$51*'Datos Generales'!AS265</f>
        <v>618193.01056332397</v>
      </c>
      <c r="AT27" s="71">
        <f t="shared" si="0"/>
        <v>3.2662806596758021E-2</v>
      </c>
      <c r="AV27" s="75">
        <f t="shared" si="1"/>
        <v>1.6339413674557008E-2</v>
      </c>
      <c r="AW27" s="75">
        <f t="shared" si="2"/>
        <v>1.7309570281864306E-2</v>
      </c>
    </row>
    <row r="28" spans="2:49">
      <c r="B28" s="73" t="s">
        <v>311</v>
      </c>
      <c r="C28" s="46">
        <f>IF('Datos Generales'!C266=0,"",Índice!$G$51*'Datos Generales'!C266)</f>
        <v>69495.734367597455</v>
      </c>
      <c r="D28" s="46" t="str">
        <f>IF('Datos Generales'!D266=0,"",Índice!$G$51*'Datos Generales'!D266)</f>
        <v/>
      </c>
      <c r="E28" s="46">
        <f>IF('Datos Generales'!E266=0,"",Índice!$G$51*'Datos Generales'!E266)</f>
        <v>11011.866209756683</v>
      </c>
      <c r="F28" s="46" t="str">
        <f>IF('Datos Generales'!F266=0,"",Índice!$G$51*'Datos Generales'!F266)</f>
        <v/>
      </c>
      <c r="G28" s="46" t="str">
        <f>IF('Datos Generales'!G266=0,"",Índice!$G$51*'Datos Generales'!G266)</f>
        <v/>
      </c>
      <c r="H28" s="46">
        <f>IF('Datos Generales'!H266=0,"",Índice!$G$51*'Datos Generales'!H266)</f>
        <v>23058.898607703239</v>
      </c>
      <c r="I28" s="46">
        <f>IF('Datos Generales'!I266=0,"",Índice!$G$51*'Datos Generales'!I266)</f>
        <v>206585.39042999269</v>
      </c>
      <c r="J28" s="46" t="str">
        <f>IF('Datos Generales'!J266=0,"",Índice!$G$51*'Datos Generales'!J266)</f>
        <v/>
      </c>
      <c r="K28" s="46" t="str">
        <f>IF('Datos Generales'!K266=0,"",Índice!$G$51*'Datos Generales'!K266)</f>
        <v/>
      </c>
      <c r="L28" s="46">
        <f>IF('Datos Generales'!L266=0,"",Índice!$G$51*'Datos Generales'!L266)</f>
        <v>10163.006201342092</v>
      </c>
      <c r="M28" s="46" t="str">
        <f>IF('Datos Generales'!M266=0,"",Índice!$G$51*'Datos Generales'!M266)</f>
        <v/>
      </c>
      <c r="N28" s="46" t="str">
        <f>IF('Datos Generales'!N266=0,"",Índice!$G$51*'Datos Generales'!N266)</f>
        <v/>
      </c>
      <c r="O28" s="46" t="str">
        <f>IF('Datos Generales'!O266=0,"",Índice!$G$51*'Datos Generales'!O266)</f>
        <v/>
      </c>
      <c r="P28" s="46">
        <f>IF('Datos Generales'!P266=0,"",Índice!$G$51*'Datos Generales'!P266)</f>
        <v>180.88720911321514</v>
      </c>
      <c r="Q28" s="46" t="str">
        <f>IF('Datos Generales'!Q266=0,"",Índice!$G$51*'Datos Generales'!Q266)</f>
        <v/>
      </c>
      <c r="R28" s="46">
        <f>IF('Datos Generales'!R266=0,"",Índice!$G$51*'Datos Generales'!R266)</f>
        <v>61419.714893827644</v>
      </c>
      <c r="S28" s="46" t="str">
        <f>IF('Datos Generales'!S266=0,"",Índice!$G$51*'Datos Generales'!S266)</f>
        <v/>
      </c>
      <c r="T28" s="46">
        <f>IF('Datos Generales'!T266=0,"",Índice!$G$51*'Datos Generales'!T266)</f>
        <v>82526.419343661822</v>
      </c>
      <c r="U28" s="46" t="str">
        <f>IF('Datos Generales'!U266=0,"",Índice!$G$51*'Datos Generales'!U266)</f>
        <v/>
      </c>
      <c r="V28" s="46">
        <f>IF('Datos Generales'!V266=0,"",Índice!$G$51*'Datos Generales'!V266)</f>
        <v>167397.16873731624</v>
      </c>
      <c r="W28" s="46" t="str">
        <f>IF('Datos Generales'!W266=0,"",Índice!$G$51*'Datos Generales'!W266)</f>
        <v/>
      </c>
      <c r="X28" s="46">
        <f>IF('Datos Generales'!X266=0,"",Índice!$G$51*'Datos Generales'!X266)</f>
        <v>13177.896139894357</v>
      </c>
      <c r="Y28" s="46">
        <f>IF('Datos Generales'!Y266=0,"",Índice!$G$51*'Datos Generales'!Y266)</f>
        <v>171509.5795532488</v>
      </c>
      <c r="Z28" s="46" t="str">
        <f>IF('Datos Generales'!Z266=0,"",Índice!$G$51*'Datos Generales'!Z266)</f>
        <v/>
      </c>
      <c r="AA28" s="46">
        <f>IF('Datos Generales'!AA266=0,"",Índice!$G$51*'Datos Generales'!AA266)</f>
        <v>3379.5811795985037</v>
      </c>
      <c r="AB28" s="46">
        <f>IF('Datos Generales'!AB266=0,"",Índice!$G$51*'Datos Generales'!AB266)</f>
        <v>223853.68863181563</v>
      </c>
      <c r="AC28" s="46" t="str">
        <f>IF('Datos Generales'!AC266=0,"",Índice!$G$51*'Datos Generales'!AC266)</f>
        <v/>
      </c>
      <c r="AD28" s="46" t="str">
        <f>IF('Datos Generales'!AD266=0,"",Índice!$G$51*'Datos Generales'!AD266)</f>
        <v/>
      </c>
      <c r="AE28" s="46" t="str">
        <f>IF('Datos Generales'!AE266=0,"",Índice!$G$51*'Datos Generales'!AE266)</f>
        <v/>
      </c>
      <c r="AF28" s="46" t="str">
        <f>IF('Datos Generales'!AF266=0,"",Índice!$G$51*'Datos Generales'!AF266)</f>
        <v/>
      </c>
      <c r="AG28" s="46" t="str">
        <f>IF('Datos Generales'!AG266=0,"",Índice!$G$51*'Datos Generales'!AG266)</f>
        <v/>
      </c>
      <c r="AH28" s="46" t="str">
        <f>IF('Datos Generales'!AH266=0,"",Índice!$G$51*'Datos Generales'!AH266)</f>
        <v/>
      </c>
      <c r="AI28" s="46" t="str">
        <f>IF('Datos Generales'!AI266=0,"",Índice!$G$51*'Datos Generales'!AI266)</f>
        <v/>
      </c>
      <c r="AJ28" s="46" t="str">
        <f>IF('Datos Generales'!AJ266=0,"",Índice!$G$51*'Datos Generales'!AJ266)</f>
        <v/>
      </c>
      <c r="AK28" s="46" t="str">
        <f>IF('Datos Generales'!AK266=0,"",Índice!$G$51*'Datos Generales'!AK266)</f>
        <v/>
      </c>
      <c r="AL28" s="46" t="str">
        <f>IF('Datos Generales'!AL266=0,"",Índice!$G$51*'Datos Generales'!AL266)</f>
        <v/>
      </c>
      <c r="AM28" s="46" t="str">
        <f>IF('Datos Generales'!AM266=0,"",Índice!$G$51*'Datos Generales'!AM266)</f>
        <v/>
      </c>
      <c r="AN28" s="46" t="str">
        <f>IF('Datos Generales'!AN266=0,"",Índice!$G$51*'Datos Generales'!AN266)</f>
        <v/>
      </c>
      <c r="AO28" s="46" t="str">
        <f>IF('Datos Generales'!AO266=0,"",Índice!$G$51*'Datos Generales'!AO266)</f>
        <v/>
      </c>
      <c r="AP28" s="46" t="str">
        <f>IF('Datos Generales'!AP266=0,"",Índice!$G$51*'Datos Generales'!AP266)</f>
        <v/>
      </c>
      <c r="AQ28" s="46">
        <f>IF('Datos Generales'!AQ266=0,"",Índice!$G$51*'Datos Generales'!AQ266)</f>
        <v>1043759.8315048683</v>
      </c>
      <c r="AS28" s="46">
        <f>Índice!$F$51*'Datos Generales'!AS266</f>
        <v>1264298.4044232292</v>
      </c>
      <c r="AT28" s="71">
        <f t="shared" si="0"/>
        <v>-0.17443553843522419</v>
      </c>
      <c r="AV28" s="75">
        <f t="shared" si="1"/>
        <v>2.6714953440962648E-2</v>
      </c>
      <c r="AW28" s="75">
        <f t="shared" si="2"/>
        <v>3.5400694790565054E-2</v>
      </c>
    </row>
    <row r="29" spans="2:49">
      <c r="B29" s="73" t="s">
        <v>312</v>
      </c>
      <c r="C29" s="46">
        <f>IF('Datos Generales'!C267=0,"",Índice!$G$51*'Datos Generales'!C267)</f>
        <v>544.47359303073802</v>
      </c>
      <c r="D29" s="46" t="str">
        <f>IF('Datos Generales'!D267=0,"",Índice!$G$51*'Datos Generales'!D267)</f>
        <v/>
      </c>
      <c r="E29" s="46">
        <f>IF('Datos Generales'!E267=0,"",Índice!$G$51*'Datos Generales'!E267)</f>
        <v>509.93041167860497</v>
      </c>
      <c r="F29" s="46" t="str">
        <f>IF('Datos Generales'!F267=0,"",Índice!$G$51*'Datos Generales'!F267)</f>
        <v/>
      </c>
      <c r="G29" s="46" t="str">
        <f>IF('Datos Generales'!G267=0,"",Índice!$G$51*'Datos Generales'!G267)</f>
        <v/>
      </c>
      <c r="H29" s="46" t="str">
        <f>IF('Datos Generales'!H267=0,"",Índice!$G$51*'Datos Generales'!H267)</f>
        <v/>
      </c>
      <c r="I29" s="46">
        <f>IF('Datos Generales'!I267=0,"",Índice!$G$51*'Datos Generales'!I267)</f>
        <v>853.03809193825521</v>
      </c>
      <c r="J29" s="46" t="str">
        <f>IF('Datos Generales'!J267=0,"",Índice!$G$51*'Datos Generales'!J267)</f>
        <v/>
      </c>
      <c r="K29" s="46" t="str">
        <f>IF('Datos Generales'!K267=0,"",Índice!$G$51*'Datos Generales'!K267)</f>
        <v/>
      </c>
      <c r="L29" s="46">
        <f>IF('Datos Generales'!L267=0,"",Índice!$G$51*'Datos Generales'!L267)</f>
        <v>337.42336710955232</v>
      </c>
      <c r="M29" s="46" t="str">
        <f>IF('Datos Generales'!M267=0,"",Índice!$G$51*'Datos Generales'!M267)</f>
        <v/>
      </c>
      <c r="N29" s="46" t="str">
        <f>IF('Datos Generales'!N267=0,"",Índice!$G$51*'Datos Generales'!N267)</f>
        <v/>
      </c>
      <c r="O29" s="46" t="str">
        <f>IF('Datos Generales'!O267=0,"",Índice!$G$51*'Datos Generales'!O267)</f>
        <v/>
      </c>
      <c r="P29" s="46">
        <f>IF('Datos Generales'!P267=0,"",Índice!$G$51*'Datos Generales'!P267)</f>
        <v>95.41546163582494</v>
      </c>
      <c r="Q29" s="46" t="str">
        <f>IF('Datos Generales'!Q267=0,"",Índice!$G$51*'Datos Generales'!Q267)</f>
        <v/>
      </c>
      <c r="R29" s="46">
        <f>IF('Datos Generales'!R267=0,"",Índice!$G$51*'Datos Generales'!R267)</f>
        <v>7597.748919891671</v>
      </c>
      <c r="S29" s="46" t="str">
        <f>IF('Datos Generales'!S267=0,"",Índice!$G$51*'Datos Generales'!S267)</f>
        <v/>
      </c>
      <c r="T29" s="46">
        <f>IF('Datos Generales'!T267=0,"",Índice!$G$51*'Datos Generales'!T267)</f>
        <v>699.4629510468742</v>
      </c>
      <c r="U29" s="46" t="str">
        <f>IF('Datos Generales'!U267=0,"",Índice!$G$51*'Datos Generales'!U267)</f>
        <v/>
      </c>
      <c r="V29" s="46">
        <f>IF('Datos Generales'!V267=0,"",Índice!$G$51*'Datos Generales'!V267)</f>
        <v>1894.2996443243931</v>
      </c>
      <c r="W29" s="46" t="str">
        <f>IF('Datos Generales'!W267=0,"",Índice!$G$51*'Datos Generales'!W267)</f>
        <v/>
      </c>
      <c r="X29" s="46" t="str">
        <f>IF('Datos Generales'!X267=0,"",Índice!$G$51*'Datos Generales'!X267)</f>
        <v/>
      </c>
      <c r="Y29" s="46">
        <f>IF('Datos Generales'!Y267=0,"",Índice!$G$51*'Datos Generales'!Y267)</f>
        <v>1110.0720543625062</v>
      </c>
      <c r="Z29" s="46" t="str">
        <f>IF('Datos Generales'!Z267=0,"",Índice!$G$51*'Datos Generales'!Z267)</f>
        <v/>
      </c>
      <c r="AA29" s="46">
        <f>IF('Datos Generales'!AA267=0,"",Índice!$G$51*'Datos Generales'!AA267)</f>
        <v>8.7504684594225743</v>
      </c>
      <c r="AB29" s="46">
        <f>IF('Datos Generales'!AB267=0,"",Índice!$G$51*'Datos Generales'!AB267)</f>
        <v>7997.1768690647068</v>
      </c>
      <c r="AC29" s="46" t="str">
        <f>IF('Datos Generales'!AC267=0,"",Índice!$G$51*'Datos Generales'!AC267)</f>
        <v/>
      </c>
      <c r="AD29" s="46" t="str">
        <f>IF('Datos Generales'!AD267=0,"",Índice!$G$51*'Datos Generales'!AD267)</f>
        <v/>
      </c>
      <c r="AE29" s="46" t="str">
        <f>IF('Datos Generales'!AE267=0,"",Índice!$G$51*'Datos Generales'!AE267)</f>
        <v/>
      </c>
      <c r="AF29" s="46" t="str">
        <f>IF('Datos Generales'!AF267=0,"",Índice!$G$51*'Datos Generales'!AF267)</f>
        <v/>
      </c>
      <c r="AG29" s="46" t="str">
        <f>IF('Datos Generales'!AG267=0,"",Índice!$G$51*'Datos Generales'!AG267)</f>
        <v/>
      </c>
      <c r="AH29" s="46" t="str">
        <f>IF('Datos Generales'!AH267=0,"",Índice!$G$51*'Datos Generales'!AH267)</f>
        <v/>
      </c>
      <c r="AI29" s="46" t="str">
        <f>IF('Datos Generales'!AI267=0,"",Índice!$G$51*'Datos Generales'!AI267)</f>
        <v/>
      </c>
      <c r="AJ29" s="46" t="str">
        <f>IF('Datos Generales'!AJ267=0,"",Índice!$G$51*'Datos Generales'!AJ267)</f>
        <v/>
      </c>
      <c r="AK29" s="46" t="str">
        <f>IF('Datos Generales'!AK267=0,"",Índice!$G$51*'Datos Generales'!AK267)</f>
        <v/>
      </c>
      <c r="AL29" s="46" t="str">
        <f>IF('Datos Generales'!AL267=0,"",Índice!$G$51*'Datos Generales'!AL267)</f>
        <v/>
      </c>
      <c r="AM29" s="46" t="str">
        <f>IF('Datos Generales'!AM267=0,"",Índice!$G$51*'Datos Generales'!AM267)</f>
        <v/>
      </c>
      <c r="AN29" s="46" t="str">
        <f>IF('Datos Generales'!AN267=0,"",Índice!$G$51*'Datos Generales'!AN267)</f>
        <v/>
      </c>
      <c r="AO29" s="46" t="str">
        <f>IF('Datos Generales'!AO267=0,"",Índice!$G$51*'Datos Generales'!AO267)</f>
        <v/>
      </c>
      <c r="AP29" s="46" t="str">
        <f>IF('Datos Generales'!AP267=0,"",Índice!$G$51*'Datos Generales'!AP267)</f>
        <v/>
      </c>
      <c r="AQ29" s="46">
        <f>IF('Datos Generales'!AQ267=0,"",Índice!$G$51*'Datos Generales'!AQ267)</f>
        <v>21647.791832542549</v>
      </c>
      <c r="AS29" s="46">
        <f>Índice!$F$51*'Datos Generales'!AS267</f>
        <v>21428.157016778066</v>
      </c>
      <c r="AT29" s="71">
        <f t="shared" si="0"/>
        <v>1.0249822959226496E-2</v>
      </c>
      <c r="AV29" s="75">
        <f t="shared" si="1"/>
        <v>5.5407358421929098E-4</v>
      </c>
      <c r="AW29" s="75">
        <f t="shared" si="2"/>
        <v>5.9999414997389351E-4</v>
      </c>
    </row>
    <row r="30" spans="2:49">
      <c r="B30" s="73" t="s">
        <v>313</v>
      </c>
      <c r="C30" s="46">
        <f>IF('Datos Generales'!C268=0,"",Índice!$G$51*'Datos Generales'!C268)</f>
        <v>43348.185559428937</v>
      </c>
      <c r="D30" s="46" t="str">
        <f>IF('Datos Generales'!D268=0,"",Índice!$G$51*'Datos Generales'!D268)</f>
        <v/>
      </c>
      <c r="E30" s="46">
        <f>IF('Datos Generales'!E268=0,"",Índice!$G$51*'Datos Generales'!E268)</f>
        <v>7957.2028287878029</v>
      </c>
      <c r="F30" s="46" t="str">
        <f>IF('Datos Generales'!F268=0,"",Índice!$G$51*'Datos Generales'!F268)</f>
        <v/>
      </c>
      <c r="G30" s="46" t="str">
        <f>IF('Datos Generales'!G268=0,"",Índice!$G$51*'Datos Generales'!G268)</f>
        <v/>
      </c>
      <c r="H30" s="46">
        <f>IF('Datos Generales'!H268=0,"",Índice!$G$51*'Datos Generales'!H268)</f>
        <v>4470.8264684877067</v>
      </c>
      <c r="I30" s="46">
        <f>IF('Datos Generales'!I268=0,"",Índice!$G$51*'Datos Generales'!I268)</f>
        <v>3168.553468013944</v>
      </c>
      <c r="J30" s="46">
        <f>IF('Datos Generales'!J268=0,"",Índice!$G$51*'Datos Generales'!J268)</f>
        <v>347.32288698283844</v>
      </c>
      <c r="K30" s="46" t="str">
        <f>IF('Datos Generales'!K268=0,"",Índice!$G$51*'Datos Generales'!K268)</f>
        <v/>
      </c>
      <c r="L30" s="46">
        <f>IF('Datos Generales'!L268=0,"",Índice!$G$51*'Datos Generales'!L268)</f>
        <v>472.65787966426484</v>
      </c>
      <c r="M30" s="46" t="str">
        <f>IF('Datos Generales'!M268=0,"",Índice!$G$51*'Datos Generales'!M268)</f>
        <v/>
      </c>
      <c r="N30" s="46" t="str">
        <f>IF('Datos Generales'!N268=0,"",Índice!$G$51*'Datos Generales'!N268)</f>
        <v/>
      </c>
      <c r="O30" s="46" t="str">
        <f>IF('Datos Generales'!O268=0,"",Índice!$G$51*'Datos Generales'!O268)</f>
        <v/>
      </c>
      <c r="P30" s="46">
        <f>IF('Datos Generales'!P268=0,"",Índice!$G$51*'Datos Generales'!P268)</f>
        <v>3607.8004681058683</v>
      </c>
      <c r="Q30" s="46" t="str">
        <f>IF('Datos Generales'!Q268=0,"",Índice!$G$51*'Datos Generales'!Q268)</f>
        <v/>
      </c>
      <c r="R30" s="46">
        <f>IF('Datos Generales'!R268=0,"",Índice!$G$51*'Datos Generales'!R268)</f>
        <v>7585.8606571866976</v>
      </c>
      <c r="S30" s="46" t="str">
        <f>IF('Datos Generales'!S268=0,"",Índice!$G$51*'Datos Generales'!S268)</f>
        <v/>
      </c>
      <c r="T30" s="46">
        <f>IF('Datos Generales'!T268=0,"",Índice!$G$51*'Datos Generales'!T268)</f>
        <v>10245.870485995714</v>
      </c>
      <c r="U30" s="46" t="str">
        <f>IF('Datos Generales'!U268=0,"",Índice!$G$51*'Datos Generales'!U268)</f>
        <v/>
      </c>
      <c r="V30" s="46">
        <f>IF('Datos Generales'!V268=0,"",Índice!$G$51*'Datos Generales'!V268)</f>
        <v>10132.512144589558</v>
      </c>
      <c r="W30" s="46" t="str">
        <f>IF('Datos Generales'!W268=0,"",Índice!$G$51*'Datos Generales'!W268)</f>
        <v/>
      </c>
      <c r="X30" s="46" t="str">
        <f>IF('Datos Generales'!X268=0,"",Índice!$G$51*'Datos Generales'!X268)</f>
        <v/>
      </c>
      <c r="Y30" s="46">
        <f>IF('Datos Generales'!Y268=0,"",Índice!$G$51*'Datos Generales'!Y268)</f>
        <v>15184.184102785301</v>
      </c>
      <c r="Z30" s="46" t="str">
        <f>IF('Datos Generales'!Z268=0,"",Índice!$G$51*'Datos Generales'!Z268)</f>
        <v/>
      </c>
      <c r="AA30" s="46">
        <f>IF('Datos Generales'!AA268=0,"",Índice!$G$51*'Datos Generales'!AA268)</f>
        <v>1165.0055508022147</v>
      </c>
      <c r="AB30" s="46">
        <f>IF('Datos Generales'!AB268=0,"",Índice!$G$51*'Datos Generales'!AB268)</f>
        <v>17568.068037985871</v>
      </c>
      <c r="AC30" s="46" t="str">
        <f>IF('Datos Generales'!AC268=0,"",Índice!$G$51*'Datos Generales'!AC268)</f>
        <v/>
      </c>
      <c r="AD30" s="46" t="str">
        <f>IF('Datos Generales'!AD268=0,"",Índice!$G$51*'Datos Generales'!AD268)</f>
        <v/>
      </c>
      <c r="AE30" s="46" t="str">
        <f>IF('Datos Generales'!AE268=0,"",Índice!$G$51*'Datos Generales'!AE268)</f>
        <v/>
      </c>
      <c r="AF30" s="46" t="str">
        <f>IF('Datos Generales'!AF268=0,"",Índice!$G$51*'Datos Generales'!AF268)</f>
        <v/>
      </c>
      <c r="AG30" s="46" t="str">
        <f>IF('Datos Generales'!AG268=0,"",Índice!$G$51*'Datos Generales'!AG268)</f>
        <v/>
      </c>
      <c r="AH30" s="46" t="str">
        <f>IF('Datos Generales'!AH268=0,"",Índice!$G$51*'Datos Generales'!AH268)</f>
        <v/>
      </c>
      <c r="AI30" s="46" t="str">
        <f>IF('Datos Generales'!AI268=0,"",Índice!$G$51*'Datos Generales'!AI268)</f>
        <v/>
      </c>
      <c r="AJ30" s="46" t="str">
        <f>IF('Datos Generales'!AJ268=0,"",Índice!$G$51*'Datos Generales'!AJ268)</f>
        <v/>
      </c>
      <c r="AK30" s="46" t="str">
        <f>IF('Datos Generales'!AK268=0,"",Índice!$G$51*'Datos Generales'!AK268)</f>
        <v/>
      </c>
      <c r="AL30" s="46" t="str">
        <f>IF('Datos Generales'!AL268=0,"",Índice!$G$51*'Datos Generales'!AL268)</f>
        <v/>
      </c>
      <c r="AM30" s="46" t="str">
        <f>IF('Datos Generales'!AM268=0,"",Índice!$G$51*'Datos Generales'!AM268)</f>
        <v/>
      </c>
      <c r="AN30" s="46" t="str">
        <f>IF('Datos Generales'!AN268=0,"",Índice!$G$51*'Datos Generales'!AN268)</f>
        <v/>
      </c>
      <c r="AO30" s="46" t="str">
        <f>IF('Datos Generales'!AO268=0,"",Índice!$G$51*'Datos Generales'!AO268)</f>
        <v/>
      </c>
      <c r="AP30" s="46" t="str">
        <f>IF('Datos Generales'!AP268=0,"",Índice!$G$51*'Datos Generales'!AP268)</f>
        <v/>
      </c>
      <c r="AQ30" s="46">
        <f>IF('Datos Generales'!AQ268=0,"",Índice!$G$51*'Datos Generales'!AQ268)</f>
        <v>125254.05053881671</v>
      </c>
      <c r="AS30" s="46">
        <f>Índice!$F$51*'Datos Generales'!AS268</f>
        <v>130118.42453296934</v>
      </c>
      <c r="AT30" s="71">
        <f t="shared" si="0"/>
        <v>-3.7384206053925118E-2</v>
      </c>
      <c r="AV30" s="75">
        <f t="shared" si="1"/>
        <v>3.2058678897539691E-3</v>
      </c>
      <c r="AW30" s="75">
        <f t="shared" si="2"/>
        <v>3.6433508239869985E-3</v>
      </c>
    </row>
    <row r="31" spans="2:49">
      <c r="B31" s="73" t="s">
        <v>314</v>
      </c>
      <c r="C31" s="46" t="str">
        <f>IF('Datos Generales'!C269=0,"",Índice!$G$51*'Datos Generales'!C269)</f>
        <v/>
      </c>
      <c r="D31" s="46" t="str">
        <f>IF('Datos Generales'!D269=0,"",Índice!$G$51*'Datos Generales'!D269)</f>
        <v/>
      </c>
      <c r="E31" s="46">
        <f>IF('Datos Generales'!E269=0,"",Índice!$G$51*'Datos Generales'!E269)</f>
        <v>369757.27937328967</v>
      </c>
      <c r="F31" s="46" t="str">
        <f>IF('Datos Generales'!F269=0,"",Índice!$G$51*'Datos Generales'!F269)</f>
        <v/>
      </c>
      <c r="G31" s="46" t="str">
        <f>IF('Datos Generales'!G269=0,"",Índice!$G$51*'Datos Generales'!G269)</f>
        <v/>
      </c>
      <c r="H31" s="46">
        <f>IF('Datos Generales'!H269=0,"",Índice!$G$51*'Datos Generales'!H269)</f>
        <v>25801.507555454988</v>
      </c>
      <c r="I31" s="46">
        <f>IF('Datos Generales'!I269=0,"",Índice!$G$51*'Datos Generales'!I269)</f>
        <v>150883.48795440563</v>
      </c>
      <c r="J31" s="46">
        <f>IF('Datos Generales'!J269=0,"",Índice!$G$51*'Datos Generales'!J269)</f>
        <v>13152.440231648765</v>
      </c>
      <c r="K31" s="46" t="str">
        <f>IF('Datos Generales'!K269=0,"",Índice!$G$51*'Datos Generales'!K269)</f>
        <v/>
      </c>
      <c r="L31" s="46">
        <f>IF('Datos Generales'!L269=0,"",Índice!$G$51*'Datos Generales'!L269)</f>
        <v>59798.00560029981</v>
      </c>
      <c r="M31" s="46" t="str">
        <f>IF('Datos Generales'!M269=0,"",Índice!$G$51*'Datos Generales'!M269)</f>
        <v/>
      </c>
      <c r="N31" s="46" t="str">
        <f>IF('Datos Generales'!N269=0,"",Índice!$G$51*'Datos Generales'!N269)</f>
        <v/>
      </c>
      <c r="O31" s="46" t="str">
        <f>IF('Datos Generales'!O269=0,"",Índice!$G$51*'Datos Generales'!O269)</f>
        <v/>
      </c>
      <c r="P31" s="46">
        <f>IF('Datos Generales'!P269=0,"",Índice!$G$51*'Datos Generales'!P269)</f>
        <v>26269.701812319243</v>
      </c>
      <c r="Q31" s="46" t="str">
        <f>IF('Datos Generales'!Q269=0,"",Índice!$G$51*'Datos Generales'!Q269)</f>
        <v/>
      </c>
      <c r="R31" s="46">
        <f>IF('Datos Generales'!R269=0,"",Índice!$G$51*'Datos Generales'!R269)</f>
        <v>261632.42198824784</v>
      </c>
      <c r="S31" s="46" t="str">
        <f>IF('Datos Generales'!S269=0,"",Índice!$G$51*'Datos Generales'!S269)</f>
        <v/>
      </c>
      <c r="T31" s="46">
        <f>IF('Datos Generales'!T269=0,"",Índice!$G$51*'Datos Generales'!T269)</f>
        <v>329780.5842130942</v>
      </c>
      <c r="U31" s="46" t="str">
        <f>IF('Datos Generales'!U269=0,"",Índice!$G$51*'Datos Generales'!U269)</f>
        <v/>
      </c>
      <c r="V31" s="46">
        <f>IF('Datos Generales'!V269=0,"",Índice!$G$51*'Datos Generales'!V269)</f>
        <v>161088.21356092801</v>
      </c>
      <c r="W31" s="46" t="str">
        <f>IF('Datos Generales'!W269=0,"",Índice!$G$51*'Datos Generales'!W269)</f>
        <v/>
      </c>
      <c r="X31" s="46" t="str">
        <f>IF('Datos Generales'!X269=0,"",Índice!$G$51*'Datos Generales'!X269)</f>
        <v/>
      </c>
      <c r="Y31" s="46">
        <f>IF('Datos Generales'!Y269=0,"",Índice!$G$51*'Datos Generales'!Y269)</f>
        <v>257995.63006908449</v>
      </c>
      <c r="Z31" s="46">
        <f>IF('Datos Generales'!Z269=0,"",Índice!$G$51*'Datos Generales'!Z269)</f>
        <v>133.90868400025454</v>
      </c>
      <c r="AA31" s="46">
        <f>IF('Datos Generales'!AA269=0,"",Índice!$G$51*'Datos Generales'!AA269)</f>
        <v>25640.242608947752</v>
      </c>
      <c r="AB31" s="46">
        <f>IF('Datos Generales'!AB269=0,"",Índice!$G$51*'Datos Generales'!AB269)</f>
        <v>200722.84172789048</v>
      </c>
      <c r="AC31" s="46">
        <f>IF('Datos Generales'!AC269=0,"",Índice!$G$51*'Datos Generales'!AC269)</f>
        <v>55498.34359819263</v>
      </c>
      <c r="AD31" s="46" t="str">
        <f>IF('Datos Generales'!AD269=0,"",Índice!$G$51*'Datos Generales'!AD269)</f>
        <v/>
      </c>
      <c r="AE31" s="46" t="str">
        <f>IF('Datos Generales'!AE269=0,"",Índice!$G$51*'Datos Generales'!AE269)</f>
        <v/>
      </c>
      <c r="AF31" s="46" t="str">
        <f>IF('Datos Generales'!AF269=0,"",Índice!$G$51*'Datos Generales'!AF269)</f>
        <v/>
      </c>
      <c r="AG31" s="46" t="str">
        <f>IF('Datos Generales'!AG269=0,"",Índice!$G$51*'Datos Generales'!AG269)</f>
        <v/>
      </c>
      <c r="AH31" s="46" t="str">
        <f>IF('Datos Generales'!AH269=0,"",Índice!$G$51*'Datos Generales'!AH269)</f>
        <v/>
      </c>
      <c r="AI31" s="46" t="str">
        <f>IF('Datos Generales'!AI269=0,"",Índice!$G$51*'Datos Generales'!AI269)</f>
        <v/>
      </c>
      <c r="AJ31" s="46" t="str">
        <f>IF('Datos Generales'!AJ269=0,"",Índice!$G$51*'Datos Generales'!AJ269)</f>
        <v/>
      </c>
      <c r="AK31" s="46" t="str">
        <f>IF('Datos Generales'!AK269=0,"",Índice!$G$51*'Datos Generales'!AK269)</f>
        <v/>
      </c>
      <c r="AL31" s="46" t="str">
        <f>IF('Datos Generales'!AL269=0,"",Índice!$G$51*'Datos Generales'!AL269)</f>
        <v/>
      </c>
      <c r="AM31" s="46" t="str">
        <f>IF('Datos Generales'!AM269=0,"",Índice!$G$51*'Datos Generales'!AM269)</f>
        <v/>
      </c>
      <c r="AN31" s="46" t="str">
        <f>IF('Datos Generales'!AN269=0,"",Índice!$G$51*'Datos Generales'!AN269)</f>
        <v/>
      </c>
      <c r="AO31" s="46" t="str">
        <f>IF('Datos Generales'!AO269=0,"",Índice!$G$51*'Datos Generales'!AO269)</f>
        <v/>
      </c>
      <c r="AP31" s="46" t="str">
        <f>IF('Datos Generales'!AP269=0,"",Índice!$G$51*'Datos Generales'!AP269)</f>
        <v/>
      </c>
      <c r="AQ31" s="46">
        <f>IF('Datos Generales'!AQ269=0,"",Índice!$G$51*'Datos Generales'!AQ269)</f>
        <v>1938154.6089778037</v>
      </c>
      <c r="AS31" s="46">
        <f>Índice!$F$51*'Datos Generales'!AS269</f>
        <v>1824885.8719710333</v>
      </c>
      <c r="AT31" s="71">
        <f t="shared" si="0"/>
        <v>6.2068942911169822E-2</v>
      </c>
      <c r="AV31" s="75">
        <f t="shared" si="1"/>
        <v>4.9606919692988478E-2</v>
      </c>
      <c r="AW31" s="75">
        <f t="shared" si="2"/>
        <v>5.1097294400788355E-2</v>
      </c>
    </row>
    <row r="32" spans="2:49">
      <c r="B32" s="73" t="s">
        <v>315</v>
      </c>
      <c r="C32" s="46">
        <f>IF('Datos Generales'!C270=0,"",Índice!$G$51*'Datos Generales'!C270)</f>
        <v>183394.96962968723</v>
      </c>
      <c r="D32" s="46" t="str">
        <f>IF('Datos Generales'!D270=0,"",Índice!$G$51*'Datos Generales'!D270)</f>
        <v/>
      </c>
      <c r="E32" s="46">
        <f>IF('Datos Generales'!E270=0,"",Índice!$G$51*'Datos Generales'!E270)</f>
        <v>76428.790013505757</v>
      </c>
      <c r="F32" s="46" t="str">
        <f>IF('Datos Generales'!F270=0,"",Índice!$G$51*'Datos Generales'!F270)</f>
        <v/>
      </c>
      <c r="G32" s="46" t="str">
        <f>IF('Datos Generales'!G270=0,"",Índice!$G$51*'Datos Generales'!G270)</f>
        <v/>
      </c>
      <c r="H32" s="46">
        <f>IF('Datos Generales'!H270=0,"",Índice!$G$51*'Datos Generales'!H270)</f>
        <v>130932.95019834394</v>
      </c>
      <c r="I32" s="46">
        <f>IF('Datos Generales'!I270=0,"",Índice!$G$51*'Datos Generales'!I270)</f>
        <v>341461.66410929069</v>
      </c>
      <c r="J32" s="46">
        <f>IF('Datos Generales'!J270=0,"",Índice!$G$51*'Datos Generales'!J270)</f>
        <v>106719.52008541871</v>
      </c>
      <c r="K32" s="46" t="str">
        <f>IF('Datos Generales'!K270=0,"",Índice!$G$51*'Datos Generales'!K270)</f>
        <v/>
      </c>
      <c r="L32" s="46">
        <f>IF('Datos Generales'!L270=0,"",Índice!$G$51*'Datos Generales'!L270)</f>
        <v>23618.442451969651</v>
      </c>
      <c r="M32" s="46" t="str">
        <f>IF('Datos Generales'!M270=0,"",Índice!$G$51*'Datos Generales'!M270)</f>
        <v/>
      </c>
      <c r="N32" s="46" t="str">
        <f>IF('Datos Generales'!N270=0,"",Índice!$G$51*'Datos Generales'!N270)</f>
        <v/>
      </c>
      <c r="O32" s="46" t="str">
        <f>IF('Datos Generales'!O270=0,"",Índice!$G$51*'Datos Generales'!O270)</f>
        <v/>
      </c>
      <c r="P32" s="46">
        <f>IF('Datos Generales'!P270=0,"",Índice!$G$51*'Datos Generales'!P270)</f>
        <v>57324.274683392141</v>
      </c>
      <c r="Q32" s="46" t="str">
        <f>IF('Datos Generales'!Q270=0,"",Índice!$G$51*'Datos Generales'!Q270)</f>
        <v/>
      </c>
      <c r="R32" s="46">
        <f>IF('Datos Generales'!R270=0,"",Índice!$G$51*'Datos Generales'!R270)</f>
        <v>95198.379307175026</v>
      </c>
      <c r="S32" s="46" t="str">
        <f>IF('Datos Generales'!S270=0,"",Índice!$G$51*'Datos Generales'!S270)</f>
        <v/>
      </c>
      <c r="T32" s="46">
        <f>IF('Datos Generales'!T270=0,"",Índice!$G$51*'Datos Generales'!T270)</f>
        <v>99647.197021658736</v>
      </c>
      <c r="U32" s="46" t="str">
        <f>IF('Datos Generales'!U270=0,"",Índice!$G$51*'Datos Generales'!U270)</f>
        <v/>
      </c>
      <c r="V32" s="46">
        <f>IF('Datos Generales'!V270=0,"",Índice!$G$51*'Datos Generales'!V270)</f>
        <v>107638.71702222442</v>
      </c>
      <c r="W32" s="46" t="str">
        <f>IF('Datos Generales'!W270=0,"",Índice!$G$51*'Datos Generales'!W270)</f>
        <v/>
      </c>
      <c r="X32" s="46">
        <f>IF('Datos Generales'!X270=0,"",Índice!$G$51*'Datos Generales'!X270)</f>
        <v>56905.224471613124</v>
      </c>
      <c r="Y32" s="46">
        <f>IF('Datos Generales'!Y270=0,"",Índice!$G$51*'Datos Generales'!Y270)</f>
        <v>247401.81797611387</v>
      </c>
      <c r="Z32" s="46">
        <f>IF('Datos Generales'!Z270=0,"",Índice!$G$51*'Datos Generales'!Z270)</f>
        <v>1442.3246901096725</v>
      </c>
      <c r="AA32" s="46">
        <f>IF('Datos Generales'!AA270=0,"",Índice!$G$51*'Datos Generales'!AA270)</f>
        <v>20684.030306672983</v>
      </c>
      <c r="AB32" s="46">
        <f>IF('Datos Generales'!AB270=0,"",Índice!$G$51*'Datos Generales'!AB270)</f>
        <v>76456.466861357214</v>
      </c>
      <c r="AC32" s="46" t="str">
        <f>IF('Datos Generales'!AC270=0,"",Índice!$G$51*'Datos Generales'!AC270)</f>
        <v/>
      </c>
      <c r="AD32" s="46">
        <f>IF('Datos Generales'!AD270=0,"",Índice!$G$51*'Datos Generales'!AD270)</f>
        <v>2363.2893983213244</v>
      </c>
      <c r="AE32" s="46" t="str">
        <f>IF('Datos Generales'!AE270=0,"",Índice!$G$51*'Datos Generales'!AE270)</f>
        <v/>
      </c>
      <c r="AF32" s="46" t="str">
        <f>IF('Datos Generales'!AF270=0,"",Índice!$G$51*'Datos Generales'!AF270)</f>
        <v/>
      </c>
      <c r="AG32" s="46" t="str">
        <f>IF('Datos Generales'!AG270=0,"",Índice!$G$51*'Datos Generales'!AG270)</f>
        <v/>
      </c>
      <c r="AH32" s="46" t="str">
        <f>IF('Datos Generales'!AH270=0,"",Índice!$G$51*'Datos Generales'!AH270)</f>
        <v/>
      </c>
      <c r="AI32" s="46" t="str">
        <f>IF('Datos Generales'!AI270=0,"",Índice!$G$51*'Datos Generales'!AI270)</f>
        <v/>
      </c>
      <c r="AJ32" s="46" t="str">
        <f>IF('Datos Generales'!AJ270=0,"",Índice!$G$51*'Datos Generales'!AJ270)</f>
        <v/>
      </c>
      <c r="AK32" s="46" t="str">
        <f>IF('Datos Generales'!AK270=0,"",Índice!$G$51*'Datos Generales'!AK270)</f>
        <v/>
      </c>
      <c r="AL32" s="46" t="str">
        <f>IF('Datos Generales'!AL270=0,"",Índice!$G$51*'Datos Generales'!AL270)</f>
        <v/>
      </c>
      <c r="AM32" s="46" t="str">
        <f>IF('Datos Generales'!AM270=0,"",Índice!$G$51*'Datos Generales'!AM270)</f>
        <v/>
      </c>
      <c r="AN32" s="46" t="str">
        <f>IF('Datos Generales'!AN270=0,"",Índice!$G$51*'Datos Generales'!AN270)</f>
        <v/>
      </c>
      <c r="AO32" s="46" t="str">
        <f>IF('Datos Generales'!AO270=0,"",Índice!$G$51*'Datos Generales'!AO270)</f>
        <v/>
      </c>
      <c r="AP32" s="46" t="str">
        <f>IF('Datos Generales'!AP270=0,"",Índice!$G$51*'Datos Generales'!AP270)</f>
        <v/>
      </c>
      <c r="AQ32" s="46">
        <f>IF('Datos Generales'!AQ270=0,"",Índice!$G$51*'Datos Generales'!AQ270)</f>
        <v>1627618.0582268545</v>
      </c>
      <c r="AS32" s="46">
        <f>Índice!$F$51*'Datos Generales'!AS270</f>
        <v>1384447.4778082485</v>
      </c>
      <c r="AT32" s="71">
        <f t="shared" si="0"/>
        <v>0.17564449667933602</v>
      </c>
      <c r="AV32" s="75">
        <f t="shared" si="1"/>
        <v>4.1658760313193412E-2</v>
      </c>
      <c r="AW32" s="75">
        <f t="shared" si="2"/>
        <v>3.876490110561822E-2</v>
      </c>
    </row>
    <row r="33" spans="2:49">
      <c r="B33" s="73" t="s">
        <v>316</v>
      </c>
      <c r="C33" s="46" t="str">
        <f>IF('Datos Generales'!C271=0,"",Índice!$G$51*'Datos Generales'!C271)</f>
        <v/>
      </c>
      <c r="D33" s="46" t="str">
        <f>IF('Datos Generales'!D271=0,"",Índice!$G$51*'Datos Generales'!D271)</f>
        <v/>
      </c>
      <c r="E33" s="46">
        <f>IF('Datos Generales'!E271=0,"",Índice!$G$51*'Datos Generales'!E271)</f>
        <v>56.007064014538145</v>
      </c>
      <c r="F33" s="46" t="str">
        <f>IF('Datos Generales'!F271=0,"",Índice!$G$51*'Datos Generales'!F271)</f>
        <v/>
      </c>
      <c r="G33" s="46" t="str">
        <f>IF('Datos Generales'!G271=0,"",Índice!$G$51*'Datos Generales'!G271)</f>
        <v/>
      </c>
      <c r="H33" s="46" t="str">
        <f>IF('Datos Generales'!H271=0,"",Índice!$G$51*'Datos Generales'!H271)</f>
        <v/>
      </c>
      <c r="I33" s="46" t="str">
        <f>IF('Datos Generales'!I271=0,"",Índice!$G$51*'Datos Generales'!I271)</f>
        <v/>
      </c>
      <c r="J33" s="46" t="str">
        <f>IF('Datos Generales'!J271=0,"",Índice!$G$51*'Datos Generales'!J271)</f>
        <v/>
      </c>
      <c r="K33" s="46" t="str">
        <f>IF('Datos Generales'!K271=0,"",Índice!$G$51*'Datos Generales'!K271)</f>
        <v/>
      </c>
      <c r="L33" s="46" t="str">
        <f>IF('Datos Generales'!L271=0,"",Índice!$G$51*'Datos Generales'!L271)</f>
        <v/>
      </c>
      <c r="M33" s="46" t="str">
        <f>IF('Datos Generales'!M271=0,"",Índice!$G$51*'Datos Generales'!M271)</f>
        <v/>
      </c>
      <c r="N33" s="46" t="str">
        <f>IF('Datos Generales'!N271=0,"",Índice!$G$51*'Datos Generales'!N271)</f>
        <v/>
      </c>
      <c r="O33" s="46" t="str">
        <f>IF('Datos Generales'!O271=0,"",Índice!$G$51*'Datos Generales'!O271)</f>
        <v/>
      </c>
      <c r="P33" s="46">
        <f>IF('Datos Generales'!P271=0,"",Índice!$G$51*'Datos Generales'!P271)</f>
        <v>11.578902708932901</v>
      </c>
      <c r="Q33" s="46" t="str">
        <f>IF('Datos Generales'!Q271=0,"",Índice!$G$51*'Datos Generales'!Q271)</f>
        <v/>
      </c>
      <c r="R33" s="46" t="str">
        <f>IF('Datos Generales'!R271=0,"",Índice!$G$51*'Datos Generales'!R271)</f>
        <v/>
      </c>
      <c r="S33" s="46" t="str">
        <f>IF('Datos Generales'!S271=0,"",Índice!$G$51*'Datos Generales'!S271)</f>
        <v/>
      </c>
      <c r="T33" s="46">
        <f>IF('Datos Generales'!T271=0,"",Índice!$G$51*'Datos Generales'!T271)</f>
        <v>4645.924226246455</v>
      </c>
      <c r="U33" s="46" t="str">
        <f>IF('Datos Generales'!U271=0,"",Índice!$G$51*'Datos Generales'!U271)</f>
        <v/>
      </c>
      <c r="V33" s="46">
        <f>IF('Datos Generales'!V271=0,"",Índice!$G$51*'Datos Generales'!V271)</f>
        <v>67530.635478465003</v>
      </c>
      <c r="W33" s="46" t="str">
        <f>IF('Datos Generales'!W271=0,"",Índice!$G$51*'Datos Generales'!W271)</f>
        <v/>
      </c>
      <c r="X33" s="46">
        <f>IF('Datos Generales'!X271=0,"",Índice!$G$51*'Datos Generales'!X271)</f>
        <v>497.53926220292601</v>
      </c>
      <c r="Y33" s="46" t="str">
        <f>IF('Datos Generales'!Y271=0,"",Índice!$G$51*'Datos Generales'!Y271)</f>
        <v/>
      </c>
      <c r="Z33" s="46" t="str">
        <f>IF('Datos Generales'!Z271=0,"",Índice!$G$51*'Datos Generales'!Z271)</f>
        <v/>
      </c>
      <c r="AA33" s="46">
        <f>IF('Datos Generales'!AA271=0,"",Índice!$G$51*'Datos Generales'!AA271)</f>
        <v>353.3775040481965</v>
      </c>
      <c r="AB33" s="46" t="str">
        <f>IF('Datos Generales'!AB271=0,"",Índice!$G$51*'Datos Generales'!AB271)</f>
        <v/>
      </c>
      <c r="AC33" s="46" t="str">
        <f>IF('Datos Generales'!AC271=0,"",Índice!$G$51*'Datos Generales'!AC271)</f>
        <v/>
      </c>
      <c r="AD33" s="46">
        <f>IF('Datos Generales'!AD271=0,"",Índice!$G$51*'Datos Generales'!AD271)</f>
        <v>111791.25624907191</v>
      </c>
      <c r="AE33" s="46" t="str">
        <f>IF('Datos Generales'!AE271=0,"",Índice!$G$51*'Datos Generales'!AE271)</f>
        <v/>
      </c>
      <c r="AF33" s="46" t="str">
        <f>IF('Datos Generales'!AF271=0,"",Índice!$G$51*'Datos Generales'!AF271)</f>
        <v/>
      </c>
      <c r="AG33" s="46" t="str">
        <f>IF('Datos Generales'!AG271=0,"",Índice!$G$51*'Datos Generales'!AG271)</f>
        <v/>
      </c>
      <c r="AH33" s="46" t="str">
        <f>IF('Datos Generales'!AH271=0,"",Índice!$G$51*'Datos Generales'!AH271)</f>
        <v/>
      </c>
      <c r="AI33" s="46" t="str">
        <f>IF('Datos Generales'!AI271=0,"",Índice!$G$51*'Datos Generales'!AI271)</f>
        <v/>
      </c>
      <c r="AJ33" s="46" t="str">
        <f>IF('Datos Generales'!AJ271=0,"",Índice!$G$51*'Datos Generales'!AJ271)</f>
        <v/>
      </c>
      <c r="AK33" s="46" t="str">
        <f>IF('Datos Generales'!AK271=0,"",Índice!$G$51*'Datos Generales'!AK271)</f>
        <v/>
      </c>
      <c r="AL33" s="46" t="str">
        <f>IF('Datos Generales'!AL271=0,"",Índice!$G$51*'Datos Generales'!AL271)</f>
        <v/>
      </c>
      <c r="AM33" s="46" t="str">
        <f>IF('Datos Generales'!AM271=0,"",Índice!$G$51*'Datos Generales'!AM271)</f>
        <v/>
      </c>
      <c r="AN33" s="46" t="str">
        <f>IF('Datos Generales'!AN271=0,"",Índice!$G$51*'Datos Generales'!AN271)</f>
        <v/>
      </c>
      <c r="AO33" s="46" t="str">
        <f>IF('Datos Generales'!AO271=0,"",Índice!$G$51*'Datos Generales'!AO271)</f>
        <v/>
      </c>
      <c r="AP33" s="46" t="str">
        <f>IF('Datos Generales'!AP271=0,"",Índice!$G$51*'Datos Generales'!AP271)</f>
        <v/>
      </c>
      <c r="AQ33" s="46">
        <f>IF('Datos Generales'!AQ271=0,"",Índice!$G$51*'Datos Generales'!AQ271)</f>
        <v>184886.31868675796</v>
      </c>
      <c r="AS33" s="46">
        <f>Índice!$F$51*'Datos Generales'!AS271</f>
        <v>265217.18473688082</v>
      </c>
      <c r="AT33" s="71">
        <f t="shared" si="0"/>
        <v>-0.30288710789920448</v>
      </c>
      <c r="AV33" s="75">
        <f t="shared" si="1"/>
        <v>4.7321512540547351E-3</v>
      </c>
      <c r="AW33" s="75">
        <f t="shared" si="2"/>
        <v>7.4261523839907195E-3</v>
      </c>
    </row>
    <row r="34" spans="2:49">
      <c r="B34" s="73" t="s">
        <v>317</v>
      </c>
      <c r="C34" s="46">
        <f>IF('Datos Generales'!C272=0,"",Índice!$G$51*'Datos Generales'!C272)</f>
        <v>311254.51665594219</v>
      </c>
      <c r="D34" s="46" t="str">
        <f>IF('Datos Generales'!D272=0,"",Índice!$G$51*'Datos Generales'!D272)</f>
        <v/>
      </c>
      <c r="E34" s="46">
        <f>IF('Datos Generales'!E272=0,"",Índice!$G$51*'Datos Generales'!E272)</f>
        <v>34580.67644656734</v>
      </c>
      <c r="F34" s="46">
        <f>IF('Datos Generales'!F272=0,"",Índice!$G$51*'Datos Generales'!F272)</f>
        <v>442733.84080157825</v>
      </c>
      <c r="G34" s="46" t="str">
        <f>IF('Datos Generales'!G272=0,"",Índice!$G$51*'Datos Generales'!G272)</f>
        <v/>
      </c>
      <c r="H34" s="46">
        <f>IF('Datos Generales'!H272=0,"",Índice!$G$51*'Datos Generales'!H272)</f>
        <v>87512.506982697043</v>
      </c>
      <c r="I34" s="46">
        <f>IF('Datos Generales'!I272=0,"",Índice!$G$51*'Datos Generales'!I272)</f>
        <v>60624.217761152868</v>
      </c>
      <c r="J34" s="46">
        <f>IF('Datos Generales'!J272=0,"",Índice!$G$51*'Datos Generales'!J272)</f>
        <v>103362.43379696085</v>
      </c>
      <c r="K34" s="46" t="str">
        <f>IF('Datos Generales'!K272=0,"",Índice!$G$51*'Datos Generales'!K272)</f>
        <v/>
      </c>
      <c r="L34" s="46">
        <f>IF('Datos Generales'!L272=0,"",Índice!$G$51*'Datos Generales'!L272)</f>
        <v>31162.185955409732</v>
      </c>
      <c r="M34" s="46" t="str">
        <f>IF('Datos Generales'!M272=0,"",Índice!$G$51*'Datos Generales'!M272)</f>
        <v/>
      </c>
      <c r="N34" s="46" t="str">
        <f>IF('Datos Generales'!N272=0,"",Índice!$G$51*'Datos Generales'!N272)</f>
        <v/>
      </c>
      <c r="O34" s="46" t="str">
        <f>IF('Datos Generales'!O272=0,"",Índice!$G$51*'Datos Generales'!O272)</f>
        <v/>
      </c>
      <c r="P34" s="46">
        <f>IF('Datos Generales'!P272=0,"",Índice!$G$51*'Datos Generales'!P272)</f>
        <v>33624.426358178767</v>
      </c>
      <c r="Q34" s="46" t="str">
        <f>IF('Datos Generales'!Q272=0,"",Índice!$G$51*'Datos Generales'!Q272)</f>
        <v/>
      </c>
      <c r="R34" s="46">
        <f>IF('Datos Generales'!R272=0,"",Índice!$G$51*'Datos Generales'!R272)</f>
        <v>25651.600540230942</v>
      </c>
      <c r="S34" s="46" t="str">
        <f>IF('Datos Generales'!S272=0,"",Índice!$G$51*'Datos Generales'!S272)</f>
        <v/>
      </c>
      <c r="T34" s="46">
        <f>IF('Datos Generales'!T272=0,"",Índice!$G$51*'Datos Generales'!T272)</f>
        <v>51093.587586002075</v>
      </c>
      <c r="U34" s="46" t="str">
        <f>IF('Datos Generales'!U272=0,"",Índice!$G$51*'Datos Generales'!U272)</f>
        <v/>
      </c>
      <c r="V34" s="46">
        <f>IF('Datos Generales'!V272=0,"",Índice!$G$51*'Datos Generales'!V272)</f>
        <v>31629.054383719529</v>
      </c>
      <c r="W34" s="46" t="str">
        <f>IF('Datos Generales'!W272=0,"",Índice!$G$51*'Datos Generales'!W272)</f>
        <v/>
      </c>
      <c r="X34" s="46">
        <f>IF('Datos Generales'!X272=0,"",Índice!$G$51*'Datos Generales'!X272)</f>
        <v>5783.6619031119844</v>
      </c>
      <c r="Y34" s="46">
        <f>IF('Datos Generales'!Y272=0,"",Índice!$G$51*'Datos Generales'!Y272)</f>
        <v>44339.41918102686</v>
      </c>
      <c r="Z34" s="46">
        <f>IF('Datos Generales'!Z272=0,"",Índice!$G$51*'Datos Generales'!Z272)</f>
        <v>12.506982697053479</v>
      </c>
      <c r="AA34" s="46">
        <f>IF('Datos Generales'!AA272=0,"",Índice!$G$51*'Datos Generales'!AA272)</f>
        <v>12361.495110344291</v>
      </c>
      <c r="AB34" s="46">
        <f>IF('Datos Generales'!AB272=0,"",Índice!$G$51*'Datos Generales'!AB272)</f>
        <v>51201.377447479506</v>
      </c>
      <c r="AC34" s="46">
        <f>IF('Datos Generales'!AC272=0,"",Índice!$G$51*'Datos Generales'!AC272)</f>
        <v>39.951633774333374</v>
      </c>
      <c r="AD34" s="46" t="str">
        <f>IF('Datos Generales'!AD272=0,"",Índice!$G$51*'Datos Generales'!AD272)</f>
        <v/>
      </c>
      <c r="AE34" s="46" t="str">
        <f>IF('Datos Generales'!AE272=0,"",Índice!$G$51*'Datos Generales'!AE272)</f>
        <v/>
      </c>
      <c r="AF34" s="46" t="str">
        <f>IF('Datos Generales'!AF272=0,"",Índice!$G$51*'Datos Generales'!AF272)</f>
        <v/>
      </c>
      <c r="AG34" s="46" t="str">
        <f>IF('Datos Generales'!AG272=0,"",Índice!$G$51*'Datos Generales'!AG272)</f>
        <v/>
      </c>
      <c r="AH34" s="46" t="str">
        <f>IF('Datos Generales'!AH272=0,"",Índice!$G$51*'Datos Generales'!AH272)</f>
        <v/>
      </c>
      <c r="AI34" s="46" t="str">
        <f>IF('Datos Generales'!AI272=0,"",Índice!$G$51*'Datos Generales'!AI272)</f>
        <v/>
      </c>
      <c r="AJ34" s="46" t="str">
        <f>IF('Datos Generales'!AJ272=0,"",Índice!$G$51*'Datos Generales'!AJ272)</f>
        <v/>
      </c>
      <c r="AK34" s="46" t="str">
        <f>IF('Datos Generales'!AK272=0,"",Índice!$G$51*'Datos Generales'!AK272)</f>
        <v/>
      </c>
      <c r="AL34" s="46" t="str">
        <f>IF('Datos Generales'!AL272=0,"",Índice!$G$51*'Datos Generales'!AL272)</f>
        <v/>
      </c>
      <c r="AM34" s="46" t="str">
        <f>IF('Datos Generales'!AM272=0,"",Índice!$G$51*'Datos Generales'!AM272)</f>
        <v/>
      </c>
      <c r="AN34" s="46" t="str">
        <f>IF('Datos Generales'!AN272=0,"",Índice!$G$51*'Datos Generales'!AN272)</f>
        <v/>
      </c>
      <c r="AO34" s="46" t="str">
        <f>IF('Datos Generales'!AO272=0,"",Índice!$G$51*'Datos Generales'!AO272)</f>
        <v/>
      </c>
      <c r="AP34" s="46" t="str">
        <f>IF('Datos Generales'!AP272=0,"",Índice!$G$51*'Datos Generales'!AP272)</f>
        <v/>
      </c>
      <c r="AQ34" s="46">
        <f>IF('Datos Generales'!AQ272=0,"",Índice!$G$51*'Datos Generales'!AQ272)</f>
        <v>1326967.4595268737</v>
      </c>
      <c r="AS34" s="46">
        <f>Índice!$F$51*'Datos Generales'!AS272</f>
        <v>1366280.5523463115</v>
      </c>
      <c r="AT34" s="71">
        <f t="shared" si="0"/>
        <v>-2.8773806925616818E-2</v>
      </c>
      <c r="AV34" s="75">
        <f t="shared" si="1"/>
        <v>3.3963631123667716E-2</v>
      </c>
      <c r="AW34" s="75">
        <f t="shared" si="2"/>
        <v>3.825622231482724E-2</v>
      </c>
    </row>
    <row r="35" spans="2:49">
      <c r="B35" s="73" t="s">
        <v>318</v>
      </c>
      <c r="C35" s="46" t="str">
        <f>IF('Datos Generales'!C273=0,"",Índice!$G$51*'Datos Generales'!C273)</f>
        <v/>
      </c>
      <c r="D35" s="46" t="str">
        <f>IF('Datos Generales'!D273=0,"",Índice!$G$51*'Datos Generales'!D273)</f>
        <v/>
      </c>
      <c r="E35" s="46">
        <f>IF('Datos Generales'!E273=0,"",Índice!$G$51*'Datos Generales'!E273)</f>
        <v>433081.47746798565</v>
      </c>
      <c r="F35" s="46" t="str">
        <f>IF('Datos Generales'!F273=0,"",Índice!$G$51*'Datos Generales'!F273)</f>
        <v/>
      </c>
      <c r="G35" s="46" t="str">
        <f>IF('Datos Generales'!G273=0,"",Índice!$G$51*'Datos Generales'!G273)</f>
        <v/>
      </c>
      <c r="H35" s="46" t="str">
        <f>IF('Datos Generales'!H273=0,"",Índice!$G$51*'Datos Generales'!H273)</f>
        <v/>
      </c>
      <c r="I35" s="46">
        <f>IF('Datos Generales'!I273=0,"",Índice!$G$51*'Datos Generales'!I273)</f>
        <v>70060.669914651997</v>
      </c>
      <c r="J35" s="46" t="str">
        <f>IF('Datos Generales'!J273=0,"",Índice!$G$51*'Datos Generales'!J273)</f>
        <v/>
      </c>
      <c r="K35" s="46" t="str">
        <f>IF('Datos Generales'!K273=0,"",Índice!$G$51*'Datos Generales'!K273)</f>
        <v/>
      </c>
      <c r="L35" s="46">
        <f>IF('Datos Generales'!L273=0,"",Índice!$G$51*'Datos Generales'!L273)</f>
        <v>164472.39094618196</v>
      </c>
      <c r="M35" s="46" t="str">
        <f>IF('Datos Generales'!M273=0,"",Índice!$G$51*'Datos Generales'!M273)</f>
        <v/>
      </c>
      <c r="N35" s="46" t="str">
        <f>IF('Datos Generales'!N273=0,"",Índice!$G$51*'Datos Generales'!N273)</f>
        <v/>
      </c>
      <c r="O35" s="46" t="str">
        <f>IF('Datos Generales'!O273=0,"",Índice!$G$51*'Datos Generales'!O273)</f>
        <v/>
      </c>
      <c r="P35" s="46">
        <f>IF('Datos Generales'!P273=0,"",Índice!$G$51*'Datos Generales'!P273)</f>
        <v>211.24868301030256</v>
      </c>
      <c r="Q35" s="46" t="str">
        <f>IF('Datos Generales'!Q273=0,"",Índice!$G$51*'Datos Generales'!Q273)</f>
        <v/>
      </c>
      <c r="R35" s="46">
        <f>IF('Datos Generales'!R273=0,"",Índice!$G$51*'Datos Generales'!R273)</f>
        <v>996.58113010090437</v>
      </c>
      <c r="S35" s="46" t="str">
        <f>IF('Datos Generales'!S273=0,"",Índice!$G$51*'Datos Generales'!S273)</f>
        <v/>
      </c>
      <c r="T35" s="46">
        <f>IF('Datos Generales'!T273=0,"",Índice!$G$51*'Datos Generales'!T273)</f>
        <v>363584.66034040204</v>
      </c>
      <c r="U35" s="46" t="str">
        <f>IF('Datos Generales'!U273=0,"",Índice!$G$51*'Datos Generales'!U273)</f>
        <v/>
      </c>
      <c r="V35" s="46">
        <f>IF('Datos Generales'!V273=0,"",Índice!$G$51*'Datos Generales'!V273)</f>
        <v>111150.52750298753</v>
      </c>
      <c r="W35" s="46" t="str">
        <f>IF('Datos Generales'!W273=0,"",Índice!$G$51*'Datos Generales'!W273)</f>
        <v/>
      </c>
      <c r="X35" s="46" t="str">
        <f>IF('Datos Generales'!X273=0,"",Índice!$G$51*'Datos Generales'!X273)</f>
        <v/>
      </c>
      <c r="Y35" s="46">
        <f>IF('Datos Generales'!Y273=0,"",Índice!$G$51*'Datos Generales'!Y273)</f>
        <v>329731.70533371984</v>
      </c>
      <c r="Z35" s="46" t="str">
        <f>IF('Datos Generales'!Z273=0,"",Índice!$G$51*'Datos Generales'!Z273)</f>
        <v/>
      </c>
      <c r="AA35" s="46">
        <f>IF('Datos Generales'!AA273=0,"",Índice!$G$51*'Datos Generales'!AA273)</f>
        <v>19917.524625055685</v>
      </c>
      <c r="AB35" s="46">
        <f>IF('Datos Generales'!AB273=0,"",Índice!$G$51*'Datos Generales'!AB273)</f>
        <v>89907.483683469924</v>
      </c>
      <c r="AC35" s="46">
        <f>IF('Datos Generales'!AC273=0,"",Índice!$G$51*'Datos Generales'!AC273)</f>
        <v>15548.742760976093</v>
      </c>
      <c r="AD35" s="46" t="str">
        <f>IF('Datos Generales'!AD273=0,"",Índice!$G$51*'Datos Generales'!AD273)</f>
        <v/>
      </c>
      <c r="AE35" s="46" t="str">
        <f>IF('Datos Generales'!AE273=0,"",Índice!$G$51*'Datos Generales'!AE273)</f>
        <v/>
      </c>
      <c r="AF35" s="46" t="str">
        <f>IF('Datos Generales'!AF273=0,"",Índice!$G$51*'Datos Generales'!AF273)</f>
        <v/>
      </c>
      <c r="AG35" s="46" t="str">
        <f>IF('Datos Generales'!AG273=0,"",Índice!$G$51*'Datos Generales'!AG273)</f>
        <v/>
      </c>
      <c r="AH35" s="46" t="str">
        <f>IF('Datos Generales'!AH273=0,"",Índice!$G$51*'Datos Generales'!AH273)</f>
        <v/>
      </c>
      <c r="AI35" s="46" t="str">
        <f>IF('Datos Generales'!AI273=0,"",Índice!$G$51*'Datos Generales'!AI273)</f>
        <v/>
      </c>
      <c r="AJ35" s="46" t="str">
        <f>IF('Datos Generales'!AJ273=0,"",Índice!$G$51*'Datos Generales'!AJ273)</f>
        <v/>
      </c>
      <c r="AK35" s="46" t="str">
        <f>IF('Datos Generales'!AK273=0,"",Índice!$G$51*'Datos Generales'!AK273)</f>
        <v/>
      </c>
      <c r="AL35" s="46" t="str">
        <f>IF('Datos Generales'!AL273=0,"",Índice!$G$51*'Datos Generales'!AL273)</f>
        <v/>
      </c>
      <c r="AM35" s="46" t="str">
        <f>IF('Datos Generales'!AM273=0,"",Índice!$G$51*'Datos Generales'!AM273)</f>
        <v/>
      </c>
      <c r="AN35" s="46" t="str">
        <f>IF('Datos Generales'!AN273=0,"",Índice!$G$51*'Datos Generales'!AN273)</f>
        <v/>
      </c>
      <c r="AO35" s="46" t="str">
        <f>IF('Datos Generales'!AO273=0,"",Índice!$G$51*'Datos Generales'!AO273)</f>
        <v/>
      </c>
      <c r="AP35" s="46" t="str">
        <f>IF('Datos Generales'!AP273=0,"",Índice!$G$51*'Datos Generales'!AP273)</f>
        <v/>
      </c>
      <c r="AQ35" s="46">
        <f>IF('Datos Generales'!AQ273=0,"",Índice!$G$51*'Datos Generales'!AQ273)</f>
        <v>1598663.0123885418</v>
      </c>
      <c r="AS35" s="46">
        <f>Índice!$F$51*'Datos Generales'!AS273</f>
        <v>1480253.4412004813</v>
      </c>
      <c r="AT35" s="71">
        <f t="shared" si="0"/>
        <v>7.9992768732920938E-2</v>
      </c>
      <c r="AV35" s="75">
        <f t="shared" si="1"/>
        <v>4.0917658118892447E-2</v>
      </c>
      <c r="AW35" s="75">
        <f t="shared" si="2"/>
        <v>4.1447493804698407E-2</v>
      </c>
    </row>
    <row r="36" spans="2:49">
      <c r="B36" s="73" t="s">
        <v>319</v>
      </c>
      <c r="C36" s="46" t="str">
        <f>IF('Datos Generales'!C274=0,"",Índice!$G$51*'Datos Generales'!C274)</f>
        <v/>
      </c>
      <c r="D36" s="46" t="str">
        <f>IF('Datos Generales'!D274=0,"",Índice!$G$51*'Datos Generales'!D274)</f>
        <v/>
      </c>
      <c r="E36" s="46">
        <f>IF('Datos Generales'!E274=0,"",Índice!$G$51*'Datos Generales'!E274)</f>
        <v>412.26289766017777</v>
      </c>
      <c r="F36" s="46" t="str">
        <f>IF('Datos Generales'!F274=0,"",Índice!$G$51*'Datos Generales'!F274)</f>
        <v/>
      </c>
      <c r="G36" s="46">
        <f>IF('Datos Generales'!G274=0,"",Índice!$G$51*'Datos Generales'!G274)</f>
        <v>71182.718620289772</v>
      </c>
      <c r="H36" s="46" t="str">
        <f>IF('Datos Generales'!H274=0,"",Índice!$G$51*'Datos Generales'!H274)</f>
        <v/>
      </c>
      <c r="I36" s="46">
        <f>IF('Datos Generales'!I274=0,"",Índice!$G$51*'Datos Generales'!I274)</f>
        <v>1648.402641757589</v>
      </c>
      <c r="J36" s="46">
        <f>IF('Datos Generales'!J274=0,"",Índice!$G$51*'Datos Generales'!J274)</f>
        <v>3.137794245550519</v>
      </c>
      <c r="K36" s="46" t="str">
        <f>IF('Datos Generales'!K274=0,"",Índice!$G$51*'Datos Generales'!K274)</f>
        <v/>
      </c>
      <c r="L36" s="46">
        <f>IF('Datos Generales'!L274=0,"",Índice!$G$51*'Datos Generales'!L274)</f>
        <v>3218.0068730952262</v>
      </c>
      <c r="M36" s="46">
        <f>IF('Datos Generales'!M274=0,"",Índice!$G$51*'Datos Generales'!M274)</f>
        <v>77921.949356884754</v>
      </c>
      <c r="N36" s="46" t="str">
        <f>IF('Datos Generales'!N274=0,"",Índice!$G$51*'Datos Generales'!N274)</f>
        <v/>
      </c>
      <c r="O36" s="46" t="str">
        <f>IF('Datos Generales'!O274=0,"",Índice!$G$51*'Datos Generales'!O274)</f>
        <v/>
      </c>
      <c r="P36" s="46">
        <f>IF('Datos Generales'!P274=0,"",Índice!$G$51*'Datos Generales'!P274)</f>
        <v>29628.290706472162</v>
      </c>
      <c r="Q36" s="46" t="str">
        <f>IF('Datos Generales'!Q274=0,"",Índice!$G$51*'Datos Generales'!Q274)</f>
        <v/>
      </c>
      <c r="R36" s="46">
        <f>IF('Datos Generales'!R274=0,"",Índice!$G$51*'Datos Generales'!R274)</f>
        <v>226.14215710538039</v>
      </c>
      <c r="S36" s="46" t="str">
        <f>IF('Datos Generales'!S274=0,"",Índice!$G$51*'Datos Generales'!S274)</f>
        <v/>
      </c>
      <c r="T36" s="46">
        <f>IF('Datos Generales'!T274=0,"",Índice!$G$51*'Datos Generales'!T274)</f>
        <v>6276.7375425149021</v>
      </c>
      <c r="U36" s="46">
        <f>IF('Datos Generales'!U274=0,"",Índice!$G$51*'Datos Generales'!U274)</f>
        <v>60758.966136570947</v>
      </c>
      <c r="V36" s="46">
        <f>IF('Datos Generales'!V274=0,"",Índice!$G$51*'Datos Generales'!V274)</f>
        <v>67.926616273396448</v>
      </c>
      <c r="W36" s="46">
        <f>IF('Datos Generales'!W274=0,"",Índice!$G$51*'Datos Generales'!W274)</f>
        <v>35401.984323403172</v>
      </c>
      <c r="X36" s="46">
        <f>IF('Datos Generales'!X274=0,"",Índice!$G$51*'Datos Generales'!X274)</f>
        <v>608.24594650016616</v>
      </c>
      <c r="Y36" s="46">
        <f>IF('Datos Generales'!Y274=0,"",Índice!$G$51*'Datos Generales'!Y274)</f>
        <v>2249.0913654973447</v>
      </c>
      <c r="Z36" s="46">
        <f>IF('Datos Generales'!Z274=0,"",Índice!$G$51*'Datos Generales'!Z274)</f>
        <v>348.29516125610763</v>
      </c>
      <c r="AA36" s="46">
        <f>IF('Datos Generales'!AA274=0,"",Índice!$G$51*'Datos Generales'!AA274)</f>
        <v>6499.7860996598802</v>
      </c>
      <c r="AB36" s="46">
        <f>IF('Datos Generales'!AB274=0,"",Índice!$G$51*'Datos Generales'!AB274)</f>
        <v>44.945587996125042</v>
      </c>
      <c r="AC36" s="46" t="str">
        <f>IF('Datos Generales'!AC274=0,"",Índice!$G$51*'Datos Generales'!AC274)</f>
        <v/>
      </c>
      <c r="AD36" s="46" t="str">
        <f>IF('Datos Generales'!AD274=0,"",Índice!$G$51*'Datos Generales'!AD274)</f>
        <v/>
      </c>
      <c r="AE36" s="46" t="str">
        <f>IF('Datos Generales'!AE274=0,"",Índice!$G$51*'Datos Generales'!AE274)</f>
        <v/>
      </c>
      <c r="AF36" s="46" t="str">
        <f>IF('Datos Generales'!AF274=0,"",Índice!$G$51*'Datos Generales'!AF274)</f>
        <v/>
      </c>
      <c r="AG36" s="46" t="str">
        <f>IF('Datos Generales'!AG274=0,"",Índice!$G$51*'Datos Generales'!AG274)</f>
        <v/>
      </c>
      <c r="AH36" s="46" t="str">
        <f>IF('Datos Generales'!AH274=0,"",Índice!$G$51*'Datos Generales'!AH274)</f>
        <v/>
      </c>
      <c r="AI36" s="46" t="str">
        <f>IF('Datos Generales'!AI274=0,"",Índice!$G$51*'Datos Generales'!AI274)</f>
        <v/>
      </c>
      <c r="AJ36" s="46" t="str">
        <f>IF('Datos Generales'!AJ274=0,"",Índice!$G$51*'Datos Generales'!AJ274)</f>
        <v/>
      </c>
      <c r="AK36" s="46" t="str">
        <f>IF('Datos Generales'!AK274=0,"",Índice!$G$51*'Datos Generales'!AK274)</f>
        <v/>
      </c>
      <c r="AL36" s="46" t="str">
        <f>IF('Datos Generales'!AL274=0,"",Índice!$G$51*'Datos Generales'!AL274)</f>
        <v/>
      </c>
      <c r="AM36" s="46" t="str">
        <f>IF('Datos Generales'!AM274=0,"",Índice!$G$51*'Datos Generales'!AM274)</f>
        <v/>
      </c>
      <c r="AN36" s="46" t="str">
        <f>IF('Datos Generales'!AN274=0,"",Índice!$G$51*'Datos Generales'!AN274)</f>
        <v/>
      </c>
      <c r="AO36" s="46" t="str">
        <f>IF('Datos Generales'!AO274=0,"",Índice!$G$51*'Datos Generales'!AO274)</f>
        <v/>
      </c>
      <c r="AP36" s="46" t="str">
        <f>IF('Datos Generales'!AP274=0,"",Índice!$G$51*'Datos Generales'!AP274)</f>
        <v/>
      </c>
      <c r="AQ36" s="46">
        <f>IF('Datos Generales'!AQ274=0,"",Índice!$G$51*'Datos Generales'!AQ274)</f>
        <v>296496.88982718269</v>
      </c>
      <c r="AS36" s="46">
        <f>Índice!$F$51*'Datos Generales'!AS274</f>
        <v>235104.79038496769</v>
      </c>
      <c r="AT36" s="71">
        <f t="shared" si="0"/>
        <v>0.26112653571069178</v>
      </c>
      <c r="AV36" s="75">
        <f t="shared" si="1"/>
        <v>7.5888153270884636E-3</v>
      </c>
      <c r="AW36" s="75">
        <f t="shared" si="2"/>
        <v>6.5829972568975086E-3</v>
      </c>
    </row>
    <row r="37" spans="2:49">
      <c r="B37" s="73" t="s">
        <v>320</v>
      </c>
      <c r="C37" s="46" t="str">
        <f>IF('Datos Generales'!C275=0,"",Índice!$G$51*'Datos Generales'!C275)</f>
        <v/>
      </c>
      <c r="D37" s="46" t="str">
        <f>IF('Datos Generales'!D275=0,"",Índice!$G$51*'Datos Generales'!D275)</f>
        <v/>
      </c>
      <c r="E37" s="46">
        <f>IF('Datos Generales'!E275=0,"",Índice!$G$51*'Datos Generales'!E275)</f>
        <v>2754.2640856025623</v>
      </c>
      <c r="F37" s="46" t="str">
        <f>IF('Datos Generales'!F275=0,"",Índice!$G$51*'Datos Generales'!F275)</f>
        <v/>
      </c>
      <c r="G37" s="46" t="str">
        <f>IF('Datos Generales'!G275=0,"",Índice!$G$51*'Datos Generales'!G275)</f>
        <v/>
      </c>
      <c r="H37" s="46">
        <f>IF('Datos Generales'!H275=0,"",Índice!$G$51*'Datos Generales'!H275)</f>
        <v>27067.762213532642</v>
      </c>
      <c r="I37" s="46">
        <f>IF('Datos Generales'!I275=0,"",Índice!$G$51*'Datos Generales'!I275)</f>
        <v>594.72249524469487</v>
      </c>
      <c r="J37" s="46">
        <f>IF('Datos Generales'!J275=0,"",Índice!$G$51*'Datos Generales'!J275)</f>
        <v>8763.9919106780453</v>
      </c>
      <c r="K37" s="46" t="str">
        <f>IF('Datos Generales'!K275=0,"",Índice!$G$51*'Datos Generales'!K275)</f>
        <v/>
      </c>
      <c r="L37" s="46">
        <f>IF('Datos Generales'!L275=0,"",Índice!$G$51*'Datos Generales'!L275)</f>
        <v>1395.876496418495</v>
      </c>
      <c r="M37" s="46" t="str">
        <f>IF('Datos Generales'!M275=0,"",Índice!$G$51*'Datos Generales'!M275)</f>
        <v/>
      </c>
      <c r="N37" s="46" t="str">
        <f>IF('Datos Generales'!N275=0,"",Índice!$G$51*'Datos Generales'!N275)</f>
        <v/>
      </c>
      <c r="O37" s="46" t="str">
        <f>IF('Datos Generales'!O275=0,"",Índice!$G$51*'Datos Generales'!O275)</f>
        <v/>
      </c>
      <c r="P37" s="46">
        <f>IF('Datos Generales'!P275=0,"",Índice!$G$51*'Datos Generales'!P275)</f>
        <v>43866.805495647743</v>
      </c>
      <c r="Q37" s="46" t="str">
        <f>IF('Datos Generales'!Q275=0,"",Índice!$G$51*'Datos Generales'!Q275)</f>
        <v/>
      </c>
      <c r="R37" s="46">
        <f>IF('Datos Generales'!R275=0,"",Índice!$G$51*'Datos Generales'!R275)</f>
        <v>755.5896931855948</v>
      </c>
      <c r="S37" s="46" t="str">
        <f>IF('Datos Generales'!S275=0,"",Índice!$G$51*'Datos Generales'!S275)</f>
        <v/>
      </c>
      <c r="T37" s="46">
        <f>IF('Datos Generales'!T275=0,"",Índice!$G$51*'Datos Generales'!T275)</f>
        <v>3417.9418191074874</v>
      </c>
      <c r="U37" s="46" t="str">
        <f>IF('Datos Generales'!U275=0,"",Índice!$G$51*'Datos Generales'!U275)</f>
        <v/>
      </c>
      <c r="V37" s="46" t="str">
        <f>IF('Datos Generales'!V275=0,"",Índice!$G$51*'Datos Generales'!V275)</f>
        <v/>
      </c>
      <c r="W37" s="46">
        <f>IF('Datos Generales'!W275=0,"",Índice!$G$51*'Datos Generales'!W275)</f>
        <v>345.7760870026375</v>
      </c>
      <c r="X37" s="46" t="str">
        <f>IF('Datos Generales'!X275=0,"",Índice!$G$51*'Datos Generales'!X275)</f>
        <v/>
      </c>
      <c r="Y37" s="46">
        <f>IF('Datos Generales'!Y275=0,"",Índice!$G$51*'Datos Generales'!Y275)</f>
        <v>1444.0482672304679</v>
      </c>
      <c r="Z37" s="46" t="str">
        <f>IF('Datos Generales'!Z275=0,"",Índice!$G$51*'Datos Generales'!Z275)</f>
        <v/>
      </c>
      <c r="AA37" s="46" t="str">
        <f>IF('Datos Generales'!AA275=0,"",Índice!$G$51*'Datos Generales'!AA275)</f>
        <v/>
      </c>
      <c r="AB37" s="46">
        <f>IF('Datos Generales'!AB275=0,"",Índice!$G$51*'Datos Generales'!AB275)</f>
        <v>175.53970061023469</v>
      </c>
      <c r="AC37" s="46" t="str">
        <f>IF('Datos Generales'!AC275=0,"",Índice!$G$51*'Datos Generales'!AC275)</f>
        <v/>
      </c>
      <c r="AD37" s="46" t="str">
        <f>IF('Datos Generales'!AD275=0,"",Índice!$G$51*'Datos Generales'!AD275)</f>
        <v/>
      </c>
      <c r="AE37" s="46" t="str">
        <f>IF('Datos Generales'!AE275=0,"",Índice!$G$51*'Datos Generales'!AE275)</f>
        <v/>
      </c>
      <c r="AF37" s="46" t="str">
        <f>IF('Datos Generales'!AF275=0,"",Índice!$G$51*'Datos Generales'!AF275)</f>
        <v/>
      </c>
      <c r="AG37" s="46" t="str">
        <f>IF('Datos Generales'!AG275=0,"",Índice!$G$51*'Datos Generales'!AG275)</f>
        <v/>
      </c>
      <c r="AH37" s="46" t="str">
        <f>IF('Datos Generales'!AH275=0,"",Índice!$G$51*'Datos Generales'!AH275)</f>
        <v/>
      </c>
      <c r="AI37" s="46" t="str">
        <f>IF('Datos Generales'!AI275=0,"",Índice!$G$51*'Datos Generales'!AI275)</f>
        <v/>
      </c>
      <c r="AJ37" s="46" t="str">
        <f>IF('Datos Generales'!AJ275=0,"",Índice!$G$51*'Datos Generales'!AJ275)</f>
        <v/>
      </c>
      <c r="AK37" s="46" t="str">
        <f>IF('Datos Generales'!AK275=0,"",Índice!$G$51*'Datos Generales'!AK275)</f>
        <v/>
      </c>
      <c r="AL37" s="46" t="str">
        <f>IF('Datos Generales'!AL275=0,"",Índice!$G$51*'Datos Generales'!AL275)</f>
        <v/>
      </c>
      <c r="AM37" s="46" t="str">
        <f>IF('Datos Generales'!AM275=0,"",Índice!$G$51*'Datos Generales'!AM275)</f>
        <v/>
      </c>
      <c r="AN37" s="46" t="str">
        <f>IF('Datos Generales'!AN275=0,"",Índice!$G$51*'Datos Generales'!AN275)</f>
        <v/>
      </c>
      <c r="AO37" s="46" t="str">
        <f>IF('Datos Generales'!AO275=0,"",Índice!$G$51*'Datos Generales'!AO275)</f>
        <v/>
      </c>
      <c r="AP37" s="46" t="str">
        <f>IF('Datos Generales'!AP275=0,"",Índice!$G$51*'Datos Generales'!AP275)</f>
        <v/>
      </c>
      <c r="AQ37" s="46">
        <f>IF('Datos Generales'!AQ275=0,"",Índice!$G$51*'Datos Generales'!AQ275)</f>
        <v>90582.318264260612</v>
      </c>
      <c r="AS37" s="46">
        <f>Índice!$F$51*'Datos Generales'!AS275</f>
        <v>102242.03958996596</v>
      </c>
      <c r="AT37" s="71">
        <f t="shared" si="0"/>
        <v>-0.11404038272774863</v>
      </c>
      <c r="AV37" s="75">
        <f t="shared" si="1"/>
        <v>2.3184475412463654E-3</v>
      </c>
      <c r="AW37" s="75">
        <f t="shared" si="2"/>
        <v>2.8628045607163731E-3</v>
      </c>
    </row>
    <row r="38" spans="2:49">
      <c r="B38" s="73" t="s">
        <v>321</v>
      </c>
      <c r="C38" s="46" t="str">
        <f>IF('Datos Generales'!C276=0,"",Índice!$G$51*'Datos Generales'!C276)</f>
        <v/>
      </c>
      <c r="D38" s="46" t="str">
        <f>IF('Datos Generales'!D276=0,"",Índice!$G$51*'Datos Generales'!D276)</f>
        <v/>
      </c>
      <c r="E38" s="46" t="str">
        <f>IF('Datos Generales'!E276=0,"",Índice!$G$51*'Datos Generales'!E276)</f>
        <v/>
      </c>
      <c r="F38" s="46" t="str">
        <f>IF('Datos Generales'!F276=0,"",Índice!$G$51*'Datos Generales'!F276)</f>
        <v/>
      </c>
      <c r="G38" s="46">
        <f>IF('Datos Generales'!G276=0,"",Índice!$G$51*'Datos Generales'!G276)</f>
        <v>8529.0550908280948</v>
      </c>
      <c r="H38" s="46" t="str">
        <f>IF('Datos Generales'!H276=0,"",Índice!$G$51*'Datos Generales'!H276)</f>
        <v/>
      </c>
      <c r="I38" s="46" t="str">
        <f>IF('Datos Generales'!I276=0,"",Índice!$G$51*'Datos Generales'!I276)</f>
        <v/>
      </c>
      <c r="J38" s="46" t="str">
        <f>IF('Datos Generales'!J276=0,"",Índice!$G$51*'Datos Generales'!J276)</f>
        <v/>
      </c>
      <c r="K38" s="46">
        <f>IF('Datos Generales'!K276=0,"",Índice!$G$51*'Datos Generales'!K276)</f>
        <v>93641.105281393844</v>
      </c>
      <c r="L38" s="46" t="str">
        <f>IF('Datos Generales'!L276=0,"",Índice!$G$51*'Datos Generales'!L276)</f>
        <v/>
      </c>
      <c r="M38" s="46">
        <f>IF('Datos Generales'!M276=0,"",Índice!$G$51*'Datos Generales'!M276)</f>
        <v>329259.00325977046</v>
      </c>
      <c r="N38" s="46">
        <f>IF('Datos Generales'!N276=0,"",Índice!$G$51*'Datos Generales'!N276)</f>
        <v>20819.574179223735</v>
      </c>
      <c r="O38" s="46" t="str">
        <f>IF('Datos Generales'!O276=0,"",Índice!$G$51*'Datos Generales'!O276)</f>
        <v/>
      </c>
      <c r="P38" s="46" t="str">
        <f>IF('Datos Generales'!P276=0,"",Índice!$G$51*'Datos Generales'!P276)</f>
        <v/>
      </c>
      <c r="Q38" s="46" t="str">
        <f>IF('Datos Generales'!Q276=0,"",Índice!$G$51*'Datos Generales'!Q276)</f>
        <v/>
      </c>
      <c r="R38" s="46" t="str">
        <f>IF('Datos Generales'!R276=0,"",Índice!$G$51*'Datos Generales'!R276)</f>
        <v/>
      </c>
      <c r="S38" s="46" t="str">
        <f>IF('Datos Generales'!S276=0,"",Índice!$G$51*'Datos Generales'!S276)</f>
        <v/>
      </c>
      <c r="T38" s="46" t="str">
        <f>IF('Datos Generales'!T276=0,"",Índice!$G$51*'Datos Generales'!T276)</f>
        <v/>
      </c>
      <c r="U38" s="46">
        <f>IF('Datos Generales'!U276=0,"",Índice!$G$51*'Datos Generales'!U276)</f>
        <v>51659.937350181368</v>
      </c>
      <c r="V38" s="46" t="str">
        <f>IF('Datos Generales'!V276=0,"",Índice!$G$51*'Datos Generales'!V276)</f>
        <v/>
      </c>
      <c r="W38" s="46">
        <f>IF('Datos Generales'!W276=0,"",Índice!$G$51*'Datos Generales'!W276)</f>
        <v>39468.365023582068</v>
      </c>
      <c r="X38" s="46" t="str">
        <f>IF('Datos Generales'!X276=0,"",Índice!$G$51*'Datos Generales'!X276)</f>
        <v/>
      </c>
      <c r="Y38" s="46" t="str">
        <f>IF('Datos Generales'!Y276=0,"",Índice!$G$51*'Datos Generales'!Y276)</f>
        <v/>
      </c>
      <c r="Z38" s="46" t="str">
        <f>IF('Datos Generales'!Z276=0,"",Índice!$G$51*'Datos Generales'!Z276)</f>
        <v/>
      </c>
      <c r="AA38" s="46" t="str">
        <f>IF('Datos Generales'!AA276=0,"",Índice!$G$51*'Datos Generales'!AA276)</f>
        <v/>
      </c>
      <c r="AB38" s="46" t="str">
        <f>IF('Datos Generales'!AB276=0,"",Índice!$G$51*'Datos Generales'!AB276)</f>
        <v/>
      </c>
      <c r="AC38" s="46" t="str">
        <f>IF('Datos Generales'!AC276=0,"",Índice!$G$51*'Datos Generales'!AC276)</f>
        <v/>
      </c>
      <c r="AD38" s="46" t="str">
        <f>IF('Datos Generales'!AD276=0,"",Índice!$G$51*'Datos Generales'!AD276)</f>
        <v/>
      </c>
      <c r="AE38" s="46" t="str">
        <f>IF('Datos Generales'!AE276=0,"",Índice!$G$51*'Datos Generales'!AE276)</f>
        <v/>
      </c>
      <c r="AF38" s="46" t="str">
        <f>IF('Datos Generales'!AF276=0,"",Índice!$G$51*'Datos Generales'!AF276)</f>
        <v/>
      </c>
      <c r="AG38" s="46" t="str">
        <f>IF('Datos Generales'!AG276=0,"",Índice!$G$51*'Datos Generales'!AG276)</f>
        <v/>
      </c>
      <c r="AH38" s="46" t="str">
        <f>IF('Datos Generales'!AH276=0,"",Índice!$G$51*'Datos Generales'!AH276)</f>
        <v/>
      </c>
      <c r="AI38" s="46" t="str">
        <f>IF('Datos Generales'!AI276=0,"",Índice!$G$51*'Datos Generales'!AI276)</f>
        <v/>
      </c>
      <c r="AJ38" s="46" t="str">
        <f>IF('Datos Generales'!AJ276=0,"",Índice!$G$51*'Datos Generales'!AJ276)</f>
        <v/>
      </c>
      <c r="AK38" s="46" t="str">
        <f>IF('Datos Generales'!AK276=0,"",Índice!$G$51*'Datos Generales'!AK276)</f>
        <v/>
      </c>
      <c r="AL38" s="46" t="str">
        <f>IF('Datos Generales'!AL276=0,"",Índice!$G$51*'Datos Generales'!AL276)</f>
        <v/>
      </c>
      <c r="AM38" s="46" t="str">
        <f>IF('Datos Generales'!AM276=0,"",Índice!$G$51*'Datos Generales'!AM276)</f>
        <v/>
      </c>
      <c r="AN38" s="46" t="str">
        <f>IF('Datos Generales'!AN276=0,"",Índice!$G$51*'Datos Generales'!AN276)</f>
        <v/>
      </c>
      <c r="AO38" s="46" t="str">
        <f>IF('Datos Generales'!AO276=0,"",Índice!$G$51*'Datos Generales'!AO276)</f>
        <v/>
      </c>
      <c r="AP38" s="46" t="str">
        <f>IF('Datos Generales'!AP276=0,"",Índice!$G$51*'Datos Generales'!AP276)</f>
        <v/>
      </c>
      <c r="AQ38" s="46">
        <f>IF('Datos Generales'!AQ276=0,"",Índice!$G$51*'Datos Generales'!AQ276)</f>
        <v>543377.04018497956</v>
      </c>
      <c r="AS38" s="46">
        <f>Índice!$F$51*'Datos Generales'!AS276</f>
        <v>498562.212966808</v>
      </c>
      <c r="AT38" s="71">
        <f t="shared" si="0"/>
        <v>8.988813442457011E-2</v>
      </c>
      <c r="AV38" s="75">
        <f t="shared" si="1"/>
        <v>1.3907693984065828E-2</v>
      </c>
      <c r="AW38" s="75">
        <f t="shared" si="2"/>
        <v>1.3959875828047346E-2</v>
      </c>
    </row>
    <row r="39" spans="2:49">
      <c r="B39" s="73" t="s">
        <v>322</v>
      </c>
      <c r="C39" s="46" t="str">
        <f>IF('Datos Generales'!C277=0,"",Índice!$G$51*'Datos Generales'!C277)</f>
        <v/>
      </c>
      <c r="D39" s="46" t="str">
        <f>IF('Datos Generales'!D277=0,"",Índice!$G$51*'Datos Generales'!D277)</f>
        <v/>
      </c>
      <c r="E39" s="46" t="str">
        <f>IF('Datos Generales'!E277=0,"",Índice!$G$51*'Datos Generales'!E277)</f>
        <v/>
      </c>
      <c r="F39" s="46" t="str">
        <f>IF('Datos Generales'!F277=0,"",Índice!$G$51*'Datos Generales'!F277)</f>
        <v/>
      </c>
      <c r="G39" s="46">
        <f>IF('Datos Generales'!G277=0,"",Índice!$G$51*'Datos Generales'!G277)</f>
        <v>3770.3028545972661</v>
      </c>
      <c r="H39" s="46" t="str">
        <f>IF('Datos Generales'!H277=0,"",Índice!$G$51*'Datos Generales'!H277)</f>
        <v/>
      </c>
      <c r="I39" s="46" t="str">
        <f>IF('Datos Generales'!I277=0,"",Índice!$G$51*'Datos Generales'!I277)</f>
        <v/>
      </c>
      <c r="J39" s="46" t="str">
        <f>IF('Datos Generales'!J277=0,"",Índice!$G$51*'Datos Generales'!J277)</f>
        <v/>
      </c>
      <c r="K39" s="46">
        <f>IF('Datos Generales'!K277=0,"",Índice!$G$51*'Datos Generales'!K277)</f>
        <v>114200.02156681115</v>
      </c>
      <c r="L39" s="46" t="str">
        <f>IF('Datos Generales'!L277=0,"",Índice!$G$51*'Datos Generales'!L277)</f>
        <v/>
      </c>
      <c r="M39" s="46">
        <f>IF('Datos Generales'!M277=0,"",Índice!$G$51*'Datos Generales'!M277)</f>
        <v>86779.058626370897</v>
      </c>
      <c r="N39" s="46">
        <f>IF('Datos Generales'!N277=0,"",Índice!$G$51*'Datos Generales'!N277)</f>
        <v>7665.0126218878377</v>
      </c>
      <c r="O39" s="46" t="str">
        <f>IF('Datos Generales'!O277=0,"",Índice!$G$51*'Datos Generales'!O277)</f>
        <v/>
      </c>
      <c r="P39" s="46" t="str">
        <f>IF('Datos Generales'!P277=0,"",Índice!$G$51*'Datos Generales'!P277)</f>
        <v/>
      </c>
      <c r="Q39" s="46" t="str">
        <f>IF('Datos Generales'!Q277=0,"",Índice!$G$51*'Datos Generales'!Q277)</f>
        <v/>
      </c>
      <c r="R39" s="46" t="str">
        <f>IF('Datos Generales'!R277=0,"",Índice!$G$51*'Datos Generales'!R277)</f>
        <v/>
      </c>
      <c r="S39" s="46" t="str">
        <f>IF('Datos Generales'!S277=0,"",Índice!$G$51*'Datos Generales'!S277)</f>
        <v/>
      </c>
      <c r="T39" s="46" t="str">
        <f>IF('Datos Generales'!T277=0,"",Índice!$G$51*'Datos Generales'!T277)</f>
        <v/>
      </c>
      <c r="U39" s="46">
        <f>IF('Datos Generales'!U277=0,"",Índice!$G$51*'Datos Generales'!U277)</f>
        <v>11105.891274987449</v>
      </c>
      <c r="V39" s="46" t="str">
        <f>IF('Datos Generales'!V277=0,"",Índice!$G$51*'Datos Generales'!V277)</f>
        <v/>
      </c>
      <c r="W39" s="46">
        <f>IF('Datos Generales'!W277=0,"",Índice!$G$51*'Datos Generales'!W277)</f>
        <v>22590.686407959212</v>
      </c>
      <c r="X39" s="46" t="str">
        <f>IF('Datos Generales'!X277=0,"",Índice!$G$51*'Datos Generales'!X277)</f>
        <v/>
      </c>
      <c r="Y39" s="46" t="str">
        <f>IF('Datos Generales'!Y277=0,"",Índice!$G$51*'Datos Generales'!Y277)</f>
        <v/>
      </c>
      <c r="Z39" s="46" t="str">
        <f>IF('Datos Generales'!Z277=0,"",Índice!$G$51*'Datos Generales'!Z277)</f>
        <v/>
      </c>
      <c r="AA39" s="46" t="str">
        <f>IF('Datos Generales'!AA277=0,"",Índice!$G$51*'Datos Generales'!AA277)</f>
        <v/>
      </c>
      <c r="AB39" s="46" t="str">
        <f>IF('Datos Generales'!AB277=0,"",Índice!$G$51*'Datos Generales'!AB277)</f>
        <v/>
      </c>
      <c r="AC39" s="46" t="str">
        <f>IF('Datos Generales'!AC277=0,"",Índice!$G$51*'Datos Generales'!AC277)</f>
        <v/>
      </c>
      <c r="AD39" s="46" t="str">
        <f>IF('Datos Generales'!AD277=0,"",Índice!$G$51*'Datos Generales'!AD277)</f>
        <v/>
      </c>
      <c r="AE39" s="46" t="str">
        <f>IF('Datos Generales'!AE277=0,"",Índice!$G$51*'Datos Generales'!AE277)</f>
        <v/>
      </c>
      <c r="AF39" s="46" t="str">
        <f>IF('Datos Generales'!AF277=0,"",Índice!$G$51*'Datos Generales'!AF277)</f>
        <v/>
      </c>
      <c r="AG39" s="46" t="str">
        <f>IF('Datos Generales'!AG277=0,"",Índice!$G$51*'Datos Generales'!AG277)</f>
        <v/>
      </c>
      <c r="AH39" s="46" t="str">
        <f>IF('Datos Generales'!AH277=0,"",Índice!$G$51*'Datos Generales'!AH277)</f>
        <v/>
      </c>
      <c r="AI39" s="46" t="str">
        <f>IF('Datos Generales'!AI277=0,"",Índice!$G$51*'Datos Generales'!AI277)</f>
        <v/>
      </c>
      <c r="AJ39" s="46" t="str">
        <f>IF('Datos Generales'!AJ277=0,"",Índice!$G$51*'Datos Generales'!AJ277)</f>
        <v/>
      </c>
      <c r="AK39" s="46" t="str">
        <f>IF('Datos Generales'!AK277=0,"",Índice!$G$51*'Datos Generales'!AK277)</f>
        <v/>
      </c>
      <c r="AL39" s="46" t="str">
        <f>IF('Datos Generales'!AL277=0,"",Índice!$G$51*'Datos Generales'!AL277)</f>
        <v/>
      </c>
      <c r="AM39" s="46" t="str">
        <f>IF('Datos Generales'!AM277=0,"",Índice!$G$51*'Datos Generales'!AM277)</f>
        <v/>
      </c>
      <c r="AN39" s="46" t="str">
        <f>IF('Datos Generales'!AN277=0,"",Índice!$G$51*'Datos Generales'!AN277)</f>
        <v/>
      </c>
      <c r="AO39" s="46" t="str">
        <f>IF('Datos Generales'!AO277=0,"",Índice!$G$51*'Datos Generales'!AO277)</f>
        <v/>
      </c>
      <c r="AP39" s="46" t="str">
        <f>IF('Datos Generales'!AP277=0,"",Índice!$G$51*'Datos Generales'!AP277)</f>
        <v/>
      </c>
      <c r="AQ39" s="46">
        <f>IF('Datos Generales'!AQ277=0,"",Índice!$G$51*'Datos Generales'!AQ277)</f>
        <v>246110.9733526138</v>
      </c>
      <c r="AS39" s="46">
        <f>Índice!$F$51*'Datos Generales'!AS277</f>
        <v>219762.09108405755</v>
      </c>
      <c r="AT39" s="71">
        <f t="shared" si="0"/>
        <v>0.11989730411910759</v>
      </c>
      <c r="AV39" s="75">
        <f t="shared" si="1"/>
        <v>6.2991916300760703E-3</v>
      </c>
      <c r="AW39" s="75">
        <f t="shared" si="2"/>
        <v>6.1533975569257951E-3</v>
      </c>
    </row>
    <row r="40" spans="2:49">
      <c r="B40" s="73" t="s">
        <v>323</v>
      </c>
      <c r="C40" s="46" t="str">
        <f>IF('Datos Generales'!C278=0,"",Índice!$G$51*'Datos Generales'!C278)</f>
        <v/>
      </c>
      <c r="D40" s="46" t="str">
        <f>IF('Datos Generales'!D278=0,"",Índice!$G$51*'Datos Generales'!D278)</f>
        <v/>
      </c>
      <c r="E40" s="46" t="str">
        <f>IF('Datos Generales'!E278=0,"",Índice!$G$51*'Datos Generales'!E278)</f>
        <v/>
      </c>
      <c r="F40" s="46" t="str">
        <f>IF('Datos Generales'!F278=0,"",Índice!$G$51*'Datos Generales'!F278)</f>
        <v/>
      </c>
      <c r="G40" s="46" t="str">
        <f>IF('Datos Generales'!G278=0,"",Índice!$G$51*'Datos Generales'!G278)</f>
        <v/>
      </c>
      <c r="H40" s="46" t="str">
        <f>IF('Datos Generales'!H278=0,"",Índice!$G$51*'Datos Generales'!H278)</f>
        <v/>
      </c>
      <c r="I40" s="46" t="str">
        <f>IF('Datos Generales'!I278=0,"",Índice!$G$51*'Datos Generales'!I278)</f>
        <v/>
      </c>
      <c r="J40" s="46" t="str">
        <f>IF('Datos Generales'!J278=0,"",Índice!$G$51*'Datos Generales'!J278)</f>
        <v/>
      </c>
      <c r="K40" s="46" t="str">
        <f>IF('Datos Generales'!K278=0,"",Índice!$G$51*'Datos Generales'!K278)</f>
        <v/>
      </c>
      <c r="L40" s="46" t="str">
        <f>IF('Datos Generales'!L278=0,"",Índice!$G$51*'Datos Generales'!L278)</f>
        <v/>
      </c>
      <c r="M40" s="46" t="str">
        <f>IF('Datos Generales'!M278=0,"",Índice!$G$51*'Datos Generales'!M278)</f>
        <v/>
      </c>
      <c r="N40" s="46" t="str">
        <f>IF('Datos Generales'!N278=0,"",Índice!$G$51*'Datos Generales'!N278)</f>
        <v/>
      </c>
      <c r="O40" s="46" t="str">
        <f>IF('Datos Generales'!O278=0,"",Índice!$G$51*'Datos Generales'!O278)</f>
        <v/>
      </c>
      <c r="P40" s="46" t="str">
        <f>IF('Datos Generales'!P278=0,"",Índice!$G$51*'Datos Generales'!P278)</f>
        <v/>
      </c>
      <c r="Q40" s="46" t="str">
        <f>IF('Datos Generales'!Q278=0,"",Índice!$G$51*'Datos Generales'!Q278)</f>
        <v/>
      </c>
      <c r="R40" s="46" t="str">
        <f>IF('Datos Generales'!R278=0,"",Índice!$G$51*'Datos Generales'!R278)</f>
        <v/>
      </c>
      <c r="S40" s="46" t="str">
        <f>IF('Datos Generales'!S278=0,"",Índice!$G$51*'Datos Generales'!S278)</f>
        <v/>
      </c>
      <c r="T40" s="46" t="str">
        <f>IF('Datos Generales'!T278=0,"",Índice!$G$51*'Datos Generales'!T278)</f>
        <v/>
      </c>
      <c r="U40" s="46" t="str">
        <f>IF('Datos Generales'!U278=0,"",Índice!$G$51*'Datos Generales'!U278)</f>
        <v/>
      </c>
      <c r="V40" s="46" t="str">
        <f>IF('Datos Generales'!V278=0,"",Índice!$G$51*'Datos Generales'!V278)</f>
        <v/>
      </c>
      <c r="W40" s="46" t="str">
        <f>IF('Datos Generales'!W278=0,"",Índice!$G$51*'Datos Generales'!W278)</f>
        <v/>
      </c>
      <c r="X40" s="46" t="str">
        <f>IF('Datos Generales'!X278=0,"",Índice!$G$51*'Datos Generales'!X278)</f>
        <v/>
      </c>
      <c r="Y40" s="46" t="str">
        <f>IF('Datos Generales'!Y278=0,"",Índice!$G$51*'Datos Generales'!Y278)</f>
        <v/>
      </c>
      <c r="Z40" s="46" t="str">
        <f>IF('Datos Generales'!Z278=0,"",Índice!$G$51*'Datos Generales'!Z278)</f>
        <v/>
      </c>
      <c r="AA40" s="46" t="str">
        <f>IF('Datos Generales'!AA278=0,"",Índice!$G$51*'Datos Generales'!AA278)</f>
        <v/>
      </c>
      <c r="AB40" s="46" t="str">
        <f>IF('Datos Generales'!AB278=0,"",Índice!$G$51*'Datos Generales'!AB278)</f>
        <v/>
      </c>
      <c r="AC40" s="46" t="str">
        <f>IF('Datos Generales'!AC278=0,"",Índice!$G$51*'Datos Generales'!AC278)</f>
        <v/>
      </c>
      <c r="AD40" s="46" t="str">
        <f>IF('Datos Generales'!AD278=0,"",Índice!$G$51*'Datos Generales'!AD278)</f>
        <v/>
      </c>
      <c r="AE40" s="46" t="str">
        <f>IF('Datos Generales'!AE278=0,"",Índice!$G$51*'Datos Generales'!AE278)</f>
        <v/>
      </c>
      <c r="AF40" s="46" t="str">
        <f>IF('Datos Generales'!AF278=0,"",Índice!$G$51*'Datos Generales'!AF278)</f>
        <v/>
      </c>
      <c r="AG40" s="46" t="str">
        <f>IF('Datos Generales'!AG278=0,"",Índice!$G$51*'Datos Generales'!AG278)</f>
        <v/>
      </c>
      <c r="AH40" s="46" t="str">
        <f>IF('Datos Generales'!AH278=0,"",Índice!$G$51*'Datos Generales'!AH278)</f>
        <v/>
      </c>
      <c r="AI40" s="46" t="str">
        <f>IF('Datos Generales'!AI278=0,"",Índice!$G$51*'Datos Generales'!AI278)</f>
        <v/>
      </c>
      <c r="AJ40" s="46" t="str">
        <f>IF('Datos Generales'!AJ278=0,"",Índice!$G$51*'Datos Generales'!AJ278)</f>
        <v/>
      </c>
      <c r="AK40" s="46" t="str">
        <f>IF('Datos Generales'!AK278=0,"",Índice!$G$51*'Datos Generales'!AK278)</f>
        <v/>
      </c>
      <c r="AL40" s="46" t="str">
        <f>IF('Datos Generales'!AL278=0,"",Índice!$G$51*'Datos Generales'!AL278)</f>
        <v/>
      </c>
      <c r="AM40" s="46" t="str">
        <f>IF('Datos Generales'!AM278=0,"",Índice!$G$51*'Datos Generales'!AM278)</f>
        <v/>
      </c>
      <c r="AN40" s="46" t="str">
        <f>IF('Datos Generales'!AN278=0,"",Índice!$G$51*'Datos Generales'!AN278)</f>
        <v/>
      </c>
      <c r="AO40" s="46" t="str">
        <f>IF('Datos Generales'!AO278=0,"",Índice!$G$51*'Datos Generales'!AO278)</f>
        <v/>
      </c>
      <c r="AP40" s="46" t="str">
        <f>IF('Datos Generales'!AP278=0,"",Índice!$G$51*'Datos Generales'!AP278)</f>
        <v/>
      </c>
      <c r="AQ40" s="46" t="str">
        <f>IF('Datos Generales'!AQ278=0,"",Índice!$G$51*'Datos Generales'!AQ278)</f>
        <v/>
      </c>
      <c r="AS40" s="46">
        <f>Índice!$F$51*'Datos Generales'!AS278</f>
        <v>0</v>
      </c>
      <c r="AT40" s="71" t="str">
        <f t="shared" si="0"/>
        <v/>
      </c>
      <c r="AV40" s="75" t="str">
        <f t="shared" si="1"/>
        <v/>
      </c>
      <c r="AW40" s="75">
        <f t="shared" si="2"/>
        <v>0</v>
      </c>
    </row>
    <row r="41" spans="2:49">
      <c r="B41" s="73" t="s">
        <v>324</v>
      </c>
      <c r="C41" s="46" t="str">
        <f>IF('Datos Generales'!C279=0,"",Índice!$G$51*'Datos Generales'!C279)</f>
        <v/>
      </c>
      <c r="D41" s="46" t="str">
        <f>IF('Datos Generales'!D279=0,"",Índice!$G$51*'Datos Generales'!D279)</f>
        <v/>
      </c>
      <c r="E41" s="46" t="str">
        <f>IF('Datos Generales'!E279=0,"",Índice!$G$51*'Datos Generales'!E279)</f>
        <v/>
      </c>
      <c r="F41" s="46" t="str">
        <f>IF('Datos Generales'!F279=0,"",Índice!$G$51*'Datos Generales'!F279)</f>
        <v/>
      </c>
      <c r="G41" s="46" t="str">
        <f>IF('Datos Generales'!G279=0,"",Índice!$G$51*'Datos Generales'!G279)</f>
        <v/>
      </c>
      <c r="H41" s="46" t="str">
        <f>IF('Datos Generales'!H279=0,"",Índice!$G$51*'Datos Generales'!H279)</f>
        <v/>
      </c>
      <c r="I41" s="46" t="str">
        <f>IF('Datos Generales'!I279=0,"",Índice!$G$51*'Datos Generales'!I279)</f>
        <v/>
      </c>
      <c r="J41" s="46" t="str">
        <f>IF('Datos Generales'!J279=0,"",Índice!$G$51*'Datos Generales'!J279)</f>
        <v/>
      </c>
      <c r="K41" s="46" t="str">
        <f>IF('Datos Generales'!K279=0,"",Índice!$G$51*'Datos Generales'!K279)</f>
        <v/>
      </c>
      <c r="L41" s="46" t="str">
        <f>IF('Datos Generales'!L279=0,"",Índice!$G$51*'Datos Generales'!L279)</f>
        <v/>
      </c>
      <c r="M41" s="46" t="str">
        <f>IF('Datos Generales'!M279=0,"",Índice!$G$51*'Datos Generales'!M279)</f>
        <v/>
      </c>
      <c r="N41" s="46" t="str">
        <f>IF('Datos Generales'!N279=0,"",Índice!$G$51*'Datos Generales'!N279)</f>
        <v/>
      </c>
      <c r="O41" s="46" t="str">
        <f>IF('Datos Generales'!O279=0,"",Índice!$G$51*'Datos Generales'!O279)</f>
        <v/>
      </c>
      <c r="P41" s="46">
        <f>IF('Datos Generales'!P279=0,"",Índice!$G$51*'Datos Generales'!P279)</f>
        <v>20637.758890122401</v>
      </c>
      <c r="Q41" s="46" t="str">
        <f>IF('Datos Generales'!Q279=0,"",Índice!$G$51*'Datos Generales'!Q279)</f>
        <v/>
      </c>
      <c r="R41" s="46" t="str">
        <f>IF('Datos Generales'!R279=0,"",Índice!$G$51*'Datos Generales'!R279)</f>
        <v/>
      </c>
      <c r="S41" s="46" t="str">
        <f>IF('Datos Generales'!S279=0,"",Índice!$G$51*'Datos Generales'!S279)</f>
        <v/>
      </c>
      <c r="T41" s="46">
        <f>IF('Datos Generales'!T279=0,"",Índice!$G$51*'Datos Generales'!T279)</f>
        <v>62797.339150479769</v>
      </c>
      <c r="U41" s="46" t="str">
        <f>IF('Datos Generales'!U279=0,"",Índice!$G$51*'Datos Generales'!U279)</f>
        <v/>
      </c>
      <c r="V41" s="46">
        <f>IF('Datos Generales'!V279=0,"",Índice!$G$51*'Datos Generales'!V279)</f>
        <v>4051.6436738532466</v>
      </c>
      <c r="W41" s="46" t="str">
        <f>IF('Datos Generales'!W279=0,"",Índice!$G$51*'Datos Generales'!W279)</f>
        <v/>
      </c>
      <c r="X41" s="46" t="str">
        <f>IF('Datos Generales'!X279=0,"",Índice!$G$51*'Datos Generales'!X279)</f>
        <v/>
      </c>
      <c r="Y41" s="46" t="str">
        <f>IF('Datos Generales'!Y279=0,"",Índice!$G$51*'Datos Generales'!Y279)</f>
        <v/>
      </c>
      <c r="Z41" s="46" t="str">
        <f>IF('Datos Generales'!Z279=0,"",Índice!$G$51*'Datos Generales'!Z279)</f>
        <v/>
      </c>
      <c r="AA41" s="46" t="str">
        <f>IF('Datos Generales'!AA279=0,"",Índice!$G$51*'Datos Generales'!AA279)</f>
        <v/>
      </c>
      <c r="AB41" s="46" t="str">
        <f>IF('Datos Generales'!AB279=0,"",Índice!$G$51*'Datos Generales'!AB279)</f>
        <v/>
      </c>
      <c r="AC41" s="46" t="str">
        <f>IF('Datos Generales'!AC279=0,"",Índice!$G$51*'Datos Generales'!AC279)</f>
        <v/>
      </c>
      <c r="AD41" s="46" t="str">
        <f>IF('Datos Generales'!AD279=0,"",Índice!$G$51*'Datos Generales'!AD279)</f>
        <v/>
      </c>
      <c r="AE41" s="46" t="str">
        <f>IF('Datos Generales'!AE279=0,"",Índice!$G$51*'Datos Generales'!AE279)</f>
        <v/>
      </c>
      <c r="AF41" s="46" t="str">
        <f>IF('Datos Generales'!AF279=0,"",Índice!$G$51*'Datos Generales'!AF279)</f>
        <v/>
      </c>
      <c r="AG41" s="46" t="str">
        <f>IF('Datos Generales'!AG279=0,"",Índice!$G$51*'Datos Generales'!AG279)</f>
        <v/>
      </c>
      <c r="AH41" s="46" t="str">
        <f>IF('Datos Generales'!AH279=0,"",Índice!$G$51*'Datos Generales'!AH279)</f>
        <v/>
      </c>
      <c r="AI41" s="46" t="str">
        <f>IF('Datos Generales'!AI279=0,"",Índice!$G$51*'Datos Generales'!AI279)</f>
        <v/>
      </c>
      <c r="AJ41" s="46" t="str">
        <f>IF('Datos Generales'!AJ279=0,"",Índice!$G$51*'Datos Generales'!AJ279)</f>
        <v/>
      </c>
      <c r="AK41" s="46" t="str">
        <f>IF('Datos Generales'!AK279=0,"",Índice!$G$51*'Datos Generales'!AK279)</f>
        <v/>
      </c>
      <c r="AL41" s="46" t="str">
        <f>IF('Datos Generales'!AL279=0,"",Índice!$G$51*'Datos Generales'!AL279)</f>
        <v/>
      </c>
      <c r="AM41" s="46" t="str">
        <f>IF('Datos Generales'!AM279=0,"",Índice!$G$51*'Datos Generales'!AM279)</f>
        <v/>
      </c>
      <c r="AN41" s="46" t="str">
        <f>IF('Datos Generales'!AN279=0,"",Índice!$G$51*'Datos Generales'!AN279)</f>
        <v/>
      </c>
      <c r="AO41" s="46" t="str">
        <f>IF('Datos Generales'!AO279=0,"",Índice!$G$51*'Datos Generales'!AO279)</f>
        <v/>
      </c>
      <c r="AP41" s="46" t="str">
        <f>IF('Datos Generales'!AP279=0,"",Índice!$G$51*'Datos Generales'!AP279)</f>
        <v/>
      </c>
      <c r="AQ41" s="46">
        <f>IF('Datos Generales'!AQ279=0,"",Índice!$G$51*'Datos Generales'!AQ279)</f>
        <v>87486.74171445542</v>
      </c>
      <c r="AS41" s="46">
        <f>Índice!$F$51*'Datos Generales'!AS279</f>
        <v>56006.585688644394</v>
      </c>
      <c r="AT41" s="71">
        <f t="shared" si="0"/>
        <v>0.56207954187419396</v>
      </c>
      <c r="AV41" s="75">
        <f t="shared" si="1"/>
        <v>2.2392164950757638E-3</v>
      </c>
      <c r="AW41" s="75">
        <f t="shared" si="2"/>
        <v>1.5681994371651688E-3</v>
      </c>
    </row>
    <row r="42" spans="2:49">
      <c r="B42" s="73" t="s">
        <v>325</v>
      </c>
      <c r="C42" s="46" t="str">
        <f>IF('Datos Generales'!C280=0,"",Índice!$G$51*'Datos Generales'!C280)</f>
        <v/>
      </c>
      <c r="D42" s="46" t="str">
        <f>IF('Datos Generales'!D280=0,"",Índice!$G$51*'Datos Generales'!D280)</f>
        <v/>
      </c>
      <c r="E42" s="46" t="str">
        <f>IF('Datos Generales'!E280=0,"",Índice!$G$51*'Datos Generales'!E280)</f>
        <v/>
      </c>
      <c r="F42" s="46">
        <f>IF('Datos Generales'!F280=0,"",Índice!$G$51*'Datos Generales'!F280)</f>
        <v>25056.966433556543</v>
      </c>
      <c r="G42" s="46" t="str">
        <f>IF('Datos Generales'!G280=0,"",Índice!$G$51*'Datos Generales'!G280)</f>
        <v/>
      </c>
      <c r="H42" s="46" t="str">
        <f>IF('Datos Generales'!H280=0,"",Índice!$G$51*'Datos Generales'!H280)</f>
        <v/>
      </c>
      <c r="I42" s="46" t="str">
        <f>IF('Datos Generales'!I280=0,"",Índice!$G$51*'Datos Generales'!I280)</f>
        <v/>
      </c>
      <c r="J42" s="46" t="str">
        <f>IF('Datos Generales'!J280=0,"",Índice!$G$51*'Datos Generales'!J280)</f>
        <v/>
      </c>
      <c r="K42" s="46" t="str">
        <f>IF('Datos Generales'!K280=0,"",Índice!$G$51*'Datos Generales'!K280)</f>
        <v/>
      </c>
      <c r="L42" s="46" t="str">
        <f>IF('Datos Generales'!L280=0,"",Índice!$G$51*'Datos Generales'!L280)</f>
        <v/>
      </c>
      <c r="M42" s="46" t="str">
        <f>IF('Datos Generales'!M280=0,"",Índice!$G$51*'Datos Generales'!M280)</f>
        <v/>
      </c>
      <c r="N42" s="46" t="str">
        <f>IF('Datos Generales'!N280=0,"",Índice!$G$51*'Datos Generales'!N280)</f>
        <v/>
      </c>
      <c r="O42" s="46" t="str">
        <f>IF('Datos Generales'!O280=0,"",Índice!$G$51*'Datos Generales'!O280)</f>
        <v/>
      </c>
      <c r="P42" s="46" t="str">
        <f>IF('Datos Generales'!P280=0,"",Índice!$G$51*'Datos Generales'!P280)</f>
        <v/>
      </c>
      <c r="Q42" s="46" t="str">
        <f>IF('Datos Generales'!Q280=0,"",Índice!$G$51*'Datos Generales'!Q280)</f>
        <v/>
      </c>
      <c r="R42" s="46" t="str">
        <f>IF('Datos Generales'!R280=0,"",Índice!$G$51*'Datos Generales'!R280)</f>
        <v/>
      </c>
      <c r="S42" s="46" t="str">
        <f>IF('Datos Generales'!S280=0,"",Índice!$G$51*'Datos Generales'!S280)</f>
        <v/>
      </c>
      <c r="T42" s="46" t="str">
        <f>IF('Datos Generales'!T280=0,"",Índice!$G$51*'Datos Generales'!T280)</f>
        <v/>
      </c>
      <c r="U42" s="46" t="str">
        <f>IF('Datos Generales'!U280=0,"",Índice!$G$51*'Datos Generales'!U280)</f>
        <v/>
      </c>
      <c r="V42" s="46" t="str">
        <f>IF('Datos Generales'!V280=0,"",Índice!$G$51*'Datos Generales'!V280)</f>
        <v/>
      </c>
      <c r="W42" s="46" t="str">
        <f>IF('Datos Generales'!W280=0,"",Índice!$G$51*'Datos Generales'!W280)</f>
        <v/>
      </c>
      <c r="X42" s="46" t="str">
        <f>IF('Datos Generales'!X280=0,"",Índice!$G$51*'Datos Generales'!X280)</f>
        <v/>
      </c>
      <c r="Y42" s="46" t="str">
        <f>IF('Datos Generales'!Y280=0,"",Índice!$G$51*'Datos Generales'!Y280)</f>
        <v/>
      </c>
      <c r="Z42" s="46">
        <f>IF('Datos Generales'!Z280=0,"",Índice!$G$51*'Datos Generales'!Z280)</f>
        <v>3.0052113901047228</v>
      </c>
      <c r="AA42" s="46" t="str">
        <f>IF('Datos Generales'!AA280=0,"",Índice!$G$51*'Datos Generales'!AA280)</f>
        <v/>
      </c>
      <c r="AB42" s="46" t="str">
        <f>IF('Datos Generales'!AB280=0,"",Índice!$G$51*'Datos Generales'!AB280)</f>
        <v/>
      </c>
      <c r="AC42" s="46" t="str">
        <f>IF('Datos Generales'!AC280=0,"",Índice!$G$51*'Datos Generales'!AC280)</f>
        <v/>
      </c>
      <c r="AD42" s="46" t="str">
        <f>IF('Datos Generales'!AD280=0,"",Índice!$G$51*'Datos Generales'!AD280)</f>
        <v/>
      </c>
      <c r="AE42" s="46" t="str">
        <f>IF('Datos Generales'!AE280=0,"",Índice!$G$51*'Datos Generales'!AE280)</f>
        <v/>
      </c>
      <c r="AF42" s="46" t="str">
        <f>IF('Datos Generales'!AF280=0,"",Índice!$G$51*'Datos Generales'!AF280)</f>
        <v/>
      </c>
      <c r="AG42" s="46" t="str">
        <f>IF('Datos Generales'!AG280=0,"",Índice!$G$51*'Datos Generales'!AG280)</f>
        <v/>
      </c>
      <c r="AH42" s="46" t="str">
        <f>IF('Datos Generales'!AH280=0,"",Índice!$G$51*'Datos Generales'!AH280)</f>
        <v/>
      </c>
      <c r="AI42" s="46" t="str">
        <f>IF('Datos Generales'!AI280=0,"",Índice!$G$51*'Datos Generales'!AI280)</f>
        <v/>
      </c>
      <c r="AJ42" s="46" t="str">
        <f>IF('Datos Generales'!AJ280=0,"",Índice!$G$51*'Datos Generales'!AJ280)</f>
        <v/>
      </c>
      <c r="AK42" s="46" t="str">
        <f>IF('Datos Generales'!AK280=0,"",Índice!$G$51*'Datos Generales'!AK280)</f>
        <v/>
      </c>
      <c r="AL42" s="46" t="str">
        <f>IF('Datos Generales'!AL280=0,"",Índice!$G$51*'Datos Generales'!AL280)</f>
        <v/>
      </c>
      <c r="AM42" s="46" t="str">
        <f>IF('Datos Generales'!AM280=0,"",Índice!$G$51*'Datos Generales'!AM280)</f>
        <v/>
      </c>
      <c r="AN42" s="46" t="str">
        <f>IF('Datos Generales'!AN280=0,"",Índice!$G$51*'Datos Generales'!AN280)</f>
        <v/>
      </c>
      <c r="AO42" s="46" t="str">
        <f>IF('Datos Generales'!AO280=0,"",Índice!$G$51*'Datos Generales'!AO280)</f>
        <v/>
      </c>
      <c r="AP42" s="46" t="str">
        <f>IF('Datos Generales'!AP280=0,"",Índice!$G$51*'Datos Generales'!AP280)</f>
        <v/>
      </c>
      <c r="AQ42" s="46">
        <f>IF('Datos Generales'!AQ280=0,"",Índice!$G$51*'Datos Generales'!AQ280)</f>
        <v>25059.971644946647</v>
      </c>
      <c r="AS42" s="46">
        <f>Índice!$F$51*'Datos Generales'!AS280</f>
        <v>19307.314929403485</v>
      </c>
      <c r="AT42" s="71">
        <f t="shared" si="0"/>
        <v>0.29795218737445106</v>
      </c>
      <c r="AV42" s="75">
        <f t="shared" si="1"/>
        <v>6.4140806679766462E-4</v>
      </c>
      <c r="AW42" s="75">
        <f t="shared" si="2"/>
        <v>5.40610002076955E-4</v>
      </c>
    </row>
    <row r="43" spans="2:49">
      <c r="B43" s="73" t="s">
        <v>326</v>
      </c>
      <c r="C43" s="46">
        <f>IF('Datos Generales'!C281=0,"",Índice!$G$51*'Datos Generales'!C281)</f>
        <v>315959.39605857688</v>
      </c>
      <c r="D43" s="46" t="str">
        <f>IF('Datos Generales'!D281=0,"",Índice!$G$51*'Datos Generales'!D281)</f>
        <v/>
      </c>
      <c r="E43" s="46">
        <f>IF('Datos Generales'!E281=0,"",Índice!$G$51*'Datos Generales'!E281)</f>
        <v>522398.17322922329</v>
      </c>
      <c r="F43" s="46">
        <f>IF('Datos Generales'!F281=0,"",Índice!$G$51*'Datos Generales'!F281)</f>
        <v>1701643.6296589614</v>
      </c>
      <c r="G43" s="46" t="str">
        <f>IF('Datos Generales'!G281=0,"",Índice!$G$51*'Datos Generales'!G281)</f>
        <v/>
      </c>
      <c r="H43" s="46">
        <f>IF('Datos Generales'!H281=0,"",Índice!$G$51*'Datos Generales'!H281)</f>
        <v>110318.43750220971</v>
      </c>
      <c r="I43" s="46">
        <f>IF('Datos Generales'!I281=0,"",Índice!$G$51*'Datos Generales'!I281)</f>
        <v>34792.12776037505</v>
      </c>
      <c r="J43" s="46">
        <f>IF('Datos Generales'!J281=0,"",Índice!$G$51*'Datos Generales'!J281)</f>
        <v>3215.1784388457158</v>
      </c>
      <c r="K43" s="46" t="str">
        <f>IF('Datos Generales'!K281=0,"",Índice!$G$51*'Datos Generales'!K281)</f>
        <v/>
      </c>
      <c r="L43" s="46">
        <f>IF('Datos Generales'!L281=0,"",Índice!$G$51*'Datos Generales'!L281)</f>
        <v>38479.256970322655</v>
      </c>
      <c r="M43" s="46" t="str">
        <f>IF('Datos Generales'!M281=0,"",Índice!$G$51*'Datos Generales'!M281)</f>
        <v/>
      </c>
      <c r="N43" s="46" t="str">
        <f>IF('Datos Generales'!N281=0,"",Índice!$G$51*'Datos Generales'!N281)</f>
        <v/>
      </c>
      <c r="O43" s="46">
        <f>IF('Datos Generales'!O281=0,"",Índice!$G$51*'Datos Generales'!O281)</f>
        <v>4907.5985886113094</v>
      </c>
      <c r="P43" s="46" t="str">
        <f>IF('Datos Generales'!P281=0,"",Índice!$G$51*'Datos Generales'!P281)</f>
        <v/>
      </c>
      <c r="Q43" s="46">
        <f>IF('Datos Generales'!Q281=0,"",Índice!$G$51*'Datos Generales'!Q281)</f>
        <v>3307.9864376577734</v>
      </c>
      <c r="R43" s="46">
        <f>IF('Datos Generales'!R281=0,"",Índice!$G$51*'Datos Generales'!R281)</f>
        <v>23705.063250860905</v>
      </c>
      <c r="S43" s="46" t="str">
        <f>IF('Datos Generales'!S281=0,"",Índice!$G$51*'Datos Generales'!S281)</f>
        <v/>
      </c>
      <c r="T43" s="46">
        <f>IF('Datos Generales'!T281=0,"",Índice!$G$51*'Datos Generales'!T281)</f>
        <v>191079.69290275135</v>
      </c>
      <c r="U43" s="46" t="str">
        <f>IF('Datos Generales'!U281=0,"",Índice!$G$51*'Datos Generales'!U281)</f>
        <v/>
      </c>
      <c r="V43" s="46">
        <f>IF('Datos Generales'!V281=0,"",Índice!$G$51*'Datos Generales'!V281)</f>
        <v>53776.666831658658</v>
      </c>
      <c r="W43" s="46" t="str">
        <f>IF('Datos Generales'!W281=0,"",Índice!$G$51*'Datos Generales'!W281)</f>
        <v/>
      </c>
      <c r="X43" s="46">
        <f>IF('Datos Generales'!X281=0,"",Índice!$G$51*'Datos Generales'!X281)</f>
        <v>21539.720055720154</v>
      </c>
      <c r="Y43" s="46">
        <f>IF('Datos Generales'!Y281=0,"",Índice!$G$51*'Datos Generales'!Y281)</f>
        <v>60032.80983729432</v>
      </c>
      <c r="Z43" s="46" t="str">
        <f>IF('Datos Generales'!Z281=0,"",Índice!$G$51*'Datos Generales'!Z281)</f>
        <v/>
      </c>
      <c r="AA43" s="46">
        <f>IF('Datos Generales'!AA281=0,"",Índice!$G$51*'Datos Generales'!AA281)</f>
        <v>11685.58771328162</v>
      </c>
      <c r="AB43" s="46">
        <f>IF('Datos Generales'!AB281=0,"",Índice!$G$51*'Datos Generales'!AB281)</f>
        <v>529885.85500031814</v>
      </c>
      <c r="AC43" s="46">
        <f>IF('Datos Generales'!AC281=0,"",Índice!$G$51*'Datos Generales'!AC281)</f>
        <v>23131.156263921199</v>
      </c>
      <c r="AD43" s="46">
        <f>IF('Datos Generales'!AD281=0,"",Índice!$G$51*'Datos Generales'!AD281)</f>
        <v>949284.58291201445</v>
      </c>
      <c r="AE43" s="46" t="str">
        <f>IF('Datos Generales'!AE281=0,"",Índice!$G$51*'Datos Generales'!AE281)</f>
        <v/>
      </c>
      <c r="AF43" s="46" t="str">
        <f>IF('Datos Generales'!AF281=0,"",Índice!$G$51*'Datos Generales'!AF281)</f>
        <v/>
      </c>
      <c r="AG43" s="46" t="str">
        <f>IF('Datos Generales'!AG281=0,"",Índice!$G$51*'Datos Generales'!AG281)</f>
        <v/>
      </c>
      <c r="AH43" s="46" t="str">
        <f>IF('Datos Generales'!AH281=0,"",Índice!$G$51*'Datos Generales'!AH281)</f>
        <v/>
      </c>
      <c r="AI43" s="46" t="str">
        <f>IF('Datos Generales'!AI281=0,"",Índice!$G$51*'Datos Generales'!AI281)</f>
        <v/>
      </c>
      <c r="AJ43" s="46" t="str">
        <f>IF('Datos Generales'!AJ281=0,"",Índice!$G$51*'Datos Generales'!AJ281)</f>
        <v/>
      </c>
      <c r="AK43" s="46" t="str">
        <f>IF('Datos Generales'!AK281=0,"",Índice!$G$51*'Datos Generales'!AK281)</f>
        <v/>
      </c>
      <c r="AL43" s="46" t="str">
        <f>IF('Datos Generales'!AL281=0,"",Índice!$G$51*'Datos Generales'!AL281)</f>
        <v/>
      </c>
      <c r="AM43" s="46" t="str">
        <f>IF('Datos Generales'!AM281=0,"",Índice!$G$51*'Datos Generales'!AM281)</f>
        <v/>
      </c>
      <c r="AN43" s="46" t="str">
        <f>IF('Datos Generales'!AN281=0,"",Índice!$G$51*'Datos Generales'!AN281)</f>
        <v/>
      </c>
      <c r="AO43" s="46" t="str">
        <f>IF('Datos Generales'!AO281=0,"",Índice!$G$51*'Datos Generales'!AO281)</f>
        <v/>
      </c>
      <c r="AP43" s="46" t="str">
        <f>IF('Datos Generales'!AP281=0,"",Índice!$G$51*'Datos Generales'!AP281)</f>
        <v/>
      </c>
      <c r="AQ43" s="46">
        <f>IF('Datos Generales'!AQ281=0,"",Índice!$G$51*'Datos Generales'!AQ281)</f>
        <v>4599142.9194126045</v>
      </c>
      <c r="AS43" s="46">
        <f>Índice!$F$51*'Datos Generales'!AS281</f>
        <v>5110616.6362645039</v>
      </c>
      <c r="AT43" s="71">
        <f t="shared" si="0"/>
        <v>-0.10008062690958364</v>
      </c>
      <c r="AV43" s="75">
        <f t="shared" si="1"/>
        <v>0.11771471295584887</v>
      </c>
      <c r="AW43" s="75">
        <f t="shared" si="2"/>
        <v>0.1430986380264547</v>
      </c>
    </row>
    <row r="44" spans="2:49">
      <c r="B44" s="76" t="s">
        <v>327</v>
      </c>
      <c r="C44" s="77">
        <f>IF('Datos Generales'!C282=0,"",Índice!$G$51*'Datos Generales'!C282)</f>
        <v>2160694.8844231055</v>
      </c>
      <c r="D44" s="77" t="str">
        <f>IF('Datos Generales'!D282=0,"",Índice!$G$51*'Datos Generales'!D282)</f>
        <v/>
      </c>
      <c r="E44" s="77">
        <f>IF('Datos Generales'!E282=0,"",Índice!$G$51*'Datos Generales'!E282)</f>
        <v>4103896.6051275982</v>
      </c>
      <c r="F44" s="77">
        <f>IF('Datos Generales'!F282=0,"",Índice!$G$51*'Datos Generales'!F282)</f>
        <v>2510709.910480056</v>
      </c>
      <c r="G44" s="77">
        <f>IF('Datos Generales'!G282=0,"",Índice!$G$51*'Datos Generales'!G282)</f>
        <v>83482.076565715135</v>
      </c>
      <c r="H44" s="77">
        <f>IF('Datos Generales'!H282=0,"",Índice!$G$51*'Datos Generales'!H282)</f>
        <v>2148059.2963562696</v>
      </c>
      <c r="I44" s="77">
        <f>IF('Datos Generales'!I282=0,"",Índice!$G$51*'Datos Generales'!I282)</f>
        <v>2546200.7498886301</v>
      </c>
      <c r="J44" s="77">
        <f>IF('Datos Generales'!J282=0,"",Índice!$G$51*'Datos Generales'!J282)</f>
        <v>436995.30126360297</v>
      </c>
      <c r="K44" s="77">
        <f>IF('Datos Generales'!K282=0,"",Índice!$G$51*'Datos Generales'!K282)</f>
        <v>207841.12684820499</v>
      </c>
      <c r="L44" s="77">
        <f>IF('Datos Generales'!L282=0,"",Índice!$G$51*'Datos Generales'!L282)</f>
        <v>889917.73675762431</v>
      </c>
      <c r="M44" s="77">
        <f>IF('Datos Generales'!M282=0,"",Índice!$G$51*'Datos Generales'!M282)</f>
        <v>493960.01124302612</v>
      </c>
      <c r="N44" s="77">
        <f>IF('Datos Generales'!N282=0,"",Índice!$G$51*'Datos Generales'!N282)</f>
        <v>28484.586801111574</v>
      </c>
      <c r="O44" s="77">
        <f>IF('Datos Generales'!O282=0,"",Índice!$G$51*'Datos Generales'!O282)</f>
        <v>4907.5985886113094</v>
      </c>
      <c r="P44" s="77">
        <f>IF('Datos Generales'!P282=0,"",Índice!$G$51*'Datos Generales'!P282)</f>
        <v>619673.83733674628</v>
      </c>
      <c r="Q44" s="77">
        <f>IF('Datos Generales'!Q282=0,"",Índice!$G$51*'Datos Generales'!Q282)</f>
        <v>4171.0124380396119</v>
      </c>
      <c r="R44" s="77">
        <f>IF('Datos Generales'!R282=0,"",Índice!$G$51*'Datos Generales'!R282)</f>
        <v>3336149.5552287139</v>
      </c>
      <c r="S44" s="77">
        <f>IF('Datos Generales'!S282=0,"",Índice!$G$51*'Datos Generales'!S282)</f>
        <v>31087.630196364047</v>
      </c>
      <c r="T44" s="77">
        <f>IF('Datos Generales'!T282=0,"",Índice!$G$51*'Datos Generales'!T282)</f>
        <v>3170410.8654301693</v>
      </c>
      <c r="U44" s="77">
        <f>IF('Datos Generales'!U282=0,"",Índice!$G$51*'Datos Generales'!U282)</f>
        <v>123524.79476173976</v>
      </c>
      <c r="V44" s="77">
        <f>IF('Datos Generales'!V282=0,"",Índice!$G$51*'Datos Generales'!V282)</f>
        <v>4010845.5427411767</v>
      </c>
      <c r="W44" s="77">
        <f>IF('Datos Generales'!W282=0,"",Índice!$G$51*'Datos Generales'!W282)</f>
        <v>97806.811841947085</v>
      </c>
      <c r="X44" s="77">
        <f>IF('Datos Generales'!X282=0,"",Índice!$G$51*'Datos Generales'!X282)</f>
        <v>330830.94978822098</v>
      </c>
      <c r="Y44" s="77">
        <f>IF('Datos Generales'!Y282=0,"",Índice!$G$51*'Datos Generales'!Y282)</f>
        <v>3962388.2326528588</v>
      </c>
      <c r="Z44" s="77">
        <f>IF('Datos Generales'!Z282=0,"",Índice!$G$51*'Datos Generales'!Z282)</f>
        <v>49282.37319775705</v>
      </c>
      <c r="AA44" s="77">
        <f>IF('Datos Generales'!AA282=0,"",Índice!$G$51*'Datos Generales'!AA282)</f>
        <v>409446.92619907932</v>
      </c>
      <c r="AB44" s="77">
        <f>IF('Datos Generales'!AB282=0,"",Índice!$G$51*'Datos Generales'!AB282)</f>
        <v>5331857.1852836562</v>
      </c>
      <c r="AC44" s="77">
        <f>IF('Datos Generales'!AC282=0,"",Índice!$G$51*'Datos Generales'!AC282)</f>
        <v>255044.11473543532</v>
      </c>
      <c r="AD44" s="77">
        <f>IF('Datos Generales'!AD282=0,"",Índice!$G$51*'Datos Generales'!AD282)</f>
        <v>1722577.357676724</v>
      </c>
      <c r="AE44" s="77" t="str">
        <f>IF('Datos Generales'!AE282=0,"",Índice!$G$51*'Datos Generales'!AE282)</f>
        <v/>
      </c>
      <c r="AF44" s="77" t="str">
        <f>IF('Datos Generales'!AF282=0,"",Índice!$G$51*'Datos Generales'!AF282)</f>
        <v/>
      </c>
      <c r="AG44" s="77" t="str">
        <f>IF('Datos Generales'!AG282=0,"",Índice!$G$51*'Datos Generales'!AG282)</f>
        <v/>
      </c>
      <c r="AH44" s="77" t="str">
        <f>IF('Datos Generales'!AH282=0,"",Índice!$G$51*'Datos Generales'!AH282)</f>
        <v/>
      </c>
      <c r="AI44" s="77" t="str">
        <f>IF('Datos Generales'!AI282=0,"",Índice!$G$51*'Datos Generales'!AI282)</f>
        <v/>
      </c>
      <c r="AJ44" s="77" t="str">
        <f>IF('Datos Generales'!AJ282=0,"",Índice!$G$51*'Datos Generales'!AJ282)</f>
        <v/>
      </c>
      <c r="AK44" s="77" t="str">
        <f>IF('Datos Generales'!AK282=0,"",Índice!$G$51*'Datos Generales'!AK282)</f>
        <v/>
      </c>
      <c r="AL44" s="77" t="str">
        <f>IF('Datos Generales'!AL282=0,"",Índice!$G$51*'Datos Generales'!AL282)</f>
        <v/>
      </c>
      <c r="AM44" s="77" t="str">
        <f>IF('Datos Generales'!AM282=0,"",Índice!$G$51*'Datos Generales'!AM282)</f>
        <v/>
      </c>
      <c r="AN44" s="77" t="str">
        <f>IF('Datos Generales'!AN282=0,"",Índice!$G$51*'Datos Generales'!AN282)</f>
        <v/>
      </c>
      <c r="AO44" s="77" t="str">
        <f>IF('Datos Generales'!AO282=0,"",Índice!$G$51*'Datos Generales'!AO282)</f>
        <v/>
      </c>
      <c r="AP44" s="77" t="str">
        <f>IF('Datos Generales'!AP282=0,"",Índice!$G$51*'Datos Generales'!AP282)</f>
        <v/>
      </c>
      <c r="AQ44" s="77">
        <f>IF('Datos Generales'!AQ282=0,"",Índice!$G$51*'Datos Generales'!AQ282)</f>
        <v>39070247.073852189</v>
      </c>
      <c r="AS44" s="77">
        <f>Índice!$F$51*'Datos Generales'!AS282</f>
        <v>35713943.24046398</v>
      </c>
      <c r="AT44" s="85">
        <f t="shared" si="0"/>
        <v>9.3977408509332783E-2</v>
      </c>
      <c r="AV44" s="79">
        <f t="shared" si="1"/>
        <v>1</v>
      </c>
      <c r="AW44" s="79">
        <f t="shared" si="2"/>
        <v>1</v>
      </c>
    </row>
    <row r="45" spans="2:49">
      <c r="AT45" s="86"/>
    </row>
    <row r="46" spans="2:49">
      <c r="B46" s="80" t="s">
        <v>329</v>
      </c>
      <c r="C46" s="70">
        <f>IF(SUM(C12:C18)=0,"",SUM(C12:C18))</f>
        <v>913659.5254594438</v>
      </c>
      <c r="D46" s="70" t="str">
        <f t="shared" ref="D46:AQ46" si="3">IF(SUM(D12:D18)=0,"",SUM(D12:D18))</f>
        <v/>
      </c>
      <c r="E46" s="70">
        <f t="shared" si="3"/>
        <v>745353.6005967994</v>
      </c>
      <c r="F46" s="70">
        <f t="shared" si="3"/>
        <v>4940.4791367618664</v>
      </c>
      <c r="G46" s="70" t="str">
        <f t="shared" si="3"/>
        <v/>
      </c>
      <c r="H46" s="70">
        <f t="shared" si="3"/>
        <v>1617532.8009984372</v>
      </c>
      <c r="I46" s="70">
        <f t="shared" si="3"/>
        <v>803125.24306856829</v>
      </c>
      <c r="J46" s="70">
        <f t="shared" si="3"/>
        <v>60237.782931813526</v>
      </c>
      <c r="K46" s="70" t="str">
        <f t="shared" si="3"/>
        <v/>
      </c>
      <c r="L46" s="70">
        <f t="shared" si="3"/>
        <v>122528.83235163095</v>
      </c>
      <c r="M46" s="70" t="str">
        <f t="shared" si="3"/>
        <v/>
      </c>
      <c r="N46" s="70" t="str">
        <f t="shared" si="3"/>
        <v/>
      </c>
      <c r="O46" s="70" t="str">
        <f t="shared" si="3"/>
        <v/>
      </c>
      <c r="P46" s="70">
        <f t="shared" si="3"/>
        <v>134289.37357252458</v>
      </c>
      <c r="Q46" s="70">
        <f t="shared" si="3"/>
        <v>250.18384822621815</v>
      </c>
      <c r="R46" s="70">
        <f t="shared" si="3"/>
        <v>1645579.7317937219</v>
      </c>
      <c r="S46" s="70">
        <f t="shared" si="3"/>
        <v>31087.630196364047</v>
      </c>
      <c r="T46" s="70">
        <f t="shared" si="3"/>
        <v>392451.3509309084</v>
      </c>
      <c r="U46" s="70" t="str">
        <f t="shared" si="3"/>
        <v/>
      </c>
      <c r="V46" s="70">
        <f t="shared" si="3"/>
        <v>2396502.6852447656</v>
      </c>
      <c r="W46" s="70" t="str">
        <f t="shared" si="3"/>
        <v/>
      </c>
      <c r="X46" s="70">
        <f t="shared" si="3"/>
        <v>86614.125554196333</v>
      </c>
      <c r="Y46" s="70">
        <f t="shared" si="3"/>
        <v>1193726.5770288713</v>
      </c>
      <c r="Z46" s="70">
        <f t="shared" si="3"/>
        <v>44765.231118433614</v>
      </c>
      <c r="AA46" s="70">
        <f t="shared" si="3"/>
        <v>62466.544926142502</v>
      </c>
      <c r="AB46" s="70">
        <f t="shared" si="3"/>
        <v>2750031.0685824589</v>
      </c>
      <c r="AC46" s="70">
        <f t="shared" si="3"/>
        <v>6691.1473543533139</v>
      </c>
      <c r="AD46" s="70">
        <f t="shared" si="3"/>
        <v>605250.36946422386</v>
      </c>
      <c r="AE46" s="70" t="str">
        <f t="shared" si="3"/>
        <v/>
      </c>
      <c r="AF46" s="70" t="str">
        <f t="shared" si="3"/>
        <v/>
      </c>
      <c r="AG46" s="70" t="str">
        <f t="shared" si="3"/>
        <v/>
      </c>
      <c r="AH46" s="70" t="str">
        <f t="shared" si="3"/>
        <v/>
      </c>
      <c r="AI46" s="70" t="str">
        <f t="shared" si="3"/>
        <v/>
      </c>
      <c r="AJ46" s="70" t="str">
        <f t="shared" si="3"/>
        <v/>
      </c>
      <c r="AK46" s="70" t="str">
        <f t="shared" si="3"/>
        <v/>
      </c>
      <c r="AL46" s="70" t="str">
        <f t="shared" si="3"/>
        <v/>
      </c>
      <c r="AM46" s="70" t="str">
        <f t="shared" si="3"/>
        <v/>
      </c>
      <c r="AN46" s="70" t="str">
        <f t="shared" si="3"/>
        <v/>
      </c>
      <c r="AO46" s="70" t="str">
        <f t="shared" si="3"/>
        <v/>
      </c>
      <c r="AP46" s="70" t="str">
        <f t="shared" si="3"/>
        <v/>
      </c>
      <c r="AQ46" s="70">
        <f t="shared" si="3"/>
        <v>13617084.284158645</v>
      </c>
      <c r="AR46" s="81"/>
      <c r="AS46" s="70">
        <f t="shared" ref="AS46" si="4">SUM(AS12:AS18)</f>
        <v>11143555.221154606</v>
      </c>
      <c r="AT46" s="71">
        <f t="shared" ref="AT46:AT53" si="5">AQ46/AS46-1</f>
        <v>0.22196947149401325</v>
      </c>
      <c r="AV46" s="71">
        <f>IFERROR(AQ46/$AQ$44,"")</f>
        <v>0.34852823578051789</v>
      </c>
      <c r="AW46" s="71">
        <f>IFERROR(AS46/$AS$44,"")</f>
        <v>0.31202253825976101</v>
      </c>
    </row>
    <row r="47" spans="2:49">
      <c r="B47" s="80" t="s">
        <v>330</v>
      </c>
      <c r="C47" s="70">
        <f>IF(SUM(C12:C13,C16:C18)=0,"",SUM(C12:C13,C16:C18))</f>
        <v>493969.02687719639</v>
      </c>
      <c r="D47" s="70" t="str">
        <f t="shared" ref="D47:AQ47" si="6">IF(SUM(D12:D13,D16:D18)=0,"",SUM(D12:D13,D16:D18))</f>
        <v/>
      </c>
      <c r="E47" s="70">
        <f t="shared" si="6"/>
        <v>284469.37844273477</v>
      </c>
      <c r="F47" s="70">
        <f t="shared" si="6"/>
        <v>1196.9580189646515</v>
      </c>
      <c r="G47" s="70" t="str">
        <f t="shared" si="6"/>
        <v/>
      </c>
      <c r="H47" s="70">
        <f t="shared" si="6"/>
        <v>664268.03657165484</v>
      </c>
      <c r="I47" s="70">
        <f t="shared" si="6"/>
        <v>329540.16730188584</v>
      </c>
      <c r="J47" s="70">
        <f t="shared" si="6"/>
        <v>20758.630260003818</v>
      </c>
      <c r="K47" s="70" t="str">
        <f t="shared" si="6"/>
        <v/>
      </c>
      <c r="L47" s="70">
        <f t="shared" si="6"/>
        <v>60548.601339263616</v>
      </c>
      <c r="M47" s="70" t="str">
        <f t="shared" si="6"/>
        <v/>
      </c>
      <c r="N47" s="70" t="str">
        <f t="shared" si="6"/>
        <v/>
      </c>
      <c r="O47" s="70" t="str">
        <f t="shared" si="6"/>
        <v/>
      </c>
      <c r="P47" s="70">
        <f t="shared" si="6"/>
        <v>69843.234031720887</v>
      </c>
      <c r="Q47" s="70">
        <f t="shared" si="6"/>
        <v>250.18384822621815</v>
      </c>
      <c r="R47" s="70">
        <f t="shared" si="6"/>
        <v>628683.54947285051</v>
      </c>
      <c r="S47" s="70">
        <f t="shared" si="6"/>
        <v>31087.630196364047</v>
      </c>
      <c r="T47" s="70">
        <f t="shared" si="6"/>
        <v>165277.47823873398</v>
      </c>
      <c r="U47" s="70" t="str">
        <f t="shared" si="6"/>
        <v/>
      </c>
      <c r="V47" s="70">
        <f t="shared" si="6"/>
        <v>989381.79266162729</v>
      </c>
      <c r="W47" s="70" t="str">
        <f t="shared" si="6"/>
        <v/>
      </c>
      <c r="X47" s="70">
        <f t="shared" si="6"/>
        <v>30179.526025130635</v>
      </c>
      <c r="Y47" s="70">
        <f t="shared" si="6"/>
        <v>453761.1988318566</v>
      </c>
      <c r="Z47" s="70">
        <f t="shared" si="6"/>
        <v>12510.871794146555</v>
      </c>
      <c r="AA47" s="70">
        <f t="shared" si="6"/>
        <v>34096.995849272731</v>
      </c>
      <c r="AB47" s="70">
        <f t="shared" si="6"/>
        <v>1076436.4026558998</v>
      </c>
      <c r="AC47" s="70">
        <f t="shared" si="6"/>
        <v>5265.1303554634742</v>
      </c>
      <c r="AD47" s="70" t="str">
        <f t="shared" si="6"/>
        <v/>
      </c>
      <c r="AE47" s="70" t="str">
        <f t="shared" si="6"/>
        <v/>
      </c>
      <c r="AF47" s="70" t="str">
        <f t="shared" si="6"/>
        <v/>
      </c>
      <c r="AG47" s="70" t="str">
        <f t="shared" si="6"/>
        <v/>
      </c>
      <c r="AH47" s="70" t="str">
        <f t="shared" si="6"/>
        <v/>
      </c>
      <c r="AI47" s="70" t="str">
        <f t="shared" si="6"/>
        <v/>
      </c>
      <c r="AJ47" s="70" t="str">
        <f t="shared" si="6"/>
        <v/>
      </c>
      <c r="AK47" s="70" t="str">
        <f t="shared" si="6"/>
        <v/>
      </c>
      <c r="AL47" s="70" t="str">
        <f t="shared" si="6"/>
        <v/>
      </c>
      <c r="AM47" s="70" t="str">
        <f t="shared" si="6"/>
        <v/>
      </c>
      <c r="AN47" s="70" t="str">
        <f t="shared" si="6"/>
        <v/>
      </c>
      <c r="AO47" s="70" t="str">
        <f t="shared" si="6"/>
        <v/>
      </c>
      <c r="AP47" s="70" t="str">
        <f t="shared" si="6"/>
        <v/>
      </c>
      <c r="AQ47" s="70">
        <f t="shared" si="6"/>
        <v>5351524.7927729962</v>
      </c>
      <c r="AR47" s="81"/>
      <c r="AS47" s="70">
        <f t="shared" ref="AS47" si="7">SUM(AS12:AS13,AS16:AS18)</f>
        <v>4359424.3278518077</v>
      </c>
      <c r="AT47" s="71">
        <f t="shared" si="5"/>
        <v>0.22757602616996575</v>
      </c>
      <c r="AV47" s="71">
        <f t="shared" ref="AV47:AV53" si="8">IFERROR(AQ47/$AQ$44,"")</f>
        <v>0.13697186973651138</v>
      </c>
      <c r="AW47" s="71">
        <f t="shared" ref="AW47:AW53" si="9">IFERROR(AS47/$AS$44,"")</f>
        <v>0.12206505169422373</v>
      </c>
    </row>
    <row r="48" spans="2:49">
      <c r="B48" s="80" t="s">
        <v>331</v>
      </c>
      <c r="C48" s="70">
        <f>IF(SUM(C14:C15)=0,"",SUM(C14:C15))</f>
        <v>419690.4985822473</v>
      </c>
      <c r="D48" s="70" t="str">
        <f t="shared" ref="D48:AQ48" si="10">IF(SUM(D14:D15)=0,"",SUM(D14:D15))</f>
        <v/>
      </c>
      <c r="E48" s="70">
        <f t="shared" si="10"/>
        <v>460884.22215406469</v>
      </c>
      <c r="F48" s="70">
        <f t="shared" si="10"/>
        <v>3743.5211177972151</v>
      </c>
      <c r="G48" s="70" t="str">
        <f t="shared" si="10"/>
        <v/>
      </c>
      <c r="H48" s="70">
        <f t="shared" si="10"/>
        <v>953264.76442678238</v>
      </c>
      <c r="I48" s="70">
        <f t="shared" si="10"/>
        <v>473585.07576668245</v>
      </c>
      <c r="J48" s="70">
        <f t="shared" si="10"/>
        <v>39479.152671809701</v>
      </c>
      <c r="K48" s="70" t="str">
        <f t="shared" si="10"/>
        <v/>
      </c>
      <c r="L48" s="70">
        <f t="shared" si="10"/>
        <v>61980.231012367331</v>
      </c>
      <c r="M48" s="70" t="str">
        <f t="shared" si="10"/>
        <v/>
      </c>
      <c r="N48" s="70" t="str">
        <f t="shared" si="10"/>
        <v/>
      </c>
      <c r="O48" s="70" t="str">
        <f t="shared" si="10"/>
        <v/>
      </c>
      <c r="P48" s="70">
        <f t="shared" si="10"/>
        <v>64446.139540803699</v>
      </c>
      <c r="Q48" s="70" t="str">
        <f t="shared" si="10"/>
        <v/>
      </c>
      <c r="R48" s="70">
        <f t="shared" si="10"/>
        <v>1016896.1823208717</v>
      </c>
      <c r="S48" s="70" t="str">
        <f t="shared" si="10"/>
        <v/>
      </c>
      <c r="T48" s="70">
        <f t="shared" si="10"/>
        <v>227173.87269217442</v>
      </c>
      <c r="U48" s="70" t="str">
        <f t="shared" si="10"/>
        <v/>
      </c>
      <c r="V48" s="70">
        <f t="shared" si="10"/>
        <v>1407120.8925831381</v>
      </c>
      <c r="W48" s="70" t="str">
        <f t="shared" si="10"/>
        <v/>
      </c>
      <c r="X48" s="70">
        <f t="shared" si="10"/>
        <v>56434.599529065694</v>
      </c>
      <c r="Y48" s="70">
        <f t="shared" si="10"/>
        <v>739965.37819701456</v>
      </c>
      <c r="Z48" s="70">
        <f t="shared" si="10"/>
        <v>32254.359324287056</v>
      </c>
      <c r="AA48" s="70">
        <f t="shared" si="10"/>
        <v>28369.549076869771</v>
      </c>
      <c r="AB48" s="70">
        <f t="shared" si="10"/>
        <v>1673594.6659265596</v>
      </c>
      <c r="AC48" s="70">
        <f t="shared" si="10"/>
        <v>1426.0169988898394</v>
      </c>
      <c r="AD48" s="70">
        <f t="shared" si="10"/>
        <v>605250.36946422386</v>
      </c>
      <c r="AE48" s="70" t="str">
        <f t="shared" si="10"/>
        <v/>
      </c>
      <c r="AF48" s="70" t="str">
        <f t="shared" si="10"/>
        <v/>
      </c>
      <c r="AG48" s="70" t="str">
        <f t="shared" si="10"/>
        <v/>
      </c>
      <c r="AH48" s="70" t="str">
        <f t="shared" si="10"/>
        <v/>
      </c>
      <c r="AI48" s="70" t="str">
        <f t="shared" si="10"/>
        <v/>
      </c>
      <c r="AJ48" s="70" t="str">
        <f t="shared" si="10"/>
        <v/>
      </c>
      <c r="AK48" s="70" t="str">
        <f t="shared" si="10"/>
        <v/>
      </c>
      <c r="AL48" s="70" t="str">
        <f t="shared" si="10"/>
        <v/>
      </c>
      <c r="AM48" s="70" t="str">
        <f t="shared" si="10"/>
        <v/>
      </c>
      <c r="AN48" s="70" t="str">
        <f t="shared" si="10"/>
        <v/>
      </c>
      <c r="AO48" s="70" t="str">
        <f t="shared" si="10"/>
        <v/>
      </c>
      <c r="AP48" s="70" t="str">
        <f t="shared" si="10"/>
        <v/>
      </c>
      <c r="AQ48" s="70">
        <f t="shared" si="10"/>
        <v>8265559.491385649</v>
      </c>
      <c r="AR48" s="81"/>
      <c r="AS48" s="70">
        <f t="shared" ref="AS48" si="11">SUM(AS14:AS15)</f>
        <v>6784130.8933027992</v>
      </c>
      <c r="AT48" s="71">
        <f t="shared" si="5"/>
        <v>0.21836674754393304</v>
      </c>
      <c r="AV48" s="71">
        <f t="shared" si="8"/>
        <v>0.21155636604400654</v>
      </c>
      <c r="AW48" s="71">
        <f t="shared" si="9"/>
        <v>0.18995748656553732</v>
      </c>
    </row>
    <row r="49" spans="2:49">
      <c r="B49" s="80" t="s">
        <v>332</v>
      </c>
      <c r="C49" s="70" t="str">
        <f>IF(SUM(C20:C21,C31)=0,"",SUM(C20:C21,C31))</f>
        <v/>
      </c>
      <c r="D49" s="70" t="str">
        <f t="shared" ref="D49:AQ49" si="12">IF(SUM(D20:D21,D31)=0,"",SUM(D20:D21,D31))</f>
        <v/>
      </c>
      <c r="E49" s="70">
        <f t="shared" si="12"/>
        <v>2038556.5148563511</v>
      </c>
      <c r="F49" s="70" t="str">
        <f t="shared" si="12"/>
        <v/>
      </c>
      <c r="G49" s="70" t="str">
        <f t="shared" si="12"/>
        <v/>
      </c>
      <c r="H49" s="70">
        <f t="shared" si="12"/>
        <v>76730.073680712201</v>
      </c>
      <c r="I49" s="70">
        <f t="shared" si="12"/>
        <v>865319.10925534391</v>
      </c>
      <c r="J49" s="70">
        <f t="shared" si="12"/>
        <v>13152.440231648765</v>
      </c>
      <c r="K49" s="70" t="str">
        <f t="shared" si="12"/>
        <v/>
      </c>
      <c r="L49" s="70">
        <f t="shared" si="12"/>
        <v>444738.67035305925</v>
      </c>
      <c r="M49" s="70" t="str">
        <f t="shared" si="12"/>
        <v/>
      </c>
      <c r="N49" s="70" t="str">
        <f t="shared" si="12"/>
        <v/>
      </c>
      <c r="O49" s="70" t="str">
        <f t="shared" si="12"/>
        <v/>
      </c>
      <c r="P49" s="70">
        <f t="shared" si="12"/>
        <v>168902.38189519237</v>
      </c>
      <c r="Q49" s="70">
        <f t="shared" si="12"/>
        <v>612.8421521556204</v>
      </c>
      <c r="R49" s="70">
        <f t="shared" si="12"/>
        <v>1218757.6898056157</v>
      </c>
      <c r="S49" s="70" t="str">
        <f t="shared" si="12"/>
        <v/>
      </c>
      <c r="T49" s="70">
        <f t="shared" si="12"/>
        <v>1683384.274612681</v>
      </c>
      <c r="U49" s="70" t="str">
        <f t="shared" si="12"/>
        <v/>
      </c>
      <c r="V49" s="70">
        <f t="shared" si="12"/>
        <v>457258.64616994641</v>
      </c>
      <c r="W49" s="70" t="str">
        <f t="shared" si="12"/>
        <v/>
      </c>
      <c r="X49" s="70" t="str">
        <f t="shared" si="12"/>
        <v/>
      </c>
      <c r="Y49" s="70">
        <f t="shared" si="12"/>
        <v>1418839.0072902893</v>
      </c>
      <c r="Z49" s="70">
        <f t="shared" si="12"/>
        <v>133.90868400025454</v>
      </c>
      <c r="AA49" s="70">
        <f t="shared" si="12"/>
        <v>225897.45334851259</v>
      </c>
      <c r="AB49" s="70">
        <f t="shared" si="12"/>
        <v>1140995.1492352621</v>
      </c>
      <c r="AC49" s="70">
        <f t="shared" si="12"/>
        <v>203685.84757567832</v>
      </c>
      <c r="AD49" s="70" t="str">
        <f t="shared" si="12"/>
        <v/>
      </c>
      <c r="AE49" s="70" t="str">
        <f t="shared" si="12"/>
        <v/>
      </c>
      <c r="AF49" s="70" t="str">
        <f t="shared" si="12"/>
        <v/>
      </c>
      <c r="AG49" s="70" t="str">
        <f t="shared" si="12"/>
        <v/>
      </c>
      <c r="AH49" s="70" t="str">
        <f t="shared" si="12"/>
        <v/>
      </c>
      <c r="AI49" s="70" t="str">
        <f t="shared" si="12"/>
        <v/>
      </c>
      <c r="AJ49" s="70" t="str">
        <f t="shared" si="12"/>
        <v/>
      </c>
      <c r="AK49" s="70" t="str">
        <f t="shared" si="12"/>
        <v/>
      </c>
      <c r="AL49" s="70" t="str">
        <f t="shared" si="12"/>
        <v/>
      </c>
      <c r="AM49" s="70" t="str">
        <f t="shared" si="12"/>
        <v/>
      </c>
      <c r="AN49" s="70" t="str">
        <f t="shared" si="12"/>
        <v/>
      </c>
      <c r="AO49" s="70" t="str">
        <f t="shared" si="12"/>
        <v/>
      </c>
      <c r="AP49" s="70" t="str">
        <f t="shared" si="12"/>
        <v/>
      </c>
      <c r="AQ49" s="70">
        <f t="shared" si="12"/>
        <v>9956964.0091464482</v>
      </c>
      <c r="AR49" s="81"/>
      <c r="AS49" s="70">
        <f t="shared" ref="AS49" si="13">SUM(AS20:AS21,AS31)</f>
        <v>8888510.9975427017</v>
      </c>
      <c r="AT49" s="71">
        <f t="shared" si="5"/>
        <v>0.12020607409937711</v>
      </c>
      <c r="AV49" s="71">
        <f t="shared" si="8"/>
        <v>0.2548477359338267</v>
      </c>
      <c r="AW49" s="71">
        <f t="shared" si="9"/>
        <v>0.24888069451462863</v>
      </c>
    </row>
    <row r="50" spans="2:49">
      <c r="B50" s="80" t="s">
        <v>333</v>
      </c>
      <c r="C50" s="70" t="str">
        <f>IF(SUM(C22:C23)=0,"",SUM(C22:C23))</f>
        <v/>
      </c>
      <c r="D50" s="70" t="str">
        <f t="shared" ref="D50:AQ50" si="14">IF(SUM(D22:D23)=0,"",SUM(D22:D23))</f>
        <v/>
      </c>
      <c r="E50" s="70">
        <f t="shared" si="14"/>
        <v>1113.9452415129294</v>
      </c>
      <c r="F50" s="70" t="str">
        <f t="shared" si="14"/>
        <v/>
      </c>
      <c r="G50" s="70" t="str">
        <f t="shared" si="14"/>
        <v/>
      </c>
      <c r="H50" s="70">
        <f t="shared" si="14"/>
        <v>2012.6077456671921</v>
      </c>
      <c r="I50" s="70">
        <f t="shared" si="14"/>
        <v>1766.0920231083078</v>
      </c>
      <c r="J50" s="70" t="str">
        <f t="shared" si="14"/>
        <v/>
      </c>
      <c r="K50" s="70" t="str">
        <f t="shared" si="14"/>
        <v/>
      </c>
      <c r="L50" s="70" t="str">
        <f t="shared" si="14"/>
        <v/>
      </c>
      <c r="M50" s="70" t="str">
        <f t="shared" si="14"/>
        <v/>
      </c>
      <c r="N50" s="70" t="str">
        <f t="shared" si="14"/>
        <v/>
      </c>
      <c r="O50" s="70" t="str">
        <f t="shared" si="14"/>
        <v/>
      </c>
      <c r="P50" s="70">
        <f t="shared" si="14"/>
        <v>-0.75130284752618071</v>
      </c>
      <c r="Q50" s="70" t="str">
        <f t="shared" si="14"/>
        <v/>
      </c>
      <c r="R50" s="70">
        <f t="shared" si="14"/>
        <v>8093.9181592549894</v>
      </c>
      <c r="S50" s="70" t="str">
        <f t="shared" si="14"/>
        <v/>
      </c>
      <c r="T50" s="70">
        <f t="shared" si="14"/>
        <v>28500.717715190811</v>
      </c>
      <c r="U50" s="70" t="str">
        <f t="shared" si="14"/>
        <v/>
      </c>
      <c r="V50" s="70">
        <f t="shared" si="14"/>
        <v>458954.38089109818</v>
      </c>
      <c r="W50" s="70" t="str">
        <f t="shared" si="14"/>
        <v/>
      </c>
      <c r="X50" s="70">
        <f t="shared" si="14"/>
        <v>39729.955240028001</v>
      </c>
      <c r="Y50" s="70">
        <f t="shared" si="14"/>
        <v>83805.799704428617</v>
      </c>
      <c r="Z50" s="70">
        <f t="shared" si="14"/>
        <v>638.56322611210499</v>
      </c>
      <c r="AA50" s="70" t="str">
        <f t="shared" si="14"/>
        <v/>
      </c>
      <c r="AB50" s="70">
        <f t="shared" si="14"/>
        <v>67129.086203604835</v>
      </c>
      <c r="AC50" s="70" t="str">
        <f t="shared" si="14"/>
        <v/>
      </c>
      <c r="AD50" s="70" t="str">
        <f t="shared" si="14"/>
        <v/>
      </c>
      <c r="AE50" s="70" t="str">
        <f t="shared" si="14"/>
        <v/>
      </c>
      <c r="AF50" s="70" t="str">
        <f t="shared" si="14"/>
        <v/>
      </c>
      <c r="AG50" s="70" t="str">
        <f t="shared" si="14"/>
        <v/>
      </c>
      <c r="AH50" s="70" t="str">
        <f t="shared" si="14"/>
        <v/>
      </c>
      <c r="AI50" s="70" t="str">
        <f t="shared" si="14"/>
        <v/>
      </c>
      <c r="AJ50" s="70" t="str">
        <f t="shared" si="14"/>
        <v/>
      </c>
      <c r="AK50" s="70" t="str">
        <f t="shared" si="14"/>
        <v/>
      </c>
      <c r="AL50" s="70" t="str">
        <f t="shared" si="14"/>
        <v/>
      </c>
      <c r="AM50" s="70" t="str">
        <f t="shared" si="14"/>
        <v/>
      </c>
      <c r="AN50" s="70" t="str">
        <f t="shared" si="14"/>
        <v/>
      </c>
      <c r="AO50" s="70" t="str">
        <f t="shared" si="14"/>
        <v/>
      </c>
      <c r="AP50" s="70" t="str">
        <f t="shared" si="14"/>
        <v/>
      </c>
      <c r="AQ50" s="70">
        <f t="shared" si="14"/>
        <v>691744.3148471585</v>
      </c>
      <c r="AR50" s="81"/>
      <c r="AS50" s="70">
        <f t="shared" ref="AS50" si="15">SUM(AS22:AS23)</f>
        <v>641536.06984777004</v>
      </c>
      <c r="AT50" s="71">
        <f t="shared" si="5"/>
        <v>7.8262544164200198E-2</v>
      </c>
      <c r="AV50" s="71">
        <f t="shared" si="8"/>
        <v>1.7705143085980361E-2</v>
      </c>
      <c r="AW50" s="71">
        <f t="shared" si="9"/>
        <v>1.7963182209488091E-2</v>
      </c>
    </row>
    <row r="51" spans="2:49">
      <c r="B51" s="80" t="s">
        <v>334</v>
      </c>
      <c r="C51" s="70">
        <f>IF(SUM(C24:C26)=0,"",SUM(C24:C26))</f>
        <v>176576.89628838713</v>
      </c>
      <c r="D51" s="70" t="str">
        <f t="shared" ref="D51:AQ51" si="16">IF(SUM(D24:D26)=0,"",SUM(D24:D26))</f>
        <v/>
      </c>
      <c r="E51" s="70">
        <f t="shared" si="16"/>
        <v>73187.872469435242</v>
      </c>
      <c r="F51" s="70" t="str">
        <f t="shared" si="16"/>
        <v/>
      </c>
      <c r="G51" s="70" t="str">
        <f t="shared" si="16"/>
        <v/>
      </c>
      <c r="H51" s="70">
        <f t="shared" si="16"/>
        <v>62920.729594614655</v>
      </c>
      <c r="I51" s="70">
        <f t="shared" si="16"/>
        <v>64763.675479596379</v>
      </c>
      <c r="J51" s="70">
        <f t="shared" si="16"/>
        <v>128090.50636044152</v>
      </c>
      <c r="K51" s="70" t="str">
        <f t="shared" si="16"/>
        <v/>
      </c>
      <c r="L51" s="70">
        <f t="shared" si="16"/>
        <v>360.53697824226953</v>
      </c>
      <c r="M51" s="70" t="str">
        <f t="shared" si="16"/>
        <v/>
      </c>
      <c r="N51" s="70" t="str">
        <f t="shared" si="16"/>
        <v/>
      </c>
      <c r="O51" s="70" t="str">
        <f t="shared" si="16"/>
        <v/>
      </c>
      <c r="P51" s="70">
        <f t="shared" si="16"/>
        <v>103101.11298887718</v>
      </c>
      <c r="Q51" s="70" t="str">
        <f t="shared" si="16"/>
        <v/>
      </c>
      <c r="R51" s="70">
        <f t="shared" si="16"/>
        <v>113668.01076219231</v>
      </c>
      <c r="S51" s="70" t="str">
        <f t="shared" si="16"/>
        <v/>
      </c>
      <c r="T51" s="70">
        <f t="shared" si="16"/>
        <v>81887.458368983382</v>
      </c>
      <c r="U51" s="70" t="str">
        <f t="shared" si="16"/>
        <v/>
      </c>
      <c r="V51" s="70">
        <f t="shared" si="16"/>
        <v>74287.809094830329</v>
      </c>
      <c r="W51" s="70" t="str">
        <f t="shared" si="16"/>
        <v/>
      </c>
      <c r="X51" s="70">
        <f t="shared" si="16"/>
        <v>102429.62502032936</v>
      </c>
      <c r="Y51" s="70">
        <f t="shared" si="16"/>
        <v>223839.14871200171</v>
      </c>
      <c r="Z51" s="70">
        <f t="shared" si="16"/>
        <v>1938.5381237581405</v>
      </c>
      <c r="AA51" s="70">
        <f t="shared" si="16"/>
        <v>16722.852334518917</v>
      </c>
      <c r="AB51" s="70">
        <f t="shared" si="16"/>
        <v>208029.30611436773</v>
      </c>
      <c r="AC51" s="70" t="str">
        <f t="shared" si="16"/>
        <v/>
      </c>
      <c r="AD51" s="70" t="str">
        <f t="shared" si="16"/>
        <v/>
      </c>
      <c r="AE51" s="70" t="str">
        <f t="shared" si="16"/>
        <v/>
      </c>
      <c r="AF51" s="70" t="str">
        <f t="shared" si="16"/>
        <v/>
      </c>
      <c r="AG51" s="70" t="str">
        <f t="shared" si="16"/>
        <v/>
      </c>
      <c r="AH51" s="70" t="str">
        <f t="shared" si="16"/>
        <v/>
      </c>
      <c r="AI51" s="70" t="str">
        <f t="shared" si="16"/>
        <v/>
      </c>
      <c r="AJ51" s="70" t="str">
        <f t="shared" si="16"/>
        <v/>
      </c>
      <c r="AK51" s="70" t="str">
        <f t="shared" si="16"/>
        <v/>
      </c>
      <c r="AL51" s="70" t="str">
        <f t="shared" si="16"/>
        <v/>
      </c>
      <c r="AM51" s="70" t="str">
        <f t="shared" si="16"/>
        <v/>
      </c>
      <c r="AN51" s="70" t="str">
        <f t="shared" si="16"/>
        <v/>
      </c>
      <c r="AO51" s="70" t="str">
        <f t="shared" si="16"/>
        <v/>
      </c>
      <c r="AP51" s="70" t="str">
        <f t="shared" si="16"/>
        <v/>
      </c>
      <c r="AQ51" s="70">
        <f t="shared" si="16"/>
        <v>1431804.0786905764</v>
      </c>
      <c r="AR51" s="81"/>
      <c r="AS51" s="70">
        <f t="shared" ref="AS51" si="17">SUM(AS24:AS26)</f>
        <v>1330337.6124777237</v>
      </c>
      <c r="AT51" s="71">
        <f t="shared" si="5"/>
        <v>7.6271215111984647E-2</v>
      </c>
      <c r="AV51" s="71">
        <f t="shared" si="8"/>
        <v>3.6646916411460652E-2</v>
      </c>
      <c r="AW51" s="71">
        <f t="shared" si="9"/>
        <v>3.7249810347753709E-2</v>
      </c>
    </row>
    <row r="52" spans="2:49">
      <c r="B52" s="80" t="s">
        <v>335</v>
      </c>
      <c r="C52" s="70">
        <f>IF(SUM(C27:C30)=0,"",SUM(C27:C30))</f>
        <v>113552.70787223963</v>
      </c>
      <c r="D52" s="70" t="str">
        <f t="shared" ref="D52:AQ52" si="18">IF(SUM(D27:D30)=0,"",SUM(D27:D30))</f>
        <v/>
      </c>
      <c r="E52" s="70">
        <f t="shared" si="18"/>
        <v>100170.45501552103</v>
      </c>
      <c r="F52" s="70" t="str">
        <f t="shared" si="18"/>
        <v/>
      </c>
      <c r="G52" s="70" t="str">
        <f t="shared" si="18"/>
        <v/>
      </c>
      <c r="H52" s="70">
        <f t="shared" si="18"/>
        <v>27529.725076190945</v>
      </c>
      <c r="I52" s="70">
        <f t="shared" si="18"/>
        <v>283410.48182377435</v>
      </c>
      <c r="J52" s="70">
        <f t="shared" si="18"/>
        <v>12487.31624016235</v>
      </c>
      <c r="K52" s="70" t="str">
        <f t="shared" si="18"/>
        <v/>
      </c>
      <c r="L52" s="70">
        <f t="shared" si="18"/>
        <v>15154.927486016926</v>
      </c>
      <c r="M52" s="70" t="str">
        <f t="shared" si="18"/>
        <v/>
      </c>
      <c r="N52" s="70" t="str">
        <f t="shared" si="18"/>
        <v/>
      </c>
      <c r="O52" s="70" t="str">
        <f t="shared" si="18"/>
        <v/>
      </c>
      <c r="P52" s="70">
        <f t="shared" si="18"/>
        <v>14814.631490372714</v>
      </c>
      <c r="Q52" s="70" t="str">
        <f t="shared" si="18"/>
        <v/>
      </c>
      <c r="R52" s="70">
        <f t="shared" si="18"/>
        <v>168851.86782726747</v>
      </c>
      <c r="S52" s="70" t="str">
        <f t="shared" si="18"/>
        <v/>
      </c>
      <c r="T52" s="70">
        <f t="shared" si="18"/>
        <v>170765.17101420581</v>
      </c>
      <c r="U52" s="70" t="str">
        <f t="shared" si="18"/>
        <v/>
      </c>
      <c r="V52" s="70">
        <f t="shared" si="18"/>
        <v>218038.25103768182</v>
      </c>
      <c r="W52" s="70" t="str">
        <f t="shared" si="18"/>
        <v/>
      </c>
      <c r="X52" s="70">
        <f t="shared" si="18"/>
        <v>16722.852334518917</v>
      </c>
      <c r="Y52" s="70">
        <f t="shared" si="18"/>
        <v>316971.97551990155</v>
      </c>
      <c r="Z52" s="70" t="str">
        <f t="shared" si="18"/>
        <v/>
      </c>
      <c r="AA52" s="70">
        <f t="shared" si="18"/>
        <v>26549.540025880175</v>
      </c>
      <c r="AB52" s="70">
        <f t="shared" si="18"/>
        <v>344026.70041931537</v>
      </c>
      <c r="AC52" s="70" t="str">
        <f t="shared" si="18"/>
        <v/>
      </c>
      <c r="AD52" s="70" t="str">
        <f t="shared" si="18"/>
        <v/>
      </c>
      <c r="AE52" s="70" t="str">
        <f t="shared" si="18"/>
        <v/>
      </c>
      <c r="AF52" s="70" t="str">
        <f t="shared" si="18"/>
        <v/>
      </c>
      <c r="AG52" s="70" t="str">
        <f t="shared" si="18"/>
        <v/>
      </c>
      <c r="AH52" s="70" t="str">
        <f t="shared" si="18"/>
        <v/>
      </c>
      <c r="AI52" s="70" t="str">
        <f t="shared" si="18"/>
        <v/>
      </c>
      <c r="AJ52" s="70" t="str">
        <f t="shared" si="18"/>
        <v/>
      </c>
      <c r="AK52" s="70" t="str">
        <f t="shared" si="18"/>
        <v/>
      </c>
      <c r="AL52" s="70" t="str">
        <f t="shared" si="18"/>
        <v/>
      </c>
      <c r="AM52" s="70" t="str">
        <f t="shared" si="18"/>
        <v/>
      </c>
      <c r="AN52" s="70" t="str">
        <f t="shared" si="18"/>
        <v/>
      </c>
      <c r="AO52" s="70" t="str">
        <f t="shared" si="18"/>
        <v/>
      </c>
      <c r="AP52" s="70" t="str">
        <f t="shared" si="18"/>
        <v/>
      </c>
      <c r="AQ52" s="70">
        <f t="shared" si="18"/>
        <v>1829046.603183049</v>
      </c>
      <c r="AR52" s="81"/>
      <c r="AS52" s="70">
        <f t="shared" ref="AS52" si="19">SUM(AS27:AS30)</f>
        <v>2034037.9965363005</v>
      </c>
      <c r="AT52" s="71">
        <f t="shared" si="5"/>
        <v>-0.10078051329538829</v>
      </c>
      <c r="AV52" s="71">
        <f t="shared" si="8"/>
        <v>4.6814308589492919E-2</v>
      </c>
      <c r="AW52" s="71">
        <f t="shared" si="9"/>
        <v>5.6953610046390254E-2</v>
      </c>
    </row>
    <row r="53" spans="2:49">
      <c r="B53" s="80" t="s">
        <v>336</v>
      </c>
      <c r="C53" s="70" t="str">
        <f>IF(SUM(C38:C40)=0,"",SUM(C38:C40))</f>
        <v/>
      </c>
      <c r="D53" s="70" t="str">
        <f t="shared" ref="D53:AQ53" si="20">IF(SUM(D38:D40)=0,"",SUM(D38:D40))</f>
        <v/>
      </c>
      <c r="E53" s="70" t="str">
        <f t="shared" si="20"/>
        <v/>
      </c>
      <c r="F53" s="70" t="str">
        <f t="shared" si="20"/>
        <v/>
      </c>
      <c r="G53" s="70">
        <f t="shared" si="20"/>
        <v>12299.357945425361</v>
      </c>
      <c r="H53" s="70" t="str">
        <f t="shared" si="20"/>
        <v/>
      </c>
      <c r="I53" s="70" t="str">
        <f t="shared" si="20"/>
        <v/>
      </c>
      <c r="J53" s="70" t="str">
        <f t="shared" si="20"/>
        <v/>
      </c>
      <c r="K53" s="70">
        <f t="shared" si="20"/>
        <v>207841.12684820499</v>
      </c>
      <c r="L53" s="70" t="str">
        <f t="shared" si="20"/>
        <v/>
      </c>
      <c r="M53" s="70">
        <f t="shared" si="20"/>
        <v>416038.06188614137</v>
      </c>
      <c r="N53" s="70">
        <f t="shared" si="20"/>
        <v>28484.586801111574</v>
      </c>
      <c r="O53" s="70" t="str">
        <f t="shared" si="20"/>
        <v/>
      </c>
      <c r="P53" s="70" t="str">
        <f t="shared" si="20"/>
        <v/>
      </c>
      <c r="Q53" s="70" t="str">
        <f t="shared" si="20"/>
        <v/>
      </c>
      <c r="R53" s="70" t="str">
        <f t="shared" si="20"/>
        <v/>
      </c>
      <c r="S53" s="70" t="str">
        <f t="shared" si="20"/>
        <v/>
      </c>
      <c r="T53" s="70" t="str">
        <f t="shared" si="20"/>
        <v/>
      </c>
      <c r="U53" s="70">
        <f t="shared" si="20"/>
        <v>62765.828625168819</v>
      </c>
      <c r="V53" s="70" t="str">
        <f t="shared" si="20"/>
        <v/>
      </c>
      <c r="W53" s="70">
        <f t="shared" si="20"/>
        <v>62059.05143154128</v>
      </c>
      <c r="X53" s="70" t="str">
        <f t="shared" si="20"/>
        <v/>
      </c>
      <c r="Y53" s="70" t="str">
        <f t="shared" si="20"/>
        <v/>
      </c>
      <c r="Z53" s="70" t="str">
        <f t="shared" si="20"/>
        <v/>
      </c>
      <c r="AA53" s="70" t="str">
        <f t="shared" si="20"/>
        <v/>
      </c>
      <c r="AB53" s="70" t="str">
        <f t="shared" si="20"/>
        <v/>
      </c>
      <c r="AC53" s="70" t="str">
        <f t="shared" si="20"/>
        <v/>
      </c>
      <c r="AD53" s="70" t="str">
        <f t="shared" si="20"/>
        <v/>
      </c>
      <c r="AE53" s="70" t="str">
        <f t="shared" si="20"/>
        <v/>
      </c>
      <c r="AF53" s="70" t="str">
        <f t="shared" si="20"/>
        <v/>
      </c>
      <c r="AG53" s="70" t="str">
        <f t="shared" si="20"/>
        <v/>
      </c>
      <c r="AH53" s="70" t="str">
        <f t="shared" si="20"/>
        <v/>
      </c>
      <c r="AI53" s="70" t="str">
        <f t="shared" si="20"/>
        <v/>
      </c>
      <c r="AJ53" s="70" t="str">
        <f t="shared" si="20"/>
        <v/>
      </c>
      <c r="AK53" s="70" t="str">
        <f t="shared" si="20"/>
        <v/>
      </c>
      <c r="AL53" s="70" t="str">
        <f t="shared" si="20"/>
        <v/>
      </c>
      <c r="AM53" s="70" t="str">
        <f t="shared" si="20"/>
        <v/>
      </c>
      <c r="AN53" s="70" t="str">
        <f t="shared" si="20"/>
        <v/>
      </c>
      <c r="AO53" s="70" t="str">
        <f t="shared" si="20"/>
        <v/>
      </c>
      <c r="AP53" s="70" t="str">
        <f t="shared" si="20"/>
        <v/>
      </c>
      <c r="AQ53" s="70">
        <f t="shared" si="20"/>
        <v>789488.01353759342</v>
      </c>
      <c r="AR53" s="81"/>
      <c r="AS53" s="70">
        <f t="shared" ref="AS53" si="21">SUM(AS38:AS40)</f>
        <v>718324.30405086558</v>
      </c>
      <c r="AT53" s="71">
        <f t="shared" si="5"/>
        <v>9.9069054305154891E-2</v>
      </c>
      <c r="AV53" s="71">
        <f t="shared" si="8"/>
        <v>2.0206885614141898E-2</v>
      </c>
      <c r="AW53" s="71">
        <f t="shared" si="9"/>
        <v>2.0113273384973141E-2</v>
      </c>
    </row>
    <row r="55" spans="2:49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9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9" hidden="1">
      <c r="B57" s="49" t="s">
        <v>102</v>
      </c>
      <c r="C57" s="50">
        <f>IFERROR(RANK(C59,$C$59:$AP$59,0),"")</f>
        <v>9</v>
      </c>
      <c r="D57" s="50" t="str">
        <f t="shared" ref="D57:AP57" si="22">IFERROR(RANK(D59,$C$59:$AP$59,0),"")</f>
        <v/>
      </c>
      <c r="E57" s="50">
        <f t="shared" si="22"/>
        <v>2</v>
      </c>
      <c r="F57" s="50">
        <f t="shared" si="22"/>
        <v>8</v>
      </c>
      <c r="G57" s="50">
        <f t="shared" si="22"/>
        <v>22</v>
      </c>
      <c r="H57" s="50">
        <f t="shared" si="22"/>
        <v>10</v>
      </c>
      <c r="I57" s="50">
        <f t="shared" si="22"/>
        <v>7</v>
      </c>
      <c r="J57" s="50">
        <f t="shared" si="22"/>
        <v>15</v>
      </c>
      <c r="K57" s="50">
        <f t="shared" si="22"/>
        <v>19</v>
      </c>
      <c r="L57" s="50">
        <f t="shared" si="22"/>
        <v>12</v>
      </c>
      <c r="M57" s="50">
        <f t="shared" si="22"/>
        <v>14</v>
      </c>
      <c r="N57" s="50">
        <f t="shared" si="22"/>
        <v>25</v>
      </c>
      <c r="O57" s="50">
        <f t="shared" si="22"/>
        <v>26</v>
      </c>
      <c r="P57" s="50">
        <f t="shared" si="22"/>
        <v>13</v>
      </c>
      <c r="Q57" s="50">
        <f t="shared" si="22"/>
        <v>27</v>
      </c>
      <c r="R57" s="50">
        <f t="shared" si="22"/>
        <v>5</v>
      </c>
      <c r="S57" s="50">
        <f t="shared" si="22"/>
        <v>24</v>
      </c>
      <c r="T57" s="50">
        <f t="shared" si="22"/>
        <v>6</v>
      </c>
      <c r="U57" s="50">
        <f t="shared" si="22"/>
        <v>20</v>
      </c>
      <c r="V57" s="50">
        <f t="shared" si="22"/>
        <v>3</v>
      </c>
      <c r="W57" s="50">
        <f t="shared" si="22"/>
        <v>21</v>
      </c>
      <c r="X57" s="50">
        <f t="shared" si="22"/>
        <v>17</v>
      </c>
      <c r="Y57" s="50">
        <f t="shared" si="22"/>
        <v>4</v>
      </c>
      <c r="Z57" s="50">
        <f t="shared" si="22"/>
        <v>23</v>
      </c>
      <c r="AA57" s="50">
        <f t="shared" si="22"/>
        <v>16</v>
      </c>
      <c r="AB57" s="50">
        <f t="shared" si="22"/>
        <v>1</v>
      </c>
      <c r="AC57" s="50">
        <f t="shared" si="22"/>
        <v>18</v>
      </c>
      <c r="AD57" s="50">
        <f t="shared" si="22"/>
        <v>11</v>
      </c>
      <c r="AE57" s="50" t="str">
        <f t="shared" si="22"/>
        <v/>
      </c>
      <c r="AF57" s="50" t="str">
        <f t="shared" si="22"/>
        <v/>
      </c>
      <c r="AG57" s="50" t="str">
        <f t="shared" si="22"/>
        <v/>
      </c>
      <c r="AH57" s="50" t="str">
        <f t="shared" si="22"/>
        <v/>
      </c>
      <c r="AI57" s="50" t="str">
        <f t="shared" si="22"/>
        <v/>
      </c>
      <c r="AJ57" s="50" t="str">
        <f t="shared" si="22"/>
        <v/>
      </c>
      <c r="AK57" s="50" t="str">
        <f t="shared" si="22"/>
        <v/>
      </c>
      <c r="AL57" s="50" t="str">
        <f t="shared" si="22"/>
        <v/>
      </c>
      <c r="AM57" s="50" t="str">
        <f t="shared" si="22"/>
        <v/>
      </c>
      <c r="AN57" s="50" t="str">
        <f t="shared" si="22"/>
        <v/>
      </c>
      <c r="AO57" s="50" t="str">
        <f t="shared" si="22"/>
        <v/>
      </c>
      <c r="AP57" s="50" t="str">
        <f t="shared" si="22"/>
        <v/>
      </c>
    </row>
    <row r="58" spans="2:49" hidden="1">
      <c r="C58" s="50" t="str">
        <f>C11</f>
        <v>Ace Seguros</v>
      </c>
      <c r="D58" s="50" t="str">
        <f t="shared" ref="D58:AP58" si="23">D11</f>
        <v>Assurant Chile</v>
      </c>
      <c r="E58" s="50" t="str">
        <f t="shared" si="23"/>
        <v>BCI Seguros</v>
      </c>
      <c r="F58" s="50" t="str">
        <f t="shared" si="23"/>
        <v>Cardif</v>
      </c>
      <c r="G58" s="50" t="str">
        <f t="shared" si="23"/>
        <v>Cesce Chile</v>
      </c>
      <c r="H58" s="50" t="str">
        <f t="shared" si="23"/>
        <v>Chartis</v>
      </c>
      <c r="I58" s="50" t="str">
        <f t="shared" si="23"/>
        <v>Chilena Consolidada</v>
      </c>
      <c r="J58" s="50" t="str">
        <f t="shared" si="23"/>
        <v>Chubb de Chile</v>
      </c>
      <c r="K58" s="50" t="str">
        <f t="shared" si="23"/>
        <v>Coface Chile</v>
      </c>
      <c r="L58" s="50" t="str">
        <f t="shared" si="23"/>
        <v>Consorio Nacional</v>
      </c>
      <c r="M58" s="50" t="str">
        <f t="shared" si="23"/>
        <v>Continental Crédito</v>
      </c>
      <c r="N58" s="50" t="str">
        <f t="shared" si="23"/>
        <v>Euler Hermes</v>
      </c>
      <c r="O58" s="50" t="str">
        <f t="shared" si="23"/>
        <v>FAF International</v>
      </c>
      <c r="P58" s="50" t="str">
        <f t="shared" si="23"/>
        <v>HDI Seguros</v>
      </c>
      <c r="Q58" s="50" t="str">
        <f t="shared" si="23"/>
        <v>Huelen</v>
      </c>
      <c r="R58" s="50" t="str">
        <f t="shared" si="23"/>
        <v>Liberty Seguros</v>
      </c>
      <c r="S58" s="50" t="str">
        <f t="shared" si="23"/>
        <v>M. de Carabineros</v>
      </c>
      <c r="T58" s="50" t="str">
        <f t="shared" si="23"/>
        <v>Magallanes</v>
      </c>
      <c r="U58" s="50" t="str">
        <f t="shared" si="23"/>
        <v>Magallanes Gar. y Cré.</v>
      </c>
      <c r="V58" s="50" t="str">
        <f t="shared" si="23"/>
        <v>Mapfre</v>
      </c>
      <c r="W58" s="50" t="str">
        <f t="shared" si="23"/>
        <v>Mapfre Gar. y Cré.</v>
      </c>
      <c r="X58" s="50" t="str">
        <f t="shared" si="23"/>
        <v>Orion Seguros</v>
      </c>
      <c r="Y58" s="50" t="str">
        <f t="shared" si="23"/>
        <v>Penta Security</v>
      </c>
      <c r="Z58" s="50" t="str">
        <f t="shared" si="23"/>
        <v>QBE Chile</v>
      </c>
      <c r="AA58" s="50" t="str">
        <f t="shared" si="23"/>
        <v>Renta Nacional</v>
      </c>
      <c r="AB58" s="50" t="str">
        <f t="shared" si="23"/>
        <v>RSA Seguros</v>
      </c>
      <c r="AC58" s="50" t="str">
        <f t="shared" si="23"/>
        <v>Zenit Seguros</v>
      </c>
      <c r="AD58" s="50" t="str">
        <f t="shared" si="23"/>
        <v>Zurich Santander</v>
      </c>
      <c r="AE58" s="50" t="str">
        <f t="shared" si="23"/>
        <v/>
      </c>
      <c r="AF58" s="50" t="str">
        <f t="shared" si="23"/>
        <v/>
      </c>
      <c r="AG58" s="50" t="str">
        <f t="shared" si="23"/>
        <v/>
      </c>
      <c r="AH58" s="50" t="str">
        <f t="shared" si="23"/>
        <v/>
      </c>
      <c r="AI58" s="50" t="str">
        <f t="shared" si="23"/>
        <v/>
      </c>
      <c r="AJ58" s="50" t="str">
        <f t="shared" si="23"/>
        <v/>
      </c>
      <c r="AK58" s="50" t="str">
        <f t="shared" si="23"/>
        <v/>
      </c>
      <c r="AL58" s="50" t="str">
        <f t="shared" si="23"/>
        <v/>
      </c>
      <c r="AM58" s="50" t="str">
        <f t="shared" si="23"/>
        <v/>
      </c>
      <c r="AN58" s="50" t="str">
        <f t="shared" si="23"/>
        <v/>
      </c>
      <c r="AO58" s="50" t="str">
        <f t="shared" si="23"/>
        <v/>
      </c>
      <c r="AP58" s="50" t="str">
        <f t="shared" si="23"/>
        <v/>
      </c>
    </row>
    <row r="59" spans="2:49" hidden="1">
      <c r="C59" s="52">
        <f t="shared" ref="C59:AP59" si="24">IFERROR(IF(C55=1,VLOOKUP($B$75,$B$12:$AQ$44,C62+1,FALSE)+C60/1000000,""),"")</f>
        <v>2160694.8844631054</v>
      </c>
      <c r="D59" s="52" t="str">
        <f t="shared" si="24"/>
        <v/>
      </c>
      <c r="E59" s="52">
        <f t="shared" si="24"/>
        <v>4103896.605165598</v>
      </c>
      <c r="F59" s="52">
        <f t="shared" si="24"/>
        <v>2510709.910517056</v>
      </c>
      <c r="G59" s="52">
        <f t="shared" si="24"/>
        <v>83482.076601715133</v>
      </c>
      <c r="H59" s="52">
        <f t="shared" si="24"/>
        <v>2148059.2963912697</v>
      </c>
      <c r="I59" s="52">
        <f t="shared" si="24"/>
        <v>2546200.7499226299</v>
      </c>
      <c r="J59" s="52">
        <f t="shared" si="24"/>
        <v>436995.30129660299</v>
      </c>
      <c r="K59" s="52">
        <f t="shared" si="24"/>
        <v>207841.126880205</v>
      </c>
      <c r="L59" s="52">
        <f t="shared" si="24"/>
        <v>889917.73678862432</v>
      </c>
      <c r="M59" s="52">
        <f t="shared" si="24"/>
        <v>493960.01127302612</v>
      </c>
      <c r="N59" s="52">
        <f t="shared" si="24"/>
        <v>28484.586830111573</v>
      </c>
      <c r="O59" s="52">
        <f t="shared" si="24"/>
        <v>4907.5986166113098</v>
      </c>
      <c r="P59" s="52">
        <f t="shared" si="24"/>
        <v>619673.83736374625</v>
      </c>
      <c r="Q59" s="52">
        <f t="shared" si="24"/>
        <v>4171.0124640396116</v>
      </c>
      <c r="R59" s="52">
        <f t="shared" si="24"/>
        <v>3336149.5552537139</v>
      </c>
      <c r="S59" s="52">
        <f t="shared" si="24"/>
        <v>31087.630220364048</v>
      </c>
      <c r="T59" s="52">
        <f t="shared" si="24"/>
        <v>3170410.8654531692</v>
      </c>
      <c r="U59" s="52">
        <f t="shared" si="24"/>
        <v>123524.79478373975</v>
      </c>
      <c r="V59" s="52">
        <f t="shared" si="24"/>
        <v>4010845.5427621766</v>
      </c>
      <c r="W59" s="52">
        <f t="shared" si="24"/>
        <v>97806.811861947092</v>
      </c>
      <c r="X59" s="52">
        <f t="shared" si="24"/>
        <v>330830.94980722101</v>
      </c>
      <c r="Y59" s="52">
        <f t="shared" si="24"/>
        <v>3962388.232670859</v>
      </c>
      <c r="Z59" s="52">
        <f t="shared" si="24"/>
        <v>49282.373214757048</v>
      </c>
      <c r="AA59" s="52">
        <f t="shared" si="24"/>
        <v>409446.92621507932</v>
      </c>
      <c r="AB59" s="52">
        <f t="shared" si="24"/>
        <v>5331857.1852986561</v>
      </c>
      <c r="AC59" s="52">
        <f t="shared" si="24"/>
        <v>255044.11474943531</v>
      </c>
      <c r="AD59" s="52">
        <f t="shared" si="24"/>
        <v>1722577.3576897241</v>
      </c>
      <c r="AE59" s="52" t="str">
        <f t="shared" si="24"/>
        <v/>
      </c>
      <c r="AF59" s="52" t="str">
        <f t="shared" si="24"/>
        <v/>
      </c>
      <c r="AG59" s="52" t="str">
        <f t="shared" si="24"/>
        <v/>
      </c>
      <c r="AH59" s="52" t="str">
        <f t="shared" si="24"/>
        <v/>
      </c>
      <c r="AI59" s="52" t="str">
        <f t="shared" si="24"/>
        <v/>
      </c>
      <c r="AJ59" s="52" t="str">
        <f t="shared" si="24"/>
        <v/>
      </c>
      <c r="AK59" s="52" t="str">
        <f t="shared" si="24"/>
        <v/>
      </c>
      <c r="AL59" s="52" t="str">
        <f t="shared" si="24"/>
        <v/>
      </c>
      <c r="AM59" s="52" t="str">
        <f t="shared" si="24"/>
        <v/>
      </c>
      <c r="AN59" s="52" t="str">
        <f t="shared" si="24"/>
        <v/>
      </c>
      <c r="AO59" s="52" t="str">
        <f t="shared" si="24"/>
        <v/>
      </c>
      <c r="AP59" s="52" t="str">
        <f t="shared" si="24"/>
        <v/>
      </c>
    </row>
    <row r="60" spans="2:49" hidden="1">
      <c r="C60" s="50">
        <v>40</v>
      </c>
      <c r="D60" s="50">
        <f>C60-1</f>
        <v>39</v>
      </c>
      <c r="E60" s="50">
        <f t="shared" ref="E60:AP60" si="25">D60-1</f>
        <v>38</v>
      </c>
      <c r="F60" s="50">
        <f t="shared" si="25"/>
        <v>37</v>
      </c>
      <c r="G60" s="50">
        <f t="shared" si="25"/>
        <v>36</v>
      </c>
      <c r="H60" s="50">
        <f t="shared" si="25"/>
        <v>35</v>
      </c>
      <c r="I60" s="50">
        <f t="shared" si="25"/>
        <v>34</v>
      </c>
      <c r="J60" s="50">
        <f t="shared" si="25"/>
        <v>33</v>
      </c>
      <c r="K60" s="50">
        <f t="shared" si="25"/>
        <v>32</v>
      </c>
      <c r="L60" s="50">
        <f t="shared" si="25"/>
        <v>31</v>
      </c>
      <c r="M60" s="50">
        <f t="shared" si="25"/>
        <v>30</v>
      </c>
      <c r="N60" s="50">
        <f t="shared" si="25"/>
        <v>29</v>
      </c>
      <c r="O60" s="50">
        <f t="shared" si="25"/>
        <v>28</v>
      </c>
      <c r="P60" s="50">
        <f t="shared" si="25"/>
        <v>27</v>
      </c>
      <c r="Q60" s="50">
        <f t="shared" si="25"/>
        <v>26</v>
      </c>
      <c r="R60" s="50">
        <f t="shared" si="25"/>
        <v>25</v>
      </c>
      <c r="S60" s="50">
        <f t="shared" si="25"/>
        <v>24</v>
      </c>
      <c r="T60" s="50">
        <f t="shared" si="25"/>
        <v>23</v>
      </c>
      <c r="U60" s="50">
        <f t="shared" si="25"/>
        <v>22</v>
      </c>
      <c r="V60" s="50">
        <f t="shared" si="25"/>
        <v>21</v>
      </c>
      <c r="W60" s="50">
        <f t="shared" si="25"/>
        <v>20</v>
      </c>
      <c r="X60" s="50">
        <f t="shared" si="25"/>
        <v>19</v>
      </c>
      <c r="Y60" s="50">
        <f t="shared" si="25"/>
        <v>18</v>
      </c>
      <c r="Z60" s="50">
        <f t="shared" si="25"/>
        <v>17</v>
      </c>
      <c r="AA60" s="50">
        <f t="shared" si="25"/>
        <v>16</v>
      </c>
      <c r="AB60" s="50">
        <f t="shared" si="25"/>
        <v>15</v>
      </c>
      <c r="AC60" s="50">
        <f t="shared" si="25"/>
        <v>14</v>
      </c>
      <c r="AD60" s="50">
        <f t="shared" si="25"/>
        <v>13</v>
      </c>
      <c r="AE60" s="50">
        <f t="shared" si="25"/>
        <v>12</v>
      </c>
      <c r="AF60" s="50">
        <f t="shared" si="25"/>
        <v>11</v>
      </c>
      <c r="AG60" s="50">
        <f t="shared" si="25"/>
        <v>10</v>
      </c>
      <c r="AH60" s="50">
        <f t="shared" si="25"/>
        <v>9</v>
      </c>
      <c r="AI60" s="50">
        <f t="shared" si="25"/>
        <v>8</v>
      </c>
      <c r="AJ60" s="50">
        <f t="shared" si="25"/>
        <v>7</v>
      </c>
      <c r="AK60" s="50">
        <f t="shared" si="25"/>
        <v>6</v>
      </c>
      <c r="AL60" s="50">
        <f t="shared" si="25"/>
        <v>5</v>
      </c>
      <c r="AM60" s="50">
        <f t="shared" si="25"/>
        <v>4</v>
      </c>
      <c r="AN60" s="50">
        <f t="shared" si="25"/>
        <v>3</v>
      </c>
      <c r="AO60" s="50">
        <f t="shared" si="25"/>
        <v>2</v>
      </c>
      <c r="AP60" s="50">
        <f t="shared" si="25"/>
        <v>1</v>
      </c>
    </row>
    <row r="61" spans="2:49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9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9" hidden="1">
      <c r="C63" s="50" t="str">
        <f>IFERROR(HLOOKUP(C62,$C$57:$AP$58,2,FALSE),"")</f>
        <v>RSA Seguros</v>
      </c>
      <c r="D63" s="50" t="str">
        <f t="shared" ref="D63:AP63" si="26">IFERROR(HLOOKUP(D62,$C$57:$AP$58,2,FALSE),"")</f>
        <v>BCI Seguros</v>
      </c>
      <c r="E63" s="50" t="str">
        <f t="shared" si="26"/>
        <v>Mapfre</v>
      </c>
      <c r="F63" s="50" t="str">
        <f t="shared" si="26"/>
        <v>Penta Security</v>
      </c>
      <c r="G63" s="50" t="str">
        <f t="shared" si="26"/>
        <v>Liberty Seguros</v>
      </c>
      <c r="H63" s="50" t="str">
        <f t="shared" si="26"/>
        <v>Magallanes</v>
      </c>
      <c r="I63" s="50" t="str">
        <f t="shared" si="26"/>
        <v>Chilena Consolidada</v>
      </c>
      <c r="J63" s="50" t="str">
        <f t="shared" si="26"/>
        <v>Cardif</v>
      </c>
      <c r="K63" s="50" t="str">
        <f t="shared" si="26"/>
        <v>Ace Seguros</v>
      </c>
      <c r="L63" s="50" t="str">
        <f t="shared" si="26"/>
        <v>Chartis</v>
      </c>
      <c r="M63" s="50" t="str">
        <f t="shared" si="26"/>
        <v>Zurich Santander</v>
      </c>
      <c r="N63" s="50" t="str">
        <f t="shared" si="26"/>
        <v>Consorio Nacional</v>
      </c>
      <c r="O63" s="50" t="str">
        <f t="shared" si="26"/>
        <v>HDI Seguros</v>
      </c>
      <c r="P63" s="50" t="str">
        <f t="shared" si="26"/>
        <v>Continental Crédito</v>
      </c>
      <c r="Q63" s="50" t="str">
        <f t="shared" si="26"/>
        <v>Chubb de Chile</v>
      </c>
      <c r="R63" s="50" t="str">
        <f t="shared" si="26"/>
        <v>Renta Nacional</v>
      </c>
      <c r="S63" s="50" t="str">
        <f t="shared" si="26"/>
        <v>Orion Seguros</v>
      </c>
      <c r="T63" s="50" t="str">
        <f t="shared" si="26"/>
        <v>Zenit Seguros</v>
      </c>
      <c r="U63" s="50" t="str">
        <f t="shared" si="26"/>
        <v>Coface Chile</v>
      </c>
      <c r="V63" s="50" t="str">
        <f t="shared" si="26"/>
        <v>Magallanes Gar. y Cré.</v>
      </c>
      <c r="W63" s="50" t="str">
        <f t="shared" si="26"/>
        <v>Mapfre Gar. y Cré.</v>
      </c>
      <c r="X63" s="50" t="str">
        <f t="shared" si="26"/>
        <v>Cesce Chile</v>
      </c>
      <c r="Y63" s="50" t="str">
        <f t="shared" si="26"/>
        <v>QBE Chile</v>
      </c>
      <c r="Z63" s="50" t="str">
        <f t="shared" si="26"/>
        <v>M. de Carabineros</v>
      </c>
      <c r="AA63" s="50" t="str">
        <f t="shared" si="26"/>
        <v>Euler Hermes</v>
      </c>
      <c r="AB63" s="50" t="str">
        <f t="shared" si="26"/>
        <v>FAF International</v>
      </c>
      <c r="AC63" s="50" t="str">
        <f t="shared" si="26"/>
        <v>Huelen</v>
      </c>
      <c r="AD63" s="50" t="str">
        <f t="shared" si="26"/>
        <v/>
      </c>
      <c r="AE63" s="50" t="str">
        <f t="shared" si="26"/>
        <v/>
      </c>
      <c r="AF63" s="50" t="str">
        <f t="shared" si="26"/>
        <v/>
      </c>
      <c r="AG63" s="50" t="str">
        <f t="shared" si="26"/>
        <v/>
      </c>
      <c r="AH63" s="50" t="str">
        <f t="shared" si="26"/>
        <v/>
      </c>
      <c r="AI63" s="50" t="str">
        <f t="shared" si="26"/>
        <v/>
      </c>
      <c r="AJ63" s="50" t="str">
        <f t="shared" si="26"/>
        <v/>
      </c>
      <c r="AK63" s="50" t="str">
        <f t="shared" si="26"/>
        <v/>
      </c>
      <c r="AL63" s="50" t="str">
        <f t="shared" si="26"/>
        <v/>
      </c>
      <c r="AM63" s="50" t="str">
        <f t="shared" si="26"/>
        <v/>
      </c>
      <c r="AN63" s="50" t="str">
        <f t="shared" si="26"/>
        <v/>
      </c>
      <c r="AO63" s="50" t="str">
        <f t="shared" si="26"/>
        <v/>
      </c>
      <c r="AP63" s="50" t="str">
        <f t="shared" si="26"/>
        <v/>
      </c>
    </row>
    <row r="64" spans="2:49" hidden="1">
      <c r="C64" s="52">
        <f>IFERROR((HLOOKUP(C62,$C$57:$AP$59,3,FALSE)-HLOOKUP(C62,$C$57:$AP$60,4,FALSE)/1000000)/$C$69,"")</f>
        <v>5331.8571852836558</v>
      </c>
      <c r="D64" s="52">
        <f t="shared" ref="D64:AP64" si="27">IFERROR((HLOOKUP(D62,$C$57:$AP$59,3,FALSE)-HLOOKUP(D62,$C$57:$AP$60,4,FALSE)/1000000)/$C$69,"")</f>
        <v>4103.8966051275984</v>
      </c>
      <c r="E64" s="52">
        <f t="shared" si="27"/>
        <v>4010.8455427411768</v>
      </c>
      <c r="F64" s="52">
        <f t="shared" si="27"/>
        <v>3962.3882326528587</v>
      </c>
      <c r="G64" s="52">
        <f t="shared" si="27"/>
        <v>3336.1495552287138</v>
      </c>
      <c r="H64" s="52">
        <f t="shared" si="27"/>
        <v>3170.4108654301695</v>
      </c>
      <c r="I64" s="52">
        <f t="shared" si="27"/>
        <v>2546.2007498886301</v>
      </c>
      <c r="J64" s="52">
        <f t="shared" si="27"/>
        <v>2510.7099104800559</v>
      </c>
      <c r="K64" s="52">
        <f t="shared" si="27"/>
        <v>2160.6948844231056</v>
      </c>
      <c r="L64" s="52">
        <f t="shared" si="27"/>
        <v>2148.0592963562694</v>
      </c>
      <c r="M64" s="52">
        <f t="shared" si="27"/>
        <v>1722.577357676724</v>
      </c>
      <c r="N64" s="52">
        <f t="shared" si="27"/>
        <v>889.91773675762431</v>
      </c>
      <c r="O64" s="52">
        <f t="shared" si="27"/>
        <v>619.67383733674626</v>
      </c>
      <c r="P64" s="52">
        <f t="shared" si="27"/>
        <v>493.96001124302614</v>
      </c>
      <c r="Q64" s="52">
        <f t="shared" si="27"/>
        <v>436.99530126360298</v>
      </c>
      <c r="R64" s="52">
        <f t="shared" si="27"/>
        <v>409.44692619907931</v>
      </c>
      <c r="S64" s="52">
        <f t="shared" si="27"/>
        <v>330.83094978822101</v>
      </c>
      <c r="T64" s="52">
        <f t="shared" si="27"/>
        <v>255.04411473543533</v>
      </c>
      <c r="U64" s="52">
        <f t="shared" si="27"/>
        <v>207.84112684820499</v>
      </c>
      <c r="V64" s="52">
        <f t="shared" si="27"/>
        <v>123.52479476173976</v>
      </c>
      <c r="W64" s="52">
        <f t="shared" si="27"/>
        <v>97.806811841947081</v>
      </c>
      <c r="X64" s="52">
        <f t="shared" si="27"/>
        <v>83.482076565715133</v>
      </c>
      <c r="Y64" s="52">
        <f t="shared" si="27"/>
        <v>49.282373197757053</v>
      </c>
      <c r="Z64" s="52">
        <f t="shared" si="27"/>
        <v>31.087630196364046</v>
      </c>
      <c r="AA64" s="52">
        <f t="shared" si="27"/>
        <v>28.484586801111575</v>
      </c>
      <c r="AB64" s="52">
        <f t="shared" si="27"/>
        <v>4.9075985886113092</v>
      </c>
      <c r="AC64" s="52">
        <f t="shared" si="27"/>
        <v>4.1710124380396119</v>
      </c>
      <c r="AD64" s="52" t="str">
        <f t="shared" si="27"/>
        <v/>
      </c>
      <c r="AE64" s="52" t="str">
        <f t="shared" si="27"/>
        <v/>
      </c>
      <c r="AF64" s="52" t="str">
        <f t="shared" si="27"/>
        <v/>
      </c>
      <c r="AG64" s="52" t="str">
        <f t="shared" si="27"/>
        <v/>
      </c>
      <c r="AH64" s="52" t="str">
        <f t="shared" si="27"/>
        <v/>
      </c>
      <c r="AI64" s="52" t="str">
        <f t="shared" si="27"/>
        <v/>
      </c>
      <c r="AJ64" s="52" t="str">
        <f t="shared" si="27"/>
        <v/>
      </c>
      <c r="AK64" s="52" t="str">
        <f t="shared" si="27"/>
        <v/>
      </c>
      <c r="AL64" s="52" t="str">
        <f t="shared" si="27"/>
        <v/>
      </c>
      <c r="AM64" s="52" t="str">
        <f t="shared" si="27"/>
        <v/>
      </c>
      <c r="AN64" s="52" t="str">
        <f t="shared" si="27"/>
        <v/>
      </c>
      <c r="AO64" s="52" t="str">
        <f t="shared" si="27"/>
        <v/>
      </c>
      <c r="AP64" s="52" t="str">
        <f t="shared" si="27"/>
        <v/>
      </c>
    </row>
    <row r="65" spans="1:42" hidden="1">
      <c r="C65" s="52" t="str">
        <f>IF(ISNUMBER(C64),CONCATENATE(C63," - ",C62),"")</f>
        <v>RSA Seguros - 1</v>
      </c>
      <c r="D65" s="52" t="str">
        <f t="shared" ref="D65:AP65" si="28">IF(ISNUMBER(D64),CONCATENATE(D63," - ",D62),"")</f>
        <v>BCI Seguros - 2</v>
      </c>
      <c r="E65" s="52" t="str">
        <f t="shared" si="28"/>
        <v>Mapfre - 3</v>
      </c>
      <c r="F65" s="52" t="str">
        <f t="shared" si="28"/>
        <v>Penta Security - 4</v>
      </c>
      <c r="G65" s="52" t="str">
        <f t="shared" si="28"/>
        <v>Liberty Seguros - 5</v>
      </c>
      <c r="H65" s="52" t="str">
        <f t="shared" si="28"/>
        <v>Magallanes - 6</v>
      </c>
      <c r="I65" s="52" t="str">
        <f t="shared" si="28"/>
        <v>Chilena Consolidada - 7</v>
      </c>
      <c r="J65" s="52" t="str">
        <f t="shared" si="28"/>
        <v>Cardif - 8</v>
      </c>
      <c r="K65" s="52" t="str">
        <f t="shared" si="28"/>
        <v>Ace Seguros - 9</v>
      </c>
      <c r="L65" s="52" t="str">
        <f t="shared" si="28"/>
        <v>Chartis - 10</v>
      </c>
      <c r="M65" s="52" t="str">
        <f t="shared" si="28"/>
        <v>Zurich Santander - 11</v>
      </c>
      <c r="N65" s="52" t="str">
        <f t="shared" si="28"/>
        <v>Consorio Nacional - 12</v>
      </c>
      <c r="O65" s="52" t="str">
        <f t="shared" si="28"/>
        <v>HDI Seguros - 13</v>
      </c>
      <c r="P65" s="52" t="str">
        <f t="shared" si="28"/>
        <v>Continental Crédito - 14</v>
      </c>
      <c r="Q65" s="52" t="str">
        <f t="shared" si="28"/>
        <v>Chubb de Chile - 15</v>
      </c>
      <c r="R65" s="52" t="str">
        <f t="shared" si="28"/>
        <v>Renta Nacional - 16</v>
      </c>
      <c r="S65" s="52" t="str">
        <f t="shared" si="28"/>
        <v>Orion Seguros - 17</v>
      </c>
      <c r="T65" s="52" t="str">
        <f t="shared" si="28"/>
        <v>Zenit Seguros - 18</v>
      </c>
      <c r="U65" s="52" t="str">
        <f t="shared" si="28"/>
        <v>Coface Chile - 19</v>
      </c>
      <c r="V65" s="52" t="str">
        <f t="shared" si="28"/>
        <v>Magallanes Gar. y Cré. - 20</v>
      </c>
      <c r="W65" s="52" t="str">
        <f t="shared" si="28"/>
        <v>Mapfre Gar. y Cré. - 21</v>
      </c>
      <c r="X65" s="52" t="str">
        <f t="shared" si="28"/>
        <v>Cesce Chile - 22</v>
      </c>
      <c r="Y65" s="52" t="str">
        <f t="shared" si="28"/>
        <v>QBE Chile - 23</v>
      </c>
      <c r="Z65" s="52" t="str">
        <f t="shared" si="28"/>
        <v>M. de Carabineros - 24</v>
      </c>
      <c r="AA65" s="52" t="str">
        <f t="shared" si="28"/>
        <v>Euler Hermes - 25</v>
      </c>
      <c r="AB65" s="52" t="str">
        <f t="shared" si="28"/>
        <v>FAF International - 26</v>
      </c>
      <c r="AC65" s="52" t="str">
        <f t="shared" si="28"/>
        <v>Huelen - 27</v>
      </c>
      <c r="AD65" s="52" t="str">
        <f t="shared" si="28"/>
        <v/>
      </c>
      <c r="AE65" s="52" t="str">
        <f t="shared" si="28"/>
        <v/>
      </c>
      <c r="AF65" s="52" t="str">
        <f t="shared" si="28"/>
        <v/>
      </c>
      <c r="AG65" s="52" t="str">
        <f t="shared" si="28"/>
        <v/>
      </c>
      <c r="AH65" s="52" t="str">
        <f t="shared" si="28"/>
        <v/>
      </c>
      <c r="AI65" s="52" t="str">
        <f t="shared" si="28"/>
        <v/>
      </c>
      <c r="AJ65" s="52" t="str">
        <f t="shared" si="28"/>
        <v/>
      </c>
      <c r="AK65" s="52" t="str">
        <f t="shared" si="28"/>
        <v/>
      </c>
      <c r="AL65" s="52" t="str">
        <f t="shared" si="28"/>
        <v/>
      </c>
      <c r="AM65" s="52" t="str">
        <f t="shared" si="28"/>
        <v/>
      </c>
      <c r="AN65" s="52" t="str">
        <f t="shared" si="28"/>
        <v/>
      </c>
      <c r="AO65" s="52" t="str">
        <f t="shared" si="28"/>
        <v/>
      </c>
      <c r="AP65" s="52" t="str">
        <f t="shared" si="28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29">IF($B$78=D63,D64,"")</f>
        <v/>
      </c>
      <c r="E67" s="52" t="str">
        <f t="shared" si="29"/>
        <v/>
      </c>
      <c r="F67" s="52" t="str">
        <f t="shared" si="29"/>
        <v/>
      </c>
      <c r="G67" s="52" t="str">
        <f t="shared" si="29"/>
        <v/>
      </c>
      <c r="H67" s="52" t="str">
        <f t="shared" si="29"/>
        <v/>
      </c>
      <c r="I67" s="52" t="str">
        <f t="shared" si="29"/>
        <v/>
      </c>
      <c r="J67" s="52" t="str">
        <f t="shared" si="29"/>
        <v/>
      </c>
      <c r="K67" s="52" t="str">
        <f t="shared" si="29"/>
        <v/>
      </c>
      <c r="L67" s="52" t="str">
        <f t="shared" si="29"/>
        <v/>
      </c>
      <c r="M67" s="52" t="str">
        <f t="shared" si="29"/>
        <v/>
      </c>
      <c r="N67" s="52" t="str">
        <f t="shared" si="29"/>
        <v/>
      </c>
      <c r="O67" s="52" t="str">
        <f t="shared" si="29"/>
        <v/>
      </c>
      <c r="P67" s="52" t="str">
        <f t="shared" si="29"/>
        <v/>
      </c>
      <c r="Q67" s="52" t="str">
        <f t="shared" si="29"/>
        <v/>
      </c>
      <c r="R67" s="52" t="str">
        <f t="shared" si="29"/>
        <v/>
      </c>
      <c r="S67" s="52" t="str">
        <f t="shared" si="29"/>
        <v/>
      </c>
      <c r="T67" s="52" t="str">
        <f t="shared" si="29"/>
        <v/>
      </c>
      <c r="U67" s="52" t="str">
        <f t="shared" si="29"/>
        <v/>
      </c>
      <c r="V67" s="52" t="str">
        <f t="shared" si="29"/>
        <v/>
      </c>
      <c r="W67" s="52" t="str">
        <f t="shared" si="29"/>
        <v/>
      </c>
      <c r="X67" s="52" t="str">
        <f t="shared" si="29"/>
        <v/>
      </c>
      <c r="Y67" s="52" t="str">
        <f t="shared" si="29"/>
        <v/>
      </c>
      <c r="Z67" s="52" t="str">
        <f t="shared" si="29"/>
        <v/>
      </c>
      <c r="AA67" s="52" t="str">
        <f t="shared" si="29"/>
        <v/>
      </c>
      <c r="AB67" s="52" t="str">
        <f t="shared" si="29"/>
        <v/>
      </c>
      <c r="AC67" s="52" t="str">
        <f t="shared" si="29"/>
        <v/>
      </c>
      <c r="AD67" s="52" t="str">
        <f t="shared" si="29"/>
        <v/>
      </c>
      <c r="AE67" s="52" t="str">
        <f t="shared" si="29"/>
        <v/>
      </c>
      <c r="AF67" s="52" t="str">
        <f t="shared" si="29"/>
        <v/>
      </c>
      <c r="AG67" s="52" t="str">
        <f t="shared" si="29"/>
        <v/>
      </c>
      <c r="AH67" s="52" t="str">
        <f t="shared" si="29"/>
        <v/>
      </c>
      <c r="AI67" s="52" t="str">
        <f t="shared" si="29"/>
        <v/>
      </c>
      <c r="AJ67" s="52" t="str">
        <f t="shared" si="29"/>
        <v/>
      </c>
      <c r="AK67" s="52" t="str">
        <f t="shared" si="29"/>
        <v/>
      </c>
      <c r="AL67" s="52" t="str">
        <f t="shared" si="29"/>
        <v/>
      </c>
      <c r="AM67" s="52" t="str">
        <f t="shared" si="29"/>
        <v/>
      </c>
      <c r="AN67" s="52" t="str">
        <f t="shared" si="29"/>
        <v/>
      </c>
      <c r="AO67" s="52" t="str">
        <f t="shared" si="29"/>
        <v/>
      </c>
      <c r="AP67" s="52" t="str">
        <f t="shared" si="29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1000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Miles de UF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30.06.2012</v>
      </c>
      <c r="D70" s="37" t="s">
        <v>374</v>
      </c>
      <c r="E70" s="37" t="s">
        <v>105</v>
      </c>
      <c r="F70" s="37" t="s">
        <v>22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30.06.2012</v>
      </c>
      <c r="D71" s="37" t="s">
        <v>375</v>
      </c>
      <c r="E71" s="37" t="s">
        <v>106</v>
      </c>
      <c r="F71" s="37" t="s">
        <v>372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30.06.2012</v>
      </c>
      <c r="D72" s="37" t="s">
        <v>376</v>
      </c>
      <c r="E72" s="37" t="s">
        <v>107</v>
      </c>
      <c r="F72" s="37" t="s">
        <v>373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4</v>
      </c>
      <c r="D109" s="50">
        <f t="shared" ref="D109:AH109" si="30">IFERROR(RANK(D111,$C$111:$AH$111,0),"")</f>
        <v>20</v>
      </c>
      <c r="E109" s="50">
        <f t="shared" si="30"/>
        <v>1</v>
      </c>
      <c r="F109" s="50">
        <f t="shared" si="30"/>
        <v>16</v>
      </c>
      <c r="G109" s="50">
        <f t="shared" si="30"/>
        <v>17</v>
      </c>
      <c r="H109" s="50">
        <f t="shared" si="30"/>
        <v>21</v>
      </c>
      <c r="I109" s="50">
        <f t="shared" si="30"/>
        <v>18</v>
      </c>
      <c r="J109" s="50">
        <f t="shared" si="30"/>
        <v>11</v>
      </c>
      <c r="K109" s="50">
        <f t="shared" si="30"/>
        <v>2</v>
      </c>
      <c r="L109" s="50">
        <f t="shared" si="30"/>
        <v>5</v>
      </c>
      <c r="M109" s="50">
        <f t="shared" si="30"/>
        <v>23</v>
      </c>
      <c r="N109" s="50">
        <f t="shared" si="30"/>
        <v>19</v>
      </c>
      <c r="O109" s="50">
        <f t="shared" si="30"/>
        <v>13</v>
      </c>
      <c r="P109" s="50">
        <f t="shared" si="30"/>
        <v>12</v>
      </c>
      <c r="Q109" s="50">
        <f t="shared" si="30"/>
        <v>29</v>
      </c>
      <c r="R109" s="50">
        <f t="shared" si="30"/>
        <v>14</v>
      </c>
      <c r="S109" s="50">
        <f t="shared" si="30"/>
        <v>10</v>
      </c>
      <c r="T109" s="50">
        <f t="shared" si="30"/>
        <v>31</v>
      </c>
      <c r="U109" s="50">
        <f t="shared" si="30"/>
        <v>26</v>
      </c>
      <c r="V109" s="50">
        <f t="shared" si="30"/>
        <v>6</v>
      </c>
      <c r="W109" s="50">
        <f t="shared" si="30"/>
        <v>7</v>
      </c>
      <c r="X109" s="50">
        <f t="shared" si="30"/>
        <v>25</v>
      </c>
      <c r="Y109" s="50">
        <f t="shared" si="30"/>
        <v>9</v>
      </c>
      <c r="Z109" s="50">
        <f t="shared" si="30"/>
        <v>8</v>
      </c>
      <c r="AA109" s="50">
        <f t="shared" si="30"/>
        <v>22</v>
      </c>
      <c r="AB109" s="50">
        <f t="shared" si="30"/>
        <v>27</v>
      </c>
      <c r="AC109" s="50">
        <f t="shared" si="30"/>
        <v>15</v>
      </c>
      <c r="AD109" s="50">
        <f t="shared" si="30"/>
        <v>24</v>
      </c>
      <c r="AE109" s="50" t="str">
        <f t="shared" si="30"/>
        <v/>
      </c>
      <c r="AF109" s="50">
        <f t="shared" si="30"/>
        <v>28</v>
      </c>
      <c r="AG109" s="50">
        <f t="shared" si="30"/>
        <v>30</v>
      </c>
      <c r="AH109" s="50">
        <f t="shared" si="30"/>
        <v>3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31">IFERROR(HLOOKUP($B$129,$C$11:$AQ$44,C114+1,FALSE)+C112/1000000,"")</f>
        <v>3648882.9473577146</v>
      </c>
      <c r="D111" s="52">
        <f t="shared" si="31"/>
        <v>395111.73034332984</v>
      </c>
      <c r="E111" s="52">
        <f t="shared" si="31"/>
        <v>7787524.1395230731</v>
      </c>
      <c r="F111" s="52">
        <f t="shared" si="31"/>
        <v>478035.35192157602</v>
      </c>
      <c r="G111" s="52">
        <f t="shared" si="31"/>
        <v>472962.22151561495</v>
      </c>
      <c r="H111" s="52">
        <f t="shared" si="31"/>
        <v>394928.93322998961</v>
      </c>
      <c r="I111" s="52">
        <f t="shared" si="31"/>
        <v>439638.96047034708</v>
      </c>
      <c r="J111" s="52">
        <f t="shared" si="31"/>
        <v>917212.08062123379</v>
      </c>
      <c r="K111" s="52">
        <f t="shared" si="31"/>
        <v>5086267.7515425151</v>
      </c>
      <c r="L111" s="52">
        <f t="shared" si="31"/>
        <v>2932541.6486731297</v>
      </c>
      <c r="M111" s="52">
        <f t="shared" si="31"/>
        <v>289831.03324903134</v>
      </c>
      <c r="N111" s="52">
        <f t="shared" si="31"/>
        <v>401913.28164112713</v>
      </c>
      <c r="O111" s="52">
        <f t="shared" si="31"/>
        <v>651132.40154629375</v>
      </c>
      <c r="P111" s="52">
        <f t="shared" si="31"/>
        <v>725208.91860252013</v>
      </c>
      <c r="Q111" s="52">
        <f t="shared" si="31"/>
        <v>55462.758598762397</v>
      </c>
      <c r="R111" s="52">
        <f t="shared" si="31"/>
        <v>638384.92932382144</v>
      </c>
      <c r="S111" s="52">
        <f t="shared" si="31"/>
        <v>1043759.8315208683</v>
      </c>
      <c r="T111" s="52">
        <f t="shared" si="31"/>
        <v>21647.79184754255</v>
      </c>
      <c r="U111" s="52">
        <f t="shared" si="31"/>
        <v>125254.05055281671</v>
      </c>
      <c r="V111" s="52">
        <f t="shared" si="31"/>
        <v>1938154.6089908038</v>
      </c>
      <c r="W111" s="52">
        <f t="shared" si="31"/>
        <v>1627618.0582388546</v>
      </c>
      <c r="X111" s="52">
        <f t="shared" si="31"/>
        <v>184886.31869775796</v>
      </c>
      <c r="Y111" s="52">
        <f t="shared" si="31"/>
        <v>1326967.4595368737</v>
      </c>
      <c r="Z111" s="52">
        <f t="shared" si="31"/>
        <v>1598663.0123975419</v>
      </c>
      <c r="AA111" s="52">
        <f t="shared" si="31"/>
        <v>296496.88983518269</v>
      </c>
      <c r="AB111" s="52">
        <f t="shared" si="31"/>
        <v>90582.318271260607</v>
      </c>
      <c r="AC111" s="52">
        <f t="shared" si="31"/>
        <v>543377.04019097961</v>
      </c>
      <c r="AD111" s="52">
        <f t="shared" si="31"/>
        <v>246110.97335761381</v>
      </c>
      <c r="AE111" s="52" t="str">
        <f t="shared" si="31"/>
        <v/>
      </c>
      <c r="AF111" s="52">
        <f t="shared" si="31"/>
        <v>87486.741717455414</v>
      </c>
      <c r="AG111" s="52">
        <f t="shared" si="31"/>
        <v>25059.971646946648</v>
      </c>
      <c r="AH111" s="52">
        <f t="shared" si="31"/>
        <v>4599142.9194136048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32">D112-1</f>
        <v>30</v>
      </c>
      <c r="F112" s="50">
        <f t="shared" si="32"/>
        <v>29</v>
      </c>
      <c r="G112" s="50">
        <f t="shared" si="32"/>
        <v>28</v>
      </c>
      <c r="H112" s="50">
        <f t="shared" si="32"/>
        <v>27</v>
      </c>
      <c r="I112" s="50">
        <f t="shared" si="32"/>
        <v>26</v>
      </c>
      <c r="J112" s="50">
        <f t="shared" si="32"/>
        <v>25</v>
      </c>
      <c r="K112" s="50">
        <f t="shared" si="32"/>
        <v>24</v>
      </c>
      <c r="L112" s="50">
        <f t="shared" si="32"/>
        <v>23</v>
      </c>
      <c r="M112" s="50">
        <f t="shared" si="32"/>
        <v>22</v>
      </c>
      <c r="N112" s="50">
        <f t="shared" si="32"/>
        <v>21</v>
      </c>
      <c r="O112" s="50">
        <f t="shared" si="32"/>
        <v>20</v>
      </c>
      <c r="P112" s="50">
        <f t="shared" si="32"/>
        <v>19</v>
      </c>
      <c r="Q112" s="50">
        <f t="shared" si="32"/>
        <v>18</v>
      </c>
      <c r="R112" s="50">
        <f t="shared" si="32"/>
        <v>17</v>
      </c>
      <c r="S112" s="50">
        <f t="shared" si="32"/>
        <v>16</v>
      </c>
      <c r="T112" s="50">
        <f t="shared" si="32"/>
        <v>15</v>
      </c>
      <c r="U112" s="50">
        <f t="shared" si="32"/>
        <v>14</v>
      </c>
      <c r="V112" s="50">
        <f t="shared" si="32"/>
        <v>13</v>
      </c>
      <c r="W112" s="50">
        <f t="shared" si="32"/>
        <v>12</v>
      </c>
      <c r="X112" s="50">
        <f t="shared" si="32"/>
        <v>11</v>
      </c>
      <c r="Y112" s="50">
        <f t="shared" si="32"/>
        <v>10</v>
      </c>
      <c r="Z112" s="50">
        <f t="shared" si="32"/>
        <v>9</v>
      </c>
      <c r="AA112" s="50">
        <f t="shared" si="32"/>
        <v>8</v>
      </c>
      <c r="AB112" s="50">
        <f t="shared" si="32"/>
        <v>7</v>
      </c>
      <c r="AC112" s="50">
        <f t="shared" si="32"/>
        <v>6</v>
      </c>
      <c r="AD112" s="50">
        <f t="shared" si="32"/>
        <v>5</v>
      </c>
      <c r="AE112" s="50">
        <f t="shared" si="32"/>
        <v>4</v>
      </c>
      <c r="AF112" s="50">
        <f t="shared" si="32"/>
        <v>3</v>
      </c>
      <c r="AG112" s="50">
        <f t="shared" si="32"/>
        <v>2</v>
      </c>
      <c r="AH112" s="50">
        <f t="shared" si="32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IFERROR(HLOOKUP(C114,$C$109:$AH$110,2,FALSE),"")</f>
        <v>3 Terremoto</v>
      </c>
      <c r="D115" s="80" t="str">
        <f t="shared" ref="D115:AH115" si="33">IFERROR(HLOOKUP(D114,$C$109:$AH$110,2,FALSE),"")</f>
        <v>9 Daños Físicos Vehíc. Mot. G1 (VP)</v>
      </c>
      <c r="E115" s="80" t="str">
        <f t="shared" si="33"/>
        <v>50 Otros</v>
      </c>
      <c r="F115" s="80" t="str">
        <f t="shared" si="33"/>
        <v>1 Incendio</v>
      </c>
      <c r="G115" s="80" t="str">
        <f t="shared" si="33"/>
        <v>10 Daños Físicos Vehíc. Mot. G2 (VC)</v>
      </c>
      <c r="H115" s="80" t="str">
        <f t="shared" si="33"/>
        <v>20 Responsabilidad Civil Vehíc. Mot.</v>
      </c>
      <c r="I115" s="80" t="str">
        <f t="shared" si="33"/>
        <v>21 Responsabilidad Civil</v>
      </c>
      <c r="J115" s="80" t="str">
        <f t="shared" si="33"/>
        <v>24 SOAP</v>
      </c>
      <c r="K115" s="80" t="str">
        <f t="shared" si="33"/>
        <v>23 Accidentes Personales</v>
      </c>
      <c r="L115" s="80" t="str">
        <f t="shared" si="33"/>
        <v>17 Todo Riesgo Construc. y Montaje</v>
      </c>
      <c r="M115" s="80" t="str">
        <f t="shared" si="33"/>
        <v>8 Robo</v>
      </c>
      <c r="N115" s="80" t="str">
        <f t="shared" si="33"/>
        <v>14 Transporte Marítimo</v>
      </c>
      <c r="O115" s="80" t="str">
        <f t="shared" si="33"/>
        <v>13 Transporte Terrestre</v>
      </c>
      <c r="P115" s="80" t="str">
        <f t="shared" si="33"/>
        <v>16 Equipo Móvil Contratista</v>
      </c>
      <c r="Q115" s="80" t="str">
        <f t="shared" si="33"/>
        <v>27 Seguro de Crédito por Ventas a Plazo</v>
      </c>
      <c r="R115" s="80" t="str">
        <f t="shared" si="33"/>
        <v>4 Pérdida de Benef. por Terremoto</v>
      </c>
      <c r="S115" s="80" t="str">
        <f t="shared" si="33"/>
        <v>5 Riesgos de la Naturaleza</v>
      </c>
      <c r="T115" s="80" t="str">
        <f t="shared" si="33"/>
        <v>7 Otros Riesgos Adicionales Incendio</v>
      </c>
      <c r="U115" s="80" t="str">
        <f t="shared" si="33"/>
        <v>12 Casco Aéreo</v>
      </c>
      <c r="V115" s="80" t="str">
        <f t="shared" si="33"/>
        <v>2 Pérdida de Benef. por Incendio</v>
      </c>
      <c r="W115" s="80" t="str">
        <f t="shared" si="33"/>
        <v>6 Terrorismo</v>
      </c>
      <c r="X115" s="80" t="str">
        <f t="shared" si="33"/>
        <v>25 Garantía</v>
      </c>
      <c r="Y115" s="80" t="str">
        <f t="shared" si="33"/>
        <v>11 Casco Marítimo</v>
      </c>
      <c r="Z115" s="80" t="str">
        <f t="shared" si="33"/>
        <v>28 Seguro de Crédito a la Exportación</v>
      </c>
      <c r="AA115" s="80" t="str">
        <f t="shared" si="33"/>
        <v>22 Multiriesgos</v>
      </c>
      <c r="AB115" s="80" t="str">
        <f t="shared" si="33"/>
        <v>19 Equipo Electrónico</v>
      </c>
      <c r="AC115" s="80" t="str">
        <f t="shared" si="33"/>
        <v>26 Fidelidad</v>
      </c>
      <c r="AD115" s="80" t="str">
        <f t="shared" si="33"/>
        <v>30 Seguro Agrícola</v>
      </c>
      <c r="AE115" s="80" t="str">
        <f t="shared" si="33"/>
        <v>15 Transporte Aéreo</v>
      </c>
      <c r="AF115" s="80" t="str">
        <f t="shared" si="33"/>
        <v>35 Seguro Salud</v>
      </c>
      <c r="AG115" s="80" t="str">
        <f t="shared" si="33"/>
        <v>18 Avería de Maquinaria</v>
      </c>
      <c r="AH115" s="80" t="str">
        <f t="shared" si="33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IFERROR((HLOOKUP(C114,$C$109:$AH$111,3,FALSE)-HLOOKUP(C114,$C$109:$AH$112,4,FALSE)/1000000)/$C$123,"")</f>
        <v>7787.5241394930736</v>
      </c>
      <c r="D116" s="52">
        <f t="shared" ref="D116:AH116" si="34">IFERROR((HLOOKUP(D114,$C$109:$AH$111,3,FALSE)-HLOOKUP(D114,$C$109:$AH$112,4,FALSE)/1000000)/$C$123,"")</f>
        <v>5086.2677515185151</v>
      </c>
      <c r="E116" s="52">
        <f t="shared" si="34"/>
        <v>4599.1429194126049</v>
      </c>
      <c r="F116" s="52">
        <f t="shared" si="34"/>
        <v>3648.8829473257147</v>
      </c>
      <c r="G116" s="52">
        <f t="shared" si="34"/>
        <v>2932.5416486501299</v>
      </c>
      <c r="H116" s="52">
        <f t="shared" si="34"/>
        <v>1938.1546089778037</v>
      </c>
      <c r="I116" s="52">
        <f t="shared" si="34"/>
        <v>1627.6180582268546</v>
      </c>
      <c r="J116" s="52">
        <f t="shared" si="34"/>
        <v>1598.6630123885418</v>
      </c>
      <c r="K116" s="52">
        <f t="shared" si="34"/>
        <v>1326.9674595268737</v>
      </c>
      <c r="L116" s="52">
        <f t="shared" si="34"/>
        <v>1043.7598315048683</v>
      </c>
      <c r="M116" s="52">
        <f t="shared" si="34"/>
        <v>917.21208059623382</v>
      </c>
      <c r="N116" s="52">
        <f t="shared" si="34"/>
        <v>725.20891858352013</v>
      </c>
      <c r="O116" s="52">
        <f t="shared" si="34"/>
        <v>651.13240152629373</v>
      </c>
      <c r="P116" s="52">
        <f t="shared" si="34"/>
        <v>638.38492930682139</v>
      </c>
      <c r="Q116" s="52">
        <f t="shared" si="34"/>
        <v>543.37704018497959</v>
      </c>
      <c r="R116" s="52">
        <f t="shared" si="34"/>
        <v>478.03535189257605</v>
      </c>
      <c r="S116" s="52">
        <f t="shared" si="34"/>
        <v>472.96222148761495</v>
      </c>
      <c r="T116" s="52">
        <f t="shared" si="34"/>
        <v>439.63896044434705</v>
      </c>
      <c r="U116" s="52">
        <f t="shared" si="34"/>
        <v>401.91328162012712</v>
      </c>
      <c r="V116" s="52">
        <f t="shared" si="34"/>
        <v>395.11173031232983</v>
      </c>
      <c r="W116" s="52">
        <f t="shared" si="34"/>
        <v>394.92893320298964</v>
      </c>
      <c r="X116" s="52">
        <f t="shared" si="34"/>
        <v>296.49688982718271</v>
      </c>
      <c r="Y116" s="52">
        <f t="shared" si="34"/>
        <v>289.83103322703136</v>
      </c>
      <c r="Z116" s="52">
        <f t="shared" si="34"/>
        <v>246.1109733526138</v>
      </c>
      <c r="AA116" s="52">
        <f t="shared" si="34"/>
        <v>184.88631868675796</v>
      </c>
      <c r="AB116" s="52">
        <f t="shared" si="34"/>
        <v>125.25405053881671</v>
      </c>
      <c r="AC116" s="52">
        <f t="shared" si="34"/>
        <v>90.582318264260607</v>
      </c>
      <c r="AD116" s="52">
        <f t="shared" si="34"/>
        <v>87.48674171445542</v>
      </c>
      <c r="AE116" s="52">
        <f t="shared" si="34"/>
        <v>55.462758580762397</v>
      </c>
      <c r="AF116" s="52">
        <f t="shared" si="34"/>
        <v>25.059971644946646</v>
      </c>
      <c r="AG116" s="52">
        <f t="shared" si="34"/>
        <v>21.647791832542548</v>
      </c>
      <c r="AH116" s="52" t="str">
        <f t="shared" si="34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35">IF($B$132=D115,D116,"")</f>
        <v/>
      </c>
      <c r="E118" s="52" t="str">
        <f t="shared" si="35"/>
        <v/>
      </c>
      <c r="F118" s="52" t="str">
        <f t="shared" si="35"/>
        <v/>
      </c>
      <c r="G118" s="52" t="str">
        <f t="shared" si="35"/>
        <v/>
      </c>
      <c r="H118" s="52" t="str">
        <f t="shared" si="35"/>
        <v/>
      </c>
      <c r="I118" s="52" t="str">
        <f t="shared" si="35"/>
        <v/>
      </c>
      <c r="J118" s="52" t="str">
        <f t="shared" si="35"/>
        <v/>
      </c>
      <c r="K118" s="52" t="str">
        <f t="shared" si="35"/>
        <v/>
      </c>
      <c r="L118" s="52" t="str">
        <f t="shared" si="35"/>
        <v/>
      </c>
      <c r="M118" s="52" t="str">
        <f t="shared" si="35"/>
        <v/>
      </c>
      <c r="N118" s="52" t="str">
        <f t="shared" si="35"/>
        <v/>
      </c>
      <c r="O118" s="52" t="str">
        <f t="shared" si="35"/>
        <v/>
      </c>
      <c r="P118" s="52" t="str">
        <f t="shared" si="35"/>
        <v/>
      </c>
      <c r="Q118" s="52" t="str">
        <f t="shared" si="35"/>
        <v/>
      </c>
      <c r="R118" s="52" t="str">
        <f t="shared" si="35"/>
        <v/>
      </c>
      <c r="S118" s="52" t="str">
        <f t="shared" si="35"/>
        <v/>
      </c>
      <c r="T118" s="52" t="str">
        <f t="shared" si="35"/>
        <v/>
      </c>
      <c r="U118" s="52" t="str">
        <f t="shared" si="35"/>
        <v/>
      </c>
      <c r="V118" s="52" t="str">
        <f t="shared" si="35"/>
        <v/>
      </c>
      <c r="W118" s="52" t="str">
        <f t="shared" si="35"/>
        <v/>
      </c>
      <c r="X118" s="52" t="str">
        <f t="shared" si="35"/>
        <v/>
      </c>
      <c r="Y118" s="52" t="str">
        <f t="shared" si="35"/>
        <v/>
      </c>
      <c r="Z118" s="52" t="str">
        <f t="shared" si="35"/>
        <v/>
      </c>
      <c r="AA118" s="52" t="str">
        <f t="shared" si="35"/>
        <v/>
      </c>
      <c r="AB118" s="52" t="str">
        <f t="shared" si="35"/>
        <v/>
      </c>
      <c r="AC118" s="52" t="str">
        <f t="shared" si="35"/>
        <v/>
      </c>
      <c r="AD118" s="52" t="str">
        <f t="shared" si="35"/>
        <v/>
      </c>
      <c r="AE118" s="52" t="str">
        <f t="shared" si="35"/>
        <v/>
      </c>
      <c r="AF118" s="52" t="str">
        <f t="shared" si="35"/>
        <v/>
      </c>
      <c r="AG118" s="52" t="str">
        <f t="shared" si="35"/>
        <v/>
      </c>
      <c r="AH118" s="52" t="str">
        <f t="shared" si="35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36">IF(C60&gt;$C$121,C58,IF(C60=$C$121,$AQ$11,IF(C60&lt;$C$121,"")))</f>
        <v>Ace Seguros</v>
      </c>
      <c r="D120" s="50" t="str">
        <f t="shared" si="36"/>
        <v>Assurant Chile</v>
      </c>
      <c r="E120" s="50" t="str">
        <f t="shared" si="36"/>
        <v>BCI Seguros</v>
      </c>
      <c r="F120" s="50" t="str">
        <f t="shared" si="36"/>
        <v>Cardif</v>
      </c>
      <c r="G120" s="50" t="str">
        <f t="shared" si="36"/>
        <v>Cesce Chile</v>
      </c>
      <c r="H120" s="50" t="str">
        <f t="shared" si="36"/>
        <v>Chartis</v>
      </c>
      <c r="I120" s="50" t="str">
        <f t="shared" si="36"/>
        <v>Chilena Consolidada</v>
      </c>
      <c r="J120" s="50" t="str">
        <f t="shared" si="36"/>
        <v>Chubb de Chile</v>
      </c>
      <c r="K120" s="50" t="str">
        <f t="shared" si="36"/>
        <v>Coface Chile</v>
      </c>
      <c r="L120" s="50" t="str">
        <f t="shared" si="36"/>
        <v>Consorio Nacional</v>
      </c>
      <c r="M120" s="50" t="str">
        <f t="shared" si="36"/>
        <v>Continental Crédito</v>
      </c>
      <c r="N120" s="50" t="str">
        <f t="shared" si="36"/>
        <v>Euler Hermes</v>
      </c>
      <c r="O120" s="50" t="str">
        <f t="shared" si="36"/>
        <v>FAF International</v>
      </c>
      <c r="P120" s="50" t="str">
        <f t="shared" si="36"/>
        <v>HDI Seguros</v>
      </c>
      <c r="Q120" s="50" t="str">
        <f t="shared" si="36"/>
        <v>Huelen</v>
      </c>
      <c r="R120" s="50" t="str">
        <f t="shared" si="36"/>
        <v>Liberty Seguros</v>
      </c>
      <c r="S120" s="50" t="str">
        <f t="shared" si="36"/>
        <v>M. de Carabineros</v>
      </c>
      <c r="T120" s="50" t="str">
        <f t="shared" si="36"/>
        <v>Magallanes</v>
      </c>
      <c r="U120" s="50" t="str">
        <f t="shared" si="36"/>
        <v>Magallanes Gar. y Cré.</v>
      </c>
      <c r="V120" s="50" t="str">
        <f t="shared" si="36"/>
        <v>Mapfre</v>
      </c>
      <c r="W120" s="50" t="str">
        <f t="shared" si="36"/>
        <v>Mapfre Gar. y Cré.</v>
      </c>
      <c r="X120" s="50" t="str">
        <f t="shared" si="36"/>
        <v>Orion Seguros</v>
      </c>
      <c r="Y120" s="50" t="str">
        <f t="shared" si="36"/>
        <v>Penta Security</v>
      </c>
      <c r="Z120" s="50" t="str">
        <f t="shared" si="36"/>
        <v>QBE Chile</v>
      </c>
      <c r="AA120" s="50" t="str">
        <f t="shared" si="36"/>
        <v>Renta Nacional</v>
      </c>
      <c r="AB120" s="50" t="str">
        <f t="shared" si="36"/>
        <v>RSA Seguros</v>
      </c>
      <c r="AC120" s="50" t="str">
        <f t="shared" si="36"/>
        <v>Zenit Seguros</v>
      </c>
      <c r="AD120" s="50" t="str">
        <f t="shared" si="36"/>
        <v>Zurich Santander</v>
      </c>
      <c r="AE120" s="50" t="str">
        <f t="shared" si="36"/>
        <v>Mercado</v>
      </c>
      <c r="AF120" s="50" t="str">
        <f t="shared" si="36"/>
        <v/>
      </c>
      <c r="AG120" s="50" t="str">
        <f t="shared" si="36"/>
        <v/>
      </c>
      <c r="AH120" s="50" t="str">
        <f t="shared" si="36"/>
        <v/>
      </c>
      <c r="AI120" s="50" t="str">
        <f t="shared" si="36"/>
        <v/>
      </c>
      <c r="AJ120" s="50" t="str">
        <f t="shared" si="36"/>
        <v/>
      </c>
      <c r="AK120" s="50" t="str">
        <f t="shared" si="36"/>
        <v/>
      </c>
      <c r="AL120" s="50" t="str">
        <f t="shared" si="36"/>
        <v/>
      </c>
      <c r="AM120" s="50" t="str">
        <f t="shared" si="36"/>
        <v/>
      </c>
      <c r="AN120" s="50" t="str">
        <f t="shared" si="36"/>
        <v/>
      </c>
      <c r="AO120" s="50" t="str">
        <f t="shared" si="36"/>
        <v/>
      </c>
      <c r="AP120" s="50" t="str">
        <f t="shared" si="36"/>
        <v/>
      </c>
    </row>
    <row r="121" spans="2:43" hidden="1">
      <c r="B121" s="49" t="s">
        <v>388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1000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Miles de UF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30.06.2012</v>
      </c>
      <c r="D124" s="37" t="s">
        <v>374</v>
      </c>
      <c r="E124" s="37" t="s">
        <v>105</v>
      </c>
      <c r="F124" s="37" t="s">
        <v>22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30.06.2012</v>
      </c>
      <c r="D125" s="37" t="s">
        <v>375</v>
      </c>
      <c r="E125" s="37" t="s">
        <v>106</v>
      </c>
      <c r="F125" s="37" t="s">
        <v>372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30.06.2012</v>
      </c>
      <c r="D126" s="37" t="s">
        <v>376</v>
      </c>
      <c r="E126" s="37" t="s">
        <v>107</v>
      </c>
      <c r="F126" s="37" t="s">
        <v>373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387</v>
      </c>
    </row>
    <row r="129" spans="2:2">
      <c r="B129" s="59" t="s">
        <v>341</v>
      </c>
    </row>
    <row r="131" spans="2:2">
      <c r="B131" s="39" t="s">
        <v>386</v>
      </c>
    </row>
    <row r="132" spans="2:2">
      <c r="B132" s="59"/>
    </row>
  </sheetData>
  <sheetProtection sheet="1" objects="1" scenarios="1"/>
  <conditionalFormatting sqref="A1:XFD1048576">
    <cfRule type="cellIs" dxfId="35" priority="7" operator="lessThan">
      <formula>0</formula>
    </cfRule>
  </conditionalFormatting>
  <dataValidations count="5">
    <dataValidation type="list" allowBlank="1" showInputMessage="1" showErrorMessage="1" sqref="B129">
      <formula1>$C$120:$AE$120</formula1>
    </dataValidation>
    <dataValidation type="list" allowBlank="1" showInputMessage="1" showErrorMessage="1" sqref="B132">
      <formula1>$B$11:$B$43</formula1>
    </dataValidation>
    <dataValidation showInputMessage="1" showErrorMessage="1" sqref="E129"/>
    <dataValidation type="list" allowBlank="1" showInputMessage="1" showErrorMessage="1" sqref="B75">
      <formula1>$B$12:$B$44</formula1>
    </dataValidation>
    <dataValidation type="list" allowBlank="1" showInputMessage="1" showErrorMessage="1" sqref="B78">
      <formula1>$B$120:$AD$120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8"/>
  <dimension ref="B2:AQ44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16384" width="11.42578125" style="39"/>
  </cols>
  <sheetData>
    <row r="2" spans="2:43">
      <c r="C2" s="96" t="s">
        <v>392</v>
      </c>
    </row>
    <row r="8" spans="2:43" ht="15.75">
      <c r="B8" s="38" t="s">
        <v>342</v>
      </c>
      <c r="C8" s="82" t="s">
        <v>344</v>
      </c>
      <c r="D8" s="206" t="s">
        <v>343</v>
      </c>
      <c r="E8" s="206" t="s">
        <v>344</v>
      </c>
    </row>
    <row r="9" spans="2:43">
      <c r="B9" s="40" t="str">
        <f>Índice!H55</f>
        <v>Cifras al 30.06.2012</v>
      </c>
      <c r="C9" s="39" t="s">
        <v>389</v>
      </c>
    </row>
    <row r="11" spans="2:43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</row>
    <row r="12" spans="2:43">
      <c r="B12" s="73" t="s">
        <v>295</v>
      </c>
      <c r="C12" s="75">
        <f>IFERROR(IF($C$8=$D$8,'Gen. Prima Directa'!C12/'Gen. Prima Directa'!$AQ12,'Gen. Prima Directa'!C12/'Gen. Prima Directa'!C$44),"")</f>
        <v>0.16731703073671025</v>
      </c>
      <c r="D12" s="75" t="str">
        <f>IFERROR(IF($C$8=$D$8,'Gen. Prima Directa'!D12/'Gen. Prima Directa'!$AQ12,'Gen. Prima Directa'!D12/'Gen. Prima Directa'!D$44),"")</f>
        <v/>
      </c>
      <c r="E12" s="75">
        <f>IFERROR(IF($C$8=$D$8,'Gen. Prima Directa'!E12/'Gen. Prima Directa'!$AQ12,'Gen. Prima Directa'!E12/'Gen. Prima Directa'!E$44),"")</f>
        <v>6.4181928142423211E-2</v>
      </c>
      <c r="F12" s="75">
        <f>IFERROR(IF($C$8=$D$8,'Gen. Prima Directa'!F12/'Gen. Prima Directa'!$AQ12,'Gen. Prima Directa'!F12/'Gen. Prima Directa'!F$44),"")</f>
        <v>2.3252646766402625E-4</v>
      </c>
      <c r="G12" s="75" t="str">
        <f>IFERROR(IF($C$8=$D$8,'Gen. Prima Directa'!G12/'Gen. Prima Directa'!$AQ12,'Gen. Prima Directa'!G12/'Gen. Prima Directa'!G$44),"")</f>
        <v/>
      </c>
      <c r="H12" s="75">
        <f>IFERROR(IF($C$8=$D$8,'Gen. Prima Directa'!H12/'Gen. Prima Directa'!$AQ12,'Gen. Prima Directa'!H12/'Gen. Prima Directa'!H$44),"")</f>
        <v>0.26424881222393348</v>
      </c>
      <c r="I12" s="75">
        <f>IFERROR(IF($C$8=$D$8,'Gen. Prima Directa'!I12/'Gen. Prima Directa'!$AQ12,'Gen. Prima Directa'!I12/'Gen. Prima Directa'!I$44),"")</f>
        <v>5.1675743455982019E-2</v>
      </c>
      <c r="J12" s="75">
        <f>IFERROR(IF($C$8=$D$8,'Gen. Prima Directa'!J12/'Gen. Prima Directa'!$AQ12,'Gen. Prima Directa'!J12/'Gen. Prima Directa'!J$44),"")</f>
        <v>3.2442291452814256E-2</v>
      </c>
      <c r="K12" s="75" t="str">
        <f>IFERROR(IF($C$8=$D$8,'Gen. Prima Directa'!K12/'Gen. Prima Directa'!$AQ12,'Gen. Prima Directa'!K12/'Gen. Prima Directa'!K$44),"")</f>
        <v/>
      </c>
      <c r="L12" s="75">
        <f>IFERROR(IF($C$8=$D$8,'Gen. Prima Directa'!L12/'Gen. Prima Directa'!$AQ12,'Gen. Prima Directa'!L12/'Gen. Prima Directa'!L$44),"")</f>
        <v>3.9939683626078012E-2</v>
      </c>
      <c r="M12" s="75" t="str">
        <f>IFERROR(IF($C$8=$D$8,'Gen. Prima Directa'!M12/'Gen. Prima Directa'!$AQ12,'Gen. Prima Directa'!M12/'Gen. Prima Directa'!M$44),"")</f>
        <v/>
      </c>
      <c r="N12" s="75" t="str">
        <f>IFERROR(IF($C$8=$D$8,'Gen. Prima Directa'!N12/'Gen. Prima Directa'!$AQ12,'Gen. Prima Directa'!N12/'Gen. Prima Directa'!N$44),"")</f>
        <v/>
      </c>
      <c r="O12" s="75" t="str">
        <f>IFERROR(IF($C$8=$D$8,'Gen. Prima Directa'!O12/'Gen. Prima Directa'!$AQ12,'Gen. Prima Directa'!O12/'Gen. Prima Directa'!O$44),"")</f>
        <v/>
      </c>
      <c r="P12" s="75">
        <f>IFERROR(IF($C$8=$D$8,'Gen. Prima Directa'!P12/'Gen. Prima Directa'!$AQ12,'Gen. Prima Directa'!P12/'Gen. Prima Directa'!P$44),"")</f>
        <v>8.9124744331649297E-2</v>
      </c>
      <c r="Q12" s="75">
        <f>IFERROR(IF($C$8=$D$8,'Gen. Prima Directa'!Q12/'Gen. Prima Directa'!$AQ12,'Gen. Prima Directa'!Q12/'Gen. Prima Directa'!Q$44),"")</f>
        <v>5.9981563695313572E-2</v>
      </c>
      <c r="R12" s="75">
        <f>IFERROR(IF($C$8=$D$8,'Gen. Prima Directa'!R12/'Gen. Prima Directa'!$AQ12,'Gen. Prima Directa'!R12/'Gen. Prima Directa'!R$44),"")</f>
        <v>0.16880661319283077</v>
      </c>
      <c r="S12" s="75">
        <f>IFERROR(IF($C$8=$D$8,'Gen. Prima Directa'!S12/'Gen. Prima Directa'!$AQ12,'Gen. Prima Directa'!S12/'Gen. Prima Directa'!S$44),"")</f>
        <v>1</v>
      </c>
      <c r="T12" s="75">
        <f>IFERROR(IF($C$8=$D$8,'Gen. Prima Directa'!T12/'Gen. Prima Directa'!$AQ12,'Gen. Prima Directa'!T12/'Gen. Prima Directa'!T$44),"")</f>
        <v>3.6129206116454725E-2</v>
      </c>
      <c r="U12" s="75" t="str">
        <f>IFERROR(IF($C$8=$D$8,'Gen. Prima Directa'!U12/'Gen. Prima Directa'!$AQ12,'Gen. Prima Directa'!U12/'Gen. Prima Directa'!U$44),"")</f>
        <v/>
      </c>
      <c r="V12" s="75">
        <f>IFERROR(IF($C$8=$D$8,'Gen. Prima Directa'!V12/'Gen. Prima Directa'!$AQ12,'Gen. Prima Directa'!V12/'Gen. Prima Directa'!V$44),"")</f>
        <v>0.17778973477625648</v>
      </c>
      <c r="W12" s="75" t="str">
        <f>IFERROR(IF($C$8=$D$8,'Gen. Prima Directa'!W12/'Gen. Prima Directa'!$AQ12,'Gen. Prima Directa'!W12/'Gen. Prima Directa'!W$44),"")</f>
        <v/>
      </c>
      <c r="X12" s="75">
        <f>IFERROR(IF($C$8=$D$8,'Gen. Prima Directa'!X12/'Gen. Prima Directa'!$AQ12,'Gen. Prima Directa'!X12/'Gen. Prima Directa'!X$44),"")</f>
        <v>8.7851702770206805E-2</v>
      </c>
      <c r="Y12" s="75">
        <f>IFERROR(IF($C$8=$D$8,'Gen. Prima Directa'!Y12/'Gen. Prima Directa'!$AQ12,'Gen. Prima Directa'!Y12/'Gen. Prima Directa'!Y$44),"")</f>
        <v>4.938635689233082E-2</v>
      </c>
      <c r="Z12" s="75">
        <f>IFERROR(IF($C$8=$D$8,'Gen. Prima Directa'!Z12/'Gen. Prima Directa'!$AQ12,'Gen. Prima Directa'!Z12/'Gen. Prima Directa'!Z$44),"")</f>
        <v>5.3391084447553201E-2</v>
      </c>
      <c r="AA12" s="75">
        <f>IFERROR(IF($C$8=$D$8,'Gen. Prima Directa'!AA12/'Gen. Prima Directa'!$AQ12,'Gen. Prima Directa'!AA12/'Gen. Prima Directa'!AA$44),"")</f>
        <v>8.1428945968370497E-2</v>
      </c>
      <c r="AB12" s="75">
        <f>IFERROR(IF($C$8=$D$8,'Gen. Prima Directa'!AB12/'Gen. Prima Directa'!$AQ12,'Gen. Prima Directa'!AB12/'Gen. Prima Directa'!AB$44),"")</f>
        <v>9.9611074900444976E-2</v>
      </c>
      <c r="AC12" s="75">
        <f>IFERROR(IF($C$8=$D$8,'Gen. Prima Directa'!AC12/'Gen. Prima Directa'!$AQ12,'Gen. Prima Directa'!AC12/'Gen. Prima Directa'!AC$44),"")</f>
        <v>2.0643998631080539E-2</v>
      </c>
      <c r="AD12" s="75" t="str">
        <f>IFERROR(IF($C$8=$D$8,'Gen. Prima Directa'!AD12/'Gen. Prima Directa'!$AQ12,'Gen. Prima Directa'!AD12/'Gen. Prima Directa'!AD$44),"")</f>
        <v/>
      </c>
      <c r="AE12" s="75" t="str">
        <f>IFERROR(IF($C$8=$D$8,'Gen. Prima Directa'!AE12/'Gen. Prima Directa'!$AQ12,'Gen. Prima Directa'!AE12/'Gen. Prima Directa'!AE$44),"")</f>
        <v/>
      </c>
      <c r="AF12" s="75" t="str">
        <f>IFERROR(IF($C$8=$D$8,'Gen. Prima Directa'!AF12/'Gen. Prima Directa'!$AQ12,'Gen. Prima Directa'!AF12/'Gen. Prima Directa'!AF$44),"")</f>
        <v/>
      </c>
      <c r="AG12" s="75" t="str">
        <f>IFERROR(IF($C$8=$D$8,'Gen. Prima Directa'!AG12/'Gen. Prima Directa'!$AQ12,'Gen. Prima Directa'!AG12/'Gen. Prima Directa'!AG$44),"")</f>
        <v/>
      </c>
      <c r="AH12" s="75" t="str">
        <f>IFERROR(IF($C$8=$D$8,'Gen. Prima Directa'!AH12/'Gen. Prima Directa'!$AQ12,'Gen. Prima Directa'!AH12/'Gen. Prima Directa'!AH$44),"")</f>
        <v/>
      </c>
      <c r="AI12" s="75" t="str">
        <f>IFERROR(IF($C$8=$D$8,'Gen. Prima Directa'!AI12/'Gen. Prima Directa'!$AQ12,'Gen. Prima Directa'!AI12/'Gen. Prima Directa'!AI$44),"")</f>
        <v/>
      </c>
      <c r="AJ12" s="75" t="str">
        <f>IFERROR(IF($C$8=$D$8,'Gen. Prima Directa'!AJ12/'Gen. Prima Directa'!$AQ12,'Gen. Prima Directa'!AJ12/'Gen. Prima Directa'!AJ$44),"")</f>
        <v/>
      </c>
      <c r="AK12" s="75" t="str">
        <f>IFERROR(IF($C$8=$D$8,'Gen. Prima Directa'!AK12/'Gen. Prima Directa'!$AQ12,'Gen. Prima Directa'!AK12/'Gen. Prima Directa'!AK$44),"")</f>
        <v/>
      </c>
      <c r="AL12" s="75" t="str">
        <f>IFERROR(IF($C$8=$D$8,'Gen. Prima Directa'!AL12/'Gen. Prima Directa'!$AQ12,'Gen. Prima Directa'!AL12/'Gen. Prima Directa'!AL$44),"")</f>
        <v/>
      </c>
      <c r="AM12" s="75" t="str">
        <f>IFERROR(IF($C$8=$D$8,'Gen. Prima Directa'!AM12/'Gen. Prima Directa'!$AQ12,'Gen. Prima Directa'!AM12/'Gen. Prima Directa'!AM$44),"")</f>
        <v/>
      </c>
      <c r="AN12" s="75" t="str">
        <f>IFERROR(IF($C$8=$D$8,'Gen. Prima Directa'!AN12/'Gen. Prima Directa'!$AQ12,'Gen. Prima Directa'!AN12/'Gen. Prima Directa'!AN$44),"")</f>
        <v/>
      </c>
      <c r="AO12" s="75" t="str">
        <f>IFERROR(IF($C$8=$D$8,'Gen. Prima Directa'!AO12/'Gen. Prima Directa'!$AQ12,'Gen. Prima Directa'!AO12/'Gen. Prima Directa'!AO$44),"")</f>
        <v/>
      </c>
      <c r="AP12" s="75" t="str">
        <f>IFERROR(IF($C$8=$D$8,'Gen. Prima Directa'!AP12/'Gen. Prima Directa'!$AQ12,'Gen. Prima Directa'!AP12/'Gen. Prima Directa'!AP$44),"")</f>
        <v/>
      </c>
      <c r="AQ12" s="75">
        <f>IFERROR(IF($C$8=$D$8,'Gen. Prima Directa'!AQ12/'Gen. Prima Directa'!$AQ12,'Gen. Prima Directa'!AQ12/'Gen. Prima Directa'!AQ$44),"")</f>
        <v>9.3392881299891609E-2</v>
      </c>
    </row>
    <row r="13" spans="2:43">
      <c r="B13" s="73" t="s">
        <v>296</v>
      </c>
      <c r="C13" s="75">
        <f>IFERROR(IF($C$8=$D$8,'Gen. Prima Directa'!C13/'Gen. Prima Directa'!$AQ13,'Gen. Prima Directa'!C13/'Gen. Prima Directa'!C$44),"")</f>
        <v>5.8090045164101451E-3</v>
      </c>
      <c r="D13" s="75" t="str">
        <f>IFERROR(IF($C$8=$D$8,'Gen. Prima Directa'!D13/'Gen. Prima Directa'!$AQ13,'Gen. Prima Directa'!D13/'Gen. Prima Directa'!D$44),"")</f>
        <v/>
      </c>
      <c r="E13" s="75">
        <f>IFERROR(IF($C$8=$D$8,'Gen. Prima Directa'!E13/'Gen. Prima Directa'!$AQ13,'Gen. Prima Directa'!E13/'Gen. Prima Directa'!E$44),"")</f>
        <v>2.6459126299075825E-3</v>
      </c>
      <c r="F13" s="75" t="str">
        <f>IFERROR(IF($C$8=$D$8,'Gen. Prima Directa'!F13/'Gen. Prima Directa'!$AQ13,'Gen. Prima Directa'!F13/'Gen. Prima Directa'!F$44),"")</f>
        <v/>
      </c>
      <c r="G13" s="75" t="str">
        <f>IFERROR(IF($C$8=$D$8,'Gen. Prima Directa'!G13/'Gen. Prima Directa'!$AQ13,'Gen. Prima Directa'!G13/'Gen. Prima Directa'!G$44),"")</f>
        <v/>
      </c>
      <c r="H13" s="75">
        <f>IFERROR(IF($C$8=$D$8,'Gen. Prima Directa'!H13/'Gen. Prima Directa'!$AQ13,'Gen. Prima Directa'!H13/'Gen. Prima Directa'!H$44),"")</f>
        <v>3.9612602109280685E-2</v>
      </c>
      <c r="I13" s="75">
        <f>IFERROR(IF($C$8=$D$8,'Gen. Prima Directa'!I13/'Gen. Prima Directa'!$AQ13,'Gen. Prima Directa'!I13/'Gen. Prima Directa'!I$44),"")</f>
        <v>2.4765246785227728E-2</v>
      </c>
      <c r="J13" s="75">
        <f>IFERROR(IF($C$8=$D$8,'Gen. Prima Directa'!J13/'Gen. Prima Directa'!$AQ13,'Gen. Prima Directa'!J13/'Gen. Prima Directa'!J$44),"")</f>
        <v>5.4759027310743785E-3</v>
      </c>
      <c r="K13" s="75" t="str">
        <f>IFERROR(IF($C$8=$D$8,'Gen. Prima Directa'!K13/'Gen. Prima Directa'!$AQ13,'Gen. Prima Directa'!K13/'Gen. Prima Directa'!K$44),"")</f>
        <v/>
      </c>
      <c r="L13" s="75">
        <f>IFERROR(IF($C$8=$D$8,'Gen. Prima Directa'!L13/'Gen. Prima Directa'!$AQ13,'Gen. Prima Directa'!L13/'Gen. Prima Directa'!L$44),"")</f>
        <v>3.7769742282281684E-3</v>
      </c>
      <c r="M13" s="75" t="str">
        <f>IFERROR(IF($C$8=$D$8,'Gen. Prima Directa'!M13/'Gen. Prima Directa'!$AQ13,'Gen. Prima Directa'!M13/'Gen. Prima Directa'!M$44),"")</f>
        <v/>
      </c>
      <c r="N13" s="75" t="str">
        <f>IFERROR(IF($C$8=$D$8,'Gen. Prima Directa'!N13/'Gen. Prima Directa'!$AQ13,'Gen. Prima Directa'!N13/'Gen. Prima Directa'!N$44),"")</f>
        <v/>
      </c>
      <c r="O13" s="75" t="str">
        <f>IFERROR(IF($C$8=$D$8,'Gen. Prima Directa'!O13/'Gen. Prima Directa'!$AQ13,'Gen. Prima Directa'!O13/'Gen. Prima Directa'!O$44),"")</f>
        <v/>
      </c>
      <c r="P13" s="75">
        <f>IFERROR(IF($C$8=$D$8,'Gen. Prima Directa'!P13/'Gen. Prima Directa'!$AQ13,'Gen. Prima Directa'!P13/'Gen. Prima Directa'!P$44),"")</f>
        <v>2.9986628471264619E-3</v>
      </c>
      <c r="Q13" s="75" t="str">
        <f>IFERROR(IF($C$8=$D$8,'Gen. Prima Directa'!Q13/'Gen. Prima Directa'!$AQ13,'Gen. Prima Directa'!Q13/'Gen. Prima Directa'!Q$44),"")</f>
        <v/>
      </c>
      <c r="R13" s="75">
        <f>IFERROR(IF($C$8=$D$8,'Gen. Prima Directa'!R13/'Gen. Prima Directa'!$AQ13,'Gen. Prima Directa'!R13/'Gen. Prima Directa'!R$44),"")</f>
        <v>1.6728535671448871E-2</v>
      </c>
      <c r="S13" s="75" t="str">
        <f>IFERROR(IF($C$8=$D$8,'Gen. Prima Directa'!S13/'Gen. Prima Directa'!$AQ13,'Gen. Prima Directa'!S13/'Gen. Prima Directa'!S$44),"")</f>
        <v/>
      </c>
      <c r="T13" s="75">
        <f>IFERROR(IF($C$8=$D$8,'Gen. Prima Directa'!T13/'Gen. Prima Directa'!$AQ13,'Gen. Prima Directa'!T13/'Gen. Prima Directa'!T$44),"")</f>
        <v>4.7184319033692981E-3</v>
      </c>
      <c r="U13" s="75" t="str">
        <f>IFERROR(IF($C$8=$D$8,'Gen. Prima Directa'!U13/'Gen. Prima Directa'!$AQ13,'Gen. Prima Directa'!U13/'Gen. Prima Directa'!U$44),"")</f>
        <v/>
      </c>
      <c r="V13" s="75">
        <f>IFERROR(IF($C$8=$D$8,'Gen. Prima Directa'!V13/'Gen. Prima Directa'!$AQ13,'Gen. Prima Directa'!V13/'Gen. Prima Directa'!V$44),"")</f>
        <v>2.5158436167695111E-3</v>
      </c>
      <c r="W13" s="75" t="str">
        <f>IFERROR(IF($C$8=$D$8,'Gen. Prima Directa'!W13/'Gen. Prima Directa'!$AQ13,'Gen. Prima Directa'!W13/'Gen. Prima Directa'!W$44),"")</f>
        <v/>
      </c>
      <c r="X13" s="75">
        <f>IFERROR(IF($C$8=$D$8,'Gen. Prima Directa'!X13/'Gen. Prima Directa'!$AQ13,'Gen. Prima Directa'!X13/'Gen. Prima Directa'!X$44),"")</f>
        <v>4.089058382429419E-4</v>
      </c>
      <c r="Y13" s="75">
        <f>IFERROR(IF($C$8=$D$8,'Gen. Prima Directa'!Y13/'Gen. Prima Directa'!$AQ13,'Gen. Prima Directa'!Y13/'Gen. Prima Directa'!Y$44),"")</f>
        <v>4.9894831364629194E-3</v>
      </c>
      <c r="Z13" s="75">
        <f>IFERROR(IF($C$8=$D$8,'Gen. Prima Directa'!Z13/'Gen. Prima Directa'!$AQ13,'Gen. Prima Directa'!Z13/'Gen. Prima Directa'!Z$44),"")</f>
        <v>2.9688018437312239E-2</v>
      </c>
      <c r="AA13" s="75">
        <f>IFERROR(IF($C$8=$D$8,'Gen. Prima Directa'!AA13/'Gen. Prima Directa'!$AQ13,'Gen. Prima Directa'!AA13/'Gen. Prima Directa'!AA$44),"")</f>
        <v>4.1544774829802966E-4</v>
      </c>
      <c r="AB13" s="75">
        <f>IFERROR(IF($C$8=$D$8,'Gen. Prima Directa'!AB13/'Gen. Prima Directa'!$AQ13,'Gen. Prima Directa'!AB13/'Gen. Prima Directa'!AB$44),"")</f>
        <v>2.1295427546070958E-2</v>
      </c>
      <c r="AC13" s="75" t="str">
        <f>IFERROR(IF($C$8=$D$8,'Gen. Prima Directa'!AC13/'Gen. Prima Directa'!$AQ13,'Gen. Prima Directa'!AC13/'Gen. Prima Directa'!AC$44),"")</f>
        <v/>
      </c>
      <c r="AD13" s="75" t="str">
        <f>IFERROR(IF($C$8=$D$8,'Gen. Prima Directa'!AD13/'Gen. Prima Directa'!$AQ13,'Gen. Prima Directa'!AD13/'Gen. Prima Directa'!AD$44),"")</f>
        <v/>
      </c>
      <c r="AE13" s="75" t="str">
        <f>IFERROR(IF($C$8=$D$8,'Gen. Prima Directa'!AE13/'Gen. Prima Directa'!$AQ13,'Gen. Prima Directa'!AE13/'Gen. Prima Directa'!AE$44),"")</f>
        <v/>
      </c>
      <c r="AF13" s="75" t="str">
        <f>IFERROR(IF($C$8=$D$8,'Gen. Prima Directa'!AF13/'Gen. Prima Directa'!$AQ13,'Gen. Prima Directa'!AF13/'Gen. Prima Directa'!AF$44),"")</f>
        <v/>
      </c>
      <c r="AG13" s="75" t="str">
        <f>IFERROR(IF($C$8=$D$8,'Gen. Prima Directa'!AG13/'Gen. Prima Directa'!$AQ13,'Gen. Prima Directa'!AG13/'Gen. Prima Directa'!AG$44),"")</f>
        <v/>
      </c>
      <c r="AH13" s="75" t="str">
        <f>IFERROR(IF($C$8=$D$8,'Gen. Prima Directa'!AH13/'Gen. Prima Directa'!$AQ13,'Gen. Prima Directa'!AH13/'Gen. Prima Directa'!AH$44),"")</f>
        <v/>
      </c>
      <c r="AI13" s="75" t="str">
        <f>IFERROR(IF($C$8=$D$8,'Gen. Prima Directa'!AI13/'Gen. Prima Directa'!$AQ13,'Gen. Prima Directa'!AI13/'Gen. Prima Directa'!AI$44),"")</f>
        <v/>
      </c>
      <c r="AJ13" s="75" t="str">
        <f>IFERROR(IF($C$8=$D$8,'Gen. Prima Directa'!AJ13/'Gen. Prima Directa'!$AQ13,'Gen. Prima Directa'!AJ13/'Gen. Prima Directa'!AJ$44),"")</f>
        <v/>
      </c>
      <c r="AK13" s="75" t="str">
        <f>IFERROR(IF($C$8=$D$8,'Gen. Prima Directa'!AK13/'Gen. Prima Directa'!$AQ13,'Gen. Prima Directa'!AK13/'Gen. Prima Directa'!AK$44),"")</f>
        <v/>
      </c>
      <c r="AL13" s="75" t="str">
        <f>IFERROR(IF($C$8=$D$8,'Gen. Prima Directa'!AL13/'Gen. Prima Directa'!$AQ13,'Gen. Prima Directa'!AL13/'Gen. Prima Directa'!AL$44),"")</f>
        <v/>
      </c>
      <c r="AM13" s="75" t="str">
        <f>IFERROR(IF($C$8=$D$8,'Gen. Prima Directa'!AM13/'Gen. Prima Directa'!$AQ13,'Gen. Prima Directa'!AM13/'Gen. Prima Directa'!AM$44),"")</f>
        <v/>
      </c>
      <c r="AN13" s="75" t="str">
        <f>IFERROR(IF($C$8=$D$8,'Gen. Prima Directa'!AN13/'Gen. Prima Directa'!$AQ13,'Gen. Prima Directa'!AN13/'Gen. Prima Directa'!AN$44),"")</f>
        <v/>
      </c>
      <c r="AO13" s="75" t="str">
        <f>IFERROR(IF($C$8=$D$8,'Gen. Prima Directa'!AO13/'Gen. Prima Directa'!$AQ13,'Gen. Prima Directa'!AO13/'Gen. Prima Directa'!AO$44),"")</f>
        <v/>
      </c>
      <c r="AP13" s="75" t="str">
        <f>IFERROR(IF($C$8=$D$8,'Gen. Prima Directa'!AP13/'Gen. Prima Directa'!$AQ13,'Gen. Prima Directa'!AP13/'Gen. Prima Directa'!AP$44),"")</f>
        <v/>
      </c>
      <c r="AQ13" s="75">
        <f>IFERROR(IF($C$8=$D$8,'Gen. Prima Directa'!AQ13/'Gen. Prima Directa'!$AQ13,'Gen. Prima Directa'!AQ13/'Gen. Prima Directa'!AQ$44),"")</f>
        <v>1.0112854663178182E-2</v>
      </c>
    </row>
    <row r="14" spans="2:43">
      <c r="B14" s="73" t="s">
        <v>297</v>
      </c>
      <c r="C14" s="75">
        <f>IFERROR(IF($C$8=$D$8,'Gen. Prima Directa'!C14/'Gen. Prima Directa'!$AQ14,'Gen. Prima Directa'!C14/'Gen. Prima Directa'!C$44),"")</f>
        <v>0.18243033799739217</v>
      </c>
      <c r="D14" s="75" t="str">
        <f>IFERROR(IF($C$8=$D$8,'Gen. Prima Directa'!D14/'Gen. Prima Directa'!$AQ14,'Gen. Prima Directa'!D14/'Gen. Prima Directa'!D$44),"")</f>
        <v/>
      </c>
      <c r="E14" s="75">
        <f>IFERROR(IF($C$8=$D$8,'Gen. Prima Directa'!E14/'Gen. Prima Directa'!$AQ14,'Gen. Prima Directa'!E14/'Gen. Prima Directa'!E$44),"")</f>
        <v>0.11230405307439145</v>
      </c>
      <c r="F14" s="75">
        <f>IFERROR(IF($C$8=$D$8,'Gen. Prima Directa'!F14/'Gen. Prima Directa'!$AQ14,'Gen. Prima Directa'!F14/'Gen. Prima Directa'!F$44),"")</f>
        <v>1.49102096668804E-3</v>
      </c>
      <c r="G14" s="75" t="str">
        <f>IFERROR(IF($C$8=$D$8,'Gen. Prima Directa'!G14/'Gen. Prima Directa'!$AQ14,'Gen. Prima Directa'!G14/'Gen. Prima Directa'!G$44),"")</f>
        <v/>
      </c>
      <c r="H14" s="75">
        <f>IFERROR(IF($C$8=$D$8,'Gen. Prima Directa'!H14/'Gen. Prima Directa'!$AQ14,'Gen. Prima Directa'!H14/'Gen. Prima Directa'!H$44),"")</f>
        <v>0.3867017470724306</v>
      </c>
      <c r="I14" s="75">
        <f>IFERROR(IF($C$8=$D$8,'Gen. Prima Directa'!I14/'Gen. Prima Directa'!$AQ14,'Gen. Prima Directa'!I14/'Gen. Prima Directa'!I$44),"")</f>
        <v>0.18599675449290354</v>
      </c>
      <c r="J14" s="75">
        <f>IFERROR(IF($C$8=$D$8,'Gen. Prima Directa'!J14/'Gen. Prima Directa'!$AQ14,'Gen. Prima Directa'!J14/'Gen. Prima Directa'!J$44),"")</f>
        <v>7.9731089547484077E-2</v>
      </c>
      <c r="K14" s="75" t="str">
        <f>IFERROR(IF($C$8=$D$8,'Gen. Prima Directa'!K14/'Gen. Prima Directa'!$AQ14,'Gen. Prima Directa'!K14/'Gen. Prima Directa'!K$44),"")</f>
        <v/>
      </c>
      <c r="L14" s="75">
        <f>IFERROR(IF($C$8=$D$8,'Gen. Prima Directa'!L14/'Gen. Prima Directa'!$AQ14,'Gen. Prima Directa'!L14/'Gen. Prima Directa'!L$44),"")</f>
        <v>6.255107332762927E-2</v>
      </c>
      <c r="M14" s="75" t="str">
        <f>IFERROR(IF($C$8=$D$8,'Gen. Prima Directa'!M14/'Gen. Prima Directa'!$AQ14,'Gen. Prima Directa'!M14/'Gen. Prima Directa'!M$44),"")</f>
        <v/>
      </c>
      <c r="N14" s="75" t="str">
        <f>IFERROR(IF($C$8=$D$8,'Gen. Prima Directa'!N14/'Gen. Prima Directa'!$AQ14,'Gen. Prima Directa'!N14/'Gen. Prima Directa'!N$44),"")</f>
        <v/>
      </c>
      <c r="O14" s="75" t="str">
        <f>IFERROR(IF($C$8=$D$8,'Gen. Prima Directa'!O14/'Gen. Prima Directa'!$AQ14,'Gen. Prima Directa'!O14/'Gen. Prima Directa'!O$44),"")</f>
        <v/>
      </c>
      <c r="P14" s="75">
        <f>IFERROR(IF($C$8=$D$8,'Gen. Prima Directa'!P14/'Gen. Prima Directa'!$AQ14,'Gen. Prima Directa'!P14/'Gen. Prima Directa'!P$44),"")</f>
        <v>0.10148804168545021</v>
      </c>
      <c r="Q14" s="75" t="str">
        <f>IFERROR(IF($C$8=$D$8,'Gen. Prima Directa'!Q14/'Gen. Prima Directa'!$AQ14,'Gen. Prima Directa'!Q14/'Gen. Prima Directa'!Q$44),"")</f>
        <v/>
      </c>
      <c r="R14" s="75">
        <f>IFERROR(IF($C$8=$D$8,'Gen. Prima Directa'!R14/'Gen. Prima Directa'!$AQ14,'Gen. Prima Directa'!R14/'Gen. Prima Directa'!R$44),"")</f>
        <v>0.27791606050726542</v>
      </c>
      <c r="S14" s="75" t="str">
        <f>IFERROR(IF($C$8=$D$8,'Gen. Prima Directa'!S14/'Gen. Prima Directa'!$AQ14,'Gen. Prima Directa'!S14/'Gen. Prima Directa'!S$44),"")</f>
        <v/>
      </c>
      <c r="T14" s="75">
        <f>IFERROR(IF($C$8=$D$8,'Gen. Prima Directa'!T14/'Gen. Prima Directa'!$AQ14,'Gen. Prima Directa'!T14/'Gen. Prima Directa'!T$44),"")</f>
        <v>6.3564613178382884E-2</v>
      </c>
      <c r="U14" s="75" t="str">
        <f>IFERROR(IF($C$8=$D$8,'Gen. Prima Directa'!U14/'Gen. Prima Directa'!$AQ14,'Gen. Prima Directa'!U14/'Gen. Prima Directa'!U$44),"")</f>
        <v/>
      </c>
      <c r="V14" s="75">
        <f>IFERROR(IF($C$8=$D$8,'Gen. Prima Directa'!V14/'Gen. Prima Directa'!$AQ14,'Gen. Prima Directa'!V14/'Gen. Prima Directa'!V$44),"")</f>
        <v>0.34169469033091632</v>
      </c>
      <c r="W14" s="75" t="str">
        <f>IFERROR(IF($C$8=$D$8,'Gen. Prima Directa'!W14/'Gen. Prima Directa'!$AQ14,'Gen. Prima Directa'!W14/'Gen. Prima Directa'!W$44),"")</f>
        <v/>
      </c>
      <c r="X14" s="75">
        <f>IFERROR(IF($C$8=$D$8,'Gen. Prima Directa'!X14/'Gen. Prima Directa'!$AQ14,'Gen. Prima Directa'!X14/'Gen. Prima Directa'!X$44),"")</f>
        <v>0.17058440138442879</v>
      </c>
      <c r="Y14" s="75">
        <f>IFERROR(IF($C$8=$D$8,'Gen. Prima Directa'!Y14/'Gen. Prima Directa'!$AQ14,'Gen. Prima Directa'!Y14/'Gen. Prima Directa'!Y$44),"")</f>
        <v>0.15566015381606529</v>
      </c>
      <c r="Z14" s="75">
        <f>IFERROR(IF($C$8=$D$8,'Gen. Prima Directa'!Z14/'Gen. Prima Directa'!$AQ14,'Gen. Prima Directa'!Z14/'Gen. Prima Directa'!Z$44),"")</f>
        <v>0.10676871754862662</v>
      </c>
      <c r="AA14" s="75">
        <f>IFERROR(IF($C$8=$D$8,'Gen. Prima Directa'!AA14/'Gen. Prima Directa'!$AQ14,'Gen. Prima Directa'!AA14/'Gen. Prima Directa'!AA$44),"")</f>
        <v>6.9168542154022641E-2</v>
      </c>
      <c r="AB14" s="75">
        <f>IFERROR(IF($C$8=$D$8,'Gen. Prima Directa'!AB14/'Gen. Prima Directa'!$AQ14,'Gen. Prima Directa'!AB14/'Gen. Prima Directa'!AB$44),"")</f>
        <v>0.31103986069906492</v>
      </c>
      <c r="AC14" s="75">
        <f>IFERROR(IF($C$8=$D$8,'Gen. Prima Directa'!AC14/'Gen. Prima Directa'!$AQ14,'Gen. Prima Directa'!AC14/'Gen. Prima Directa'!AC$44),"")</f>
        <v>5.59125624352904E-3</v>
      </c>
      <c r="AD14" s="75">
        <f>IFERROR(IF($C$8=$D$8,'Gen. Prima Directa'!AD14/'Gen. Prima Directa'!$AQ14,'Gen. Prima Directa'!AD14/'Gen. Prima Directa'!AD$44),"")</f>
        <v>0.35136324459793067</v>
      </c>
      <c r="AE14" s="75" t="str">
        <f>IFERROR(IF($C$8=$D$8,'Gen. Prima Directa'!AE14/'Gen. Prima Directa'!$AQ14,'Gen. Prima Directa'!AE14/'Gen. Prima Directa'!AE$44),"")</f>
        <v/>
      </c>
      <c r="AF14" s="75" t="str">
        <f>IFERROR(IF($C$8=$D$8,'Gen. Prima Directa'!AF14/'Gen. Prima Directa'!$AQ14,'Gen. Prima Directa'!AF14/'Gen. Prima Directa'!AF$44),"")</f>
        <v/>
      </c>
      <c r="AG14" s="75" t="str">
        <f>IFERROR(IF($C$8=$D$8,'Gen. Prima Directa'!AG14/'Gen. Prima Directa'!$AQ14,'Gen. Prima Directa'!AG14/'Gen. Prima Directa'!AG$44),"")</f>
        <v/>
      </c>
      <c r="AH14" s="75" t="str">
        <f>IFERROR(IF($C$8=$D$8,'Gen. Prima Directa'!AH14/'Gen. Prima Directa'!$AQ14,'Gen. Prima Directa'!AH14/'Gen. Prima Directa'!AH$44),"")</f>
        <v/>
      </c>
      <c r="AI14" s="75" t="str">
        <f>IFERROR(IF($C$8=$D$8,'Gen. Prima Directa'!AI14/'Gen. Prima Directa'!$AQ14,'Gen. Prima Directa'!AI14/'Gen. Prima Directa'!AI$44),"")</f>
        <v/>
      </c>
      <c r="AJ14" s="75" t="str">
        <f>IFERROR(IF($C$8=$D$8,'Gen. Prima Directa'!AJ14/'Gen. Prima Directa'!$AQ14,'Gen. Prima Directa'!AJ14/'Gen. Prima Directa'!AJ$44),"")</f>
        <v/>
      </c>
      <c r="AK14" s="75" t="str">
        <f>IFERROR(IF($C$8=$D$8,'Gen. Prima Directa'!AK14/'Gen. Prima Directa'!$AQ14,'Gen. Prima Directa'!AK14/'Gen. Prima Directa'!AK$44),"")</f>
        <v/>
      </c>
      <c r="AL14" s="75" t="str">
        <f>IFERROR(IF($C$8=$D$8,'Gen. Prima Directa'!AL14/'Gen. Prima Directa'!$AQ14,'Gen. Prima Directa'!AL14/'Gen. Prima Directa'!AL$44),"")</f>
        <v/>
      </c>
      <c r="AM14" s="75" t="str">
        <f>IFERROR(IF($C$8=$D$8,'Gen. Prima Directa'!AM14/'Gen. Prima Directa'!$AQ14,'Gen. Prima Directa'!AM14/'Gen. Prima Directa'!AM$44),"")</f>
        <v/>
      </c>
      <c r="AN14" s="75" t="str">
        <f>IFERROR(IF($C$8=$D$8,'Gen. Prima Directa'!AN14/'Gen. Prima Directa'!$AQ14,'Gen. Prima Directa'!AN14/'Gen. Prima Directa'!AN$44),"")</f>
        <v/>
      </c>
      <c r="AO14" s="75" t="str">
        <f>IFERROR(IF($C$8=$D$8,'Gen. Prima Directa'!AO14/'Gen. Prima Directa'!$AQ14,'Gen. Prima Directa'!AO14/'Gen. Prima Directa'!AO$44),"")</f>
        <v/>
      </c>
      <c r="AP14" s="75" t="str">
        <f>IFERROR(IF($C$8=$D$8,'Gen. Prima Directa'!AP14/'Gen. Prima Directa'!$AQ14,'Gen. Prima Directa'!AP14/'Gen. Prima Directa'!AP$44),"")</f>
        <v/>
      </c>
      <c r="AQ14" s="75">
        <f>IFERROR(IF($C$8=$D$8,'Gen. Prima Directa'!AQ14/'Gen. Prima Directa'!$AQ14,'Gen. Prima Directa'!AQ14/'Gen. Prima Directa'!AQ$44),"")</f>
        <v>0.19932108759826306</v>
      </c>
    </row>
    <row r="15" spans="2:43">
      <c r="B15" s="73" t="s">
        <v>298</v>
      </c>
      <c r="C15" s="75">
        <f>IFERROR(IF($C$8=$D$8,'Gen. Prima Directa'!C15/'Gen. Prima Directa'!$AQ15,'Gen. Prima Directa'!C15/'Gen. Prima Directa'!C$44),"")</f>
        <v>1.1808331056661944E-2</v>
      </c>
      <c r="D15" s="75" t="str">
        <f>IFERROR(IF($C$8=$D$8,'Gen. Prima Directa'!D15/'Gen. Prima Directa'!$AQ15,'Gen. Prima Directa'!D15/'Gen. Prima Directa'!D$44),"")</f>
        <v/>
      </c>
      <c r="E15" s="75" t="str">
        <f>IFERROR(IF($C$8=$D$8,'Gen. Prima Directa'!E15/'Gen. Prima Directa'!$AQ15,'Gen. Prima Directa'!E15/'Gen. Prima Directa'!E$44),"")</f>
        <v/>
      </c>
      <c r="F15" s="75" t="str">
        <f>IFERROR(IF($C$8=$D$8,'Gen. Prima Directa'!F15/'Gen. Prima Directa'!$AQ15,'Gen. Prima Directa'!F15/'Gen. Prima Directa'!F$44),"")</f>
        <v/>
      </c>
      <c r="G15" s="75" t="str">
        <f>IFERROR(IF($C$8=$D$8,'Gen. Prima Directa'!G15/'Gen. Prima Directa'!$AQ15,'Gen. Prima Directa'!G15/'Gen. Prima Directa'!G$44),"")</f>
        <v/>
      </c>
      <c r="H15" s="75">
        <f>IFERROR(IF($C$8=$D$8,'Gen. Prima Directa'!H15/'Gen. Prima Directa'!$AQ15,'Gen. Prima Directa'!H15/'Gen. Prima Directa'!H$44),"")</f>
        <v>5.7077791995133985E-2</v>
      </c>
      <c r="I15" s="75" t="str">
        <f>IFERROR(IF($C$8=$D$8,'Gen. Prima Directa'!I15/'Gen. Prima Directa'!$AQ15,'Gen. Prima Directa'!I15/'Gen. Prima Directa'!I$44),"")</f>
        <v/>
      </c>
      <c r="J15" s="75">
        <f>IFERROR(IF($C$8=$D$8,'Gen. Prima Directa'!J15/'Gen. Prima Directa'!$AQ15,'Gen. Prima Directa'!J15/'Gen. Prima Directa'!J$44),"")</f>
        <v>1.0611192297773575E-2</v>
      </c>
      <c r="K15" s="75" t="str">
        <f>IFERROR(IF($C$8=$D$8,'Gen. Prima Directa'!K15/'Gen. Prima Directa'!$AQ15,'Gen. Prima Directa'!K15/'Gen. Prima Directa'!K$44),"")</f>
        <v/>
      </c>
      <c r="L15" s="75">
        <f>IFERROR(IF($C$8=$D$8,'Gen. Prima Directa'!L15/'Gen. Prima Directa'!$AQ15,'Gen. Prima Directa'!L15/'Gen. Prima Directa'!L$44),"")</f>
        <v>7.0960732032282299E-3</v>
      </c>
      <c r="M15" s="75" t="str">
        <f>IFERROR(IF($C$8=$D$8,'Gen. Prima Directa'!M15/'Gen. Prima Directa'!$AQ15,'Gen. Prima Directa'!M15/'Gen. Prima Directa'!M$44),"")</f>
        <v/>
      </c>
      <c r="N15" s="75" t="str">
        <f>IFERROR(IF($C$8=$D$8,'Gen. Prima Directa'!N15/'Gen. Prima Directa'!$AQ15,'Gen. Prima Directa'!N15/'Gen. Prima Directa'!N$44),"")</f>
        <v/>
      </c>
      <c r="O15" s="75" t="str">
        <f>IFERROR(IF($C$8=$D$8,'Gen. Prima Directa'!O15/'Gen. Prima Directa'!$AQ15,'Gen. Prima Directa'!O15/'Gen. Prima Directa'!O$44),"")</f>
        <v/>
      </c>
      <c r="P15" s="75">
        <f>IFERROR(IF($C$8=$D$8,'Gen. Prima Directa'!P15/'Gen. Prima Directa'!$AQ15,'Gen. Prima Directa'!P15/'Gen. Prima Directa'!P$44),"")</f>
        <v>2.5120558784268508E-3</v>
      </c>
      <c r="Q15" s="75" t="str">
        <f>IFERROR(IF($C$8=$D$8,'Gen. Prima Directa'!Q15/'Gen. Prima Directa'!$AQ15,'Gen. Prima Directa'!Q15/'Gen. Prima Directa'!Q$44),"")</f>
        <v/>
      </c>
      <c r="R15" s="75">
        <f>IFERROR(IF($C$8=$D$8,'Gen. Prima Directa'!R15/'Gen. Prima Directa'!$AQ15,'Gen. Prima Directa'!R15/'Gen. Prima Directa'!R$44),"")</f>
        <v>2.6895269286718329E-2</v>
      </c>
      <c r="S15" s="75" t="str">
        <f>IFERROR(IF($C$8=$D$8,'Gen. Prima Directa'!S15/'Gen. Prima Directa'!$AQ15,'Gen. Prima Directa'!S15/'Gen. Prima Directa'!S$44),"")</f>
        <v/>
      </c>
      <c r="T15" s="75">
        <f>IFERROR(IF($C$8=$D$8,'Gen. Prima Directa'!T15/'Gen. Prima Directa'!$AQ15,'Gen. Prima Directa'!T15/'Gen. Prima Directa'!T$44),"")</f>
        <v>8.0897818936422391E-3</v>
      </c>
      <c r="U15" s="75" t="str">
        <f>IFERROR(IF($C$8=$D$8,'Gen. Prima Directa'!U15/'Gen. Prima Directa'!$AQ15,'Gen. Prima Directa'!U15/'Gen. Prima Directa'!U$44),"")</f>
        <v/>
      </c>
      <c r="V15" s="75">
        <f>IFERROR(IF($C$8=$D$8,'Gen. Prima Directa'!V15/'Gen. Prima Directa'!$AQ15,'Gen. Prima Directa'!V15/'Gen. Prima Directa'!V$44),"")</f>
        <v>9.1343001121945606E-3</v>
      </c>
      <c r="W15" s="75" t="str">
        <f>IFERROR(IF($C$8=$D$8,'Gen. Prima Directa'!W15/'Gen. Prima Directa'!$AQ15,'Gen. Prima Directa'!W15/'Gen. Prima Directa'!W$44),"")</f>
        <v/>
      </c>
      <c r="X15" s="75" t="str">
        <f>IFERROR(IF($C$8=$D$8,'Gen. Prima Directa'!X15/'Gen. Prima Directa'!$AQ15,'Gen. Prima Directa'!X15/'Gen. Prima Directa'!X$44),"")</f>
        <v/>
      </c>
      <c r="Y15" s="75">
        <f>IFERROR(IF($C$8=$D$8,'Gen. Prima Directa'!Y15/'Gen. Prima Directa'!$AQ15,'Gen. Prima Directa'!Y15/'Gen. Prima Directa'!Y$44),"")</f>
        <v>3.1087164909338934E-2</v>
      </c>
      <c r="Z15" s="75">
        <f>IFERROR(IF($C$8=$D$8,'Gen. Prima Directa'!Z15/'Gen. Prima Directa'!$AQ15,'Gen. Prima Directa'!Z15/'Gen. Prima Directa'!Z$44),"")</f>
        <v>0.54771192596378904</v>
      </c>
      <c r="AA15" s="75">
        <f>IFERROR(IF($C$8=$D$8,'Gen. Prima Directa'!AA15/'Gen. Prima Directa'!$AQ15,'Gen. Prima Directa'!AA15/'Gen. Prima Directa'!AA$44),"")</f>
        <v>1.1894606875147536E-4</v>
      </c>
      <c r="AB15" s="75">
        <f>IFERROR(IF($C$8=$D$8,'Gen. Prima Directa'!AB15/'Gen. Prima Directa'!$AQ15,'Gen. Prima Directa'!AB15/'Gen. Prima Directa'!AB$44),"")</f>
        <v>2.8460157917406062E-3</v>
      </c>
      <c r="AC15" s="75" t="str">
        <f>IFERROR(IF($C$8=$D$8,'Gen. Prima Directa'!AC15/'Gen. Prima Directa'!$AQ15,'Gen. Prima Directa'!AC15/'Gen. Prima Directa'!AC$44),"")</f>
        <v/>
      </c>
      <c r="AD15" s="75" t="str">
        <f>IFERROR(IF($C$8=$D$8,'Gen. Prima Directa'!AD15/'Gen. Prima Directa'!$AQ15,'Gen. Prima Directa'!AD15/'Gen. Prima Directa'!AD$44),"")</f>
        <v/>
      </c>
      <c r="AE15" s="75" t="str">
        <f>IFERROR(IF($C$8=$D$8,'Gen. Prima Directa'!AE15/'Gen. Prima Directa'!$AQ15,'Gen. Prima Directa'!AE15/'Gen. Prima Directa'!AE$44),"")</f>
        <v/>
      </c>
      <c r="AF15" s="75" t="str">
        <f>IFERROR(IF($C$8=$D$8,'Gen. Prima Directa'!AF15/'Gen. Prima Directa'!$AQ15,'Gen. Prima Directa'!AF15/'Gen. Prima Directa'!AF$44),"")</f>
        <v/>
      </c>
      <c r="AG15" s="75" t="str">
        <f>IFERROR(IF($C$8=$D$8,'Gen. Prima Directa'!AG15/'Gen. Prima Directa'!$AQ15,'Gen. Prima Directa'!AG15/'Gen. Prima Directa'!AG$44),"")</f>
        <v/>
      </c>
      <c r="AH15" s="75" t="str">
        <f>IFERROR(IF($C$8=$D$8,'Gen. Prima Directa'!AH15/'Gen. Prima Directa'!$AQ15,'Gen. Prima Directa'!AH15/'Gen. Prima Directa'!AH$44),"")</f>
        <v/>
      </c>
      <c r="AI15" s="75" t="str">
        <f>IFERROR(IF($C$8=$D$8,'Gen. Prima Directa'!AI15/'Gen. Prima Directa'!$AQ15,'Gen. Prima Directa'!AI15/'Gen. Prima Directa'!AI$44),"")</f>
        <v/>
      </c>
      <c r="AJ15" s="75" t="str">
        <f>IFERROR(IF($C$8=$D$8,'Gen. Prima Directa'!AJ15/'Gen. Prima Directa'!$AQ15,'Gen. Prima Directa'!AJ15/'Gen. Prima Directa'!AJ$44),"")</f>
        <v/>
      </c>
      <c r="AK15" s="75" t="str">
        <f>IFERROR(IF($C$8=$D$8,'Gen. Prima Directa'!AK15/'Gen. Prima Directa'!$AQ15,'Gen. Prima Directa'!AK15/'Gen. Prima Directa'!AK$44),"")</f>
        <v/>
      </c>
      <c r="AL15" s="75" t="str">
        <f>IFERROR(IF($C$8=$D$8,'Gen. Prima Directa'!AL15/'Gen. Prima Directa'!$AQ15,'Gen. Prima Directa'!AL15/'Gen. Prima Directa'!AL$44),"")</f>
        <v/>
      </c>
      <c r="AM15" s="75" t="str">
        <f>IFERROR(IF($C$8=$D$8,'Gen. Prima Directa'!AM15/'Gen. Prima Directa'!$AQ15,'Gen. Prima Directa'!AM15/'Gen. Prima Directa'!AM$44),"")</f>
        <v/>
      </c>
      <c r="AN15" s="75" t="str">
        <f>IFERROR(IF($C$8=$D$8,'Gen. Prima Directa'!AN15/'Gen. Prima Directa'!$AQ15,'Gen. Prima Directa'!AN15/'Gen. Prima Directa'!AN$44),"")</f>
        <v/>
      </c>
      <c r="AO15" s="75" t="str">
        <f>IFERROR(IF($C$8=$D$8,'Gen. Prima Directa'!AO15/'Gen. Prima Directa'!$AQ15,'Gen. Prima Directa'!AO15/'Gen. Prima Directa'!AO$44),"")</f>
        <v/>
      </c>
      <c r="AP15" s="75" t="str">
        <f>IFERROR(IF($C$8=$D$8,'Gen. Prima Directa'!AP15/'Gen. Prima Directa'!$AQ15,'Gen. Prima Directa'!AP15/'Gen. Prima Directa'!AP$44),"")</f>
        <v/>
      </c>
      <c r="AQ15" s="75">
        <f>IFERROR(IF($C$8=$D$8,'Gen. Prima Directa'!AQ15/'Gen. Prima Directa'!$AQ15,'Gen. Prima Directa'!AQ15/'Gen. Prima Directa'!AQ$44),"")</f>
        <v>1.2235278445743483E-2</v>
      </c>
    </row>
    <row r="16" spans="2:43">
      <c r="B16" s="73" t="s">
        <v>299</v>
      </c>
      <c r="C16" s="75">
        <f>IFERROR(IF($C$8=$D$8,'Gen. Prima Directa'!C16/'Gen. Prima Directa'!$AQ16,'Gen. Prima Directa'!C16/'Gen. Prima Directa'!C$44),"")</f>
        <v>2.1904418418336645E-2</v>
      </c>
      <c r="D16" s="75" t="str">
        <f>IFERROR(IF($C$8=$D$8,'Gen. Prima Directa'!D16/'Gen. Prima Directa'!$AQ16,'Gen. Prima Directa'!D16/'Gen. Prima Directa'!D$44),"")</f>
        <v/>
      </c>
      <c r="E16" s="75">
        <f>IFERROR(IF($C$8=$D$8,'Gen. Prima Directa'!E16/'Gen. Prima Directa'!$AQ16,'Gen. Prima Directa'!E16/'Gen. Prima Directa'!E$44),"")</f>
        <v>1.0040825403930898E-3</v>
      </c>
      <c r="F16" s="75">
        <f>IFERROR(IF($C$8=$D$8,'Gen. Prima Directa'!F16/'Gen. Prima Directa'!$AQ16,'Gen. Prima Directa'!F16/'Gen. Prima Directa'!F$44),"")</f>
        <v>9.8414495133199899E-5</v>
      </c>
      <c r="G16" s="75" t="str">
        <f>IFERROR(IF($C$8=$D$8,'Gen. Prima Directa'!G16/'Gen. Prima Directa'!$AQ16,'Gen. Prima Directa'!G16/'Gen. Prima Directa'!G$44),"")</f>
        <v/>
      </c>
      <c r="H16" s="75">
        <f>IFERROR(IF($C$8=$D$8,'Gen. Prima Directa'!H16/'Gen. Prima Directa'!$AQ16,'Gen. Prima Directa'!H16/'Gen. Prima Directa'!H$44),"")</f>
        <v>2.4071641649544424E-5</v>
      </c>
      <c r="I16" s="75">
        <f>IFERROR(IF($C$8=$D$8,'Gen. Prima Directa'!I16/'Gen. Prima Directa'!$AQ16,'Gen. Prima Directa'!I16/'Gen. Prima Directa'!I$44),"")</f>
        <v>2.4279460402204675E-2</v>
      </c>
      <c r="J16" s="75">
        <f>IFERROR(IF($C$8=$D$8,'Gen. Prima Directa'!J16/'Gen. Prima Directa'!$AQ16,'Gen. Prima Directa'!J16/'Gen. Prima Directa'!J$44),"")</f>
        <v>6.2389449891535739E-3</v>
      </c>
      <c r="K16" s="75" t="str">
        <f>IFERROR(IF($C$8=$D$8,'Gen. Prima Directa'!K16/'Gen. Prima Directa'!$AQ16,'Gen. Prima Directa'!K16/'Gen. Prima Directa'!K$44),"")</f>
        <v/>
      </c>
      <c r="L16" s="75">
        <f>IFERROR(IF($C$8=$D$8,'Gen. Prima Directa'!L16/'Gen. Prima Directa'!$AQ16,'Gen. Prima Directa'!L16/'Gen. Prima Directa'!L$44),"")</f>
        <v>9.7568647642595503E-3</v>
      </c>
      <c r="M16" s="75" t="str">
        <f>IFERROR(IF($C$8=$D$8,'Gen. Prima Directa'!M16/'Gen. Prima Directa'!$AQ16,'Gen. Prima Directa'!M16/'Gen. Prima Directa'!M$44),"")</f>
        <v/>
      </c>
      <c r="N16" s="75" t="str">
        <f>IFERROR(IF($C$8=$D$8,'Gen. Prima Directa'!N16/'Gen. Prima Directa'!$AQ16,'Gen. Prima Directa'!N16/'Gen. Prima Directa'!N$44),"")</f>
        <v/>
      </c>
      <c r="O16" s="75" t="str">
        <f>IFERROR(IF($C$8=$D$8,'Gen. Prima Directa'!O16/'Gen. Prima Directa'!$AQ16,'Gen. Prima Directa'!O16/'Gen. Prima Directa'!O$44),"")</f>
        <v/>
      </c>
      <c r="P16" s="75">
        <f>IFERROR(IF($C$8=$D$8,'Gen. Prima Directa'!P16/'Gen. Prima Directa'!$AQ16,'Gen. Prima Directa'!P16/'Gen. Prima Directa'!P$44),"")</f>
        <v>6.2700481108302819E-3</v>
      </c>
      <c r="Q16" s="75" t="str">
        <f>IFERROR(IF($C$8=$D$8,'Gen. Prima Directa'!Q16/'Gen. Prima Directa'!$AQ16,'Gen. Prima Directa'!Q16/'Gen. Prima Directa'!Q$44),"")</f>
        <v/>
      </c>
      <c r="R16" s="75" t="str">
        <f>IFERROR(IF($C$8=$D$8,'Gen. Prima Directa'!R16/'Gen. Prima Directa'!$AQ16,'Gen. Prima Directa'!R16/'Gen. Prima Directa'!R$44),"")</f>
        <v/>
      </c>
      <c r="S16" s="75" t="str">
        <f>IFERROR(IF($C$8=$D$8,'Gen. Prima Directa'!S16/'Gen. Prima Directa'!$AQ16,'Gen. Prima Directa'!S16/'Gen. Prima Directa'!S$44),"")</f>
        <v/>
      </c>
      <c r="T16" s="75">
        <f>IFERROR(IF($C$8=$D$8,'Gen. Prima Directa'!T16/'Gen. Prima Directa'!$AQ16,'Gen. Prima Directa'!T16/'Gen. Prima Directa'!T$44),"")</f>
        <v>5.7874743922428423E-3</v>
      </c>
      <c r="U16" s="75" t="str">
        <f>IFERROR(IF($C$8=$D$8,'Gen. Prima Directa'!U16/'Gen. Prima Directa'!$AQ16,'Gen. Prima Directa'!U16/'Gen. Prima Directa'!U$44),"")</f>
        <v/>
      </c>
      <c r="V16" s="75">
        <f>IFERROR(IF($C$8=$D$8,'Gen. Prima Directa'!V16/'Gen. Prima Directa'!$AQ16,'Gen. Prima Directa'!V16/'Gen. Prima Directa'!V$44),"")</f>
        <v>2.8329925214131267E-2</v>
      </c>
      <c r="W16" s="75" t="str">
        <f>IFERROR(IF($C$8=$D$8,'Gen. Prima Directa'!W16/'Gen. Prima Directa'!$AQ16,'Gen. Prima Directa'!W16/'Gen. Prima Directa'!W$44),"")</f>
        <v/>
      </c>
      <c r="X16" s="75" t="str">
        <f>IFERROR(IF($C$8=$D$8,'Gen. Prima Directa'!X16/'Gen. Prima Directa'!$AQ16,'Gen. Prima Directa'!X16/'Gen. Prima Directa'!X$44),"")</f>
        <v/>
      </c>
      <c r="Y16" s="75">
        <f>IFERROR(IF($C$8=$D$8,'Gen. Prima Directa'!Y16/'Gen. Prima Directa'!$AQ16,'Gen. Prima Directa'!Y16/'Gen. Prima Directa'!Y$44),"")</f>
        <v>1.6031127484618424E-2</v>
      </c>
      <c r="Z16" s="75">
        <f>IFERROR(IF($C$8=$D$8,'Gen. Prima Directa'!Z16/'Gen. Prima Directa'!$AQ16,'Gen. Prima Directa'!Z16/'Gen. Prima Directa'!Z$44),"")</f>
        <v>6.4026615730901335E-2</v>
      </c>
      <c r="AA16" s="75">
        <f>IFERROR(IF($C$8=$D$8,'Gen. Prima Directa'!AA16/'Gen. Prima Directa'!$AQ16,'Gen. Prima Directa'!AA16/'Gen. Prima Directa'!AA$44),"")</f>
        <v>1.244508323688304E-4</v>
      </c>
      <c r="AB16" s="75">
        <f>IFERROR(IF($C$8=$D$8,'Gen. Prima Directa'!AB16/'Gen. Prima Directa'!$AQ16,'Gen. Prima Directa'!AB16/'Gen. Prima Directa'!AB$44),"")</f>
        <v>2.7269209388152027E-2</v>
      </c>
      <c r="AC16" s="75" t="str">
        <f>IFERROR(IF($C$8=$D$8,'Gen. Prima Directa'!AC16/'Gen. Prima Directa'!$AQ16,'Gen. Prima Directa'!AC16/'Gen. Prima Directa'!AC$44),"")</f>
        <v/>
      </c>
      <c r="AD16" s="75" t="str">
        <f>IFERROR(IF($C$8=$D$8,'Gen. Prima Directa'!AD16/'Gen. Prima Directa'!$AQ16,'Gen. Prima Directa'!AD16/'Gen. Prima Directa'!AD$44),"")</f>
        <v/>
      </c>
      <c r="AE16" s="75" t="str">
        <f>IFERROR(IF($C$8=$D$8,'Gen. Prima Directa'!AE16/'Gen. Prima Directa'!$AQ16,'Gen. Prima Directa'!AE16/'Gen. Prima Directa'!AE$44),"")</f>
        <v/>
      </c>
      <c r="AF16" s="75" t="str">
        <f>IFERROR(IF($C$8=$D$8,'Gen. Prima Directa'!AF16/'Gen. Prima Directa'!$AQ16,'Gen. Prima Directa'!AF16/'Gen. Prima Directa'!AF$44),"")</f>
        <v/>
      </c>
      <c r="AG16" s="75" t="str">
        <f>IFERROR(IF($C$8=$D$8,'Gen. Prima Directa'!AG16/'Gen. Prima Directa'!$AQ16,'Gen. Prima Directa'!AG16/'Gen. Prima Directa'!AG$44),"")</f>
        <v/>
      </c>
      <c r="AH16" s="75" t="str">
        <f>IFERROR(IF($C$8=$D$8,'Gen. Prima Directa'!AH16/'Gen. Prima Directa'!$AQ16,'Gen. Prima Directa'!AH16/'Gen. Prima Directa'!AH$44),"")</f>
        <v/>
      </c>
      <c r="AI16" s="75" t="str">
        <f>IFERROR(IF($C$8=$D$8,'Gen. Prima Directa'!AI16/'Gen. Prima Directa'!$AQ16,'Gen. Prima Directa'!AI16/'Gen. Prima Directa'!AI$44),"")</f>
        <v/>
      </c>
      <c r="AJ16" s="75" t="str">
        <f>IFERROR(IF($C$8=$D$8,'Gen. Prima Directa'!AJ16/'Gen. Prima Directa'!$AQ16,'Gen. Prima Directa'!AJ16/'Gen. Prima Directa'!AJ$44),"")</f>
        <v/>
      </c>
      <c r="AK16" s="75" t="str">
        <f>IFERROR(IF($C$8=$D$8,'Gen. Prima Directa'!AK16/'Gen. Prima Directa'!$AQ16,'Gen. Prima Directa'!AK16/'Gen. Prima Directa'!AK$44),"")</f>
        <v/>
      </c>
      <c r="AL16" s="75" t="str">
        <f>IFERROR(IF($C$8=$D$8,'Gen. Prima Directa'!AL16/'Gen. Prima Directa'!$AQ16,'Gen. Prima Directa'!AL16/'Gen. Prima Directa'!AL$44),"")</f>
        <v/>
      </c>
      <c r="AM16" s="75" t="str">
        <f>IFERROR(IF($C$8=$D$8,'Gen. Prima Directa'!AM16/'Gen. Prima Directa'!$AQ16,'Gen. Prima Directa'!AM16/'Gen. Prima Directa'!AM$44),"")</f>
        <v/>
      </c>
      <c r="AN16" s="75" t="str">
        <f>IFERROR(IF($C$8=$D$8,'Gen. Prima Directa'!AN16/'Gen. Prima Directa'!$AQ16,'Gen. Prima Directa'!AN16/'Gen. Prima Directa'!AN$44),"")</f>
        <v/>
      </c>
      <c r="AO16" s="75" t="str">
        <f>IFERROR(IF($C$8=$D$8,'Gen. Prima Directa'!AO16/'Gen. Prima Directa'!$AQ16,'Gen. Prima Directa'!AO16/'Gen. Prima Directa'!AO$44),"")</f>
        <v/>
      </c>
      <c r="AP16" s="75" t="str">
        <f>IFERROR(IF($C$8=$D$8,'Gen. Prima Directa'!AP16/'Gen. Prima Directa'!$AQ16,'Gen. Prima Directa'!AP16/'Gen. Prima Directa'!AP$44),"")</f>
        <v/>
      </c>
      <c r="AQ16" s="75">
        <f>IFERROR(IF($C$8=$D$8,'Gen. Prima Directa'!AQ16/'Gen. Prima Directa'!$AQ16,'Gen. Prima Directa'!AQ16/'Gen. Prima Directa'!AQ$44),"")</f>
        <v>1.2105432059172862E-2</v>
      </c>
    </row>
    <row r="17" spans="2:43">
      <c r="B17" s="73" t="s">
        <v>300</v>
      </c>
      <c r="C17" s="75">
        <f>IFERROR(IF($C$8=$D$8,'Gen. Prima Directa'!C17/'Gen. Prima Directa'!$AQ17,'Gen. Prima Directa'!C17/'Gen. Prima Directa'!C$44),"")</f>
        <v>8.6539761727462087E-3</v>
      </c>
      <c r="D17" s="75" t="str">
        <f>IFERROR(IF($C$8=$D$8,'Gen. Prima Directa'!D17/'Gen. Prima Directa'!$AQ17,'Gen. Prima Directa'!D17/'Gen. Prima Directa'!D$44),"")</f>
        <v/>
      </c>
      <c r="E17" s="75">
        <f>IFERROR(IF($C$8=$D$8,'Gen. Prima Directa'!E17/'Gen. Prima Directa'!$AQ17,'Gen. Prima Directa'!E17/'Gen. Prima Directa'!E$44),"")</f>
        <v>6.2212934324303091E-4</v>
      </c>
      <c r="F17" s="75">
        <f>IFERROR(IF($C$8=$D$8,'Gen. Prima Directa'!F17/'Gen. Prima Directa'!$AQ17,'Gen. Prima Directa'!F17/'Gen. Prima Directa'!F$44),"")</f>
        <v>5.4831184464302934E-5</v>
      </c>
      <c r="G17" s="75" t="str">
        <f>IFERROR(IF($C$8=$D$8,'Gen. Prima Directa'!G17/'Gen. Prima Directa'!$AQ17,'Gen. Prima Directa'!G17/'Gen. Prima Directa'!G$44),"")</f>
        <v/>
      </c>
      <c r="H17" s="75">
        <f>IFERROR(IF($C$8=$D$8,'Gen. Prima Directa'!H17/'Gen. Prima Directa'!$AQ17,'Gen. Prima Directa'!H17/'Gen. Prima Directa'!H$44),"")</f>
        <v>5.2092678453829495E-3</v>
      </c>
      <c r="I17" s="75">
        <f>IFERROR(IF($C$8=$D$8,'Gen. Prima Directa'!I17/'Gen. Prima Directa'!$AQ17,'Gen. Prima Directa'!I17/'Gen. Prima Directa'!I$44),"")</f>
        <v>3.8944141178951204E-3</v>
      </c>
      <c r="J17" s="75">
        <f>IFERROR(IF($C$8=$D$8,'Gen. Prima Directa'!J17/'Gen. Prima Directa'!$AQ17,'Gen. Prima Directa'!J17/'Gen. Prima Directa'!J$44),"")</f>
        <v>1.0113217469571858E-7</v>
      </c>
      <c r="K17" s="75" t="str">
        <f>IFERROR(IF($C$8=$D$8,'Gen. Prima Directa'!K17/'Gen. Prima Directa'!$AQ17,'Gen. Prima Directa'!K17/'Gen. Prima Directa'!K$44),"")</f>
        <v/>
      </c>
      <c r="L17" s="75">
        <f>IFERROR(IF($C$8=$D$8,'Gen. Prima Directa'!L17/'Gen. Prima Directa'!$AQ17,'Gen. Prima Directa'!L17/'Gen. Prima Directa'!L$44),"")</f>
        <v>3.5723705358963022E-3</v>
      </c>
      <c r="M17" s="75" t="str">
        <f>IFERROR(IF($C$8=$D$8,'Gen. Prima Directa'!M17/'Gen. Prima Directa'!$AQ17,'Gen. Prima Directa'!M17/'Gen. Prima Directa'!M$44),"")</f>
        <v/>
      </c>
      <c r="N17" s="75" t="str">
        <f>IFERROR(IF($C$8=$D$8,'Gen. Prima Directa'!N17/'Gen. Prima Directa'!$AQ17,'Gen. Prima Directa'!N17/'Gen. Prima Directa'!N$44),"")</f>
        <v/>
      </c>
      <c r="O17" s="75" t="str">
        <f>IFERROR(IF($C$8=$D$8,'Gen. Prima Directa'!O17/'Gen. Prima Directa'!$AQ17,'Gen. Prima Directa'!O17/'Gen. Prima Directa'!O$44),"")</f>
        <v/>
      </c>
      <c r="P17" s="75">
        <f>IFERROR(IF($C$8=$D$8,'Gen. Prima Directa'!P17/'Gen. Prima Directa'!$AQ17,'Gen. Prima Directa'!P17/'Gen. Prima Directa'!P$44),"")</f>
        <v>6.0072389829308147E-3</v>
      </c>
      <c r="Q17" s="75" t="str">
        <f>IFERROR(IF($C$8=$D$8,'Gen. Prima Directa'!Q17/'Gen. Prima Directa'!$AQ17,'Gen. Prima Directa'!Q17/'Gen. Prima Directa'!Q$44),"")</f>
        <v/>
      </c>
      <c r="R17" s="75">
        <f>IFERROR(IF($C$8=$D$8,'Gen. Prima Directa'!R17/'Gen. Prima Directa'!$AQ17,'Gen. Prima Directa'!R17/'Gen. Prima Directa'!R$44),"")</f>
        <v>2.9007690560400672E-3</v>
      </c>
      <c r="S17" s="75" t="str">
        <f>IFERROR(IF($C$8=$D$8,'Gen. Prima Directa'!S17/'Gen. Prima Directa'!$AQ17,'Gen. Prima Directa'!S17/'Gen. Prima Directa'!S$44),"")</f>
        <v/>
      </c>
      <c r="T17" s="75">
        <f>IFERROR(IF($C$8=$D$8,'Gen. Prima Directa'!T17/'Gen. Prima Directa'!$AQ17,'Gen. Prima Directa'!T17/'Gen. Prima Directa'!T$44),"")</f>
        <v>2.6466994604312237E-3</v>
      </c>
      <c r="U17" s="75" t="str">
        <f>IFERROR(IF($C$8=$D$8,'Gen. Prima Directa'!U17/'Gen. Prima Directa'!$AQ17,'Gen. Prima Directa'!U17/'Gen. Prima Directa'!U$44),"")</f>
        <v/>
      </c>
      <c r="V17" s="75">
        <f>IFERROR(IF($C$8=$D$8,'Gen. Prima Directa'!V17/'Gen. Prima Directa'!$AQ17,'Gen. Prima Directa'!V17/'Gen. Prima Directa'!V$44),"")</f>
        <v>1.9875192119217525E-2</v>
      </c>
      <c r="W17" s="75" t="str">
        <f>IFERROR(IF($C$8=$D$8,'Gen. Prima Directa'!W17/'Gen. Prima Directa'!$AQ17,'Gen. Prima Directa'!W17/'Gen. Prima Directa'!W$44),"")</f>
        <v/>
      </c>
      <c r="X17" s="75">
        <f>IFERROR(IF($C$8=$D$8,'Gen. Prima Directa'!X17/'Gen. Prima Directa'!$AQ17,'Gen. Prima Directa'!X17/'Gen. Prima Directa'!X$44),"")</f>
        <v>2.962797316690692E-3</v>
      </c>
      <c r="Y17" s="75">
        <f>IFERROR(IF($C$8=$D$8,'Gen. Prima Directa'!Y17/'Gen. Prima Directa'!$AQ17,'Gen. Prima Directa'!Y17/'Gen. Prima Directa'!Y$44),"")</f>
        <v>1.5483571335798654E-2</v>
      </c>
      <c r="Z17" s="75">
        <f>IFERROR(IF($C$8=$D$8,'Gen. Prima Directa'!Z17/'Gen. Prima Directa'!$AQ17,'Gen. Prima Directa'!Z17/'Gen. Prima Directa'!Z$44),"")</f>
        <v>5.3377633101073421E-2</v>
      </c>
      <c r="AA17" s="75">
        <f>IFERROR(IF($C$8=$D$8,'Gen. Prima Directa'!AA17/'Gen. Prima Directa'!$AQ17,'Gen. Prima Directa'!AA17/'Gen. Prima Directa'!AA$44),"")</f>
        <v>1.4150480592847931E-4</v>
      </c>
      <c r="AB17" s="75">
        <f>IFERROR(IF($C$8=$D$8,'Gen. Prima Directa'!AB17/'Gen. Prima Directa'!$AQ17,'Gen. Prima Directa'!AB17/'Gen. Prima Directa'!AB$44),"")</f>
        <v>3.4270718234059139E-2</v>
      </c>
      <c r="AC17" s="75" t="str">
        <f>IFERROR(IF($C$8=$D$8,'Gen. Prima Directa'!AC17/'Gen. Prima Directa'!$AQ17,'Gen. Prima Directa'!AC17/'Gen. Prima Directa'!AC$44),"")</f>
        <v/>
      </c>
      <c r="AD17" s="75" t="str">
        <f>IFERROR(IF($C$8=$D$8,'Gen. Prima Directa'!AD17/'Gen. Prima Directa'!$AQ17,'Gen. Prima Directa'!AD17/'Gen. Prima Directa'!AD$44),"")</f>
        <v/>
      </c>
      <c r="AE17" s="75" t="str">
        <f>IFERROR(IF($C$8=$D$8,'Gen. Prima Directa'!AE17/'Gen. Prima Directa'!$AQ17,'Gen. Prima Directa'!AE17/'Gen. Prima Directa'!AE$44),"")</f>
        <v/>
      </c>
      <c r="AF17" s="75" t="str">
        <f>IFERROR(IF($C$8=$D$8,'Gen. Prima Directa'!AF17/'Gen. Prima Directa'!$AQ17,'Gen. Prima Directa'!AF17/'Gen. Prima Directa'!AF$44),"")</f>
        <v/>
      </c>
      <c r="AG17" s="75" t="str">
        <f>IFERROR(IF($C$8=$D$8,'Gen. Prima Directa'!AG17/'Gen. Prima Directa'!$AQ17,'Gen. Prima Directa'!AG17/'Gen. Prima Directa'!AG$44),"")</f>
        <v/>
      </c>
      <c r="AH17" s="75" t="str">
        <f>IFERROR(IF($C$8=$D$8,'Gen. Prima Directa'!AH17/'Gen. Prima Directa'!$AQ17,'Gen. Prima Directa'!AH17/'Gen. Prima Directa'!AH$44),"")</f>
        <v/>
      </c>
      <c r="AI17" s="75" t="str">
        <f>IFERROR(IF($C$8=$D$8,'Gen. Prima Directa'!AI17/'Gen. Prima Directa'!$AQ17,'Gen. Prima Directa'!AI17/'Gen. Prima Directa'!AI$44),"")</f>
        <v/>
      </c>
      <c r="AJ17" s="75" t="str">
        <f>IFERROR(IF($C$8=$D$8,'Gen. Prima Directa'!AJ17/'Gen. Prima Directa'!$AQ17,'Gen. Prima Directa'!AJ17/'Gen. Prima Directa'!AJ$44),"")</f>
        <v/>
      </c>
      <c r="AK17" s="75" t="str">
        <f>IFERROR(IF($C$8=$D$8,'Gen. Prima Directa'!AK17/'Gen. Prima Directa'!$AQ17,'Gen. Prima Directa'!AK17/'Gen. Prima Directa'!AK$44),"")</f>
        <v/>
      </c>
      <c r="AL17" s="75" t="str">
        <f>IFERROR(IF($C$8=$D$8,'Gen. Prima Directa'!AL17/'Gen. Prima Directa'!$AQ17,'Gen. Prima Directa'!AL17/'Gen. Prima Directa'!AL$44),"")</f>
        <v/>
      </c>
      <c r="AM17" s="75" t="str">
        <f>IFERROR(IF($C$8=$D$8,'Gen. Prima Directa'!AM17/'Gen. Prima Directa'!$AQ17,'Gen. Prima Directa'!AM17/'Gen. Prima Directa'!AM$44),"")</f>
        <v/>
      </c>
      <c r="AN17" s="75" t="str">
        <f>IFERROR(IF($C$8=$D$8,'Gen. Prima Directa'!AN17/'Gen. Prima Directa'!$AQ17,'Gen. Prima Directa'!AN17/'Gen. Prima Directa'!AN$44),"")</f>
        <v/>
      </c>
      <c r="AO17" s="75" t="str">
        <f>IFERROR(IF($C$8=$D$8,'Gen. Prima Directa'!AO17/'Gen. Prima Directa'!$AQ17,'Gen. Prima Directa'!AO17/'Gen. Prima Directa'!AO$44),"")</f>
        <v/>
      </c>
      <c r="AP17" s="75" t="str">
        <f>IFERROR(IF($C$8=$D$8,'Gen. Prima Directa'!AP17/'Gen. Prima Directa'!$AQ17,'Gen. Prima Directa'!AP17/'Gen. Prima Directa'!AP$44),"")</f>
        <v/>
      </c>
      <c r="AQ17" s="75">
        <f>IFERROR(IF($C$8=$D$8,'Gen. Prima Directa'!AQ17/'Gen. Prima Directa'!$AQ17,'Gen. Prima Directa'!AQ17/'Gen. Prima Directa'!AQ$44),"")</f>
        <v>1.0108175985078332E-2</v>
      </c>
    </row>
    <row r="18" spans="2:43">
      <c r="B18" s="73" t="s">
        <v>301</v>
      </c>
      <c r="C18" s="75">
        <f>IFERROR(IF($C$8=$D$8,'Gen. Prima Directa'!C18/'Gen. Prima Directa'!$AQ18,'Gen. Prima Directa'!C18/'Gen. Prima Directa'!C$44),"")</f>
        <v>2.4931387427509142E-2</v>
      </c>
      <c r="D18" s="75" t="str">
        <f>IFERROR(IF($C$8=$D$8,'Gen. Prima Directa'!D18/'Gen. Prima Directa'!$AQ18,'Gen. Prima Directa'!D18/'Gen. Prima Directa'!D$44),"")</f>
        <v/>
      </c>
      <c r="E18" s="75">
        <f>IFERROR(IF($C$8=$D$8,'Gen. Prima Directa'!E18/'Gen. Prima Directa'!$AQ18,'Gen. Prima Directa'!E18/'Gen. Prima Directa'!E$44),"")</f>
        <v>8.6284438459341309E-4</v>
      </c>
      <c r="F18" s="75">
        <f>IFERROR(IF($C$8=$D$8,'Gen. Prima Directa'!F18/'Gen. Prima Directa'!$AQ18,'Gen. Prima Directa'!F18/'Gen. Prima Directa'!F$44),"")</f>
        <v>9.0968719522156524E-5</v>
      </c>
      <c r="G18" s="75" t="str">
        <f>IFERROR(IF($C$8=$D$8,'Gen. Prima Directa'!G18/'Gen. Prima Directa'!$AQ18,'Gen. Prima Directa'!G18/'Gen. Prima Directa'!G$44),"")</f>
        <v/>
      </c>
      <c r="H18" s="75">
        <f>IFERROR(IF($C$8=$D$8,'Gen. Prima Directa'!H18/'Gen. Prima Directa'!$AQ18,'Gen. Prima Directa'!H18/'Gen. Prima Directa'!H$44),"")</f>
        <v>1.4626094058684729E-4</v>
      </c>
      <c r="I18" s="75">
        <f>IFERROR(IF($C$8=$D$8,'Gen. Prima Directa'!I18/'Gen. Prima Directa'!$AQ18,'Gen. Prima Directa'!I18/'Gen. Prima Directa'!I$44),"")</f>
        <v>2.4809402872065324E-2</v>
      </c>
      <c r="J18" s="75">
        <f>IFERROR(IF($C$8=$D$8,'Gen. Prima Directa'!J18/'Gen. Prima Directa'!$AQ18,'Gen. Prima Directa'!J18/'Gen. Prima Directa'!J$44),"")</f>
        <v>3.3458568676331532E-3</v>
      </c>
      <c r="K18" s="75" t="str">
        <f>IFERROR(IF($C$8=$D$8,'Gen. Prima Directa'!K18/'Gen. Prima Directa'!$AQ18,'Gen. Prima Directa'!K18/'Gen. Prima Directa'!K$44),"")</f>
        <v/>
      </c>
      <c r="L18" s="75">
        <f>IFERROR(IF($C$8=$D$8,'Gen. Prima Directa'!L18/'Gen. Prima Directa'!$AQ18,'Gen. Prima Directa'!L18/'Gen. Prima Directa'!L$44),"")</f>
        <v>1.0992532014890978E-2</v>
      </c>
      <c r="M18" s="75" t="str">
        <f>IFERROR(IF($C$8=$D$8,'Gen. Prima Directa'!M18/'Gen. Prima Directa'!$AQ18,'Gen. Prima Directa'!M18/'Gen. Prima Directa'!M$44),"")</f>
        <v/>
      </c>
      <c r="N18" s="75" t="str">
        <f>IFERROR(IF($C$8=$D$8,'Gen. Prima Directa'!N18/'Gen. Prima Directa'!$AQ18,'Gen. Prima Directa'!N18/'Gen. Prima Directa'!N$44),"")</f>
        <v/>
      </c>
      <c r="O18" s="75" t="str">
        <f>IFERROR(IF($C$8=$D$8,'Gen. Prima Directa'!O18/'Gen. Prima Directa'!$AQ18,'Gen. Prima Directa'!O18/'Gen. Prima Directa'!O$44),"")</f>
        <v/>
      </c>
      <c r="P18" s="75">
        <f>IFERROR(IF($C$8=$D$8,'Gen. Prima Directa'!P18/'Gen. Prima Directa'!$AQ18,'Gen. Prima Directa'!P18/'Gen. Prima Directa'!P$44),"")</f>
        <v>8.3089762404145104E-3</v>
      </c>
      <c r="Q18" s="75" t="str">
        <f>IFERROR(IF($C$8=$D$8,'Gen. Prima Directa'!Q18/'Gen. Prima Directa'!$AQ18,'Gen. Prima Directa'!Q18/'Gen. Prima Directa'!Q$44),"")</f>
        <v/>
      </c>
      <c r="R18" s="75">
        <f>IFERROR(IF($C$8=$D$8,'Gen. Prima Directa'!R18/'Gen. Prima Directa'!$AQ18,'Gen. Prima Directa'!R18/'Gen. Prima Directa'!R$44),"")</f>
        <v>9.9353201386011609E-6</v>
      </c>
      <c r="S18" s="75" t="str">
        <f>IFERROR(IF($C$8=$D$8,'Gen. Prima Directa'!S18/'Gen. Prima Directa'!$AQ18,'Gen. Prima Directa'!S18/'Gen. Prima Directa'!S$44),"")</f>
        <v/>
      </c>
      <c r="T18" s="75">
        <f>IFERROR(IF($C$8=$D$8,'Gen. Prima Directa'!T18/'Gen. Prima Directa'!$AQ18,'Gen. Prima Directa'!T18/'Gen. Prima Directa'!T$44),"")</f>
        <v>2.8494371214106973E-3</v>
      </c>
      <c r="U18" s="75" t="str">
        <f>IFERROR(IF($C$8=$D$8,'Gen. Prima Directa'!U18/'Gen. Prima Directa'!$AQ18,'Gen. Prima Directa'!U18/'Gen. Prima Directa'!U$44),"")</f>
        <v/>
      </c>
      <c r="V18" s="75">
        <f>IFERROR(IF($C$8=$D$8,'Gen. Prima Directa'!V18/'Gen. Prima Directa'!$AQ18,'Gen. Prima Directa'!V18/'Gen. Prima Directa'!V$44),"")</f>
        <v>1.8165917002382442E-2</v>
      </c>
      <c r="W18" s="75" t="str">
        <f>IFERROR(IF($C$8=$D$8,'Gen. Prima Directa'!W18/'Gen. Prima Directa'!$AQ18,'Gen. Prima Directa'!W18/'Gen. Prima Directa'!W$44),"")</f>
        <v/>
      </c>
      <c r="X18" s="75" t="str">
        <f>IFERROR(IF($C$8=$D$8,'Gen. Prima Directa'!X18/'Gen. Prima Directa'!$AQ18,'Gen. Prima Directa'!X18/'Gen. Prima Directa'!X$44),"")</f>
        <v/>
      </c>
      <c r="Y18" s="75">
        <f>IFERROR(IF($C$8=$D$8,'Gen. Prima Directa'!Y18/'Gen. Prima Directa'!$AQ18,'Gen. Prima Directa'!Y18/'Gen. Prima Directa'!Y$44),"")</f>
        <v>2.862655846410796E-2</v>
      </c>
      <c r="Z18" s="75">
        <f>IFERROR(IF($C$8=$D$8,'Gen. Prima Directa'!Z18/'Gen. Prima Directa'!$AQ18,'Gen. Prima Directa'!Z18/'Gen. Prima Directa'!Z$44),"")</f>
        <v>5.3377633101073421E-2</v>
      </c>
      <c r="AA18" s="75">
        <f>IFERROR(IF($C$8=$D$8,'Gen. Prima Directa'!AA18/'Gen. Prima Directa'!$AQ18,'Gen. Prima Directa'!AA18/'Gen. Prima Directa'!AA$44),"")</f>
        <v>1.1653908387565149E-3</v>
      </c>
      <c r="AB18" s="75">
        <f>IFERROR(IF($C$8=$D$8,'Gen. Prima Directa'!AB18/'Gen. Prima Directa'!$AQ18,'Gen. Prima Directa'!AB18/'Gen. Prima Directa'!AB$44),"")</f>
        <v>1.9441273455468654E-2</v>
      </c>
      <c r="AC18" s="75" t="str">
        <f>IFERROR(IF($C$8=$D$8,'Gen. Prima Directa'!AC18/'Gen. Prima Directa'!$AQ18,'Gen. Prima Directa'!AC18/'Gen. Prima Directa'!AC$44),"")</f>
        <v/>
      </c>
      <c r="AD18" s="75" t="str">
        <f>IFERROR(IF($C$8=$D$8,'Gen. Prima Directa'!AD18/'Gen. Prima Directa'!$AQ18,'Gen. Prima Directa'!AD18/'Gen. Prima Directa'!AD$44),"")</f>
        <v/>
      </c>
      <c r="AE18" s="75" t="str">
        <f>IFERROR(IF($C$8=$D$8,'Gen. Prima Directa'!AE18/'Gen. Prima Directa'!$AQ18,'Gen. Prima Directa'!AE18/'Gen. Prima Directa'!AE$44),"")</f>
        <v/>
      </c>
      <c r="AF18" s="75" t="str">
        <f>IFERROR(IF($C$8=$D$8,'Gen. Prima Directa'!AF18/'Gen. Prima Directa'!$AQ18,'Gen. Prima Directa'!AF18/'Gen. Prima Directa'!AF$44),"")</f>
        <v/>
      </c>
      <c r="AG18" s="75" t="str">
        <f>IFERROR(IF($C$8=$D$8,'Gen. Prima Directa'!AG18/'Gen. Prima Directa'!$AQ18,'Gen. Prima Directa'!AG18/'Gen. Prima Directa'!AG$44),"")</f>
        <v/>
      </c>
      <c r="AH18" s="75" t="str">
        <f>IFERROR(IF($C$8=$D$8,'Gen. Prima Directa'!AH18/'Gen. Prima Directa'!$AQ18,'Gen. Prima Directa'!AH18/'Gen. Prima Directa'!AH$44),"")</f>
        <v/>
      </c>
      <c r="AI18" s="75" t="str">
        <f>IFERROR(IF($C$8=$D$8,'Gen. Prima Directa'!AI18/'Gen. Prima Directa'!$AQ18,'Gen. Prima Directa'!AI18/'Gen. Prima Directa'!AI$44),"")</f>
        <v/>
      </c>
      <c r="AJ18" s="75" t="str">
        <f>IFERROR(IF($C$8=$D$8,'Gen. Prima Directa'!AJ18/'Gen. Prima Directa'!$AQ18,'Gen. Prima Directa'!AJ18/'Gen. Prima Directa'!AJ$44),"")</f>
        <v/>
      </c>
      <c r="AK18" s="75" t="str">
        <f>IFERROR(IF($C$8=$D$8,'Gen. Prima Directa'!AK18/'Gen. Prima Directa'!$AQ18,'Gen. Prima Directa'!AK18/'Gen. Prima Directa'!AK$44),"")</f>
        <v/>
      </c>
      <c r="AL18" s="75" t="str">
        <f>IFERROR(IF($C$8=$D$8,'Gen. Prima Directa'!AL18/'Gen. Prima Directa'!$AQ18,'Gen. Prima Directa'!AL18/'Gen. Prima Directa'!AL$44),"")</f>
        <v/>
      </c>
      <c r="AM18" s="75" t="str">
        <f>IFERROR(IF($C$8=$D$8,'Gen. Prima Directa'!AM18/'Gen. Prima Directa'!$AQ18,'Gen. Prima Directa'!AM18/'Gen. Prima Directa'!AM$44),"")</f>
        <v/>
      </c>
      <c r="AN18" s="75" t="str">
        <f>IFERROR(IF($C$8=$D$8,'Gen. Prima Directa'!AN18/'Gen. Prima Directa'!$AQ18,'Gen. Prima Directa'!AN18/'Gen. Prima Directa'!AN$44),"")</f>
        <v/>
      </c>
      <c r="AO18" s="75" t="str">
        <f>IFERROR(IF($C$8=$D$8,'Gen. Prima Directa'!AO18/'Gen. Prima Directa'!$AQ18,'Gen. Prima Directa'!AO18/'Gen. Prima Directa'!AO$44),"")</f>
        <v/>
      </c>
      <c r="AP18" s="75" t="str">
        <f>IFERROR(IF($C$8=$D$8,'Gen. Prima Directa'!AP18/'Gen. Prima Directa'!$AQ18,'Gen. Prima Directa'!AP18/'Gen. Prima Directa'!AP$44),"")</f>
        <v/>
      </c>
      <c r="AQ18" s="75">
        <f>IFERROR(IF($C$8=$D$8,'Gen. Prima Directa'!AQ18/'Gen. Prima Directa'!$AQ18,'Gen. Prima Directa'!AQ18/'Gen. Prima Directa'!AQ$44),"")</f>
        <v>1.1252525729190384E-2</v>
      </c>
    </row>
    <row r="19" spans="2:43">
      <c r="B19" s="73" t="s">
        <v>302</v>
      </c>
      <c r="C19" s="75">
        <f>IFERROR(IF($C$8=$D$8,'Gen. Prima Directa'!C19/'Gen. Prima Directa'!$AQ19,'Gen. Prima Directa'!C19/'Gen. Prima Directa'!C$44),"")</f>
        <v>6.7708251411854992E-2</v>
      </c>
      <c r="D19" s="75" t="str">
        <f>IFERROR(IF($C$8=$D$8,'Gen. Prima Directa'!D19/'Gen. Prima Directa'!$AQ19,'Gen. Prima Directa'!D19/'Gen. Prima Directa'!D$44),"")</f>
        <v/>
      </c>
      <c r="E19" s="75">
        <f>IFERROR(IF($C$8=$D$8,'Gen. Prima Directa'!E19/'Gen. Prima Directa'!$AQ19,'Gen. Prima Directa'!E19/'Gen. Prima Directa'!E$44),"")</f>
        <v>1.8470876105579112E-2</v>
      </c>
      <c r="F19" s="75">
        <f>IFERROR(IF($C$8=$D$8,'Gen. Prima Directa'!F19/'Gen. Prima Directa'!$AQ19,'Gen. Prima Directa'!F19/'Gen. Prima Directa'!F$44),"")</f>
        <v>0.13396011743343517</v>
      </c>
      <c r="G19" s="75" t="str">
        <f>IFERROR(IF($C$8=$D$8,'Gen. Prima Directa'!G19/'Gen. Prima Directa'!$AQ19,'Gen. Prima Directa'!G19/'Gen. Prima Directa'!G$44),"")</f>
        <v/>
      </c>
      <c r="H19" s="75">
        <f>IFERROR(IF($C$8=$D$8,'Gen. Prima Directa'!H19/'Gen. Prima Directa'!$AQ19,'Gen. Prima Directa'!H19/'Gen. Prima Directa'!H$44),"")</f>
        <v>2.5612432455642186E-3</v>
      </c>
      <c r="I19" s="75">
        <f>IFERROR(IF($C$8=$D$8,'Gen. Prima Directa'!I19/'Gen. Prima Directa'!$AQ19,'Gen. Prima Directa'!I19/'Gen. Prima Directa'!I$44),"")</f>
        <v>7.3184895403793958E-3</v>
      </c>
      <c r="J19" s="75">
        <f>IFERROR(IF($C$8=$D$8,'Gen. Prima Directa'!J19/'Gen. Prima Directa'!$AQ19,'Gen. Prima Directa'!J19/'Gen. Prima Directa'!J$44),"")</f>
        <v>2.2036700866197075E-3</v>
      </c>
      <c r="K19" s="75" t="str">
        <f>IFERROR(IF($C$8=$D$8,'Gen. Prima Directa'!K19/'Gen. Prima Directa'!$AQ19,'Gen. Prima Directa'!K19/'Gen. Prima Directa'!K$44),"")</f>
        <v/>
      </c>
      <c r="L19" s="75">
        <f>IFERROR(IF($C$8=$D$8,'Gen. Prima Directa'!L19/'Gen. Prima Directa'!$AQ19,'Gen. Prima Directa'!L19/'Gen. Prima Directa'!L$44),"")</f>
        <v>5.0328932715132224E-2</v>
      </c>
      <c r="M19" s="75" t="str">
        <f>IFERROR(IF($C$8=$D$8,'Gen. Prima Directa'!M19/'Gen. Prima Directa'!$AQ19,'Gen. Prima Directa'!M19/'Gen. Prima Directa'!M$44),"")</f>
        <v/>
      </c>
      <c r="N19" s="75" t="str">
        <f>IFERROR(IF($C$8=$D$8,'Gen. Prima Directa'!N19/'Gen. Prima Directa'!$AQ19,'Gen. Prima Directa'!N19/'Gen. Prima Directa'!N$44),"")</f>
        <v/>
      </c>
      <c r="O19" s="75" t="str">
        <f>IFERROR(IF($C$8=$D$8,'Gen. Prima Directa'!O19/'Gen. Prima Directa'!$AQ19,'Gen. Prima Directa'!O19/'Gen. Prima Directa'!O$44),"")</f>
        <v/>
      </c>
      <c r="P19" s="75">
        <f>IFERROR(IF($C$8=$D$8,'Gen. Prima Directa'!P19/'Gen. Prima Directa'!$AQ19,'Gen. Prima Directa'!P19/'Gen. Prima Directa'!P$44),"")</f>
        <v>2.1402718936941713E-2</v>
      </c>
      <c r="Q19" s="75" t="str">
        <f>IFERROR(IF($C$8=$D$8,'Gen. Prima Directa'!Q19/'Gen. Prima Directa'!$AQ19,'Gen. Prima Directa'!Q19/'Gen. Prima Directa'!Q$44),"")</f>
        <v/>
      </c>
      <c r="R19" s="75">
        <f>IFERROR(IF($C$8=$D$8,'Gen. Prima Directa'!R19/'Gen. Prima Directa'!$AQ19,'Gen. Prima Directa'!R19/'Gen. Prima Directa'!R$44),"")</f>
        <v>1.0390715472474084E-2</v>
      </c>
      <c r="S19" s="75" t="str">
        <f>IFERROR(IF($C$8=$D$8,'Gen. Prima Directa'!S19/'Gen. Prima Directa'!$AQ19,'Gen. Prima Directa'!S19/'Gen. Prima Directa'!S$44),"")</f>
        <v/>
      </c>
      <c r="T19" s="75">
        <f>IFERROR(IF($C$8=$D$8,'Gen. Prima Directa'!T19/'Gen. Prima Directa'!$AQ19,'Gen. Prima Directa'!T19/'Gen. Prima Directa'!T$44),"")</f>
        <v>9.739687854257717E-3</v>
      </c>
      <c r="U19" s="75" t="str">
        <f>IFERROR(IF($C$8=$D$8,'Gen. Prima Directa'!U19/'Gen. Prima Directa'!$AQ19,'Gen. Prima Directa'!U19/'Gen. Prima Directa'!U$44),"")</f>
        <v/>
      </c>
      <c r="V19" s="75">
        <f>IFERROR(IF($C$8=$D$8,'Gen. Prima Directa'!V19/'Gen. Prima Directa'!$AQ19,'Gen. Prima Directa'!V19/'Gen. Prima Directa'!V$44),"")</f>
        <v>7.4693972815512242E-3</v>
      </c>
      <c r="W19" s="75" t="str">
        <f>IFERROR(IF($C$8=$D$8,'Gen. Prima Directa'!W19/'Gen. Prima Directa'!$AQ19,'Gen. Prima Directa'!W19/'Gen. Prima Directa'!W$44),"")</f>
        <v/>
      </c>
      <c r="X19" s="75" t="str">
        <f>IFERROR(IF($C$8=$D$8,'Gen. Prima Directa'!X19/'Gen. Prima Directa'!$AQ19,'Gen. Prima Directa'!X19/'Gen. Prima Directa'!X$44),"")</f>
        <v/>
      </c>
      <c r="Y19" s="75">
        <f>IFERROR(IF($C$8=$D$8,'Gen. Prima Directa'!Y19/'Gen. Prima Directa'!$AQ19,'Gen. Prima Directa'!Y19/'Gen. Prima Directa'!Y$44),"")</f>
        <v>1.0096646286903339E-2</v>
      </c>
      <c r="Z19" s="75" t="str">
        <f>IFERROR(IF($C$8=$D$8,'Gen. Prima Directa'!Z19/'Gen. Prima Directa'!$AQ19,'Gen. Prima Directa'!Z19/'Gen. Prima Directa'!Z$44),"")</f>
        <v/>
      </c>
      <c r="AA19" s="75">
        <f>IFERROR(IF($C$8=$D$8,'Gen. Prima Directa'!AA19/'Gen. Prima Directa'!$AQ19,'Gen. Prima Directa'!AA19/'Gen. Prima Directa'!AA$44),"")</f>
        <v>1.5407941301518246E-2</v>
      </c>
      <c r="AB19" s="75">
        <f>IFERROR(IF($C$8=$D$8,'Gen. Prima Directa'!AB19/'Gen. Prima Directa'!$AQ19,'Gen. Prima Directa'!AB19/'Gen. Prima Directa'!AB$44),"")</f>
        <v>1.3874003724554078E-2</v>
      </c>
      <c r="AC19" s="75">
        <f>IFERROR(IF($C$8=$D$8,'Gen. Prima Directa'!AC19/'Gen. Prima Directa'!$AQ19,'Gen. Prima Directa'!AC19/'Gen. Prima Directa'!AC$44),"")</f>
        <v>2.331859001295275E-2</v>
      </c>
      <c r="AD19" s="75">
        <f>IFERROR(IF($C$8=$D$8,'Gen. Prima Directa'!AD19/'Gen. Prima Directa'!$AQ19,'Gen. Prima Directa'!AD19/'Gen. Prima Directa'!AD$44),"")</f>
        <v>3.1283274108381533E-2</v>
      </c>
      <c r="AE19" s="75" t="str">
        <f>IFERROR(IF($C$8=$D$8,'Gen. Prima Directa'!AE19/'Gen. Prima Directa'!$AQ19,'Gen. Prima Directa'!AE19/'Gen. Prima Directa'!AE$44),"")</f>
        <v/>
      </c>
      <c r="AF19" s="75" t="str">
        <f>IFERROR(IF($C$8=$D$8,'Gen. Prima Directa'!AF19/'Gen. Prima Directa'!$AQ19,'Gen. Prima Directa'!AF19/'Gen. Prima Directa'!AF$44),"")</f>
        <v/>
      </c>
      <c r="AG19" s="75" t="str">
        <f>IFERROR(IF($C$8=$D$8,'Gen. Prima Directa'!AG19/'Gen. Prima Directa'!$AQ19,'Gen. Prima Directa'!AG19/'Gen. Prima Directa'!AG$44),"")</f>
        <v/>
      </c>
      <c r="AH19" s="75" t="str">
        <f>IFERROR(IF($C$8=$D$8,'Gen. Prima Directa'!AH19/'Gen. Prima Directa'!$AQ19,'Gen. Prima Directa'!AH19/'Gen. Prima Directa'!AH$44),"")</f>
        <v/>
      </c>
      <c r="AI19" s="75" t="str">
        <f>IFERROR(IF($C$8=$D$8,'Gen. Prima Directa'!AI19/'Gen. Prima Directa'!$AQ19,'Gen. Prima Directa'!AI19/'Gen. Prima Directa'!AI$44),"")</f>
        <v/>
      </c>
      <c r="AJ19" s="75" t="str">
        <f>IFERROR(IF($C$8=$D$8,'Gen. Prima Directa'!AJ19/'Gen. Prima Directa'!$AQ19,'Gen. Prima Directa'!AJ19/'Gen. Prima Directa'!AJ$44),"")</f>
        <v/>
      </c>
      <c r="AK19" s="75" t="str">
        <f>IFERROR(IF($C$8=$D$8,'Gen. Prima Directa'!AK19/'Gen. Prima Directa'!$AQ19,'Gen. Prima Directa'!AK19/'Gen. Prima Directa'!AK$44),"")</f>
        <v/>
      </c>
      <c r="AL19" s="75" t="str">
        <f>IFERROR(IF($C$8=$D$8,'Gen. Prima Directa'!AL19/'Gen. Prima Directa'!$AQ19,'Gen. Prima Directa'!AL19/'Gen. Prima Directa'!AL$44),"")</f>
        <v/>
      </c>
      <c r="AM19" s="75" t="str">
        <f>IFERROR(IF($C$8=$D$8,'Gen. Prima Directa'!AM19/'Gen. Prima Directa'!$AQ19,'Gen. Prima Directa'!AM19/'Gen. Prima Directa'!AM$44),"")</f>
        <v/>
      </c>
      <c r="AN19" s="75" t="str">
        <f>IFERROR(IF($C$8=$D$8,'Gen. Prima Directa'!AN19/'Gen. Prima Directa'!$AQ19,'Gen. Prima Directa'!AN19/'Gen. Prima Directa'!AN$44),"")</f>
        <v/>
      </c>
      <c r="AO19" s="75" t="str">
        <f>IFERROR(IF($C$8=$D$8,'Gen. Prima Directa'!AO19/'Gen. Prima Directa'!$AQ19,'Gen. Prima Directa'!AO19/'Gen. Prima Directa'!AO$44),"")</f>
        <v/>
      </c>
      <c r="AP19" s="75" t="str">
        <f>IFERROR(IF($C$8=$D$8,'Gen. Prima Directa'!AP19/'Gen. Prima Directa'!$AQ19,'Gen. Prima Directa'!AP19/'Gen. Prima Directa'!AP$44),"")</f>
        <v/>
      </c>
      <c r="AQ19" s="75">
        <f>IFERROR(IF($C$8=$D$8,'Gen. Prima Directa'!AQ19/'Gen. Prima Directa'!$AQ19,'Gen. Prima Directa'!AQ19/'Gen. Prima Directa'!AQ$44),"")</f>
        <v>2.3475973388713971E-2</v>
      </c>
    </row>
    <row r="20" spans="2:43">
      <c r="B20" s="73" t="s">
        <v>303</v>
      </c>
      <c r="C20" s="75" t="str">
        <f>IFERROR(IF($C$8=$D$8,'Gen. Prima Directa'!C20/'Gen. Prima Directa'!$AQ20,'Gen. Prima Directa'!C20/'Gen. Prima Directa'!C$44),"")</f>
        <v/>
      </c>
      <c r="D20" s="75" t="str">
        <f>IFERROR(IF($C$8=$D$8,'Gen. Prima Directa'!D20/'Gen. Prima Directa'!$AQ20,'Gen. Prima Directa'!D20/'Gen. Prima Directa'!D$44),"")</f>
        <v/>
      </c>
      <c r="E20" s="75">
        <f>IFERROR(IF($C$8=$D$8,'Gen. Prima Directa'!E20/'Gen. Prima Directa'!$AQ20,'Gen. Prima Directa'!E20/'Gen. Prima Directa'!E$44),"")</f>
        <v>0.28716116890679266</v>
      </c>
      <c r="F20" s="75" t="str">
        <f>IFERROR(IF($C$8=$D$8,'Gen. Prima Directa'!F20/'Gen. Prima Directa'!$AQ20,'Gen. Prima Directa'!F20/'Gen. Prima Directa'!F$44),"")</f>
        <v/>
      </c>
      <c r="G20" s="75" t="str">
        <f>IFERROR(IF($C$8=$D$8,'Gen. Prima Directa'!G20/'Gen. Prima Directa'!$AQ20,'Gen. Prima Directa'!G20/'Gen. Prima Directa'!G$44),"")</f>
        <v/>
      </c>
      <c r="H20" s="75">
        <f>IFERROR(IF($C$8=$D$8,'Gen. Prima Directa'!H20/'Gen. Prima Directa'!$AQ20,'Gen. Prima Directa'!H20/'Gen. Prima Directa'!H$44),"")</f>
        <v>2.2986627832730731E-2</v>
      </c>
      <c r="I20" s="75">
        <f>IFERROR(IF($C$8=$D$8,'Gen. Prima Directa'!I20/'Gen. Prima Directa'!$AQ20,'Gen. Prima Directa'!I20/'Gen. Prima Directa'!I$44),"")</f>
        <v>0.19507933524469251</v>
      </c>
      <c r="J20" s="75" t="str">
        <f>IFERROR(IF($C$8=$D$8,'Gen. Prima Directa'!J20/'Gen. Prima Directa'!$AQ20,'Gen. Prima Directa'!J20/'Gen. Prima Directa'!J$44),"")</f>
        <v/>
      </c>
      <c r="K20" s="75" t="str">
        <f>IFERROR(IF($C$8=$D$8,'Gen. Prima Directa'!K20/'Gen. Prima Directa'!$AQ20,'Gen. Prima Directa'!K20/'Gen. Prima Directa'!K$44),"")</f>
        <v/>
      </c>
      <c r="L20" s="75">
        <f>IFERROR(IF($C$8=$D$8,'Gen. Prima Directa'!L20/'Gen. Prima Directa'!$AQ20,'Gen. Prima Directa'!L20/'Gen. Prima Directa'!L$44),"")</f>
        <v>0.35638476995666923</v>
      </c>
      <c r="M20" s="75" t="str">
        <f>IFERROR(IF($C$8=$D$8,'Gen. Prima Directa'!M20/'Gen. Prima Directa'!$AQ20,'Gen. Prima Directa'!M20/'Gen. Prima Directa'!M$44),"")</f>
        <v/>
      </c>
      <c r="N20" s="75" t="str">
        <f>IFERROR(IF($C$8=$D$8,'Gen. Prima Directa'!N20/'Gen. Prima Directa'!$AQ20,'Gen. Prima Directa'!N20/'Gen. Prima Directa'!N$44),"")</f>
        <v/>
      </c>
      <c r="O20" s="75" t="str">
        <f>IFERROR(IF($C$8=$D$8,'Gen. Prima Directa'!O20/'Gen. Prima Directa'!$AQ20,'Gen. Prima Directa'!O20/'Gen. Prima Directa'!O$44),"")</f>
        <v/>
      </c>
      <c r="P20" s="75">
        <f>IFERROR(IF($C$8=$D$8,'Gen. Prima Directa'!P20/'Gen. Prima Directa'!$AQ20,'Gen. Prima Directa'!P20/'Gen. Prima Directa'!P$44),"")</f>
        <v>0.18578344542124808</v>
      </c>
      <c r="Q20" s="75" t="str">
        <f>IFERROR(IF($C$8=$D$8,'Gen. Prima Directa'!Q20/'Gen. Prima Directa'!$AQ20,'Gen. Prima Directa'!Q20/'Gen. Prima Directa'!Q$44),"")</f>
        <v/>
      </c>
      <c r="R20" s="75">
        <f>IFERROR(IF($C$8=$D$8,'Gen. Prima Directa'!R20/'Gen. Prima Directa'!$AQ20,'Gen. Prima Directa'!R20/'Gen. Prima Directa'!R$44),"")</f>
        <v>0.11818332220864498</v>
      </c>
      <c r="S20" s="75" t="str">
        <f>IFERROR(IF($C$8=$D$8,'Gen. Prima Directa'!S20/'Gen. Prima Directa'!$AQ20,'Gen. Prima Directa'!S20/'Gen. Prima Directa'!S$44),"")</f>
        <v/>
      </c>
      <c r="T20" s="75">
        <f>IFERROR(IF($C$8=$D$8,'Gen. Prima Directa'!T20/'Gen. Prima Directa'!$AQ20,'Gen. Prima Directa'!T20/'Gen. Prima Directa'!T$44),"")</f>
        <v>0.3609414660798872</v>
      </c>
      <c r="U20" s="75" t="str">
        <f>IFERROR(IF($C$8=$D$8,'Gen. Prima Directa'!U20/'Gen. Prima Directa'!$AQ20,'Gen. Prima Directa'!U20/'Gen. Prima Directa'!U$44),"")</f>
        <v/>
      </c>
      <c r="V20" s="75">
        <f>IFERROR(IF($C$8=$D$8,'Gen. Prima Directa'!V20/'Gen. Prima Directa'!$AQ20,'Gen. Prima Directa'!V20/'Gen. Prima Directa'!V$44),"")</f>
        <v>3.8054034051250553E-2</v>
      </c>
      <c r="W20" s="75" t="str">
        <f>IFERROR(IF($C$8=$D$8,'Gen. Prima Directa'!W20/'Gen. Prima Directa'!$AQ20,'Gen. Prima Directa'!W20/'Gen. Prima Directa'!W$44),"")</f>
        <v/>
      </c>
      <c r="X20" s="75" t="str">
        <f>IFERROR(IF($C$8=$D$8,'Gen. Prima Directa'!X20/'Gen. Prima Directa'!$AQ20,'Gen. Prima Directa'!X20/'Gen. Prima Directa'!X$44),"")</f>
        <v/>
      </c>
      <c r="Y20" s="75">
        <f>IFERROR(IF($C$8=$D$8,'Gen. Prima Directa'!Y20/'Gen. Prima Directa'!$AQ20,'Gen. Prima Directa'!Y20/'Gen. Prima Directa'!Y$44),"")</f>
        <v>0.13837231174752926</v>
      </c>
      <c r="Z20" s="75" t="str">
        <f>IFERROR(IF($C$8=$D$8,'Gen. Prima Directa'!Z20/'Gen. Prima Directa'!$AQ20,'Gen. Prima Directa'!Z20/'Gen. Prima Directa'!Z$44),"")</f>
        <v/>
      </c>
      <c r="AA20" s="75">
        <f>IFERROR(IF($C$8=$D$8,'Gen. Prima Directa'!AA20/'Gen. Prima Directa'!$AQ20,'Gen. Prima Directa'!AA20/'Gen. Prima Directa'!AA$44),"")</f>
        <v>0.18309167600947379</v>
      </c>
      <c r="AB20" s="75">
        <f>IFERROR(IF($C$8=$D$8,'Gen. Prima Directa'!AB20/'Gen. Prima Directa'!$AQ20,'Gen. Prima Directa'!AB20/'Gen. Prima Directa'!AB$44),"")</f>
        <v>9.8807698751217726E-2</v>
      </c>
      <c r="AC20" s="75">
        <f>IFERROR(IF($C$8=$D$8,'Gen. Prima Directa'!AC20/'Gen. Prima Directa'!$AQ20,'Gen. Prima Directa'!AC20/'Gen. Prima Directa'!AC$44),"")</f>
        <v>0.34544388080003813</v>
      </c>
      <c r="AD20" s="75" t="str">
        <f>IFERROR(IF($C$8=$D$8,'Gen. Prima Directa'!AD20/'Gen. Prima Directa'!$AQ20,'Gen. Prima Directa'!AD20/'Gen. Prima Directa'!AD$44),"")</f>
        <v/>
      </c>
      <c r="AE20" s="75" t="str">
        <f>IFERROR(IF($C$8=$D$8,'Gen. Prima Directa'!AE20/'Gen. Prima Directa'!$AQ20,'Gen. Prima Directa'!AE20/'Gen. Prima Directa'!AE$44),"")</f>
        <v/>
      </c>
      <c r="AF20" s="75" t="str">
        <f>IFERROR(IF($C$8=$D$8,'Gen. Prima Directa'!AF20/'Gen. Prima Directa'!$AQ20,'Gen. Prima Directa'!AF20/'Gen. Prima Directa'!AF$44),"")</f>
        <v/>
      </c>
      <c r="AG20" s="75" t="str">
        <f>IFERROR(IF($C$8=$D$8,'Gen. Prima Directa'!AG20/'Gen. Prima Directa'!$AQ20,'Gen. Prima Directa'!AG20/'Gen. Prima Directa'!AG$44),"")</f>
        <v/>
      </c>
      <c r="AH20" s="75" t="str">
        <f>IFERROR(IF($C$8=$D$8,'Gen. Prima Directa'!AH20/'Gen. Prima Directa'!$AQ20,'Gen. Prima Directa'!AH20/'Gen. Prima Directa'!AH$44),"")</f>
        <v/>
      </c>
      <c r="AI20" s="75" t="str">
        <f>IFERROR(IF($C$8=$D$8,'Gen. Prima Directa'!AI20/'Gen. Prima Directa'!$AQ20,'Gen. Prima Directa'!AI20/'Gen. Prima Directa'!AI$44),"")</f>
        <v/>
      </c>
      <c r="AJ20" s="75" t="str">
        <f>IFERROR(IF($C$8=$D$8,'Gen. Prima Directa'!AJ20/'Gen. Prima Directa'!$AQ20,'Gen. Prima Directa'!AJ20/'Gen. Prima Directa'!AJ$44),"")</f>
        <v/>
      </c>
      <c r="AK20" s="75" t="str">
        <f>IFERROR(IF($C$8=$D$8,'Gen. Prima Directa'!AK20/'Gen. Prima Directa'!$AQ20,'Gen. Prima Directa'!AK20/'Gen. Prima Directa'!AK$44),"")</f>
        <v/>
      </c>
      <c r="AL20" s="75" t="str">
        <f>IFERROR(IF($C$8=$D$8,'Gen. Prima Directa'!AL20/'Gen. Prima Directa'!$AQ20,'Gen. Prima Directa'!AL20/'Gen. Prima Directa'!AL$44),"")</f>
        <v/>
      </c>
      <c r="AM20" s="75" t="str">
        <f>IFERROR(IF($C$8=$D$8,'Gen. Prima Directa'!AM20/'Gen. Prima Directa'!$AQ20,'Gen. Prima Directa'!AM20/'Gen. Prima Directa'!AM$44),"")</f>
        <v/>
      </c>
      <c r="AN20" s="75" t="str">
        <f>IFERROR(IF($C$8=$D$8,'Gen. Prima Directa'!AN20/'Gen. Prima Directa'!$AQ20,'Gen. Prima Directa'!AN20/'Gen. Prima Directa'!AN$44),"")</f>
        <v/>
      </c>
      <c r="AO20" s="75" t="str">
        <f>IFERROR(IF($C$8=$D$8,'Gen. Prima Directa'!AO20/'Gen. Prima Directa'!$AQ20,'Gen. Prima Directa'!AO20/'Gen. Prima Directa'!AO$44),"")</f>
        <v/>
      </c>
      <c r="AP20" s="75" t="str">
        <f>IFERROR(IF($C$8=$D$8,'Gen. Prima Directa'!AP20/'Gen. Prima Directa'!$AQ20,'Gen. Prima Directa'!AP20/'Gen. Prima Directa'!AP$44),"")</f>
        <v/>
      </c>
      <c r="AQ20" s="75">
        <f>IFERROR(IF($C$8=$D$8,'Gen. Prima Directa'!AQ20/'Gen. Prima Directa'!$AQ20,'Gen. Prima Directa'!AQ20/'Gen. Prima Directa'!AQ$44),"")</f>
        <v>0.1301826359558014</v>
      </c>
    </row>
    <row r="21" spans="2:43">
      <c r="B21" s="73" t="s">
        <v>304</v>
      </c>
      <c r="C21" s="75" t="str">
        <f>IFERROR(IF($C$8=$D$8,'Gen. Prima Directa'!C21/'Gen. Prima Directa'!$AQ21,'Gen. Prima Directa'!C21/'Gen. Prima Directa'!C$44),"")</f>
        <v/>
      </c>
      <c r="D21" s="75" t="str">
        <f>IFERROR(IF($C$8=$D$8,'Gen. Prima Directa'!D21/'Gen. Prima Directa'!$AQ21,'Gen. Prima Directa'!D21/'Gen. Prima Directa'!D$44),"")</f>
        <v/>
      </c>
      <c r="E21" s="75">
        <f>IFERROR(IF($C$8=$D$8,'Gen. Prima Directa'!E21/'Gen. Prima Directa'!$AQ21,'Gen. Prima Directa'!E21/'Gen. Prima Directa'!E$44),"")</f>
        <v>0.1194765698213191</v>
      </c>
      <c r="F21" s="75" t="str">
        <f>IFERROR(IF($C$8=$D$8,'Gen. Prima Directa'!F21/'Gen. Prima Directa'!$AQ21,'Gen. Prima Directa'!F21/'Gen. Prima Directa'!F$44),"")</f>
        <v/>
      </c>
      <c r="G21" s="75" t="str">
        <f>IFERROR(IF($C$8=$D$8,'Gen. Prima Directa'!G21/'Gen. Prima Directa'!$AQ21,'Gen. Prima Directa'!G21/'Gen. Prima Directa'!G$44),"")</f>
        <v/>
      </c>
      <c r="H21" s="75">
        <f>IFERROR(IF($C$8=$D$8,'Gen. Prima Directa'!H21/'Gen. Prima Directa'!$AQ21,'Gen. Prima Directa'!H21/'Gen. Prima Directa'!H$44),"")</f>
        <v>7.2247843432940342E-4</v>
      </c>
      <c r="I21" s="75">
        <f>IFERROR(IF($C$8=$D$8,'Gen. Prima Directa'!I21/'Gen. Prima Directa'!$AQ21,'Gen. Prima Directa'!I21/'Gen. Prima Directa'!I$44),"")</f>
        <v>8.5509546575481113E-2</v>
      </c>
      <c r="J21" s="75" t="str">
        <f>IFERROR(IF($C$8=$D$8,'Gen. Prima Directa'!J21/'Gen. Prima Directa'!$AQ21,'Gen. Prima Directa'!J21/'Gen. Prima Directa'!J$44),"")</f>
        <v/>
      </c>
      <c r="K21" s="75" t="str">
        <f>IFERROR(IF($C$8=$D$8,'Gen. Prima Directa'!K21/'Gen. Prima Directa'!$AQ21,'Gen. Prima Directa'!K21/'Gen. Prima Directa'!K$44),"")</f>
        <v/>
      </c>
      <c r="L21" s="75">
        <f>IFERROR(IF($C$8=$D$8,'Gen. Prima Directa'!L21/'Gen. Prima Directa'!$AQ21,'Gen. Prima Directa'!L21/'Gen. Prima Directa'!L$44),"")</f>
        <v>7.6172812450075095E-2</v>
      </c>
      <c r="M21" s="75" t="str">
        <f>IFERROR(IF($C$8=$D$8,'Gen. Prima Directa'!M21/'Gen. Prima Directa'!$AQ21,'Gen. Prima Directa'!M21/'Gen. Prima Directa'!M$44),"")</f>
        <v/>
      </c>
      <c r="N21" s="75" t="str">
        <f>IFERROR(IF($C$8=$D$8,'Gen. Prima Directa'!N21/'Gen. Prima Directa'!$AQ21,'Gen. Prima Directa'!N21/'Gen. Prima Directa'!N$44),"")</f>
        <v/>
      </c>
      <c r="O21" s="75" t="str">
        <f>IFERROR(IF($C$8=$D$8,'Gen. Prima Directa'!O21/'Gen. Prima Directa'!$AQ21,'Gen. Prima Directa'!O21/'Gen. Prima Directa'!O$44),"")</f>
        <v/>
      </c>
      <c r="P21" s="75">
        <f>IFERROR(IF($C$8=$D$8,'Gen. Prima Directa'!P21/'Gen. Prima Directa'!$AQ21,'Gen. Prima Directa'!P21/'Gen. Prima Directa'!P$44),"")</f>
        <v>4.4390351645744994E-2</v>
      </c>
      <c r="Q21" s="75">
        <f>IFERROR(IF($C$8=$D$8,'Gen. Prima Directa'!Q21/'Gen. Prima Directa'!$AQ21,'Gen. Prima Directa'!Q21/'Gen. Prima Directa'!Q$44),"")</f>
        <v>0.14692887188887357</v>
      </c>
      <c r="R21" s="75">
        <f>IFERROR(IF($C$8=$D$8,'Gen. Prima Directa'!R21/'Gen. Prima Directa'!$AQ21,'Gen. Prima Directa'!R21/'Gen. Prima Directa'!R$44),"")</f>
        <v>0.16871186997998908</v>
      </c>
      <c r="S21" s="75" t="str">
        <f>IFERROR(IF($C$8=$D$8,'Gen. Prima Directa'!S21/'Gen. Prima Directa'!$AQ21,'Gen. Prima Directa'!S21/'Gen. Prima Directa'!S$44),"")</f>
        <v/>
      </c>
      <c r="T21" s="75">
        <f>IFERROR(IF($C$8=$D$8,'Gen. Prima Directa'!T21/'Gen. Prima Directa'!$AQ21,'Gen. Prima Directa'!T21/'Gen. Prima Directa'!T$44),"")</f>
        <v>6.6007515567614986E-2</v>
      </c>
      <c r="U21" s="75" t="str">
        <f>IFERROR(IF($C$8=$D$8,'Gen. Prima Directa'!U21/'Gen. Prima Directa'!$AQ21,'Gen. Prima Directa'!U21/'Gen. Prima Directa'!U$44),"")</f>
        <v/>
      </c>
      <c r="V21" s="75">
        <f>IFERROR(IF($C$8=$D$8,'Gen. Prima Directa'!V21/'Gen. Prima Directa'!$AQ21,'Gen. Prima Directa'!V21/'Gen. Prima Directa'!V$44),"")</f>
        <v>3.5788358893804967E-2</v>
      </c>
      <c r="W21" s="75" t="str">
        <f>IFERROR(IF($C$8=$D$8,'Gen. Prima Directa'!W21/'Gen. Prima Directa'!$AQ21,'Gen. Prima Directa'!W21/'Gen. Prima Directa'!W$44),"")</f>
        <v/>
      </c>
      <c r="X21" s="75" t="str">
        <f>IFERROR(IF($C$8=$D$8,'Gen. Prima Directa'!X21/'Gen. Prima Directa'!$AQ21,'Gen. Prima Directa'!X21/'Gen. Prima Directa'!X$44),"")</f>
        <v/>
      </c>
      <c r="Y21" s="75">
        <f>IFERROR(IF($C$8=$D$8,'Gen. Prima Directa'!Y21/'Gen. Prima Directa'!$AQ21,'Gen. Prima Directa'!Y21/'Gen. Prima Directa'!Y$44),"")</f>
        <v>0.15459327089150671</v>
      </c>
      <c r="Z21" s="75" t="str">
        <f>IFERROR(IF($C$8=$D$8,'Gen. Prima Directa'!Z21/'Gen. Prima Directa'!$AQ21,'Gen. Prima Directa'!Z21/'Gen. Prima Directa'!Z$44),"")</f>
        <v/>
      </c>
      <c r="AA21" s="75">
        <f>IFERROR(IF($C$8=$D$8,'Gen. Prima Directa'!AA21/'Gen. Prima Directa'!$AQ21,'Gen. Prima Directa'!AA21/'Gen. Prima Directa'!AA$44),"")</f>
        <v>0.30600031107311265</v>
      </c>
      <c r="AB21" s="75">
        <f>IFERROR(IF($C$8=$D$8,'Gen. Prima Directa'!AB21/'Gen. Prima Directa'!$AQ21,'Gen. Prima Directa'!AB21/'Gen. Prima Directa'!AB$44),"")</f>
        <v>7.7542168627562927E-2</v>
      </c>
      <c r="AC21" s="75">
        <f>IFERROR(IF($C$8=$D$8,'Gen. Prima Directa'!AC21/'Gen. Prima Directa'!$AQ21,'Gen. Prima Directa'!AC21/'Gen. Prima Directa'!AC$44),"")</f>
        <v>0.23558306871889068</v>
      </c>
      <c r="AD21" s="75" t="str">
        <f>IFERROR(IF($C$8=$D$8,'Gen. Prima Directa'!AD21/'Gen. Prima Directa'!$AQ21,'Gen. Prima Directa'!AD21/'Gen. Prima Directa'!AD$44),"")</f>
        <v/>
      </c>
      <c r="AE21" s="75" t="str">
        <f>IFERROR(IF($C$8=$D$8,'Gen. Prima Directa'!AE21/'Gen. Prima Directa'!$AQ21,'Gen. Prima Directa'!AE21/'Gen. Prima Directa'!AE$44),"")</f>
        <v/>
      </c>
      <c r="AF21" s="75" t="str">
        <f>IFERROR(IF($C$8=$D$8,'Gen. Prima Directa'!AF21/'Gen. Prima Directa'!$AQ21,'Gen. Prima Directa'!AF21/'Gen. Prima Directa'!AF$44),"")</f>
        <v/>
      </c>
      <c r="AG21" s="75" t="str">
        <f>IFERROR(IF($C$8=$D$8,'Gen. Prima Directa'!AG21/'Gen. Prima Directa'!$AQ21,'Gen. Prima Directa'!AG21/'Gen. Prima Directa'!AG$44),"")</f>
        <v/>
      </c>
      <c r="AH21" s="75" t="str">
        <f>IFERROR(IF($C$8=$D$8,'Gen. Prima Directa'!AH21/'Gen. Prima Directa'!$AQ21,'Gen. Prima Directa'!AH21/'Gen. Prima Directa'!AH$44),"")</f>
        <v/>
      </c>
      <c r="AI21" s="75" t="str">
        <f>IFERROR(IF($C$8=$D$8,'Gen. Prima Directa'!AI21/'Gen. Prima Directa'!$AQ21,'Gen. Prima Directa'!AI21/'Gen. Prima Directa'!AI$44),"")</f>
        <v/>
      </c>
      <c r="AJ21" s="75" t="str">
        <f>IFERROR(IF($C$8=$D$8,'Gen. Prima Directa'!AJ21/'Gen. Prima Directa'!$AQ21,'Gen. Prima Directa'!AJ21/'Gen. Prima Directa'!AJ$44),"")</f>
        <v/>
      </c>
      <c r="AK21" s="75" t="str">
        <f>IFERROR(IF($C$8=$D$8,'Gen. Prima Directa'!AK21/'Gen. Prima Directa'!$AQ21,'Gen. Prima Directa'!AK21/'Gen. Prima Directa'!AK$44),"")</f>
        <v/>
      </c>
      <c r="AL21" s="75" t="str">
        <f>IFERROR(IF($C$8=$D$8,'Gen. Prima Directa'!AL21/'Gen. Prima Directa'!$AQ21,'Gen. Prima Directa'!AL21/'Gen. Prima Directa'!AL$44),"")</f>
        <v/>
      </c>
      <c r="AM21" s="75" t="str">
        <f>IFERROR(IF($C$8=$D$8,'Gen. Prima Directa'!AM21/'Gen. Prima Directa'!$AQ21,'Gen. Prima Directa'!AM21/'Gen. Prima Directa'!AM$44),"")</f>
        <v/>
      </c>
      <c r="AN21" s="75" t="str">
        <f>IFERROR(IF($C$8=$D$8,'Gen. Prima Directa'!AN21/'Gen. Prima Directa'!$AQ21,'Gen. Prima Directa'!AN21/'Gen. Prima Directa'!AN$44),"")</f>
        <v/>
      </c>
      <c r="AO21" s="75" t="str">
        <f>IFERROR(IF($C$8=$D$8,'Gen. Prima Directa'!AO21/'Gen. Prima Directa'!$AQ21,'Gen. Prima Directa'!AO21/'Gen. Prima Directa'!AO$44),"")</f>
        <v/>
      </c>
      <c r="AP21" s="75" t="str">
        <f>IFERROR(IF($C$8=$D$8,'Gen. Prima Directa'!AP21/'Gen. Prima Directa'!$AQ21,'Gen. Prima Directa'!AP21/'Gen. Prima Directa'!AP$44),"")</f>
        <v/>
      </c>
      <c r="AQ21" s="75">
        <f>IFERROR(IF($C$8=$D$8,'Gen. Prima Directa'!AQ21/'Gen. Prima Directa'!$AQ21,'Gen. Prima Directa'!AQ21/'Gen. Prima Directa'!AQ$44),"")</f>
        <v>7.5058180285036816E-2</v>
      </c>
    </row>
    <row r="22" spans="2:43">
      <c r="B22" s="73" t="s">
        <v>305</v>
      </c>
      <c r="C22" s="75" t="str">
        <f>IFERROR(IF($C$8=$D$8,'Gen. Prima Directa'!C22/'Gen. Prima Directa'!$AQ22,'Gen. Prima Directa'!C22/'Gen. Prima Directa'!C$44),"")</f>
        <v/>
      </c>
      <c r="D22" s="75" t="str">
        <f>IFERROR(IF($C$8=$D$8,'Gen. Prima Directa'!D22/'Gen. Prima Directa'!$AQ22,'Gen. Prima Directa'!D22/'Gen. Prima Directa'!D$44),"")</f>
        <v/>
      </c>
      <c r="E22" s="75">
        <f>IFERROR(IF($C$8=$D$8,'Gen. Prima Directa'!E22/'Gen. Prima Directa'!$AQ22,'Gen. Prima Directa'!E22/'Gen. Prima Directa'!E$44),"")</f>
        <v>1.0850840478519698E-4</v>
      </c>
      <c r="F22" s="75" t="str">
        <f>IFERROR(IF($C$8=$D$8,'Gen. Prima Directa'!F22/'Gen. Prima Directa'!$AQ22,'Gen. Prima Directa'!F22/'Gen. Prima Directa'!F$44),"")</f>
        <v/>
      </c>
      <c r="G22" s="75" t="str">
        <f>IFERROR(IF($C$8=$D$8,'Gen. Prima Directa'!G22/'Gen. Prima Directa'!$AQ22,'Gen. Prima Directa'!G22/'Gen. Prima Directa'!G$44),"")</f>
        <v/>
      </c>
      <c r="H22" s="75" t="str">
        <f>IFERROR(IF($C$8=$D$8,'Gen. Prima Directa'!H22/'Gen. Prima Directa'!$AQ22,'Gen. Prima Directa'!H22/'Gen. Prima Directa'!H$44),"")</f>
        <v/>
      </c>
      <c r="I22" s="75">
        <f>IFERROR(IF($C$8=$D$8,'Gen. Prima Directa'!I22/'Gen. Prima Directa'!$AQ22,'Gen. Prima Directa'!I22/'Gen. Prima Directa'!I$44),"")</f>
        <v>6.9361853074057726E-4</v>
      </c>
      <c r="J22" s="75" t="str">
        <f>IFERROR(IF($C$8=$D$8,'Gen. Prima Directa'!J22/'Gen. Prima Directa'!$AQ22,'Gen. Prima Directa'!J22/'Gen. Prima Directa'!J$44),"")</f>
        <v/>
      </c>
      <c r="K22" s="75" t="str">
        <f>IFERROR(IF($C$8=$D$8,'Gen. Prima Directa'!K22/'Gen. Prima Directa'!$AQ22,'Gen. Prima Directa'!K22/'Gen. Prima Directa'!K$44),"")</f>
        <v/>
      </c>
      <c r="L22" s="75" t="str">
        <f>IFERROR(IF($C$8=$D$8,'Gen. Prima Directa'!L22/'Gen. Prima Directa'!$AQ22,'Gen. Prima Directa'!L22/'Gen. Prima Directa'!L$44),"")</f>
        <v/>
      </c>
      <c r="M22" s="75" t="str">
        <f>IFERROR(IF($C$8=$D$8,'Gen. Prima Directa'!M22/'Gen. Prima Directa'!$AQ22,'Gen. Prima Directa'!M22/'Gen. Prima Directa'!M$44),"")</f>
        <v/>
      </c>
      <c r="N22" s="75" t="str">
        <f>IFERROR(IF($C$8=$D$8,'Gen. Prima Directa'!N22/'Gen. Prima Directa'!$AQ22,'Gen. Prima Directa'!N22/'Gen. Prima Directa'!N$44),"")</f>
        <v/>
      </c>
      <c r="O22" s="75" t="str">
        <f>IFERROR(IF($C$8=$D$8,'Gen. Prima Directa'!O22/'Gen. Prima Directa'!$AQ22,'Gen. Prima Directa'!O22/'Gen. Prima Directa'!O$44),"")</f>
        <v/>
      </c>
      <c r="P22" s="75">
        <f>IFERROR(IF($C$8=$D$8,'Gen. Prima Directa'!P22/'Gen. Prima Directa'!$AQ22,'Gen. Prima Directa'!P22/'Gen. Prima Directa'!P$44),"")</f>
        <v>-1.2124166008930661E-6</v>
      </c>
      <c r="Q22" s="75" t="str">
        <f>IFERROR(IF($C$8=$D$8,'Gen. Prima Directa'!Q22/'Gen. Prima Directa'!$AQ22,'Gen. Prima Directa'!Q22/'Gen. Prima Directa'!Q$44),"")</f>
        <v/>
      </c>
      <c r="R22" s="75">
        <f>IFERROR(IF($C$8=$D$8,'Gen. Prima Directa'!R22/'Gen. Prima Directa'!$AQ22,'Gen. Prima Directa'!R22/'Gen. Prima Directa'!R$44),"")</f>
        <v>1.0369824805995986E-4</v>
      </c>
      <c r="S22" s="75" t="str">
        <f>IFERROR(IF($C$8=$D$8,'Gen. Prima Directa'!S22/'Gen. Prima Directa'!$AQ22,'Gen. Prima Directa'!S22/'Gen. Prima Directa'!S$44),"")</f>
        <v/>
      </c>
      <c r="T22" s="75">
        <f>IFERROR(IF($C$8=$D$8,'Gen. Prima Directa'!T22/'Gen. Prima Directa'!$AQ22,'Gen. Prima Directa'!T22/'Gen. Prima Directa'!T$44),"")</f>
        <v>6.592012816410287E-3</v>
      </c>
      <c r="U22" s="75" t="str">
        <f>IFERROR(IF($C$8=$D$8,'Gen. Prima Directa'!U22/'Gen. Prima Directa'!$AQ22,'Gen. Prima Directa'!U22/'Gen. Prima Directa'!U$44),"")</f>
        <v/>
      </c>
      <c r="V22" s="75">
        <f>IFERROR(IF($C$8=$D$8,'Gen. Prima Directa'!V22/'Gen. Prima Directa'!$AQ22,'Gen. Prima Directa'!V22/'Gen. Prima Directa'!V$44),"")</f>
        <v>3.1967626279703017E-2</v>
      </c>
      <c r="W22" s="75" t="str">
        <f>IFERROR(IF($C$8=$D$8,'Gen. Prima Directa'!W22/'Gen. Prima Directa'!$AQ22,'Gen. Prima Directa'!W22/'Gen. Prima Directa'!W$44),"")</f>
        <v/>
      </c>
      <c r="X22" s="75">
        <f>IFERROR(IF($C$8=$D$8,'Gen. Prima Directa'!X22/'Gen. Prima Directa'!$AQ22,'Gen. Prima Directa'!X22/'Gen. Prima Directa'!X$44),"")</f>
        <v>8.8853061203225128E-2</v>
      </c>
      <c r="Y22" s="75">
        <f>IFERROR(IF($C$8=$D$8,'Gen. Prima Directa'!Y22/'Gen. Prima Directa'!$AQ22,'Gen. Prima Directa'!Y22/'Gen. Prima Directa'!Y$44),"")</f>
        <v>1.050714888518235E-2</v>
      </c>
      <c r="Z22" s="75" t="str">
        <f>IFERROR(IF($C$8=$D$8,'Gen. Prima Directa'!Z22/'Gen. Prima Directa'!$AQ22,'Gen. Prima Directa'!Z22/'Gen. Prima Directa'!Z$44),"")</f>
        <v/>
      </c>
      <c r="AA22" s="75" t="str">
        <f>IFERROR(IF($C$8=$D$8,'Gen. Prima Directa'!AA22/'Gen. Prima Directa'!$AQ22,'Gen. Prima Directa'!AA22/'Gen. Prima Directa'!AA$44),"")</f>
        <v/>
      </c>
      <c r="AB22" s="75">
        <f>IFERROR(IF($C$8=$D$8,'Gen. Prima Directa'!AB22/'Gen. Prima Directa'!$AQ22,'Gen. Prima Directa'!AB22/'Gen. Prima Directa'!AB$44),"")</f>
        <v>1.2590188347296019E-2</v>
      </c>
      <c r="AC22" s="75" t="str">
        <f>IFERROR(IF($C$8=$D$8,'Gen. Prima Directa'!AC22/'Gen. Prima Directa'!$AQ22,'Gen. Prima Directa'!AC22/'Gen. Prima Directa'!AC$44),"")</f>
        <v/>
      </c>
      <c r="AD22" s="75" t="str">
        <f>IFERROR(IF($C$8=$D$8,'Gen. Prima Directa'!AD22/'Gen. Prima Directa'!$AQ22,'Gen. Prima Directa'!AD22/'Gen. Prima Directa'!AD$44),"")</f>
        <v/>
      </c>
      <c r="AE22" s="75" t="str">
        <f>IFERROR(IF($C$8=$D$8,'Gen. Prima Directa'!AE22/'Gen. Prima Directa'!$AQ22,'Gen. Prima Directa'!AE22/'Gen. Prima Directa'!AE$44),"")</f>
        <v/>
      </c>
      <c r="AF22" s="75" t="str">
        <f>IFERROR(IF($C$8=$D$8,'Gen. Prima Directa'!AF22/'Gen. Prima Directa'!$AQ22,'Gen. Prima Directa'!AF22/'Gen. Prima Directa'!AF$44),"")</f>
        <v/>
      </c>
      <c r="AG22" s="75" t="str">
        <f>IFERROR(IF($C$8=$D$8,'Gen. Prima Directa'!AG22/'Gen. Prima Directa'!$AQ22,'Gen. Prima Directa'!AG22/'Gen. Prima Directa'!AG$44),"")</f>
        <v/>
      </c>
      <c r="AH22" s="75" t="str">
        <f>IFERROR(IF($C$8=$D$8,'Gen. Prima Directa'!AH22/'Gen. Prima Directa'!$AQ22,'Gen. Prima Directa'!AH22/'Gen. Prima Directa'!AH$44),"")</f>
        <v/>
      </c>
      <c r="AI22" s="75" t="str">
        <f>IFERROR(IF($C$8=$D$8,'Gen. Prima Directa'!AI22/'Gen. Prima Directa'!$AQ22,'Gen. Prima Directa'!AI22/'Gen. Prima Directa'!AI$44),"")</f>
        <v/>
      </c>
      <c r="AJ22" s="75" t="str">
        <f>IFERROR(IF($C$8=$D$8,'Gen. Prima Directa'!AJ22/'Gen. Prima Directa'!$AQ22,'Gen. Prima Directa'!AJ22/'Gen. Prima Directa'!AJ$44),"")</f>
        <v/>
      </c>
      <c r="AK22" s="75" t="str">
        <f>IFERROR(IF($C$8=$D$8,'Gen. Prima Directa'!AK22/'Gen. Prima Directa'!$AQ22,'Gen. Prima Directa'!AK22/'Gen. Prima Directa'!AK$44),"")</f>
        <v/>
      </c>
      <c r="AL22" s="75" t="str">
        <f>IFERROR(IF($C$8=$D$8,'Gen. Prima Directa'!AL22/'Gen. Prima Directa'!$AQ22,'Gen. Prima Directa'!AL22/'Gen. Prima Directa'!AL$44),"")</f>
        <v/>
      </c>
      <c r="AM22" s="75" t="str">
        <f>IFERROR(IF($C$8=$D$8,'Gen. Prima Directa'!AM22/'Gen. Prima Directa'!$AQ22,'Gen. Prima Directa'!AM22/'Gen. Prima Directa'!AM$44),"")</f>
        <v/>
      </c>
      <c r="AN22" s="75" t="str">
        <f>IFERROR(IF($C$8=$D$8,'Gen. Prima Directa'!AN22/'Gen. Prima Directa'!$AQ22,'Gen. Prima Directa'!AN22/'Gen. Prima Directa'!AN$44),"")</f>
        <v/>
      </c>
      <c r="AO22" s="75" t="str">
        <f>IFERROR(IF($C$8=$D$8,'Gen. Prima Directa'!AO22/'Gen. Prima Directa'!$AQ22,'Gen. Prima Directa'!AO22/'Gen. Prima Directa'!AO$44),"")</f>
        <v/>
      </c>
      <c r="AP22" s="75" t="str">
        <f>IFERROR(IF($C$8=$D$8,'Gen. Prima Directa'!AP22/'Gen. Prima Directa'!$AQ22,'Gen. Prima Directa'!AP22/'Gen. Prima Directa'!AP$44),"")</f>
        <v/>
      </c>
      <c r="AQ22" s="75">
        <f>IFERROR(IF($C$8=$D$8,'Gen. Prima Directa'!AQ22/'Gen. Prima Directa'!$AQ22,'Gen. Prima Directa'!AQ22/'Gen. Prima Directa'!AQ$44),"")</f>
        <v>7.4182032347832562E-3</v>
      </c>
    </row>
    <row r="23" spans="2:43">
      <c r="B23" s="73" t="s">
        <v>306</v>
      </c>
      <c r="C23" s="75" t="str">
        <f>IFERROR(IF($C$8=$D$8,'Gen. Prima Directa'!C23/'Gen. Prima Directa'!$AQ23,'Gen. Prima Directa'!C23/'Gen. Prima Directa'!C$44),"")</f>
        <v/>
      </c>
      <c r="D23" s="75" t="str">
        <f>IFERROR(IF($C$8=$D$8,'Gen. Prima Directa'!D23/'Gen. Prima Directa'!$AQ23,'Gen. Prima Directa'!D23/'Gen. Prima Directa'!D$44),"")</f>
        <v/>
      </c>
      <c r="E23" s="75">
        <f>IFERROR(IF($C$8=$D$8,'Gen. Prima Directa'!E23/'Gen. Prima Directa'!$AQ23,'Gen. Prima Directa'!E23/'Gen. Prima Directa'!E$44),"")</f>
        <v>1.629275861023694E-4</v>
      </c>
      <c r="F23" s="75" t="str">
        <f>IFERROR(IF($C$8=$D$8,'Gen. Prima Directa'!F23/'Gen. Prima Directa'!$AQ23,'Gen. Prima Directa'!F23/'Gen. Prima Directa'!F$44),"")</f>
        <v/>
      </c>
      <c r="G23" s="75" t="str">
        <f>IFERROR(IF($C$8=$D$8,'Gen. Prima Directa'!G23/'Gen. Prima Directa'!$AQ23,'Gen. Prima Directa'!G23/'Gen. Prima Directa'!G$44),"")</f>
        <v/>
      </c>
      <c r="H23" s="75">
        <f>IFERROR(IF($C$8=$D$8,'Gen. Prima Directa'!H23/'Gen. Prima Directa'!$AQ23,'Gen. Prima Directa'!H23/'Gen. Prima Directa'!H$44),"")</f>
        <v>9.3694235958995988E-4</v>
      </c>
      <c r="I23" s="75" t="str">
        <f>IFERROR(IF($C$8=$D$8,'Gen. Prima Directa'!I23/'Gen. Prima Directa'!$AQ23,'Gen. Prima Directa'!I23/'Gen. Prima Directa'!I$44),"")</f>
        <v/>
      </c>
      <c r="J23" s="75" t="str">
        <f>IFERROR(IF($C$8=$D$8,'Gen. Prima Directa'!J23/'Gen. Prima Directa'!$AQ23,'Gen. Prima Directa'!J23/'Gen. Prima Directa'!J$44),"")</f>
        <v/>
      </c>
      <c r="K23" s="75" t="str">
        <f>IFERROR(IF($C$8=$D$8,'Gen. Prima Directa'!K23/'Gen. Prima Directa'!$AQ23,'Gen. Prima Directa'!K23/'Gen. Prima Directa'!K$44),"")</f>
        <v/>
      </c>
      <c r="L23" s="75" t="str">
        <f>IFERROR(IF($C$8=$D$8,'Gen. Prima Directa'!L23/'Gen. Prima Directa'!$AQ23,'Gen. Prima Directa'!L23/'Gen. Prima Directa'!L$44),"")</f>
        <v/>
      </c>
      <c r="M23" s="75" t="str">
        <f>IFERROR(IF($C$8=$D$8,'Gen. Prima Directa'!M23/'Gen. Prima Directa'!$AQ23,'Gen. Prima Directa'!M23/'Gen. Prima Directa'!M$44),"")</f>
        <v/>
      </c>
      <c r="N23" s="75" t="str">
        <f>IFERROR(IF($C$8=$D$8,'Gen. Prima Directa'!N23/'Gen. Prima Directa'!$AQ23,'Gen. Prima Directa'!N23/'Gen. Prima Directa'!N$44),"")</f>
        <v/>
      </c>
      <c r="O23" s="75" t="str">
        <f>IFERROR(IF($C$8=$D$8,'Gen. Prima Directa'!O23/'Gen. Prima Directa'!$AQ23,'Gen. Prima Directa'!O23/'Gen. Prima Directa'!O$44),"")</f>
        <v/>
      </c>
      <c r="P23" s="75" t="str">
        <f>IFERROR(IF($C$8=$D$8,'Gen. Prima Directa'!P23/'Gen. Prima Directa'!$AQ23,'Gen. Prima Directa'!P23/'Gen. Prima Directa'!P$44),"")</f>
        <v/>
      </c>
      <c r="Q23" s="75" t="str">
        <f>IFERROR(IF($C$8=$D$8,'Gen. Prima Directa'!Q23/'Gen. Prima Directa'!$AQ23,'Gen. Prima Directa'!Q23/'Gen. Prima Directa'!Q$44),"")</f>
        <v/>
      </c>
      <c r="R23" s="75">
        <f>IFERROR(IF($C$8=$D$8,'Gen. Prima Directa'!R23/'Gen. Prima Directa'!$AQ23,'Gen. Prima Directa'!R23/'Gen. Prima Directa'!R$44),"")</f>
        <v>2.3224274472253346E-3</v>
      </c>
      <c r="S23" s="75" t="str">
        <f>IFERROR(IF($C$8=$D$8,'Gen. Prima Directa'!S23/'Gen. Prima Directa'!$AQ23,'Gen. Prima Directa'!S23/'Gen. Prima Directa'!S$44),"")</f>
        <v/>
      </c>
      <c r="T23" s="75">
        <f>IFERROR(IF($C$8=$D$8,'Gen. Prima Directa'!T23/'Gen. Prima Directa'!$AQ23,'Gen. Prima Directa'!T23/'Gen. Prima Directa'!T$44),"")</f>
        <v>2.397584723126206E-3</v>
      </c>
      <c r="U23" s="75" t="str">
        <f>IFERROR(IF($C$8=$D$8,'Gen. Prima Directa'!U23/'Gen. Prima Directa'!$AQ23,'Gen. Prima Directa'!U23/'Gen. Prima Directa'!U$44),"")</f>
        <v/>
      </c>
      <c r="V23" s="75">
        <f>IFERROR(IF($C$8=$D$8,'Gen. Prima Directa'!V23/'Gen. Prima Directa'!$AQ23,'Gen. Prima Directa'!V23/'Gen. Prima Directa'!V$44),"")</f>
        <v>8.2460709591199138E-2</v>
      </c>
      <c r="W23" s="75" t="str">
        <f>IFERROR(IF($C$8=$D$8,'Gen. Prima Directa'!W23/'Gen. Prima Directa'!$AQ23,'Gen. Prima Directa'!W23/'Gen. Prima Directa'!W$44),"")</f>
        <v/>
      </c>
      <c r="X23" s="75">
        <f>IFERROR(IF($C$8=$D$8,'Gen. Prima Directa'!X23/'Gen. Prima Directa'!$AQ23,'Gen. Prima Directa'!X23/'Gen. Prima Directa'!X$44),"")</f>
        <v>3.1238348821927716E-2</v>
      </c>
      <c r="Y23" s="75">
        <f>IFERROR(IF($C$8=$D$8,'Gen. Prima Directa'!Y23/'Gen. Prima Directa'!$AQ23,'Gen. Prima Directa'!Y23/'Gen. Prima Directa'!Y$44),"")</f>
        <v>1.0643176318645491E-2</v>
      </c>
      <c r="Z23" s="75">
        <f>IFERROR(IF($C$8=$D$8,'Gen. Prima Directa'!Z23/'Gen. Prima Directa'!$AQ23,'Gen. Prima Directa'!Z23/'Gen. Prima Directa'!Z$44),"")</f>
        <v>1.2957233685758612E-2</v>
      </c>
      <c r="AA23" s="75" t="str">
        <f>IFERROR(IF($C$8=$D$8,'Gen. Prima Directa'!AA23/'Gen. Prima Directa'!$AQ23,'Gen. Prima Directa'!AA23/'Gen. Prima Directa'!AA$44),"")</f>
        <v/>
      </c>
      <c r="AB23" s="75" t="str">
        <f>IFERROR(IF($C$8=$D$8,'Gen. Prima Directa'!AB23/'Gen. Prima Directa'!$AQ23,'Gen. Prima Directa'!AB23/'Gen. Prima Directa'!AB$44),"")</f>
        <v/>
      </c>
      <c r="AC23" s="75" t="str">
        <f>IFERROR(IF($C$8=$D$8,'Gen. Prima Directa'!AC23/'Gen. Prima Directa'!$AQ23,'Gen. Prima Directa'!AC23/'Gen. Prima Directa'!AC$44),"")</f>
        <v/>
      </c>
      <c r="AD23" s="75" t="str">
        <f>IFERROR(IF($C$8=$D$8,'Gen. Prima Directa'!AD23/'Gen. Prima Directa'!$AQ23,'Gen. Prima Directa'!AD23/'Gen. Prima Directa'!AD$44),"")</f>
        <v/>
      </c>
      <c r="AE23" s="75" t="str">
        <f>IFERROR(IF($C$8=$D$8,'Gen. Prima Directa'!AE23/'Gen. Prima Directa'!$AQ23,'Gen. Prima Directa'!AE23/'Gen. Prima Directa'!AE$44),"")</f>
        <v/>
      </c>
      <c r="AF23" s="75" t="str">
        <f>IFERROR(IF($C$8=$D$8,'Gen. Prima Directa'!AF23/'Gen. Prima Directa'!$AQ23,'Gen. Prima Directa'!AF23/'Gen. Prima Directa'!AF$44),"")</f>
        <v/>
      </c>
      <c r="AG23" s="75" t="str">
        <f>IFERROR(IF($C$8=$D$8,'Gen. Prima Directa'!AG23/'Gen. Prima Directa'!$AQ23,'Gen. Prima Directa'!AG23/'Gen. Prima Directa'!AG$44),"")</f>
        <v/>
      </c>
      <c r="AH23" s="75" t="str">
        <f>IFERROR(IF($C$8=$D$8,'Gen. Prima Directa'!AH23/'Gen. Prima Directa'!$AQ23,'Gen. Prima Directa'!AH23/'Gen. Prima Directa'!AH$44),"")</f>
        <v/>
      </c>
      <c r="AI23" s="75" t="str">
        <f>IFERROR(IF($C$8=$D$8,'Gen. Prima Directa'!AI23/'Gen. Prima Directa'!$AQ23,'Gen. Prima Directa'!AI23/'Gen. Prima Directa'!AI$44),"")</f>
        <v/>
      </c>
      <c r="AJ23" s="75" t="str">
        <f>IFERROR(IF($C$8=$D$8,'Gen. Prima Directa'!AJ23/'Gen. Prima Directa'!$AQ23,'Gen. Prima Directa'!AJ23/'Gen. Prima Directa'!AJ$44),"")</f>
        <v/>
      </c>
      <c r="AK23" s="75" t="str">
        <f>IFERROR(IF($C$8=$D$8,'Gen. Prima Directa'!AK23/'Gen. Prima Directa'!$AQ23,'Gen. Prima Directa'!AK23/'Gen. Prima Directa'!AK$44),"")</f>
        <v/>
      </c>
      <c r="AL23" s="75" t="str">
        <f>IFERROR(IF($C$8=$D$8,'Gen. Prima Directa'!AL23/'Gen. Prima Directa'!$AQ23,'Gen. Prima Directa'!AL23/'Gen. Prima Directa'!AL$44),"")</f>
        <v/>
      </c>
      <c r="AM23" s="75" t="str">
        <f>IFERROR(IF($C$8=$D$8,'Gen. Prima Directa'!AM23/'Gen. Prima Directa'!$AQ23,'Gen. Prima Directa'!AM23/'Gen. Prima Directa'!AM$44),"")</f>
        <v/>
      </c>
      <c r="AN23" s="75" t="str">
        <f>IFERROR(IF($C$8=$D$8,'Gen. Prima Directa'!AN23/'Gen. Prima Directa'!$AQ23,'Gen. Prima Directa'!AN23/'Gen. Prima Directa'!AN$44),"")</f>
        <v/>
      </c>
      <c r="AO23" s="75" t="str">
        <f>IFERROR(IF($C$8=$D$8,'Gen. Prima Directa'!AO23/'Gen. Prima Directa'!$AQ23,'Gen. Prima Directa'!AO23/'Gen. Prima Directa'!AO$44),"")</f>
        <v/>
      </c>
      <c r="AP23" s="75" t="str">
        <f>IFERROR(IF($C$8=$D$8,'Gen. Prima Directa'!AP23/'Gen. Prima Directa'!$AQ23,'Gen. Prima Directa'!AP23/'Gen. Prima Directa'!AP$44),"")</f>
        <v/>
      </c>
      <c r="AQ23" s="75">
        <f>IFERROR(IF($C$8=$D$8,'Gen. Prima Directa'!AQ23/'Gen. Prima Directa'!$AQ23,'Gen. Prima Directa'!AQ23/'Gen. Prima Directa'!AQ$44),"")</f>
        <v>1.0286939851197104E-2</v>
      </c>
    </row>
    <row r="24" spans="2:43">
      <c r="B24" s="73" t="s">
        <v>307</v>
      </c>
      <c r="C24" s="75">
        <f>IFERROR(IF($C$8=$D$8,'Gen. Prima Directa'!C24/'Gen. Prima Directa'!$AQ24,'Gen. Prima Directa'!C24/'Gen. Prima Directa'!C$44),"")</f>
        <v>2.9600321090946704E-2</v>
      </c>
      <c r="D24" s="75" t="str">
        <f>IFERROR(IF($C$8=$D$8,'Gen. Prima Directa'!D24/'Gen. Prima Directa'!$AQ24,'Gen. Prima Directa'!D24/'Gen. Prima Directa'!D$44),"")</f>
        <v/>
      </c>
      <c r="E24" s="75">
        <f>IFERROR(IF($C$8=$D$8,'Gen. Prima Directa'!E24/'Gen. Prima Directa'!$AQ24,'Gen. Prima Directa'!E24/'Gen. Prima Directa'!E$44),"")</f>
        <v>1.2639369860071905E-2</v>
      </c>
      <c r="F24" s="75" t="str">
        <f>IFERROR(IF($C$8=$D$8,'Gen. Prima Directa'!F24/'Gen. Prima Directa'!$AQ24,'Gen. Prima Directa'!F24/'Gen. Prima Directa'!F$44),"")</f>
        <v/>
      </c>
      <c r="G24" s="75" t="str">
        <f>IFERROR(IF($C$8=$D$8,'Gen. Prima Directa'!G24/'Gen. Prima Directa'!$AQ24,'Gen. Prima Directa'!G24/'Gen. Prima Directa'!G$44),"")</f>
        <v/>
      </c>
      <c r="H24" s="75">
        <f>IFERROR(IF($C$8=$D$8,'Gen. Prima Directa'!H24/'Gen. Prima Directa'!$AQ24,'Gen. Prima Directa'!H24/'Gen. Prima Directa'!H$44),"")</f>
        <v>3.9622539376730883E-3</v>
      </c>
      <c r="I24" s="75">
        <f>IFERROR(IF($C$8=$D$8,'Gen. Prima Directa'!I24/'Gen. Prima Directa'!$AQ24,'Gen. Prima Directa'!I24/'Gen. Prima Directa'!I$44),"")</f>
        <v>5.834678395893373E-3</v>
      </c>
      <c r="J24" s="75">
        <f>IFERROR(IF($C$8=$D$8,'Gen. Prima Directa'!J24/'Gen. Prima Directa'!$AQ24,'Gen. Prima Directa'!J24/'Gen. Prima Directa'!J$44),"")</f>
        <v>0.17394612689053959</v>
      </c>
      <c r="K24" s="75" t="str">
        <f>IFERROR(IF($C$8=$D$8,'Gen. Prima Directa'!K24/'Gen. Prima Directa'!$AQ24,'Gen. Prima Directa'!K24/'Gen. Prima Directa'!K$44),"")</f>
        <v/>
      </c>
      <c r="L24" s="75">
        <f>IFERROR(IF($C$8=$D$8,'Gen. Prima Directa'!L24/'Gen. Prima Directa'!$AQ24,'Gen. Prima Directa'!L24/'Gen. Prima Directa'!L$44),"")</f>
        <v>4.0513517525324306E-4</v>
      </c>
      <c r="M24" s="75" t="str">
        <f>IFERROR(IF($C$8=$D$8,'Gen. Prima Directa'!M24/'Gen. Prima Directa'!$AQ24,'Gen. Prima Directa'!M24/'Gen. Prima Directa'!M$44),"")</f>
        <v/>
      </c>
      <c r="N24" s="75" t="str">
        <f>IFERROR(IF($C$8=$D$8,'Gen. Prima Directa'!N24/'Gen. Prima Directa'!$AQ24,'Gen. Prima Directa'!N24/'Gen. Prima Directa'!N$44),"")</f>
        <v/>
      </c>
      <c r="O24" s="75" t="str">
        <f>IFERROR(IF($C$8=$D$8,'Gen. Prima Directa'!O24/'Gen. Prima Directa'!$AQ24,'Gen. Prima Directa'!O24/'Gen. Prima Directa'!O$44),"")</f>
        <v/>
      </c>
      <c r="P24" s="75">
        <f>IFERROR(IF($C$8=$D$8,'Gen. Prima Directa'!P24/'Gen. Prima Directa'!$AQ24,'Gen. Prima Directa'!P24/'Gen. Prima Directa'!P$44),"")</f>
        <v>0.13421487431198034</v>
      </c>
      <c r="Q24" s="75" t="str">
        <f>IFERROR(IF($C$8=$D$8,'Gen. Prima Directa'!Q24/'Gen. Prima Directa'!$AQ24,'Gen. Prima Directa'!Q24/'Gen. Prima Directa'!Q$44),"")</f>
        <v/>
      </c>
      <c r="R24" s="75">
        <f>IFERROR(IF($C$8=$D$8,'Gen. Prima Directa'!R24/'Gen. Prima Directa'!$AQ24,'Gen. Prima Directa'!R24/'Gen. Prima Directa'!R$44),"")</f>
        <v>1.0706579170320491E-2</v>
      </c>
      <c r="S24" s="75" t="str">
        <f>IFERROR(IF($C$8=$D$8,'Gen. Prima Directa'!S24/'Gen. Prima Directa'!$AQ24,'Gen. Prima Directa'!S24/'Gen. Prima Directa'!S$44),"")</f>
        <v/>
      </c>
      <c r="T24" s="75">
        <f>IFERROR(IF($C$8=$D$8,'Gen. Prima Directa'!T24/'Gen. Prima Directa'!$AQ24,'Gen. Prima Directa'!T24/'Gen. Prima Directa'!T$44),"")</f>
        <v>1.2749318952564462E-2</v>
      </c>
      <c r="U24" s="75" t="str">
        <f>IFERROR(IF($C$8=$D$8,'Gen. Prima Directa'!U24/'Gen. Prima Directa'!$AQ24,'Gen. Prima Directa'!U24/'Gen. Prima Directa'!U$44),"")</f>
        <v/>
      </c>
      <c r="V24" s="75">
        <f>IFERROR(IF($C$8=$D$8,'Gen. Prima Directa'!V24/'Gen. Prima Directa'!$AQ24,'Gen. Prima Directa'!V24/'Gen. Prima Directa'!V$44),"")</f>
        <v>1.0912508187166117E-2</v>
      </c>
      <c r="W24" s="75" t="str">
        <f>IFERROR(IF($C$8=$D$8,'Gen. Prima Directa'!W24/'Gen. Prima Directa'!$AQ24,'Gen. Prima Directa'!W24/'Gen. Prima Directa'!W$44),"")</f>
        <v/>
      </c>
      <c r="X24" s="75">
        <f>IFERROR(IF($C$8=$D$8,'Gen. Prima Directa'!X24/'Gen. Prima Directa'!$AQ24,'Gen. Prima Directa'!X24/'Gen. Prima Directa'!X$44),"")</f>
        <v>0.23474187434902016</v>
      </c>
      <c r="Y24" s="75">
        <f>IFERROR(IF($C$8=$D$8,'Gen. Prima Directa'!Y24/'Gen. Prima Directa'!$AQ24,'Gen. Prima Directa'!Y24/'Gen. Prima Directa'!Y$44),"")</f>
        <v>2.7280515927205248E-2</v>
      </c>
      <c r="Z24" s="75">
        <f>IFERROR(IF($C$8=$D$8,'Gen. Prima Directa'!Z24/'Gen. Prima Directa'!$AQ24,'Gen. Prima Directa'!Z24/'Gen. Prima Directa'!Z$44),"")</f>
        <v>3.7290719467685383E-2</v>
      </c>
      <c r="AA24" s="75">
        <f>IFERROR(IF($C$8=$D$8,'Gen. Prima Directa'!AA24/'Gen. Prima Directa'!$AQ24,'Gen. Prima Directa'!AA24/'Gen. Prima Directa'!AA$44),"")</f>
        <v>3.2004803607843663E-2</v>
      </c>
      <c r="AB24" s="75">
        <f>IFERROR(IF($C$8=$D$8,'Gen. Prima Directa'!AB24/'Gen. Prima Directa'!$AQ24,'Gen. Prima Directa'!AB24/'Gen. Prima Directa'!AB$44),"")</f>
        <v>5.9618626589830878E-3</v>
      </c>
      <c r="AC24" s="75" t="str">
        <f>IFERROR(IF($C$8=$D$8,'Gen. Prima Directa'!AC24/'Gen. Prima Directa'!$AQ24,'Gen. Prima Directa'!AC24/'Gen. Prima Directa'!AC$44),"")</f>
        <v/>
      </c>
      <c r="AD24" s="75" t="str">
        <f>IFERROR(IF($C$8=$D$8,'Gen. Prima Directa'!AD24/'Gen. Prima Directa'!$AQ24,'Gen. Prima Directa'!AD24/'Gen. Prima Directa'!AD$44),"")</f>
        <v/>
      </c>
      <c r="AE24" s="75" t="str">
        <f>IFERROR(IF($C$8=$D$8,'Gen. Prima Directa'!AE24/'Gen. Prima Directa'!$AQ24,'Gen. Prima Directa'!AE24/'Gen. Prima Directa'!AE$44),"")</f>
        <v/>
      </c>
      <c r="AF24" s="75" t="str">
        <f>IFERROR(IF($C$8=$D$8,'Gen. Prima Directa'!AF24/'Gen. Prima Directa'!$AQ24,'Gen. Prima Directa'!AF24/'Gen. Prima Directa'!AF$44),"")</f>
        <v/>
      </c>
      <c r="AG24" s="75" t="str">
        <f>IFERROR(IF($C$8=$D$8,'Gen. Prima Directa'!AG24/'Gen. Prima Directa'!$AQ24,'Gen. Prima Directa'!AG24/'Gen. Prima Directa'!AG$44),"")</f>
        <v/>
      </c>
      <c r="AH24" s="75" t="str">
        <f>IFERROR(IF($C$8=$D$8,'Gen. Prima Directa'!AH24/'Gen. Prima Directa'!$AQ24,'Gen. Prima Directa'!AH24/'Gen. Prima Directa'!AH$44),"")</f>
        <v/>
      </c>
      <c r="AI24" s="75" t="str">
        <f>IFERROR(IF($C$8=$D$8,'Gen. Prima Directa'!AI24/'Gen. Prima Directa'!$AQ24,'Gen. Prima Directa'!AI24/'Gen. Prima Directa'!AI$44),"")</f>
        <v/>
      </c>
      <c r="AJ24" s="75" t="str">
        <f>IFERROR(IF($C$8=$D$8,'Gen. Prima Directa'!AJ24/'Gen. Prima Directa'!$AQ24,'Gen. Prima Directa'!AJ24/'Gen. Prima Directa'!AJ$44),"")</f>
        <v/>
      </c>
      <c r="AK24" s="75" t="str">
        <f>IFERROR(IF($C$8=$D$8,'Gen. Prima Directa'!AK24/'Gen. Prima Directa'!$AQ24,'Gen. Prima Directa'!AK24/'Gen. Prima Directa'!AK$44),"")</f>
        <v/>
      </c>
      <c r="AL24" s="75" t="str">
        <f>IFERROR(IF($C$8=$D$8,'Gen. Prima Directa'!AL24/'Gen. Prima Directa'!$AQ24,'Gen. Prima Directa'!AL24/'Gen. Prima Directa'!AL$44),"")</f>
        <v/>
      </c>
      <c r="AM24" s="75" t="str">
        <f>IFERROR(IF($C$8=$D$8,'Gen. Prima Directa'!AM24/'Gen. Prima Directa'!$AQ24,'Gen. Prima Directa'!AM24/'Gen. Prima Directa'!AM$44),"")</f>
        <v/>
      </c>
      <c r="AN24" s="75" t="str">
        <f>IFERROR(IF($C$8=$D$8,'Gen. Prima Directa'!AN24/'Gen. Prima Directa'!$AQ24,'Gen. Prima Directa'!AN24/'Gen. Prima Directa'!AN$44),"")</f>
        <v/>
      </c>
      <c r="AO24" s="75" t="str">
        <f>IFERROR(IF($C$8=$D$8,'Gen. Prima Directa'!AO24/'Gen. Prima Directa'!$AQ24,'Gen. Prima Directa'!AO24/'Gen. Prima Directa'!AO$44),"")</f>
        <v/>
      </c>
      <c r="AP24" s="75" t="str">
        <f>IFERROR(IF($C$8=$D$8,'Gen. Prima Directa'!AP24/'Gen. Prima Directa'!$AQ24,'Gen. Prima Directa'!AP24/'Gen. Prima Directa'!AP$44),"")</f>
        <v/>
      </c>
      <c r="AQ24" s="75">
        <f>IFERROR(IF($C$8=$D$8,'Gen. Prima Directa'!AQ24/'Gen. Prima Directa'!$AQ24,'Gen. Prima Directa'!AQ24/'Gen. Prima Directa'!AQ$44),"")</f>
        <v>1.6665684255732921E-2</v>
      </c>
    </row>
    <row r="25" spans="2:43">
      <c r="B25" s="73" t="s">
        <v>308</v>
      </c>
      <c r="C25" s="75">
        <f>IFERROR(IF($C$8=$D$8,'Gen. Prima Directa'!C25/'Gen. Prima Directa'!$AQ25,'Gen. Prima Directa'!C25/'Gen. Prima Directa'!C$44),"")</f>
        <v>4.7404337922654229E-2</v>
      </c>
      <c r="D25" s="75" t="str">
        <f>IFERROR(IF($C$8=$D$8,'Gen. Prima Directa'!D25/'Gen. Prima Directa'!$AQ25,'Gen. Prima Directa'!D25/'Gen. Prima Directa'!D$44),"")</f>
        <v/>
      </c>
      <c r="E25" s="75">
        <f>IFERROR(IF($C$8=$D$8,'Gen. Prima Directa'!E25/'Gen. Prima Directa'!$AQ25,'Gen. Prima Directa'!E25/'Gen. Prima Directa'!E$44),"")</f>
        <v>4.8599999460391839E-3</v>
      </c>
      <c r="F25" s="75" t="str">
        <f>IFERROR(IF($C$8=$D$8,'Gen. Prima Directa'!F25/'Gen. Prima Directa'!$AQ25,'Gen. Prima Directa'!F25/'Gen. Prima Directa'!F$44),"")</f>
        <v/>
      </c>
      <c r="G25" s="75" t="str">
        <f>IFERROR(IF($C$8=$D$8,'Gen. Prima Directa'!G25/'Gen. Prima Directa'!$AQ25,'Gen. Prima Directa'!G25/'Gen. Prima Directa'!G$44),"")</f>
        <v/>
      </c>
      <c r="H25" s="75">
        <f>IFERROR(IF($C$8=$D$8,'Gen. Prima Directa'!H25/'Gen. Prima Directa'!$AQ25,'Gen. Prima Directa'!H25/'Gen. Prima Directa'!H$44),"")</f>
        <v>2.4264441097320389E-2</v>
      </c>
      <c r="I25" s="75">
        <f>IFERROR(IF($C$8=$D$8,'Gen. Prima Directa'!I25/'Gen. Prima Directa'!$AQ25,'Gen. Prima Directa'!I25/'Gen. Prima Directa'!I$44),"")</f>
        <v>1.6446354580910223E-2</v>
      </c>
      <c r="J25" s="75">
        <f>IFERROR(IF($C$8=$D$8,'Gen. Prima Directa'!J25/'Gen. Prima Directa'!$AQ25,'Gen. Prima Directa'!J25/'Gen. Prima Directa'!J$44),"")</f>
        <v>0.10349259965311665</v>
      </c>
      <c r="K25" s="75" t="str">
        <f>IFERROR(IF($C$8=$D$8,'Gen. Prima Directa'!K25/'Gen. Prima Directa'!$AQ25,'Gen. Prima Directa'!K25/'Gen. Prima Directa'!K$44),"")</f>
        <v/>
      </c>
      <c r="L25" s="75" t="str">
        <f>IFERROR(IF($C$8=$D$8,'Gen. Prima Directa'!L25/'Gen. Prima Directa'!$AQ25,'Gen. Prima Directa'!L25/'Gen. Prima Directa'!L$44),"")</f>
        <v/>
      </c>
      <c r="M25" s="75" t="str">
        <f>IFERROR(IF($C$8=$D$8,'Gen. Prima Directa'!M25/'Gen. Prima Directa'!$AQ25,'Gen. Prima Directa'!M25/'Gen. Prima Directa'!M$44),"")</f>
        <v/>
      </c>
      <c r="N25" s="75" t="str">
        <f>IFERROR(IF($C$8=$D$8,'Gen. Prima Directa'!N25/'Gen. Prima Directa'!$AQ25,'Gen. Prima Directa'!N25/'Gen. Prima Directa'!N$44),"")</f>
        <v/>
      </c>
      <c r="O25" s="75" t="str">
        <f>IFERROR(IF($C$8=$D$8,'Gen. Prima Directa'!O25/'Gen. Prima Directa'!$AQ25,'Gen. Prima Directa'!O25/'Gen. Prima Directa'!O$44),"")</f>
        <v/>
      </c>
      <c r="P25" s="75">
        <f>IFERROR(IF($C$8=$D$8,'Gen. Prima Directa'!P25/'Gen. Prima Directa'!$AQ25,'Gen. Prima Directa'!P25/'Gen. Prima Directa'!P$44),"")</f>
        <v>2.7855913273130428E-2</v>
      </c>
      <c r="Q25" s="75" t="str">
        <f>IFERROR(IF($C$8=$D$8,'Gen. Prima Directa'!Q25/'Gen. Prima Directa'!$AQ25,'Gen. Prima Directa'!Q25/'Gen. Prima Directa'!Q$44),"")</f>
        <v/>
      </c>
      <c r="R25" s="75">
        <f>IFERROR(IF($C$8=$D$8,'Gen. Prima Directa'!R25/'Gen. Prima Directa'!$AQ25,'Gen. Prima Directa'!R25/'Gen. Prima Directa'!R$44),"")</f>
        <v>2.2835670983898861E-2</v>
      </c>
      <c r="S25" s="75" t="str">
        <f>IFERROR(IF($C$8=$D$8,'Gen. Prima Directa'!S25/'Gen. Prima Directa'!$AQ25,'Gen. Prima Directa'!S25/'Gen. Prima Directa'!S$44),"")</f>
        <v/>
      </c>
      <c r="T25" s="75">
        <f>IFERROR(IF($C$8=$D$8,'Gen. Prima Directa'!T25/'Gen. Prima Directa'!$AQ25,'Gen. Prima Directa'!T25/'Gen. Prima Directa'!T$44),"")</f>
        <v>9.8177357203072281E-3</v>
      </c>
      <c r="U25" s="75" t="str">
        <f>IFERROR(IF($C$8=$D$8,'Gen. Prima Directa'!U25/'Gen. Prima Directa'!$AQ25,'Gen. Prima Directa'!U25/'Gen. Prima Directa'!U$44),"")</f>
        <v/>
      </c>
      <c r="V25" s="75">
        <f>IFERROR(IF($C$8=$D$8,'Gen. Prima Directa'!V25/'Gen. Prima Directa'!$AQ25,'Gen. Prima Directa'!V25/'Gen. Prima Directa'!V$44),"")</f>
        <v>6.8420148054683496E-3</v>
      </c>
      <c r="W25" s="75" t="str">
        <f>IFERROR(IF($C$8=$D$8,'Gen. Prima Directa'!W25/'Gen. Prima Directa'!$AQ25,'Gen. Prima Directa'!W25/'Gen. Prima Directa'!W$44),"")</f>
        <v/>
      </c>
      <c r="X25" s="75">
        <f>IFERROR(IF($C$8=$D$8,'Gen. Prima Directa'!X25/'Gen. Prima Directa'!$AQ25,'Gen. Prima Directa'!X25/'Gen. Prima Directa'!X$44),"")</f>
        <v>6.8521049967598779E-2</v>
      </c>
      <c r="Y25" s="75">
        <f>IFERROR(IF($C$8=$D$8,'Gen. Prima Directa'!Y25/'Gen. Prima Directa'!$AQ25,'Gen. Prima Directa'!Y25/'Gen. Prima Directa'!Y$44),"")</f>
        <v>2.8680206541752899E-2</v>
      </c>
      <c r="Z25" s="75" t="str">
        <f>IFERROR(IF($C$8=$D$8,'Gen. Prima Directa'!Z25/'Gen. Prima Directa'!$AQ25,'Gen. Prima Directa'!Z25/'Gen. Prima Directa'!Z$44),"")</f>
        <v/>
      </c>
      <c r="AA25" s="75">
        <f>IFERROR(IF($C$8=$D$8,'Gen. Prima Directa'!AA25/'Gen. Prima Directa'!$AQ25,'Gen. Prima Directa'!AA25/'Gen. Prima Directa'!AA$44),"")</f>
        <v>7.5473547290182972E-3</v>
      </c>
      <c r="AB25" s="75">
        <f>IFERROR(IF($C$8=$D$8,'Gen. Prima Directa'!AB25/'Gen. Prima Directa'!$AQ25,'Gen. Prima Directa'!AB25/'Gen. Prima Directa'!AB$44),"")</f>
        <v>3.229646884171368E-2</v>
      </c>
      <c r="AC25" s="75" t="str">
        <f>IFERROR(IF($C$8=$D$8,'Gen. Prima Directa'!AC25/'Gen. Prima Directa'!$AQ25,'Gen. Prima Directa'!AC25/'Gen. Prima Directa'!AC$44),"")</f>
        <v/>
      </c>
      <c r="AD25" s="75" t="str">
        <f>IFERROR(IF($C$8=$D$8,'Gen. Prima Directa'!AD25/'Gen. Prima Directa'!$AQ25,'Gen. Prima Directa'!AD25/'Gen. Prima Directa'!AD$44),"")</f>
        <v/>
      </c>
      <c r="AE25" s="75" t="str">
        <f>IFERROR(IF($C$8=$D$8,'Gen. Prima Directa'!AE25/'Gen. Prima Directa'!$AQ25,'Gen. Prima Directa'!AE25/'Gen. Prima Directa'!AE$44),"")</f>
        <v/>
      </c>
      <c r="AF25" s="75" t="str">
        <f>IFERROR(IF($C$8=$D$8,'Gen. Prima Directa'!AF25/'Gen. Prima Directa'!$AQ25,'Gen. Prima Directa'!AF25/'Gen. Prima Directa'!AF$44),"")</f>
        <v/>
      </c>
      <c r="AG25" s="75" t="str">
        <f>IFERROR(IF($C$8=$D$8,'Gen. Prima Directa'!AG25/'Gen. Prima Directa'!$AQ25,'Gen. Prima Directa'!AG25/'Gen. Prima Directa'!AG$44),"")</f>
        <v/>
      </c>
      <c r="AH25" s="75" t="str">
        <f>IFERROR(IF($C$8=$D$8,'Gen. Prima Directa'!AH25/'Gen. Prima Directa'!$AQ25,'Gen. Prima Directa'!AH25/'Gen. Prima Directa'!AH$44),"")</f>
        <v/>
      </c>
      <c r="AI25" s="75" t="str">
        <f>IFERROR(IF($C$8=$D$8,'Gen. Prima Directa'!AI25/'Gen. Prima Directa'!$AQ25,'Gen. Prima Directa'!AI25/'Gen. Prima Directa'!AI$44),"")</f>
        <v/>
      </c>
      <c r="AJ25" s="75" t="str">
        <f>IFERROR(IF($C$8=$D$8,'Gen. Prima Directa'!AJ25/'Gen. Prima Directa'!$AQ25,'Gen. Prima Directa'!AJ25/'Gen. Prima Directa'!AJ$44),"")</f>
        <v/>
      </c>
      <c r="AK25" s="75" t="str">
        <f>IFERROR(IF($C$8=$D$8,'Gen. Prima Directa'!AK25/'Gen. Prima Directa'!$AQ25,'Gen. Prima Directa'!AK25/'Gen. Prima Directa'!AK$44),"")</f>
        <v/>
      </c>
      <c r="AL25" s="75" t="str">
        <f>IFERROR(IF($C$8=$D$8,'Gen. Prima Directa'!AL25/'Gen. Prima Directa'!$AQ25,'Gen. Prima Directa'!AL25/'Gen. Prima Directa'!AL$44),"")</f>
        <v/>
      </c>
      <c r="AM25" s="75" t="str">
        <f>IFERROR(IF($C$8=$D$8,'Gen. Prima Directa'!AM25/'Gen. Prima Directa'!$AQ25,'Gen. Prima Directa'!AM25/'Gen. Prima Directa'!AM$44),"")</f>
        <v/>
      </c>
      <c r="AN25" s="75" t="str">
        <f>IFERROR(IF($C$8=$D$8,'Gen. Prima Directa'!AN25/'Gen. Prima Directa'!$AQ25,'Gen. Prima Directa'!AN25/'Gen. Prima Directa'!AN$44),"")</f>
        <v/>
      </c>
      <c r="AO25" s="75" t="str">
        <f>IFERROR(IF($C$8=$D$8,'Gen. Prima Directa'!AO25/'Gen. Prima Directa'!$AQ25,'Gen. Prima Directa'!AO25/'Gen. Prima Directa'!AO$44),"")</f>
        <v/>
      </c>
      <c r="AP25" s="75" t="str">
        <f>IFERROR(IF($C$8=$D$8,'Gen. Prima Directa'!AP25/'Gen. Prima Directa'!$AQ25,'Gen. Prima Directa'!AP25/'Gen. Prima Directa'!AP$44),"")</f>
        <v/>
      </c>
      <c r="AQ25" s="75">
        <f>IFERROR(IF($C$8=$D$8,'Gen. Prima Directa'!AQ25/'Gen. Prima Directa'!$AQ25,'Gen. Prima Directa'!AQ25/'Gen. Prima Directa'!AQ$44),"")</f>
        <v>1.8561667071434189E-2</v>
      </c>
    </row>
    <row r="26" spans="2:43">
      <c r="B26" s="73" t="s">
        <v>309</v>
      </c>
      <c r="C26" s="75">
        <f>IFERROR(IF($C$8=$D$8,'Gen. Prima Directa'!C26/'Gen. Prima Directa'!$AQ26,'Gen. Prima Directa'!C26/'Gen. Prima Directa'!C$44),"")</f>
        <v>4.7176135577678266E-3</v>
      </c>
      <c r="D26" s="75" t="str">
        <f>IFERROR(IF($C$8=$D$8,'Gen. Prima Directa'!D26/'Gen. Prima Directa'!$AQ26,'Gen. Prima Directa'!D26/'Gen. Prima Directa'!D$44),"")</f>
        <v/>
      </c>
      <c r="E26" s="75">
        <f>IFERROR(IF($C$8=$D$8,'Gen. Prima Directa'!E26/'Gen. Prima Directa'!$AQ26,'Gen. Prima Directa'!E26/'Gen. Prima Directa'!E$44),"")</f>
        <v>3.3438175039521317E-4</v>
      </c>
      <c r="F26" s="75" t="str">
        <f>IFERROR(IF($C$8=$D$8,'Gen. Prima Directa'!F26/'Gen. Prima Directa'!$AQ26,'Gen. Prima Directa'!F26/'Gen. Prima Directa'!F$44),"")</f>
        <v/>
      </c>
      <c r="G26" s="75" t="str">
        <f>IFERROR(IF($C$8=$D$8,'Gen. Prima Directa'!G26/'Gen. Prima Directa'!$AQ26,'Gen. Prima Directa'!G26/'Gen. Prima Directa'!G$44),"")</f>
        <v/>
      </c>
      <c r="H26" s="75">
        <f>IFERROR(IF($C$8=$D$8,'Gen. Prima Directa'!H26/'Gen. Prima Directa'!$AQ26,'Gen. Prima Directa'!H26/'Gen. Prima Directa'!H$44),"")</f>
        <v>1.0652010040713786E-3</v>
      </c>
      <c r="I26" s="75">
        <f>IFERROR(IF($C$8=$D$8,'Gen. Prima Directa'!I26/'Gen. Prima Directa'!$AQ26,'Gen. Prima Directa'!I26/'Gen. Prima Directa'!I$44),"")</f>
        <v>3.1543830965084217E-3</v>
      </c>
      <c r="J26" s="75">
        <f>IFERROR(IF($C$8=$D$8,'Gen. Prima Directa'!J26/'Gen. Prima Directa'!$AQ26,'Gen. Prima Directa'!J26/'Gen. Prima Directa'!J$44),"")</f>
        <v>1.5677711985679684E-2</v>
      </c>
      <c r="K26" s="75" t="str">
        <f>IFERROR(IF($C$8=$D$8,'Gen. Prima Directa'!K26/'Gen. Prima Directa'!$AQ26,'Gen. Prima Directa'!K26/'Gen. Prima Directa'!K$44),"")</f>
        <v/>
      </c>
      <c r="L26" s="75" t="str">
        <f>IFERROR(IF($C$8=$D$8,'Gen. Prima Directa'!L26/'Gen. Prima Directa'!$AQ26,'Gen. Prima Directa'!L26/'Gen. Prima Directa'!L$44),"")</f>
        <v/>
      </c>
      <c r="M26" s="75" t="str">
        <f>IFERROR(IF($C$8=$D$8,'Gen. Prima Directa'!M26/'Gen. Prima Directa'!$AQ26,'Gen. Prima Directa'!M26/'Gen. Prima Directa'!M$44),"")</f>
        <v/>
      </c>
      <c r="N26" s="75" t="str">
        <f>IFERROR(IF($C$8=$D$8,'Gen. Prima Directa'!N26/'Gen. Prima Directa'!$AQ26,'Gen. Prima Directa'!N26/'Gen. Prima Directa'!N$44),"")</f>
        <v/>
      </c>
      <c r="O26" s="75" t="str">
        <f>IFERROR(IF($C$8=$D$8,'Gen. Prima Directa'!O26/'Gen. Prima Directa'!$AQ26,'Gen. Prima Directa'!O26/'Gen. Prima Directa'!O$44),"")</f>
        <v/>
      </c>
      <c r="P26" s="75">
        <f>IFERROR(IF($C$8=$D$8,'Gen. Prima Directa'!P26/'Gen. Prima Directa'!$AQ26,'Gen. Prima Directa'!P26/'Gen. Prima Directa'!P$44),"")</f>
        <v>4.3088572809503751E-3</v>
      </c>
      <c r="Q26" s="75" t="str">
        <f>IFERROR(IF($C$8=$D$8,'Gen. Prima Directa'!Q26/'Gen. Prima Directa'!$AQ26,'Gen. Prima Directa'!Q26/'Gen. Prima Directa'!Q$44),"")</f>
        <v/>
      </c>
      <c r="R26" s="75">
        <f>IFERROR(IF($C$8=$D$8,'Gen. Prima Directa'!R26/'Gen. Prima Directa'!$AQ26,'Gen. Prima Directa'!R26/'Gen. Prima Directa'!R$44),"")</f>
        <v>5.2936710407818801E-4</v>
      </c>
      <c r="S26" s="75" t="str">
        <f>IFERROR(IF($C$8=$D$8,'Gen. Prima Directa'!S26/'Gen. Prima Directa'!$AQ26,'Gen. Prima Directa'!S26/'Gen. Prima Directa'!S$44),"")</f>
        <v/>
      </c>
      <c r="T26" s="75">
        <f>IFERROR(IF($C$8=$D$8,'Gen. Prima Directa'!T26/'Gen. Prima Directa'!$AQ26,'Gen. Prima Directa'!T26/'Gen. Prima Directa'!T$44),"")</f>
        <v>3.2616034552831589E-3</v>
      </c>
      <c r="U26" s="75" t="str">
        <f>IFERROR(IF($C$8=$D$8,'Gen. Prima Directa'!U26/'Gen. Prima Directa'!$AQ26,'Gen. Prima Directa'!U26/'Gen. Prima Directa'!U$44),"")</f>
        <v/>
      </c>
      <c r="V26" s="75">
        <f>IFERROR(IF($C$8=$D$8,'Gen. Prima Directa'!V26/'Gen. Prima Directa'!$AQ26,'Gen. Prima Directa'!V26/'Gen. Prima Directa'!V$44),"")</f>
        <v>7.672097201288844E-4</v>
      </c>
      <c r="W26" s="75" t="str">
        <f>IFERROR(IF($C$8=$D$8,'Gen. Prima Directa'!W26/'Gen. Prima Directa'!$AQ26,'Gen. Prima Directa'!W26/'Gen. Prima Directa'!W$44),"")</f>
        <v/>
      </c>
      <c r="X26" s="75">
        <f>IFERROR(IF($C$8=$D$8,'Gen. Prima Directa'!X26/'Gen. Prima Directa'!$AQ26,'Gen. Prima Directa'!X26/'Gen. Prima Directa'!X$44),"")</f>
        <v>6.3502635846307501E-3</v>
      </c>
      <c r="Y26" s="75">
        <f>IFERROR(IF($C$8=$D$8,'Gen. Prima Directa'!Y26/'Gen. Prima Directa'!$AQ26,'Gen. Prima Directa'!Y26/'Gen. Prima Directa'!Y$44),"")</f>
        <v>5.3024599985823965E-4</v>
      </c>
      <c r="Z26" s="75">
        <f>IFERROR(IF($C$8=$D$8,'Gen. Prima Directa'!Z26/'Gen. Prima Directa'!$AQ26,'Gen. Prima Directa'!Z26/'Gen. Prima Directa'!Z$44),"")</f>
        <v>2.0446046649269592E-3</v>
      </c>
      <c r="AA26" s="75">
        <f>IFERROR(IF($C$8=$D$8,'Gen. Prima Directa'!AA26/'Gen. Prima Directa'!$AQ26,'Gen. Prima Directa'!AA26/'Gen. Prima Directa'!AA$44),"")</f>
        <v>1.2903813538329291E-3</v>
      </c>
      <c r="AB26" s="75">
        <f>IFERROR(IF($C$8=$D$8,'Gen. Prima Directa'!AB26/'Gen. Prima Directa'!$AQ26,'Gen. Prima Directa'!AB26/'Gen. Prima Directa'!AB$44),"")</f>
        <v>7.5796223810496201E-4</v>
      </c>
      <c r="AC26" s="75" t="str">
        <f>IFERROR(IF($C$8=$D$8,'Gen. Prima Directa'!AC26/'Gen. Prima Directa'!$AQ26,'Gen. Prima Directa'!AC26/'Gen. Prima Directa'!AC$44),"")</f>
        <v/>
      </c>
      <c r="AD26" s="75" t="str">
        <f>IFERROR(IF($C$8=$D$8,'Gen. Prima Directa'!AD26/'Gen. Prima Directa'!$AQ26,'Gen. Prima Directa'!AD26/'Gen. Prima Directa'!AD$44),"")</f>
        <v/>
      </c>
      <c r="AE26" s="75" t="str">
        <f>IFERROR(IF($C$8=$D$8,'Gen. Prima Directa'!AE26/'Gen. Prima Directa'!$AQ26,'Gen. Prima Directa'!AE26/'Gen. Prima Directa'!AE$44),"")</f>
        <v/>
      </c>
      <c r="AF26" s="75" t="str">
        <f>IFERROR(IF($C$8=$D$8,'Gen. Prima Directa'!AF26/'Gen. Prima Directa'!$AQ26,'Gen. Prima Directa'!AF26/'Gen. Prima Directa'!AF$44),"")</f>
        <v/>
      </c>
      <c r="AG26" s="75" t="str">
        <f>IFERROR(IF($C$8=$D$8,'Gen. Prima Directa'!AG26/'Gen. Prima Directa'!$AQ26,'Gen. Prima Directa'!AG26/'Gen. Prima Directa'!AG$44),"")</f>
        <v/>
      </c>
      <c r="AH26" s="75" t="str">
        <f>IFERROR(IF($C$8=$D$8,'Gen. Prima Directa'!AH26/'Gen. Prima Directa'!$AQ26,'Gen. Prima Directa'!AH26/'Gen. Prima Directa'!AH$44),"")</f>
        <v/>
      </c>
      <c r="AI26" s="75" t="str">
        <f>IFERROR(IF($C$8=$D$8,'Gen. Prima Directa'!AI26/'Gen. Prima Directa'!$AQ26,'Gen. Prima Directa'!AI26/'Gen. Prima Directa'!AI$44),"")</f>
        <v/>
      </c>
      <c r="AJ26" s="75" t="str">
        <f>IFERROR(IF($C$8=$D$8,'Gen. Prima Directa'!AJ26/'Gen. Prima Directa'!$AQ26,'Gen. Prima Directa'!AJ26/'Gen. Prima Directa'!AJ$44),"")</f>
        <v/>
      </c>
      <c r="AK26" s="75" t="str">
        <f>IFERROR(IF($C$8=$D$8,'Gen. Prima Directa'!AK26/'Gen. Prima Directa'!$AQ26,'Gen. Prima Directa'!AK26/'Gen. Prima Directa'!AK$44),"")</f>
        <v/>
      </c>
      <c r="AL26" s="75" t="str">
        <f>IFERROR(IF($C$8=$D$8,'Gen. Prima Directa'!AL26/'Gen. Prima Directa'!$AQ26,'Gen. Prima Directa'!AL26/'Gen. Prima Directa'!AL$44),"")</f>
        <v/>
      </c>
      <c r="AM26" s="75" t="str">
        <f>IFERROR(IF($C$8=$D$8,'Gen. Prima Directa'!AM26/'Gen. Prima Directa'!$AQ26,'Gen. Prima Directa'!AM26/'Gen. Prima Directa'!AM$44),"")</f>
        <v/>
      </c>
      <c r="AN26" s="75" t="str">
        <f>IFERROR(IF($C$8=$D$8,'Gen. Prima Directa'!AN26/'Gen. Prima Directa'!$AQ26,'Gen. Prima Directa'!AN26/'Gen. Prima Directa'!AN$44),"")</f>
        <v/>
      </c>
      <c r="AO26" s="75" t="str">
        <f>IFERROR(IF($C$8=$D$8,'Gen. Prima Directa'!AO26/'Gen. Prima Directa'!$AQ26,'Gen. Prima Directa'!AO26/'Gen. Prima Directa'!AO$44),"")</f>
        <v/>
      </c>
      <c r="AP26" s="75" t="str">
        <f>IFERROR(IF($C$8=$D$8,'Gen. Prima Directa'!AP26/'Gen. Prima Directa'!$AQ26,'Gen. Prima Directa'!AP26/'Gen. Prima Directa'!AP$44),"")</f>
        <v/>
      </c>
      <c r="AQ26" s="75">
        <f>IFERROR(IF($C$8=$D$8,'Gen. Prima Directa'!AQ26/'Gen. Prima Directa'!$AQ26,'Gen. Prima Directa'!AQ26/'Gen. Prima Directa'!AQ$44),"")</f>
        <v>1.4195650842935396E-3</v>
      </c>
    </row>
    <row r="27" spans="2:43">
      <c r="B27" s="73" t="s">
        <v>310</v>
      </c>
      <c r="C27" s="75">
        <f>IFERROR(IF($C$8=$D$8,'Gen. Prima Directa'!C27/'Gen. Prima Directa'!$AQ27,'Gen. Prima Directa'!C27/'Gen. Prima Directa'!C$44),"")</f>
        <v>7.6046994588207064E-5</v>
      </c>
      <c r="D27" s="75" t="str">
        <f>IFERROR(IF($C$8=$D$8,'Gen. Prima Directa'!D27/'Gen. Prima Directa'!$AQ27,'Gen. Prima Directa'!D27/'Gen. Prima Directa'!D$44),"")</f>
        <v/>
      </c>
      <c r="E27" s="75">
        <f>IFERROR(IF($C$8=$D$8,'Gen. Prima Directa'!E27/'Gen. Prima Directa'!$AQ27,'Gen. Prima Directa'!E27/'Gen. Prima Directa'!E$44),"")</f>
        <v>1.9662156074906539E-2</v>
      </c>
      <c r="F27" s="75" t="str">
        <f>IFERROR(IF($C$8=$D$8,'Gen. Prima Directa'!F27/'Gen. Prima Directa'!$AQ27,'Gen. Prima Directa'!F27/'Gen. Prima Directa'!F$44),"")</f>
        <v/>
      </c>
      <c r="G27" s="75" t="str">
        <f>IFERROR(IF($C$8=$D$8,'Gen. Prima Directa'!G27/'Gen. Prima Directa'!$AQ27,'Gen. Prima Directa'!G27/'Gen. Prima Directa'!G$44),"")</f>
        <v/>
      </c>
      <c r="H27" s="75" t="str">
        <f>IFERROR(IF($C$8=$D$8,'Gen. Prima Directa'!H27/'Gen. Prima Directa'!$AQ27,'Gen. Prima Directa'!H27/'Gen. Prima Directa'!H$44),"")</f>
        <v/>
      </c>
      <c r="I27" s="75">
        <f>IFERROR(IF($C$8=$D$8,'Gen. Prima Directa'!I27/'Gen. Prima Directa'!$AQ27,'Gen. Prima Directa'!I27/'Gen. Prima Directa'!I$44),"")</f>
        <v>2.8592992849057121E-2</v>
      </c>
      <c r="J27" s="75">
        <f>IFERROR(IF($C$8=$D$8,'Gen. Prima Directa'!J27/'Gen. Prima Directa'!$AQ27,'Gen. Prima Directa'!J27/'Gen. Prima Directa'!J$44),"")</f>
        <v>2.7780603860215105E-2</v>
      </c>
      <c r="K27" s="75" t="str">
        <f>IFERROR(IF($C$8=$D$8,'Gen. Prima Directa'!K27/'Gen. Prima Directa'!$AQ27,'Gen. Prima Directa'!K27/'Gen. Prima Directa'!K$44),"")</f>
        <v/>
      </c>
      <c r="L27" s="75">
        <f>IFERROR(IF($C$8=$D$8,'Gen. Prima Directa'!L27/'Gen. Prima Directa'!$AQ27,'Gen. Prima Directa'!L27/'Gen. Prima Directa'!L$44),"")</f>
        <v>4.6991310153423477E-3</v>
      </c>
      <c r="M27" s="75" t="str">
        <f>IFERROR(IF($C$8=$D$8,'Gen. Prima Directa'!M27/'Gen. Prima Directa'!$AQ27,'Gen. Prima Directa'!M27/'Gen. Prima Directa'!M$44),"")</f>
        <v/>
      </c>
      <c r="N27" s="75" t="str">
        <f>IFERROR(IF($C$8=$D$8,'Gen. Prima Directa'!N27/'Gen. Prima Directa'!$AQ27,'Gen. Prima Directa'!N27/'Gen. Prima Directa'!N$44),"")</f>
        <v/>
      </c>
      <c r="O27" s="75" t="str">
        <f>IFERROR(IF($C$8=$D$8,'Gen. Prima Directa'!O27/'Gen. Prima Directa'!$AQ27,'Gen. Prima Directa'!O27/'Gen. Prima Directa'!O$44),"")</f>
        <v/>
      </c>
      <c r="P27" s="75">
        <f>IFERROR(IF($C$8=$D$8,'Gen. Prima Directa'!P27/'Gen. Prima Directa'!$AQ27,'Gen. Prima Directa'!P27/'Gen. Prima Directa'!P$44),"")</f>
        <v>1.7639163851898888E-2</v>
      </c>
      <c r="Q27" s="75" t="str">
        <f>IFERROR(IF($C$8=$D$8,'Gen. Prima Directa'!Q27/'Gen. Prima Directa'!$AQ27,'Gen. Prima Directa'!Q27/'Gen. Prima Directa'!Q$44),"")</f>
        <v/>
      </c>
      <c r="R27" s="75">
        <f>IFERROR(IF($C$8=$D$8,'Gen. Prima Directa'!R27/'Gen. Prima Directa'!$AQ27,'Gen. Prima Directa'!R27/'Gen. Prima Directa'!R$44),"")</f>
        <v>2.7651201431237178E-2</v>
      </c>
      <c r="S27" s="75" t="str">
        <f>IFERROR(IF($C$8=$D$8,'Gen. Prima Directa'!S27/'Gen. Prima Directa'!$AQ27,'Gen. Prima Directa'!S27/'Gen. Prima Directa'!S$44),"")</f>
        <v/>
      </c>
      <c r="T27" s="75">
        <f>IFERROR(IF($C$8=$D$8,'Gen. Prima Directa'!T27/'Gen. Prima Directa'!$AQ27,'Gen. Prima Directa'!T27/'Gen. Prima Directa'!T$44),"")</f>
        <v>2.4379621921026322E-2</v>
      </c>
      <c r="U27" s="75" t="str">
        <f>IFERROR(IF($C$8=$D$8,'Gen. Prima Directa'!U27/'Gen. Prima Directa'!$AQ27,'Gen. Prima Directa'!U27/'Gen. Prima Directa'!U$44),"")</f>
        <v/>
      </c>
      <c r="V27" s="75">
        <f>IFERROR(IF($C$8=$D$8,'Gen. Prima Directa'!V27/'Gen. Prima Directa'!$AQ27,'Gen. Prima Directa'!V27/'Gen. Prima Directa'!V$44),"")</f>
        <v>9.6274638601667618E-3</v>
      </c>
      <c r="W27" s="75" t="str">
        <f>IFERROR(IF($C$8=$D$8,'Gen. Prima Directa'!W27/'Gen. Prima Directa'!$AQ27,'Gen. Prima Directa'!W27/'Gen. Prima Directa'!W$44),"")</f>
        <v/>
      </c>
      <c r="X27" s="75">
        <f>IFERROR(IF($C$8=$D$8,'Gen. Prima Directa'!X27/'Gen. Prima Directa'!$AQ27,'Gen. Prima Directa'!X27/'Gen. Prima Directa'!X$44),"")</f>
        <v>1.0715310030376053E-2</v>
      </c>
      <c r="Y27" s="75">
        <f>IFERROR(IF($C$8=$D$8,'Gen. Prima Directa'!Y27/'Gen. Prima Directa'!$AQ27,'Gen. Prima Directa'!Y27/'Gen. Prima Directa'!Y$44),"")</f>
        <v>3.259855729054232E-2</v>
      </c>
      <c r="Z27" s="75" t="str">
        <f>IFERROR(IF($C$8=$D$8,'Gen. Prima Directa'!Z27/'Gen. Prima Directa'!$AQ27,'Gen. Prima Directa'!Z27/'Gen. Prima Directa'!Z$44),"")</f>
        <v/>
      </c>
      <c r="AA27" s="75">
        <f>IFERROR(IF($C$8=$D$8,'Gen. Prima Directa'!AA27/'Gen. Prima Directa'!$AQ27,'Gen. Prima Directa'!AA27/'Gen. Prima Directa'!AA$44),"")</f>
        <v>5.3721743697558361E-2</v>
      </c>
      <c r="AB27" s="75">
        <f>IFERROR(IF($C$8=$D$8,'Gen. Prima Directa'!AB27/'Gen. Prima Directa'!$AQ27,'Gen. Prima Directa'!AB27/'Gen. Prima Directa'!AB$44),"")</f>
        <v>1.7743867397944191E-2</v>
      </c>
      <c r="AC27" s="75" t="str">
        <f>IFERROR(IF($C$8=$D$8,'Gen. Prima Directa'!AC27/'Gen. Prima Directa'!$AQ27,'Gen. Prima Directa'!AC27/'Gen. Prima Directa'!AC$44),"")</f>
        <v/>
      </c>
      <c r="AD27" s="75" t="str">
        <f>IFERROR(IF($C$8=$D$8,'Gen. Prima Directa'!AD27/'Gen. Prima Directa'!$AQ27,'Gen. Prima Directa'!AD27/'Gen. Prima Directa'!AD$44),"")</f>
        <v/>
      </c>
      <c r="AE27" s="75" t="str">
        <f>IFERROR(IF($C$8=$D$8,'Gen. Prima Directa'!AE27/'Gen. Prima Directa'!$AQ27,'Gen. Prima Directa'!AE27/'Gen. Prima Directa'!AE$44),"")</f>
        <v/>
      </c>
      <c r="AF27" s="75" t="str">
        <f>IFERROR(IF($C$8=$D$8,'Gen. Prima Directa'!AF27/'Gen. Prima Directa'!$AQ27,'Gen. Prima Directa'!AF27/'Gen. Prima Directa'!AF$44),"")</f>
        <v/>
      </c>
      <c r="AG27" s="75" t="str">
        <f>IFERROR(IF($C$8=$D$8,'Gen. Prima Directa'!AG27/'Gen. Prima Directa'!$AQ27,'Gen. Prima Directa'!AG27/'Gen. Prima Directa'!AG$44),"")</f>
        <v/>
      </c>
      <c r="AH27" s="75" t="str">
        <f>IFERROR(IF($C$8=$D$8,'Gen. Prima Directa'!AH27/'Gen. Prima Directa'!$AQ27,'Gen. Prima Directa'!AH27/'Gen. Prima Directa'!AH$44),"")</f>
        <v/>
      </c>
      <c r="AI27" s="75" t="str">
        <f>IFERROR(IF($C$8=$D$8,'Gen. Prima Directa'!AI27/'Gen. Prima Directa'!$AQ27,'Gen. Prima Directa'!AI27/'Gen. Prima Directa'!AI$44),"")</f>
        <v/>
      </c>
      <c r="AJ27" s="75" t="str">
        <f>IFERROR(IF($C$8=$D$8,'Gen. Prima Directa'!AJ27/'Gen. Prima Directa'!$AQ27,'Gen. Prima Directa'!AJ27/'Gen. Prima Directa'!AJ$44),"")</f>
        <v/>
      </c>
      <c r="AK27" s="75" t="str">
        <f>IFERROR(IF($C$8=$D$8,'Gen. Prima Directa'!AK27/'Gen. Prima Directa'!$AQ27,'Gen. Prima Directa'!AK27/'Gen. Prima Directa'!AK$44),"")</f>
        <v/>
      </c>
      <c r="AL27" s="75" t="str">
        <f>IFERROR(IF($C$8=$D$8,'Gen. Prima Directa'!AL27/'Gen. Prima Directa'!$AQ27,'Gen. Prima Directa'!AL27/'Gen. Prima Directa'!AL$44),"")</f>
        <v/>
      </c>
      <c r="AM27" s="75" t="str">
        <f>IFERROR(IF($C$8=$D$8,'Gen. Prima Directa'!AM27/'Gen. Prima Directa'!$AQ27,'Gen. Prima Directa'!AM27/'Gen. Prima Directa'!AM$44),"")</f>
        <v/>
      </c>
      <c r="AN27" s="75" t="str">
        <f>IFERROR(IF($C$8=$D$8,'Gen. Prima Directa'!AN27/'Gen. Prima Directa'!$AQ27,'Gen. Prima Directa'!AN27/'Gen. Prima Directa'!AN$44),"")</f>
        <v/>
      </c>
      <c r="AO27" s="75" t="str">
        <f>IFERROR(IF($C$8=$D$8,'Gen. Prima Directa'!AO27/'Gen. Prima Directa'!$AQ27,'Gen. Prima Directa'!AO27/'Gen. Prima Directa'!AO$44),"")</f>
        <v/>
      </c>
      <c r="AP27" s="75" t="str">
        <f>IFERROR(IF($C$8=$D$8,'Gen. Prima Directa'!AP27/'Gen. Prima Directa'!$AQ27,'Gen. Prima Directa'!AP27/'Gen. Prima Directa'!AP$44),"")</f>
        <v/>
      </c>
      <c r="AQ27" s="75">
        <f>IFERROR(IF($C$8=$D$8,'Gen. Prima Directa'!AQ27/'Gen. Prima Directa'!$AQ27,'Gen. Prima Directa'!AQ27/'Gen. Prima Directa'!AQ$44),"")</f>
        <v>1.6339413674557008E-2</v>
      </c>
    </row>
    <row r="28" spans="2:43">
      <c r="B28" s="73" t="s">
        <v>311</v>
      </c>
      <c r="C28" s="75">
        <f>IFERROR(IF($C$8=$D$8,'Gen. Prima Directa'!C28/'Gen. Prima Directa'!$AQ28,'Gen. Prima Directa'!C28/'Gen. Prima Directa'!C$44),"")</f>
        <v>3.2163603879754851E-2</v>
      </c>
      <c r="D28" s="75" t="str">
        <f>IFERROR(IF($C$8=$D$8,'Gen. Prima Directa'!D28/'Gen. Prima Directa'!$AQ28,'Gen. Prima Directa'!D28/'Gen. Prima Directa'!D$44),"")</f>
        <v/>
      </c>
      <c r="E28" s="75">
        <f>IFERROR(IF($C$8=$D$8,'Gen. Prima Directa'!E28/'Gen. Prima Directa'!$AQ28,'Gen. Prima Directa'!E28/'Gen. Prima Directa'!E$44),"")</f>
        <v>2.6832708689585277E-3</v>
      </c>
      <c r="F28" s="75" t="str">
        <f>IFERROR(IF($C$8=$D$8,'Gen. Prima Directa'!F28/'Gen. Prima Directa'!$AQ28,'Gen. Prima Directa'!F28/'Gen. Prima Directa'!F$44),"")</f>
        <v/>
      </c>
      <c r="G28" s="75" t="str">
        <f>IFERROR(IF($C$8=$D$8,'Gen. Prima Directa'!G28/'Gen. Prima Directa'!$AQ28,'Gen. Prima Directa'!G28/'Gen. Prima Directa'!G$44),"")</f>
        <v/>
      </c>
      <c r="H28" s="75">
        <f>IFERROR(IF($C$8=$D$8,'Gen. Prima Directa'!H28/'Gen. Prima Directa'!$AQ28,'Gen. Prima Directa'!H28/'Gen. Prima Directa'!H$44),"")</f>
        <v>1.0734758880640681E-2</v>
      </c>
      <c r="I28" s="75">
        <f>IFERROR(IF($C$8=$D$8,'Gen. Prima Directa'!I28/'Gen. Prima Directa'!$AQ28,'Gen. Prima Directa'!I28/'Gen. Prima Directa'!I$44),"")</f>
        <v>8.1134761443703393E-2</v>
      </c>
      <c r="J28" s="75" t="str">
        <f>IFERROR(IF($C$8=$D$8,'Gen. Prima Directa'!J28/'Gen. Prima Directa'!$AQ28,'Gen. Prima Directa'!J28/'Gen. Prima Directa'!J$44),"")</f>
        <v/>
      </c>
      <c r="K28" s="75" t="str">
        <f>IFERROR(IF($C$8=$D$8,'Gen. Prima Directa'!K28/'Gen. Prima Directa'!$AQ28,'Gen. Prima Directa'!K28/'Gen. Prima Directa'!K$44),"")</f>
        <v/>
      </c>
      <c r="L28" s="75">
        <f>IFERROR(IF($C$8=$D$8,'Gen. Prima Directa'!L28/'Gen. Prima Directa'!$AQ28,'Gen. Prima Directa'!L28/'Gen. Prima Directa'!L$44),"")</f>
        <v>1.1420163664082652E-2</v>
      </c>
      <c r="M28" s="75" t="str">
        <f>IFERROR(IF($C$8=$D$8,'Gen. Prima Directa'!M28/'Gen. Prima Directa'!$AQ28,'Gen. Prima Directa'!M28/'Gen. Prima Directa'!M$44),"")</f>
        <v/>
      </c>
      <c r="N28" s="75" t="str">
        <f>IFERROR(IF($C$8=$D$8,'Gen. Prima Directa'!N28/'Gen. Prima Directa'!$AQ28,'Gen. Prima Directa'!N28/'Gen. Prima Directa'!N$44),"")</f>
        <v/>
      </c>
      <c r="O28" s="75" t="str">
        <f>IFERROR(IF($C$8=$D$8,'Gen. Prima Directa'!O28/'Gen. Prima Directa'!$AQ28,'Gen. Prima Directa'!O28/'Gen. Prima Directa'!O$44),"")</f>
        <v/>
      </c>
      <c r="P28" s="75">
        <f>IFERROR(IF($C$8=$D$8,'Gen. Prima Directa'!P28/'Gen. Prima Directa'!$AQ28,'Gen. Prima Directa'!P28/'Gen. Prima Directa'!P$44),"")</f>
        <v>2.9190712632090111E-4</v>
      </c>
      <c r="Q28" s="75" t="str">
        <f>IFERROR(IF($C$8=$D$8,'Gen. Prima Directa'!Q28/'Gen. Prima Directa'!$AQ28,'Gen. Prima Directa'!Q28/'Gen. Prima Directa'!Q$44),"")</f>
        <v/>
      </c>
      <c r="R28" s="75">
        <f>IFERROR(IF($C$8=$D$8,'Gen. Prima Directa'!R28/'Gen. Prima Directa'!$AQ28,'Gen. Prima Directa'!R28/'Gen. Prima Directa'!R$44),"")</f>
        <v>1.8410360170324241E-2</v>
      </c>
      <c r="S28" s="75" t="str">
        <f>IFERROR(IF($C$8=$D$8,'Gen. Prima Directa'!S28/'Gen. Prima Directa'!$AQ28,'Gen. Prima Directa'!S28/'Gen. Prima Directa'!S$44),"")</f>
        <v/>
      </c>
      <c r="T28" s="75">
        <f>IFERROR(IF($C$8=$D$8,'Gen. Prima Directa'!T28/'Gen. Prima Directa'!$AQ28,'Gen. Prima Directa'!T28/'Gen. Prima Directa'!T$44),"")</f>
        <v>2.6030196982833147E-2</v>
      </c>
      <c r="U28" s="75" t="str">
        <f>IFERROR(IF($C$8=$D$8,'Gen. Prima Directa'!U28/'Gen. Prima Directa'!$AQ28,'Gen. Prima Directa'!U28/'Gen. Prima Directa'!U$44),"")</f>
        <v/>
      </c>
      <c r="V28" s="75">
        <f>IFERROR(IF($C$8=$D$8,'Gen. Prima Directa'!V28/'Gen. Prima Directa'!$AQ28,'Gen. Prima Directa'!V28/'Gen. Prima Directa'!V$44),"")</f>
        <v>4.1736129440404765E-2</v>
      </c>
      <c r="W28" s="75" t="str">
        <f>IFERROR(IF($C$8=$D$8,'Gen. Prima Directa'!W28/'Gen. Prima Directa'!$AQ28,'Gen. Prima Directa'!W28/'Gen. Prima Directa'!W$44),"")</f>
        <v/>
      </c>
      <c r="X28" s="75">
        <f>IFERROR(IF($C$8=$D$8,'Gen. Prima Directa'!X28/'Gen. Prima Directa'!$AQ28,'Gen. Prima Directa'!X28/'Gen. Prima Directa'!X$44),"")</f>
        <v>3.9832718638718935E-2</v>
      </c>
      <c r="Y28" s="75">
        <f>IFERROR(IF($C$8=$D$8,'Gen. Prima Directa'!Y28/'Gen. Prima Directa'!$AQ28,'Gen. Prima Directa'!Y28/'Gen. Prima Directa'!Y$44),"")</f>
        <v>4.3284395542034358E-2</v>
      </c>
      <c r="Z28" s="75" t="str">
        <f>IFERROR(IF($C$8=$D$8,'Gen. Prima Directa'!Z28/'Gen. Prima Directa'!$AQ28,'Gen. Prima Directa'!Z28/'Gen. Prima Directa'!Z$44),"")</f>
        <v/>
      </c>
      <c r="AA28" s="75">
        <f>IFERROR(IF($C$8=$D$8,'Gen. Prima Directa'!AA28/'Gen. Prima Directa'!$AQ28,'Gen. Prima Directa'!AA28/'Gen. Prima Directa'!AA$44),"")</f>
        <v>8.2540152663285599E-3</v>
      </c>
      <c r="AB28" s="75">
        <f>IFERROR(IF($C$8=$D$8,'Gen. Prima Directa'!AB28/'Gen. Prima Directa'!$AQ28,'Gen. Prima Directa'!AB28/'Gen. Prima Directa'!AB$44),"")</f>
        <v>4.1984186907644369E-2</v>
      </c>
      <c r="AC28" s="75" t="str">
        <f>IFERROR(IF($C$8=$D$8,'Gen. Prima Directa'!AC28/'Gen. Prima Directa'!$AQ28,'Gen. Prima Directa'!AC28/'Gen. Prima Directa'!AC$44),"")</f>
        <v/>
      </c>
      <c r="AD28" s="75" t="str">
        <f>IFERROR(IF($C$8=$D$8,'Gen. Prima Directa'!AD28/'Gen. Prima Directa'!$AQ28,'Gen. Prima Directa'!AD28/'Gen. Prima Directa'!AD$44),"")</f>
        <v/>
      </c>
      <c r="AE28" s="75" t="str">
        <f>IFERROR(IF($C$8=$D$8,'Gen. Prima Directa'!AE28/'Gen. Prima Directa'!$AQ28,'Gen. Prima Directa'!AE28/'Gen. Prima Directa'!AE$44),"")</f>
        <v/>
      </c>
      <c r="AF28" s="75" t="str">
        <f>IFERROR(IF($C$8=$D$8,'Gen. Prima Directa'!AF28/'Gen. Prima Directa'!$AQ28,'Gen. Prima Directa'!AF28/'Gen. Prima Directa'!AF$44),"")</f>
        <v/>
      </c>
      <c r="AG28" s="75" t="str">
        <f>IFERROR(IF($C$8=$D$8,'Gen. Prima Directa'!AG28/'Gen. Prima Directa'!$AQ28,'Gen. Prima Directa'!AG28/'Gen. Prima Directa'!AG$44),"")</f>
        <v/>
      </c>
      <c r="AH28" s="75" t="str">
        <f>IFERROR(IF($C$8=$D$8,'Gen. Prima Directa'!AH28/'Gen. Prima Directa'!$AQ28,'Gen. Prima Directa'!AH28/'Gen. Prima Directa'!AH$44),"")</f>
        <v/>
      </c>
      <c r="AI28" s="75" t="str">
        <f>IFERROR(IF($C$8=$D$8,'Gen. Prima Directa'!AI28/'Gen. Prima Directa'!$AQ28,'Gen. Prima Directa'!AI28/'Gen. Prima Directa'!AI$44),"")</f>
        <v/>
      </c>
      <c r="AJ28" s="75" t="str">
        <f>IFERROR(IF($C$8=$D$8,'Gen. Prima Directa'!AJ28/'Gen. Prima Directa'!$AQ28,'Gen. Prima Directa'!AJ28/'Gen. Prima Directa'!AJ$44),"")</f>
        <v/>
      </c>
      <c r="AK28" s="75" t="str">
        <f>IFERROR(IF($C$8=$D$8,'Gen. Prima Directa'!AK28/'Gen. Prima Directa'!$AQ28,'Gen. Prima Directa'!AK28/'Gen. Prima Directa'!AK$44),"")</f>
        <v/>
      </c>
      <c r="AL28" s="75" t="str">
        <f>IFERROR(IF($C$8=$D$8,'Gen. Prima Directa'!AL28/'Gen. Prima Directa'!$AQ28,'Gen. Prima Directa'!AL28/'Gen. Prima Directa'!AL$44),"")</f>
        <v/>
      </c>
      <c r="AM28" s="75" t="str">
        <f>IFERROR(IF($C$8=$D$8,'Gen. Prima Directa'!AM28/'Gen. Prima Directa'!$AQ28,'Gen. Prima Directa'!AM28/'Gen. Prima Directa'!AM$44),"")</f>
        <v/>
      </c>
      <c r="AN28" s="75" t="str">
        <f>IFERROR(IF($C$8=$D$8,'Gen. Prima Directa'!AN28/'Gen. Prima Directa'!$AQ28,'Gen. Prima Directa'!AN28/'Gen. Prima Directa'!AN$44),"")</f>
        <v/>
      </c>
      <c r="AO28" s="75" t="str">
        <f>IFERROR(IF($C$8=$D$8,'Gen. Prima Directa'!AO28/'Gen. Prima Directa'!$AQ28,'Gen. Prima Directa'!AO28/'Gen. Prima Directa'!AO$44),"")</f>
        <v/>
      </c>
      <c r="AP28" s="75" t="str">
        <f>IFERROR(IF($C$8=$D$8,'Gen. Prima Directa'!AP28/'Gen. Prima Directa'!$AQ28,'Gen. Prima Directa'!AP28/'Gen. Prima Directa'!AP$44),"")</f>
        <v/>
      </c>
      <c r="AQ28" s="75">
        <f>IFERROR(IF($C$8=$D$8,'Gen. Prima Directa'!AQ28/'Gen. Prima Directa'!$AQ28,'Gen. Prima Directa'!AQ28/'Gen. Prima Directa'!AQ$44),"")</f>
        <v>2.6714953440962648E-2</v>
      </c>
    </row>
    <row r="29" spans="2:43">
      <c r="B29" s="73" t="s">
        <v>312</v>
      </c>
      <c r="C29" s="75">
        <f>IFERROR(IF($C$8=$D$8,'Gen. Prima Directa'!C29/'Gen. Prima Directa'!$AQ29,'Gen. Prima Directa'!C29/'Gen. Prima Directa'!C$44),"")</f>
        <v>2.5199004123902929E-4</v>
      </c>
      <c r="D29" s="75" t="str">
        <f>IFERROR(IF($C$8=$D$8,'Gen. Prima Directa'!D29/'Gen. Prima Directa'!$AQ29,'Gen. Prima Directa'!D29/'Gen. Prima Directa'!D$44),"")</f>
        <v/>
      </c>
      <c r="E29" s="75">
        <f>IFERROR(IF($C$8=$D$8,'Gen. Prima Directa'!E29/'Gen. Prima Directa'!$AQ29,'Gen. Prima Directa'!E29/'Gen. Prima Directa'!E$44),"")</f>
        <v>1.24255180074828E-4</v>
      </c>
      <c r="F29" s="75" t="str">
        <f>IFERROR(IF($C$8=$D$8,'Gen. Prima Directa'!F29/'Gen. Prima Directa'!$AQ29,'Gen. Prima Directa'!F29/'Gen. Prima Directa'!F$44),"")</f>
        <v/>
      </c>
      <c r="G29" s="75" t="str">
        <f>IFERROR(IF($C$8=$D$8,'Gen. Prima Directa'!G29/'Gen. Prima Directa'!$AQ29,'Gen. Prima Directa'!G29/'Gen. Prima Directa'!G$44),"")</f>
        <v/>
      </c>
      <c r="H29" s="75" t="str">
        <f>IFERROR(IF($C$8=$D$8,'Gen. Prima Directa'!H29/'Gen. Prima Directa'!$AQ29,'Gen. Prima Directa'!H29/'Gen. Prima Directa'!H$44),"")</f>
        <v/>
      </c>
      <c r="I29" s="75">
        <f>IFERROR(IF($C$8=$D$8,'Gen. Prima Directa'!I29/'Gen. Prima Directa'!$AQ29,'Gen. Prima Directa'!I29/'Gen. Prima Directa'!I$44),"")</f>
        <v>3.3502389470883897E-4</v>
      </c>
      <c r="J29" s="75" t="str">
        <f>IFERROR(IF($C$8=$D$8,'Gen. Prima Directa'!J29/'Gen. Prima Directa'!$AQ29,'Gen. Prima Directa'!J29/'Gen. Prima Directa'!J$44),"")</f>
        <v/>
      </c>
      <c r="K29" s="75" t="str">
        <f>IFERROR(IF($C$8=$D$8,'Gen. Prima Directa'!K29/'Gen. Prima Directa'!$AQ29,'Gen. Prima Directa'!K29/'Gen. Prima Directa'!K$44),"")</f>
        <v/>
      </c>
      <c r="L29" s="75">
        <f>IFERROR(IF($C$8=$D$8,'Gen. Prima Directa'!L29/'Gen. Prima Directa'!$AQ29,'Gen. Prima Directa'!L29/'Gen. Prima Directa'!L$44),"")</f>
        <v>3.7916242498878532E-4</v>
      </c>
      <c r="M29" s="75" t="str">
        <f>IFERROR(IF($C$8=$D$8,'Gen. Prima Directa'!M29/'Gen. Prima Directa'!$AQ29,'Gen. Prima Directa'!M29/'Gen. Prima Directa'!M$44),"")</f>
        <v/>
      </c>
      <c r="N29" s="75" t="str">
        <f>IFERROR(IF($C$8=$D$8,'Gen. Prima Directa'!N29/'Gen. Prima Directa'!$AQ29,'Gen. Prima Directa'!N29/'Gen. Prima Directa'!N$44),"")</f>
        <v/>
      </c>
      <c r="O29" s="75" t="str">
        <f>IFERROR(IF($C$8=$D$8,'Gen. Prima Directa'!O29/'Gen. Prima Directa'!$AQ29,'Gen. Prima Directa'!O29/'Gen. Prima Directa'!O$44),"")</f>
        <v/>
      </c>
      <c r="P29" s="75">
        <f>IFERROR(IF($C$8=$D$8,'Gen. Prima Directa'!P29/'Gen. Prima Directa'!$AQ29,'Gen. Prima Directa'!P29/'Gen. Prima Directa'!P$44),"")</f>
        <v>1.5397690831341938E-4</v>
      </c>
      <c r="Q29" s="75" t="str">
        <f>IFERROR(IF($C$8=$D$8,'Gen. Prima Directa'!Q29/'Gen. Prima Directa'!$AQ29,'Gen. Prima Directa'!Q29/'Gen. Prima Directa'!Q$44),"")</f>
        <v/>
      </c>
      <c r="R29" s="75">
        <f>IFERROR(IF($C$8=$D$8,'Gen. Prima Directa'!R29/'Gen. Prima Directa'!$AQ29,'Gen. Prima Directa'!R29/'Gen. Prima Directa'!R$44),"")</f>
        <v>2.2774005763571943E-3</v>
      </c>
      <c r="S29" s="75" t="str">
        <f>IFERROR(IF($C$8=$D$8,'Gen. Prima Directa'!S29/'Gen. Prima Directa'!$AQ29,'Gen. Prima Directa'!S29/'Gen. Prima Directa'!S$44),"")</f>
        <v/>
      </c>
      <c r="T29" s="75">
        <f>IFERROR(IF($C$8=$D$8,'Gen. Prima Directa'!T29/'Gen. Prima Directa'!$AQ29,'Gen. Prima Directa'!T29/'Gen. Prima Directa'!T$44),"")</f>
        <v>2.2062217823997057E-4</v>
      </c>
      <c r="U29" s="75" t="str">
        <f>IFERROR(IF($C$8=$D$8,'Gen. Prima Directa'!U29/'Gen. Prima Directa'!$AQ29,'Gen. Prima Directa'!U29/'Gen. Prima Directa'!U$44),"")</f>
        <v/>
      </c>
      <c r="V29" s="75">
        <f>IFERROR(IF($C$8=$D$8,'Gen. Prima Directa'!V29/'Gen. Prima Directa'!$AQ29,'Gen. Prima Directa'!V29/'Gen. Prima Directa'!V$44),"")</f>
        <v>4.7229433897116635E-4</v>
      </c>
      <c r="W29" s="75" t="str">
        <f>IFERROR(IF($C$8=$D$8,'Gen. Prima Directa'!W29/'Gen. Prima Directa'!$AQ29,'Gen. Prima Directa'!W29/'Gen. Prima Directa'!W$44),"")</f>
        <v/>
      </c>
      <c r="X29" s="75" t="str">
        <f>IFERROR(IF($C$8=$D$8,'Gen. Prima Directa'!X29/'Gen. Prima Directa'!$AQ29,'Gen. Prima Directa'!X29/'Gen. Prima Directa'!X$44),"")</f>
        <v/>
      </c>
      <c r="Y29" s="75">
        <f>IFERROR(IF($C$8=$D$8,'Gen. Prima Directa'!Y29/'Gen. Prima Directa'!$AQ29,'Gen. Prima Directa'!Y29/'Gen. Prima Directa'!Y$44),"")</f>
        <v>2.8015226908225033E-4</v>
      </c>
      <c r="Z29" s="75" t="str">
        <f>IFERROR(IF($C$8=$D$8,'Gen. Prima Directa'!Z29/'Gen. Prima Directa'!$AQ29,'Gen. Prima Directa'!Z29/'Gen. Prima Directa'!Z$44),"")</f>
        <v/>
      </c>
      <c r="AA29" s="75">
        <f>IFERROR(IF($C$8=$D$8,'Gen. Prima Directa'!AA29/'Gen. Prima Directa'!$AQ29,'Gen. Prima Directa'!AA29/'Gen. Prima Directa'!AA$44),"")</f>
        <v>2.137143522031953E-5</v>
      </c>
      <c r="AB29" s="75">
        <f>IFERROR(IF($C$8=$D$8,'Gen. Prima Directa'!AB29/'Gen. Prima Directa'!$AQ29,'Gen. Prima Directa'!AB29/'Gen. Prima Directa'!AB$44),"")</f>
        <v>1.499885797980025E-3</v>
      </c>
      <c r="AC29" s="75" t="str">
        <f>IFERROR(IF($C$8=$D$8,'Gen. Prima Directa'!AC29/'Gen. Prima Directa'!$AQ29,'Gen. Prima Directa'!AC29/'Gen. Prima Directa'!AC$44),"")</f>
        <v/>
      </c>
      <c r="AD29" s="75" t="str">
        <f>IFERROR(IF($C$8=$D$8,'Gen. Prima Directa'!AD29/'Gen. Prima Directa'!$AQ29,'Gen. Prima Directa'!AD29/'Gen. Prima Directa'!AD$44),"")</f>
        <v/>
      </c>
      <c r="AE29" s="75" t="str">
        <f>IFERROR(IF($C$8=$D$8,'Gen. Prima Directa'!AE29/'Gen. Prima Directa'!$AQ29,'Gen. Prima Directa'!AE29/'Gen. Prima Directa'!AE$44),"")</f>
        <v/>
      </c>
      <c r="AF29" s="75" t="str">
        <f>IFERROR(IF($C$8=$D$8,'Gen. Prima Directa'!AF29/'Gen. Prima Directa'!$AQ29,'Gen. Prima Directa'!AF29/'Gen. Prima Directa'!AF$44),"")</f>
        <v/>
      </c>
      <c r="AG29" s="75" t="str">
        <f>IFERROR(IF($C$8=$D$8,'Gen. Prima Directa'!AG29/'Gen. Prima Directa'!$AQ29,'Gen. Prima Directa'!AG29/'Gen. Prima Directa'!AG$44),"")</f>
        <v/>
      </c>
      <c r="AH29" s="75" t="str">
        <f>IFERROR(IF($C$8=$D$8,'Gen. Prima Directa'!AH29/'Gen. Prima Directa'!$AQ29,'Gen. Prima Directa'!AH29/'Gen. Prima Directa'!AH$44),"")</f>
        <v/>
      </c>
      <c r="AI29" s="75" t="str">
        <f>IFERROR(IF($C$8=$D$8,'Gen. Prima Directa'!AI29/'Gen. Prima Directa'!$AQ29,'Gen. Prima Directa'!AI29/'Gen. Prima Directa'!AI$44),"")</f>
        <v/>
      </c>
      <c r="AJ29" s="75" t="str">
        <f>IFERROR(IF($C$8=$D$8,'Gen. Prima Directa'!AJ29/'Gen. Prima Directa'!$AQ29,'Gen. Prima Directa'!AJ29/'Gen. Prima Directa'!AJ$44),"")</f>
        <v/>
      </c>
      <c r="AK29" s="75" t="str">
        <f>IFERROR(IF($C$8=$D$8,'Gen. Prima Directa'!AK29/'Gen. Prima Directa'!$AQ29,'Gen. Prima Directa'!AK29/'Gen. Prima Directa'!AK$44),"")</f>
        <v/>
      </c>
      <c r="AL29" s="75" t="str">
        <f>IFERROR(IF($C$8=$D$8,'Gen. Prima Directa'!AL29/'Gen. Prima Directa'!$AQ29,'Gen. Prima Directa'!AL29/'Gen. Prima Directa'!AL$44),"")</f>
        <v/>
      </c>
      <c r="AM29" s="75" t="str">
        <f>IFERROR(IF($C$8=$D$8,'Gen. Prima Directa'!AM29/'Gen. Prima Directa'!$AQ29,'Gen. Prima Directa'!AM29/'Gen. Prima Directa'!AM$44),"")</f>
        <v/>
      </c>
      <c r="AN29" s="75" t="str">
        <f>IFERROR(IF($C$8=$D$8,'Gen. Prima Directa'!AN29/'Gen. Prima Directa'!$AQ29,'Gen. Prima Directa'!AN29/'Gen. Prima Directa'!AN$44),"")</f>
        <v/>
      </c>
      <c r="AO29" s="75" t="str">
        <f>IFERROR(IF($C$8=$D$8,'Gen. Prima Directa'!AO29/'Gen. Prima Directa'!$AQ29,'Gen. Prima Directa'!AO29/'Gen. Prima Directa'!AO$44),"")</f>
        <v/>
      </c>
      <c r="AP29" s="75" t="str">
        <f>IFERROR(IF($C$8=$D$8,'Gen. Prima Directa'!AP29/'Gen. Prima Directa'!$AQ29,'Gen. Prima Directa'!AP29/'Gen. Prima Directa'!AP$44),"")</f>
        <v/>
      </c>
      <c r="AQ29" s="75">
        <f>IFERROR(IF($C$8=$D$8,'Gen. Prima Directa'!AQ29/'Gen. Prima Directa'!$AQ29,'Gen. Prima Directa'!AQ29/'Gen. Prima Directa'!AQ$44),"")</f>
        <v>5.5407358421929098E-4</v>
      </c>
    </row>
    <row r="30" spans="2:43">
      <c r="B30" s="73" t="s">
        <v>313</v>
      </c>
      <c r="C30" s="75">
        <f>IFERROR(IF($C$8=$D$8,'Gen. Prima Directa'!C30/'Gen. Prima Directa'!$AQ30,'Gen. Prima Directa'!C30/'Gen. Prima Directa'!C$44),"")</f>
        <v>2.0062150316518514E-2</v>
      </c>
      <c r="D30" s="75" t="str">
        <f>IFERROR(IF($C$8=$D$8,'Gen. Prima Directa'!D30/'Gen. Prima Directa'!$AQ30,'Gen. Prima Directa'!D30/'Gen. Prima Directa'!D$44),"")</f>
        <v/>
      </c>
      <c r="E30" s="75">
        <f>IFERROR(IF($C$8=$D$8,'Gen. Prima Directa'!E30/'Gen. Prima Directa'!$AQ30,'Gen. Prima Directa'!E30/'Gen. Prima Directa'!E$44),"")</f>
        <v>1.9389384271635171E-3</v>
      </c>
      <c r="F30" s="75" t="str">
        <f>IFERROR(IF($C$8=$D$8,'Gen. Prima Directa'!F30/'Gen. Prima Directa'!$AQ30,'Gen. Prima Directa'!F30/'Gen. Prima Directa'!F$44),"")</f>
        <v/>
      </c>
      <c r="G30" s="75" t="str">
        <f>IFERROR(IF($C$8=$D$8,'Gen. Prima Directa'!G30/'Gen. Prima Directa'!$AQ30,'Gen. Prima Directa'!G30/'Gen. Prima Directa'!G$44),"")</f>
        <v/>
      </c>
      <c r="H30" s="75">
        <f>IFERROR(IF($C$8=$D$8,'Gen. Prima Directa'!H30/'Gen. Prima Directa'!$AQ30,'Gen. Prima Directa'!H30/'Gen. Prima Directa'!H$44),"")</f>
        <v>2.081332892472532E-3</v>
      </c>
      <c r="I30" s="75">
        <f>IFERROR(IF($C$8=$D$8,'Gen. Prima Directa'!I30/'Gen. Prima Directa'!$AQ30,'Gen. Prima Directa'!I30/'Gen. Prima Directa'!I$44),"")</f>
        <v>1.2444240573538969E-3</v>
      </c>
      <c r="J30" s="75">
        <f>IFERROR(IF($C$8=$D$8,'Gen. Prima Directa'!J30/'Gen. Prima Directa'!$AQ30,'Gen. Prima Directa'!J30/'Gen. Prima Directa'!J$44),"")</f>
        <v>7.9479776093365222E-4</v>
      </c>
      <c r="K30" s="75" t="str">
        <f>IFERROR(IF($C$8=$D$8,'Gen. Prima Directa'!K30/'Gen. Prima Directa'!$AQ30,'Gen. Prima Directa'!K30/'Gen. Prima Directa'!K$44),"")</f>
        <v/>
      </c>
      <c r="L30" s="75">
        <f>IFERROR(IF($C$8=$D$8,'Gen. Prima Directa'!L30/'Gen. Prima Directa'!$AQ30,'Gen. Prima Directa'!L30/'Gen. Prima Directa'!L$44),"")</f>
        <v>5.3112536152653031E-4</v>
      </c>
      <c r="M30" s="75" t="str">
        <f>IFERROR(IF($C$8=$D$8,'Gen. Prima Directa'!M30/'Gen. Prima Directa'!$AQ30,'Gen. Prima Directa'!M30/'Gen. Prima Directa'!M$44),"")</f>
        <v/>
      </c>
      <c r="N30" s="75" t="str">
        <f>IFERROR(IF($C$8=$D$8,'Gen. Prima Directa'!N30/'Gen. Prima Directa'!$AQ30,'Gen. Prima Directa'!N30/'Gen. Prima Directa'!N$44),"")</f>
        <v/>
      </c>
      <c r="O30" s="75" t="str">
        <f>IFERROR(IF($C$8=$D$8,'Gen. Prima Directa'!O30/'Gen. Prima Directa'!$AQ30,'Gen. Prima Directa'!O30/'Gen. Prima Directa'!O$44),"")</f>
        <v/>
      </c>
      <c r="P30" s="75">
        <f>IFERROR(IF($C$8=$D$8,'Gen. Prima Directa'!P30/'Gen. Prima Directa'!$AQ30,'Gen. Prima Directa'!P30/'Gen. Prima Directa'!P$44),"")</f>
        <v>5.8220958361120852E-3</v>
      </c>
      <c r="Q30" s="75" t="str">
        <f>IFERROR(IF($C$8=$D$8,'Gen. Prima Directa'!Q30/'Gen. Prima Directa'!$AQ30,'Gen. Prima Directa'!Q30/'Gen. Prima Directa'!Q$44),"")</f>
        <v/>
      </c>
      <c r="R30" s="75">
        <f>IFERROR(IF($C$8=$D$8,'Gen. Prima Directa'!R30/'Gen. Prima Directa'!$AQ30,'Gen. Prima Directa'!R30/'Gen. Prima Directa'!R$44),"")</f>
        <v>2.2738371082008163E-3</v>
      </c>
      <c r="S30" s="75" t="str">
        <f>IFERROR(IF($C$8=$D$8,'Gen. Prima Directa'!S30/'Gen. Prima Directa'!$AQ30,'Gen. Prima Directa'!S30/'Gen. Prima Directa'!S$44),"")</f>
        <v/>
      </c>
      <c r="T30" s="75">
        <f>IFERROR(IF($C$8=$D$8,'Gen. Prima Directa'!T30/'Gen. Prima Directa'!$AQ30,'Gen. Prima Directa'!T30/'Gen. Prima Directa'!T$44),"")</f>
        <v>3.2317169354027964E-3</v>
      </c>
      <c r="U30" s="75" t="str">
        <f>IFERROR(IF($C$8=$D$8,'Gen. Prima Directa'!U30/'Gen. Prima Directa'!$AQ30,'Gen. Prima Directa'!U30/'Gen. Prima Directa'!U$44),"")</f>
        <v/>
      </c>
      <c r="V30" s="75">
        <f>IFERROR(IF($C$8=$D$8,'Gen. Prima Directa'!V30/'Gen. Prima Directa'!$AQ30,'Gen. Prima Directa'!V30/'Gen. Prima Directa'!V$44),"")</f>
        <v>2.5262783212700291E-3</v>
      </c>
      <c r="W30" s="75" t="str">
        <f>IFERROR(IF($C$8=$D$8,'Gen. Prima Directa'!W30/'Gen. Prima Directa'!$AQ30,'Gen. Prima Directa'!W30/'Gen. Prima Directa'!W$44),"")</f>
        <v/>
      </c>
      <c r="X30" s="75" t="str">
        <f>IFERROR(IF($C$8=$D$8,'Gen. Prima Directa'!X30/'Gen. Prima Directa'!$AQ30,'Gen. Prima Directa'!X30/'Gen. Prima Directa'!X$44),"")</f>
        <v/>
      </c>
      <c r="Y30" s="75">
        <f>IFERROR(IF($C$8=$D$8,'Gen. Prima Directa'!Y30/'Gen. Prima Directa'!$AQ30,'Gen. Prima Directa'!Y30/'Gen. Prima Directa'!Y$44),"")</f>
        <v>3.8320788401441765E-3</v>
      </c>
      <c r="Z30" s="75" t="str">
        <f>IFERROR(IF($C$8=$D$8,'Gen. Prima Directa'!Z30/'Gen. Prima Directa'!$AQ30,'Gen. Prima Directa'!Z30/'Gen. Prima Directa'!Z$44),"")</f>
        <v/>
      </c>
      <c r="AA30" s="75">
        <f>IFERROR(IF($C$8=$D$8,'Gen. Prima Directa'!AA30/'Gen. Prima Directa'!$AQ30,'Gen. Prima Directa'!AA30/'Gen. Prima Directa'!AA$44),"")</f>
        <v>2.84531517092345E-3</v>
      </c>
      <c r="AB30" s="75">
        <f>IFERROR(IF($C$8=$D$8,'Gen. Prima Directa'!AB30/'Gen. Prima Directa'!$AQ30,'Gen. Prima Directa'!AB30/'Gen. Prima Directa'!AB$44),"")</f>
        <v>3.2949247190031863E-3</v>
      </c>
      <c r="AC30" s="75" t="str">
        <f>IFERROR(IF($C$8=$D$8,'Gen. Prima Directa'!AC30/'Gen. Prima Directa'!$AQ30,'Gen. Prima Directa'!AC30/'Gen. Prima Directa'!AC$44),"")</f>
        <v/>
      </c>
      <c r="AD30" s="75" t="str">
        <f>IFERROR(IF($C$8=$D$8,'Gen. Prima Directa'!AD30/'Gen. Prima Directa'!$AQ30,'Gen. Prima Directa'!AD30/'Gen. Prima Directa'!AD$44),"")</f>
        <v/>
      </c>
      <c r="AE30" s="75" t="str">
        <f>IFERROR(IF($C$8=$D$8,'Gen. Prima Directa'!AE30/'Gen. Prima Directa'!$AQ30,'Gen. Prima Directa'!AE30/'Gen. Prima Directa'!AE$44),"")</f>
        <v/>
      </c>
      <c r="AF30" s="75" t="str">
        <f>IFERROR(IF($C$8=$D$8,'Gen. Prima Directa'!AF30/'Gen. Prima Directa'!$AQ30,'Gen. Prima Directa'!AF30/'Gen. Prima Directa'!AF$44),"")</f>
        <v/>
      </c>
      <c r="AG30" s="75" t="str">
        <f>IFERROR(IF($C$8=$D$8,'Gen. Prima Directa'!AG30/'Gen. Prima Directa'!$AQ30,'Gen. Prima Directa'!AG30/'Gen. Prima Directa'!AG$44),"")</f>
        <v/>
      </c>
      <c r="AH30" s="75" t="str">
        <f>IFERROR(IF($C$8=$D$8,'Gen. Prima Directa'!AH30/'Gen. Prima Directa'!$AQ30,'Gen. Prima Directa'!AH30/'Gen. Prima Directa'!AH$44),"")</f>
        <v/>
      </c>
      <c r="AI30" s="75" t="str">
        <f>IFERROR(IF($C$8=$D$8,'Gen. Prima Directa'!AI30/'Gen. Prima Directa'!$AQ30,'Gen. Prima Directa'!AI30/'Gen. Prima Directa'!AI$44),"")</f>
        <v/>
      </c>
      <c r="AJ30" s="75" t="str">
        <f>IFERROR(IF($C$8=$D$8,'Gen. Prima Directa'!AJ30/'Gen. Prima Directa'!$AQ30,'Gen. Prima Directa'!AJ30/'Gen. Prima Directa'!AJ$44),"")</f>
        <v/>
      </c>
      <c r="AK30" s="75" t="str">
        <f>IFERROR(IF($C$8=$D$8,'Gen. Prima Directa'!AK30/'Gen. Prima Directa'!$AQ30,'Gen. Prima Directa'!AK30/'Gen. Prima Directa'!AK$44),"")</f>
        <v/>
      </c>
      <c r="AL30" s="75" t="str">
        <f>IFERROR(IF($C$8=$D$8,'Gen. Prima Directa'!AL30/'Gen. Prima Directa'!$AQ30,'Gen. Prima Directa'!AL30/'Gen. Prima Directa'!AL$44),"")</f>
        <v/>
      </c>
      <c r="AM30" s="75" t="str">
        <f>IFERROR(IF($C$8=$D$8,'Gen. Prima Directa'!AM30/'Gen. Prima Directa'!$AQ30,'Gen. Prima Directa'!AM30/'Gen. Prima Directa'!AM$44),"")</f>
        <v/>
      </c>
      <c r="AN30" s="75" t="str">
        <f>IFERROR(IF($C$8=$D$8,'Gen. Prima Directa'!AN30/'Gen. Prima Directa'!$AQ30,'Gen. Prima Directa'!AN30/'Gen. Prima Directa'!AN$44),"")</f>
        <v/>
      </c>
      <c r="AO30" s="75" t="str">
        <f>IFERROR(IF($C$8=$D$8,'Gen. Prima Directa'!AO30/'Gen. Prima Directa'!$AQ30,'Gen. Prima Directa'!AO30/'Gen. Prima Directa'!AO$44),"")</f>
        <v/>
      </c>
      <c r="AP30" s="75" t="str">
        <f>IFERROR(IF($C$8=$D$8,'Gen. Prima Directa'!AP30/'Gen. Prima Directa'!$AQ30,'Gen. Prima Directa'!AP30/'Gen. Prima Directa'!AP$44),"")</f>
        <v/>
      </c>
      <c r="AQ30" s="75">
        <f>IFERROR(IF($C$8=$D$8,'Gen. Prima Directa'!AQ30/'Gen. Prima Directa'!$AQ30,'Gen. Prima Directa'!AQ30/'Gen. Prima Directa'!AQ$44),"")</f>
        <v>3.2058678897539691E-3</v>
      </c>
    </row>
    <row r="31" spans="2:43">
      <c r="B31" s="73" t="s">
        <v>314</v>
      </c>
      <c r="C31" s="75" t="str">
        <f>IFERROR(IF($C$8=$D$8,'Gen. Prima Directa'!C31/'Gen. Prima Directa'!$AQ31,'Gen. Prima Directa'!C31/'Gen. Prima Directa'!C$44),"")</f>
        <v/>
      </c>
      <c r="D31" s="75" t="str">
        <f>IFERROR(IF($C$8=$D$8,'Gen. Prima Directa'!D31/'Gen. Prima Directa'!$AQ31,'Gen. Prima Directa'!D31/'Gen. Prima Directa'!D$44),"")</f>
        <v/>
      </c>
      <c r="E31" s="75">
        <f>IFERROR(IF($C$8=$D$8,'Gen. Prima Directa'!E31/'Gen. Prima Directa'!$AQ31,'Gen. Prima Directa'!E31/'Gen. Prima Directa'!E$44),"")</f>
        <v>9.0099072893624524E-2</v>
      </c>
      <c r="F31" s="75" t="str">
        <f>IFERROR(IF($C$8=$D$8,'Gen. Prima Directa'!F31/'Gen. Prima Directa'!$AQ31,'Gen. Prima Directa'!F31/'Gen. Prima Directa'!F$44),"")</f>
        <v/>
      </c>
      <c r="G31" s="75" t="str">
        <f>IFERROR(IF($C$8=$D$8,'Gen. Prima Directa'!G31/'Gen. Prima Directa'!$AQ31,'Gen. Prima Directa'!G31/'Gen. Prima Directa'!G$44),"")</f>
        <v/>
      </c>
      <c r="H31" s="75">
        <f>IFERROR(IF($C$8=$D$8,'Gen. Prima Directa'!H31/'Gen. Prima Directa'!$AQ31,'Gen. Prima Directa'!H31/'Gen. Prima Directa'!H$44),"")</f>
        <v>1.2011543442595748E-2</v>
      </c>
      <c r="I31" s="75">
        <f>IFERROR(IF($C$8=$D$8,'Gen. Prima Directa'!I31/'Gen. Prima Directa'!$AQ31,'Gen. Prima Directa'!I31/'Gen. Prima Directa'!I$44),"")</f>
        <v>5.9258284312815955E-2</v>
      </c>
      <c r="J31" s="75">
        <f>IFERROR(IF($C$8=$D$8,'Gen. Prima Directa'!J31/'Gen. Prima Directa'!$AQ31,'Gen. Prima Directa'!J31/'Gen. Prima Directa'!J$44),"")</f>
        <v>3.0097440850319325E-2</v>
      </c>
      <c r="K31" s="75" t="str">
        <f>IFERROR(IF($C$8=$D$8,'Gen. Prima Directa'!K31/'Gen. Prima Directa'!$AQ31,'Gen. Prima Directa'!K31/'Gen. Prima Directa'!K$44),"")</f>
        <v/>
      </c>
      <c r="L31" s="75">
        <f>IFERROR(IF($C$8=$D$8,'Gen. Prima Directa'!L31/'Gen. Prima Directa'!$AQ31,'Gen. Prima Directa'!L31/'Gen. Prima Directa'!L$44),"")</f>
        <v>6.719498121047815E-2</v>
      </c>
      <c r="M31" s="75" t="str">
        <f>IFERROR(IF($C$8=$D$8,'Gen. Prima Directa'!M31/'Gen. Prima Directa'!$AQ31,'Gen. Prima Directa'!M31/'Gen. Prima Directa'!M$44),"")</f>
        <v/>
      </c>
      <c r="N31" s="75" t="str">
        <f>IFERROR(IF($C$8=$D$8,'Gen. Prima Directa'!N31/'Gen. Prima Directa'!$AQ31,'Gen. Prima Directa'!N31/'Gen. Prima Directa'!N$44),"")</f>
        <v/>
      </c>
      <c r="O31" s="75" t="str">
        <f>IFERROR(IF($C$8=$D$8,'Gen. Prima Directa'!O31/'Gen. Prima Directa'!$AQ31,'Gen. Prima Directa'!O31/'Gen. Prima Directa'!O$44),"")</f>
        <v/>
      </c>
      <c r="P31" s="75">
        <f>IFERROR(IF($C$8=$D$8,'Gen. Prima Directa'!P31/'Gen. Prima Directa'!$AQ31,'Gen. Prima Directa'!P31/'Gen. Prima Directa'!P$44),"")</f>
        <v>4.2392788317838291E-2</v>
      </c>
      <c r="Q31" s="75" t="str">
        <f>IFERROR(IF($C$8=$D$8,'Gen. Prima Directa'!Q31/'Gen. Prima Directa'!$AQ31,'Gen. Prima Directa'!Q31/'Gen. Prima Directa'!Q$44),"")</f>
        <v/>
      </c>
      <c r="R31" s="75">
        <f>IFERROR(IF($C$8=$D$8,'Gen. Prima Directa'!R31/'Gen. Prima Directa'!$AQ31,'Gen. Prima Directa'!R31/'Gen. Prima Directa'!R$44),"")</f>
        <v>7.8423469229127921E-2</v>
      </c>
      <c r="S31" s="75" t="str">
        <f>IFERROR(IF($C$8=$D$8,'Gen. Prima Directa'!S31/'Gen. Prima Directa'!$AQ31,'Gen. Prima Directa'!S31/'Gen. Prima Directa'!S$44),"")</f>
        <v/>
      </c>
      <c r="T31" s="75">
        <f>IFERROR(IF($C$8=$D$8,'Gen. Prima Directa'!T31/'Gen. Prima Directa'!$AQ31,'Gen. Prima Directa'!T31/'Gen. Prima Directa'!T$44),"")</f>
        <v>0.10401824817375799</v>
      </c>
      <c r="U31" s="75" t="str">
        <f>IFERROR(IF($C$8=$D$8,'Gen. Prima Directa'!U31/'Gen. Prima Directa'!$AQ31,'Gen. Prima Directa'!U31/'Gen. Prima Directa'!U$44),"")</f>
        <v/>
      </c>
      <c r="V31" s="75">
        <f>IFERROR(IF($C$8=$D$8,'Gen. Prima Directa'!V31/'Gen. Prima Directa'!$AQ31,'Gen. Prima Directa'!V31/'Gen. Prima Directa'!V$44),"")</f>
        <v>4.0163155585102313E-2</v>
      </c>
      <c r="W31" s="75" t="str">
        <f>IFERROR(IF($C$8=$D$8,'Gen. Prima Directa'!W31/'Gen. Prima Directa'!$AQ31,'Gen. Prima Directa'!W31/'Gen. Prima Directa'!W$44),"")</f>
        <v/>
      </c>
      <c r="X31" s="75" t="str">
        <f>IFERROR(IF($C$8=$D$8,'Gen. Prima Directa'!X31/'Gen. Prima Directa'!$AQ31,'Gen. Prima Directa'!X31/'Gen. Prima Directa'!X$44),"")</f>
        <v/>
      </c>
      <c r="Y31" s="75">
        <f>IFERROR(IF($C$8=$D$8,'Gen. Prima Directa'!Y31/'Gen. Prima Directa'!$AQ31,'Gen. Prima Directa'!Y31/'Gen. Prima Directa'!Y$44),"")</f>
        <v>6.5111143815494779E-2</v>
      </c>
      <c r="Z31" s="75">
        <f>IFERROR(IF($C$8=$D$8,'Gen. Prima Directa'!Z31/'Gen. Prima Directa'!$AQ31,'Gen. Prima Directa'!Z31/'Gen. Prima Directa'!Z$44),"")</f>
        <v>2.7171719889160901E-3</v>
      </c>
      <c r="AA31" s="75">
        <f>IFERROR(IF($C$8=$D$8,'Gen. Prima Directa'!AA31/'Gen. Prima Directa'!$AQ31,'Gen. Prima Directa'!AA31/'Gen. Prima Directa'!AA$44),"")</f>
        <v>6.262165122832325E-2</v>
      </c>
      <c r="AB31" s="75">
        <f>IFERROR(IF($C$8=$D$8,'Gen. Prima Directa'!AB31/'Gen. Prima Directa'!$AQ31,'Gen. Prima Directa'!AB31/'Gen. Prima Directa'!AB$44),"")</f>
        <v>3.7645952386328209E-2</v>
      </c>
      <c r="AC31" s="75">
        <f>IFERROR(IF($C$8=$D$8,'Gen. Prima Directa'!AC31/'Gen. Prima Directa'!$AQ31,'Gen. Prima Directa'!AC31/'Gen. Prima Directa'!AC$44),"")</f>
        <v>0.21760291805110923</v>
      </c>
      <c r="AD31" s="75" t="str">
        <f>IFERROR(IF($C$8=$D$8,'Gen. Prima Directa'!AD31/'Gen. Prima Directa'!$AQ31,'Gen. Prima Directa'!AD31/'Gen. Prima Directa'!AD$44),"")</f>
        <v/>
      </c>
      <c r="AE31" s="75" t="str">
        <f>IFERROR(IF($C$8=$D$8,'Gen. Prima Directa'!AE31/'Gen. Prima Directa'!$AQ31,'Gen. Prima Directa'!AE31/'Gen. Prima Directa'!AE$44),"")</f>
        <v/>
      </c>
      <c r="AF31" s="75" t="str">
        <f>IFERROR(IF($C$8=$D$8,'Gen. Prima Directa'!AF31/'Gen. Prima Directa'!$AQ31,'Gen. Prima Directa'!AF31/'Gen. Prima Directa'!AF$44),"")</f>
        <v/>
      </c>
      <c r="AG31" s="75" t="str">
        <f>IFERROR(IF($C$8=$D$8,'Gen. Prima Directa'!AG31/'Gen. Prima Directa'!$AQ31,'Gen. Prima Directa'!AG31/'Gen. Prima Directa'!AG$44),"")</f>
        <v/>
      </c>
      <c r="AH31" s="75" t="str">
        <f>IFERROR(IF($C$8=$D$8,'Gen. Prima Directa'!AH31/'Gen. Prima Directa'!$AQ31,'Gen. Prima Directa'!AH31/'Gen. Prima Directa'!AH$44),"")</f>
        <v/>
      </c>
      <c r="AI31" s="75" t="str">
        <f>IFERROR(IF($C$8=$D$8,'Gen. Prima Directa'!AI31/'Gen. Prima Directa'!$AQ31,'Gen. Prima Directa'!AI31/'Gen. Prima Directa'!AI$44),"")</f>
        <v/>
      </c>
      <c r="AJ31" s="75" t="str">
        <f>IFERROR(IF($C$8=$D$8,'Gen. Prima Directa'!AJ31/'Gen. Prima Directa'!$AQ31,'Gen. Prima Directa'!AJ31/'Gen. Prima Directa'!AJ$44),"")</f>
        <v/>
      </c>
      <c r="AK31" s="75" t="str">
        <f>IFERROR(IF($C$8=$D$8,'Gen. Prima Directa'!AK31/'Gen. Prima Directa'!$AQ31,'Gen. Prima Directa'!AK31/'Gen. Prima Directa'!AK$44),"")</f>
        <v/>
      </c>
      <c r="AL31" s="75" t="str">
        <f>IFERROR(IF($C$8=$D$8,'Gen. Prima Directa'!AL31/'Gen. Prima Directa'!$AQ31,'Gen. Prima Directa'!AL31/'Gen. Prima Directa'!AL$44),"")</f>
        <v/>
      </c>
      <c r="AM31" s="75" t="str">
        <f>IFERROR(IF($C$8=$D$8,'Gen. Prima Directa'!AM31/'Gen. Prima Directa'!$AQ31,'Gen. Prima Directa'!AM31/'Gen. Prima Directa'!AM$44),"")</f>
        <v/>
      </c>
      <c r="AN31" s="75" t="str">
        <f>IFERROR(IF($C$8=$D$8,'Gen. Prima Directa'!AN31/'Gen. Prima Directa'!$AQ31,'Gen. Prima Directa'!AN31/'Gen. Prima Directa'!AN$44),"")</f>
        <v/>
      </c>
      <c r="AO31" s="75" t="str">
        <f>IFERROR(IF($C$8=$D$8,'Gen. Prima Directa'!AO31/'Gen. Prima Directa'!$AQ31,'Gen. Prima Directa'!AO31/'Gen. Prima Directa'!AO$44),"")</f>
        <v/>
      </c>
      <c r="AP31" s="75" t="str">
        <f>IFERROR(IF($C$8=$D$8,'Gen. Prima Directa'!AP31/'Gen. Prima Directa'!$AQ31,'Gen. Prima Directa'!AP31/'Gen. Prima Directa'!AP$44),"")</f>
        <v/>
      </c>
      <c r="AQ31" s="75">
        <f>IFERROR(IF($C$8=$D$8,'Gen. Prima Directa'!AQ31/'Gen. Prima Directa'!$AQ31,'Gen. Prima Directa'!AQ31/'Gen. Prima Directa'!AQ$44),"")</f>
        <v>4.9606919692988478E-2</v>
      </c>
    </row>
    <row r="32" spans="2:43">
      <c r="B32" s="73" t="s">
        <v>315</v>
      </c>
      <c r="C32" s="75">
        <f>IFERROR(IF($C$8=$D$8,'Gen. Prima Directa'!C32/'Gen. Prima Directa'!$AQ32,'Gen. Prima Directa'!C32/'Gen. Prima Directa'!C$44),"")</f>
        <v>8.4877772864562856E-2</v>
      </c>
      <c r="D32" s="75" t="str">
        <f>IFERROR(IF($C$8=$D$8,'Gen. Prima Directa'!D32/'Gen. Prima Directa'!$AQ32,'Gen. Prima Directa'!D32/'Gen. Prima Directa'!D$44),"")</f>
        <v/>
      </c>
      <c r="E32" s="75">
        <f>IFERROR(IF($C$8=$D$8,'Gen. Prima Directa'!E32/'Gen. Prima Directa'!$AQ32,'Gen. Prima Directa'!E32/'Gen. Prima Directa'!E$44),"")</f>
        <v>1.862346870971654E-2</v>
      </c>
      <c r="F32" s="75" t="str">
        <f>IFERROR(IF($C$8=$D$8,'Gen. Prima Directa'!F32/'Gen. Prima Directa'!$AQ32,'Gen. Prima Directa'!F32/'Gen. Prima Directa'!F$44),"")</f>
        <v/>
      </c>
      <c r="G32" s="75" t="str">
        <f>IFERROR(IF($C$8=$D$8,'Gen. Prima Directa'!G32/'Gen. Prima Directa'!$AQ32,'Gen. Prima Directa'!G32/'Gen. Prima Directa'!G$44),"")</f>
        <v/>
      </c>
      <c r="H32" s="75">
        <f>IFERROR(IF($C$8=$D$8,'Gen. Prima Directa'!H32/'Gen. Prima Directa'!$AQ32,'Gen. Prima Directa'!H32/'Gen. Prima Directa'!H$44),"")</f>
        <v>6.0954066966607545E-2</v>
      </c>
      <c r="I32" s="75">
        <f>IFERROR(IF($C$8=$D$8,'Gen. Prima Directa'!I32/'Gen. Prima Directa'!$AQ32,'Gen. Prima Directa'!I32/'Gen. Prima Directa'!I$44),"")</f>
        <v>0.13410634024996895</v>
      </c>
      <c r="J32" s="75">
        <f>IFERROR(IF($C$8=$D$8,'Gen. Prima Directa'!J32/'Gen. Prima Directa'!$AQ32,'Gen. Prima Directa'!J32/'Gen. Prima Directa'!J$44),"")</f>
        <v>0.244212053943902</v>
      </c>
      <c r="K32" s="75" t="str">
        <f>IFERROR(IF($C$8=$D$8,'Gen. Prima Directa'!K32/'Gen. Prima Directa'!$AQ32,'Gen. Prima Directa'!K32/'Gen. Prima Directa'!K$44),"")</f>
        <v/>
      </c>
      <c r="L32" s="75">
        <f>IFERROR(IF($C$8=$D$8,'Gen. Prima Directa'!L32/'Gen. Prima Directa'!$AQ32,'Gen. Prima Directa'!L32/'Gen. Prima Directa'!L$44),"")</f>
        <v>2.6540028899774935E-2</v>
      </c>
      <c r="M32" s="75" t="str">
        <f>IFERROR(IF($C$8=$D$8,'Gen. Prima Directa'!M32/'Gen. Prima Directa'!$AQ32,'Gen. Prima Directa'!M32/'Gen. Prima Directa'!M$44),"")</f>
        <v/>
      </c>
      <c r="N32" s="75" t="str">
        <f>IFERROR(IF($C$8=$D$8,'Gen. Prima Directa'!N32/'Gen. Prima Directa'!$AQ32,'Gen. Prima Directa'!N32/'Gen. Prima Directa'!N$44),"")</f>
        <v/>
      </c>
      <c r="O32" s="75" t="str">
        <f>IFERROR(IF($C$8=$D$8,'Gen. Prima Directa'!O32/'Gen. Prima Directa'!$AQ32,'Gen. Prima Directa'!O32/'Gen. Prima Directa'!O$44),"")</f>
        <v/>
      </c>
      <c r="P32" s="75">
        <f>IFERROR(IF($C$8=$D$8,'Gen. Prima Directa'!P32/'Gen. Prima Directa'!$AQ32,'Gen. Prima Directa'!P32/'Gen. Prima Directa'!P$44),"")</f>
        <v>9.2507172692270198E-2</v>
      </c>
      <c r="Q32" s="75" t="str">
        <f>IFERROR(IF($C$8=$D$8,'Gen. Prima Directa'!Q32/'Gen. Prima Directa'!$AQ32,'Gen. Prima Directa'!Q32/'Gen. Prima Directa'!Q$44),"")</f>
        <v/>
      </c>
      <c r="R32" s="75">
        <f>IFERROR(IF($C$8=$D$8,'Gen. Prima Directa'!R32/'Gen. Prima Directa'!$AQ32,'Gen. Prima Directa'!R32/'Gen. Prima Directa'!R$44),"")</f>
        <v>2.8535405182292129E-2</v>
      </c>
      <c r="S32" s="75" t="str">
        <f>IFERROR(IF($C$8=$D$8,'Gen. Prima Directa'!S32/'Gen. Prima Directa'!$AQ32,'Gen. Prima Directa'!S32/'Gen. Prima Directa'!S$44),"")</f>
        <v/>
      </c>
      <c r="T32" s="75">
        <f>IFERROR(IF($C$8=$D$8,'Gen. Prima Directa'!T32/'Gen. Prima Directa'!$AQ32,'Gen. Prima Directa'!T32/'Gen. Prima Directa'!T$44),"")</f>
        <v>3.1430373302148762E-2</v>
      </c>
      <c r="U32" s="75" t="str">
        <f>IFERROR(IF($C$8=$D$8,'Gen. Prima Directa'!U32/'Gen. Prima Directa'!$AQ32,'Gen. Prima Directa'!U32/'Gen. Prima Directa'!U$44),"")</f>
        <v/>
      </c>
      <c r="V32" s="75">
        <f>IFERROR(IF($C$8=$D$8,'Gen. Prima Directa'!V32/'Gen. Prima Directa'!$AQ32,'Gen. Prima Directa'!V32/'Gen. Prima Directa'!V$44),"")</f>
        <v>2.6836914031014941E-2</v>
      </c>
      <c r="W32" s="75" t="str">
        <f>IFERROR(IF($C$8=$D$8,'Gen. Prima Directa'!W32/'Gen. Prima Directa'!$AQ32,'Gen. Prima Directa'!W32/'Gen. Prima Directa'!W$44),"")</f>
        <v/>
      </c>
      <c r="X32" s="75">
        <f>IFERROR(IF($C$8=$D$8,'Gen. Prima Directa'!X32/'Gen. Prima Directa'!$AQ32,'Gen. Prima Directa'!X32/'Gen. Prima Directa'!X$44),"")</f>
        <v>0.17200695554040693</v>
      </c>
      <c r="Y32" s="75">
        <f>IFERROR(IF($C$8=$D$8,'Gen. Prima Directa'!Y32/'Gen. Prima Directa'!$AQ32,'Gen. Prima Directa'!Y32/'Gen. Prima Directa'!Y$44),"")</f>
        <v>6.2437551155979452E-2</v>
      </c>
      <c r="Z32" s="75">
        <f>IFERROR(IF($C$8=$D$8,'Gen. Prima Directa'!Z32/'Gen. Prima Directa'!$AQ32,'Gen. Prima Directa'!Z32/'Gen. Prima Directa'!Z$44),"")</f>
        <v>2.9266542914279051E-2</v>
      </c>
      <c r="AA32" s="75">
        <f>IFERROR(IF($C$8=$D$8,'Gen. Prima Directa'!AA32/'Gen. Prima Directa'!$AQ32,'Gen. Prima Directa'!AA32/'Gen. Prima Directa'!AA$44),"")</f>
        <v>5.0516999843384078E-2</v>
      </c>
      <c r="AB32" s="75">
        <f>IFERROR(IF($C$8=$D$8,'Gen. Prima Directa'!AB32/'Gen. Prima Directa'!$AQ32,'Gen. Prima Directa'!AB32/'Gen. Prima Directa'!AB$44),"")</f>
        <v>1.4339556406796313E-2</v>
      </c>
      <c r="AC32" s="75" t="str">
        <f>IFERROR(IF($C$8=$D$8,'Gen. Prima Directa'!AC32/'Gen. Prima Directa'!$AQ32,'Gen. Prima Directa'!AC32/'Gen. Prima Directa'!AC$44),"")</f>
        <v/>
      </c>
      <c r="AD32" s="75">
        <f>IFERROR(IF($C$8=$D$8,'Gen. Prima Directa'!AD32/'Gen. Prima Directa'!$AQ32,'Gen. Prima Directa'!AD32/'Gen. Prima Directa'!AD$44),"")</f>
        <v>1.3719496473056758E-3</v>
      </c>
      <c r="AE32" s="75" t="str">
        <f>IFERROR(IF($C$8=$D$8,'Gen. Prima Directa'!AE32/'Gen. Prima Directa'!$AQ32,'Gen. Prima Directa'!AE32/'Gen. Prima Directa'!AE$44),"")</f>
        <v/>
      </c>
      <c r="AF32" s="75" t="str">
        <f>IFERROR(IF($C$8=$D$8,'Gen. Prima Directa'!AF32/'Gen. Prima Directa'!$AQ32,'Gen. Prima Directa'!AF32/'Gen. Prima Directa'!AF$44),"")</f>
        <v/>
      </c>
      <c r="AG32" s="75" t="str">
        <f>IFERROR(IF($C$8=$D$8,'Gen. Prima Directa'!AG32/'Gen. Prima Directa'!$AQ32,'Gen. Prima Directa'!AG32/'Gen. Prima Directa'!AG$44),"")</f>
        <v/>
      </c>
      <c r="AH32" s="75" t="str">
        <f>IFERROR(IF($C$8=$D$8,'Gen. Prima Directa'!AH32/'Gen. Prima Directa'!$AQ32,'Gen. Prima Directa'!AH32/'Gen. Prima Directa'!AH$44),"")</f>
        <v/>
      </c>
      <c r="AI32" s="75" t="str">
        <f>IFERROR(IF($C$8=$D$8,'Gen. Prima Directa'!AI32/'Gen. Prima Directa'!$AQ32,'Gen. Prima Directa'!AI32/'Gen. Prima Directa'!AI$44),"")</f>
        <v/>
      </c>
      <c r="AJ32" s="75" t="str">
        <f>IFERROR(IF($C$8=$D$8,'Gen. Prima Directa'!AJ32/'Gen. Prima Directa'!$AQ32,'Gen. Prima Directa'!AJ32/'Gen. Prima Directa'!AJ$44),"")</f>
        <v/>
      </c>
      <c r="AK32" s="75" t="str">
        <f>IFERROR(IF($C$8=$D$8,'Gen. Prima Directa'!AK32/'Gen. Prima Directa'!$AQ32,'Gen. Prima Directa'!AK32/'Gen. Prima Directa'!AK$44),"")</f>
        <v/>
      </c>
      <c r="AL32" s="75" t="str">
        <f>IFERROR(IF($C$8=$D$8,'Gen. Prima Directa'!AL32/'Gen. Prima Directa'!$AQ32,'Gen. Prima Directa'!AL32/'Gen. Prima Directa'!AL$44),"")</f>
        <v/>
      </c>
      <c r="AM32" s="75" t="str">
        <f>IFERROR(IF($C$8=$D$8,'Gen. Prima Directa'!AM32/'Gen. Prima Directa'!$AQ32,'Gen. Prima Directa'!AM32/'Gen. Prima Directa'!AM$44),"")</f>
        <v/>
      </c>
      <c r="AN32" s="75" t="str">
        <f>IFERROR(IF($C$8=$D$8,'Gen. Prima Directa'!AN32/'Gen. Prima Directa'!$AQ32,'Gen. Prima Directa'!AN32/'Gen. Prima Directa'!AN$44),"")</f>
        <v/>
      </c>
      <c r="AO32" s="75" t="str">
        <f>IFERROR(IF($C$8=$D$8,'Gen. Prima Directa'!AO32/'Gen. Prima Directa'!$AQ32,'Gen. Prima Directa'!AO32/'Gen. Prima Directa'!AO$44),"")</f>
        <v/>
      </c>
      <c r="AP32" s="75" t="str">
        <f>IFERROR(IF($C$8=$D$8,'Gen. Prima Directa'!AP32/'Gen. Prima Directa'!$AQ32,'Gen. Prima Directa'!AP32/'Gen. Prima Directa'!AP$44),"")</f>
        <v/>
      </c>
      <c r="AQ32" s="75">
        <f>IFERROR(IF($C$8=$D$8,'Gen. Prima Directa'!AQ32/'Gen. Prima Directa'!$AQ32,'Gen. Prima Directa'!AQ32/'Gen. Prima Directa'!AQ$44),"")</f>
        <v>4.1658760313193412E-2</v>
      </c>
    </row>
    <row r="33" spans="2:43">
      <c r="B33" s="73" t="s">
        <v>316</v>
      </c>
      <c r="C33" s="75" t="str">
        <f>IFERROR(IF($C$8=$D$8,'Gen. Prima Directa'!C33/'Gen. Prima Directa'!$AQ33,'Gen. Prima Directa'!C33/'Gen. Prima Directa'!C$44),"")</f>
        <v/>
      </c>
      <c r="D33" s="75" t="str">
        <f>IFERROR(IF($C$8=$D$8,'Gen. Prima Directa'!D33/'Gen. Prima Directa'!$AQ33,'Gen. Prima Directa'!D33/'Gen. Prima Directa'!D$44),"")</f>
        <v/>
      </c>
      <c r="E33" s="75">
        <f>IFERROR(IF($C$8=$D$8,'Gen. Prima Directa'!E33/'Gen. Prima Directa'!$AQ33,'Gen. Prima Directa'!E33/'Gen. Prima Directa'!E$44),"")</f>
        <v>1.3647289248116127E-5</v>
      </c>
      <c r="F33" s="75" t="str">
        <f>IFERROR(IF($C$8=$D$8,'Gen. Prima Directa'!F33/'Gen. Prima Directa'!$AQ33,'Gen. Prima Directa'!F33/'Gen. Prima Directa'!F$44),"")</f>
        <v/>
      </c>
      <c r="G33" s="75" t="str">
        <f>IFERROR(IF($C$8=$D$8,'Gen. Prima Directa'!G33/'Gen. Prima Directa'!$AQ33,'Gen. Prima Directa'!G33/'Gen. Prima Directa'!G$44),"")</f>
        <v/>
      </c>
      <c r="H33" s="75" t="str">
        <f>IFERROR(IF($C$8=$D$8,'Gen. Prima Directa'!H33/'Gen. Prima Directa'!$AQ33,'Gen. Prima Directa'!H33/'Gen. Prima Directa'!H$44),"")</f>
        <v/>
      </c>
      <c r="I33" s="75" t="str">
        <f>IFERROR(IF($C$8=$D$8,'Gen. Prima Directa'!I33/'Gen. Prima Directa'!$AQ33,'Gen. Prima Directa'!I33/'Gen. Prima Directa'!I$44),"")</f>
        <v/>
      </c>
      <c r="J33" s="75" t="str">
        <f>IFERROR(IF($C$8=$D$8,'Gen. Prima Directa'!J33/'Gen. Prima Directa'!$AQ33,'Gen. Prima Directa'!J33/'Gen. Prima Directa'!J$44),"")</f>
        <v/>
      </c>
      <c r="K33" s="75" t="str">
        <f>IFERROR(IF($C$8=$D$8,'Gen. Prima Directa'!K33/'Gen. Prima Directa'!$AQ33,'Gen. Prima Directa'!K33/'Gen. Prima Directa'!K$44),"")</f>
        <v/>
      </c>
      <c r="L33" s="75" t="str">
        <f>IFERROR(IF($C$8=$D$8,'Gen. Prima Directa'!L33/'Gen. Prima Directa'!$AQ33,'Gen. Prima Directa'!L33/'Gen. Prima Directa'!L$44),"")</f>
        <v/>
      </c>
      <c r="M33" s="75" t="str">
        <f>IFERROR(IF($C$8=$D$8,'Gen. Prima Directa'!M33/'Gen. Prima Directa'!$AQ33,'Gen. Prima Directa'!M33/'Gen. Prima Directa'!M$44),"")</f>
        <v/>
      </c>
      <c r="N33" s="75" t="str">
        <f>IFERROR(IF($C$8=$D$8,'Gen. Prima Directa'!N33/'Gen. Prima Directa'!$AQ33,'Gen. Prima Directa'!N33/'Gen. Prima Directa'!N$44),"")</f>
        <v/>
      </c>
      <c r="O33" s="75" t="str">
        <f>IFERROR(IF($C$8=$D$8,'Gen. Prima Directa'!O33/'Gen. Prima Directa'!$AQ33,'Gen. Prima Directa'!O33/'Gen. Prima Directa'!O$44),"")</f>
        <v/>
      </c>
      <c r="P33" s="75">
        <f>IFERROR(IF($C$8=$D$8,'Gen. Prima Directa'!P33/'Gen. Prima Directa'!$AQ33,'Gen. Prima Directa'!P33/'Gen. Prima Directa'!P$44),"")</f>
        <v>1.8685479378469607E-5</v>
      </c>
      <c r="Q33" s="75" t="str">
        <f>IFERROR(IF($C$8=$D$8,'Gen. Prima Directa'!Q33/'Gen. Prima Directa'!$AQ33,'Gen. Prima Directa'!Q33/'Gen. Prima Directa'!Q$44),"")</f>
        <v/>
      </c>
      <c r="R33" s="75" t="str">
        <f>IFERROR(IF($C$8=$D$8,'Gen. Prima Directa'!R33/'Gen. Prima Directa'!$AQ33,'Gen. Prima Directa'!R33/'Gen. Prima Directa'!R$44),"")</f>
        <v/>
      </c>
      <c r="S33" s="75" t="str">
        <f>IFERROR(IF($C$8=$D$8,'Gen. Prima Directa'!S33/'Gen. Prima Directa'!$AQ33,'Gen. Prima Directa'!S33/'Gen. Prima Directa'!S$44),"")</f>
        <v/>
      </c>
      <c r="T33" s="75">
        <f>IFERROR(IF($C$8=$D$8,'Gen. Prima Directa'!T33/'Gen. Prima Directa'!$AQ33,'Gen. Prima Directa'!T33/'Gen. Prima Directa'!T$44),"")</f>
        <v>1.465401307100329E-3</v>
      </c>
      <c r="U33" s="75" t="str">
        <f>IFERROR(IF($C$8=$D$8,'Gen. Prima Directa'!U33/'Gen. Prima Directa'!$AQ33,'Gen. Prima Directa'!U33/'Gen. Prima Directa'!U$44),"")</f>
        <v/>
      </c>
      <c r="V33" s="75">
        <f>IFERROR(IF($C$8=$D$8,'Gen. Prima Directa'!V33/'Gen. Prima Directa'!$AQ33,'Gen. Prima Directa'!V33/'Gen. Prima Directa'!V$44),"")</f>
        <v>1.6837007249177638E-2</v>
      </c>
      <c r="W33" s="75" t="str">
        <f>IFERROR(IF($C$8=$D$8,'Gen. Prima Directa'!W33/'Gen. Prima Directa'!$AQ33,'Gen. Prima Directa'!W33/'Gen. Prima Directa'!W$44),"")</f>
        <v/>
      </c>
      <c r="X33" s="75">
        <f>IFERROR(IF($C$8=$D$8,'Gen. Prima Directa'!X33/'Gen. Prima Directa'!$AQ33,'Gen. Prima Directa'!X33/'Gen. Prima Directa'!X$44),"")</f>
        <v>1.5039078493757072E-3</v>
      </c>
      <c r="Y33" s="75" t="str">
        <f>IFERROR(IF($C$8=$D$8,'Gen. Prima Directa'!Y33/'Gen. Prima Directa'!$AQ33,'Gen. Prima Directa'!Y33/'Gen. Prima Directa'!Y$44),"")</f>
        <v/>
      </c>
      <c r="Z33" s="75" t="str">
        <f>IFERROR(IF($C$8=$D$8,'Gen. Prima Directa'!Z33/'Gen. Prima Directa'!$AQ33,'Gen. Prima Directa'!Z33/'Gen. Prima Directa'!Z$44),"")</f>
        <v/>
      </c>
      <c r="AA33" s="75">
        <f>IFERROR(IF($C$8=$D$8,'Gen. Prima Directa'!AA33/'Gen. Prima Directa'!$AQ33,'Gen. Prima Directa'!AA33/'Gen. Prima Directa'!AA$44),"")</f>
        <v>8.6306058596805535E-4</v>
      </c>
      <c r="AB33" s="75" t="str">
        <f>IFERROR(IF($C$8=$D$8,'Gen. Prima Directa'!AB33/'Gen. Prima Directa'!$AQ33,'Gen. Prima Directa'!AB33/'Gen. Prima Directa'!AB$44),"")</f>
        <v/>
      </c>
      <c r="AC33" s="75" t="str">
        <f>IFERROR(IF($C$8=$D$8,'Gen. Prima Directa'!AC33/'Gen. Prima Directa'!$AQ33,'Gen. Prima Directa'!AC33/'Gen. Prima Directa'!AC$44),"")</f>
        <v/>
      </c>
      <c r="AD33" s="75">
        <f>IFERROR(IF($C$8=$D$8,'Gen. Prima Directa'!AD33/'Gen. Prima Directa'!$AQ33,'Gen. Prima Directa'!AD33/'Gen. Prima Directa'!AD$44),"")</f>
        <v>6.4897669617489412E-2</v>
      </c>
      <c r="AE33" s="75" t="str">
        <f>IFERROR(IF($C$8=$D$8,'Gen. Prima Directa'!AE33/'Gen. Prima Directa'!$AQ33,'Gen. Prima Directa'!AE33/'Gen. Prima Directa'!AE$44),"")</f>
        <v/>
      </c>
      <c r="AF33" s="75" t="str">
        <f>IFERROR(IF($C$8=$D$8,'Gen. Prima Directa'!AF33/'Gen. Prima Directa'!$AQ33,'Gen. Prima Directa'!AF33/'Gen. Prima Directa'!AF$44),"")</f>
        <v/>
      </c>
      <c r="AG33" s="75" t="str">
        <f>IFERROR(IF($C$8=$D$8,'Gen. Prima Directa'!AG33/'Gen. Prima Directa'!$AQ33,'Gen. Prima Directa'!AG33/'Gen. Prima Directa'!AG$44),"")</f>
        <v/>
      </c>
      <c r="AH33" s="75" t="str">
        <f>IFERROR(IF($C$8=$D$8,'Gen. Prima Directa'!AH33/'Gen. Prima Directa'!$AQ33,'Gen. Prima Directa'!AH33/'Gen. Prima Directa'!AH$44),"")</f>
        <v/>
      </c>
      <c r="AI33" s="75" t="str">
        <f>IFERROR(IF($C$8=$D$8,'Gen. Prima Directa'!AI33/'Gen. Prima Directa'!$AQ33,'Gen. Prima Directa'!AI33/'Gen. Prima Directa'!AI$44),"")</f>
        <v/>
      </c>
      <c r="AJ33" s="75" t="str">
        <f>IFERROR(IF($C$8=$D$8,'Gen. Prima Directa'!AJ33/'Gen. Prima Directa'!$AQ33,'Gen. Prima Directa'!AJ33/'Gen. Prima Directa'!AJ$44),"")</f>
        <v/>
      </c>
      <c r="AK33" s="75" t="str">
        <f>IFERROR(IF($C$8=$D$8,'Gen. Prima Directa'!AK33/'Gen. Prima Directa'!$AQ33,'Gen. Prima Directa'!AK33/'Gen. Prima Directa'!AK$44),"")</f>
        <v/>
      </c>
      <c r="AL33" s="75" t="str">
        <f>IFERROR(IF($C$8=$D$8,'Gen. Prima Directa'!AL33/'Gen. Prima Directa'!$AQ33,'Gen. Prima Directa'!AL33/'Gen. Prima Directa'!AL$44),"")</f>
        <v/>
      </c>
      <c r="AM33" s="75" t="str">
        <f>IFERROR(IF($C$8=$D$8,'Gen. Prima Directa'!AM33/'Gen. Prima Directa'!$AQ33,'Gen. Prima Directa'!AM33/'Gen. Prima Directa'!AM$44),"")</f>
        <v/>
      </c>
      <c r="AN33" s="75" t="str">
        <f>IFERROR(IF($C$8=$D$8,'Gen. Prima Directa'!AN33/'Gen. Prima Directa'!$AQ33,'Gen. Prima Directa'!AN33/'Gen. Prima Directa'!AN$44),"")</f>
        <v/>
      </c>
      <c r="AO33" s="75" t="str">
        <f>IFERROR(IF($C$8=$D$8,'Gen. Prima Directa'!AO33/'Gen. Prima Directa'!$AQ33,'Gen. Prima Directa'!AO33/'Gen. Prima Directa'!AO$44),"")</f>
        <v/>
      </c>
      <c r="AP33" s="75" t="str">
        <f>IFERROR(IF($C$8=$D$8,'Gen. Prima Directa'!AP33/'Gen. Prima Directa'!$AQ33,'Gen. Prima Directa'!AP33/'Gen. Prima Directa'!AP$44),"")</f>
        <v/>
      </c>
      <c r="AQ33" s="75">
        <f>IFERROR(IF($C$8=$D$8,'Gen. Prima Directa'!AQ33/'Gen. Prima Directa'!$AQ33,'Gen. Prima Directa'!AQ33/'Gen. Prima Directa'!AQ$44),"")</f>
        <v>4.7321512540547351E-3</v>
      </c>
    </row>
    <row r="34" spans="2:43">
      <c r="B34" s="73" t="s">
        <v>317</v>
      </c>
      <c r="C34" s="75">
        <f>IFERROR(IF($C$8=$D$8,'Gen. Prima Directa'!C34/'Gen. Prima Directa'!$AQ34,'Gen. Prima Directa'!C34/'Gen. Prima Directa'!C$44),"")</f>
        <v>0.14405297059748701</v>
      </c>
      <c r="D34" s="75" t="str">
        <f>IFERROR(IF($C$8=$D$8,'Gen. Prima Directa'!D34/'Gen. Prima Directa'!$AQ34,'Gen. Prima Directa'!D34/'Gen. Prima Directa'!D$44),"")</f>
        <v/>
      </c>
      <c r="E34" s="75">
        <f>IFERROR(IF($C$8=$D$8,'Gen. Prima Directa'!E34/'Gen. Prima Directa'!$AQ34,'Gen. Prima Directa'!E34/'Gen. Prima Directa'!E$44),"")</f>
        <v>8.4263030416898525E-3</v>
      </c>
      <c r="F34" s="75">
        <f>IFERROR(IF($C$8=$D$8,'Gen. Prima Directa'!F34/'Gen. Prima Directa'!$AQ34,'Gen. Prima Directa'!F34/'Gen. Prima Directa'!F$44),"")</f>
        <v>0.17633811017096995</v>
      </c>
      <c r="G34" s="75" t="str">
        <f>IFERROR(IF($C$8=$D$8,'Gen. Prima Directa'!G34/'Gen. Prima Directa'!$AQ34,'Gen. Prima Directa'!G34/'Gen. Prima Directa'!G$44),"")</f>
        <v/>
      </c>
      <c r="H34" s="75">
        <f>IFERROR(IF($C$8=$D$8,'Gen. Prima Directa'!H34/'Gen. Prima Directa'!$AQ34,'Gen. Prima Directa'!H34/'Gen. Prima Directa'!H$44),"")</f>
        <v>4.0740265937324723E-2</v>
      </c>
      <c r="I34" s="75">
        <f>IFERROR(IF($C$8=$D$8,'Gen. Prima Directa'!I34/'Gen. Prima Directa'!$AQ34,'Gen. Prima Directa'!I34/'Gen. Prima Directa'!I$44),"")</f>
        <v>2.3809677129269777E-2</v>
      </c>
      <c r="J34" s="75">
        <f>IFERROR(IF($C$8=$D$8,'Gen. Prima Directa'!J34/'Gen. Prima Directa'!$AQ34,'Gen. Prima Directa'!J34/'Gen. Prima Directa'!J$44),"")</f>
        <v>0.23652985168966581</v>
      </c>
      <c r="K34" s="75" t="str">
        <f>IFERROR(IF($C$8=$D$8,'Gen. Prima Directa'!K34/'Gen. Prima Directa'!$AQ34,'Gen. Prima Directa'!K34/'Gen. Prima Directa'!K$44),"")</f>
        <v/>
      </c>
      <c r="L34" s="75">
        <f>IFERROR(IF($C$8=$D$8,'Gen. Prima Directa'!L34/'Gen. Prima Directa'!$AQ34,'Gen. Prima Directa'!L34/'Gen. Prima Directa'!L$44),"")</f>
        <v>3.5016928720791395E-2</v>
      </c>
      <c r="M34" s="75" t="str">
        <f>IFERROR(IF($C$8=$D$8,'Gen. Prima Directa'!M34/'Gen. Prima Directa'!$AQ34,'Gen. Prima Directa'!M34/'Gen. Prima Directa'!M$44),"")</f>
        <v/>
      </c>
      <c r="N34" s="75" t="str">
        <f>IFERROR(IF($C$8=$D$8,'Gen. Prima Directa'!N34/'Gen. Prima Directa'!$AQ34,'Gen. Prima Directa'!N34/'Gen. Prima Directa'!N$44),"")</f>
        <v/>
      </c>
      <c r="O34" s="75" t="str">
        <f>IFERROR(IF($C$8=$D$8,'Gen. Prima Directa'!O34/'Gen. Prima Directa'!$AQ34,'Gen. Prima Directa'!O34/'Gen. Prima Directa'!O$44),"")</f>
        <v/>
      </c>
      <c r="P34" s="75">
        <f>IFERROR(IF($C$8=$D$8,'Gen. Prima Directa'!P34/'Gen. Prima Directa'!$AQ34,'Gen. Prima Directa'!P34/'Gen. Prima Directa'!P$44),"")</f>
        <v>5.4261491017098422E-2</v>
      </c>
      <c r="Q34" s="75" t="str">
        <f>IFERROR(IF($C$8=$D$8,'Gen. Prima Directa'!Q34/'Gen. Prima Directa'!$AQ34,'Gen. Prima Directa'!Q34/'Gen. Prima Directa'!Q$44),"")</f>
        <v/>
      </c>
      <c r="R34" s="75">
        <f>IFERROR(IF($C$8=$D$8,'Gen. Prima Directa'!R34/'Gen. Prima Directa'!$AQ34,'Gen. Prima Directa'!R34/'Gen. Prima Directa'!R$44),"")</f>
        <v>7.6889839965439931E-3</v>
      </c>
      <c r="S34" s="75" t="str">
        <f>IFERROR(IF($C$8=$D$8,'Gen. Prima Directa'!S34/'Gen. Prima Directa'!$AQ34,'Gen. Prima Directa'!S34/'Gen. Prima Directa'!S$44),"")</f>
        <v/>
      </c>
      <c r="T34" s="75">
        <f>IFERROR(IF($C$8=$D$8,'Gen. Prima Directa'!T34/'Gen. Prima Directa'!$AQ34,'Gen. Prima Directa'!T34/'Gen. Prima Directa'!T$44),"")</f>
        <v>1.6115762200767492E-2</v>
      </c>
      <c r="U34" s="75" t="str">
        <f>IFERROR(IF($C$8=$D$8,'Gen. Prima Directa'!U34/'Gen. Prima Directa'!$AQ34,'Gen. Prima Directa'!U34/'Gen. Prima Directa'!U$44),"")</f>
        <v/>
      </c>
      <c r="V34" s="75">
        <f>IFERROR(IF($C$8=$D$8,'Gen. Prima Directa'!V34/'Gen. Prima Directa'!$AQ34,'Gen. Prima Directa'!V34/'Gen. Prima Directa'!V$44),"")</f>
        <v>7.8858819285528847E-3</v>
      </c>
      <c r="W34" s="75" t="str">
        <f>IFERROR(IF($C$8=$D$8,'Gen. Prima Directa'!W34/'Gen. Prima Directa'!$AQ34,'Gen. Prima Directa'!W34/'Gen. Prima Directa'!W$44),"")</f>
        <v/>
      </c>
      <c r="X34" s="75">
        <f>IFERROR(IF($C$8=$D$8,'Gen. Prima Directa'!X34/'Gen. Prima Directa'!$AQ34,'Gen. Prima Directa'!X34/'Gen. Prima Directa'!X$44),"")</f>
        <v>1.7482227424049514E-2</v>
      </c>
      <c r="Y34" s="75">
        <f>IFERROR(IF($C$8=$D$8,'Gen. Prima Directa'!Y34/'Gen. Prima Directa'!$AQ34,'Gen. Prima Directa'!Y34/'Gen. Prima Directa'!Y$44),"")</f>
        <v>1.1190074414122004E-2</v>
      </c>
      <c r="Z34" s="75">
        <f>IFERROR(IF($C$8=$D$8,'Gen. Prima Directa'!Z34/'Gen. Prima Directa'!$AQ34,'Gen. Prima Directa'!Z34/'Gen. Prima Directa'!Z$44),"")</f>
        <v>2.5378207025189889E-4</v>
      </c>
      <c r="AA34" s="75">
        <f>IFERROR(IF($C$8=$D$8,'Gen. Prima Directa'!AA34/'Gen. Prima Directa'!$AQ34,'Gen. Prima Directa'!AA34/'Gen. Prima Directa'!AA$44),"")</f>
        <v>3.0190714154571391E-2</v>
      </c>
      <c r="AB34" s="75">
        <f>IFERROR(IF($C$8=$D$8,'Gen. Prima Directa'!AB34/'Gen. Prima Directa'!$AQ34,'Gen. Prima Directa'!AB34/'Gen. Prima Directa'!AB$44),"")</f>
        <v>9.6029161450159103E-3</v>
      </c>
      <c r="AC34" s="75">
        <f>IFERROR(IF($C$8=$D$8,'Gen. Prima Directa'!AC34/'Gen. Prima Directa'!$AQ34,'Gen. Prima Directa'!AC34/'Gen. Prima Directa'!AC$44),"")</f>
        <v>1.5664597403385044E-4</v>
      </c>
      <c r="AD34" s="75" t="str">
        <f>IFERROR(IF($C$8=$D$8,'Gen. Prima Directa'!AD34/'Gen. Prima Directa'!$AQ34,'Gen. Prima Directa'!AD34/'Gen. Prima Directa'!AD$44),"")</f>
        <v/>
      </c>
      <c r="AE34" s="75" t="str">
        <f>IFERROR(IF($C$8=$D$8,'Gen. Prima Directa'!AE34/'Gen. Prima Directa'!$AQ34,'Gen. Prima Directa'!AE34/'Gen. Prima Directa'!AE$44),"")</f>
        <v/>
      </c>
      <c r="AF34" s="75" t="str">
        <f>IFERROR(IF($C$8=$D$8,'Gen. Prima Directa'!AF34/'Gen. Prima Directa'!$AQ34,'Gen. Prima Directa'!AF34/'Gen. Prima Directa'!AF$44),"")</f>
        <v/>
      </c>
      <c r="AG34" s="75" t="str">
        <f>IFERROR(IF($C$8=$D$8,'Gen. Prima Directa'!AG34/'Gen. Prima Directa'!$AQ34,'Gen. Prima Directa'!AG34/'Gen. Prima Directa'!AG$44),"")</f>
        <v/>
      </c>
      <c r="AH34" s="75" t="str">
        <f>IFERROR(IF($C$8=$D$8,'Gen. Prima Directa'!AH34/'Gen. Prima Directa'!$AQ34,'Gen. Prima Directa'!AH34/'Gen. Prima Directa'!AH$44),"")</f>
        <v/>
      </c>
      <c r="AI34" s="75" t="str">
        <f>IFERROR(IF($C$8=$D$8,'Gen. Prima Directa'!AI34/'Gen. Prima Directa'!$AQ34,'Gen. Prima Directa'!AI34/'Gen. Prima Directa'!AI$44),"")</f>
        <v/>
      </c>
      <c r="AJ34" s="75" t="str">
        <f>IFERROR(IF($C$8=$D$8,'Gen. Prima Directa'!AJ34/'Gen. Prima Directa'!$AQ34,'Gen. Prima Directa'!AJ34/'Gen. Prima Directa'!AJ$44),"")</f>
        <v/>
      </c>
      <c r="AK34" s="75" t="str">
        <f>IFERROR(IF($C$8=$D$8,'Gen. Prima Directa'!AK34/'Gen. Prima Directa'!$AQ34,'Gen. Prima Directa'!AK34/'Gen. Prima Directa'!AK$44),"")</f>
        <v/>
      </c>
      <c r="AL34" s="75" t="str">
        <f>IFERROR(IF($C$8=$D$8,'Gen. Prima Directa'!AL34/'Gen. Prima Directa'!$AQ34,'Gen. Prima Directa'!AL34/'Gen. Prima Directa'!AL$44),"")</f>
        <v/>
      </c>
      <c r="AM34" s="75" t="str">
        <f>IFERROR(IF($C$8=$D$8,'Gen. Prima Directa'!AM34/'Gen. Prima Directa'!$AQ34,'Gen. Prima Directa'!AM34/'Gen. Prima Directa'!AM$44),"")</f>
        <v/>
      </c>
      <c r="AN34" s="75" t="str">
        <f>IFERROR(IF($C$8=$D$8,'Gen. Prima Directa'!AN34/'Gen. Prima Directa'!$AQ34,'Gen. Prima Directa'!AN34/'Gen. Prima Directa'!AN$44),"")</f>
        <v/>
      </c>
      <c r="AO34" s="75" t="str">
        <f>IFERROR(IF($C$8=$D$8,'Gen. Prima Directa'!AO34/'Gen. Prima Directa'!$AQ34,'Gen. Prima Directa'!AO34/'Gen. Prima Directa'!AO$44),"")</f>
        <v/>
      </c>
      <c r="AP34" s="75" t="str">
        <f>IFERROR(IF($C$8=$D$8,'Gen. Prima Directa'!AP34/'Gen. Prima Directa'!$AQ34,'Gen. Prima Directa'!AP34/'Gen. Prima Directa'!AP$44),"")</f>
        <v/>
      </c>
      <c r="AQ34" s="75">
        <f>IFERROR(IF($C$8=$D$8,'Gen. Prima Directa'!AQ34/'Gen. Prima Directa'!$AQ34,'Gen. Prima Directa'!AQ34/'Gen. Prima Directa'!AQ$44),"")</f>
        <v>3.3963631123667716E-2</v>
      </c>
    </row>
    <row r="35" spans="2:43">
      <c r="B35" s="73" t="s">
        <v>318</v>
      </c>
      <c r="C35" s="75" t="str">
        <f>IFERROR(IF($C$8=$D$8,'Gen. Prima Directa'!C35/'Gen. Prima Directa'!$AQ35,'Gen. Prima Directa'!C35/'Gen. Prima Directa'!C$44),"")</f>
        <v/>
      </c>
      <c r="D35" s="75" t="str">
        <f>IFERROR(IF($C$8=$D$8,'Gen. Prima Directa'!D35/'Gen. Prima Directa'!$AQ35,'Gen. Prima Directa'!D35/'Gen. Prima Directa'!D$44),"")</f>
        <v/>
      </c>
      <c r="E35" s="75">
        <f>IFERROR(IF($C$8=$D$8,'Gen. Prima Directa'!E35/'Gen. Prima Directa'!$AQ35,'Gen. Prima Directa'!E35/'Gen. Prima Directa'!E$44),"")</f>
        <v>0.10552933446882498</v>
      </c>
      <c r="F35" s="75" t="str">
        <f>IFERROR(IF($C$8=$D$8,'Gen. Prima Directa'!F35/'Gen. Prima Directa'!$AQ35,'Gen. Prima Directa'!F35/'Gen. Prima Directa'!F$44),"")</f>
        <v/>
      </c>
      <c r="G35" s="75" t="str">
        <f>IFERROR(IF($C$8=$D$8,'Gen. Prima Directa'!G35/'Gen. Prima Directa'!$AQ35,'Gen. Prima Directa'!G35/'Gen. Prima Directa'!G$44),"")</f>
        <v/>
      </c>
      <c r="H35" s="75" t="str">
        <f>IFERROR(IF($C$8=$D$8,'Gen. Prima Directa'!H35/'Gen. Prima Directa'!$AQ35,'Gen. Prima Directa'!H35/'Gen. Prima Directa'!H$44),"")</f>
        <v/>
      </c>
      <c r="I35" s="75">
        <f>IFERROR(IF($C$8=$D$8,'Gen. Prima Directa'!I35/'Gen. Prima Directa'!$AQ35,'Gen. Prima Directa'!I35/'Gen. Prima Directa'!I$44),"")</f>
        <v>2.7515768313914928E-2</v>
      </c>
      <c r="J35" s="75" t="str">
        <f>IFERROR(IF($C$8=$D$8,'Gen. Prima Directa'!J35/'Gen. Prima Directa'!$AQ35,'Gen. Prima Directa'!J35/'Gen. Prima Directa'!J$44),"")</f>
        <v/>
      </c>
      <c r="K35" s="75" t="str">
        <f>IFERROR(IF($C$8=$D$8,'Gen. Prima Directa'!K35/'Gen. Prima Directa'!$AQ35,'Gen. Prima Directa'!K35/'Gen. Prima Directa'!K$44),"")</f>
        <v/>
      </c>
      <c r="L35" s="75">
        <f>IFERROR(IF($C$8=$D$8,'Gen. Prima Directa'!L35/'Gen. Prima Directa'!$AQ35,'Gen. Prima Directa'!L35/'Gen. Prima Directa'!L$44),"")</f>
        <v>0.18481752206156696</v>
      </c>
      <c r="M35" s="75" t="str">
        <f>IFERROR(IF($C$8=$D$8,'Gen. Prima Directa'!M35/'Gen. Prima Directa'!$AQ35,'Gen. Prima Directa'!M35/'Gen. Prima Directa'!M$44),"")</f>
        <v/>
      </c>
      <c r="N35" s="75" t="str">
        <f>IFERROR(IF($C$8=$D$8,'Gen. Prima Directa'!N35/'Gen. Prima Directa'!$AQ35,'Gen. Prima Directa'!N35/'Gen. Prima Directa'!N$44),"")</f>
        <v/>
      </c>
      <c r="O35" s="75" t="str">
        <f>IFERROR(IF($C$8=$D$8,'Gen. Prima Directa'!O35/'Gen. Prima Directa'!$AQ35,'Gen. Prima Directa'!O35/'Gen. Prima Directa'!O$44),"")</f>
        <v/>
      </c>
      <c r="P35" s="75">
        <f>IFERROR(IF($C$8=$D$8,'Gen. Prima Directa'!P35/'Gen. Prima Directa'!$AQ35,'Gen. Prima Directa'!P35/'Gen. Prima Directa'!P$44),"")</f>
        <v>3.409030207216974E-4</v>
      </c>
      <c r="Q35" s="75" t="str">
        <f>IFERROR(IF($C$8=$D$8,'Gen. Prima Directa'!Q35/'Gen. Prima Directa'!$AQ35,'Gen. Prima Directa'!Q35/'Gen. Prima Directa'!Q$44),"")</f>
        <v/>
      </c>
      <c r="R35" s="75">
        <f>IFERROR(IF($C$8=$D$8,'Gen. Prima Directa'!R35/'Gen. Prima Directa'!$AQ35,'Gen. Prima Directa'!R35/'Gen. Prima Directa'!R$44),"")</f>
        <v>2.9872195883394155E-4</v>
      </c>
      <c r="S35" s="75" t="str">
        <f>IFERROR(IF($C$8=$D$8,'Gen. Prima Directa'!S35/'Gen. Prima Directa'!$AQ35,'Gen. Prima Directa'!S35/'Gen. Prima Directa'!S$44),"")</f>
        <v/>
      </c>
      <c r="T35" s="75">
        <f>IFERROR(IF($C$8=$D$8,'Gen. Prima Directa'!T35/'Gen. Prima Directa'!$AQ35,'Gen. Prima Directa'!T35/'Gen. Prima Directa'!T$44),"")</f>
        <v>0.11468061263128114</v>
      </c>
      <c r="U35" s="75" t="str">
        <f>IFERROR(IF($C$8=$D$8,'Gen. Prima Directa'!U35/'Gen. Prima Directa'!$AQ35,'Gen. Prima Directa'!U35/'Gen. Prima Directa'!U$44),"")</f>
        <v/>
      </c>
      <c r="V35" s="75">
        <f>IFERROR(IF($C$8=$D$8,'Gen. Prima Directa'!V35/'Gen. Prima Directa'!$AQ35,'Gen. Prima Directa'!V35/'Gen. Prima Directa'!V$44),"")</f>
        <v>2.7712492619953323E-2</v>
      </c>
      <c r="W35" s="75" t="str">
        <f>IFERROR(IF($C$8=$D$8,'Gen. Prima Directa'!W35/'Gen. Prima Directa'!$AQ35,'Gen. Prima Directa'!W35/'Gen. Prima Directa'!W$44),"")</f>
        <v/>
      </c>
      <c r="X35" s="75" t="str">
        <f>IFERROR(IF($C$8=$D$8,'Gen. Prima Directa'!X35/'Gen. Prima Directa'!$AQ35,'Gen. Prima Directa'!X35/'Gen. Prima Directa'!X$44),"")</f>
        <v/>
      </c>
      <c r="Y35" s="75">
        <f>IFERROR(IF($C$8=$D$8,'Gen. Prima Directa'!Y35/'Gen. Prima Directa'!$AQ35,'Gen. Prima Directa'!Y35/'Gen. Prima Directa'!Y$44),"")</f>
        <v>8.3215395860632549E-2</v>
      </c>
      <c r="Z35" s="75" t="str">
        <f>IFERROR(IF($C$8=$D$8,'Gen. Prima Directa'!Z35/'Gen. Prima Directa'!$AQ35,'Gen. Prima Directa'!Z35/'Gen. Prima Directa'!Z$44),"")</f>
        <v/>
      </c>
      <c r="AA35" s="75">
        <f>IFERROR(IF($C$8=$D$8,'Gen. Prima Directa'!AA35/'Gen. Prima Directa'!$AQ35,'Gen. Prima Directa'!AA35/'Gen. Prima Directa'!AA$44),"")</f>
        <v>4.8644948467317303E-2</v>
      </c>
      <c r="AB35" s="75">
        <f>IFERROR(IF($C$8=$D$8,'Gen. Prima Directa'!AB35/'Gen. Prima Directa'!$AQ35,'Gen. Prima Directa'!AB35/'Gen. Prima Directa'!AB$44),"")</f>
        <v>1.6862320305881716E-2</v>
      </c>
      <c r="AC35" s="75">
        <f>IFERROR(IF($C$8=$D$8,'Gen. Prima Directa'!AC35/'Gen. Prima Directa'!$AQ35,'Gen. Prima Directa'!AC35/'Gen. Prima Directa'!AC$44),"")</f>
        <v>6.0964914940716257E-2</v>
      </c>
      <c r="AD35" s="75" t="str">
        <f>IFERROR(IF($C$8=$D$8,'Gen. Prima Directa'!AD35/'Gen. Prima Directa'!$AQ35,'Gen. Prima Directa'!AD35/'Gen. Prima Directa'!AD$44),"")</f>
        <v/>
      </c>
      <c r="AE35" s="75" t="str">
        <f>IFERROR(IF($C$8=$D$8,'Gen. Prima Directa'!AE35/'Gen. Prima Directa'!$AQ35,'Gen. Prima Directa'!AE35/'Gen. Prima Directa'!AE$44),"")</f>
        <v/>
      </c>
      <c r="AF35" s="75" t="str">
        <f>IFERROR(IF($C$8=$D$8,'Gen. Prima Directa'!AF35/'Gen. Prima Directa'!$AQ35,'Gen. Prima Directa'!AF35/'Gen. Prima Directa'!AF$44),"")</f>
        <v/>
      </c>
      <c r="AG35" s="75" t="str">
        <f>IFERROR(IF($C$8=$D$8,'Gen. Prima Directa'!AG35/'Gen. Prima Directa'!$AQ35,'Gen. Prima Directa'!AG35/'Gen. Prima Directa'!AG$44),"")</f>
        <v/>
      </c>
      <c r="AH35" s="75" t="str">
        <f>IFERROR(IF($C$8=$D$8,'Gen. Prima Directa'!AH35/'Gen. Prima Directa'!$AQ35,'Gen. Prima Directa'!AH35/'Gen. Prima Directa'!AH$44),"")</f>
        <v/>
      </c>
      <c r="AI35" s="75" t="str">
        <f>IFERROR(IF($C$8=$D$8,'Gen. Prima Directa'!AI35/'Gen. Prima Directa'!$AQ35,'Gen. Prima Directa'!AI35/'Gen. Prima Directa'!AI$44),"")</f>
        <v/>
      </c>
      <c r="AJ35" s="75" t="str">
        <f>IFERROR(IF($C$8=$D$8,'Gen. Prima Directa'!AJ35/'Gen. Prima Directa'!$AQ35,'Gen. Prima Directa'!AJ35/'Gen. Prima Directa'!AJ$44),"")</f>
        <v/>
      </c>
      <c r="AK35" s="75" t="str">
        <f>IFERROR(IF($C$8=$D$8,'Gen. Prima Directa'!AK35/'Gen. Prima Directa'!$AQ35,'Gen. Prima Directa'!AK35/'Gen. Prima Directa'!AK$44),"")</f>
        <v/>
      </c>
      <c r="AL35" s="75" t="str">
        <f>IFERROR(IF($C$8=$D$8,'Gen. Prima Directa'!AL35/'Gen. Prima Directa'!$AQ35,'Gen. Prima Directa'!AL35/'Gen. Prima Directa'!AL$44),"")</f>
        <v/>
      </c>
      <c r="AM35" s="75" t="str">
        <f>IFERROR(IF($C$8=$D$8,'Gen. Prima Directa'!AM35/'Gen. Prima Directa'!$AQ35,'Gen. Prima Directa'!AM35/'Gen. Prima Directa'!AM$44),"")</f>
        <v/>
      </c>
      <c r="AN35" s="75" t="str">
        <f>IFERROR(IF($C$8=$D$8,'Gen. Prima Directa'!AN35/'Gen. Prima Directa'!$AQ35,'Gen. Prima Directa'!AN35/'Gen. Prima Directa'!AN$44),"")</f>
        <v/>
      </c>
      <c r="AO35" s="75" t="str">
        <f>IFERROR(IF($C$8=$D$8,'Gen. Prima Directa'!AO35/'Gen. Prima Directa'!$AQ35,'Gen. Prima Directa'!AO35/'Gen. Prima Directa'!AO$44),"")</f>
        <v/>
      </c>
      <c r="AP35" s="75" t="str">
        <f>IFERROR(IF($C$8=$D$8,'Gen. Prima Directa'!AP35/'Gen. Prima Directa'!$AQ35,'Gen. Prima Directa'!AP35/'Gen. Prima Directa'!AP$44),"")</f>
        <v/>
      </c>
      <c r="AQ35" s="75">
        <f>IFERROR(IF($C$8=$D$8,'Gen. Prima Directa'!AQ35/'Gen. Prima Directa'!$AQ35,'Gen. Prima Directa'!AQ35/'Gen. Prima Directa'!AQ$44),"")</f>
        <v>4.0917658118892447E-2</v>
      </c>
    </row>
    <row r="36" spans="2:43">
      <c r="B36" s="73" t="s">
        <v>319</v>
      </c>
      <c r="C36" s="75" t="str">
        <f>IFERROR(IF($C$8=$D$8,'Gen. Prima Directa'!C36/'Gen. Prima Directa'!$AQ36,'Gen. Prima Directa'!C36/'Gen. Prima Directa'!C$44),"")</f>
        <v/>
      </c>
      <c r="D36" s="75" t="str">
        <f>IFERROR(IF($C$8=$D$8,'Gen. Prima Directa'!D36/'Gen. Prima Directa'!$AQ36,'Gen. Prima Directa'!D36/'Gen. Prima Directa'!D$44),"")</f>
        <v/>
      </c>
      <c r="E36" s="75">
        <f>IFERROR(IF($C$8=$D$8,'Gen. Prima Directa'!E36/'Gen. Prima Directa'!$AQ36,'Gen. Prima Directa'!E36/'Gen. Prima Directa'!E$44),"")</f>
        <v>1.0045645329979256E-4</v>
      </c>
      <c r="F36" s="75" t="str">
        <f>IFERROR(IF($C$8=$D$8,'Gen. Prima Directa'!F36/'Gen. Prima Directa'!$AQ36,'Gen. Prima Directa'!F36/'Gen. Prima Directa'!F$44),"")</f>
        <v/>
      </c>
      <c r="G36" s="75">
        <f>IFERROR(IF($C$8=$D$8,'Gen. Prima Directa'!G36/'Gen. Prima Directa'!$AQ36,'Gen. Prima Directa'!G36/'Gen. Prima Directa'!G$44),"")</f>
        <v>0.85267067553424358</v>
      </c>
      <c r="H36" s="75" t="str">
        <f>IFERROR(IF($C$8=$D$8,'Gen. Prima Directa'!H36/'Gen. Prima Directa'!$AQ36,'Gen. Prima Directa'!H36/'Gen. Prima Directa'!H$44),"")</f>
        <v/>
      </c>
      <c r="I36" s="75">
        <f>IFERROR(IF($C$8=$D$8,'Gen. Prima Directa'!I36/'Gen. Prima Directa'!$AQ36,'Gen. Prima Directa'!I36/'Gen. Prima Directa'!I$44),"")</f>
        <v>6.4739696657056182E-4</v>
      </c>
      <c r="J36" s="75">
        <f>IFERROR(IF($C$8=$D$8,'Gen. Prima Directa'!J36/'Gen. Prima Directa'!$AQ36,'Gen. Prima Directa'!J36/'Gen. Prima Directa'!J$44),"")</f>
        <v>7.1803844033960177E-6</v>
      </c>
      <c r="K36" s="75" t="str">
        <f>IFERROR(IF($C$8=$D$8,'Gen. Prima Directa'!K36/'Gen. Prima Directa'!$AQ36,'Gen. Prima Directa'!K36/'Gen. Prima Directa'!K$44),"")</f>
        <v/>
      </c>
      <c r="L36" s="75">
        <f>IFERROR(IF($C$8=$D$8,'Gen. Prima Directa'!L36/'Gen. Prima Directa'!$AQ36,'Gen. Prima Directa'!L36/'Gen. Prima Directa'!L$44),"")</f>
        <v>3.6160722954234974E-3</v>
      </c>
      <c r="M36" s="75">
        <f>IFERROR(IF($C$8=$D$8,'Gen. Prima Directa'!M36/'Gen. Prima Directa'!$AQ36,'Gen. Prima Directa'!M36/'Gen. Prima Directa'!M$44),"")</f>
        <v>0.1577495092382033</v>
      </c>
      <c r="N36" s="75" t="str">
        <f>IFERROR(IF($C$8=$D$8,'Gen. Prima Directa'!N36/'Gen. Prima Directa'!$AQ36,'Gen. Prima Directa'!N36/'Gen. Prima Directa'!N$44),"")</f>
        <v/>
      </c>
      <c r="O36" s="75" t="str">
        <f>IFERROR(IF($C$8=$D$8,'Gen. Prima Directa'!O36/'Gen. Prima Directa'!$AQ36,'Gen. Prima Directa'!O36/'Gen. Prima Directa'!O$44),"")</f>
        <v/>
      </c>
      <c r="P36" s="75">
        <f>IFERROR(IF($C$8=$D$8,'Gen. Prima Directa'!P36/'Gen. Prima Directa'!$AQ36,'Gen. Prima Directa'!P36/'Gen. Prima Directa'!P$44),"")</f>
        <v>4.7812718435571791E-2</v>
      </c>
      <c r="Q36" s="75" t="str">
        <f>IFERROR(IF($C$8=$D$8,'Gen. Prima Directa'!Q36/'Gen. Prima Directa'!$AQ36,'Gen. Prima Directa'!Q36/'Gen. Prima Directa'!Q$44),"")</f>
        <v/>
      </c>
      <c r="R36" s="75">
        <f>IFERROR(IF($C$8=$D$8,'Gen. Prima Directa'!R36/'Gen. Prima Directa'!$AQ36,'Gen. Prima Directa'!R36/'Gen. Prima Directa'!R$44),"")</f>
        <v>6.7785377532296185E-5</v>
      </c>
      <c r="S36" s="75" t="str">
        <f>IFERROR(IF($C$8=$D$8,'Gen. Prima Directa'!S36/'Gen. Prima Directa'!$AQ36,'Gen. Prima Directa'!S36/'Gen. Prima Directa'!S$44),"")</f>
        <v/>
      </c>
      <c r="T36" s="75">
        <f>IFERROR(IF($C$8=$D$8,'Gen. Prima Directa'!T36/'Gen. Prima Directa'!$AQ36,'Gen. Prima Directa'!T36/'Gen. Prima Directa'!T$44),"")</f>
        <v>1.9797867875598701E-3</v>
      </c>
      <c r="U36" s="75">
        <f>IFERROR(IF($C$8=$D$8,'Gen. Prima Directa'!U36/'Gen. Prima Directa'!$AQ36,'Gen. Prima Directa'!U36/'Gen. Prima Directa'!U$44),"")</f>
        <v>0.49187668155017461</v>
      </c>
      <c r="V36" s="75">
        <f>IFERROR(IF($C$8=$D$8,'Gen. Prima Directa'!V36/'Gen. Prima Directa'!$AQ36,'Gen. Prima Directa'!V36/'Gen. Prima Directa'!V$44),"")</f>
        <v>1.6935734759552124E-5</v>
      </c>
      <c r="W36" s="75">
        <f>IFERROR(IF($C$8=$D$8,'Gen. Prima Directa'!W36/'Gen. Prima Directa'!$AQ36,'Gen. Prima Directa'!W36/'Gen. Prima Directa'!W$44),"")</f>
        <v>0.3619582691296771</v>
      </c>
      <c r="X36" s="75">
        <f>IFERROR(IF($C$8=$D$8,'Gen. Prima Directa'!X36/'Gen. Prima Directa'!$AQ36,'Gen. Prima Directa'!X36/'Gen. Prima Directa'!X$44),"")</f>
        <v>1.8385400365036294E-3</v>
      </c>
      <c r="Y36" s="75">
        <f>IFERROR(IF($C$8=$D$8,'Gen. Prima Directa'!Y36/'Gen. Prima Directa'!$AQ36,'Gen. Prima Directa'!Y36/'Gen. Prima Directa'!Y$44),"")</f>
        <v>5.6761004561926918E-4</v>
      </c>
      <c r="Z36" s="75">
        <f>IFERROR(IF($C$8=$D$8,'Gen. Prima Directa'!Z36/'Gen. Prima Directa'!$AQ36,'Gen. Prima Directa'!Z36/'Gen. Prima Directa'!Z$44),"")</f>
        <v>7.0673374404777922E-3</v>
      </c>
      <c r="AA36" s="75">
        <f>IFERROR(IF($C$8=$D$8,'Gen. Prima Directa'!AA36/'Gen. Prima Directa'!$AQ36,'Gen. Prima Directa'!AA36/'Gen. Prima Directa'!AA$44),"")</f>
        <v>1.5874550970495224E-2</v>
      </c>
      <c r="AB36" s="75">
        <f>IFERROR(IF($C$8=$D$8,'Gen. Prima Directa'!AB36/'Gen. Prima Directa'!$AQ36,'Gen. Prima Directa'!AB36/'Gen. Prima Directa'!AB$44),"")</f>
        <v>8.4296308836212623E-6</v>
      </c>
      <c r="AC36" s="75" t="str">
        <f>IFERROR(IF($C$8=$D$8,'Gen. Prima Directa'!AC36/'Gen. Prima Directa'!$AQ36,'Gen. Prima Directa'!AC36/'Gen. Prima Directa'!AC$44),"")</f>
        <v/>
      </c>
      <c r="AD36" s="75" t="str">
        <f>IFERROR(IF($C$8=$D$8,'Gen. Prima Directa'!AD36/'Gen. Prima Directa'!$AQ36,'Gen. Prima Directa'!AD36/'Gen. Prima Directa'!AD$44),"")</f>
        <v/>
      </c>
      <c r="AE36" s="75" t="str">
        <f>IFERROR(IF($C$8=$D$8,'Gen. Prima Directa'!AE36/'Gen. Prima Directa'!$AQ36,'Gen. Prima Directa'!AE36/'Gen. Prima Directa'!AE$44),"")</f>
        <v/>
      </c>
      <c r="AF36" s="75" t="str">
        <f>IFERROR(IF($C$8=$D$8,'Gen. Prima Directa'!AF36/'Gen. Prima Directa'!$AQ36,'Gen. Prima Directa'!AF36/'Gen. Prima Directa'!AF$44),"")</f>
        <v/>
      </c>
      <c r="AG36" s="75" t="str">
        <f>IFERROR(IF($C$8=$D$8,'Gen. Prima Directa'!AG36/'Gen. Prima Directa'!$AQ36,'Gen. Prima Directa'!AG36/'Gen. Prima Directa'!AG$44),"")</f>
        <v/>
      </c>
      <c r="AH36" s="75" t="str">
        <f>IFERROR(IF($C$8=$D$8,'Gen. Prima Directa'!AH36/'Gen. Prima Directa'!$AQ36,'Gen. Prima Directa'!AH36/'Gen. Prima Directa'!AH$44),"")</f>
        <v/>
      </c>
      <c r="AI36" s="75" t="str">
        <f>IFERROR(IF($C$8=$D$8,'Gen. Prima Directa'!AI36/'Gen. Prima Directa'!$AQ36,'Gen. Prima Directa'!AI36/'Gen. Prima Directa'!AI$44),"")</f>
        <v/>
      </c>
      <c r="AJ36" s="75" t="str">
        <f>IFERROR(IF($C$8=$D$8,'Gen. Prima Directa'!AJ36/'Gen. Prima Directa'!$AQ36,'Gen. Prima Directa'!AJ36/'Gen. Prima Directa'!AJ$44),"")</f>
        <v/>
      </c>
      <c r="AK36" s="75" t="str">
        <f>IFERROR(IF($C$8=$D$8,'Gen. Prima Directa'!AK36/'Gen. Prima Directa'!$AQ36,'Gen. Prima Directa'!AK36/'Gen. Prima Directa'!AK$44),"")</f>
        <v/>
      </c>
      <c r="AL36" s="75" t="str">
        <f>IFERROR(IF($C$8=$D$8,'Gen. Prima Directa'!AL36/'Gen. Prima Directa'!$AQ36,'Gen. Prima Directa'!AL36/'Gen. Prima Directa'!AL$44),"")</f>
        <v/>
      </c>
      <c r="AM36" s="75" t="str">
        <f>IFERROR(IF($C$8=$D$8,'Gen. Prima Directa'!AM36/'Gen. Prima Directa'!$AQ36,'Gen. Prima Directa'!AM36/'Gen. Prima Directa'!AM$44),"")</f>
        <v/>
      </c>
      <c r="AN36" s="75" t="str">
        <f>IFERROR(IF($C$8=$D$8,'Gen. Prima Directa'!AN36/'Gen. Prima Directa'!$AQ36,'Gen. Prima Directa'!AN36/'Gen. Prima Directa'!AN$44),"")</f>
        <v/>
      </c>
      <c r="AO36" s="75" t="str">
        <f>IFERROR(IF($C$8=$D$8,'Gen. Prima Directa'!AO36/'Gen. Prima Directa'!$AQ36,'Gen. Prima Directa'!AO36/'Gen. Prima Directa'!AO$44),"")</f>
        <v/>
      </c>
      <c r="AP36" s="75" t="str">
        <f>IFERROR(IF($C$8=$D$8,'Gen. Prima Directa'!AP36/'Gen. Prima Directa'!$AQ36,'Gen. Prima Directa'!AP36/'Gen. Prima Directa'!AP$44),"")</f>
        <v/>
      </c>
      <c r="AQ36" s="75">
        <f>IFERROR(IF($C$8=$D$8,'Gen. Prima Directa'!AQ36/'Gen. Prima Directa'!$AQ36,'Gen. Prima Directa'!AQ36/'Gen. Prima Directa'!AQ$44),"")</f>
        <v>7.5888153270884636E-3</v>
      </c>
    </row>
    <row r="37" spans="2:43">
      <c r="B37" s="73" t="s">
        <v>320</v>
      </c>
      <c r="C37" s="75" t="str">
        <f>IFERROR(IF($C$8=$D$8,'Gen. Prima Directa'!C37/'Gen. Prima Directa'!$AQ37,'Gen. Prima Directa'!C37/'Gen. Prima Directa'!C$44),"")</f>
        <v/>
      </c>
      <c r="D37" s="75" t="str">
        <f>IFERROR(IF($C$8=$D$8,'Gen. Prima Directa'!D37/'Gen. Prima Directa'!$AQ37,'Gen. Prima Directa'!D37/'Gen. Prima Directa'!D$44),"")</f>
        <v/>
      </c>
      <c r="E37" s="75">
        <f>IFERROR(IF($C$8=$D$8,'Gen. Prima Directa'!E37/'Gen. Prima Directa'!$AQ37,'Gen. Prima Directa'!E37/'Gen. Prima Directa'!E$44),"")</f>
        <v>6.7113388825665277E-4</v>
      </c>
      <c r="F37" s="75" t="str">
        <f>IFERROR(IF($C$8=$D$8,'Gen. Prima Directa'!F37/'Gen. Prima Directa'!$AQ37,'Gen. Prima Directa'!F37/'Gen. Prima Directa'!F$44),"")</f>
        <v/>
      </c>
      <c r="G37" s="75" t="str">
        <f>IFERROR(IF($C$8=$D$8,'Gen. Prima Directa'!G37/'Gen. Prima Directa'!$AQ37,'Gen. Prima Directa'!G37/'Gen. Prima Directa'!G$44),"")</f>
        <v/>
      </c>
      <c r="H37" s="75">
        <f>IFERROR(IF($C$8=$D$8,'Gen. Prima Directa'!H37/'Gen. Prima Directa'!$AQ37,'Gen. Prima Directa'!H37/'Gen. Prima Directa'!H$44),"")</f>
        <v>1.2601031200324592E-2</v>
      </c>
      <c r="I37" s="75">
        <f>IFERROR(IF($C$8=$D$8,'Gen. Prima Directa'!I37/'Gen. Prima Directa'!$AQ37,'Gen. Prima Directa'!I37/'Gen. Prima Directa'!I$44),"")</f>
        <v>2.3357250808708145E-4</v>
      </c>
      <c r="J37" s="75">
        <f>IFERROR(IF($C$8=$D$8,'Gen. Prima Directa'!J37/'Gen. Prima Directa'!$AQ37,'Gen. Prima Directa'!J37/'Gen. Prima Directa'!J$44),"")</f>
        <v>2.0055117035209166E-2</v>
      </c>
      <c r="K37" s="75" t="str">
        <f>IFERROR(IF($C$8=$D$8,'Gen. Prima Directa'!K37/'Gen. Prima Directa'!$AQ37,'Gen. Prima Directa'!K37/'Gen. Prima Directa'!K$44),"")</f>
        <v/>
      </c>
      <c r="L37" s="75">
        <f>IFERROR(IF($C$8=$D$8,'Gen. Prima Directa'!L37/'Gen. Prima Directa'!$AQ37,'Gen. Prima Directa'!L37/'Gen. Prima Directa'!L$44),"")</f>
        <v>1.5685455393936848E-3</v>
      </c>
      <c r="M37" s="75" t="str">
        <f>IFERROR(IF($C$8=$D$8,'Gen. Prima Directa'!M37/'Gen. Prima Directa'!$AQ37,'Gen. Prima Directa'!M37/'Gen. Prima Directa'!M$44),"")</f>
        <v/>
      </c>
      <c r="N37" s="75" t="str">
        <f>IFERROR(IF($C$8=$D$8,'Gen. Prima Directa'!N37/'Gen. Prima Directa'!$AQ37,'Gen. Prima Directa'!N37/'Gen. Prima Directa'!N$44),"")</f>
        <v/>
      </c>
      <c r="O37" s="75" t="str">
        <f>IFERROR(IF($C$8=$D$8,'Gen. Prima Directa'!O37/'Gen. Prima Directa'!$AQ37,'Gen. Prima Directa'!O37/'Gen. Prima Directa'!O$44),"")</f>
        <v/>
      </c>
      <c r="P37" s="75">
        <f>IFERROR(IF($C$8=$D$8,'Gen. Prima Directa'!P37/'Gen. Prima Directa'!$AQ37,'Gen. Prima Directa'!P37/'Gen. Prima Directa'!P$44),"")</f>
        <v>7.0790152581202845E-2</v>
      </c>
      <c r="Q37" s="75" t="str">
        <f>IFERROR(IF($C$8=$D$8,'Gen. Prima Directa'!Q37/'Gen. Prima Directa'!$AQ37,'Gen. Prima Directa'!Q37/'Gen. Prima Directa'!Q$44),"")</f>
        <v/>
      </c>
      <c r="R37" s="75">
        <f>IFERROR(IF($C$8=$D$8,'Gen. Prima Directa'!R37/'Gen. Prima Directa'!$AQ37,'Gen. Prima Directa'!R37/'Gen. Prima Directa'!R$44),"")</f>
        <v>2.2648555787955208E-4</v>
      </c>
      <c r="S37" s="75" t="str">
        <f>IFERROR(IF($C$8=$D$8,'Gen. Prima Directa'!S37/'Gen. Prima Directa'!$AQ37,'Gen. Prima Directa'!S37/'Gen. Prima Directa'!S$44),"")</f>
        <v/>
      </c>
      <c r="T37" s="75">
        <f>IFERROR(IF($C$8=$D$8,'Gen. Prima Directa'!T37/'Gen. Prima Directa'!$AQ37,'Gen. Prima Directa'!T37/'Gen. Prima Directa'!T$44),"")</f>
        <v>1.0780753549567881E-3</v>
      </c>
      <c r="U37" s="75" t="str">
        <f>IFERROR(IF($C$8=$D$8,'Gen. Prima Directa'!U37/'Gen. Prima Directa'!$AQ37,'Gen. Prima Directa'!U37/'Gen. Prima Directa'!U$44),"")</f>
        <v/>
      </c>
      <c r="V37" s="75" t="str">
        <f>IFERROR(IF($C$8=$D$8,'Gen. Prima Directa'!V37/'Gen. Prima Directa'!$AQ37,'Gen. Prima Directa'!V37/'Gen. Prima Directa'!V$44),"")</f>
        <v/>
      </c>
      <c r="W37" s="75">
        <f>IFERROR(IF($C$8=$D$8,'Gen. Prima Directa'!W37/'Gen. Prima Directa'!$AQ37,'Gen. Prima Directa'!W37/'Gen. Prima Directa'!W$44),"")</f>
        <v>3.5352965758806395E-3</v>
      </c>
      <c r="X37" s="75" t="str">
        <f>IFERROR(IF($C$8=$D$8,'Gen. Prima Directa'!X37/'Gen. Prima Directa'!$AQ37,'Gen. Prima Directa'!X37/'Gen. Prima Directa'!X$44),"")</f>
        <v/>
      </c>
      <c r="Y37" s="75">
        <f>IFERROR(IF($C$8=$D$8,'Gen. Prima Directa'!Y37/'Gen. Prima Directa'!$AQ37,'Gen. Prima Directa'!Y37/'Gen. Prima Directa'!Y$44),"")</f>
        <v>3.6443886425123543E-4</v>
      </c>
      <c r="Z37" s="75" t="str">
        <f>IFERROR(IF($C$8=$D$8,'Gen. Prima Directa'!Z37/'Gen. Prima Directa'!$AQ37,'Gen. Prima Directa'!Z37/'Gen. Prima Directa'!Z$44),"")</f>
        <v/>
      </c>
      <c r="AA37" s="75" t="str">
        <f>IFERROR(IF($C$8=$D$8,'Gen. Prima Directa'!AA37/'Gen. Prima Directa'!$AQ37,'Gen. Prima Directa'!AA37/'Gen. Prima Directa'!AA$44),"")</f>
        <v/>
      </c>
      <c r="AB37" s="75">
        <f>IFERROR(IF($C$8=$D$8,'Gen. Prima Directa'!AB37/'Gen. Prima Directa'!$AQ37,'Gen. Prima Directa'!AB37/'Gen. Prima Directa'!AB$44),"")</f>
        <v>3.2922806164939682E-5</v>
      </c>
      <c r="AC37" s="75" t="str">
        <f>IFERROR(IF($C$8=$D$8,'Gen. Prima Directa'!AC37/'Gen. Prima Directa'!$AQ37,'Gen. Prima Directa'!AC37/'Gen. Prima Directa'!AC$44),"")</f>
        <v/>
      </c>
      <c r="AD37" s="75" t="str">
        <f>IFERROR(IF($C$8=$D$8,'Gen. Prima Directa'!AD37/'Gen. Prima Directa'!$AQ37,'Gen. Prima Directa'!AD37/'Gen. Prima Directa'!AD$44),"")</f>
        <v/>
      </c>
      <c r="AE37" s="75" t="str">
        <f>IFERROR(IF($C$8=$D$8,'Gen. Prima Directa'!AE37/'Gen. Prima Directa'!$AQ37,'Gen. Prima Directa'!AE37/'Gen. Prima Directa'!AE$44),"")</f>
        <v/>
      </c>
      <c r="AF37" s="75" t="str">
        <f>IFERROR(IF($C$8=$D$8,'Gen. Prima Directa'!AF37/'Gen. Prima Directa'!$AQ37,'Gen. Prima Directa'!AF37/'Gen. Prima Directa'!AF$44),"")</f>
        <v/>
      </c>
      <c r="AG37" s="75" t="str">
        <f>IFERROR(IF($C$8=$D$8,'Gen. Prima Directa'!AG37/'Gen. Prima Directa'!$AQ37,'Gen. Prima Directa'!AG37/'Gen. Prima Directa'!AG$44),"")</f>
        <v/>
      </c>
      <c r="AH37" s="75" t="str">
        <f>IFERROR(IF($C$8=$D$8,'Gen. Prima Directa'!AH37/'Gen. Prima Directa'!$AQ37,'Gen. Prima Directa'!AH37/'Gen. Prima Directa'!AH$44),"")</f>
        <v/>
      </c>
      <c r="AI37" s="75" t="str">
        <f>IFERROR(IF($C$8=$D$8,'Gen. Prima Directa'!AI37/'Gen. Prima Directa'!$AQ37,'Gen. Prima Directa'!AI37/'Gen. Prima Directa'!AI$44),"")</f>
        <v/>
      </c>
      <c r="AJ37" s="75" t="str">
        <f>IFERROR(IF($C$8=$D$8,'Gen. Prima Directa'!AJ37/'Gen. Prima Directa'!$AQ37,'Gen. Prima Directa'!AJ37/'Gen. Prima Directa'!AJ$44),"")</f>
        <v/>
      </c>
      <c r="AK37" s="75" t="str">
        <f>IFERROR(IF($C$8=$D$8,'Gen. Prima Directa'!AK37/'Gen. Prima Directa'!$AQ37,'Gen. Prima Directa'!AK37/'Gen. Prima Directa'!AK$44),"")</f>
        <v/>
      </c>
      <c r="AL37" s="75" t="str">
        <f>IFERROR(IF($C$8=$D$8,'Gen. Prima Directa'!AL37/'Gen. Prima Directa'!$AQ37,'Gen. Prima Directa'!AL37/'Gen. Prima Directa'!AL$44),"")</f>
        <v/>
      </c>
      <c r="AM37" s="75" t="str">
        <f>IFERROR(IF($C$8=$D$8,'Gen. Prima Directa'!AM37/'Gen. Prima Directa'!$AQ37,'Gen. Prima Directa'!AM37/'Gen. Prima Directa'!AM$44),"")</f>
        <v/>
      </c>
      <c r="AN37" s="75" t="str">
        <f>IFERROR(IF($C$8=$D$8,'Gen. Prima Directa'!AN37/'Gen. Prima Directa'!$AQ37,'Gen. Prima Directa'!AN37/'Gen. Prima Directa'!AN$44),"")</f>
        <v/>
      </c>
      <c r="AO37" s="75" t="str">
        <f>IFERROR(IF($C$8=$D$8,'Gen. Prima Directa'!AO37/'Gen. Prima Directa'!$AQ37,'Gen. Prima Directa'!AO37/'Gen. Prima Directa'!AO$44),"")</f>
        <v/>
      </c>
      <c r="AP37" s="75" t="str">
        <f>IFERROR(IF($C$8=$D$8,'Gen. Prima Directa'!AP37/'Gen. Prima Directa'!$AQ37,'Gen. Prima Directa'!AP37/'Gen. Prima Directa'!AP$44),"")</f>
        <v/>
      </c>
      <c r="AQ37" s="75">
        <f>IFERROR(IF($C$8=$D$8,'Gen. Prima Directa'!AQ37/'Gen. Prima Directa'!$AQ37,'Gen. Prima Directa'!AQ37/'Gen. Prima Directa'!AQ$44),"")</f>
        <v>2.3184475412463654E-3</v>
      </c>
    </row>
    <row r="38" spans="2:43">
      <c r="B38" s="73" t="s">
        <v>321</v>
      </c>
      <c r="C38" s="75" t="str">
        <f>IFERROR(IF($C$8=$D$8,'Gen. Prima Directa'!C38/'Gen. Prima Directa'!$AQ38,'Gen. Prima Directa'!C38/'Gen. Prima Directa'!C$44),"")</f>
        <v/>
      </c>
      <c r="D38" s="75" t="str">
        <f>IFERROR(IF($C$8=$D$8,'Gen. Prima Directa'!D38/'Gen. Prima Directa'!$AQ38,'Gen. Prima Directa'!D38/'Gen. Prima Directa'!D$44),"")</f>
        <v/>
      </c>
      <c r="E38" s="75" t="str">
        <f>IFERROR(IF($C$8=$D$8,'Gen. Prima Directa'!E38/'Gen. Prima Directa'!$AQ38,'Gen. Prima Directa'!E38/'Gen. Prima Directa'!E$44),"")</f>
        <v/>
      </c>
      <c r="F38" s="75" t="str">
        <f>IFERROR(IF($C$8=$D$8,'Gen. Prima Directa'!F38/'Gen. Prima Directa'!$AQ38,'Gen. Prima Directa'!F38/'Gen. Prima Directa'!F$44),"")</f>
        <v/>
      </c>
      <c r="G38" s="75">
        <f>IFERROR(IF($C$8=$D$8,'Gen. Prima Directa'!G38/'Gen. Prima Directa'!$AQ38,'Gen. Prima Directa'!G38/'Gen. Prima Directa'!G$44),"")</f>
        <v>0.10216630253697898</v>
      </c>
      <c r="H38" s="75" t="str">
        <f>IFERROR(IF($C$8=$D$8,'Gen. Prima Directa'!H38/'Gen. Prima Directa'!$AQ38,'Gen. Prima Directa'!H38/'Gen. Prima Directa'!H$44),"")</f>
        <v/>
      </c>
      <c r="I38" s="75" t="str">
        <f>IFERROR(IF($C$8=$D$8,'Gen. Prima Directa'!I38/'Gen. Prima Directa'!$AQ38,'Gen. Prima Directa'!I38/'Gen. Prima Directa'!I$44),"")</f>
        <v/>
      </c>
      <c r="J38" s="75" t="str">
        <f>IFERROR(IF($C$8=$D$8,'Gen. Prima Directa'!J38/'Gen. Prima Directa'!$AQ38,'Gen. Prima Directa'!J38/'Gen. Prima Directa'!J$44),"")</f>
        <v/>
      </c>
      <c r="K38" s="75">
        <f>IFERROR(IF($C$8=$D$8,'Gen. Prima Directa'!K38/'Gen. Prima Directa'!$AQ38,'Gen. Prima Directa'!K38/'Gen. Prima Directa'!K$44),"")</f>
        <v>0.45054175129537205</v>
      </c>
      <c r="L38" s="75" t="str">
        <f>IFERROR(IF($C$8=$D$8,'Gen. Prima Directa'!L38/'Gen. Prima Directa'!$AQ38,'Gen. Prima Directa'!L38/'Gen. Prima Directa'!L$44),"")</f>
        <v/>
      </c>
      <c r="M38" s="75">
        <f>IFERROR(IF($C$8=$D$8,'Gen. Prima Directa'!M38/'Gen. Prima Directa'!$AQ38,'Gen. Prima Directa'!M38/'Gen. Prima Directa'!M$44),"")</f>
        <v>0.66657015905236205</v>
      </c>
      <c r="N38" s="75">
        <f>IFERROR(IF($C$8=$D$8,'Gen. Prima Directa'!N38/'Gen. Prima Directa'!$AQ38,'Gen. Prima Directa'!N38/'Gen. Prima Directa'!N$44),"")</f>
        <v>0.73090665926076481</v>
      </c>
      <c r="O38" s="75" t="str">
        <f>IFERROR(IF($C$8=$D$8,'Gen. Prima Directa'!O38/'Gen. Prima Directa'!$AQ38,'Gen. Prima Directa'!O38/'Gen. Prima Directa'!O$44),"")</f>
        <v/>
      </c>
      <c r="P38" s="75" t="str">
        <f>IFERROR(IF($C$8=$D$8,'Gen. Prima Directa'!P38/'Gen. Prima Directa'!$AQ38,'Gen. Prima Directa'!P38/'Gen. Prima Directa'!P$44),"")</f>
        <v/>
      </c>
      <c r="Q38" s="75" t="str">
        <f>IFERROR(IF($C$8=$D$8,'Gen. Prima Directa'!Q38/'Gen. Prima Directa'!$AQ38,'Gen. Prima Directa'!Q38/'Gen. Prima Directa'!Q$44),"")</f>
        <v/>
      </c>
      <c r="R38" s="75" t="str">
        <f>IFERROR(IF($C$8=$D$8,'Gen. Prima Directa'!R38/'Gen. Prima Directa'!$AQ38,'Gen. Prima Directa'!R38/'Gen. Prima Directa'!R$44),"")</f>
        <v/>
      </c>
      <c r="S38" s="75" t="str">
        <f>IFERROR(IF($C$8=$D$8,'Gen. Prima Directa'!S38/'Gen. Prima Directa'!$AQ38,'Gen. Prima Directa'!S38/'Gen. Prima Directa'!S$44),"")</f>
        <v/>
      </c>
      <c r="T38" s="75" t="str">
        <f>IFERROR(IF($C$8=$D$8,'Gen. Prima Directa'!T38/'Gen. Prima Directa'!$AQ38,'Gen. Prima Directa'!T38/'Gen. Prima Directa'!T$44),"")</f>
        <v/>
      </c>
      <c r="U38" s="75">
        <f>IFERROR(IF($C$8=$D$8,'Gen. Prima Directa'!U38/'Gen. Prima Directa'!$AQ38,'Gen. Prima Directa'!U38/'Gen. Prima Directa'!U$44),"")</f>
        <v>0.41821512393382565</v>
      </c>
      <c r="V38" s="75" t="str">
        <f>IFERROR(IF($C$8=$D$8,'Gen. Prima Directa'!V38/'Gen. Prima Directa'!$AQ38,'Gen. Prima Directa'!V38/'Gen. Prima Directa'!V$44),"")</f>
        <v/>
      </c>
      <c r="W38" s="75">
        <f>IFERROR(IF($C$8=$D$8,'Gen. Prima Directa'!W38/'Gen. Prima Directa'!$AQ38,'Gen. Prima Directa'!W38/'Gen. Prima Directa'!W$44),"")</f>
        <v>0.40353390812249129</v>
      </c>
      <c r="X38" s="75" t="str">
        <f>IFERROR(IF($C$8=$D$8,'Gen. Prima Directa'!X38/'Gen. Prima Directa'!$AQ38,'Gen. Prima Directa'!X38/'Gen. Prima Directa'!X$44),"")</f>
        <v/>
      </c>
      <c r="Y38" s="75" t="str">
        <f>IFERROR(IF($C$8=$D$8,'Gen. Prima Directa'!Y38/'Gen. Prima Directa'!$AQ38,'Gen. Prima Directa'!Y38/'Gen. Prima Directa'!Y$44),"")</f>
        <v/>
      </c>
      <c r="Z38" s="75" t="str">
        <f>IFERROR(IF($C$8=$D$8,'Gen. Prima Directa'!Z38/'Gen. Prima Directa'!$AQ38,'Gen. Prima Directa'!Z38/'Gen. Prima Directa'!Z$44),"")</f>
        <v/>
      </c>
      <c r="AA38" s="75" t="str">
        <f>IFERROR(IF($C$8=$D$8,'Gen. Prima Directa'!AA38/'Gen. Prima Directa'!$AQ38,'Gen. Prima Directa'!AA38/'Gen. Prima Directa'!AA$44),"")</f>
        <v/>
      </c>
      <c r="AB38" s="75" t="str">
        <f>IFERROR(IF($C$8=$D$8,'Gen. Prima Directa'!AB38/'Gen. Prima Directa'!$AQ38,'Gen. Prima Directa'!AB38/'Gen. Prima Directa'!AB$44),"")</f>
        <v/>
      </c>
      <c r="AC38" s="75" t="str">
        <f>IFERROR(IF($C$8=$D$8,'Gen. Prima Directa'!AC38/'Gen. Prima Directa'!$AQ38,'Gen. Prima Directa'!AC38/'Gen. Prima Directa'!AC$44),"")</f>
        <v/>
      </c>
      <c r="AD38" s="75" t="str">
        <f>IFERROR(IF($C$8=$D$8,'Gen. Prima Directa'!AD38/'Gen. Prima Directa'!$AQ38,'Gen. Prima Directa'!AD38/'Gen. Prima Directa'!AD$44),"")</f>
        <v/>
      </c>
      <c r="AE38" s="75" t="str">
        <f>IFERROR(IF($C$8=$D$8,'Gen. Prima Directa'!AE38/'Gen. Prima Directa'!$AQ38,'Gen. Prima Directa'!AE38/'Gen. Prima Directa'!AE$44),"")</f>
        <v/>
      </c>
      <c r="AF38" s="75" t="str">
        <f>IFERROR(IF($C$8=$D$8,'Gen. Prima Directa'!AF38/'Gen. Prima Directa'!$AQ38,'Gen. Prima Directa'!AF38/'Gen. Prima Directa'!AF$44),"")</f>
        <v/>
      </c>
      <c r="AG38" s="75" t="str">
        <f>IFERROR(IF($C$8=$D$8,'Gen. Prima Directa'!AG38/'Gen. Prima Directa'!$AQ38,'Gen. Prima Directa'!AG38/'Gen. Prima Directa'!AG$44),"")</f>
        <v/>
      </c>
      <c r="AH38" s="75" t="str">
        <f>IFERROR(IF($C$8=$D$8,'Gen. Prima Directa'!AH38/'Gen. Prima Directa'!$AQ38,'Gen. Prima Directa'!AH38/'Gen. Prima Directa'!AH$44),"")</f>
        <v/>
      </c>
      <c r="AI38" s="75" t="str">
        <f>IFERROR(IF($C$8=$D$8,'Gen. Prima Directa'!AI38/'Gen. Prima Directa'!$AQ38,'Gen. Prima Directa'!AI38/'Gen. Prima Directa'!AI$44),"")</f>
        <v/>
      </c>
      <c r="AJ38" s="75" t="str">
        <f>IFERROR(IF($C$8=$D$8,'Gen. Prima Directa'!AJ38/'Gen. Prima Directa'!$AQ38,'Gen. Prima Directa'!AJ38/'Gen. Prima Directa'!AJ$44),"")</f>
        <v/>
      </c>
      <c r="AK38" s="75" t="str">
        <f>IFERROR(IF($C$8=$D$8,'Gen. Prima Directa'!AK38/'Gen. Prima Directa'!$AQ38,'Gen. Prima Directa'!AK38/'Gen. Prima Directa'!AK$44),"")</f>
        <v/>
      </c>
      <c r="AL38" s="75" t="str">
        <f>IFERROR(IF($C$8=$D$8,'Gen. Prima Directa'!AL38/'Gen. Prima Directa'!$AQ38,'Gen. Prima Directa'!AL38/'Gen. Prima Directa'!AL$44),"")</f>
        <v/>
      </c>
      <c r="AM38" s="75" t="str">
        <f>IFERROR(IF($C$8=$D$8,'Gen. Prima Directa'!AM38/'Gen. Prima Directa'!$AQ38,'Gen. Prima Directa'!AM38/'Gen. Prima Directa'!AM$44),"")</f>
        <v/>
      </c>
      <c r="AN38" s="75" t="str">
        <f>IFERROR(IF($C$8=$D$8,'Gen. Prima Directa'!AN38/'Gen. Prima Directa'!$AQ38,'Gen. Prima Directa'!AN38/'Gen. Prima Directa'!AN$44),"")</f>
        <v/>
      </c>
      <c r="AO38" s="75" t="str">
        <f>IFERROR(IF($C$8=$D$8,'Gen. Prima Directa'!AO38/'Gen. Prima Directa'!$AQ38,'Gen. Prima Directa'!AO38/'Gen. Prima Directa'!AO$44),"")</f>
        <v/>
      </c>
      <c r="AP38" s="75" t="str">
        <f>IFERROR(IF($C$8=$D$8,'Gen. Prima Directa'!AP38/'Gen. Prima Directa'!$AQ38,'Gen. Prima Directa'!AP38/'Gen. Prima Directa'!AP$44),"")</f>
        <v/>
      </c>
      <c r="AQ38" s="75">
        <f>IFERROR(IF($C$8=$D$8,'Gen. Prima Directa'!AQ38/'Gen. Prima Directa'!$AQ38,'Gen. Prima Directa'!AQ38/'Gen. Prima Directa'!AQ$44),"")</f>
        <v>1.3907693984065828E-2</v>
      </c>
    </row>
    <row r="39" spans="2:43">
      <c r="B39" s="73" t="s">
        <v>322</v>
      </c>
      <c r="C39" s="75" t="str">
        <f>IFERROR(IF($C$8=$D$8,'Gen. Prima Directa'!C39/'Gen. Prima Directa'!$AQ39,'Gen. Prima Directa'!C39/'Gen. Prima Directa'!C$44),"")</f>
        <v/>
      </c>
      <c r="D39" s="75" t="str">
        <f>IFERROR(IF($C$8=$D$8,'Gen. Prima Directa'!D39/'Gen. Prima Directa'!$AQ39,'Gen. Prima Directa'!D39/'Gen. Prima Directa'!D$44),"")</f>
        <v/>
      </c>
      <c r="E39" s="75" t="str">
        <f>IFERROR(IF($C$8=$D$8,'Gen. Prima Directa'!E39/'Gen. Prima Directa'!$AQ39,'Gen. Prima Directa'!E39/'Gen. Prima Directa'!E$44),"")</f>
        <v/>
      </c>
      <c r="F39" s="75" t="str">
        <f>IFERROR(IF($C$8=$D$8,'Gen. Prima Directa'!F39/'Gen. Prima Directa'!$AQ39,'Gen. Prima Directa'!F39/'Gen. Prima Directa'!F$44),"")</f>
        <v/>
      </c>
      <c r="G39" s="75">
        <f>IFERROR(IF($C$8=$D$8,'Gen. Prima Directa'!G39/'Gen. Prima Directa'!$AQ39,'Gen. Prima Directa'!G39/'Gen. Prima Directa'!G$44),"")</f>
        <v>4.5163021928777393E-2</v>
      </c>
      <c r="H39" s="75" t="str">
        <f>IFERROR(IF($C$8=$D$8,'Gen. Prima Directa'!H39/'Gen. Prima Directa'!$AQ39,'Gen. Prima Directa'!H39/'Gen. Prima Directa'!H$44),"")</f>
        <v/>
      </c>
      <c r="I39" s="75" t="str">
        <f>IFERROR(IF($C$8=$D$8,'Gen. Prima Directa'!I39/'Gen. Prima Directa'!$AQ39,'Gen. Prima Directa'!I39/'Gen. Prima Directa'!I$44),"")</f>
        <v/>
      </c>
      <c r="J39" s="75" t="str">
        <f>IFERROR(IF($C$8=$D$8,'Gen. Prima Directa'!J39/'Gen. Prima Directa'!$AQ39,'Gen. Prima Directa'!J39/'Gen. Prima Directa'!J$44),"")</f>
        <v/>
      </c>
      <c r="K39" s="75">
        <f>IFERROR(IF($C$8=$D$8,'Gen. Prima Directa'!K39/'Gen. Prima Directa'!$AQ39,'Gen. Prima Directa'!K39/'Gen. Prima Directa'!K$44),"")</f>
        <v>0.54945824870462801</v>
      </c>
      <c r="L39" s="75" t="str">
        <f>IFERROR(IF($C$8=$D$8,'Gen. Prima Directa'!L39/'Gen. Prima Directa'!$AQ39,'Gen. Prima Directa'!L39/'Gen. Prima Directa'!L$44),"")</f>
        <v/>
      </c>
      <c r="M39" s="75">
        <f>IFERROR(IF($C$8=$D$8,'Gen. Prima Directa'!M39/'Gen. Prima Directa'!$AQ39,'Gen. Prima Directa'!M39/'Gen. Prima Directa'!M$44),"")</f>
        <v>0.17568033170943465</v>
      </c>
      <c r="N39" s="75">
        <f>IFERROR(IF($C$8=$D$8,'Gen. Prima Directa'!N39/'Gen. Prima Directa'!$AQ39,'Gen. Prima Directa'!N39/'Gen. Prima Directa'!N$44),"")</f>
        <v>0.26909334073923519</v>
      </c>
      <c r="O39" s="75" t="str">
        <f>IFERROR(IF($C$8=$D$8,'Gen. Prima Directa'!O39/'Gen. Prima Directa'!$AQ39,'Gen. Prima Directa'!O39/'Gen. Prima Directa'!O$44),"")</f>
        <v/>
      </c>
      <c r="P39" s="75" t="str">
        <f>IFERROR(IF($C$8=$D$8,'Gen. Prima Directa'!P39/'Gen. Prima Directa'!$AQ39,'Gen. Prima Directa'!P39/'Gen. Prima Directa'!P$44),"")</f>
        <v/>
      </c>
      <c r="Q39" s="75" t="str">
        <f>IFERROR(IF($C$8=$D$8,'Gen. Prima Directa'!Q39/'Gen. Prima Directa'!$AQ39,'Gen. Prima Directa'!Q39/'Gen. Prima Directa'!Q$44),"")</f>
        <v/>
      </c>
      <c r="R39" s="75" t="str">
        <f>IFERROR(IF($C$8=$D$8,'Gen. Prima Directa'!R39/'Gen. Prima Directa'!$AQ39,'Gen. Prima Directa'!R39/'Gen. Prima Directa'!R$44),"")</f>
        <v/>
      </c>
      <c r="S39" s="75" t="str">
        <f>IFERROR(IF($C$8=$D$8,'Gen. Prima Directa'!S39/'Gen. Prima Directa'!$AQ39,'Gen. Prima Directa'!S39/'Gen. Prima Directa'!S$44),"")</f>
        <v/>
      </c>
      <c r="T39" s="75" t="str">
        <f>IFERROR(IF($C$8=$D$8,'Gen. Prima Directa'!T39/'Gen. Prima Directa'!$AQ39,'Gen. Prima Directa'!T39/'Gen. Prima Directa'!T$44),"")</f>
        <v/>
      </c>
      <c r="U39" s="75">
        <f>IFERROR(IF($C$8=$D$8,'Gen. Prima Directa'!U39/'Gen. Prima Directa'!$AQ39,'Gen. Prima Directa'!U39/'Gen. Prima Directa'!U$44),"")</f>
        <v>8.9908194515999781E-2</v>
      </c>
      <c r="V39" s="75" t="str">
        <f>IFERROR(IF($C$8=$D$8,'Gen. Prima Directa'!V39/'Gen. Prima Directa'!$AQ39,'Gen. Prima Directa'!V39/'Gen. Prima Directa'!V$44),"")</f>
        <v/>
      </c>
      <c r="W39" s="75">
        <f>IFERROR(IF($C$8=$D$8,'Gen. Prima Directa'!W39/'Gen. Prima Directa'!$AQ39,'Gen. Prima Directa'!W39/'Gen. Prima Directa'!W$44),"")</f>
        <v>0.23097252617195102</v>
      </c>
      <c r="X39" s="75" t="str">
        <f>IFERROR(IF($C$8=$D$8,'Gen. Prima Directa'!X39/'Gen. Prima Directa'!$AQ39,'Gen. Prima Directa'!X39/'Gen. Prima Directa'!X$44),"")</f>
        <v/>
      </c>
      <c r="Y39" s="75" t="str">
        <f>IFERROR(IF($C$8=$D$8,'Gen. Prima Directa'!Y39/'Gen. Prima Directa'!$AQ39,'Gen. Prima Directa'!Y39/'Gen. Prima Directa'!Y$44),"")</f>
        <v/>
      </c>
      <c r="Z39" s="75" t="str">
        <f>IFERROR(IF($C$8=$D$8,'Gen. Prima Directa'!Z39/'Gen. Prima Directa'!$AQ39,'Gen. Prima Directa'!Z39/'Gen. Prima Directa'!Z$44),"")</f>
        <v/>
      </c>
      <c r="AA39" s="75" t="str">
        <f>IFERROR(IF($C$8=$D$8,'Gen. Prima Directa'!AA39/'Gen. Prima Directa'!$AQ39,'Gen. Prima Directa'!AA39/'Gen. Prima Directa'!AA$44),"")</f>
        <v/>
      </c>
      <c r="AB39" s="75" t="str">
        <f>IFERROR(IF($C$8=$D$8,'Gen. Prima Directa'!AB39/'Gen. Prima Directa'!$AQ39,'Gen. Prima Directa'!AB39/'Gen. Prima Directa'!AB$44),"")</f>
        <v/>
      </c>
      <c r="AC39" s="75" t="str">
        <f>IFERROR(IF($C$8=$D$8,'Gen. Prima Directa'!AC39/'Gen. Prima Directa'!$AQ39,'Gen. Prima Directa'!AC39/'Gen. Prima Directa'!AC$44),"")</f>
        <v/>
      </c>
      <c r="AD39" s="75" t="str">
        <f>IFERROR(IF($C$8=$D$8,'Gen. Prima Directa'!AD39/'Gen. Prima Directa'!$AQ39,'Gen. Prima Directa'!AD39/'Gen. Prima Directa'!AD$44),"")</f>
        <v/>
      </c>
      <c r="AE39" s="75" t="str">
        <f>IFERROR(IF($C$8=$D$8,'Gen. Prima Directa'!AE39/'Gen. Prima Directa'!$AQ39,'Gen. Prima Directa'!AE39/'Gen. Prima Directa'!AE$44),"")</f>
        <v/>
      </c>
      <c r="AF39" s="75" t="str">
        <f>IFERROR(IF($C$8=$D$8,'Gen. Prima Directa'!AF39/'Gen. Prima Directa'!$AQ39,'Gen. Prima Directa'!AF39/'Gen. Prima Directa'!AF$44),"")</f>
        <v/>
      </c>
      <c r="AG39" s="75" t="str">
        <f>IFERROR(IF($C$8=$D$8,'Gen. Prima Directa'!AG39/'Gen. Prima Directa'!$AQ39,'Gen. Prima Directa'!AG39/'Gen. Prima Directa'!AG$44),"")</f>
        <v/>
      </c>
      <c r="AH39" s="75" t="str">
        <f>IFERROR(IF($C$8=$D$8,'Gen. Prima Directa'!AH39/'Gen. Prima Directa'!$AQ39,'Gen. Prima Directa'!AH39/'Gen. Prima Directa'!AH$44),"")</f>
        <v/>
      </c>
      <c r="AI39" s="75" t="str">
        <f>IFERROR(IF($C$8=$D$8,'Gen. Prima Directa'!AI39/'Gen. Prima Directa'!$AQ39,'Gen. Prima Directa'!AI39/'Gen. Prima Directa'!AI$44),"")</f>
        <v/>
      </c>
      <c r="AJ39" s="75" t="str">
        <f>IFERROR(IF($C$8=$D$8,'Gen. Prima Directa'!AJ39/'Gen. Prima Directa'!$AQ39,'Gen. Prima Directa'!AJ39/'Gen. Prima Directa'!AJ$44),"")</f>
        <v/>
      </c>
      <c r="AK39" s="75" t="str">
        <f>IFERROR(IF($C$8=$D$8,'Gen. Prima Directa'!AK39/'Gen. Prima Directa'!$AQ39,'Gen. Prima Directa'!AK39/'Gen. Prima Directa'!AK$44),"")</f>
        <v/>
      </c>
      <c r="AL39" s="75" t="str">
        <f>IFERROR(IF($C$8=$D$8,'Gen. Prima Directa'!AL39/'Gen. Prima Directa'!$AQ39,'Gen. Prima Directa'!AL39/'Gen. Prima Directa'!AL$44),"")</f>
        <v/>
      </c>
      <c r="AM39" s="75" t="str">
        <f>IFERROR(IF($C$8=$D$8,'Gen. Prima Directa'!AM39/'Gen. Prima Directa'!$AQ39,'Gen. Prima Directa'!AM39/'Gen. Prima Directa'!AM$44),"")</f>
        <v/>
      </c>
      <c r="AN39" s="75" t="str">
        <f>IFERROR(IF($C$8=$D$8,'Gen. Prima Directa'!AN39/'Gen. Prima Directa'!$AQ39,'Gen. Prima Directa'!AN39/'Gen. Prima Directa'!AN$44),"")</f>
        <v/>
      </c>
      <c r="AO39" s="75" t="str">
        <f>IFERROR(IF($C$8=$D$8,'Gen. Prima Directa'!AO39/'Gen. Prima Directa'!$AQ39,'Gen. Prima Directa'!AO39/'Gen. Prima Directa'!AO$44),"")</f>
        <v/>
      </c>
      <c r="AP39" s="75" t="str">
        <f>IFERROR(IF($C$8=$D$8,'Gen. Prima Directa'!AP39/'Gen. Prima Directa'!$AQ39,'Gen. Prima Directa'!AP39/'Gen. Prima Directa'!AP$44),"")</f>
        <v/>
      </c>
      <c r="AQ39" s="75">
        <f>IFERROR(IF($C$8=$D$8,'Gen. Prima Directa'!AQ39/'Gen. Prima Directa'!$AQ39,'Gen. Prima Directa'!AQ39/'Gen. Prima Directa'!AQ$44),"")</f>
        <v>6.2991916300760703E-3</v>
      </c>
    </row>
    <row r="40" spans="2:43">
      <c r="B40" s="73" t="s">
        <v>323</v>
      </c>
      <c r="C40" s="75" t="str">
        <f>IFERROR(IF($C$8=$D$8,'Gen. Prima Directa'!C40/'Gen. Prima Directa'!$AQ40,'Gen. Prima Directa'!C40/'Gen. Prima Directa'!C$44),"")</f>
        <v/>
      </c>
      <c r="D40" s="75" t="str">
        <f>IFERROR(IF($C$8=$D$8,'Gen. Prima Directa'!D40/'Gen. Prima Directa'!$AQ40,'Gen. Prima Directa'!D40/'Gen. Prima Directa'!D$44),"")</f>
        <v/>
      </c>
      <c r="E40" s="75" t="str">
        <f>IFERROR(IF($C$8=$D$8,'Gen. Prima Directa'!E40/'Gen. Prima Directa'!$AQ40,'Gen. Prima Directa'!E40/'Gen. Prima Directa'!E$44),"")</f>
        <v/>
      </c>
      <c r="F40" s="75" t="str">
        <f>IFERROR(IF($C$8=$D$8,'Gen. Prima Directa'!F40/'Gen. Prima Directa'!$AQ40,'Gen. Prima Directa'!F40/'Gen. Prima Directa'!F$44),"")</f>
        <v/>
      </c>
      <c r="G40" s="75" t="str">
        <f>IFERROR(IF($C$8=$D$8,'Gen. Prima Directa'!G40/'Gen. Prima Directa'!$AQ40,'Gen. Prima Directa'!G40/'Gen. Prima Directa'!G$44),"")</f>
        <v/>
      </c>
      <c r="H40" s="75" t="str">
        <f>IFERROR(IF($C$8=$D$8,'Gen. Prima Directa'!H40/'Gen. Prima Directa'!$AQ40,'Gen. Prima Directa'!H40/'Gen. Prima Directa'!H$44),"")</f>
        <v/>
      </c>
      <c r="I40" s="75" t="str">
        <f>IFERROR(IF($C$8=$D$8,'Gen. Prima Directa'!I40/'Gen. Prima Directa'!$AQ40,'Gen. Prima Directa'!I40/'Gen. Prima Directa'!I$44),"")</f>
        <v/>
      </c>
      <c r="J40" s="75" t="str">
        <f>IFERROR(IF($C$8=$D$8,'Gen. Prima Directa'!J40/'Gen. Prima Directa'!$AQ40,'Gen. Prima Directa'!J40/'Gen. Prima Directa'!J$44),"")</f>
        <v/>
      </c>
      <c r="K40" s="75" t="str">
        <f>IFERROR(IF($C$8=$D$8,'Gen. Prima Directa'!K40/'Gen. Prima Directa'!$AQ40,'Gen. Prima Directa'!K40/'Gen. Prima Directa'!K$44),"")</f>
        <v/>
      </c>
      <c r="L40" s="75" t="str">
        <f>IFERROR(IF($C$8=$D$8,'Gen. Prima Directa'!L40/'Gen. Prima Directa'!$AQ40,'Gen. Prima Directa'!L40/'Gen. Prima Directa'!L$44),"")</f>
        <v/>
      </c>
      <c r="M40" s="75" t="str">
        <f>IFERROR(IF($C$8=$D$8,'Gen. Prima Directa'!M40/'Gen. Prima Directa'!$AQ40,'Gen. Prima Directa'!M40/'Gen. Prima Directa'!M$44),"")</f>
        <v/>
      </c>
      <c r="N40" s="75" t="str">
        <f>IFERROR(IF($C$8=$D$8,'Gen. Prima Directa'!N40/'Gen. Prima Directa'!$AQ40,'Gen. Prima Directa'!N40/'Gen. Prima Directa'!N$44),"")</f>
        <v/>
      </c>
      <c r="O40" s="75" t="str">
        <f>IFERROR(IF($C$8=$D$8,'Gen. Prima Directa'!O40/'Gen. Prima Directa'!$AQ40,'Gen. Prima Directa'!O40/'Gen. Prima Directa'!O$44),"")</f>
        <v/>
      </c>
      <c r="P40" s="75" t="str">
        <f>IFERROR(IF($C$8=$D$8,'Gen. Prima Directa'!P40/'Gen. Prima Directa'!$AQ40,'Gen. Prima Directa'!P40/'Gen. Prima Directa'!P$44),"")</f>
        <v/>
      </c>
      <c r="Q40" s="75" t="str">
        <f>IFERROR(IF($C$8=$D$8,'Gen. Prima Directa'!Q40/'Gen. Prima Directa'!$AQ40,'Gen. Prima Directa'!Q40/'Gen. Prima Directa'!Q$44),"")</f>
        <v/>
      </c>
      <c r="R40" s="75" t="str">
        <f>IFERROR(IF($C$8=$D$8,'Gen. Prima Directa'!R40/'Gen. Prima Directa'!$AQ40,'Gen. Prima Directa'!R40/'Gen. Prima Directa'!R$44),"")</f>
        <v/>
      </c>
      <c r="S40" s="75" t="str">
        <f>IFERROR(IF($C$8=$D$8,'Gen. Prima Directa'!S40/'Gen. Prima Directa'!$AQ40,'Gen. Prima Directa'!S40/'Gen. Prima Directa'!S$44),"")</f>
        <v/>
      </c>
      <c r="T40" s="75" t="str">
        <f>IFERROR(IF($C$8=$D$8,'Gen. Prima Directa'!T40/'Gen. Prima Directa'!$AQ40,'Gen. Prima Directa'!T40/'Gen. Prima Directa'!T$44),"")</f>
        <v/>
      </c>
      <c r="U40" s="75" t="str">
        <f>IFERROR(IF($C$8=$D$8,'Gen. Prima Directa'!U40/'Gen. Prima Directa'!$AQ40,'Gen. Prima Directa'!U40/'Gen. Prima Directa'!U$44),"")</f>
        <v/>
      </c>
      <c r="V40" s="75" t="str">
        <f>IFERROR(IF($C$8=$D$8,'Gen. Prima Directa'!V40/'Gen. Prima Directa'!$AQ40,'Gen. Prima Directa'!V40/'Gen. Prima Directa'!V$44),"")</f>
        <v/>
      </c>
      <c r="W40" s="75" t="str">
        <f>IFERROR(IF($C$8=$D$8,'Gen. Prima Directa'!W40/'Gen. Prima Directa'!$AQ40,'Gen. Prima Directa'!W40/'Gen. Prima Directa'!W$44),"")</f>
        <v/>
      </c>
      <c r="X40" s="75" t="str">
        <f>IFERROR(IF($C$8=$D$8,'Gen. Prima Directa'!X40/'Gen. Prima Directa'!$AQ40,'Gen. Prima Directa'!X40/'Gen. Prima Directa'!X$44),"")</f>
        <v/>
      </c>
      <c r="Y40" s="75" t="str">
        <f>IFERROR(IF($C$8=$D$8,'Gen. Prima Directa'!Y40/'Gen. Prima Directa'!$AQ40,'Gen. Prima Directa'!Y40/'Gen. Prima Directa'!Y$44),"")</f>
        <v/>
      </c>
      <c r="Z40" s="75" t="str">
        <f>IFERROR(IF($C$8=$D$8,'Gen. Prima Directa'!Z40/'Gen. Prima Directa'!$AQ40,'Gen. Prima Directa'!Z40/'Gen. Prima Directa'!Z$44),"")</f>
        <v/>
      </c>
      <c r="AA40" s="75" t="str">
        <f>IFERROR(IF($C$8=$D$8,'Gen. Prima Directa'!AA40/'Gen. Prima Directa'!$AQ40,'Gen. Prima Directa'!AA40/'Gen. Prima Directa'!AA$44),"")</f>
        <v/>
      </c>
      <c r="AB40" s="75" t="str">
        <f>IFERROR(IF($C$8=$D$8,'Gen. Prima Directa'!AB40/'Gen. Prima Directa'!$AQ40,'Gen. Prima Directa'!AB40/'Gen. Prima Directa'!AB$44),"")</f>
        <v/>
      </c>
      <c r="AC40" s="75" t="str">
        <f>IFERROR(IF($C$8=$D$8,'Gen. Prima Directa'!AC40/'Gen. Prima Directa'!$AQ40,'Gen. Prima Directa'!AC40/'Gen. Prima Directa'!AC$44),"")</f>
        <v/>
      </c>
      <c r="AD40" s="75" t="str">
        <f>IFERROR(IF($C$8=$D$8,'Gen. Prima Directa'!AD40/'Gen. Prima Directa'!$AQ40,'Gen. Prima Directa'!AD40/'Gen. Prima Directa'!AD$44),"")</f>
        <v/>
      </c>
      <c r="AE40" s="75" t="str">
        <f>IFERROR(IF($C$8=$D$8,'Gen. Prima Directa'!AE40/'Gen. Prima Directa'!$AQ40,'Gen. Prima Directa'!AE40/'Gen. Prima Directa'!AE$44),"")</f>
        <v/>
      </c>
      <c r="AF40" s="75" t="str">
        <f>IFERROR(IF($C$8=$D$8,'Gen. Prima Directa'!AF40/'Gen. Prima Directa'!$AQ40,'Gen. Prima Directa'!AF40/'Gen. Prima Directa'!AF$44),"")</f>
        <v/>
      </c>
      <c r="AG40" s="75" t="str">
        <f>IFERROR(IF($C$8=$D$8,'Gen. Prima Directa'!AG40/'Gen. Prima Directa'!$AQ40,'Gen. Prima Directa'!AG40/'Gen. Prima Directa'!AG$44),"")</f>
        <v/>
      </c>
      <c r="AH40" s="75" t="str">
        <f>IFERROR(IF($C$8=$D$8,'Gen. Prima Directa'!AH40/'Gen. Prima Directa'!$AQ40,'Gen. Prima Directa'!AH40/'Gen. Prima Directa'!AH$44),"")</f>
        <v/>
      </c>
      <c r="AI40" s="75" t="str">
        <f>IFERROR(IF($C$8=$D$8,'Gen. Prima Directa'!AI40/'Gen. Prima Directa'!$AQ40,'Gen. Prima Directa'!AI40/'Gen. Prima Directa'!AI$44),"")</f>
        <v/>
      </c>
      <c r="AJ40" s="75" t="str">
        <f>IFERROR(IF($C$8=$D$8,'Gen. Prima Directa'!AJ40/'Gen. Prima Directa'!$AQ40,'Gen. Prima Directa'!AJ40/'Gen. Prima Directa'!AJ$44),"")</f>
        <v/>
      </c>
      <c r="AK40" s="75" t="str">
        <f>IFERROR(IF($C$8=$D$8,'Gen. Prima Directa'!AK40/'Gen. Prima Directa'!$AQ40,'Gen. Prima Directa'!AK40/'Gen. Prima Directa'!AK$44),"")</f>
        <v/>
      </c>
      <c r="AL40" s="75" t="str">
        <f>IFERROR(IF($C$8=$D$8,'Gen. Prima Directa'!AL40/'Gen. Prima Directa'!$AQ40,'Gen. Prima Directa'!AL40/'Gen. Prima Directa'!AL$44),"")</f>
        <v/>
      </c>
      <c r="AM40" s="75" t="str">
        <f>IFERROR(IF($C$8=$D$8,'Gen. Prima Directa'!AM40/'Gen. Prima Directa'!$AQ40,'Gen. Prima Directa'!AM40/'Gen. Prima Directa'!AM$44),"")</f>
        <v/>
      </c>
      <c r="AN40" s="75" t="str">
        <f>IFERROR(IF($C$8=$D$8,'Gen. Prima Directa'!AN40/'Gen. Prima Directa'!$AQ40,'Gen. Prima Directa'!AN40/'Gen. Prima Directa'!AN$44),"")</f>
        <v/>
      </c>
      <c r="AO40" s="75" t="str">
        <f>IFERROR(IF($C$8=$D$8,'Gen. Prima Directa'!AO40/'Gen. Prima Directa'!$AQ40,'Gen. Prima Directa'!AO40/'Gen. Prima Directa'!AO$44),"")</f>
        <v/>
      </c>
      <c r="AP40" s="75" t="str">
        <f>IFERROR(IF($C$8=$D$8,'Gen. Prima Directa'!AP40/'Gen. Prima Directa'!$AQ40,'Gen. Prima Directa'!AP40/'Gen. Prima Directa'!AP$44),"")</f>
        <v/>
      </c>
      <c r="AQ40" s="75" t="str">
        <f>IFERROR(IF($C$8=$D$8,'Gen. Prima Directa'!AQ40/'Gen. Prima Directa'!$AQ40,'Gen. Prima Directa'!AQ40/'Gen. Prima Directa'!AQ$44),"")</f>
        <v/>
      </c>
    </row>
    <row r="41" spans="2:43">
      <c r="B41" s="73" t="s">
        <v>324</v>
      </c>
      <c r="C41" s="75" t="str">
        <f>IFERROR(IF($C$8=$D$8,'Gen. Prima Directa'!C41/'Gen. Prima Directa'!$AQ41,'Gen. Prima Directa'!C41/'Gen. Prima Directa'!C$44),"")</f>
        <v/>
      </c>
      <c r="D41" s="75" t="str">
        <f>IFERROR(IF($C$8=$D$8,'Gen. Prima Directa'!D41/'Gen. Prima Directa'!$AQ41,'Gen. Prima Directa'!D41/'Gen. Prima Directa'!D$44),"")</f>
        <v/>
      </c>
      <c r="E41" s="75" t="str">
        <f>IFERROR(IF($C$8=$D$8,'Gen. Prima Directa'!E41/'Gen. Prima Directa'!$AQ41,'Gen. Prima Directa'!E41/'Gen. Prima Directa'!E$44),"")</f>
        <v/>
      </c>
      <c r="F41" s="75" t="str">
        <f>IFERROR(IF($C$8=$D$8,'Gen. Prima Directa'!F41/'Gen. Prima Directa'!$AQ41,'Gen. Prima Directa'!F41/'Gen. Prima Directa'!F$44),"")</f>
        <v/>
      </c>
      <c r="G41" s="75" t="str">
        <f>IFERROR(IF($C$8=$D$8,'Gen. Prima Directa'!G41/'Gen. Prima Directa'!$AQ41,'Gen. Prima Directa'!G41/'Gen. Prima Directa'!G$44),"")</f>
        <v/>
      </c>
      <c r="H41" s="75" t="str">
        <f>IFERROR(IF($C$8=$D$8,'Gen. Prima Directa'!H41/'Gen. Prima Directa'!$AQ41,'Gen. Prima Directa'!H41/'Gen. Prima Directa'!H$44),"")</f>
        <v/>
      </c>
      <c r="I41" s="75" t="str">
        <f>IFERROR(IF($C$8=$D$8,'Gen. Prima Directa'!I41/'Gen. Prima Directa'!$AQ41,'Gen. Prima Directa'!I41/'Gen. Prima Directa'!I$44),"")</f>
        <v/>
      </c>
      <c r="J41" s="75" t="str">
        <f>IFERROR(IF($C$8=$D$8,'Gen. Prima Directa'!J41/'Gen. Prima Directa'!$AQ41,'Gen. Prima Directa'!J41/'Gen. Prima Directa'!J$44),"")</f>
        <v/>
      </c>
      <c r="K41" s="75" t="str">
        <f>IFERROR(IF($C$8=$D$8,'Gen. Prima Directa'!K41/'Gen. Prima Directa'!$AQ41,'Gen. Prima Directa'!K41/'Gen. Prima Directa'!K$44),"")</f>
        <v/>
      </c>
      <c r="L41" s="75" t="str">
        <f>IFERROR(IF($C$8=$D$8,'Gen. Prima Directa'!L41/'Gen. Prima Directa'!$AQ41,'Gen. Prima Directa'!L41/'Gen. Prima Directa'!L$44),"")</f>
        <v/>
      </c>
      <c r="M41" s="75" t="str">
        <f>IFERROR(IF($C$8=$D$8,'Gen. Prima Directa'!M41/'Gen. Prima Directa'!$AQ41,'Gen. Prima Directa'!M41/'Gen. Prima Directa'!M$44),"")</f>
        <v/>
      </c>
      <c r="N41" s="75" t="str">
        <f>IFERROR(IF($C$8=$D$8,'Gen. Prima Directa'!N41/'Gen. Prima Directa'!$AQ41,'Gen. Prima Directa'!N41/'Gen. Prima Directa'!N$44),"")</f>
        <v/>
      </c>
      <c r="O41" s="75" t="str">
        <f>IFERROR(IF($C$8=$D$8,'Gen. Prima Directa'!O41/'Gen. Prima Directa'!$AQ41,'Gen. Prima Directa'!O41/'Gen. Prima Directa'!O$44),"")</f>
        <v/>
      </c>
      <c r="P41" s="75">
        <f>IFERROR(IF($C$8=$D$8,'Gen. Prima Directa'!P41/'Gen. Prima Directa'!$AQ41,'Gen. Prima Directa'!P41/'Gen. Prima Directa'!P$44),"")</f>
        <v>3.3304228203049541E-2</v>
      </c>
      <c r="Q41" s="75" t="str">
        <f>IFERROR(IF($C$8=$D$8,'Gen. Prima Directa'!Q41/'Gen. Prima Directa'!$AQ41,'Gen. Prima Directa'!Q41/'Gen. Prima Directa'!Q$44),"")</f>
        <v/>
      </c>
      <c r="R41" s="75" t="str">
        <f>IFERROR(IF($C$8=$D$8,'Gen. Prima Directa'!R41/'Gen. Prima Directa'!$AQ41,'Gen. Prima Directa'!R41/'Gen. Prima Directa'!R$44),"")</f>
        <v/>
      </c>
      <c r="S41" s="75" t="str">
        <f>IFERROR(IF($C$8=$D$8,'Gen. Prima Directa'!S41/'Gen. Prima Directa'!$AQ41,'Gen. Prima Directa'!S41/'Gen. Prima Directa'!S$44),"")</f>
        <v/>
      </c>
      <c r="T41" s="75">
        <f>IFERROR(IF($C$8=$D$8,'Gen. Prima Directa'!T41/'Gen. Prima Directa'!$AQ41,'Gen. Prima Directa'!T41/'Gen. Prima Directa'!T$44),"")</f>
        <v>1.9807318929926539E-2</v>
      </c>
      <c r="U41" s="75" t="str">
        <f>IFERROR(IF($C$8=$D$8,'Gen. Prima Directa'!U41/'Gen. Prima Directa'!$AQ41,'Gen. Prima Directa'!U41/'Gen. Prima Directa'!U$44),"")</f>
        <v/>
      </c>
      <c r="V41" s="75">
        <f>IFERROR(IF($C$8=$D$8,'Gen. Prima Directa'!V41/'Gen. Prima Directa'!$AQ41,'Gen. Prima Directa'!V41/'Gen. Prima Directa'!V$44),"")</f>
        <v>1.0101719526910994E-3</v>
      </c>
      <c r="W41" s="75" t="str">
        <f>IFERROR(IF($C$8=$D$8,'Gen. Prima Directa'!W41/'Gen. Prima Directa'!$AQ41,'Gen. Prima Directa'!W41/'Gen. Prima Directa'!W$44),"")</f>
        <v/>
      </c>
      <c r="X41" s="75" t="str">
        <f>IFERROR(IF($C$8=$D$8,'Gen. Prima Directa'!X41/'Gen. Prima Directa'!$AQ41,'Gen. Prima Directa'!X41/'Gen. Prima Directa'!X$44),"")</f>
        <v/>
      </c>
      <c r="Y41" s="75" t="str">
        <f>IFERROR(IF($C$8=$D$8,'Gen. Prima Directa'!Y41/'Gen. Prima Directa'!$AQ41,'Gen. Prima Directa'!Y41/'Gen. Prima Directa'!Y$44),"")</f>
        <v/>
      </c>
      <c r="Z41" s="75" t="str">
        <f>IFERROR(IF($C$8=$D$8,'Gen. Prima Directa'!Z41/'Gen. Prima Directa'!$AQ41,'Gen. Prima Directa'!Z41/'Gen. Prima Directa'!Z$44),"")</f>
        <v/>
      </c>
      <c r="AA41" s="75" t="str">
        <f>IFERROR(IF($C$8=$D$8,'Gen. Prima Directa'!AA41/'Gen. Prima Directa'!$AQ41,'Gen. Prima Directa'!AA41/'Gen. Prima Directa'!AA$44),"")</f>
        <v/>
      </c>
      <c r="AB41" s="75" t="str">
        <f>IFERROR(IF($C$8=$D$8,'Gen. Prima Directa'!AB41/'Gen. Prima Directa'!$AQ41,'Gen. Prima Directa'!AB41/'Gen. Prima Directa'!AB$44),"")</f>
        <v/>
      </c>
      <c r="AC41" s="75" t="str">
        <f>IFERROR(IF($C$8=$D$8,'Gen. Prima Directa'!AC41/'Gen. Prima Directa'!$AQ41,'Gen. Prima Directa'!AC41/'Gen. Prima Directa'!AC$44),"")</f>
        <v/>
      </c>
      <c r="AD41" s="75" t="str">
        <f>IFERROR(IF($C$8=$D$8,'Gen. Prima Directa'!AD41/'Gen. Prima Directa'!$AQ41,'Gen. Prima Directa'!AD41/'Gen. Prima Directa'!AD$44),"")</f>
        <v/>
      </c>
      <c r="AE41" s="75" t="str">
        <f>IFERROR(IF($C$8=$D$8,'Gen. Prima Directa'!AE41/'Gen. Prima Directa'!$AQ41,'Gen. Prima Directa'!AE41/'Gen. Prima Directa'!AE$44),"")</f>
        <v/>
      </c>
      <c r="AF41" s="75" t="str">
        <f>IFERROR(IF($C$8=$D$8,'Gen. Prima Directa'!AF41/'Gen. Prima Directa'!$AQ41,'Gen. Prima Directa'!AF41/'Gen. Prima Directa'!AF$44),"")</f>
        <v/>
      </c>
      <c r="AG41" s="75" t="str">
        <f>IFERROR(IF($C$8=$D$8,'Gen. Prima Directa'!AG41/'Gen. Prima Directa'!$AQ41,'Gen. Prima Directa'!AG41/'Gen. Prima Directa'!AG$44),"")</f>
        <v/>
      </c>
      <c r="AH41" s="75" t="str">
        <f>IFERROR(IF($C$8=$D$8,'Gen. Prima Directa'!AH41/'Gen. Prima Directa'!$AQ41,'Gen. Prima Directa'!AH41/'Gen. Prima Directa'!AH$44),"")</f>
        <v/>
      </c>
      <c r="AI41" s="75" t="str">
        <f>IFERROR(IF($C$8=$D$8,'Gen. Prima Directa'!AI41/'Gen. Prima Directa'!$AQ41,'Gen. Prima Directa'!AI41/'Gen. Prima Directa'!AI$44),"")</f>
        <v/>
      </c>
      <c r="AJ41" s="75" t="str">
        <f>IFERROR(IF($C$8=$D$8,'Gen. Prima Directa'!AJ41/'Gen. Prima Directa'!$AQ41,'Gen. Prima Directa'!AJ41/'Gen. Prima Directa'!AJ$44),"")</f>
        <v/>
      </c>
      <c r="AK41" s="75" t="str">
        <f>IFERROR(IF($C$8=$D$8,'Gen. Prima Directa'!AK41/'Gen. Prima Directa'!$AQ41,'Gen. Prima Directa'!AK41/'Gen. Prima Directa'!AK$44),"")</f>
        <v/>
      </c>
      <c r="AL41" s="75" t="str">
        <f>IFERROR(IF($C$8=$D$8,'Gen. Prima Directa'!AL41/'Gen. Prima Directa'!$AQ41,'Gen. Prima Directa'!AL41/'Gen. Prima Directa'!AL$44),"")</f>
        <v/>
      </c>
      <c r="AM41" s="75" t="str">
        <f>IFERROR(IF($C$8=$D$8,'Gen. Prima Directa'!AM41/'Gen. Prima Directa'!$AQ41,'Gen. Prima Directa'!AM41/'Gen. Prima Directa'!AM$44),"")</f>
        <v/>
      </c>
      <c r="AN41" s="75" t="str">
        <f>IFERROR(IF($C$8=$D$8,'Gen. Prima Directa'!AN41/'Gen. Prima Directa'!$AQ41,'Gen. Prima Directa'!AN41/'Gen. Prima Directa'!AN$44),"")</f>
        <v/>
      </c>
      <c r="AO41" s="75" t="str">
        <f>IFERROR(IF($C$8=$D$8,'Gen. Prima Directa'!AO41/'Gen. Prima Directa'!$AQ41,'Gen. Prima Directa'!AO41/'Gen. Prima Directa'!AO$44),"")</f>
        <v/>
      </c>
      <c r="AP41" s="75" t="str">
        <f>IFERROR(IF($C$8=$D$8,'Gen. Prima Directa'!AP41/'Gen. Prima Directa'!$AQ41,'Gen. Prima Directa'!AP41/'Gen. Prima Directa'!AP$44),"")</f>
        <v/>
      </c>
      <c r="AQ41" s="75">
        <f>IFERROR(IF($C$8=$D$8,'Gen. Prima Directa'!AQ41/'Gen. Prima Directa'!$AQ41,'Gen. Prima Directa'!AQ41/'Gen. Prima Directa'!AQ$44),"")</f>
        <v>2.2392164950757638E-3</v>
      </c>
    </row>
    <row r="42" spans="2:43">
      <c r="B42" s="73" t="s">
        <v>325</v>
      </c>
      <c r="C42" s="75" t="str">
        <f>IFERROR(IF($C$8=$D$8,'Gen. Prima Directa'!C42/'Gen. Prima Directa'!$AQ42,'Gen. Prima Directa'!C42/'Gen. Prima Directa'!C$44),"")</f>
        <v/>
      </c>
      <c r="D42" s="75" t="str">
        <f>IFERROR(IF($C$8=$D$8,'Gen. Prima Directa'!D42/'Gen. Prima Directa'!$AQ42,'Gen. Prima Directa'!D42/'Gen. Prima Directa'!D$44),"")</f>
        <v/>
      </c>
      <c r="E42" s="75" t="str">
        <f>IFERROR(IF($C$8=$D$8,'Gen. Prima Directa'!E42/'Gen. Prima Directa'!$AQ42,'Gen. Prima Directa'!E42/'Gen. Prima Directa'!E$44),"")</f>
        <v/>
      </c>
      <c r="F42" s="75">
        <f>IFERROR(IF($C$8=$D$8,'Gen. Prima Directa'!F42/'Gen. Prima Directa'!$AQ42,'Gen. Prima Directa'!F42/'Gen. Prima Directa'!F$44),"")</f>
        <v>9.9800324716787254E-3</v>
      </c>
      <c r="G42" s="75" t="str">
        <f>IFERROR(IF($C$8=$D$8,'Gen. Prima Directa'!G42/'Gen. Prima Directa'!$AQ42,'Gen. Prima Directa'!G42/'Gen. Prima Directa'!G$44),"")</f>
        <v/>
      </c>
      <c r="H42" s="75" t="str">
        <f>IFERROR(IF($C$8=$D$8,'Gen. Prima Directa'!H42/'Gen. Prima Directa'!$AQ42,'Gen. Prima Directa'!H42/'Gen. Prima Directa'!H$44),"")</f>
        <v/>
      </c>
      <c r="I42" s="75" t="str">
        <f>IFERROR(IF($C$8=$D$8,'Gen. Prima Directa'!I42/'Gen. Prima Directa'!$AQ42,'Gen. Prima Directa'!I42/'Gen. Prima Directa'!I$44),"")</f>
        <v/>
      </c>
      <c r="J42" s="75" t="str">
        <f>IFERROR(IF($C$8=$D$8,'Gen. Prima Directa'!J42/'Gen. Prima Directa'!$AQ42,'Gen. Prima Directa'!J42/'Gen. Prima Directa'!J$44),"")</f>
        <v/>
      </c>
      <c r="K42" s="75" t="str">
        <f>IFERROR(IF($C$8=$D$8,'Gen. Prima Directa'!K42/'Gen. Prima Directa'!$AQ42,'Gen. Prima Directa'!K42/'Gen. Prima Directa'!K$44),"")</f>
        <v/>
      </c>
      <c r="L42" s="75" t="str">
        <f>IFERROR(IF($C$8=$D$8,'Gen. Prima Directa'!L42/'Gen. Prima Directa'!$AQ42,'Gen. Prima Directa'!L42/'Gen. Prima Directa'!L$44),"")</f>
        <v/>
      </c>
      <c r="M42" s="75" t="str">
        <f>IFERROR(IF($C$8=$D$8,'Gen. Prima Directa'!M42/'Gen. Prima Directa'!$AQ42,'Gen. Prima Directa'!M42/'Gen. Prima Directa'!M$44),"")</f>
        <v/>
      </c>
      <c r="N42" s="75" t="str">
        <f>IFERROR(IF($C$8=$D$8,'Gen. Prima Directa'!N42/'Gen. Prima Directa'!$AQ42,'Gen. Prima Directa'!N42/'Gen. Prima Directa'!N$44),"")</f>
        <v/>
      </c>
      <c r="O42" s="75" t="str">
        <f>IFERROR(IF($C$8=$D$8,'Gen. Prima Directa'!O42/'Gen. Prima Directa'!$AQ42,'Gen. Prima Directa'!O42/'Gen. Prima Directa'!O$44),"")</f>
        <v/>
      </c>
      <c r="P42" s="75" t="str">
        <f>IFERROR(IF($C$8=$D$8,'Gen. Prima Directa'!P42/'Gen. Prima Directa'!$AQ42,'Gen. Prima Directa'!P42/'Gen. Prima Directa'!P$44),"")</f>
        <v/>
      </c>
      <c r="Q42" s="75" t="str">
        <f>IFERROR(IF($C$8=$D$8,'Gen. Prima Directa'!Q42/'Gen. Prima Directa'!$AQ42,'Gen. Prima Directa'!Q42/'Gen. Prima Directa'!Q$44),"")</f>
        <v/>
      </c>
      <c r="R42" s="75" t="str">
        <f>IFERROR(IF($C$8=$D$8,'Gen. Prima Directa'!R42/'Gen. Prima Directa'!$AQ42,'Gen. Prima Directa'!R42/'Gen. Prima Directa'!R$44),"")</f>
        <v/>
      </c>
      <c r="S42" s="75" t="str">
        <f>IFERROR(IF($C$8=$D$8,'Gen. Prima Directa'!S42/'Gen. Prima Directa'!$AQ42,'Gen. Prima Directa'!S42/'Gen. Prima Directa'!S$44),"")</f>
        <v/>
      </c>
      <c r="T42" s="75" t="str">
        <f>IFERROR(IF($C$8=$D$8,'Gen. Prima Directa'!T42/'Gen. Prima Directa'!$AQ42,'Gen. Prima Directa'!T42/'Gen. Prima Directa'!T$44),"")</f>
        <v/>
      </c>
      <c r="U42" s="75" t="str">
        <f>IFERROR(IF($C$8=$D$8,'Gen. Prima Directa'!U42/'Gen. Prima Directa'!$AQ42,'Gen. Prima Directa'!U42/'Gen. Prima Directa'!U$44),"")</f>
        <v/>
      </c>
      <c r="V42" s="75" t="str">
        <f>IFERROR(IF($C$8=$D$8,'Gen. Prima Directa'!V42/'Gen. Prima Directa'!$AQ42,'Gen. Prima Directa'!V42/'Gen. Prima Directa'!V$44),"")</f>
        <v/>
      </c>
      <c r="W42" s="75" t="str">
        <f>IFERROR(IF($C$8=$D$8,'Gen. Prima Directa'!W42/'Gen. Prima Directa'!$AQ42,'Gen. Prima Directa'!W42/'Gen. Prima Directa'!W$44),"")</f>
        <v/>
      </c>
      <c r="X42" s="75" t="str">
        <f>IFERROR(IF($C$8=$D$8,'Gen. Prima Directa'!X42/'Gen. Prima Directa'!$AQ42,'Gen. Prima Directa'!X42/'Gen. Prima Directa'!X$44),"")</f>
        <v/>
      </c>
      <c r="Y42" s="75" t="str">
        <f>IFERROR(IF($C$8=$D$8,'Gen. Prima Directa'!Y42/'Gen. Prima Directa'!$AQ42,'Gen. Prima Directa'!Y42/'Gen. Prima Directa'!Y$44),"")</f>
        <v/>
      </c>
      <c r="Z42" s="75">
        <f>IFERROR(IF($C$8=$D$8,'Gen. Prima Directa'!Z42/'Gen. Prima Directa'!$AQ42,'Gen. Prima Directa'!Z42/'Gen. Prima Directa'!Z$44),"")</f>
        <v>6.0979437375014576E-5</v>
      </c>
      <c r="AA42" s="75" t="str">
        <f>IFERROR(IF($C$8=$D$8,'Gen. Prima Directa'!AA42/'Gen. Prima Directa'!$AQ42,'Gen. Prima Directa'!AA42/'Gen. Prima Directa'!AA$44),"")</f>
        <v/>
      </c>
      <c r="AB42" s="75" t="str">
        <f>IFERROR(IF($C$8=$D$8,'Gen. Prima Directa'!AB42/'Gen. Prima Directa'!$AQ42,'Gen. Prima Directa'!AB42/'Gen. Prima Directa'!AB$44),"")</f>
        <v/>
      </c>
      <c r="AC42" s="75" t="str">
        <f>IFERROR(IF($C$8=$D$8,'Gen. Prima Directa'!AC42/'Gen. Prima Directa'!$AQ42,'Gen. Prima Directa'!AC42/'Gen. Prima Directa'!AC$44),"")</f>
        <v/>
      </c>
      <c r="AD42" s="75" t="str">
        <f>IFERROR(IF($C$8=$D$8,'Gen. Prima Directa'!AD42/'Gen. Prima Directa'!$AQ42,'Gen. Prima Directa'!AD42/'Gen. Prima Directa'!AD$44),"")</f>
        <v/>
      </c>
      <c r="AE42" s="75" t="str">
        <f>IFERROR(IF($C$8=$D$8,'Gen. Prima Directa'!AE42/'Gen. Prima Directa'!$AQ42,'Gen. Prima Directa'!AE42/'Gen. Prima Directa'!AE$44),"")</f>
        <v/>
      </c>
      <c r="AF42" s="75" t="str">
        <f>IFERROR(IF($C$8=$D$8,'Gen. Prima Directa'!AF42/'Gen. Prima Directa'!$AQ42,'Gen. Prima Directa'!AF42/'Gen. Prima Directa'!AF$44),"")</f>
        <v/>
      </c>
      <c r="AG42" s="75" t="str">
        <f>IFERROR(IF($C$8=$D$8,'Gen. Prima Directa'!AG42/'Gen. Prima Directa'!$AQ42,'Gen. Prima Directa'!AG42/'Gen. Prima Directa'!AG$44),"")</f>
        <v/>
      </c>
      <c r="AH42" s="75" t="str">
        <f>IFERROR(IF($C$8=$D$8,'Gen. Prima Directa'!AH42/'Gen. Prima Directa'!$AQ42,'Gen. Prima Directa'!AH42/'Gen. Prima Directa'!AH$44),"")</f>
        <v/>
      </c>
      <c r="AI42" s="75" t="str">
        <f>IFERROR(IF($C$8=$D$8,'Gen. Prima Directa'!AI42/'Gen. Prima Directa'!$AQ42,'Gen. Prima Directa'!AI42/'Gen. Prima Directa'!AI$44),"")</f>
        <v/>
      </c>
      <c r="AJ42" s="75" t="str">
        <f>IFERROR(IF($C$8=$D$8,'Gen. Prima Directa'!AJ42/'Gen. Prima Directa'!$AQ42,'Gen. Prima Directa'!AJ42/'Gen. Prima Directa'!AJ$44),"")</f>
        <v/>
      </c>
      <c r="AK42" s="75" t="str">
        <f>IFERROR(IF($C$8=$D$8,'Gen. Prima Directa'!AK42/'Gen. Prima Directa'!$AQ42,'Gen. Prima Directa'!AK42/'Gen. Prima Directa'!AK$44),"")</f>
        <v/>
      </c>
      <c r="AL42" s="75" t="str">
        <f>IFERROR(IF($C$8=$D$8,'Gen. Prima Directa'!AL42/'Gen. Prima Directa'!$AQ42,'Gen. Prima Directa'!AL42/'Gen. Prima Directa'!AL$44),"")</f>
        <v/>
      </c>
      <c r="AM42" s="75" t="str">
        <f>IFERROR(IF($C$8=$D$8,'Gen. Prima Directa'!AM42/'Gen. Prima Directa'!$AQ42,'Gen. Prima Directa'!AM42/'Gen. Prima Directa'!AM$44),"")</f>
        <v/>
      </c>
      <c r="AN42" s="75" t="str">
        <f>IFERROR(IF($C$8=$D$8,'Gen. Prima Directa'!AN42/'Gen. Prima Directa'!$AQ42,'Gen. Prima Directa'!AN42/'Gen. Prima Directa'!AN$44),"")</f>
        <v/>
      </c>
      <c r="AO42" s="75" t="str">
        <f>IFERROR(IF($C$8=$D$8,'Gen. Prima Directa'!AO42/'Gen. Prima Directa'!$AQ42,'Gen. Prima Directa'!AO42/'Gen. Prima Directa'!AO$44),"")</f>
        <v/>
      </c>
      <c r="AP42" s="75" t="str">
        <f>IFERROR(IF($C$8=$D$8,'Gen. Prima Directa'!AP42/'Gen. Prima Directa'!$AQ42,'Gen. Prima Directa'!AP42/'Gen. Prima Directa'!AP$44),"")</f>
        <v/>
      </c>
      <c r="AQ42" s="75">
        <f>IFERROR(IF($C$8=$D$8,'Gen. Prima Directa'!AQ42/'Gen. Prima Directa'!$AQ42,'Gen. Prima Directa'!AQ42/'Gen. Prima Directa'!AQ$44),"")</f>
        <v>6.4140806679766462E-4</v>
      </c>
    </row>
    <row r="43" spans="2:43">
      <c r="B43" s="73" t="s">
        <v>326</v>
      </c>
      <c r="C43" s="75">
        <f>IFERROR(IF($C$8=$D$8,'Gen. Prima Directa'!C43/'Gen. Prima Directa'!$AQ43,'Gen. Prima Directa'!C43/'Gen. Prima Directa'!C$44),"")</f>
        <v>0.14623045499685922</v>
      </c>
      <c r="D43" s="75" t="str">
        <f>IFERROR(IF($C$8=$D$8,'Gen. Prima Directa'!D43/'Gen. Prima Directa'!$AQ43,'Gen. Prima Directa'!D43/'Gen. Prima Directa'!D$44),"")</f>
        <v/>
      </c>
      <c r="E43" s="75">
        <f>IFERROR(IF($C$8=$D$8,'Gen. Prima Directa'!E43/'Gen. Prima Directa'!$AQ43,'Gen. Prima Directa'!E43/'Gen. Prima Directa'!E$44),"")</f>
        <v>0.12729321020819942</v>
      </c>
      <c r="F43" s="75">
        <f>IFERROR(IF($C$8=$D$8,'Gen. Prima Directa'!F43/'Gen. Prima Directa'!$AQ43,'Gen. Prima Directa'!F43/'Gen. Prima Directa'!F$44),"")</f>
        <v>0.67775397809044435</v>
      </c>
      <c r="G43" s="75" t="str">
        <f>IFERROR(IF($C$8=$D$8,'Gen. Prima Directa'!G43/'Gen. Prima Directa'!$AQ43,'Gen. Prima Directa'!G43/'Gen. Prima Directa'!G$44),"")</f>
        <v/>
      </c>
      <c r="H43" s="75">
        <f>IFERROR(IF($C$8=$D$8,'Gen. Prima Directa'!H43/'Gen. Prima Directa'!$AQ43,'Gen. Prima Directa'!H43/'Gen. Prima Directa'!H$44),"")</f>
        <v>5.1357258940356865E-2</v>
      </c>
      <c r="I43" s="75">
        <f>IFERROR(IF($C$8=$D$8,'Gen. Prima Directa'!I43/'Gen. Prima Directa'!$AQ43,'Gen. Prima Directa'!I43/'Gen. Prima Directa'!I$44),"")</f>
        <v>1.3664330183665543E-2</v>
      </c>
      <c r="J43" s="75">
        <f>IFERROR(IF($C$8=$D$8,'Gen. Prima Directa'!J43/'Gen. Prima Directa'!$AQ43,'Gen. Prima Directa'!J43/'Gen. Prima Directa'!J$44),"")</f>
        <v>7.3574668412882214E-3</v>
      </c>
      <c r="K43" s="75" t="str">
        <f>IFERROR(IF($C$8=$D$8,'Gen. Prima Directa'!K43/'Gen. Prima Directa'!$AQ43,'Gen. Prima Directa'!K43/'Gen. Prima Directa'!K$44),"")</f>
        <v/>
      </c>
      <c r="L43" s="75">
        <f>IFERROR(IF($C$8=$D$8,'Gen. Prima Directa'!L43/'Gen. Prima Directa'!$AQ43,'Gen. Prima Directa'!L43/'Gen. Prima Directa'!L$44),"")</f>
        <v>4.3239116809290844E-2</v>
      </c>
      <c r="M43" s="75" t="str">
        <f>IFERROR(IF($C$8=$D$8,'Gen. Prima Directa'!M43/'Gen. Prima Directa'!$AQ43,'Gen. Prima Directa'!M43/'Gen. Prima Directa'!M$44),"")</f>
        <v/>
      </c>
      <c r="N43" s="75" t="str">
        <f>IFERROR(IF($C$8=$D$8,'Gen. Prima Directa'!N43/'Gen. Prima Directa'!$AQ43,'Gen. Prima Directa'!N43/'Gen. Prima Directa'!N$44),"")</f>
        <v/>
      </c>
      <c r="O43" s="75">
        <f>IFERROR(IF($C$8=$D$8,'Gen. Prima Directa'!O43/'Gen. Prima Directa'!$AQ43,'Gen. Prima Directa'!O43/'Gen. Prima Directa'!O$44),"")</f>
        <v>1</v>
      </c>
      <c r="P43" s="75" t="str">
        <f>IFERROR(IF($C$8=$D$8,'Gen. Prima Directa'!P43/'Gen. Prima Directa'!$AQ43,'Gen. Prima Directa'!P43/'Gen. Prima Directa'!P$44),"")</f>
        <v/>
      </c>
      <c r="Q43" s="75">
        <f>IFERROR(IF($C$8=$D$8,'Gen. Prima Directa'!Q43/'Gen. Prima Directa'!$AQ43,'Gen. Prima Directa'!Q43/'Gen. Prima Directa'!Q$44),"")</f>
        <v>0.79308956441581291</v>
      </c>
      <c r="R43" s="75">
        <f>IFERROR(IF($C$8=$D$8,'Gen. Prima Directa'!R43/'Gen. Prima Directa'!$AQ43,'Gen. Prima Directa'!R43/'Gen. Prima Directa'!R$44),"")</f>
        <v>7.1055157625377428E-3</v>
      </c>
      <c r="S43" s="75" t="str">
        <f>IFERROR(IF($C$8=$D$8,'Gen. Prima Directa'!S43/'Gen. Prima Directa'!$AQ43,'Gen. Prima Directa'!S43/'Gen. Prima Directa'!S$44),"")</f>
        <v/>
      </c>
      <c r="T43" s="75">
        <f>IFERROR(IF($C$8=$D$8,'Gen. Prima Directa'!T43/'Gen. Prima Directa'!$AQ43,'Gen. Prima Directa'!T43/'Gen. Prima Directa'!T$44),"")</f>
        <v>6.0269694059613688E-2</v>
      </c>
      <c r="U43" s="75" t="str">
        <f>IFERROR(IF($C$8=$D$8,'Gen. Prima Directa'!U43/'Gen. Prima Directa'!$AQ43,'Gen. Prima Directa'!U43/'Gen. Prima Directa'!U$44),"")</f>
        <v/>
      </c>
      <c r="V43" s="75">
        <f>IFERROR(IF($C$8=$D$8,'Gen. Prima Directa'!V43/'Gen. Prima Directa'!$AQ43,'Gen. Prima Directa'!V43/'Gen. Prima Directa'!V$44),"")</f>
        <v>1.3407812955795221E-2</v>
      </c>
      <c r="W43" s="75" t="str">
        <f>IFERROR(IF($C$8=$D$8,'Gen. Prima Directa'!W43/'Gen. Prima Directa'!$AQ43,'Gen. Prima Directa'!W43/'Gen. Prima Directa'!W$44),"")</f>
        <v/>
      </c>
      <c r="X43" s="75">
        <f>IFERROR(IF($C$8=$D$8,'Gen. Prima Directa'!X43/'Gen. Prima Directa'!$AQ43,'Gen. Prima Directa'!X43/'Gen. Prima Directa'!X$44),"")</f>
        <v>6.5107935244597431E-2</v>
      </c>
      <c r="Y43" s="75">
        <f>IFERROR(IF($C$8=$D$8,'Gen. Prima Directa'!Y43/'Gen. Prima Directa'!$AQ43,'Gen. Prima Directa'!Y43/'Gen. Prima Directa'!Y$44),"")</f>
        <v>1.515066326479113E-2</v>
      </c>
      <c r="Z43" s="75" t="str">
        <f>IFERROR(IF($C$8=$D$8,'Gen. Prima Directa'!Z43/'Gen. Prima Directa'!$AQ43,'Gen. Prima Directa'!Z43/'Gen. Prima Directa'!Z$44),"")</f>
        <v/>
      </c>
      <c r="AA43" s="75">
        <f>IFERROR(IF($C$8=$D$8,'Gen. Prima Directa'!AA43/'Gen. Prima Directa'!$AQ43,'Gen. Prima Directa'!AA43/'Gen. Prima Directa'!AA$44),"")</f>
        <v>2.8539932688613982E-2</v>
      </c>
      <c r="AB43" s="75">
        <f>IFERROR(IF($C$8=$D$8,'Gen. Prima Directa'!AB43/'Gen. Prima Directa'!$AQ43,'Gen. Prima Directa'!AB43/'Gen. Prima Directa'!AB$44),"")</f>
        <v>9.9381104291923761E-2</v>
      </c>
      <c r="AC43" s="75">
        <f>IFERROR(IF($C$8=$D$8,'Gen. Prima Directa'!AC43/'Gen. Prima Directa'!$AQ43,'Gen. Prima Directa'!AC43/'Gen. Prima Directa'!AC$44),"")</f>
        <v>9.0694726627649574E-2</v>
      </c>
      <c r="AD43" s="75">
        <f>IFERROR(IF($C$8=$D$8,'Gen. Prima Directa'!AD43/'Gen. Prima Directa'!$AQ43,'Gen. Prima Directa'!AD43/'Gen. Prima Directa'!AD$44),"")</f>
        <v>0.55108386202889281</v>
      </c>
      <c r="AE43" s="75" t="str">
        <f>IFERROR(IF($C$8=$D$8,'Gen. Prima Directa'!AE43/'Gen. Prima Directa'!$AQ43,'Gen. Prima Directa'!AE43/'Gen. Prima Directa'!AE$44),"")</f>
        <v/>
      </c>
      <c r="AF43" s="75" t="str">
        <f>IFERROR(IF($C$8=$D$8,'Gen. Prima Directa'!AF43/'Gen. Prima Directa'!$AQ43,'Gen. Prima Directa'!AF43/'Gen. Prima Directa'!AF$44),"")</f>
        <v/>
      </c>
      <c r="AG43" s="75" t="str">
        <f>IFERROR(IF($C$8=$D$8,'Gen. Prima Directa'!AG43/'Gen. Prima Directa'!$AQ43,'Gen. Prima Directa'!AG43/'Gen. Prima Directa'!AG$44),"")</f>
        <v/>
      </c>
      <c r="AH43" s="75" t="str">
        <f>IFERROR(IF($C$8=$D$8,'Gen. Prima Directa'!AH43/'Gen. Prima Directa'!$AQ43,'Gen. Prima Directa'!AH43/'Gen. Prima Directa'!AH$44),"")</f>
        <v/>
      </c>
      <c r="AI43" s="75" t="str">
        <f>IFERROR(IF($C$8=$D$8,'Gen. Prima Directa'!AI43/'Gen. Prima Directa'!$AQ43,'Gen. Prima Directa'!AI43/'Gen. Prima Directa'!AI$44),"")</f>
        <v/>
      </c>
      <c r="AJ43" s="75" t="str">
        <f>IFERROR(IF($C$8=$D$8,'Gen. Prima Directa'!AJ43/'Gen. Prima Directa'!$AQ43,'Gen. Prima Directa'!AJ43/'Gen. Prima Directa'!AJ$44),"")</f>
        <v/>
      </c>
      <c r="AK43" s="75" t="str">
        <f>IFERROR(IF($C$8=$D$8,'Gen. Prima Directa'!AK43/'Gen. Prima Directa'!$AQ43,'Gen. Prima Directa'!AK43/'Gen. Prima Directa'!AK$44),"")</f>
        <v/>
      </c>
      <c r="AL43" s="75" t="str">
        <f>IFERROR(IF($C$8=$D$8,'Gen. Prima Directa'!AL43/'Gen. Prima Directa'!$AQ43,'Gen. Prima Directa'!AL43/'Gen. Prima Directa'!AL$44),"")</f>
        <v/>
      </c>
      <c r="AM43" s="75" t="str">
        <f>IFERROR(IF($C$8=$D$8,'Gen. Prima Directa'!AM43/'Gen. Prima Directa'!$AQ43,'Gen. Prima Directa'!AM43/'Gen. Prima Directa'!AM$44),"")</f>
        <v/>
      </c>
      <c r="AN43" s="75" t="str">
        <f>IFERROR(IF($C$8=$D$8,'Gen. Prima Directa'!AN43/'Gen. Prima Directa'!$AQ43,'Gen. Prima Directa'!AN43/'Gen. Prima Directa'!AN$44),"")</f>
        <v/>
      </c>
      <c r="AO43" s="75" t="str">
        <f>IFERROR(IF($C$8=$D$8,'Gen. Prima Directa'!AO43/'Gen. Prima Directa'!$AQ43,'Gen. Prima Directa'!AO43/'Gen. Prima Directa'!AO$44),"")</f>
        <v/>
      </c>
      <c r="AP43" s="75" t="str">
        <f>IFERROR(IF($C$8=$D$8,'Gen. Prima Directa'!AP43/'Gen. Prima Directa'!$AQ43,'Gen. Prima Directa'!AP43/'Gen. Prima Directa'!AP$44),"")</f>
        <v/>
      </c>
      <c r="AQ43" s="75">
        <f>IFERROR(IF($C$8=$D$8,'Gen. Prima Directa'!AQ43/'Gen. Prima Directa'!$AQ43,'Gen. Prima Directa'!AQ43/'Gen. Prima Directa'!AQ$44),"")</f>
        <v>0.11771471295584887</v>
      </c>
    </row>
    <row r="44" spans="2:43">
      <c r="B44" s="76" t="s">
        <v>327</v>
      </c>
      <c r="C44" s="79">
        <f>IFERROR(IF($C$8=$D$8,'Gen. Prima Directa'!C44/'Gen. Prima Directa'!$AQ44,'Gen. Prima Directa'!C44/'Gen. Prima Directa'!C$44),"")</f>
        <v>1</v>
      </c>
      <c r="D44" s="79" t="str">
        <f>IFERROR(IF($C$8=$D$8,'Gen. Prima Directa'!D44/'Gen. Prima Directa'!$AQ44,'Gen. Prima Directa'!D44/'Gen. Prima Directa'!D$44),"")</f>
        <v/>
      </c>
      <c r="E44" s="79">
        <f>IFERROR(IF($C$8=$D$8,'Gen. Prima Directa'!E44/'Gen. Prima Directa'!$AQ44,'Gen. Prima Directa'!E44/'Gen. Prima Directa'!E$44),"")</f>
        <v>1</v>
      </c>
      <c r="F44" s="79">
        <f>IFERROR(IF($C$8=$D$8,'Gen. Prima Directa'!F44/'Gen. Prima Directa'!$AQ44,'Gen. Prima Directa'!F44/'Gen. Prima Directa'!F$44),"")</f>
        <v>1</v>
      </c>
      <c r="G44" s="79">
        <f>IFERROR(IF($C$8=$D$8,'Gen. Prima Directa'!G44/'Gen. Prima Directa'!$AQ44,'Gen. Prima Directa'!G44/'Gen. Prima Directa'!G$44),"")</f>
        <v>1</v>
      </c>
      <c r="H44" s="79">
        <f>IFERROR(IF($C$8=$D$8,'Gen. Prima Directa'!H44/'Gen. Prima Directa'!$AQ44,'Gen. Prima Directa'!H44/'Gen. Prima Directa'!H$44),"")</f>
        <v>1</v>
      </c>
      <c r="I44" s="79">
        <f>IFERROR(IF($C$8=$D$8,'Gen. Prima Directa'!I44/'Gen. Prima Directa'!$AQ44,'Gen. Prima Directa'!I44/'Gen. Prima Directa'!I$44),"")</f>
        <v>1</v>
      </c>
      <c r="J44" s="79">
        <f>IFERROR(IF($C$8=$D$8,'Gen. Prima Directa'!J44/'Gen. Prima Directa'!$AQ44,'Gen. Prima Directa'!J44/'Gen. Prima Directa'!J$44),"")</f>
        <v>1</v>
      </c>
      <c r="K44" s="79">
        <f>IFERROR(IF($C$8=$D$8,'Gen. Prima Directa'!K44/'Gen. Prima Directa'!$AQ44,'Gen. Prima Directa'!K44/'Gen. Prima Directa'!K$44),"")</f>
        <v>1</v>
      </c>
      <c r="L44" s="79">
        <f>IFERROR(IF($C$8=$D$8,'Gen. Prima Directa'!L44/'Gen. Prima Directa'!$AQ44,'Gen. Prima Directa'!L44/'Gen. Prima Directa'!L$44),"")</f>
        <v>1</v>
      </c>
      <c r="M44" s="79">
        <f>IFERROR(IF($C$8=$D$8,'Gen. Prima Directa'!M44/'Gen. Prima Directa'!$AQ44,'Gen. Prima Directa'!M44/'Gen. Prima Directa'!M$44),"")</f>
        <v>1</v>
      </c>
      <c r="N44" s="79">
        <f>IFERROR(IF($C$8=$D$8,'Gen. Prima Directa'!N44/'Gen. Prima Directa'!$AQ44,'Gen. Prima Directa'!N44/'Gen. Prima Directa'!N$44),"")</f>
        <v>1</v>
      </c>
      <c r="O44" s="79">
        <f>IFERROR(IF($C$8=$D$8,'Gen. Prima Directa'!O44/'Gen. Prima Directa'!$AQ44,'Gen. Prima Directa'!O44/'Gen. Prima Directa'!O$44),"")</f>
        <v>1</v>
      </c>
      <c r="P44" s="79">
        <f>IFERROR(IF($C$8=$D$8,'Gen. Prima Directa'!P44/'Gen. Prima Directa'!$AQ44,'Gen. Prima Directa'!P44/'Gen. Prima Directa'!P$44),"")</f>
        <v>1</v>
      </c>
      <c r="Q44" s="79">
        <f>IFERROR(IF($C$8=$D$8,'Gen. Prima Directa'!Q44/'Gen. Prima Directa'!$AQ44,'Gen. Prima Directa'!Q44/'Gen. Prima Directa'!Q$44),"")</f>
        <v>1</v>
      </c>
      <c r="R44" s="79">
        <f>IFERROR(IF($C$8=$D$8,'Gen. Prima Directa'!R44/'Gen. Prima Directa'!$AQ44,'Gen. Prima Directa'!R44/'Gen. Prima Directa'!R$44),"")</f>
        <v>1</v>
      </c>
      <c r="S44" s="79">
        <f>IFERROR(IF($C$8=$D$8,'Gen. Prima Directa'!S44/'Gen. Prima Directa'!$AQ44,'Gen. Prima Directa'!S44/'Gen. Prima Directa'!S$44),"")</f>
        <v>1</v>
      </c>
      <c r="T44" s="79">
        <f>IFERROR(IF($C$8=$D$8,'Gen. Prima Directa'!T44/'Gen. Prima Directa'!$AQ44,'Gen. Prima Directa'!T44/'Gen. Prima Directa'!T$44),"")</f>
        <v>1</v>
      </c>
      <c r="U44" s="79">
        <f>IFERROR(IF($C$8=$D$8,'Gen. Prima Directa'!U44/'Gen. Prima Directa'!$AQ44,'Gen. Prima Directa'!U44/'Gen. Prima Directa'!U$44),"")</f>
        <v>1</v>
      </c>
      <c r="V44" s="79">
        <f>IFERROR(IF($C$8=$D$8,'Gen. Prima Directa'!V44/'Gen. Prima Directa'!$AQ44,'Gen. Prima Directa'!V44/'Gen. Prima Directa'!V$44),"")</f>
        <v>1</v>
      </c>
      <c r="W44" s="79">
        <f>IFERROR(IF($C$8=$D$8,'Gen. Prima Directa'!W44/'Gen. Prima Directa'!$AQ44,'Gen. Prima Directa'!W44/'Gen. Prima Directa'!W$44),"")</f>
        <v>1</v>
      </c>
      <c r="X44" s="79">
        <f>IFERROR(IF($C$8=$D$8,'Gen. Prima Directa'!X44/'Gen. Prima Directa'!$AQ44,'Gen. Prima Directa'!X44/'Gen. Prima Directa'!X$44),"")</f>
        <v>1</v>
      </c>
      <c r="Y44" s="79">
        <f>IFERROR(IF($C$8=$D$8,'Gen. Prima Directa'!Y44/'Gen. Prima Directa'!$AQ44,'Gen. Prima Directa'!Y44/'Gen. Prima Directa'!Y$44),"")</f>
        <v>1</v>
      </c>
      <c r="Z44" s="79">
        <f>IFERROR(IF($C$8=$D$8,'Gen. Prima Directa'!Z44/'Gen. Prima Directa'!$AQ44,'Gen. Prima Directa'!Z44/'Gen. Prima Directa'!Z$44),"")</f>
        <v>1</v>
      </c>
      <c r="AA44" s="79">
        <f>IFERROR(IF($C$8=$D$8,'Gen. Prima Directa'!AA44/'Gen. Prima Directa'!$AQ44,'Gen. Prima Directa'!AA44/'Gen. Prima Directa'!AA$44),"")</f>
        <v>1</v>
      </c>
      <c r="AB44" s="79">
        <f>IFERROR(IF($C$8=$D$8,'Gen. Prima Directa'!AB44/'Gen. Prima Directa'!$AQ44,'Gen. Prima Directa'!AB44/'Gen. Prima Directa'!AB$44),"")</f>
        <v>1</v>
      </c>
      <c r="AC44" s="79">
        <f>IFERROR(IF($C$8=$D$8,'Gen. Prima Directa'!AC44/'Gen. Prima Directa'!$AQ44,'Gen. Prima Directa'!AC44/'Gen. Prima Directa'!AC$44),"")</f>
        <v>1</v>
      </c>
      <c r="AD44" s="79">
        <f>IFERROR(IF($C$8=$D$8,'Gen. Prima Directa'!AD44/'Gen. Prima Directa'!$AQ44,'Gen. Prima Directa'!AD44/'Gen. Prima Directa'!AD$44),"")</f>
        <v>1</v>
      </c>
      <c r="AE44" s="79" t="str">
        <f>IFERROR(IF($C$8=$D$8,'Gen. Prima Directa'!AE44/'Gen. Prima Directa'!$AQ44,'Gen. Prima Directa'!AE44/'Gen. Prima Directa'!AE$44),"")</f>
        <v/>
      </c>
      <c r="AF44" s="79" t="str">
        <f>IFERROR(IF($C$8=$D$8,'Gen. Prima Directa'!AF44/'Gen. Prima Directa'!$AQ44,'Gen. Prima Directa'!AF44/'Gen. Prima Directa'!AF$44),"")</f>
        <v/>
      </c>
      <c r="AG44" s="79" t="str">
        <f>IFERROR(IF($C$8=$D$8,'Gen. Prima Directa'!AG44/'Gen. Prima Directa'!$AQ44,'Gen. Prima Directa'!AG44/'Gen. Prima Directa'!AG$44),"")</f>
        <v/>
      </c>
      <c r="AH44" s="79" t="str">
        <f>IFERROR(IF($C$8=$D$8,'Gen. Prima Directa'!AH44/'Gen. Prima Directa'!$AQ44,'Gen. Prima Directa'!AH44/'Gen. Prima Directa'!AH$44),"")</f>
        <v/>
      </c>
      <c r="AI44" s="79" t="str">
        <f>IFERROR(IF($C$8=$D$8,'Gen. Prima Directa'!AI44/'Gen. Prima Directa'!$AQ44,'Gen. Prima Directa'!AI44/'Gen. Prima Directa'!AI$44),"")</f>
        <v/>
      </c>
      <c r="AJ44" s="79" t="str">
        <f>IFERROR(IF($C$8=$D$8,'Gen. Prima Directa'!AJ44/'Gen. Prima Directa'!$AQ44,'Gen. Prima Directa'!AJ44/'Gen. Prima Directa'!AJ$44),"")</f>
        <v/>
      </c>
      <c r="AK44" s="79" t="str">
        <f>IFERROR(IF($C$8=$D$8,'Gen. Prima Directa'!AK44/'Gen. Prima Directa'!$AQ44,'Gen. Prima Directa'!AK44/'Gen. Prima Directa'!AK$44),"")</f>
        <v/>
      </c>
      <c r="AL44" s="79" t="str">
        <f>IFERROR(IF($C$8=$D$8,'Gen. Prima Directa'!AL44/'Gen. Prima Directa'!$AQ44,'Gen. Prima Directa'!AL44/'Gen. Prima Directa'!AL$44),"")</f>
        <v/>
      </c>
      <c r="AM44" s="79" t="str">
        <f>IFERROR(IF($C$8=$D$8,'Gen. Prima Directa'!AM44/'Gen. Prima Directa'!$AQ44,'Gen. Prima Directa'!AM44/'Gen. Prima Directa'!AM$44),"")</f>
        <v/>
      </c>
      <c r="AN44" s="79" t="str">
        <f>IFERROR(IF($C$8=$D$8,'Gen. Prima Directa'!AN44/'Gen. Prima Directa'!$AQ44,'Gen. Prima Directa'!AN44/'Gen. Prima Directa'!AN$44),"")</f>
        <v/>
      </c>
      <c r="AO44" s="79" t="str">
        <f>IFERROR(IF($C$8=$D$8,'Gen. Prima Directa'!AO44/'Gen. Prima Directa'!$AQ44,'Gen. Prima Directa'!AO44/'Gen. Prima Directa'!AO$44),"")</f>
        <v/>
      </c>
      <c r="AP44" s="79" t="str">
        <f>IFERROR(IF($C$8=$D$8,'Gen. Prima Directa'!AP44/'Gen. Prima Directa'!$AQ44,'Gen. Prima Directa'!AP44/'Gen. Prima Directa'!AP$44),"")</f>
        <v/>
      </c>
      <c r="AQ44" s="79">
        <f>IFERROR(IF($C$8=$D$8,'Gen. Prima Directa'!AQ44/'Gen. Prima Directa'!$AQ44,'Gen. Prima Directa'!AQ44/'Gen. Prima Directa'!AQ$44),"")</f>
        <v>1</v>
      </c>
    </row>
  </sheetData>
  <sheetProtection sheet="1" objects="1" scenarios="1"/>
  <conditionalFormatting sqref="A1:XFD1048576">
    <cfRule type="cellIs" dxfId="34" priority="1" operator="lessThan">
      <formula>0</formula>
    </cfRule>
  </conditionalFormatting>
  <dataValidations count="1">
    <dataValidation type="list" allowBlank="1" showInputMessage="1" showErrorMessage="1" sqref="C8">
      <formula1>$D$8:$E$8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9"/>
  <dimension ref="A2:AT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392</v>
      </c>
    </row>
    <row r="8" spans="2:46" ht="15.75">
      <c r="B8" s="38" t="s">
        <v>358</v>
      </c>
    </row>
    <row r="9" spans="2:46">
      <c r="B9" s="40" t="str">
        <f>Índice!H51</f>
        <v>Cifras en UF al 30.06.2012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30.06.2011</v>
      </c>
      <c r="AT11" s="199" t="s">
        <v>338</v>
      </c>
    </row>
    <row r="12" spans="2:46">
      <c r="B12" s="73" t="s">
        <v>295</v>
      </c>
      <c r="C12" s="92">
        <f>IFERROR('Gen. Prima Directa'!C12/'Gen. Pólizas Emitidas'!C12,"")</f>
        <v>515.72190069853548</v>
      </c>
      <c r="D12" s="92" t="str">
        <f>IFERROR('Gen. Prima Directa'!D12/'Gen. Pólizas Emitidas'!D12,"")</f>
        <v/>
      </c>
      <c r="E12" s="92">
        <f>IFERROR('Gen. Prima Directa'!E12/'Gen. Pólizas Emitidas'!E12,"")</f>
        <v>2.6862614811809333</v>
      </c>
      <c r="F12" s="92">
        <f>IFERROR('Gen. Prima Directa'!F12/'Gen. Pólizas Emitidas'!F12,"")</f>
        <v>194.60216893766366</v>
      </c>
      <c r="G12" s="92" t="str">
        <f>IFERROR('Gen. Prima Directa'!G12/'Gen. Pólizas Emitidas'!G12,"")</f>
        <v/>
      </c>
      <c r="H12" s="92">
        <f>IFERROR('Gen. Prima Directa'!H12/'Gen. Pólizas Emitidas'!H12,"")</f>
        <v>63.950216048751983</v>
      </c>
      <c r="I12" s="92">
        <f>IFERROR('Gen. Prima Directa'!I12/'Gen. Pólizas Emitidas'!I12,"")</f>
        <v>2.7038369343993156</v>
      </c>
      <c r="J12" s="92">
        <f>IFERROR('Gen. Prima Directa'!J12/'Gen. Pólizas Emitidas'!J12,"")</f>
        <v>79.646791725304368</v>
      </c>
      <c r="K12" s="92" t="str">
        <f>IFERROR('Gen. Prima Directa'!K12/'Gen. Pólizas Emitidas'!K12,"")</f>
        <v/>
      </c>
      <c r="L12" s="92">
        <f>IFERROR('Gen. Prima Directa'!L12/'Gen. Pólizas Emitidas'!L12,"")</f>
        <v>7.2110028117944589</v>
      </c>
      <c r="M12" s="92" t="str">
        <f>IFERROR('Gen. Prima Directa'!M12/'Gen. Pólizas Emitidas'!M12,"")</f>
        <v/>
      </c>
      <c r="N12" s="92" t="str">
        <f>IFERROR('Gen. Prima Directa'!N12/'Gen. Pólizas Emitidas'!N12,"")</f>
        <v/>
      </c>
      <c r="O12" s="92" t="str">
        <f>IFERROR('Gen. Prima Directa'!O12/'Gen. Pólizas Emitidas'!O12,"")</f>
        <v/>
      </c>
      <c r="P12" s="92">
        <f>IFERROR('Gen. Prima Directa'!P12/'Gen. Pólizas Emitidas'!P12,"")</f>
        <v>4.2069067886692215</v>
      </c>
      <c r="Q12" s="92">
        <f>IFERROR('Gen. Prima Directa'!Q12/'Gen. Pólizas Emitidas'!Q12,"")</f>
        <v>41.697308037703024</v>
      </c>
      <c r="R12" s="92">
        <f>IFERROR('Gen. Prima Directa'!R12/'Gen. Pólizas Emitidas'!R12,"")</f>
        <v>53.158779264010562</v>
      </c>
      <c r="S12" s="92">
        <f>IFERROR('Gen. Prima Directa'!S12/'Gen. Pólizas Emitidas'!S12,"")</f>
        <v>2.2226088651150389</v>
      </c>
      <c r="T12" s="92">
        <f>IFERROR('Gen. Prima Directa'!T12/'Gen. Pólizas Emitidas'!T12,"")</f>
        <v>10.698087945360436</v>
      </c>
      <c r="U12" s="92" t="str">
        <f>IFERROR('Gen. Prima Directa'!U12/'Gen. Pólizas Emitidas'!U12,"")</f>
        <v/>
      </c>
      <c r="V12" s="92">
        <f>IFERROR('Gen. Prima Directa'!V12/'Gen. Pólizas Emitidas'!V12,"")</f>
        <v>18.462281619523722</v>
      </c>
      <c r="W12" s="92" t="str">
        <f>IFERROR('Gen. Prima Directa'!W12/'Gen. Pólizas Emitidas'!W12,"")</f>
        <v/>
      </c>
      <c r="X12" s="92">
        <f>IFERROR('Gen. Prima Directa'!X12/'Gen. Pólizas Emitidas'!X12,"")</f>
        <v>271.6267501680374</v>
      </c>
      <c r="Y12" s="92">
        <f>IFERROR('Gen. Prima Directa'!Y12/'Gen. Pólizas Emitidas'!Y12,"")</f>
        <v>18.029106265318411</v>
      </c>
      <c r="Z12" s="92">
        <f>IFERROR('Gen. Prima Directa'!Z12/'Gen. Pólizas Emitidas'!Z12,"")</f>
        <v>18.661271979980704</v>
      </c>
      <c r="AA12" s="92">
        <f>IFERROR('Gen. Prima Directa'!AA12/'Gen. Pólizas Emitidas'!AA12,"")</f>
        <v>8.2302719403555198</v>
      </c>
      <c r="AB12" s="92">
        <f>IFERROR('Gen. Prima Directa'!AB12/'Gen. Pólizas Emitidas'!AB12,"")</f>
        <v>15.519154528877246</v>
      </c>
      <c r="AC12" s="92">
        <f>IFERROR('Gen. Prima Directa'!AC12/'Gen. Pólizas Emitidas'!AC12,"")</f>
        <v>8.8341113346702596</v>
      </c>
      <c r="AD12" s="92" t="str">
        <f>IFERROR('Gen. Prima Directa'!AD12/'Gen. Pólizas Emitidas'!AD12,"")</f>
        <v/>
      </c>
      <c r="AE12" s="92" t="str">
        <f>IFERROR('Gen. Prima Directa'!AE12/'Gen. Pólizas Emitidas'!AE12,"")</f>
        <v/>
      </c>
      <c r="AF12" s="92" t="str">
        <f>IFERROR('Gen. Prima Directa'!AF12/'Gen. Pólizas Emitidas'!AF12,"")</f>
        <v/>
      </c>
      <c r="AG12" s="92" t="str">
        <f>IFERROR('Gen. Prima Directa'!AG12/'Gen. Pólizas Emitidas'!AG12,"")</f>
        <v/>
      </c>
      <c r="AH12" s="92" t="str">
        <f>IFERROR('Gen. Prima Directa'!AH12/'Gen. Pólizas Emitidas'!AH12,"")</f>
        <v/>
      </c>
      <c r="AI12" s="92" t="str">
        <f>IFERROR('Gen. Prima Directa'!AI12/'Gen. Pólizas Emitidas'!AI12,"")</f>
        <v/>
      </c>
      <c r="AJ12" s="92" t="str">
        <f>IFERROR('Gen. Prima Directa'!AJ12/'Gen. Pólizas Emitidas'!AJ12,"")</f>
        <v/>
      </c>
      <c r="AK12" s="92" t="str">
        <f>IFERROR('Gen. Prima Directa'!AK12/'Gen. Pólizas Emitidas'!AK12,"")</f>
        <v/>
      </c>
      <c r="AL12" s="92" t="str">
        <f>IFERROR('Gen. Prima Directa'!AL12/'Gen. Pólizas Emitidas'!AL12,"")</f>
        <v/>
      </c>
      <c r="AM12" s="92" t="str">
        <f>IFERROR('Gen. Prima Directa'!AM12/'Gen. Pólizas Emitidas'!AM12,"")</f>
        <v/>
      </c>
      <c r="AN12" s="92" t="str">
        <f>IFERROR('Gen. Prima Directa'!AN12/'Gen. Pólizas Emitidas'!AN12,"")</f>
        <v/>
      </c>
      <c r="AO12" s="92" t="str">
        <f>IFERROR('Gen. Prima Directa'!AO12/'Gen. Pólizas Emitidas'!AO12,"")</f>
        <v/>
      </c>
      <c r="AP12" s="92" t="str">
        <f>IFERROR('Gen. Prima Directa'!AP12/'Gen. Pólizas Emitidas'!AP12,"")</f>
        <v/>
      </c>
      <c r="AQ12" s="92">
        <f>IFERROR('Gen. Prima Directa'!AQ12/'Gen. Pólizas Emitidas'!AQ12,"")</f>
        <v>12.22729951084446</v>
      </c>
      <c r="AS12" s="92">
        <f>IFERROR('Gen. Prima Directa'!AS12/'Gen. Pólizas Emitidas'!AS12,"")</f>
        <v>9.9876407743680531</v>
      </c>
      <c r="AT12" s="71">
        <f t="shared" ref="AT12:AT44" si="0">IFERROR(AQ12/AS12-1,"")</f>
        <v>0.22424302065650914</v>
      </c>
    </row>
    <row r="13" spans="2:46">
      <c r="B13" s="73" t="s">
        <v>296</v>
      </c>
      <c r="C13" s="92">
        <f>IFERROR('Gen. Prima Directa'!C13/'Gen. Pólizas Emitidas'!C13,"")</f>
        <v>147.6645452023308</v>
      </c>
      <c r="D13" s="92" t="str">
        <f>IFERROR('Gen. Prima Directa'!D13/'Gen. Pólizas Emitidas'!D13,"")</f>
        <v/>
      </c>
      <c r="E13" s="92">
        <f>IFERROR('Gen. Prima Directa'!E13/'Gen. Pólizas Emitidas'!E13,"")</f>
        <v>6.5294960068201826</v>
      </c>
      <c r="F13" s="92" t="str">
        <f>IFERROR('Gen. Prima Directa'!F13/'Gen. Pólizas Emitidas'!F13,"")</f>
        <v/>
      </c>
      <c r="G13" s="92" t="str">
        <f>IFERROR('Gen. Prima Directa'!G13/'Gen. Pólizas Emitidas'!G13,"")</f>
        <v/>
      </c>
      <c r="H13" s="92">
        <f>IFERROR('Gen. Prima Directa'!H13/'Gen. Pólizas Emitidas'!H13,"")</f>
        <v>202.11453257411483</v>
      </c>
      <c r="I13" s="92">
        <f>IFERROR('Gen. Prima Directa'!I13/'Gen. Pólizas Emitidas'!I13,"")</f>
        <v>95.831747622680595</v>
      </c>
      <c r="J13" s="92">
        <f>IFERROR('Gen. Prima Directa'!J13/'Gen. Pólizas Emitidas'!J13,"")</f>
        <v>37.389746307125534</v>
      </c>
      <c r="K13" s="92" t="str">
        <f>IFERROR('Gen. Prima Directa'!K13/'Gen. Pólizas Emitidas'!K13,"")</f>
        <v/>
      </c>
      <c r="L13" s="92">
        <f>IFERROR('Gen. Prima Directa'!L13/'Gen. Pólizas Emitidas'!L13,"")</f>
        <v>76.390826294924693</v>
      </c>
      <c r="M13" s="92" t="str">
        <f>IFERROR('Gen. Prima Directa'!M13/'Gen. Pólizas Emitidas'!M13,"")</f>
        <v/>
      </c>
      <c r="N13" s="92" t="str">
        <f>IFERROR('Gen. Prima Directa'!N13/'Gen. Pólizas Emitidas'!N13,"")</f>
        <v/>
      </c>
      <c r="O13" s="92" t="str">
        <f>IFERROR('Gen. Prima Directa'!O13/'Gen. Pólizas Emitidas'!O13,"")</f>
        <v/>
      </c>
      <c r="P13" s="92">
        <f>IFERROR('Gen. Prima Directa'!P13/'Gen. Pólizas Emitidas'!P13,"")</f>
        <v>0.18980520054729189</v>
      </c>
      <c r="Q13" s="92" t="str">
        <f>IFERROR('Gen. Prima Directa'!Q13/'Gen. Pólizas Emitidas'!Q13,"")</f>
        <v/>
      </c>
      <c r="R13" s="92">
        <f>IFERROR('Gen. Prima Directa'!R13/'Gen. Pólizas Emitidas'!R13,"")</f>
        <v>18602.965613310611</v>
      </c>
      <c r="S13" s="92" t="str">
        <f>IFERROR('Gen. Prima Directa'!S13/'Gen. Pólizas Emitidas'!S13,"")</f>
        <v/>
      </c>
      <c r="T13" s="92">
        <f>IFERROR('Gen. Prima Directa'!T13/'Gen. Pólizas Emitidas'!T13,"")</f>
        <v>28.385897104809064</v>
      </c>
      <c r="U13" s="92" t="str">
        <f>IFERROR('Gen. Prima Directa'!U13/'Gen. Pólizas Emitidas'!U13,"")</f>
        <v/>
      </c>
      <c r="V13" s="92">
        <f>IFERROR('Gen. Prima Directa'!V13/'Gen. Pólizas Emitidas'!V13,"")</f>
        <v>3.1105610840178284</v>
      </c>
      <c r="W13" s="92" t="str">
        <f>IFERROR('Gen. Prima Directa'!W13/'Gen. Pólizas Emitidas'!W13,"")</f>
        <v/>
      </c>
      <c r="X13" s="92">
        <f>IFERROR('Gen. Prima Directa'!X13/'Gen. Pólizas Emitidas'!X13,"")</f>
        <v>6.1490321290845964</v>
      </c>
      <c r="Y13" s="92">
        <f>IFERROR('Gen. Prima Directa'!Y13/'Gen. Pólizas Emitidas'!Y13,"")</f>
        <v>33.116028922848493</v>
      </c>
      <c r="Z13" s="92">
        <f>IFERROR('Gen. Prima Directa'!Z13/'Gen. Pólizas Emitidas'!Z13,"")</f>
        <v>54.188740893685697</v>
      </c>
      <c r="AA13" s="92">
        <f>IFERROR('Gen. Prima Directa'!AA13/'Gen. Pólizas Emitidas'!AA13,"")</f>
        <v>0.45482300410951076</v>
      </c>
      <c r="AB13" s="92">
        <f>IFERROR('Gen. Prima Directa'!AB13/'Gen. Pólizas Emitidas'!AB13,"")</f>
        <v>111.31782193647642</v>
      </c>
      <c r="AC13" s="92" t="str">
        <f>IFERROR('Gen. Prima Directa'!AC13/'Gen. Pólizas Emitidas'!AC13,"")</f>
        <v/>
      </c>
      <c r="AD13" s="92" t="str">
        <f>IFERROR('Gen. Prima Directa'!AD13/'Gen. Pólizas Emitidas'!AD13,"")</f>
        <v/>
      </c>
      <c r="AE13" s="92" t="str">
        <f>IFERROR('Gen. Prima Directa'!AE13/'Gen. Pólizas Emitidas'!AE13,"")</f>
        <v/>
      </c>
      <c r="AF13" s="92" t="str">
        <f>IFERROR('Gen. Prima Directa'!AF13/'Gen. Pólizas Emitidas'!AF13,"")</f>
        <v/>
      </c>
      <c r="AG13" s="92" t="str">
        <f>IFERROR('Gen. Prima Directa'!AG13/'Gen. Pólizas Emitidas'!AG13,"")</f>
        <v/>
      </c>
      <c r="AH13" s="92" t="str">
        <f>IFERROR('Gen. Prima Directa'!AH13/'Gen. Pólizas Emitidas'!AH13,"")</f>
        <v/>
      </c>
      <c r="AI13" s="92" t="str">
        <f>IFERROR('Gen. Prima Directa'!AI13/'Gen. Pólizas Emitidas'!AI13,"")</f>
        <v/>
      </c>
      <c r="AJ13" s="92" t="str">
        <f>IFERROR('Gen. Prima Directa'!AJ13/'Gen. Pólizas Emitidas'!AJ13,"")</f>
        <v/>
      </c>
      <c r="AK13" s="92" t="str">
        <f>IFERROR('Gen. Prima Directa'!AK13/'Gen. Pólizas Emitidas'!AK13,"")</f>
        <v/>
      </c>
      <c r="AL13" s="92" t="str">
        <f>IFERROR('Gen. Prima Directa'!AL13/'Gen. Pólizas Emitidas'!AL13,"")</f>
        <v/>
      </c>
      <c r="AM13" s="92" t="str">
        <f>IFERROR('Gen. Prima Directa'!AM13/'Gen. Pólizas Emitidas'!AM13,"")</f>
        <v/>
      </c>
      <c r="AN13" s="92" t="str">
        <f>IFERROR('Gen. Prima Directa'!AN13/'Gen. Pólizas Emitidas'!AN13,"")</f>
        <v/>
      </c>
      <c r="AO13" s="92" t="str">
        <f>IFERROR('Gen. Prima Directa'!AO13/'Gen. Pólizas Emitidas'!AO13,"")</f>
        <v/>
      </c>
      <c r="AP13" s="92" t="str">
        <f>IFERROR('Gen. Prima Directa'!AP13/'Gen. Pólizas Emitidas'!AP13,"")</f>
        <v/>
      </c>
      <c r="AQ13" s="92">
        <f>IFERROR('Gen. Prima Directa'!AQ13/'Gen. Pólizas Emitidas'!AQ13,"")</f>
        <v>21.312461854055226</v>
      </c>
      <c r="AS13" s="92">
        <f>IFERROR('Gen. Prima Directa'!AS13/'Gen. Pólizas Emitidas'!AS13,"")</f>
        <v>12.030037571858703</v>
      </c>
      <c r="AT13" s="71">
        <f t="shared" si="0"/>
        <v>0.77160393113903969</v>
      </c>
    </row>
    <row r="14" spans="2:46">
      <c r="B14" s="73" t="s">
        <v>297</v>
      </c>
      <c r="C14" s="92">
        <f>IFERROR('Gen. Prima Directa'!C14/'Gen. Pólizas Emitidas'!C14,"")</f>
        <v>714.08749651185394</v>
      </c>
      <c r="D14" s="92" t="str">
        <f>IFERROR('Gen. Prima Directa'!D14/'Gen. Pólizas Emitidas'!D14,"")</f>
        <v/>
      </c>
      <c r="E14" s="92">
        <f>IFERROR('Gen. Prima Directa'!E14/'Gen. Pólizas Emitidas'!E14,"")</f>
        <v>8.5369481940849585</v>
      </c>
      <c r="F14" s="92" t="str">
        <f>IFERROR('Gen. Prima Directa'!F14/'Gen. Pólizas Emitidas'!F14,"")</f>
        <v/>
      </c>
      <c r="G14" s="92" t="str">
        <f>IFERROR('Gen. Prima Directa'!G14/'Gen. Pólizas Emitidas'!G14,"")</f>
        <v/>
      </c>
      <c r="H14" s="92">
        <f>IFERROR('Gen. Prima Directa'!H14/'Gen. Pólizas Emitidas'!H14,"")</f>
        <v>240.70074839644897</v>
      </c>
      <c r="I14" s="92">
        <f>IFERROR('Gen. Prima Directa'!I14/'Gen. Pólizas Emitidas'!I14,"")</f>
        <v>35.168949633646399</v>
      </c>
      <c r="J14" s="92">
        <f>IFERROR('Gen. Prima Directa'!J14/'Gen. Pólizas Emitidas'!J14,"")</f>
        <v>208.63539818489886</v>
      </c>
      <c r="K14" s="92" t="str">
        <f>IFERROR('Gen. Prima Directa'!K14/'Gen. Pólizas Emitidas'!K14,"")</f>
        <v/>
      </c>
      <c r="L14" s="92">
        <f>IFERROR('Gen. Prima Directa'!L14/'Gen. Pólizas Emitidas'!L14,"")</f>
        <v>47.699494093816654</v>
      </c>
      <c r="M14" s="92" t="str">
        <f>IFERROR('Gen. Prima Directa'!M14/'Gen. Pólizas Emitidas'!M14,"")</f>
        <v/>
      </c>
      <c r="N14" s="92" t="str">
        <f>IFERROR('Gen. Prima Directa'!N14/'Gen. Pólizas Emitidas'!N14,"")</f>
        <v/>
      </c>
      <c r="O14" s="92" t="str">
        <f>IFERROR('Gen. Prima Directa'!O14/'Gen. Pólizas Emitidas'!O14,"")</f>
        <v/>
      </c>
      <c r="P14" s="92">
        <f>IFERROR('Gen. Prima Directa'!P14/'Gen. Pólizas Emitidas'!P14,"")</f>
        <v>13.553768154097973</v>
      </c>
      <c r="Q14" s="92" t="str">
        <f>IFERROR('Gen. Prima Directa'!Q14/'Gen. Pólizas Emitidas'!Q14,"")</f>
        <v/>
      </c>
      <c r="R14" s="92">
        <f>IFERROR('Gen. Prima Directa'!R14/'Gen. Pólizas Emitidas'!R14,"")</f>
        <v>275.61520263145951</v>
      </c>
      <c r="S14" s="92" t="str">
        <f>IFERROR('Gen. Prima Directa'!S14/'Gen. Pólizas Emitidas'!S14,"")</f>
        <v/>
      </c>
      <c r="T14" s="92">
        <f>IFERROR('Gen. Prima Directa'!T14/'Gen. Pólizas Emitidas'!T14,"")</f>
        <v>44.030137705398914</v>
      </c>
      <c r="U14" s="92" t="str">
        <f>IFERROR('Gen. Prima Directa'!U14/'Gen. Pólizas Emitidas'!U14,"")</f>
        <v/>
      </c>
      <c r="V14" s="92">
        <f>IFERROR('Gen. Prima Directa'!V14/'Gen. Pólizas Emitidas'!V14,"")</f>
        <v>82.050208087893338</v>
      </c>
      <c r="W14" s="92" t="str">
        <f>IFERROR('Gen. Prima Directa'!W14/'Gen. Pólizas Emitidas'!W14,"")</f>
        <v/>
      </c>
      <c r="X14" s="92">
        <f>IFERROR('Gen. Prima Directa'!X14/'Gen. Pólizas Emitidas'!X14,"")</f>
        <v>547.90873329189992</v>
      </c>
      <c r="Y14" s="92">
        <f>IFERROR('Gen. Prima Directa'!Y14/'Gen. Pólizas Emitidas'!Y14,"")</f>
        <v>137.92172669358479</v>
      </c>
      <c r="Z14" s="92">
        <f>IFERROR('Gen. Prima Directa'!Z14/'Gen. Pólizas Emitidas'!Z14,"")</f>
        <v>37.317842440264748</v>
      </c>
      <c r="AA14" s="92">
        <f>IFERROR('Gen. Prima Directa'!AA14/'Gen. Pólizas Emitidas'!AA14,"")</f>
        <v>33.085101605883196</v>
      </c>
      <c r="AB14" s="92">
        <f>IFERROR('Gen. Prima Directa'!AB14/'Gen. Pólizas Emitidas'!AB14,"")</f>
        <v>92.934722117004029</v>
      </c>
      <c r="AC14" s="92">
        <f>IFERROR('Gen. Prima Directa'!AC14/'Gen. Pólizas Emitidas'!AC14,"")</f>
        <v>1.5154272039211896</v>
      </c>
      <c r="AD14" s="92">
        <f>IFERROR('Gen. Prima Directa'!AD14/'Gen. Pólizas Emitidas'!AD14,"")</f>
        <v>282.5631976957161</v>
      </c>
      <c r="AE14" s="92" t="str">
        <f>IFERROR('Gen. Prima Directa'!AE14/'Gen. Pólizas Emitidas'!AE14,"")</f>
        <v/>
      </c>
      <c r="AF14" s="92" t="str">
        <f>IFERROR('Gen. Prima Directa'!AF14/'Gen. Pólizas Emitidas'!AF14,"")</f>
        <v/>
      </c>
      <c r="AG14" s="92" t="str">
        <f>IFERROR('Gen. Prima Directa'!AG14/'Gen. Pólizas Emitidas'!AG14,"")</f>
        <v/>
      </c>
      <c r="AH14" s="92" t="str">
        <f>IFERROR('Gen. Prima Directa'!AH14/'Gen. Pólizas Emitidas'!AH14,"")</f>
        <v/>
      </c>
      <c r="AI14" s="92" t="str">
        <f>IFERROR('Gen. Prima Directa'!AI14/'Gen. Pólizas Emitidas'!AI14,"")</f>
        <v/>
      </c>
      <c r="AJ14" s="92" t="str">
        <f>IFERROR('Gen. Prima Directa'!AJ14/'Gen. Pólizas Emitidas'!AJ14,"")</f>
        <v/>
      </c>
      <c r="AK14" s="92" t="str">
        <f>IFERROR('Gen. Prima Directa'!AK14/'Gen. Pólizas Emitidas'!AK14,"")</f>
        <v/>
      </c>
      <c r="AL14" s="92" t="str">
        <f>IFERROR('Gen. Prima Directa'!AL14/'Gen. Pólizas Emitidas'!AL14,"")</f>
        <v/>
      </c>
      <c r="AM14" s="92" t="str">
        <f>IFERROR('Gen. Prima Directa'!AM14/'Gen. Pólizas Emitidas'!AM14,"")</f>
        <v/>
      </c>
      <c r="AN14" s="92" t="str">
        <f>IFERROR('Gen. Prima Directa'!AN14/'Gen. Pólizas Emitidas'!AN14,"")</f>
        <v/>
      </c>
      <c r="AO14" s="92" t="str">
        <f>IFERROR('Gen. Prima Directa'!AO14/'Gen. Pólizas Emitidas'!AO14,"")</f>
        <v/>
      </c>
      <c r="AP14" s="92" t="str">
        <f>IFERROR('Gen. Prima Directa'!AP14/'Gen. Pólizas Emitidas'!AP14,"")</f>
        <v/>
      </c>
      <c r="AQ14" s="92">
        <f>IFERROR('Gen. Prima Directa'!AQ14/'Gen. Pólizas Emitidas'!AQ14,"")</f>
        <v>60.525112613223953</v>
      </c>
      <c r="AS14" s="92">
        <f>IFERROR('Gen. Prima Directa'!AS14/'Gen. Pólizas Emitidas'!AS14,"")</f>
        <v>67.444904622558127</v>
      </c>
      <c r="AT14" s="71">
        <f t="shared" si="0"/>
        <v>-0.10259918148093472</v>
      </c>
    </row>
    <row r="15" spans="2:46">
      <c r="B15" s="73" t="s">
        <v>298</v>
      </c>
      <c r="C15" s="92">
        <f>IFERROR('Gen. Prima Directa'!C15/'Gen. Pólizas Emitidas'!C15,"")</f>
        <v>327.10513471415317</v>
      </c>
      <c r="D15" s="92" t="str">
        <f>IFERROR('Gen. Prima Directa'!D15/'Gen. Pólizas Emitidas'!D15,"")</f>
        <v/>
      </c>
      <c r="E15" s="92" t="str">
        <f>IFERROR('Gen. Prima Directa'!E15/'Gen. Pólizas Emitidas'!E15,"")</f>
        <v/>
      </c>
      <c r="F15" s="92" t="str">
        <f>IFERROR('Gen. Prima Directa'!F15/'Gen. Pólizas Emitidas'!F15,"")</f>
        <v/>
      </c>
      <c r="G15" s="92" t="str">
        <f>IFERROR('Gen. Prima Directa'!G15/'Gen. Pólizas Emitidas'!G15,"")</f>
        <v/>
      </c>
      <c r="H15" s="92">
        <f>IFERROR('Gen. Prima Directa'!H15/'Gen. Pólizas Emitidas'!H15,"")</f>
        <v>235.7816955973789</v>
      </c>
      <c r="I15" s="92" t="str">
        <f>IFERROR('Gen. Prima Directa'!I15/'Gen. Pólizas Emitidas'!I15,"")</f>
        <v/>
      </c>
      <c r="J15" s="92">
        <f>IFERROR('Gen. Prima Directa'!J15/'Gen. Pólizas Emitidas'!J15,"")</f>
        <v>79.948985774682541</v>
      </c>
      <c r="K15" s="92" t="str">
        <f>IFERROR('Gen. Prima Directa'!K15/'Gen. Pólizas Emitidas'!K15,"")</f>
        <v/>
      </c>
      <c r="L15" s="92">
        <f>IFERROR('Gen. Prima Directa'!L15/'Gen. Pólizas Emitidas'!L15,"")</f>
        <v>161.92106166367415</v>
      </c>
      <c r="M15" s="92" t="str">
        <f>IFERROR('Gen. Prima Directa'!M15/'Gen. Pólizas Emitidas'!M15,"")</f>
        <v/>
      </c>
      <c r="N15" s="92" t="str">
        <f>IFERROR('Gen. Prima Directa'!N15/'Gen. Pólizas Emitidas'!N15,"")</f>
        <v/>
      </c>
      <c r="O15" s="92" t="str">
        <f>IFERROR('Gen. Prima Directa'!O15/'Gen. Pólizas Emitidas'!O15,"")</f>
        <v/>
      </c>
      <c r="P15" s="92">
        <f>IFERROR('Gen. Prima Directa'!P15/'Gen. Pólizas Emitidas'!P15,"")</f>
        <v>23.948543165986116</v>
      </c>
      <c r="Q15" s="92" t="str">
        <f>IFERROR('Gen. Prima Directa'!Q15/'Gen. Pólizas Emitidas'!Q15,"")</f>
        <v/>
      </c>
      <c r="R15" s="92">
        <f>IFERROR('Gen. Prima Directa'!R15/'Gen. Pólizas Emitidas'!R15,"")</f>
        <v>1631.393466702579</v>
      </c>
      <c r="S15" s="92" t="str">
        <f>IFERROR('Gen. Prima Directa'!S15/'Gen. Pólizas Emitidas'!S15,"")</f>
        <v/>
      </c>
      <c r="T15" s="92">
        <f>IFERROR('Gen. Prima Directa'!T15/'Gen. Pólizas Emitidas'!T15,"")</f>
        <v>123.90305514281935</v>
      </c>
      <c r="U15" s="92" t="str">
        <f>IFERROR('Gen. Prima Directa'!U15/'Gen. Pólizas Emitidas'!U15,"")</f>
        <v/>
      </c>
      <c r="V15" s="92">
        <f>IFERROR('Gen. Prima Directa'!V15/'Gen. Pólizas Emitidas'!V15,"")</f>
        <v>17.958954358360678</v>
      </c>
      <c r="W15" s="92" t="str">
        <f>IFERROR('Gen. Prima Directa'!W15/'Gen. Pólizas Emitidas'!W15,"")</f>
        <v/>
      </c>
      <c r="X15" s="92" t="str">
        <f>IFERROR('Gen. Prima Directa'!X15/'Gen. Pólizas Emitidas'!X15,"")</f>
        <v/>
      </c>
      <c r="Y15" s="92">
        <f>IFERROR('Gen. Prima Directa'!Y15/'Gen. Pólizas Emitidas'!Y15,"")</f>
        <v>435.26295555937622</v>
      </c>
      <c r="Z15" s="92">
        <f>IFERROR('Gen. Prima Directa'!Z15/'Gen. Pólizas Emitidas'!Z15,"")</f>
        <v>202.95145518954683</v>
      </c>
      <c r="AA15" s="92">
        <f>IFERROR('Gen. Prima Directa'!AA15/'Gen. Pólizas Emitidas'!AA15,"")</f>
        <v>48.702102233755944</v>
      </c>
      <c r="AB15" s="92">
        <f>IFERROR('Gen. Prima Directa'!AB15/'Gen. Pólizas Emitidas'!AB15,"")</f>
        <v>48.480989612213754</v>
      </c>
      <c r="AC15" s="92" t="str">
        <f>IFERROR('Gen. Prima Directa'!AC15/'Gen. Pólizas Emitidas'!AC15,"")</f>
        <v/>
      </c>
      <c r="AD15" s="92" t="str">
        <f>IFERROR('Gen. Prima Directa'!AD15/'Gen. Pólizas Emitidas'!AD15,"")</f>
        <v/>
      </c>
      <c r="AE15" s="92" t="str">
        <f>IFERROR('Gen. Prima Directa'!AE15/'Gen. Pólizas Emitidas'!AE15,"")</f>
        <v/>
      </c>
      <c r="AF15" s="92" t="str">
        <f>IFERROR('Gen. Prima Directa'!AF15/'Gen. Pólizas Emitidas'!AF15,"")</f>
        <v/>
      </c>
      <c r="AG15" s="92" t="str">
        <f>IFERROR('Gen. Prima Directa'!AG15/'Gen. Pólizas Emitidas'!AG15,"")</f>
        <v/>
      </c>
      <c r="AH15" s="92" t="str">
        <f>IFERROR('Gen. Prima Directa'!AH15/'Gen. Pólizas Emitidas'!AH15,"")</f>
        <v/>
      </c>
      <c r="AI15" s="92" t="str">
        <f>IFERROR('Gen. Prima Directa'!AI15/'Gen. Pólizas Emitidas'!AI15,"")</f>
        <v/>
      </c>
      <c r="AJ15" s="92" t="str">
        <f>IFERROR('Gen. Prima Directa'!AJ15/'Gen. Pólizas Emitidas'!AJ15,"")</f>
        <v/>
      </c>
      <c r="AK15" s="92" t="str">
        <f>IFERROR('Gen. Prima Directa'!AK15/'Gen. Pólizas Emitidas'!AK15,"")</f>
        <v/>
      </c>
      <c r="AL15" s="92" t="str">
        <f>IFERROR('Gen. Prima Directa'!AL15/'Gen. Pólizas Emitidas'!AL15,"")</f>
        <v/>
      </c>
      <c r="AM15" s="92" t="str">
        <f>IFERROR('Gen. Prima Directa'!AM15/'Gen. Pólizas Emitidas'!AM15,"")</f>
        <v/>
      </c>
      <c r="AN15" s="92" t="str">
        <f>IFERROR('Gen. Prima Directa'!AN15/'Gen. Pólizas Emitidas'!AN15,"")</f>
        <v/>
      </c>
      <c r="AO15" s="92" t="str">
        <f>IFERROR('Gen. Prima Directa'!AO15/'Gen. Pólizas Emitidas'!AO15,"")</f>
        <v/>
      </c>
      <c r="AP15" s="92" t="str">
        <f>IFERROR('Gen. Prima Directa'!AP15/'Gen. Pólizas Emitidas'!AP15,"")</f>
        <v/>
      </c>
      <c r="AQ15" s="92">
        <f>IFERROR('Gen. Prima Directa'!AQ15/'Gen. Pólizas Emitidas'!AQ15,"")</f>
        <v>116.39526464391916</v>
      </c>
      <c r="AS15" s="92">
        <f>IFERROR('Gen. Prima Directa'!AS15/'Gen. Pólizas Emitidas'!AS15,"")</f>
        <v>126.10730802859797</v>
      </c>
      <c r="AT15" s="71">
        <f t="shared" si="0"/>
        <v>-7.7014120248101392E-2</v>
      </c>
    </row>
    <row r="16" spans="2:46">
      <c r="B16" s="73" t="s">
        <v>299</v>
      </c>
      <c r="C16" s="92">
        <f>IFERROR('Gen. Prima Directa'!C16/'Gen. Pólizas Emitidas'!C16,"")</f>
        <v>82.025588947596603</v>
      </c>
      <c r="D16" s="92" t="str">
        <f>IFERROR('Gen. Prima Directa'!D16/'Gen. Pólizas Emitidas'!D16,"")</f>
        <v/>
      </c>
      <c r="E16" s="92">
        <f>IFERROR('Gen. Prima Directa'!E16/'Gen. Pólizas Emitidas'!E16,"")</f>
        <v>1.2582140240571285</v>
      </c>
      <c r="F16" s="92" t="str">
        <f>IFERROR('Gen. Prima Directa'!F16/'Gen. Pólizas Emitidas'!F16,"")</f>
        <v/>
      </c>
      <c r="G16" s="92" t="str">
        <f>IFERROR('Gen. Prima Directa'!G16/'Gen. Pólizas Emitidas'!G16,"")</f>
        <v/>
      </c>
      <c r="H16" s="92">
        <f>IFERROR('Gen. Prima Directa'!H16/'Gen. Pólizas Emitidas'!H16,"")</f>
        <v>1.3840287372553713E-2</v>
      </c>
      <c r="I16" s="92">
        <f>IFERROR('Gen. Prima Directa'!I16/'Gen. Pólizas Emitidas'!I16,"")</f>
        <v>1.28367242432328</v>
      </c>
      <c r="J16" s="92">
        <f>IFERROR('Gen. Prima Directa'!J16/'Gen. Pólizas Emitidas'!J16,"")</f>
        <v>15.316795759001193</v>
      </c>
      <c r="K16" s="92" t="str">
        <f>IFERROR('Gen. Prima Directa'!K16/'Gen. Pólizas Emitidas'!K16,"")</f>
        <v/>
      </c>
      <c r="L16" s="92">
        <f>IFERROR('Gen. Prima Directa'!L16/'Gen. Pólizas Emitidas'!L16,"")</f>
        <v>1.7619332404342676</v>
      </c>
      <c r="M16" s="92" t="str">
        <f>IFERROR('Gen. Prima Directa'!M16/'Gen. Pólizas Emitidas'!M16,"")</f>
        <v/>
      </c>
      <c r="N16" s="92" t="str">
        <f>IFERROR('Gen. Prima Directa'!N16/'Gen. Pólizas Emitidas'!N16,"")</f>
        <v/>
      </c>
      <c r="O16" s="92" t="str">
        <f>IFERROR('Gen. Prima Directa'!O16/'Gen. Pólizas Emitidas'!O16,"")</f>
        <v/>
      </c>
      <c r="P16" s="92">
        <f>IFERROR('Gen. Prima Directa'!P16/'Gen. Pólizas Emitidas'!P16,"")</f>
        <v>0.30595990023814612</v>
      </c>
      <c r="Q16" s="92" t="str">
        <f>IFERROR('Gen. Prima Directa'!Q16/'Gen. Pólizas Emitidas'!Q16,"")</f>
        <v/>
      </c>
      <c r="R16" s="92" t="str">
        <f>IFERROR('Gen. Prima Directa'!R16/'Gen. Pólizas Emitidas'!R16,"")</f>
        <v/>
      </c>
      <c r="S16" s="92" t="str">
        <f>IFERROR('Gen. Prima Directa'!S16/'Gen. Pólizas Emitidas'!S16,"")</f>
        <v/>
      </c>
      <c r="T16" s="92">
        <f>IFERROR('Gen. Prima Directa'!T16/'Gen. Pólizas Emitidas'!T16,"")</f>
        <v>1.7578723602764488</v>
      </c>
      <c r="U16" s="92" t="str">
        <f>IFERROR('Gen. Prima Directa'!U16/'Gen. Pólizas Emitidas'!U16,"")</f>
        <v/>
      </c>
      <c r="V16" s="92">
        <f>IFERROR('Gen. Prima Directa'!V16/'Gen. Pólizas Emitidas'!V16,"")</f>
        <v>5.7497699762822219</v>
      </c>
      <c r="W16" s="92" t="str">
        <f>IFERROR('Gen. Prima Directa'!W16/'Gen. Pólizas Emitidas'!W16,"")</f>
        <v/>
      </c>
      <c r="X16" s="92" t="str">
        <f>IFERROR('Gen. Prima Directa'!X16/'Gen. Pólizas Emitidas'!X16,"")</f>
        <v/>
      </c>
      <c r="Y16" s="92">
        <f>IFERROR('Gen. Prima Directa'!Y16/'Gen. Pólizas Emitidas'!Y16,"")</f>
        <v>6.3527903691579022</v>
      </c>
      <c r="Z16" s="92">
        <f>IFERROR('Gen. Prima Directa'!Z16/'Gen. Pólizas Emitidas'!Z16,"")</f>
        <v>121.36090657844852</v>
      </c>
      <c r="AA16" s="92">
        <f>IFERROR('Gen. Prima Directa'!AA16/'Gen. Pólizas Emitidas'!AA16,"")</f>
        <v>2.4047197157307451E-2</v>
      </c>
      <c r="AB16" s="92">
        <f>IFERROR('Gen. Prima Directa'!AB16/'Gen. Pólizas Emitidas'!AB16,"")</f>
        <v>4.5314320891735624</v>
      </c>
      <c r="AC16" s="92" t="str">
        <f>IFERROR('Gen. Prima Directa'!AC16/'Gen. Pólizas Emitidas'!AC16,"")</f>
        <v/>
      </c>
      <c r="AD16" s="92" t="str">
        <f>IFERROR('Gen. Prima Directa'!AD16/'Gen. Pólizas Emitidas'!AD16,"")</f>
        <v/>
      </c>
      <c r="AE16" s="92" t="str">
        <f>IFERROR('Gen. Prima Directa'!AE16/'Gen. Pólizas Emitidas'!AE16,"")</f>
        <v/>
      </c>
      <c r="AF16" s="92" t="str">
        <f>IFERROR('Gen. Prima Directa'!AF16/'Gen. Pólizas Emitidas'!AF16,"")</f>
        <v/>
      </c>
      <c r="AG16" s="92" t="str">
        <f>IFERROR('Gen. Prima Directa'!AG16/'Gen. Pólizas Emitidas'!AG16,"")</f>
        <v/>
      </c>
      <c r="AH16" s="92" t="str">
        <f>IFERROR('Gen. Prima Directa'!AH16/'Gen. Pólizas Emitidas'!AH16,"")</f>
        <v/>
      </c>
      <c r="AI16" s="92" t="str">
        <f>IFERROR('Gen. Prima Directa'!AI16/'Gen. Pólizas Emitidas'!AI16,"")</f>
        <v/>
      </c>
      <c r="AJ16" s="92" t="str">
        <f>IFERROR('Gen. Prima Directa'!AJ16/'Gen. Pólizas Emitidas'!AJ16,"")</f>
        <v/>
      </c>
      <c r="AK16" s="92" t="str">
        <f>IFERROR('Gen. Prima Directa'!AK16/'Gen. Pólizas Emitidas'!AK16,"")</f>
        <v/>
      </c>
      <c r="AL16" s="92" t="str">
        <f>IFERROR('Gen. Prima Directa'!AL16/'Gen. Pólizas Emitidas'!AL16,"")</f>
        <v/>
      </c>
      <c r="AM16" s="92" t="str">
        <f>IFERROR('Gen. Prima Directa'!AM16/'Gen. Pólizas Emitidas'!AM16,"")</f>
        <v/>
      </c>
      <c r="AN16" s="92" t="str">
        <f>IFERROR('Gen. Prima Directa'!AN16/'Gen. Pólizas Emitidas'!AN16,"")</f>
        <v/>
      </c>
      <c r="AO16" s="92" t="str">
        <f>IFERROR('Gen. Prima Directa'!AO16/'Gen. Pólizas Emitidas'!AO16,"")</f>
        <v/>
      </c>
      <c r="AP16" s="92" t="str">
        <f>IFERROR('Gen. Prima Directa'!AP16/'Gen. Pólizas Emitidas'!AP16,"")</f>
        <v/>
      </c>
      <c r="AQ16" s="92">
        <f>IFERROR('Gen. Prima Directa'!AQ16/'Gen. Pólizas Emitidas'!AQ16,"")</f>
        <v>3.1960793980863547</v>
      </c>
      <c r="AS16" s="92">
        <f>IFERROR('Gen. Prima Directa'!AS16/'Gen. Pólizas Emitidas'!AS16,"")</f>
        <v>2.7121212776395676</v>
      </c>
      <c r="AT16" s="71">
        <f t="shared" si="0"/>
        <v>0.17844265462493958</v>
      </c>
    </row>
    <row r="17" spans="2:46">
      <c r="B17" s="73" t="s">
        <v>300</v>
      </c>
      <c r="C17" s="92">
        <f>IFERROR('Gen. Prima Directa'!C17/'Gen. Pólizas Emitidas'!C17,"")</f>
        <v>32.350522571578168</v>
      </c>
      <c r="D17" s="92" t="str">
        <f>IFERROR('Gen. Prima Directa'!D17/'Gen. Pólizas Emitidas'!D17,"")</f>
        <v/>
      </c>
      <c r="E17" s="92">
        <f>IFERROR('Gen. Prima Directa'!E17/'Gen. Pólizas Emitidas'!E17,"")</f>
        <v>0.83409163661722863</v>
      </c>
      <c r="F17" s="92" t="str">
        <f>IFERROR('Gen. Prima Directa'!F17/'Gen. Pólizas Emitidas'!F17,"")</f>
        <v/>
      </c>
      <c r="G17" s="92" t="str">
        <f>IFERROR('Gen. Prima Directa'!G17/'Gen. Pólizas Emitidas'!G17,"")</f>
        <v/>
      </c>
      <c r="H17" s="92">
        <f>IFERROR('Gen. Prima Directa'!H17/'Gen. Pólizas Emitidas'!H17,"")</f>
        <v>2.8817450997900176</v>
      </c>
      <c r="I17" s="92">
        <f>IFERROR('Gen. Prima Directa'!I17/'Gen. Pólizas Emitidas'!I17,"")</f>
        <v>0.21055676195187123</v>
      </c>
      <c r="J17" s="92">
        <f>IFERROR('Gen. Prima Directa'!J17/'Gen. Pólizas Emitidas'!J17,"")</f>
        <v>7.490556804847265E-4</v>
      </c>
      <c r="K17" s="92" t="str">
        <f>IFERROR('Gen. Prima Directa'!K17/'Gen. Pólizas Emitidas'!K17,"")</f>
        <v/>
      </c>
      <c r="L17" s="92">
        <f>IFERROR('Gen. Prima Directa'!L17/'Gen. Pólizas Emitidas'!L17,"")</f>
        <v>2.1081670438756359</v>
      </c>
      <c r="M17" s="92" t="str">
        <f>IFERROR('Gen. Prima Directa'!M17/'Gen. Pólizas Emitidas'!M17,"")</f>
        <v/>
      </c>
      <c r="N17" s="92" t="str">
        <f>IFERROR('Gen. Prima Directa'!N17/'Gen. Pólizas Emitidas'!N17,"")</f>
        <v/>
      </c>
      <c r="O17" s="92" t="str">
        <f>IFERROR('Gen. Prima Directa'!O17/'Gen. Pólizas Emitidas'!O17,"")</f>
        <v/>
      </c>
      <c r="P17" s="92">
        <f>IFERROR('Gen. Prima Directa'!P17/'Gen. Pólizas Emitidas'!P17,"")</f>
        <v>0.29184859524512979</v>
      </c>
      <c r="Q17" s="92" t="str">
        <f>IFERROR('Gen. Prima Directa'!Q17/'Gen. Pólizas Emitidas'!Q17,"")</f>
        <v/>
      </c>
      <c r="R17" s="92">
        <f>IFERROR('Gen. Prima Directa'!R17/'Gen. Pólizas Emitidas'!R17,"")</f>
        <v>172.81070350230871</v>
      </c>
      <c r="S17" s="92" t="str">
        <f>IFERROR('Gen. Prima Directa'!S17/'Gen. Pólizas Emitidas'!S17,"")</f>
        <v/>
      </c>
      <c r="T17" s="92">
        <f>IFERROR('Gen. Prima Directa'!T17/'Gen. Pólizas Emitidas'!T17,"")</f>
        <v>0.8419751883282478</v>
      </c>
      <c r="U17" s="92" t="str">
        <f>IFERROR('Gen. Prima Directa'!U17/'Gen. Pólizas Emitidas'!U17,"")</f>
        <v/>
      </c>
      <c r="V17" s="92">
        <f>IFERROR('Gen. Prima Directa'!V17/'Gen. Pólizas Emitidas'!V17,"")</f>
        <v>3.9842225970855742</v>
      </c>
      <c r="W17" s="92" t="str">
        <f>IFERROR('Gen. Prima Directa'!W17/'Gen. Pólizas Emitidas'!W17,"")</f>
        <v/>
      </c>
      <c r="X17" s="92">
        <f>IFERROR('Gen. Prima Directa'!X17/'Gen. Pólizas Emitidas'!X17,"")</f>
        <v>196.03701006215482</v>
      </c>
      <c r="Y17" s="92">
        <f>IFERROR('Gen. Prima Directa'!Y17/'Gen. Pólizas Emitidas'!Y17,"")</f>
        <v>6.2821954598002963</v>
      </c>
      <c r="Z17" s="92">
        <f>IFERROR('Gen. Prima Directa'!Z17/'Gen. Pólizas Emitidas'!Z17,"")</f>
        <v>18.656570460284044</v>
      </c>
      <c r="AA17" s="92">
        <f>IFERROR('Gen. Prima Directa'!AA17/'Gen. Pólizas Emitidas'!AA17,"")</f>
        <v>2.8485107094303398E-2</v>
      </c>
      <c r="AB17" s="92">
        <f>IFERROR('Gen. Prima Directa'!AB17/'Gen. Pólizas Emitidas'!AB17,"")</f>
        <v>5.8686592773991464</v>
      </c>
      <c r="AC17" s="92" t="str">
        <f>IFERROR('Gen. Prima Directa'!AC17/'Gen. Pólizas Emitidas'!AC17,"")</f>
        <v/>
      </c>
      <c r="AD17" s="92" t="str">
        <f>IFERROR('Gen. Prima Directa'!AD17/'Gen. Pólizas Emitidas'!AD17,"")</f>
        <v/>
      </c>
      <c r="AE17" s="92" t="str">
        <f>IFERROR('Gen. Prima Directa'!AE17/'Gen. Pólizas Emitidas'!AE17,"")</f>
        <v/>
      </c>
      <c r="AF17" s="92" t="str">
        <f>IFERROR('Gen. Prima Directa'!AF17/'Gen. Pólizas Emitidas'!AF17,"")</f>
        <v/>
      </c>
      <c r="AG17" s="92" t="str">
        <f>IFERROR('Gen. Prima Directa'!AG17/'Gen. Pólizas Emitidas'!AG17,"")</f>
        <v/>
      </c>
      <c r="AH17" s="92" t="str">
        <f>IFERROR('Gen. Prima Directa'!AH17/'Gen. Pólizas Emitidas'!AH17,"")</f>
        <v/>
      </c>
      <c r="AI17" s="92" t="str">
        <f>IFERROR('Gen. Prima Directa'!AI17/'Gen. Pólizas Emitidas'!AI17,"")</f>
        <v/>
      </c>
      <c r="AJ17" s="92" t="str">
        <f>IFERROR('Gen. Prima Directa'!AJ17/'Gen. Pólizas Emitidas'!AJ17,"")</f>
        <v/>
      </c>
      <c r="AK17" s="92" t="str">
        <f>IFERROR('Gen. Prima Directa'!AK17/'Gen. Pólizas Emitidas'!AK17,"")</f>
        <v/>
      </c>
      <c r="AL17" s="92" t="str">
        <f>IFERROR('Gen. Prima Directa'!AL17/'Gen. Pólizas Emitidas'!AL17,"")</f>
        <v/>
      </c>
      <c r="AM17" s="92" t="str">
        <f>IFERROR('Gen. Prima Directa'!AM17/'Gen. Pólizas Emitidas'!AM17,"")</f>
        <v/>
      </c>
      <c r="AN17" s="92" t="str">
        <f>IFERROR('Gen. Prima Directa'!AN17/'Gen. Pólizas Emitidas'!AN17,"")</f>
        <v/>
      </c>
      <c r="AO17" s="92" t="str">
        <f>IFERROR('Gen. Prima Directa'!AO17/'Gen. Pólizas Emitidas'!AO17,"")</f>
        <v/>
      </c>
      <c r="AP17" s="92" t="str">
        <f>IFERROR('Gen. Prima Directa'!AP17/'Gen. Pólizas Emitidas'!AP17,"")</f>
        <v/>
      </c>
      <c r="AQ17" s="92">
        <f>IFERROR('Gen. Prima Directa'!AQ17/'Gen. Pólizas Emitidas'!AQ17,"")</f>
        <v>2.7779422168661259</v>
      </c>
      <c r="AS17" s="92">
        <f>IFERROR('Gen. Prima Directa'!AS17/'Gen. Pólizas Emitidas'!AS17,"")</f>
        <v>2.0120574440962669</v>
      </c>
      <c r="AT17" s="71">
        <f t="shared" si="0"/>
        <v>0.38064756799916455</v>
      </c>
    </row>
    <row r="18" spans="2:46">
      <c r="B18" s="73" t="s">
        <v>301</v>
      </c>
      <c r="C18" s="92">
        <f>IFERROR('Gen. Prima Directa'!C18/'Gen. Pólizas Emitidas'!C18,"")</f>
        <v>87.734725205520405</v>
      </c>
      <c r="D18" s="92" t="str">
        <f>IFERROR('Gen. Prima Directa'!D18/'Gen. Pólizas Emitidas'!D18,"")</f>
        <v/>
      </c>
      <c r="E18" s="92">
        <f>IFERROR('Gen. Prima Directa'!E18/'Gen. Pólizas Emitidas'!E18,"")</f>
        <v>0.81911268579373575</v>
      </c>
      <c r="F18" s="92" t="str">
        <f>IFERROR('Gen. Prima Directa'!F18/'Gen. Pólizas Emitidas'!F18,"")</f>
        <v/>
      </c>
      <c r="G18" s="92" t="str">
        <f>IFERROR('Gen. Prima Directa'!G18/'Gen. Pólizas Emitidas'!G18,"")</f>
        <v/>
      </c>
      <c r="H18" s="92">
        <f>IFERROR('Gen. Prima Directa'!H18/'Gen. Pólizas Emitidas'!H18,"")</f>
        <v>8.2482849336148426E-2</v>
      </c>
      <c r="I18" s="92">
        <f>IFERROR('Gen. Prima Directa'!I18/'Gen. Pólizas Emitidas'!I18,"")</f>
        <v>1.313245191408712</v>
      </c>
      <c r="J18" s="92">
        <f>IFERROR('Gen. Prima Directa'!J18/'Gen. Pólizas Emitidas'!J18,"")</f>
        <v>8.2605860443855637</v>
      </c>
      <c r="K18" s="92" t="str">
        <f>IFERROR('Gen. Prima Directa'!K18/'Gen. Pólizas Emitidas'!K18,"")</f>
        <v/>
      </c>
      <c r="L18" s="92">
        <f>IFERROR('Gen. Prima Directa'!L18/'Gen. Pólizas Emitidas'!L18,"")</f>
        <v>1.9850749212515235</v>
      </c>
      <c r="M18" s="92" t="str">
        <f>IFERROR('Gen. Prima Directa'!M18/'Gen. Pólizas Emitidas'!M18,"")</f>
        <v/>
      </c>
      <c r="N18" s="92" t="str">
        <f>IFERROR('Gen. Prima Directa'!N18/'Gen. Pólizas Emitidas'!N18,"")</f>
        <v/>
      </c>
      <c r="O18" s="92" t="str">
        <f>IFERROR('Gen. Prima Directa'!O18/'Gen. Pólizas Emitidas'!O18,"")</f>
        <v/>
      </c>
      <c r="P18" s="92">
        <f>IFERROR('Gen. Prima Directa'!P18/'Gen. Pólizas Emitidas'!P18,"")</f>
        <v>0.40475239299092136</v>
      </c>
      <c r="Q18" s="92" t="str">
        <f>IFERROR('Gen. Prima Directa'!Q18/'Gen. Pólizas Emitidas'!Q18,"")</f>
        <v/>
      </c>
      <c r="R18" s="92">
        <f>IFERROR('Gen. Prima Directa'!R18/'Gen. Pólizas Emitidas'!R18,"")</f>
        <v>0.57147782519739909</v>
      </c>
      <c r="S18" s="92" t="str">
        <f>IFERROR('Gen. Prima Directa'!S18/'Gen. Pólizas Emitidas'!S18,"")</f>
        <v/>
      </c>
      <c r="T18" s="92">
        <f>IFERROR('Gen. Prima Directa'!T18/'Gen. Pólizas Emitidas'!T18,"")</f>
        <v>0.86606139488836531</v>
      </c>
      <c r="U18" s="92" t="str">
        <f>IFERROR('Gen. Prima Directa'!U18/'Gen. Pólizas Emitidas'!U18,"")</f>
        <v/>
      </c>
      <c r="V18" s="92">
        <f>IFERROR('Gen. Prima Directa'!V18/'Gen. Pólizas Emitidas'!V18,"")</f>
        <v>3.0694985566336004</v>
      </c>
      <c r="W18" s="92" t="str">
        <f>IFERROR('Gen. Prima Directa'!W18/'Gen. Pólizas Emitidas'!W18,"")</f>
        <v/>
      </c>
      <c r="X18" s="92" t="str">
        <f>IFERROR('Gen. Prima Directa'!X18/'Gen. Pólizas Emitidas'!X18,"")</f>
        <v/>
      </c>
      <c r="Y18" s="92">
        <f>IFERROR('Gen. Prima Directa'!Y18/'Gen. Pólizas Emitidas'!Y18,"")</f>
        <v>13.453865306550881</v>
      </c>
      <c r="Z18" s="92">
        <f>IFERROR('Gen. Prima Directa'!Z18/'Gen. Pólizas Emitidas'!Z18,"")</f>
        <v>18.656570460284044</v>
      </c>
      <c r="AA18" s="92">
        <f>IFERROR('Gen. Prima Directa'!AA18/'Gen. Pólizas Emitidas'!AA18,"")</f>
        <v>0.11977050621220429</v>
      </c>
      <c r="AB18" s="92">
        <f>IFERROR('Gen. Prima Directa'!AB18/'Gen. Pólizas Emitidas'!AB18,"")</f>
        <v>3.6001143876846791</v>
      </c>
      <c r="AC18" s="92" t="str">
        <f>IFERROR('Gen. Prima Directa'!AC18/'Gen. Pólizas Emitidas'!AC18,"")</f>
        <v/>
      </c>
      <c r="AD18" s="92" t="str">
        <f>IFERROR('Gen. Prima Directa'!AD18/'Gen. Pólizas Emitidas'!AD18,"")</f>
        <v/>
      </c>
      <c r="AE18" s="92" t="str">
        <f>IFERROR('Gen. Prima Directa'!AE18/'Gen. Pólizas Emitidas'!AE18,"")</f>
        <v/>
      </c>
      <c r="AF18" s="92" t="str">
        <f>IFERROR('Gen. Prima Directa'!AF18/'Gen. Pólizas Emitidas'!AF18,"")</f>
        <v/>
      </c>
      <c r="AG18" s="92" t="str">
        <f>IFERROR('Gen. Prima Directa'!AG18/'Gen. Pólizas Emitidas'!AG18,"")</f>
        <v/>
      </c>
      <c r="AH18" s="92" t="str">
        <f>IFERROR('Gen. Prima Directa'!AH18/'Gen. Pólizas Emitidas'!AH18,"")</f>
        <v/>
      </c>
      <c r="AI18" s="92" t="str">
        <f>IFERROR('Gen. Prima Directa'!AI18/'Gen. Pólizas Emitidas'!AI18,"")</f>
        <v/>
      </c>
      <c r="AJ18" s="92" t="str">
        <f>IFERROR('Gen. Prima Directa'!AJ18/'Gen. Pólizas Emitidas'!AJ18,"")</f>
        <v/>
      </c>
      <c r="AK18" s="92" t="str">
        <f>IFERROR('Gen. Prima Directa'!AK18/'Gen. Pólizas Emitidas'!AK18,"")</f>
        <v/>
      </c>
      <c r="AL18" s="92" t="str">
        <f>IFERROR('Gen. Prima Directa'!AL18/'Gen. Pólizas Emitidas'!AL18,"")</f>
        <v/>
      </c>
      <c r="AM18" s="92" t="str">
        <f>IFERROR('Gen. Prima Directa'!AM18/'Gen. Pólizas Emitidas'!AM18,"")</f>
        <v/>
      </c>
      <c r="AN18" s="92" t="str">
        <f>IFERROR('Gen. Prima Directa'!AN18/'Gen. Pólizas Emitidas'!AN18,"")</f>
        <v/>
      </c>
      <c r="AO18" s="92" t="str">
        <f>IFERROR('Gen. Prima Directa'!AO18/'Gen. Pólizas Emitidas'!AO18,"")</f>
        <v/>
      </c>
      <c r="AP18" s="92" t="str">
        <f>IFERROR('Gen. Prima Directa'!AP18/'Gen. Pólizas Emitidas'!AP18,"")</f>
        <v/>
      </c>
      <c r="AQ18" s="92">
        <f>IFERROR('Gen. Prima Directa'!AQ18/'Gen. Pólizas Emitidas'!AQ18,"")</f>
        <v>2.9260691282094862</v>
      </c>
      <c r="AS18" s="92">
        <f>IFERROR('Gen. Prima Directa'!AS18/'Gen. Pólizas Emitidas'!AS18,"")</f>
        <v>2.558804541911917</v>
      </c>
      <c r="AT18" s="71">
        <f t="shared" si="0"/>
        <v>0.14352975394640821</v>
      </c>
    </row>
    <row r="19" spans="2:46">
      <c r="B19" s="73" t="s">
        <v>302</v>
      </c>
      <c r="C19" s="92">
        <f>IFERROR('Gen. Prima Directa'!C19/'Gen. Pólizas Emitidas'!C19,"")</f>
        <v>363.01953463729177</v>
      </c>
      <c r="D19" s="92" t="str">
        <f>IFERROR('Gen. Prima Directa'!D19/'Gen. Pólizas Emitidas'!D19,"")</f>
        <v/>
      </c>
      <c r="E19" s="92">
        <f>IFERROR('Gen. Prima Directa'!E19/'Gen. Pólizas Emitidas'!E19,"")</f>
        <v>0.69345145769374439</v>
      </c>
      <c r="F19" s="92">
        <f>IFERROR('Gen. Prima Directa'!F19/'Gen. Pólizas Emitidas'!F19,"")</f>
        <v>6.0738793377613645</v>
      </c>
      <c r="G19" s="92" t="str">
        <f>IFERROR('Gen. Prima Directa'!G19/'Gen. Pólizas Emitidas'!G19,"")</f>
        <v/>
      </c>
      <c r="H19" s="92">
        <f>IFERROR('Gen. Prima Directa'!H19/'Gen. Pólizas Emitidas'!H19,"")</f>
        <v>1.3491177939833066</v>
      </c>
      <c r="I19" s="92">
        <f>IFERROR('Gen. Prima Directa'!I19/'Gen. Pólizas Emitidas'!I19,"")</f>
        <v>1.4441868988426037</v>
      </c>
      <c r="J19" s="92">
        <f>IFERROR('Gen. Prima Directa'!J19/'Gen. Pólizas Emitidas'!J19,"")</f>
        <v>53.49963741044273</v>
      </c>
      <c r="K19" s="92" t="str">
        <f>IFERROR('Gen. Prima Directa'!K19/'Gen. Pólizas Emitidas'!K19,"")</f>
        <v/>
      </c>
      <c r="L19" s="92">
        <f>IFERROR('Gen. Prima Directa'!L19/'Gen. Pólizas Emitidas'!L19,"")</f>
        <v>17.140684996279074</v>
      </c>
      <c r="M19" s="92" t="str">
        <f>IFERROR('Gen. Prima Directa'!M19/'Gen. Pólizas Emitidas'!M19,"")</f>
        <v/>
      </c>
      <c r="N19" s="92" t="str">
        <f>IFERROR('Gen. Prima Directa'!N19/'Gen. Pólizas Emitidas'!N19,"")</f>
        <v/>
      </c>
      <c r="O19" s="92" t="str">
        <f>IFERROR('Gen. Prima Directa'!O19/'Gen. Pólizas Emitidas'!O19,"")</f>
        <v/>
      </c>
      <c r="P19" s="92">
        <f>IFERROR('Gen. Prima Directa'!P19/'Gen. Pólizas Emitidas'!P19,"")</f>
        <v>5.7093004619433998</v>
      </c>
      <c r="Q19" s="92" t="str">
        <f>IFERROR('Gen. Prima Directa'!Q19/'Gen. Pólizas Emitidas'!Q19,"")</f>
        <v/>
      </c>
      <c r="R19" s="92">
        <f>IFERROR('Gen. Prima Directa'!R19/'Gen. Pólizas Emitidas'!R19,"")</f>
        <v>25.773219927139429</v>
      </c>
      <c r="S19" s="92" t="str">
        <f>IFERROR('Gen. Prima Directa'!S19/'Gen. Pólizas Emitidas'!S19,"")</f>
        <v/>
      </c>
      <c r="T19" s="92">
        <f>IFERROR('Gen. Prima Directa'!T19/'Gen. Pólizas Emitidas'!T19,"")</f>
        <v>15.332081528816742</v>
      </c>
      <c r="U19" s="92" t="str">
        <f>IFERROR('Gen. Prima Directa'!U19/'Gen. Pólizas Emitidas'!U19,"")</f>
        <v/>
      </c>
      <c r="V19" s="92">
        <f>IFERROR('Gen. Prima Directa'!V19/'Gen. Pólizas Emitidas'!V19,"")</f>
        <v>4.3336610434938221</v>
      </c>
      <c r="W19" s="92" t="str">
        <f>IFERROR('Gen. Prima Directa'!W19/'Gen. Pólizas Emitidas'!W19,"")</f>
        <v/>
      </c>
      <c r="X19" s="92" t="str">
        <f>IFERROR('Gen. Prima Directa'!X19/'Gen. Pólizas Emitidas'!X19,"")</f>
        <v/>
      </c>
      <c r="Y19" s="92">
        <f>IFERROR('Gen. Prima Directa'!Y19/'Gen. Pólizas Emitidas'!Y19,"")</f>
        <v>34.667965716190615</v>
      </c>
      <c r="Z19" s="92" t="str">
        <f>IFERROR('Gen. Prima Directa'!Z19/'Gen. Pólizas Emitidas'!Z19,"")</f>
        <v/>
      </c>
      <c r="AA19" s="92">
        <f>IFERROR('Gen. Prima Directa'!AA19/'Gen. Pólizas Emitidas'!AA19,"")</f>
        <v>11.880855376577189</v>
      </c>
      <c r="AB19" s="92">
        <f>IFERROR('Gen. Prima Directa'!AB19/'Gen. Pólizas Emitidas'!AB19,"")</f>
        <v>8.2652744633984216</v>
      </c>
      <c r="AC19" s="92">
        <f>IFERROR('Gen. Prima Directa'!AC19/'Gen. Pólizas Emitidas'!AC19,"")</f>
        <v>1982.4230489106992</v>
      </c>
      <c r="AD19" s="92">
        <f>IFERROR('Gen. Prima Directa'!AD19/'Gen. Pólizas Emitidas'!AD19,"")</f>
        <v>41.104393328064482</v>
      </c>
      <c r="AE19" s="92" t="str">
        <f>IFERROR('Gen. Prima Directa'!AE19/'Gen. Pólizas Emitidas'!AE19,"")</f>
        <v/>
      </c>
      <c r="AF19" s="92" t="str">
        <f>IFERROR('Gen. Prima Directa'!AF19/'Gen. Pólizas Emitidas'!AF19,"")</f>
        <v/>
      </c>
      <c r="AG19" s="92" t="str">
        <f>IFERROR('Gen. Prima Directa'!AG19/'Gen. Pólizas Emitidas'!AG19,"")</f>
        <v/>
      </c>
      <c r="AH19" s="92" t="str">
        <f>IFERROR('Gen. Prima Directa'!AH19/'Gen. Pólizas Emitidas'!AH19,"")</f>
        <v/>
      </c>
      <c r="AI19" s="92" t="str">
        <f>IFERROR('Gen. Prima Directa'!AI19/'Gen. Pólizas Emitidas'!AI19,"")</f>
        <v/>
      </c>
      <c r="AJ19" s="92" t="str">
        <f>IFERROR('Gen. Prima Directa'!AJ19/'Gen. Pólizas Emitidas'!AJ19,"")</f>
        <v/>
      </c>
      <c r="AK19" s="92" t="str">
        <f>IFERROR('Gen. Prima Directa'!AK19/'Gen. Pólizas Emitidas'!AK19,"")</f>
        <v/>
      </c>
      <c r="AL19" s="92" t="str">
        <f>IFERROR('Gen. Prima Directa'!AL19/'Gen. Pólizas Emitidas'!AL19,"")</f>
        <v/>
      </c>
      <c r="AM19" s="92" t="str">
        <f>IFERROR('Gen. Prima Directa'!AM19/'Gen. Pólizas Emitidas'!AM19,"")</f>
        <v/>
      </c>
      <c r="AN19" s="92" t="str">
        <f>IFERROR('Gen. Prima Directa'!AN19/'Gen. Pólizas Emitidas'!AN19,"")</f>
        <v/>
      </c>
      <c r="AO19" s="92" t="str">
        <f>IFERROR('Gen. Prima Directa'!AO19/'Gen. Pólizas Emitidas'!AO19,"")</f>
        <v/>
      </c>
      <c r="AP19" s="92" t="str">
        <f>IFERROR('Gen. Prima Directa'!AP19/'Gen. Pólizas Emitidas'!AP19,"")</f>
        <v/>
      </c>
      <c r="AQ19" s="92">
        <f>IFERROR('Gen. Prima Directa'!AQ19/'Gen. Pólizas Emitidas'!AQ19,"")</f>
        <v>4.3834360706169031</v>
      </c>
      <c r="AS19" s="92">
        <f>IFERROR('Gen. Prima Directa'!AS19/'Gen. Pólizas Emitidas'!AS19,"")</f>
        <v>3.2230929925675857</v>
      </c>
      <c r="AT19" s="71">
        <f t="shared" si="0"/>
        <v>0.36000918395003012</v>
      </c>
    </row>
    <row r="20" spans="2:46">
      <c r="B20" s="73" t="s">
        <v>303</v>
      </c>
      <c r="C20" s="92" t="str">
        <f>IFERROR('Gen. Prima Directa'!C20/'Gen. Pólizas Emitidas'!C20,"")</f>
        <v/>
      </c>
      <c r="D20" s="92" t="str">
        <f>IFERROR('Gen. Prima Directa'!D20/'Gen. Pólizas Emitidas'!D20,"")</f>
        <v/>
      </c>
      <c r="E20" s="92">
        <f>IFERROR('Gen. Prima Directa'!E20/'Gen. Pólizas Emitidas'!E20,"")</f>
        <v>10.521670873631171</v>
      </c>
      <c r="F20" s="92" t="str">
        <f>IFERROR('Gen. Prima Directa'!F20/'Gen. Pólizas Emitidas'!F20,"")</f>
        <v/>
      </c>
      <c r="G20" s="92" t="str">
        <f>IFERROR('Gen. Prima Directa'!G20/'Gen. Pólizas Emitidas'!G20,"")</f>
        <v/>
      </c>
      <c r="H20" s="92">
        <f>IFERROR('Gen. Prima Directa'!H20/'Gen. Pólizas Emitidas'!H20,"")</f>
        <v>3.9726960823862751</v>
      </c>
      <c r="I20" s="92">
        <f>IFERROR('Gen. Prima Directa'!I20/'Gen. Pólizas Emitidas'!I20,"")</f>
        <v>7.899350344907945</v>
      </c>
      <c r="J20" s="92" t="str">
        <f>IFERROR('Gen. Prima Directa'!J20/'Gen. Pólizas Emitidas'!J20,"")</f>
        <v/>
      </c>
      <c r="K20" s="92" t="str">
        <f>IFERROR('Gen. Prima Directa'!K20/'Gen. Pólizas Emitidas'!K20,"")</f>
        <v/>
      </c>
      <c r="L20" s="92">
        <f>IFERROR('Gen. Prima Directa'!L20/'Gen. Pólizas Emitidas'!L20,"")</f>
        <v>15.299234341279577</v>
      </c>
      <c r="M20" s="92" t="str">
        <f>IFERROR('Gen. Prima Directa'!M20/'Gen. Pólizas Emitidas'!M20,"")</f>
        <v/>
      </c>
      <c r="N20" s="92" t="str">
        <f>IFERROR('Gen. Prima Directa'!N20/'Gen. Pólizas Emitidas'!N20,"")</f>
        <v/>
      </c>
      <c r="O20" s="92" t="str">
        <f>IFERROR('Gen. Prima Directa'!O20/'Gen. Pólizas Emitidas'!O20,"")</f>
        <v/>
      </c>
      <c r="P20" s="92">
        <f>IFERROR('Gen. Prima Directa'!P20/'Gen. Pólizas Emitidas'!P20,"")</f>
        <v>11.974738978346865</v>
      </c>
      <c r="Q20" s="92" t="str">
        <f>IFERROR('Gen. Prima Directa'!Q20/'Gen. Pólizas Emitidas'!Q20,"")</f>
        <v/>
      </c>
      <c r="R20" s="92">
        <f>IFERROR('Gen. Prima Directa'!R20/'Gen. Pólizas Emitidas'!R20,"")</f>
        <v>15.914960758126373</v>
      </c>
      <c r="S20" s="92" t="str">
        <f>IFERROR('Gen. Prima Directa'!S20/'Gen. Pólizas Emitidas'!S20,"")</f>
        <v/>
      </c>
      <c r="T20" s="92">
        <f>IFERROR('Gen. Prima Directa'!T20/'Gen. Pólizas Emitidas'!T20,"")</f>
        <v>10.894049483482505</v>
      </c>
      <c r="U20" s="92" t="str">
        <f>IFERROR('Gen. Prima Directa'!U20/'Gen. Pólizas Emitidas'!U20,"")</f>
        <v/>
      </c>
      <c r="V20" s="92">
        <f>IFERROR('Gen. Prima Directa'!V20/'Gen. Pólizas Emitidas'!V20,"")</f>
        <v>2.7829128062317303</v>
      </c>
      <c r="W20" s="92" t="str">
        <f>IFERROR('Gen. Prima Directa'!W20/'Gen. Pólizas Emitidas'!W20,"")</f>
        <v/>
      </c>
      <c r="X20" s="92" t="str">
        <f>IFERROR('Gen. Prima Directa'!X20/'Gen. Pólizas Emitidas'!X20,"")</f>
        <v/>
      </c>
      <c r="Y20" s="92">
        <f>IFERROR('Gen. Prima Directa'!Y20/'Gen. Pólizas Emitidas'!Y20,"")</f>
        <v>26.538471432399945</v>
      </c>
      <c r="Z20" s="92" t="str">
        <f>IFERROR('Gen. Prima Directa'!Z20/'Gen. Pólizas Emitidas'!Z20,"")</f>
        <v/>
      </c>
      <c r="AA20" s="92">
        <f>IFERROR('Gen. Prima Directa'!AA20/'Gen. Pólizas Emitidas'!AA20,"")</f>
        <v>11.757579039321952</v>
      </c>
      <c r="AB20" s="92">
        <f>IFERROR('Gen. Prima Directa'!AB20/'Gen. Pólizas Emitidas'!AB20,"")</f>
        <v>19.213995351691281</v>
      </c>
      <c r="AC20" s="92">
        <f>IFERROR('Gen. Prima Directa'!AC20/'Gen. Pólizas Emitidas'!AC20,"")</f>
        <v>6.9258257031223147</v>
      </c>
      <c r="AD20" s="92" t="str">
        <f>IFERROR('Gen. Prima Directa'!AD20/'Gen. Pólizas Emitidas'!AD20,"")</f>
        <v/>
      </c>
      <c r="AE20" s="92" t="str">
        <f>IFERROR('Gen. Prima Directa'!AE20/'Gen. Pólizas Emitidas'!AE20,"")</f>
        <v/>
      </c>
      <c r="AF20" s="92" t="str">
        <f>IFERROR('Gen. Prima Directa'!AF20/'Gen. Pólizas Emitidas'!AF20,"")</f>
        <v/>
      </c>
      <c r="AG20" s="92" t="str">
        <f>IFERROR('Gen. Prima Directa'!AG20/'Gen. Pólizas Emitidas'!AG20,"")</f>
        <v/>
      </c>
      <c r="AH20" s="92" t="str">
        <f>IFERROR('Gen. Prima Directa'!AH20/'Gen. Pólizas Emitidas'!AH20,"")</f>
        <v/>
      </c>
      <c r="AI20" s="92" t="str">
        <f>IFERROR('Gen. Prima Directa'!AI20/'Gen. Pólizas Emitidas'!AI20,"")</f>
        <v/>
      </c>
      <c r="AJ20" s="92" t="str">
        <f>IFERROR('Gen. Prima Directa'!AJ20/'Gen. Pólizas Emitidas'!AJ20,"")</f>
        <v/>
      </c>
      <c r="AK20" s="92" t="str">
        <f>IFERROR('Gen. Prima Directa'!AK20/'Gen. Pólizas Emitidas'!AK20,"")</f>
        <v/>
      </c>
      <c r="AL20" s="92" t="str">
        <f>IFERROR('Gen. Prima Directa'!AL20/'Gen. Pólizas Emitidas'!AL20,"")</f>
        <v/>
      </c>
      <c r="AM20" s="92" t="str">
        <f>IFERROR('Gen. Prima Directa'!AM20/'Gen. Pólizas Emitidas'!AM20,"")</f>
        <v/>
      </c>
      <c r="AN20" s="92" t="str">
        <f>IFERROR('Gen. Prima Directa'!AN20/'Gen. Pólizas Emitidas'!AN20,"")</f>
        <v/>
      </c>
      <c r="AO20" s="92" t="str">
        <f>IFERROR('Gen. Prima Directa'!AO20/'Gen. Pólizas Emitidas'!AO20,"")</f>
        <v/>
      </c>
      <c r="AP20" s="92" t="str">
        <f>IFERROR('Gen. Prima Directa'!AP20/'Gen. Pólizas Emitidas'!AP20,"")</f>
        <v/>
      </c>
      <c r="AQ20" s="92">
        <f>IFERROR('Gen. Prima Directa'!AQ20/'Gen. Pólizas Emitidas'!AQ20,"")</f>
        <v>10.833486515337789</v>
      </c>
      <c r="AS20" s="92">
        <f>IFERROR('Gen. Prima Directa'!AS20/'Gen. Pólizas Emitidas'!AS20,"")</f>
        <v>10.612084571812268</v>
      </c>
      <c r="AT20" s="71">
        <f t="shared" si="0"/>
        <v>2.0863190641507545E-2</v>
      </c>
    </row>
    <row r="21" spans="2:46">
      <c r="B21" s="73" t="s">
        <v>304</v>
      </c>
      <c r="C21" s="92" t="str">
        <f>IFERROR('Gen. Prima Directa'!C21/'Gen. Pólizas Emitidas'!C21,"")</f>
        <v/>
      </c>
      <c r="D21" s="92" t="str">
        <f>IFERROR('Gen. Prima Directa'!D21/'Gen. Pólizas Emitidas'!D21,"")</f>
        <v/>
      </c>
      <c r="E21" s="92">
        <f>IFERROR('Gen. Prima Directa'!E21/'Gen. Pólizas Emitidas'!E21,"")</f>
        <v>14.27048194889263</v>
      </c>
      <c r="F21" s="92" t="str">
        <f>IFERROR('Gen. Prima Directa'!F21/'Gen. Pólizas Emitidas'!F21,"")</f>
        <v/>
      </c>
      <c r="G21" s="92" t="str">
        <f>IFERROR('Gen. Prima Directa'!G21/'Gen. Pólizas Emitidas'!G21,"")</f>
        <v/>
      </c>
      <c r="H21" s="92">
        <f>IFERROR('Gen. Prima Directa'!H21/'Gen. Pólizas Emitidas'!H21,"")</f>
        <v>3.3090117639193979</v>
      </c>
      <c r="I21" s="92">
        <f>IFERROR('Gen. Prima Directa'!I21/'Gen. Pólizas Emitidas'!I21,"")</f>
        <v>84.454798918978568</v>
      </c>
      <c r="J21" s="92" t="str">
        <f>IFERROR('Gen. Prima Directa'!J21/'Gen. Pólizas Emitidas'!J21,"")</f>
        <v/>
      </c>
      <c r="K21" s="92" t="str">
        <f>IFERROR('Gen. Prima Directa'!K21/'Gen. Pólizas Emitidas'!K21,"")</f>
        <v/>
      </c>
      <c r="L21" s="92">
        <f>IFERROR('Gen. Prima Directa'!L21/'Gen. Pólizas Emitidas'!L21,"")</f>
        <v>73.204683432001957</v>
      </c>
      <c r="M21" s="92" t="str">
        <f>IFERROR('Gen. Prima Directa'!M21/'Gen. Pólizas Emitidas'!M21,"")</f>
        <v/>
      </c>
      <c r="N21" s="92" t="str">
        <f>IFERROR('Gen. Prima Directa'!N21/'Gen. Pólizas Emitidas'!N21,"")</f>
        <v/>
      </c>
      <c r="O21" s="92" t="str">
        <f>IFERROR('Gen. Prima Directa'!O21/'Gen. Pólizas Emitidas'!O21,"")</f>
        <v/>
      </c>
      <c r="P21" s="92">
        <f>IFERROR('Gen. Prima Directa'!P21/'Gen. Pólizas Emitidas'!P21,"")</f>
        <v>11.480609159034371</v>
      </c>
      <c r="Q21" s="92">
        <f>IFERROR('Gen. Prima Directa'!Q21/'Gen. Pólizas Emitidas'!Q21,"")</f>
        <v>102.1403586926034</v>
      </c>
      <c r="R21" s="92">
        <f>IFERROR('Gen. Prima Directa'!R21/'Gen. Pólizas Emitidas'!R21,"")</f>
        <v>47.849020657616691</v>
      </c>
      <c r="S21" s="92" t="str">
        <f>IFERROR('Gen. Prima Directa'!S21/'Gen. Pólizas Emitidas'!S21,"")</f>
        <v/>
      </c>
      <c r="T21" s="92">
        <f>IFERROR('Gen. Prima Directa'!T21/'Gen. Pólizas Emitidas'!T21,"")</f>
        <v>9.2503622223231936</v>
      </c>
      <c r="U21" s="92" t="str">
        <f>IFERROR('Gen. Prima Directa'!U21/'Gen. Pólizas Emitidas'!U21,"")</f>
        <v/>
      </c>
      <c r="V21" s="92">
        <f>IFERROR('Gen. Prima Directa'!V21/'Gen. Pólizas Emitidas'!V21,"")</f>
        <v>5.1928796668562036</v>
      </c>
      <c r="W21" s="92" t="str">
        <f>IFERROR('Gen. Prima Directa'!W21/'Gen. Pólizas Emitidas'!W21,"")</f>
        <v/>
      </c>
      <c r="X21" s="92" t="str">
        <f>IFERROR('Gen. Prima Directa'!X21/'Gen. Pólizas Emitidas'!X21,"")</f>
        <v/>
      </c>
      <c r="Y21" s="92">
        <f>IFERROR('Gen. Prima Directa'!Y21/'Gen. Pólizas Emitidas'!Y21,"")</f>
        <v>111.11165561904987</v>
      </c>
      <c r="Z21" s="92" t="str">
        <f>IFERROR('Gen. Prima Directa'!Z21/'Gen. Pólizas Emitidas'!Z21,"")</f>
        <v/>
      </c>
      <c r="AA21" s="92">
        <f>IFERROR('Gen. Prima Directa'!AA21/'Gen. Pólizas Emitidas'!AA21,"")</f>
        <v>21.181891256948109</v>
      </c>
      <c r="AB21" s="92">
        <f>IFERROR('Gen. Prima Directa'!AB21/'Gen. Pólizas Emitidas'!AB21,"")</f>
        <v>121.95981385231514</v>
      </c>
      <c r="AC21" s="92">
        <f>IFERROR('Gen. Prima Directa'!AC21/'Gen. Pólizas Emitidas'!AC21,"")</f>
        <v>5.6316501272909072</v>
      </c>
      <c r="AD21" s="92" t="str">
        <f>IFERROR('Gen. Prima Directa'!AD21/'Gen. Pólizas Emitidas'!AD21,"")</f>
        <v/>
      </c>
      <c r="AE21" s="92" t="str">
        <f>IFERROR('Gen. Prima Directa'!AE21/'Gen. Pólizas Emitidas'!AE21,"")</f>
        <v/>
      </c>
      <c r="AF21" s="92" t="str">
        <f>IFERROR('Gen. Prima Directa'!AF21/'Gen. Pólizas Emitidas'!AF21,"")</f>
        <v/>
      </c>
      <c r="AG21" s="92" t="str">
        <f>IFERROR('Gen. Prima Directa'!AG21/'Gen. Pólizas Emitidas'!AG21,"")</f>
        <v/>
      </c>
      <c r="AH21" s="92" t="str">
        <f>IFERROR('Gen. Prima Directa'!AH21/'Gen. Pólizas Emitidas'!AH21,"")</f>
        <v/>
      </c>
      <c r="AI21" s="92" t="str">
        <f>IFERROR('Gen. Prima Directa'!AI21/'Gen. Pólizas Emitidas'!AI21,"")</f>
        <v/>
      </c>
      <c r="AJ21" s="92" t="str">
        <f>IFERROR('Gen. Prima Directa'!AJ21/'Gen. Pólizas Emitidas'!AJ21,"")</f>
        <v/>
      </c>
      <c r="AK21" s="92" t="str">
        <f>IFERROR('Gen. Prima Directa'!AK21/'Gen. Pólizas Emitidas'!AK21,"")</f>
        <v/>
      </c>
      <c r="AL21" s="92" t="str">
        <f>IFERROR('Gen. Prima Directa'!AL21/'Gen. Pólizas Emitidas'!AL21,"")</f>
        <v/>
      </c>
      <c r="AM21" s="92" t="str">
        <f>IFERROR('Gen. Prima Directa'!AM21/'Gen. Pólizas Emitidas'!AM21,"")</f>
        <v/>
      </c>
      <c r="AN21" s="92" t="str">
        <f>IFERROR('Gen. Prima Directa'!AN21/'Gen. Pólizas Emitidas'!AN21,"")</f>
        <v/>
      </c>
      <c r="AO21" s="92" t="str">
        <f>IFERROR('Gen. Prima Directa'!AO21/'Gen. Pólizas Emitidas'!AO21,"")</f>
        <v/>
      </c>
      <c r="AP21" s="92" t="str">
        <f>IFERROR('Gen. Prima Directa'!AP21/'Gen. Pólizas Emitidas'!AP21,"")</f>
        <v/>
      </c>
      <c r="AQ21" s="92">
        <f>IFERROR('Gen. Prima Directa'!AQ21/'Gen. Pólizas Emitidas'!AQ21,"")</f>
        <v>22.866000114231923</v>
      </c>
      <c r="AS21" s="92">
        <f>IFERROR('Gen. Prima Directa'!AS21/'Gen. Pólizas Emitidas'!AS21,"")</f>
        <v>27.376706762582181</v>
      </c>
      <c r="AT21" s="71">
        <f t="shared" si="0"/>
        <v>-0.16476439943884635</v>
      </c>
    </row>
    <row r="22" spans="2:46">
      <c r="B22" s="73" t="s">
        <v>305</v>
      </c>
      <c r="C22" s="92" t="str">
        <f>IFERROR('Gen. Prima Directa'!C22/'Gen. Pólizas Emitidas'!C22,"")</f>
        <v/>
      </c>
      <c r="D22" s="92" t="str">
        <f>IFERROR('Gen. Prima Directa'!D22/'Gen. Pólizas Emitidas'!D22,"")</f>
        <v/>
      </c>
      <c r="E22" s="92">
        <f>IFERROR('Gen. Prima Directa'!E22/'Gen. Pólizas Emitidas'!E22,"")</f>
        <v>17.127202847145426</v>
      </c>
      <c r="F22" s="92" t="str">
        <f>IFERROR('Gen. Prima Directa'!F22/'Gen. Pólizas Emitidas'!F22,"")</f>
        <v/>
      </c>
      <c r="G22" s="92" t="str">
        <f>IFERROR('Gen. Prima Directa'!G22/'Gen. Pólizas Emitidas'!G22,"")</f>
        <v/>
      </c>
      <c r="H22" s="92" t="str">
        <f>IFERROR('Gen. Prima Directa'!H22/'Gen. Pólizas Emitidas'!H22,"")</f>
        <v/>
      </c>
      <c r="I22" s="92">
        <f>IFERROR('Gen. Prima Directa'!I22/'Gen. Pólizas Emitidas'!I22,"")</f>
        <v>27.595187861067309</v>
      </c>
      <c r="J22" s="92" t="str">
        <f>IFERROR('Gen. Prima Directa'!J22/'Gen. Pólizas Emitidas'!J22,"")</f>
        <v/>
      </c>
      <c r="K22" s="92" t="str">
        <f>IFERROR('Gen. Prima Directa'!K22/'Gen. Pólizas Emitidas'!K22,"")</f>
        <v/>
      </c>
      <c r="L22" s="92" t="str">
        <f>IFERROR('Gen. Prima Directa'!L22/'Gen. Pólizas Emitidas'!L22,"")</f>
        <v/>
      </c>
      <c r="M22" s="92" t="str">
        <f>IFERROR('Gen. Prima Directa'!M22/'Gen. Pólizas Emitidas'!M22,"")</f>
        <v/>
      </c>
      <c r="N22" s="92" t="str">
        <f>IFERROR('Gen. Prima Directa'!N22/'Gen. Pólizas Emitidas'!N22,"")</f>
        <v/>
      </c>
      <c r="O22" s="92" t="str">
        <f>IFERROR('Gen. Prima Directa'!O22/'Gen. Pólizas Emitidas'!O22,"")</f>
        <v/>
      </c>
      <c r="P22" s="92" t="str">
        <f>IFERROR('Gen. Prima Directa'!P22/'Gen. Pólizas Emitidas'!P22,"")</f>
        <v/>
      </c>
      <c r="Q22" s="92" t="str">
        <f>IFERROR('Gen. Prima Directa'!Q22/'Gen. Pólizas Emitidas'!Q22,"")</f>
        <v/>
      </c>
      <c r="R22" s="92">
        <f>IFERROR('Gen. Prima Directa'!R22/'Gen. Pólizas Emitidas'!R22,"")</f>
        <v>21.622054008951995</v>
      </c>
      <c r="S22" s="92" t="str">
        <f>IFERROR('Gen. Prima Directa'!S22/'Gen. Pólizas Emitidas'!S22,"")</f>
        <v/>
      </c>
      <c r="T22" s="92">
        <f>IFERROR('Gen. Prima Directa'!T22/'Gen. Pólizas Emitidas'!T22,"")</f>
        <v>224.72461352905489</v>
      </c>
      <c r="U22" s="92" t="str">
        <f>IFERROR('Gen. Prima Directa'!U22/'Gen. Pólizas Emitidas'!U22,"")</f>
        <v/>
      </c>
      <c r="V22" s="92">
        <f>IFERROR('Gen. Prima Directa'!V22/'Gen. Pólizas Emitidas'!V22,"")</f>
        <v>178.82456258851121</v>
      </c>
      <c r="W22" s="92" t="str">
        <f>IFERROR('Gen. Prima Directa'!W22/'Gen. Pólizas Emitidas'!W22,"")</f>
        <v/>
      </c>
      <c r="X22" s="92">
        <f>IFERROR('Gen. Prima Directa'!X22/'Gen. Pólizas Emitidas'!X22,"")</f>
        <v>260.13577548189289</v>
      </c>
      <c r="Y22" s="92">
        <f>IFERROR('Gen. Prima Directa'!Y22/'Gen. Pólizas Emitidas'!Y22,"")</f>
        <v>261.84530252439089</v>
      </c>
      <c r="Z22" s="92" t="str">
        <f>IFERROR('Gen. Prima Directa'!Z22/'Gen. Pólizas Emitidas'!Z22,"")</f>
        <v/>
      </c>
      <c r="AA22" s="92" t="str">
        <f>IFERROR('Gen. Prima Directa'!AA22/'Gen. Pólizas Emitidas'!AA22,"")</f>
        <v/>
      </c>
      <c r="AB22" s="92">
        <f>IFERROR('Gen. Prima Directa'!AB22/'Gen. Pólizas Emitidas'!AB22,"")</f>
        <v>213.10821017017409</v>
      </c>
      <c r="AC22" s="92" t="str">
        <f>IFERROR('Gen. Prima Directa'!AC22/'Gen. Pólizas Emitidas'!AC22,"")</f>
        <v/>
      </c>
      <c r="AD22" s="92" t="str">
        <f>IFERROR('Gen. Prima Directa'!AD22/'Gen. Pólizas Emitidas'!AD22,"")</f>
        <v/>
      </c>
      <c r="AE22" s="92" t="str">
        <f>IFERROR('Gen. Prima Directa'!AE22/'Gen. Pólizas Emitidas'!AE22,"")</f>
        <v/>
      </c>
      <c r="AF22" s="92" t="str">
        <f>IFERROR('Gen. Prima Directa'!AF22/'Gen. Pólizas Emitidas'!AF22,"")</f>
        <v/>
      </c>
      <c r="AG22" s="92" t="str">
        <f>IFERROR('Gen. Prima Directa'!AG22/'Gen. Pólizas Emitidas'!AG22,"")</f>
        <v/>
      </c>
      <c r="AH22" s="92" t="str">
        <f>IFERROR('Gen. Prima Directa'!AH22/'Gen. Pólizas Emitidas'!AH22,"")</f>
        <v/>
      </c>
      <c r="AI22" s="92" t="str">
        <f>IFERROR('Gen. Prima Directa'!AI22/'Gen. Pólizas Emitidas'!AI22,"")</f>
        <v/>
      </c>
      <c r="AJ22" s="92" t="str">
        <f>IFERROR('Gen. Prima Directa'!AJ22/'Gen. Pólizas Emitidas'!AJ22,"")</f>
        <v/>
      </c>
      <c r="AK22" s="92" t="str">
        <f>IFERROR('Gen. Prima Directa'!AK22/'Gen. Pólizas Emitidas'!AK22,"")</f>
        <v/>
      </c>
      <c r="AL22" s="92" t="str">
        <f>IFERROR('Gen. Prima Directa'!AL22/'Gen. Pólizas Emitidas'!AL22,"")</f>
        <v/>
      </c>
      <c r="AM22" s="92" t="str">
        <f>IFERROR('Gen. Prima Directa'!AM22/'Gen. Pólizas Emitidas'!AM22,"")</f>
        <v/>
      </c>
      <c r="AN22" s="92" t="str">
        <f>IFERROR('Gen. Prima Directa'!AN22/'Gen. Pólizas Emitidas'!AN22,"")</f>
        <v/>
      </c>
      <c r="AO22" s="92" t="str">
        <f>IFERROR('Gen. Prima Directa'!AO22/'Gen. Pólizas Emitidas'!AO22,"")</f>
        <v/>
      </c>
      <c r="AP22" s="92" t="str">
        <f>IFERROR('Gen. Prima Directa'!AP22/'Gen. Pólizas Emitidas'!AP22,"")</f>
        <v/>
      </c>
      <c r="AQ22" s="92">
        <f>IFERROR('Gen. Prima Directa'!AQ22/'Gen. Pólizas Emitidas'!AQ22,"")</f>
        <v>192.83501878045999</v>
      </c>
      <c r="AS22" s="92">
        <f>IFERROR('Gen. Prima Directa'!AS22/'Gen. Pólizas Emitidas'!AS22,"")</f>
        <v>233.48312502880978</v>
      </c>
      <c r="AT22" s="71">
        <f t="shared" si="0"/>
        <v>-0.17409440722250979</v>
      </c>
    </row>
    <row r="23" spans="2:46">
      <c r="B23" s="73" t="s">
        <v>306</v>
      </c>
      <c r="C23" s="92" t="str">
        <f>IFERROR('Gen. Prima Directa'!C23/'Gen. Pólizas Emitidas'!C23,"")</f>
        <v/>
      </c>
      <c r="D23" s="92" t="str">
        <f>IFERROR('Gen. Prima Directa'!D23/'Gen. Pólizas Emitidas'!D23,"")</f>
        <v/>
      </c>
      <c r="E23" s="92">
        <f>IFERROR('Gen. Prima Directa'!E23/'Gen. Pólizas Emitidas'!E23,"")</f>
        <v>334.31898374357411</v>
      </c>
      <c r="F23" s="92" t="str">
        <f>IFERROR('Gen. Prima Directa'!F23/'Gen. Pólizas Emitidas'!F23,"")</f>
        <v/>
      </c>
      <c r="G23" s="92" t="str">
        <f>IFERROR('Gen. Prima Directa'!G23/'Gen. Pólizas Emitidas'!G23,"")</f>
        <v/>
      </c>
      <c r="H23" s="92">
        <f>IFERROR('Gen. Prima Directa'!H23/'Gen. Pólizas Emitidas'!H23,"")</f>
        <v>182.9643405151993</v>
      </c>
      <c r="I23" s="92" t="str">
        <f>IFERROR('Gen. Prima Directa'!I23/'Gen. Pólizas Emitidas'!I23,"")</f>
        <v/>
      </c>
      <c r="J23" s="92" t="str">
        <f>IFERROR('Gen. Prima Directa'!J23/'Gen. Pólizas Emitidas'!J23,"")</f>
        <v/>
      </c>
      <c r="K23" s="92" t="str">
        <f>IFERROR('Gen. Prima Directa'!K23/'Gen. Pólizas Emitidas'!K23,"")</f>
        <v/>
      </c>
      <c r="L23" s="92" t="str">
        <f>IFERROR('Gen. Prima Directa'!L23/'Gen. Pólizas Emitidas'!L23,"")</f>
        <v/>
      </c>
      <c r="M23" s="92" t="str">
        <f>IFERROR('Gen. Prima Directa'!M23/'Gen. Pólizas Emitidas'!M23,"")</f>
        <v/>
      </c>
      <c r="N23" s="92" t="str">
        <f>IFERROR('Gen. Prima Directa'!N23/'Gen. Pólizas Emitidas'!N23,"")</f>
        <v/>
      </c>
      <c r="O23" s="92" t="str">
        <f>IFERROR('Gen. Prima Directa'!O23/'Gen. Pólizas Emitidas'!O23,"")</f>
        <v/>
      </c>
      <c r="P23" s="92" t="str">
        <f>IFERROR('Gen. Prima Directa'!P23/'Gen. Pólizas Emitidas'!P23,"")</f>
        <v/>
      </c>
      <c r="Q23" s="92" t="str">
        <f>IFERROR('Gen. Prima Directa'!Q23/'Gen. Pólizas Emitidas'!Q23,"")</f>
        <v/>
      </c>
      <c r="R23" s="92">
        <f>IFERROR('Gen. Prima Directa'!R23/'Gen. Pólizas Emitidas'!R23,"")</f>
        <v>704.36048137379612</v>
      </c>
      <c r="S23" s="92" t="str">
        <f>IFERROR('Gen. Prima Directa'!S23/'Gen. Pólizas Emitidas'!S23,"")</f>
        <v/>
      </c>
      <c r="T23" s="92">
        <f>IFERROR('Gen. Prima Directa'!T23/'Gen. Pólizas Emitidas'!T23,"")</f>
        <v>230.34329263602143</v>
      </c>
      <c r="U23" s="92" t="str">
        <f>IFERROR('Gen. Prima Directa'!U23/'Gen. Pólizas Emitidas'!U23,"")</f>
        <v/>
      </c>
      <c r="V23" s="92">
        <f>IFERROR('Gen. Prima Directa'!V23/'Gen. Pólizas Emitidas'!V23,"")</f>
        <v>1787.768483865598</v>
      </c>
      <c r="W23" s="92" t="str">
        <f>IFERROR('Gen. Prima Directa'!W23/'Gen. Pólizas Emitidas'!W23,"")</f>
        <v/>
      </c>
      <c r="X23" s="92">
        <f>IFERROR('Gen. Prima Directa'!X23/'Gen. Pólizas Emitidas'!X23,"")</f>
        <v>295.27464601640287</v>
      </c>
      <c r="Y23" s="92">
        <f>IFERROR('Gen. Prima Directa'!Y23/'Gen. Pólizas Emitidas'!Y23,"")</f>
        <v>2811.4931068700312</v>
      </c>
      <c r="Z23" s="92">
        <f>IFERROR('Gen. Prima Directa'!Z23/'Gen. Pólizas Emitidas'!Z23,"")</f>
        <v>638.56322611210499</v>
      </c>
      <c r="AA23" s="92" t="str">
        <f>IFERROR('Gen. Prima Directa'!AA23/'Gen. Pólizas Emitidas'!AA23,"")</f>
        <v/>
      </c>
      <c r="AB23" s="92" t="str">
        <f>IFERROR('Gen. Prima Directa'!AB23/'Gen. Pólizas Emitidas'!AB23,"")</f>
        <v/>
      </c>
      <c r="AC23" s="92" t="str">
        <f>IFERROR('Gen. Prima Directa'!AC23/'Gen. Pólizas Emitidas'!AC23,"")</f>
        <v/>
      </c>
      <c r="AD23" s="92" t="str">
        <f>IFERROR('Gen. Prima Directa'!AD23/'Gen. Pólizas Emitidas'!AD23,"")</f>
        <v/>
      </c>
      <c r="AE23" s="92" t="str">
        <f>IFERROR('Gen. Prima Directa'!AE23/'Gen. Pólizas Emitidas'!AE23,"")</f>
        <v/>
      </c>
      <c r="AF23" s="92" t="str">
        <f>IFERROR('Gen. Prima Directa'!AF23/'Gen. Pólizas Emitidas'!AF23,"")</f>
        <v/>
      </c>
      <c r="AG23" s="92" t="str">
        <f>IFERROR('Gen. Prima Directa'!AG23/'Gen. Pólizas Emitidas'!AG23,"")</f>
        <v/>
      </c>
      <c r="AH23" s="92" t="str">
        <f>IFERROR('Gen. Prima Directa'!AH23/'Gen. Pólizas Emitidas'!AH23,"")</f>
        <v/>
      </c>
      <c r="AI23" s="92" t="str">
        <f>IFERROR('Gen. Prima Directa'!AI23/'Gen. Pólizas Emitidas'!AI23,"")</f>
        <v/>
      </c>
      <c r="AJ23" s="92" t="str">
        <f>IFERROR('Gen. Prima Directa'!AJ23/'Gen. Pólizas Emitidas'!AJ23,"")</f>
        <v/>
      </c>
      <c r="AK23" s="92" t="str">
        <f>IFERROR('Gen. Prima Directa'!AK23/'Gen. Pólizas Emitidas'!AK23,"")</f>
        <v/>
      </c>
      <c r="AL23" s="92" t="str">
        <f>IFERROR('Gen. Prima Directa'!AL23/'Gen. Pólizas Emitidas'!AL23,"")</f>
        <v/>
      </c>
      <c r="AM23" s="92" t="str">
        <f>IFERROR('Gen. Prima Directa'!AM23/'Gen. Pólizas Emitidas'!AM23,"")</f>
        <v/>
      </c>
      <c r="AN23" s="92" t="str">
        <f>IFERROR('Gen. Prima Directa'!AN23/'Gen. Pólizas Emitidas'!AN23,"")</f>
        <v/>
      </c>
      <c r="AO23" s="92" t="str">
        <f>IFERROR('Gen. Prima Directa'!AO23/'Gen. Pólizas Emitidas'!AO23,"")</f>
        <v/>
      </c>
      <c r="AP23" s="92" t="str">
        <f>IFERROR('Gen. Prima Directa'!AP23/'Gen. Pólizas Emitidas'!AP23,"")</f>
        <v/>
      </c>
      <c r="AQ23" s="92">
        <f>IFERROR('Gen. Prima Directa'!AQ23/'Gen. Pólizas Emitidas'!AQ23,"")</f>
        <v>1371.7176847103315</v>
      </c>
      <c r="AS23" s="92">
        <f>IFERROR('Gen. Prima Directa'!AS23/'Gen. Pólizas Emitidas'!AS23,"")</f>
        <v>1702.1985909551438</v>
      </c>
      <c r="AT23" s="71">
        <f t="shared" si="0"/>
        <v>-0.19414944178714877</v>
      </c>
    </row>
    <row r="24" spans="2:46">
      <c r="B24" s="73" t="s">
        <v>307</v>
      </c>
      <c r="C24" s="92">
        <f>IFERROR('Gen. Prima Directa'!C24/'Gen. Pólizas Emitidas'!C24,"")</f>
        <v>162.32807705200483</v>
      </c>
      <c r="D24" s="92" t="str">
        <f>IFERROR('Gen. Prima Directa'!D24/'Gen. Pólizas Emitidas'!D24,"")</f>
        <v/>
      </c>
      <c r="E24" s="92">
        <f>IFERROR('Gen. Prima Directa'!E24/'Gen. Pólizas Emitidas'!E24,"")</f>
        <v>19.904323507176201</v>
      </c>
      <c r="F24" s="92" t="str">
        <f>IFERROR('Gen. Prima Directa'!F24/'Gen. Pólizas Emitidas'!F24,"")</f>
        <v/>
      </c>
      <c r="G24" s="92" t="str">
        <f>IFERROR('Gen. Prima Directa'!G24/'Gen. Pólizas Emitidas'!G24,"")</f>
        <v/>
      </c>
      <c r="H24" s="92">
        <f>IFERROR('Gen. Prima Directa'!H24/'Gen. Pólizas Emitidas'!H24,"")</f>
        <v>5.3936352378598933</v>
      </c>
      <c r="I24" s="92">
        <f>IFERROR('Gen. Prima Directa'!I24/'Gen. Pólizas Emitidas'!I24,"")</f>
        <v>18.877080695022485</v>
      </c>
      <c r="J24" s="92">
        <f>IFERROR('Gen. Prima Directa'!J24/'Gen. Pólizas Emitidas'!J24,"")</f>
        <v>312.81333384431383</v>
      </c>
      <c r="K24" s="92" t="str">
        <f>IFERROR('Gen. Prima Directa'!K24/'Gen. Pólizas Emitidas'!K24,"")</f>
        <v/>
      </c>
      <c r="L24" s="92">
        <f>IFERROR('Gen. Prima Directa'!L24/'Gen. Pólizas Emitidas'!L24,"")</f>
        <v>5.4626814885192356</v>
      </c>
      <c r="M24" s="92" t="str">
        <f>IFERROR('Gen. Prima Directa'!M24/'Gen. Pólizas Emitidas'!M24,"")</f>
        <v/>
      </c>
      <c r="N24" s="92" t="str">
        <f>IFERROR('Gen. Prima Directa'!N24/'Gen. Pólizas Emitidas'!N24,"")</f>
        <v/>
      </c>
      <c r="O24" s="92" t="str">
        <f>IFERROR('Gen. Prima Directa'!O24/'Gen. Pólizas Emitidas'!O24,"")</f>
        <v/>
      </c>
      <c r="P24" s="92">
        <f>IFERROR('Gen. Prima Directa'!P24/'Gen. Pólizas Emitidas'!P24,"")</f>
        <v>86.364949317314583</v>
      </c>
      <c r="Q24" s="92" t="str">
        <f>IFERROR('Gen. Prima Directa'!Q24/'Gen. Pólizas Emitidas'!Q24,"")</f>
        <v/>
      </c>
      <c r="R24" s="92">
        <f>IFERROR('Gen. Prima Directa'!R24/'Gen. Pólizas Emitidas'!R24,"")</f>
        <v>22.999838594388745</v>
      </c>
      <c r="S24" s="92" t="str">
        <f>IFERROR('Gen. Prima Directa'!S24/'Gen. Pólizas Emitidas'!S24,"")</f>
        <v/>
      </c>
      <c r="T24" s="92">
        <f>IFERROR('Gen. Prima Directa'!T24/'Gen. Pólizas Emitidas'!T24,"")</f>
        <v>35.707225560110565</v>
      </c>
      <c r="U24" s="92" t="str">
        <f>IFERROR('Gen. Prima Directa'!U24/'Gen. Pólizas Emitidas'!U24,"")</f>
        <v/>
      </c>
      <c r="V24" s="92">
        <f>IFERROR('Gen. Prima Directa'!V24/'Gen. Pólizas Emitidas'!V24,"")</f>
        <v>4.0939467610720994</v>
      </c>
      <c r="W24" s="92" t="str">
        <f>IFERROR('Gen. Prima Directa'!W24/'Gen. Pólizas Emitidas'!W24,"")</f>
        <v/>
      </c>
      <c r="X24" s="92">
        <f>IFERROR('Gen. Prima Directa'!X24/'Gen. Pólizas Emitidas'!X24,"")</f>
        <v>913.64561465827728</v>
      </c>
      <c r="Y24" s="92">
        <f>IFERROR('Gen. Prima Directa'!Y24/'Gen. Pólizas Emitidas'!Y24,"")</f>
        <v>38.605712603806062</v>
      </c>
      <c r="Z24" s="92">
        <f>IFERROR('Gen. Prima Directa'!Z24/'Gen. Pólizas Emitidas'!Z24,"")</f>
        <v>229.72189420241688</v>
      </c>
      <c r="AA24" s="92">
        <f>IFERROR('Gen. Prima Directa'!AA24/'Gen. Pólizas Emitidas'!AA24,"")</f>
        <v>12.551981284326429</v>
      </c>
      <c r="AB24" s="92">
        <f>IFERROR('Gen. Prima Directa'!AB24/'Gen. Pólizas Emitidas'!AB24,"")</f>
        <v>26.119803004086524</v>
      </c>
      <c r="AC24" s="92" t="str">
        <f>IFERROR('Gen. Prima Directa'!AC24/'Gen. Pólizas Emitidas'!AC24,"")</f>
        <v/>
      </c>
      <c r="AD24" s="92" t="str">
        <f>IFERROR('Gen. Prima Directa'!AD24/'Gen. Pólizas Emitidas'!AD24,"")</f>
        <v/>
      </c>
      <c r="AE24" s="92" t="str">
        <f>IFERROR('Gen. Prima Directa'!AE24/'Gen. Pólizas Emitidas'!AE24,"")</f>
        <v/>
      </c>
      <c r="AF24" s="92" t="str">
        <f>IFERROR('Gen. Prima Directa'!AF24/'Gen. Pólizas Emitidas'!AF24,"")</f>
        <v/>
      </c>
      <c r="AG24" s="92" t="str">
        <f>IFERROR('Gen. Prima Directa'!AG24/'Gen. Pólizas Emitidas'!AG24,"")</f>
        <v/>
      </c>
      <c r="AH24" s="92" t="str">
        <f>IFERROR('Gen. Prima Directa'!AH24/'Gen. Pólizas Emitidas'!AH24,"")</f>
        <v/>
      </c>
      <c r="AI24" s="92" t="str">
        <f>IFERROR('Gen. Prima Directa'!AI24/'Gen. Pólizas Emitidas'!AI24,"")</f>
        <v/>
      </c>
      <c r="AJ24" s="92" t="str">
        <f>IFERROR('Gen. Prima Directa'!AJ24/'Gen. Pólizas Emitidas'!AJ24,"")</f>
        <v/>
      </c>
      <c r="AK24" s="92" t="str">
        <f>IFERROR('Gen. Prima Directa'!AK24/'Gen. Pólizas Emitidas'!AK24,"")</f>
        <v/>
      </c>
      <c r="AL24" s="92" t="str">
        <f>IFERROR('Gen. Prima Directa'!AL24/'Gen. Pólizas Emitidas'!AL24,"")</f>
        <v/>
      </c>
      <c r="AM24" s="92" t="str">
        <f>IFERROR('Gen. Prima Directa'!AM24/'Gen. Pólizas Emitidas'!AM24,"")</f>
        <v/>
      </c>
      <c r="AN24" s="92" t="str">
        <f>IFERROR('Gen. Prima Directa'!AN24/'Gen. Pólizas Emitidas'!AN24,"")</f>
        <v/>
      </c>
      <c r="AO24" s="92" t="str">
        <f>IFERROR('Gen. Prima Directa'!AO24/'Gen. Pólizas Emitidas'!AO24,"")</f>
        <v/>
      </c>
      <c r="AP24" s="92" t="str">
        <f>IFERROR('Gen. Prima Directa'!AP24/'Gen. Pólizas Emitidas'!AP24,"")</f>
        <v/>
      </c>
      <c r="AQ24" s="92">
        <f>IFERROR('Gen. Prima Directa'!AQ24/'Gen. Pólizas Emitidas'!AQ24,"")</f>
        <v>25.872467974978889</v>
      </c>
      <c r="AS24" s="92">
        <f>IFERROR('Gen. Prima Directa'!AS24/'Gen. Pólizas Emitidas'!AS24,"")</f>
        <v>27.251067697698737</v>
      </c>
      <c r="AT24" s="71">
        <f t="shared" si="0"/>
        <v>-5.0588833362894881E-2</v>
      </c>
    </row>
    <row r="25" spans="2:46">
      <c r="B25" s="73" t="s">
        <v>308</v>
      </c>
      <c r="C25" s="92">
        <f>IFERROR('Gen. Prima Directa'!C25/'Gen. Pólizas Emitidas'!C25,"")</f>
        <v>164.40820296780612</v>
      </c>
      <c r="D25" s="92" t="str">
        <f>IFERROR('Gen. Prima Directa'!D25/'Gen. Pólizas Emitidas'!D25,"")</f>
        <v/>
      </c>
      <c r="E25" s="92">
        <f>IFERROR('Gen. Prima Directa'!E25/'Gen. Pólizas Emitidas'!E25,"")</f>
        <v>4.1293866003044544</v>
      </c>
      <c r="F25" s="92" t="str">
        <f>IFERROR('Gen. Prima Directa'!F25/'Gen. Pólizas Emitidas'!F25,"")</f>
        <v/>
      </c>
      <c r="G25" s="92" t="str">
        <f>IFERROR('Gen. Prima Directa'!G25/'Gen. Pólizas Emitidas'!G25,"")</f>
        <v/>
      </c>
      <c r="H25" s="92">
        <f>IFERROR('Gen. Prima Directa'!H25/'Gen. Pólizas Emitidas'!H25,"")</f>
        <v>13.19530589113625</v>
      </c>
      <c r="I25" s="92">
        <f>IFERROR('Gen. Prima Directa'!I25/'Gen. Pólizas Emitidas'!I25,"")</f>
        <v>335.00576293478338</v>
      </c>
      <c r="J25" s="92">
        <f>IFERROR('Gen. Prima Directa'!J25/'Gen. Pólizas Emitidas'!J25,"")</f>
        <v>180.18238949787715</v>
      </c>
      <c r="K25" s="92" t="str">
        <f>IFERROR('Gen. Prima Directa'!K25/'Gen. Pólizas Emitidas'!K25,"")</f>
        <v/>
      </c>
      <c r="L25" s="92" t="str">
        <f>IFERROR('Gen. Prima Directa'!L25/'Gen. Pólizas Emitidas'!L25,"")</f>
        <v/>
      </c>
      <c r="M25" s="92" t="str">
        <f>IFERROR('Gen. Prima Directa'!M25/'Gen. Pólizas Emitidas'!M25,"")</f>
        <v/>
      </c>
      <c r="N25" s="92" t="str">
        <f>IFERROR('Gen. Prima Directa'!N25/'Gen. Pólizas Emitidas'!N25,"")</f>
        <v/>
      </c>
      <c r="O25" s="92" t="str">
        <f>IFERROR('Gen. Prima Directa'!O25/'Gen. Pólizas Emitidas'!O25,"")</f>
        <v/>
      </c>
      <c r="P25" s="92">
        <f>IFERROR('Gen. Prima Directa'!P25/'Gen. Pólizas Emitidas'!P25,"")</f>
        <v>31.214431592188674</v>
      </c>
      <c r="Q25" s="92" t="str">
        <f>IFERROR('Gen. Prima Directa'!Q25/'Gen. Pólizas Emitidas'!Q25,"")</f>
        <v/>
      </c>
      <c r="R25" s="92">
        <f>IFERROR('Gen. Prima Directa'!R25/'Gen. Pólizas Emitidas'!R25,"")</f>
        <v>108.67790812593927</v>
      </c>
      <c r="S25" s="92" t="str">
        <f>IFERROR('Gen. Prima Directa'!S25/'Gen. Pólizas Emitidas'!S25,"")</f>
        <v/>
      </c>
      <c r="T25" s="92">
        <f>IFERROR('Gen. Prima Directa'!T25/'Gen. Pólizas Emitidas'!T25,"")</f>
        <v>109.21493333889096</v>
      </c>
      <c r="U25" s="92" t="str">
        <f>IFERROR('Gen. Prima Directa'!U25/'Gen. Pólizas Emitidas'!U25,"")</f>
        <v/>
      </c>
      <c r="V25" s="92">
        <f>IFERROR('Gen. Prima Directa'!V25/'Gen. Pólizas Emitidas'!V25,"")</f>
        <v>13.161757595147179</v>
      </c>
      <c r="W25" s="92" t="str">
        <f>IFERROR('Gen. Prima Directa'!W25/'Gen. Pólizas Emitidas'!W25,"")</f>
        <v/>
      </c>
      <c r="X25" s="92">
        <f>IFERROR('Gen. Prima Directa'!X25/'Gen. Pólizas Emitidas'!X25,"")</f>
        <v>130.28094276590147</v>
      </c>
      <c r="Y25" s="92">
        <f>IFERROR('Gen. Prima Directa'!Y25/'Gen. Pólizas Emitidas'!Y25,"")</f>
        <v>420.89671448553787</v>
      </c>
      <c r="Z25" s="92" t="str">
        <f>IFERROR('Gen. Prima Directa'!Z25/'Gen. Pólizas Emitidas'!Z25,"")</f>
        <v/>
      </c>
      <c r="AA25" s="92">
        <f>IFERROR('Gen. Prima Directa'!AA25/'Gen. Pólizas Emitidas'!AA25,"")</f>
        <v>9.1698551772422157</v>
      </c>
      <c r="AB25" s="92">
        <f>IFERROR('Gen. Prima Directa'!AB25/'Gen. Pólizas Emitidas'!AB25,"")</f>
        <v>664.86548051343948</v>
      </c>
      <c r="AC25" s="92" t="str">
        <f>IFERROR('Gen. Prima Directa'!AC25/'Gen. Pólizas Emitidas'!AC25,"")</f>
        <v/>
      </c>
      <c r="AD25" s="92" t="str">
        <f>IFERROR('Gen. Prima Directa'!AD25/'Gen. Pólizas Emitidas'!AD25,"")</f>
        <v/>
      </c>
      <c r="AE25" s="92" t="str">
        <f>IFERROR('Gen. Prima Directa'!AE25/'Gen. Pólizas Emitidas'!AE25,"")</f>
        <v/>
      </c>
      <c r="AF25" s="92" t="str">
        <f>IFERROR('Gen. Prima Directa'!AF25/'Gen. Pólizas Emitidas'!AF25,"")</f>
        <v/>
      </c>
      <c r="AG25" s="92" t="str">
        <f>IFERROR('Gen. Prima Directa'!AG25/'Gen. Pólizas Emitidas'!AG25,"")</f>
        <v/>
      </c>
      <c r="AH25" s="92" t="str">
        <f>IFERROR('Gen. Prima Directa'!AH25/'Gen. Pólizas Emitidas'!AH25,"")</f>
        <v/>
      </c>
      <c r="AI25" s="92" t="str">
        <f>IFERROR('Gen. Prima Directa'!AI25/'Gen. Pólizas Emitidas'!AI25,"")</f>
        <v/>
      </c>
      <c r="AJ25" s="92" t="str">
        <f>IFERROR('Gen. Prima Directa'!AJ25/'Gen. Pólizas Emitidas'!AJ25,"")</f>
        <v/>
      </c>
      <c r="AK25" s="92" t="str">
        <f>IFERROR('Gen. Prima Directa'!AK25/'Gen. Pólizas Emitidas'!AK25,"")</f>
        <v/>
      </c>
      <c r="AL25" s="92" t="str">
        <f>IFERROR('Gen. Prima Directa'!AL25/'Gen. Pólizas Emitidas'!AL25,"")</f>
        <v/>
      </c>
      <c r="AM25" s="92" t="str">
        <f>IFERROR('Gen. Prima Directa'!AM25/'Gen. Pólizas Emitidas'!AM25,"")</f>
        <v/>
      </c>
      <c r="AN25" s="92" t="str">
        <f>IFERROR('Gen. Prima Directa'!AN25/'Gen. Pólizas Emitidas'!AN25,"")</f>
        <v/>
      </c>
      <c r="AO25" s="92" t="str">
        <f>IFERROR('Gen. Prima Directa'!AO25/'Gen. Pólizas Emitidas'!AO25,"")</f>
        <v/>
      </c>
      <c r="AP25" s="92" t="str">
        <f>IFERROR('Gen. Prima Directa'!AP25/'Gen. Pólizas Emitidas'!AP25,"")</f>
        <v/>
      </c>
      <c r="AQ25" s="92">
        <f>IFERROR('Gen. Prima Directa'!AQ25/'Gen. Pólizas Emitidas'!AQ25,"")</f>
        <v>50.21179246579797</v>
      </c>
      <c r="AS25" s="92">
        <f>IFERROR('Gen. Prima Directa'!AS25/'Gen. Pólizas Emitidas'!AS25,"")</f>
        <v>41.932745150916496</v>
      </c>
      <c r="AT25" s="71">
        <f t="shared" si="0"/>
        <v>0.19743633013019002</v>
      </c>
    </row>
    <row r="26" spans="2:46">
      <c r="B26" s="73" t="s">
        <v>309</v>
      </c>
      <c r="C26" s="92">
        <f>IFERROR('Gen. Prima Directa'!C26/'Gen. Pólizas Emitidas'!C26,"")</f>
        <v>31.854135877981342</v>
      </c>
      <c r="D26" s="92" t="str">
        <f>IFERROR('Gen. Prima Directa'!D26/'Gen. Pólizas Emitidas'!D26,"")</f>
        <v/>
      </c>
      <c r="E26" s="92">
        <f>IFERROR('Gen. Prima Directa'!E26/'Gen. Pólizas Emitidas'!E26,"")</f>
        <v>1.2143965754544594</v>
      </c>
      <c r="F26" s="92" t="str">
        <f>IFERROR('Gen. Prima Directa'!F26/'Gen. Pólizas Emitidas'!F26,"")</f>
        <v/>
      </c>
      <c r="G26" s="92" t="str">
        <f>IFERROR('Gen. Prima Directa'!G26/'Gen. Pólizas Emitidas'!G26,"")</f>
        <v/>
      </c>
      <c r="H26" s="92">
        <f>IFERROR('Gen. Prima Directa'!H26/'Gen. Pólizas Emitidas'!H26,"")</f>
        <v>0.93468746702759697</v>
      </c>
      <c r="I26" s="92">
        <f>IFERROR('Gen. Prima Directa'!I26/'Gen. Pólizas Emitidas'!I26,"")</f>
        <v>82.80095469861611</v>
      </c>
      <c r="J26" s="92">
        <f>IFERROR('Gen. Prima Directa'!J26/'Gen. Pólizas Emitidas'!J26,"")</f>
        <v>35.314878723227281</v>
      </c>
      <c r="K26" s="92" t="str">
        <f>IFERROR('Gen. Prima Directa'!K26/'Gen. Pólizas Emitidas'!K26,"")</f>
        <v/>
      </c>
      <c r="L26" s="92" t="str">
        <f>IFERROR('Gen. Prima Directa'!L26/'Gen. Pólizas Emitidas'!L26,"")</f>
        <v/>
      </c>
      <c r="M26" s="92" t="str">
        <f>IFERROR('Gen. Prima Directa'!M26/'Gen. Pólizas Emitidas'!M26,"")</f>
        <v/>
      </c>
      <c r="N26" s="92" t="str">
        <f>IFERROR('Gen. Prima Directa'!N26/'Gen. Pólizas Emitidas'!N26,"")</f>
        <v/>
      </c>
      <c r="O26" s="92" t="str">
        <f>IFERROR('Gen. Prima Directa'!O26/'Gen. Pólizas Emitidas'!O26,"")</f>
        <v/>
      </c>
      <c r="P26" s="92">
        <f>IFERROR('Gen. Prima Directa'!P26/'Gen. Pólizas Emitidas'!P26,"")</f>
        <v>13.834643138978743</v>
      </c>
      <c r="Q26" s="92" t="str">
        <f>IFERROR('Gen. Prima Directa'!Q26/'Gen. Pólizas Emitidas'!Q26,"")</f>
        <v/>
      </c>
      <c r="R26" s="92">
        <f>IFERROR('Gen. Prima Directa'!R26/'Gen. Pólizas Emitidas'!R26,"")</f>
        <v>8.4499896115940629</v>
      </c>
      <c r="S26" s="92" t="str">
        <f>IFERROR('Gen. Prima Directa'!S26/'Gen. Pólizas Emitidas'!S26,"")</f>
        <v/>
      </c>
      <c r="T26" s="92">
        <f>IFERROR('Gen. Prima Directa'!T26/'Gen. Pólizas Emitidas'!T26,"")</f>
        <v>129.25778791692886</v>
      </c>
      <c r="U26" s="92" t="str">
        <f>IFERROR('Gen. Prima Directa'!U26/'Gen. Pólizas Emitidas'!U26,"")</f>
        <v/>
      </c>
      <c r="V26" s="92">
        <f>IFERROR('Gen. Prima Directa'!V26/'Gen. Pólizas Emitidas'!V26,"")</f>
        <v>2.5557804703709648</v>
      </c>
      <c r="W26" s="92" t="str">
        <f>IFERROR('Gen. Prima Directa'!W26/'Gen. Pólizas Emitidas'!W26,"")</f>
        <v/>
      </c>
      <c r="X26" s="92">
        <f>IFERROR('Gen. Prima Directa'!X26/'Gen. Pólizas Emitidas'!X26,"")</f>
        <v>36.221788501878343</v>
      </c>
      <c r="Y26" s="92">
        <f>IFERROR('Gen. Prima Directa'!Y26/'Gen. Pólizas Emitidas'!Y26,"")</f>
        <v>22.591833443543422</v>
      </c>
      <c r="Z26" s="92">
        <f>IFERROR('Gen. Prima Directa'!Z26/'Gen. Pólizas Emitidas'!Z26,"")</f>
        <v>100.7629701388054</v>
      </c>
      <c r="AA26" s="92">
        <f>IFERROR('Gen. Prima Directa'!AA26/'Gen. Pólizas Emitidas'!AA26,"")</f>
        <v>4.7598439545180122</v>
      </c>
      <c r="AB26" s="92">
        <f>IFERROR('Gen. Prima Directa'!AB26/'Gen. Pólizas Emitidas'!AB26,"")</f>
        <v>77.718200104108135</v>
      </c>
      <c r="AC26" s="92" t="str">
        <f>IFERROR('Gen. Prima Directa'!AC26/'Gen. Pólizas Emitidas'!AC26,"")</f>
        <v/>
      </c>
      <c r="AD26" s="92" t="str">
        <f>IFERROR('Gen. Prima Directa'!AD26/'Gen. Pólizas Emitidas'!AD26,"")</f>
        <v/>
      </c>
      <c r="AE26" s="92" t="str">
        <f>IFERROR('Gen. Prima Directa'!AE26/'Gen. Pólizas Emitidas'!AE26,"")</f>
        <v/>
      </c>
      <c r="AF26" s="92" t="str">
        <f>IFERROR('Gen. Prima Directa'!AF26/'Gen. Pólizas Emitidas'!AF26,"")</f>
        <v/>
      </c>
      <c r="AG26" s="92" t="str">
        <f>IFERROR('Gen. Prima Directa'!AG26/'Gen. Pólizas Emitidas'!AG26,"")</f>
        <v/>
      </c>
      <c r="AH26" s="92" t="str">
        <f>IFERROR('Gen. Prima Directa'!AH26/'Gen. Pólizas Emitidas'!AH26,"")</f>
        <v/>
      </c>
      <c r="AI26" s="92" t="str">
        <f>IFERROR('Gen. Prima Directa'!AI26/'Gen. Pólizas Emitidas'!AI26,"")</f>
        <v/>
      </c>
      <c r="AJ26" s="92" t="str">
        <f>IFERROR('Gen. Prima Directa'!AJ26/'Gen. Pólizas Emitidas'!AJ26,"")</f>
        <v/>
      </c>
      <c r="AK26" s="92" t="str">
        <f>IFERROR('Gen. Prima Directa'!AK26/'Gen. Pólizas Emitidas'!AK26,"")</f>
        <v/>
      </c>
      <c r="AL26" s="92" t="str">
        <f>IFERROR('Gen. Prima Directa'!AL26/'Gen. Pólizas Emitidas'!AL26,"")</f>
        <v/>
      </c>
      <c r="AM26" s="92" t="str">
        <f>IFERROR('Gen. Prima Directa'!AM26/'Gen. Pólizas Emitidas'!AM26,"")</f>
        <v/>
      </c>
      <c r="AN26" s="92" t="str">
        <f>IFERROR('Gen. Prima Directa'!AN26/'Gen. Pólizas Emitidas'!AN26,"")</f>
        <v/>
      </c>
      <c r="AO26" s="92" t="str">
        <f>IFERROR('Gen. Prima Directa'!AO26/'Gen. Pólizas Emitidas'!AO26,"")</f>
        <v/>
      </c>
      <c r="AP26" s="92" t="str">
        <f>IFERROR('Gen. Prima Directa'!AP26/'Gen. Pólizas Emitidas'!AP26,"")</f>
        <v/>
      </c>
      <c r="AQ26" s="92">
        <f>IFERROR('Gen. Prima Directa'!AQ26/'Gen. Pólizas Emitidas'!AQ26,"")</f>
        <v>8.9600579290407758</v>
      </c>
      <c r="AS26" s="92">
        <f>IFERROR('Gen. Prima Directa'!AS26/'Gen. Pólizas Emitidas'!AS26,"")</f>
        <v>7.80281197925067</v>
      </c>
      <c r="AT26" s="71">
        <f t="shared" si="0"/>
        <v>0.14831139759197942</v>
      </c>
    </row>
    <row r="27" spans="2:46">
      <c r="B27" s="73" t="s">
        <v>310</v>
      </c>
      <c r="C27" s="92">
        <f>IFERROR('Gen. Prima Directa'!C27/'Gen. Pólizas Emitidas'!C27,"")</f>
        <v>27.385725363748431</v>
      </c>
      <c r="D27" s="92" t="str">
        <f>IFERROR('Gen. Prima Directa'!D27/'Gen. Pólizas Emitidas'!D27,"")</f>
        <v/>
      </c>
      <c r="E27" s="92">
        <f>IFERROR('Gen. Prima Directa'!E27/'Gen. Pólizas Emitidas'!E27,"")</f>
        <v>22.583670743156432</v>
      </c>
      <c r="F27" s="92" t="str">
        <f>IFERROR('Gen. Prima Directa'!F27/'Gen. Pólizas Emitidas'!F27,"")</f>
        <v/>
      </c>
      <c r="G27" s="92" t="str">
        <f>IFERROR('Gen. Prima Directa'!G27/'Gen. Pólizas Emitidas'!G27,"")</f>
        <v/>
      </c>
      <c r="H27" s="92" t="str">
        <f>IFERROR('Gen. Prima Directa'!H27/'Gen. Pólizas Emitidas'!H27,"")</f>
        <v/>
      </c>
      <c r="I27" s="92">
        <f>IFERROR('Gen. Prima Directa'!I27/'Gen. Pólizas Emitidas'!I27,"")</f>
        <v>460.78164451790809</v>
      </c>
      <c r="J27" s="92">
        <f>IFERROR('Gen. Prima Directa'!J27/'Gen. Pólizas Emitidas'!J27,"")</f>
        <v>66.338761492784215</v>
      </c>
      <c r="K27" s="92" t="str">
        <f>IFERROR('Gen. Prima Directa'!K27/'Gen. Pólizas Emitidas'!K27,"")</f>
        <v/>
      </c>
      <c r="L27" s="92">
        <f>IFERROR('Gen. Prima Directa'!L27/'Gen. Pólizas Emitidas'!L27,"")</f>
        <v>181.819132082653</v>
      </c>
      <c r="M27" s="92" t="str">
        <f>IFERROR('Gen. Prima Directa'!M27/'Gen. Pólizas Emitidas'!M27,"")</f>
        <v/>
      </c>
      <c r="N27" s="92" t="str">
        <f>IFERROR('Gen. Prima Directa'!N27/'Gen. Pólizas Emitidas'!N27,"")</f>
        <v/>
      </c>
      <c r="O27" s="92" t="str">
        <f>IFERROR('Gen. Prima Directa'!O27/'Gen. Pólizas Emitidas'!O27,"")</f>
        <v/>
      </c>
      <c r="P27" s="92">
        <f>IFERROR('Gen. Prima Directa'!P27/'Gen. Pólizas Emitidas'!P27,"")</f>
        <v>56.929835164155243</v>
      </c>
      <c r="Q27" s="92" t="str">
        <f>IFERROR('Gen. Prima Directa'!Q27/'Gen. Pólizas Emitidas'!Q27,"")</f>
        <v/>
      </c>
      <c r="R27" s="92">
        <f>IFERROR('Gen. Prima Directa'!R27/'Gen. Pólizas Emitidas'!R27,"")</f>
        <v>67.089849713717456</v>
      </c>
      <c r="S27" s="92" t="str">
        <f>IFERROR('Gen. Prima Directa'!S27/'Gen. Pólizas Emitidas'!S27,"")</f>
        <v/>
      </c>
      <c r="T27" s="92">
        <f>IFERROR('Gen. Prima Directa'!T27/'Gen. Pólizas Emitidas'!T27,"")</f>
        <v>66.920708427273937</v>
      </c>
      <c r="U27" s="92" t="str">
        <f>IFERROR('Gen. Prima Directa'!U27/'Gen. Pólizas Emitidas'!U27,"")</f>
        <v/>
      </c>
      <c r="V27" s="92">
        <f>IFERROR('Gen. Prima Directa'!V27/'Gen. Pólizas Emitidas'!V27,"")</f>
        <v>14.543981360245432</v>
      </c>
      <c r="W27" s="92" t="str">
        <f>IFERROR('Gen. Prima Directa'!W27/'Gen. Pólizas Emitidas'!W27,"")</f>
        <v/>
      </c>
      <c r="X27" s="92">
        <f>IFERROR('Gen. Prima Directa'!X27/'Gen. Pólizas Emitidas'!X27,"")</f>
        <v>3544.9561946245603</v>
      </c>
      <c r="Y27" s="92">
        <f>IFERROR('Gen. Prima Directa'!Y27/'Gen. Pólizas Emitidas'!Y27,"")</f>
        <v>85.485201727005261</v>
      </c>
      <c r="Z27" s="92" t="str">
        <f>IFERROR('Gen. Prima Directa'!Z27/'Gen. Pólizas Emitidas'!Z27,"")</f>
        <v/>
      </c>
      <c r="AA27" s="92">
        <f>IFERROR('Gen. Prima Directa'!AA27/'Gen. Pólizas Emitidas'!AA27,"")</f>
        <v>43.129809464745158</v>
      </c>
      <c r="AB27" s="92">
        <f>IFERROR('Gen. Prima Directa'!AB27/'Gen. Pólizas Emitidas'!AB27,"")</f>
        <v>64.622791585006254</v>
      </c>
      <c r="AC27" s="92" t="str">
        <f>IFERROR('Gen. Prima Directa'!AC27/'Gen. Pólizas Emitidas'!AC27,"")</f>
        <v/>
      </c>
      <c r="AD27" s="92" t="str">
        <f>IFERROR('Gen. Prima Directa'!AD27/'Gen. Pólizas Emitidas'!AD27,"")</f>
        <v/>
      </c>
      <c r="AE27" s="92" t="str">
        <f>IFERROR('Gen. Prima Directa'!AE27/'Gen. Pólizas Emitidas'!AE27,"")</f>
        <v/>
      </c>
      <c r="AF27" s="92" t="str">
        <f>IFERROR('Gen. Prima Directa'!AF27/'Gen. Pólizas Emitidas'!AF27,"")</f>
        <v/>
      </c>
      <c r="AG27" s="92" t="str">
        <f>IFERROR('Gen. Prima Directa'!AG27/'Gen. Pólizas Emitidas'!AG27,"")</f>
        <v/>
      </c>
      <c r="AH27" s="92" t="str">
        <f>IFERROR('Gen. Prima Directa'!AH27/'Gen. Pólizas Emitidas'!AH27,"")</f>
        <v/>
      </c>
      <c r="AI27" s="92" t="str">
        <f>IFERROR('Gen. Prima Directa'!AI27/'Gen. Pólizas Emitidas'!AI27,"")</f>
        <v/>
      </c>
      <c r="AJ27" s="92" t="str">
        <f>IFERROR('Gen. Prima Directa'!AJ27/'Gen. Pólizas Emitidas'!AJ27,"")</f>
        <v/>
      </c>
      <c r="AK27" s="92" t="str">
        <f>IFERROR('Gen. Prima Directa'!AK27/'Gen. Pólizas Emitidas'!AK27,"")</f>
        <v/>
      </c>
      <c r="AL27" s="92" t="str">
        <f>IFERROR('Gen. Prima Directa'!AL27/'Gen. Pólizas Emitidas'!AL27,"")</f>
        <v/>
      </c>
      <c r="AM27" s="92" t="str">
        <f>IFERROR('Gen. Prima Directa'!AM27/'Gen. Pólizas Emitidas'!AM27,"")</f>
        <v/>
      </c>
      <c r="AN27" s="92" t="str">
        <f>IFERROR('Gen. Prima Directa'!AN27/'Gen. Pólizas Emitidas'!AN27,"")</f>
        <v/>
      </c>
      <c r="AO27" s="92" t="str">
        <f>IFERROR('Gen. Prima Directa'!AO27/'Gen. Pólizas Emitidas'!AO27,"")</f>
        <v/>
      </c>
      <c r="AP27" s="92" t="str">
        <f>IFERROR('Gen. Prima Directa'!AP27/'Gen. Pólizas Emitidas'!AP27,"")</f>
        <v/>
      </c>
      <c r="AQ27" s="92">
        <f>IFERROR('Gen. Prima Directa'!AQ27/'Gen. Pólizas Emitidas'!AQ27,"")</f>
        <v>49.850455201219852</v>
      </c>
      <c r="AS27" s="92">
        <f>IFERROR('Gen. Prima Directa'!AS27/'Gen. Pólizas Emitidas'!AS27,"")</f>
        <v>70.137623163526655</v>
      </c>
      <c r="AT27" s="71">
        <f t="shared" si="0"/>
        <v>-0.28924801051508464</v>
      </c>
    </row>
    <row r="28" spans="2:46">
      <c r="B28" s="73" t="s">
        <v>311</v>
      </c>
      <c r="C28" s="92">
        <f>IFERROR('Gen. Prima Directa'!C28/'Gen. Pólizas Emitidas'!C28,"")</f>
        <v>4343.483397974841</v>
      </c>
      <c r="D28" s="92" t="str">
        <f>IFERROR('Gen. Prima Directa'!D28/'Gen. Pólizas Emitidas'!D28,"")</f>
        <v/>
      </c>
      <c r="E28" s="92">
        <f>IFERROR('Gen. Prima Directa'!E28/'Gen. Pólizas Emitidas'!E28,"")</f>
        <v>86.707607950840028</v>
      </c>
      <c r="F28" s="92" t="str">
        <f>IFERROR('Gen. Prima Directa'!F28/'Gen. Pólizas Emitidas'!F28,"")</f>
        <v/>
      </c>
      <c r="G28" s="92" t="str">
        <f>IFERROR('Gen. Prima Directa'!G28/'Gen. Pólizas Emitidas'!G28,"")</f>
        <v/>
      </c>
      <c r="H28" s="92">
        <f>IFERROR('Gen. Prima Directa'!H28/'Gen. Pólizas Emitidas'!H28,"")</f>
        <v>7686.2995359010793</v>
      </c>
      <c r="I28" s="92">
        <f>IFERROR('Gen. Prima Directa'!I28/'Gen. Pólizas Emitidas'!I28,"")</f>
        <v>660.01722182106289</v>
      </c>
      <c r="J28" s="92" t="str">
        <f>IFERROR('Gen. Prima Directa'!J28/'Gen. Pólizas Emitidas'!J28,"")</f>
        <v/>
      </c>
      <c r="K28" s="92" t="str">
        <f>IFERROR('Gen. Prima Directa'!K28/'Gen. Pólizas Emitidas'!K28,"")</f>
        <v/>
      </c>
      <c r="L28" s="92">
        <f>IFERROR('Gen. Prima Directa'!L28/'Gen. Pólizas Emitidas'!L28,"")</f>
        <v>203.26012402684185</v>
      </c>
      <c r="M28" s="92" t="str">
        <f>IFERROR('Gen. Prima Directa'!M28/'Gen. Pólizas Emitidas'!M28,"")</f>
        <v/>
      </c>
      <c r="N28" s="92" t="str">
        <f>IFERROR('Gen. Prima Directa'!N28/'Gen. Pólizas Emitidas'!N28,"")</f>
        <v/>
      </c>
      <c r="O28" s="92" t="str">
        <f>IFERROR('Gen. Prima Directa'!O28/'Gen. Pólizas Emitidas'!O28,"")</f>
        <v/>
      </c>
      <c r="P28" s="92">
        <f>IFERROR('Gen. Prima Directa'!P28/'Gen. Pólizas Emitidas'!P28,"")</f>
        <v>11.305450569575946</v>
      </c>
      <c r="Q28" s="92" t="str">
        <f>IFERROR('Gen. Prima Directa'!Q28/'Gen. Pólizas Emitidas'!Q28,"")</f>
        <v/>
      </c>
      <c r="R28" s="92">
        <f>IFERROR('Gen. Prima Directa'!R28/'Gen. Pólizas Emitidas'!R28,"")</f>
        <v>195.60418755996065</v>
      </c>
      <c r="S28" s="92" t="str">
        <f>IFERROR('Gen. Prima Directa'!S28/'Gen. Pólizas Emitidas'!S28,"")</f>
        <v/>
      </c>
      <c r="T28" s="92">
        <f>IFERROR('Gen. Prima Directa'!T28/'Gen. Pólizas Emitidas'!T28,"")</f>
        <v>105.53250555455476</v>
      </c>
      <c r="U28" s="92" t="str">
        <f>IFERROR('Gen. Prima Directa'!U28/'Gen. Pólizas Emitidas'!U28,"")</f>
        <v/>
      </c>
      <c r="V28" s="92">
        <f>IFERROR('Gen. Prima Directa'!V28/'Gen. Pólizas Emitidas'!V28,"")</f>
        <v>659.0439714067569</v>
      </c>
      <c r="W28" s="92" t="str">
        <f>IFERROR('Gen. Prima Directa'!W28/'Gen. Pólizas Emitidas'!W28,"")</f>
        <v/>
      </c>
      <c r="X28" s="92">
        <f>IFERROR('Gen. Prima Directa'!X28/'Gen. Pólizas Emitidas'!X28,"")</f>
        <v>102.15423364259192</v>
      </c>
      <c r="Y28" s="92">
        <f>IFERROR('Gen. Prima Directa'!Y28/'Gen. Pólizas Emitidas'!Y28,"")</f>
        <v>289.71212762373108</v>
      </c>
      <c r="Z28" s="92" t="str">
        <f>IFERROR('Gen. Prima Directa'!Z28/'Gen. Pólizas Emitidas'!Z28,"")</f>
        <v/>
      </c>
      <c r="AA28" s="92">
        <f>IFERROR('Gen. Prima Directa'!AA28/'Gen. Pólizas Emitidas'!AA28,"")</f>
        <v>35.203970620817749</v>
      </c>
      <c r="AB28" s="92">
        <f>IFERROR('Gen. Prima Directa'!AB28/'Gen. Pólizas Emitidas'!AB28,"")</f>
        <v>536.81939719859861</v>
      </c>
      <c r="AC28" s="92" t="str">
        <f>IFERROR('Gen. Prima Directa'!AC28/'Gen. Pólizas Emitidas'!AC28,"")</f>
        <v/>
      </c>
      <c r="AD28" s="92" t="str">
        <f>IFERROR('Gen. Prima Directa'!AD28/'Gen. Pólizas Emitidas'!AD28,"")</f>
        <v/>
      </c>
      <c r="AE28" s="92" t="str">
        <f>IFERROR('Gen. Prima Directa'!AE28/'Gen. Pólizas Emitidas'!AE28,"")</f>
        <v/>
      </c>
      <c r="AF28" s="92" t="str">
        <f>IFERROR('Gen. Prima Directa'!AF28/'Gen. Pólizas Emitidas'!AF28,"")</f>
        <v/>
      </c>
      <c r="AG28" s="92" t="str">
        <f>IFERROR('Gen. Prima Directa'!AG28/'Gen. Pólizas Emitidas'!AG28,"")</f>
        <v/>
      </c>
      <c r="AH28" s="92" t="str">
        <f>IFERROR('Gen. Prima Directa'!AH28/'Gen. Pólizas Emitidas'!AH28,"")</f>
        <v/>
      </c>
      <c r="AI28" s="92" t="str">
        <f>IFERROR('Gen. Prima Directa'!AI28/'Gen. Pólizas Emitidas'!AI28,"")</f>
        <v/>
      </c>
      <c r="AJ28" s="92" t="str">
        <f>IFERROR('Gen. Prima Directa'!AJ28/'Gen. Pólizas Emitidas'!AJ28,"")</f>
        <v/>
      </c>
      <c r="AK28" s="92" t="str">
        <f>IFERROR('Gen. Prima Directa'!AK28/'Gen. Pólizas Emitidas'!AK28,"")</f>
        <v/>
      </c>
      <c r="AL28" s="92" t="str">
        <f>IFERROR('Gen. Prima Directa'!AL28/'Gen. Pólizas Emitidas'!AL28,"")</f>
        <v/>
      </c>
      <c r="AM28" s="92" t="str">
        <f>IFERROR('Gen. Prima Directa'!AM28/'Gen. Pólizas Emitidas'!AM28,"")</f>
        <v/>
      </c>
      <c r="AN28" s="92" t="str">
        <f>IFERROR('Gen. Prima Directa'!AN28/'Gen. Pólizas Emitidas'!AN28,"")</f>
        <v/>
      </c>
      <c r="AO28" s="92" t="str">
        <f>IFERROR('Gen. Prima Directa'!AO28/'Gen. Pólizas Emitidas'!AO28,"")</f>
        <v/>
      </c>
      <c r="AP28" s="92" t="str">
        <f>IFERROR('Gen. Prima Directa'!AP28/'Gen. Pólizas Emitidas'!AP28,"")</f>
        <v/>
      </c>
      <c r="AQ28" s="92">
        <f>IFERROR('Gen. Prima Directa'!AQ28/'Gen. Pólizas Emitidas'!AQ28,"")</f>
        <v>335.72204294141795</v>
      </c>
      <c r="AS28" s="92">
        <f>IFERROR('Gen. Prima Directa'!AS28/'Gen. Pólizas Emitidas'!AS28,"")</f>
        <v>418.50327852473657</v>
      </c>
      <c r="AT28" s="71">
        <f t="shared" si="0"/>
        <v>-0.19780307546246778</v>
      </c>
    </row>
    <row r="29" spans="2:46">
      <c r="B29" s="73" t="s">
        <v>312</v>
      </c>
      <c r="C29" s="92">
        <f>IFERROR('Gen. Prima Directa'!C29/'Gen. Pólizas Emitidas'!C29,"")</f>
        <v>2.2592265270984981</v>
      </c>
      <c r="D29" s="92" t="str">
        <f>IFERROR('Gen. Prima Directa'!D29/'Gen. Pólizas Emitidas'!D29,"")</f>
        <v/>
      </c>
      <c r="E29" s="92">
        <f>IFERROR('Gen. Prima Directa'!E29/'Gen. Pólizas Emitidas'!E29,"")</f>
        <v>0.68447035124644962</v>
      </c>
      <c r="F29" s="92" t="str">
        <f>IFERROR('Gen. Prima Directa'!F29/'Gen. Pólizas Emitidas'!F29,"")</f>
        <v/>
      </c>
      <c r="G29" s="92" t="str">
        <f>IFERROR('Gen. Prima Directa'!G29/'Gen. Pólizas Emitidas'!G29,"")</f>
        <v/>
      </c>
      <c r="H29" s="92" t="str">
        <f>IFERROR('Gen. Prima Directa'!H29/'Gen. Pólizas Emitidas'!H29,"")</f>
        <v/>
      </c>
      <c r="I29" s="92">
        <f>IFERROR('Gen. Prima Directa'!I29/'Gen. Pólizas Emitidas'!I29,"")</f>
        <v>6.9352690401484161</v>
      </c>
      <c r="J29" s="92" t="str">
        <f>IFERROR('Gen. Prima Directa'!J29/'Gen. Pólizas Emitidas'!J29,"")</f>
        <v/>
      </c>
      <c r="K29" s="92" t="str">
        <f>IFERROR('Gen. Prima Directa'!K29/'Gen. Pólizas Emitidas'!K29,"")</f>
        <v/>
      </c>
      <c r="L29" s="92" t="str">
        <f>IFERROR('Gen. Prima Directa'!L29/'Gen. Pólizas Emitidas'!L29,"")</f>
        <v/>
      </c>
      <c r="M29" s="92" t="str">
        <f>IFERROR('Gen. Prima Directa'!M29/'Gen. Pólizas Emitidas'!M29,"")</f>
        <v/>
      </c>
      <c r="N29" s="92" t="str">
        <f>IFERROR('Gen. Prima Directa'!N29/'Gen. Pólizas Emitidas'!N29,"")</f>
        <v/>
      </c>
      <c r="O29" s="92" t="str">
        <f>IFERROR('Gen. Prima Directa'!O29/'Gen. Pólizas Emitidas'!O29,"")</f>
        <v/>
      </c>
      <c r="P29" s="92">
        <f>IFERROR('Gen. Prima Directa'!P29/'Gen. Pólizas Emitidas'!P29,"")</f>
        <v>0.32126418059200318</v>
      </c>
      <c r="Q29" s="92" t="str">
        <f>IFERROR('Gen. Prima Directa'!Q29/'Gen. Pólizas Emitidas'!Q29,"")</f>
        <v/>
      </c>
      <c r="R29" s="92">
        <f>IFERROR('Gen. Prima Directa'!R29/'Gen. Pólizas Emitidas'!R29,"")</f>
        <v>118.71482687330736</v>
      </c>
      <c r="S29" s="92" t="str">
        <f>IFERROR('Gen. Prima Directa'!S29/'Gen. Pólizas Emitidas'!S29,"")</f>
        <v/>
      </c>
      <c r="T29" s="92">
        <f>IFERROR('Gen. Prima Directa'!T29/'Gen. Pólizas Emitidas'!T29,"")</f>
        <v>139.89259020937484</v>
      </c>
      <c r="U29" s="92" t="str">
        <f>IFERROR('Gen. Prima Directa'!U29/'Gen. Pólizas Emitidas'!U29,"")</f>
        <v/>
      </c>
      <c r="V29" s="92">
        <f>IFERROR('Gen. Prima Directa'!V29/'Gen. Pólizas Emitidas'!V29,"")</f>
        <v>42.095547651653177</v>
      </c>
      <c r="W29" s="92" t="str">
        <f>IFERROR('Gen. Prima Directa'!W29/'Gen. Pólizas Emitidas'!W29,"")</f>
        <v/>
      </c>
      <c r="X29" s="92" t="str">
        <f>IFERROR('Gen. Prima Directa'!X29/'Gen. Pólizas Emitidas'!X29,"")</f>
        <v/>
      </c>
      <c r="Y29" s="92">
        <f>IFERROR('Gen. Prima Directa'!Y29/'Gen. Pólizas Emitidas'!Y29,"")</f>
        <v>185.01200906041768</v>
      </c>
      <c r="Z29" s="92" t="str">
        <f>IFERROR('Gen. Prima Directa'!Z29/'Gen. Pólizas Emitidas'!Z29,"")</f>
        <v/>
      </c>
      <c r="AA29" s="92">
        <f>IFERROR('Gen. Prima Directa'!AA29/'Gen. Pólizas Emitidas'!AA29,"")</f>
        <v>0.67311295841712115</v>
      </c>
      <c r="AB29" s="92">
        <f>IFERROR('Gen. Prima Directa'!AB29/'Gen. Pólizas Emitidas'!AB29,"")</f>
        <v>153.79186286662897</v>
      </c>
      <c r="AC29" s="92" t="str">
        <f>IFERROR('Gen. Prima Directa'!AC29/'Gen. Pólizas Emitidas'!AC29,"")</f>
        <v/>
      </c>
      <c r="AD29" s="92" t="str">
        <f>IFERROR('Gen. Prima Directa'!AD29/'Gen. Pólizas Emitidas'!AD29,"")</f>
        <v/>
      </c>
      <c r="AE29" s="92" t="str">
        <f>IFERROR('Gen. Prima Directa'!AE29/'Gen. Pólizas Emitidas'!AE29,"")</f>
        <v/>
      </c>
      <c r="AF29" s="92" t="str">
        <f>IFERROR('Gen. Prima Directa'!AF29/'Gen. Pólizas Emitidas'!AF29,"")</f>
        <v/>
      </c>
      <c r="AG29" s="92" t="str">
        <f>IFERROR('Gen. Prima Directa'!AG29/'Gen. Pólizas Emitidas'!AG29,"")</f>
        <v/>
      </c>
      <c r="AH29" s="92" t="str">
        <f>IFERROR('Gen. Prima Directa'!AH29/'Gen. Pólizas Emitidas'!AH29,"")</f>
        <v/>
      </c>
      <c r="AI29" s="92" t="str">
        <f>IFERROR('Gen. Prima Directa'!AI29/'Gen. Pólizas Emitidas'!AI29,"")</f>
        <v/>
      </c>
      <c r="AJ29" s="92" t="str">
        <f>IFERROR('Gen. Prima Directa'!AJ29/'Gen. Pólizas Emitidas'!AJ29,"")</f>
        <v/>
      </c>
      <c r="AK29" s="92" t="str">
        <f>IFERROR('Gen. Prima Directa'!AK29/'Gen. Pólizas Emitidas'!AK29,"")</f>
        <v/>
      </c>
      <c r="AL29" s="92" t="str">
        <f>IFERROR('Gen. Prima Directa'!AL29/'Gen. Pólizas Emitidas'!AL29,"")</f>
        <v/>
      </c>
      <c r="AM29" s="92" t="str">
        <f>IFERROR('Gen. Prima Directa'!AM29/'Gen. Pólizas Emitidas'!AM29,"")</f>
        <v/>
      </c>
      <c r="AN29" s="92" t="str">
        <f>IFERROR('Gen. Prima Directa'!AN29/'Gen. Pólizas Emitidas'!AN29,"")</f>
        <v/>
      </c>
      <c r="AO29" s="92" t="str">
        <f>IFERROR('Gen. Prima Directa'!AO29/'Gen. Pólizas Emitidas'!AO29,"")</f>
        <v/>
      </c>
      <c r="AP29" s="92" t="str">
        <f>IFERROR('Gen. Prima Directa'!AP29/'Gen. Pólizas Emitidas'!AP29,"")</f>
        <v/>
      </c>
      <c r="AQ29" s="92">
        <f>IFERROR('Gen. Prima Directa'!AQ29/'Gen. Pólizas Emitidas'!AQ29,"")</f>
        <v>13.580797887416907</v>
      </c>
      <c r="AS29" s="92">
        <f>IFERROR('Gen. Prima Directa'!AS29/'Gen. Pólizas Emitidas'!AS29,"")</f>
        <v>7.4584605000967859</v>
      </c>
      <c r="AT29" s="71">
        <f t="shared" si="0"/>
        <v>0.82085805606139139</v>
      </c>
    </row>
    <row r="30" spans="2:46">
      <c r="B30" s="73" t="s">
        <v>313</v>
      </c>
      <c r="C30" s="92">
        <f>IFERROR('Gen. Prima Directa'!C30/'Gen. Pólizas Emitidas'!C30,"")</f>
        <v>165.45108992148448</v>
      </c>
      <c r="D30" s="92" t="str">
        <f>IFERROR('Gen. Prima Directa'!D30/'Gen. Pólizas Emitidas'!D30,"")</f>
        <v/>
      </c>
      <c r="E30" s="92">
        <f>IFERROR('Gen. Prima Directa'!E30/'Gen. Pólizas Emitidas'!E30,"")</f>
        <v>3.3447678977670461</v>
      </c>
      <c r="F30" s="92" t="str">
        <f>IFERROR('Gen. Prima Directa'!F30/'Gen. Pólizas Emitidas'!F30,"")</f>
        <v/>
      </c>
      <c r="G30" s="92" t="str">
        <f>IFERROR('Gen. Prima Directa'!G30/'Gen. Pólizas Emitidas'!G30,"")</f>
        <v/>
      </c>
      <c r="H30" s="92">
        <f>IFERROR('Gen. Prima Directa'!H30/'Gen. Pólizas Emitidas'!H30,"")</f>
        <v>2.7128801386454531</v>
      </c>
      <c r="I30" s="92">
        <f>IFERROR('Gen. Prima Directa'!I30/'Gen. Pólizas Emitidas'!I30,"")</f>
        <v>93.192749059233648</v>
      </c>
      <c r="J30" s="92">
        <f>IFERROR('Gen. Prima Directa'!J30/'Gen. Pólizas Emitidas'!J30,"")</f>
        <v>28.943573915236538</v>
      </c>
      <c r="K30" s="92" t="str">
        <f>IFERROR('Gen. Prima Directa'!K30/'Gen. Pólizas Emitidas'!K30,"")</f>
        <v/>
      </c>
      <c r="L30" s="92">
        <f>IFERROR('Gen. Prima Directa'!L30/'Gen. Pólizas Emitidas'!L30,"")</f>
        <v>78.776313277377469</v>
      </c>
      <c r="M30" s="92" t="str">
        <f>IFERROR('Gen. Prima Directa'!M30/'Gen. Pólizas Emitidas'!M30,"")</f>
        <v/>
      </c>
      <c r="N30" s="92" t="str">
        <f>IFERROR('Gen. Prima Directa'!N30/'Gen. Pólizas Emitidas'!N30,"")</f>
        <v/>
      </c>
      <c r="O30" s="92" t="str">
        <f>IFERROR('Gen. Prima Directa'!O30/'Gen. Pólizas Emitidas'!O30,"")</f>
        <v/>
      </c>
      <c r="P30" s="92">
        <f>IFERROR('Gen. Prima Directa'!P30/'Gen. Pólizas Emitidas'!P30,"")</f>
        <v>6.4655922367488676</v>
      </c>
      <c r="Q30" s="92" t="str">
        <f>IFERROR('Gen. Prima Directa'!Q30/'Gen. Pólizas Emitidas'!Q30,"")</f>
        <v/>
      </c>
      <c r="R30" s="92">
        <f>IFERROR('Gen. Prima Directa'!R30/'Gen. Pólizas Emitidas'!R30,"")</f>
        <v>21.735990421738389</v>
      </c>
      <c r="S30" s="92" t="str">
        <f>IFERROR('Gen. Prima Directa'!S30/'Gen. Pólizas Emitidas'!S30,"")</f>
        <v/>
      </c>
      <c r="T30" s="92">
        <f>IFERROR('Gen. Prima Directa'!T30/'Gen. Pólizas Emitidas'!T30,"")</f>
        <v>37.257710858166234</v>
      </c>
      <c r="U30" s="92" t="str">
        <f>IFERROR('Gen. Prima Directa'!U30/'Gen. Pólizas Emitidas'!U30,"")</f>
        <v/>
      </c>
      <c r="V30" s="92">
        <f>IFERROR('Gen. Prima Directa'!V30/'Gen. Pólizas Emitidas'!V30,"")</f>
        <v>31.467429020464468</v>
      </c>
      <c r="W30" s="92" t="str">
        <f>IFERROR('Gen. Prima Directa'!W30/'Gen. Pólizas Emitidas'!W30,"")</f>
        <v/>
      </c>
      <c r="X30" s="92" t="str">
        <f>IFERROR('Gen. Prima Directa'!X30/'Gen. Pólizas Emitidas'!X30,"")</f>
        <v/>
      </c>
      <c r="Y30" s="92">
        <f>IFERROR('Gen. Prima Directa'!Y30/'Gen. Pólizas Emitidas'!Y30,"")</f>
        <v>44.659365008192061</v>
      </c>
      <c r="Z30" s="92" t="str">
        <f>IFERROR('Gen. Prima Directa'!Z30/'Gen. Pólizas Emitidas'!Z30,"")</f>
        <v/>
      </c>
      <c r="AA30" s="92">
        <f>IFERROR('Gen. Prima Directa'!AA30/'Gen. Pólizas Emitidas'!AA30,"")</f>
        <v>18.790412109713138</v>
      </c>
      <c r="AB30" s="92">
        <f>IFERROR('Gen. Prima Directa'!AB30/'Gen. Pólizas Emitidas'!AB30,"")</f>
        <v>14.29460377378834</v>
      </c>
      <c r="AC30" s="92" t="str">
        <f>IFERROR('Gen. Prima Directa'!AC30/'Gen. Pólizas Emitidas'!AC30,"")</f>
        <v/>
      </c>
      <c r="AD30" s="92" t="str">
        <f>IFERROR('Gen. Prima Directa'!AD30/'Gen. Pólizas Emitidas'!AD30,"")</f>
        <v/>
      </c>
      <c r="AE30" s="92" t="str">
        <f>IFERROR('Gen. Prima Directa'!AE30/'Gen. Pólizas Emitidas'!AE30,"")</f>
        <v/>
      </c>
      <c r="AF30" s="92" t="str">
        <f>IFERROR('Gen. Prima Directa'!AF30/'Gen. Pólizas Emitidas'!AF30,"")</f>
        <v/>
      </c>
      <c r="AG30" s="92" t="str">
        <f>IFERROR('Gen. Prima Directa'!AG30/'Gen. Pólizas Emitidas'!AG30,"")</f>
        <v/>
      </c>
      <c r="AH30" s="92" t="str">
        <f>IFERROR('Gen. Prima Directa'!AH30/'Gen. Pólizas Emitidas'!AH30,"")</f>
        <v/>
      </c>
      <c r="AI30" s="92" t="str">
        <f>IFERROR('Gen. Prima Directa'!AI30/'Gen. Pólizas Emitidas'!AI30,"")</f>
        <v/>
      </c>
      <c r="AJ30" s="92" t="str">
        <f>IFERROR('Gen. Prima Directa'!AJ30/'Gen. Pólizas Emitidas'!AJ30,"")</f>
        <v/>
      </c>
      <c r="AK30" s="92" t="str">
        <f>IFERROR('Gen. Prima Directa'!AK30/'Gen. Pólizas Emitidas'!AK30,"")</f>
        <v/>
      </c>
      <c r="AL30" s="92" t="str">
        <f>IFERROR('Gen. Prima Directa'!AL30/'Gen. Pólizas Emitidas'!AL30,"")</f>
        <v/>
      </c>
      <c r="AM30" s="92" t="str">
        <f>IFERROR('Gen. Prima Directa'!AM30/'Gen. Pólizas Emitidas'!AM30,"")</f>
        <v/>
      </c>
      <c r="AN30" s="92" t="str">
        <f>IFERROR('Gen. Prima Directa'!AN30/'Gen. Pólizas Emitidas'!AN30,"")</f>
        <v/>
      </c>
      <c r="AO30" s="92" t="str">
        <f>IFERROR('Gen. Prima Directa'!AO30/'Gen. Pólizas Emitidas'!AO30,"")</f>
        <v/>
      </c>
      <c r="AP30" s="92" t="str">
        <f>IFERROR('Gen. Prima Directa'!AP30/'Gen. Pólizas Emitidas'!AP30,"")</f>
        <v/>
      </c>
      <c r="AQ30" s="92">
        <f>IFERROR('Gen. Prima Directa'!AQ30/'Gen. Pólizas Emitidas'!AQ30,"")</f>
        <v>16.754153362602555</v>
      </c>
      <c r="AS30" s="92">
        <f>IFERROR('Gen. Prima Directa'!AS30/'Gen. Pólizas Emitidas'!AS30,"")</f>
        <v>17.245649374813695</v>
      </c>
      <c r="AT30" s="71">
        <f t="shared" si="0"/>
        <v>-2.849971036341159E-2</v>
      </c>
    </row>
    <row r="31" spans="2:46">
      <c r="B31" s="73" t="s">
        <v>314</v>
      </c>
      <c r="C31" s="92" t="str">
        <f>IFERROR('Gen. Prima Directa'!C31/'Gen. Pólizas Emitidas'!C31,"")</f>
        <v/>
      </c>
      <c r="D31" s="92" t="str">
        <f>IFERROR('Gen. Prima Directa'!D31/'Gen. Pólizas Emitidas'!D31,"")</f>
        <v/>
      </c>
      <c r="E31" s="92">
        <f>IFERROR('Gen. Prima Directa'!E31/'Gen. Pólizas Emitidas'!E31,"")</f>
        <v>2.4878705954172253</v>
      </c>
      <c r="F31" s="92" t="str">
        <f>IFERROR('Gen. Prima Directa'!F31/'Gen. Pólizas Emitidas'!F31,"")</f>
        <v/>
      </c>
      <c r="G31" s="92" t="str">
        <f>IFERROR('Gen. Prima Directa'!G31/'Gen. Pólizas Emitidas'!G31,"")</f>
        <v/>
      </c>
      <c r="H31" s="92">
        <f>IFERROR('Gen. Prima Directa'!H31/'Gen. Pólizas Emitidas'!H31,"")</f>
        <v>1.7373582624372088</v>
      </c>
      <c r="I31" s="92">
        <f>IFERROR('Gen. Prima Directa'!I31/'Gen. Pólizas Emitidas'!I31,"")</f>
        <v>2.342511185269684</v>
      </c>
      <c r="J31" s="92">
        <f>IFERROR('Gen. Prima Directa'!J31/'Gen. Pólizas Emitidas'!J31,"")</f>
        <v>41.621646302685967</v>
      </c>
      <c r="K31" s="92" t="str">
        <f>IFERROR('Gen. Prima Directa'!K31/'Gen. Pólizas Emitidas'!K31,"")</f>
        <v/>
      </c>
      <c r="L31" s="92">
        <f>IFERROR('Gen. Prima Directa'!L31/'Gen. Pólizas Emitidas'!L31,"")</f>
        <v>2.7286336116951775</v>
      </c>
      <c r="M31" s="92" t="str">
        <f>IFERROR('Gen. Prima Directa'!M31/'Gen. Pólizas Emitidas'!M31,"")</f>
        <v/>
      </c>
      <c r="N31" s="92" t="str">
        <f>IFERROR('Gen. Prima Directa'!N31/'Gen. Pólizas Emitidas'!N31,"")</f>
        <v/>
      </c>
      <c r="O31" s="92" t="str">
        <f>IFERROR('Gen. Prima Directa'!O31/'Gen. Pólizas Emitidas'!O31,"")</f>
        <v/>
      </c>
      <c r="P31" s="92">
        <f>IFERROR('Gen. Prima Directa'!P31/'Gen. Pólizas Emitidas'!P31,"")</f>
        <v>2.4964080407031495</v>
      </c>
      <c r="Q31" s="92" t="str">
        <f>IFERROR('Gen. Prima Directa'!Q31/'Gen. Pólizas Emitidas'!Q31,"")</f>
        <v/>
      </c>
      <c r="R31" s="92">
        <f>IFERROR('Gen. Prima Directa'!R31/'Gen. Pólizas Emitidas'!R31,"")</f>
        <v>126.02717822169934</v>
      </c>
      <c r="S31" s="92" t="str">
        <f>IFERROR('Gen. Prima Directa'!S31/'Gen. Pólizas Emitidas'!S31,"")</f>
        <v/>
      </c>
      <c r="T31" s="92">
        <f>IFERROR('Gen. Prima Directa'!T31/'Gen. Pólizas Emitidas'!T31,"")</f>
        <v>2.6124131326491193</v>
      </c>
      <c r="U31" s="92" t="str">
        <f>IFERROR('Gen. Prima Directa'!U31/'Gen. Pólizas Emitidas'!U31,"")</f>
        <v/>
      </c>
      <c r="V31" s="92">
        <f>IFERROR('Gen. Prima Directa'!V31/'Gen. Pólizas Emitidas'!V31,"")</f>
        <v>4.5621130999979611</v>
      </c>
      <c r="W31" s="92" t="str">
        <f>IFERROR('Gen. Prima Directa'!W31/'Gen. Pólizas Emitidas'!W31,"")</f>
        <v/>
      </c>
      <c r="X31" s="92" t="str">
        <f>IFERROR('Gen. Prima Directa'!X31/'Gen. Pólizas Emitidas'!X31,"")</f>
        <v/>
      </c>
      <c r="Y31" s="92">
        <f>IFERROR('Gen. Prima Directa'!Y31/'Gen. Pólizas Emitidas'!Y31,"")</f>
        <v>8.5955565573574706</v>
      </c>
      <c r="Z31" s="92">
        <f>IFERROR('Gen. Prima Directa'!Z31/'Gen. Pólizas Emitidas'!Z31,"")</f>
        <v>133.90868400025454</v>
      </c>
      <c r="AA31" s="92">
        <f>IFERROR('Gen. Prima Directa'!AA31/'Gen. Pólizas Emitidas'!AA31,"")</f>
        <v>1.9425897877829952</v>
      </c>
      <c r="AB31" s="92">
        <f>IFERROR('Gen. Prima Directa'!AB31/'Gen. Pólizas Emitidas'!AB31,"")</f>
        <v>5.7010577632325177</v>
      </c>
      <c r="AC31" s="92">
        <f>IFERROR('Gen. Prima Directa'!AC31/'Gen. Pólizas Emitidas'!AC31,"")</f>
        <v>4.331070984719263</v>
      </c>
      <c r="AD31" s="92" t="str">
        <f>IFERROR('Gen. Prima Directa'!AD31/'Gen. Pólizas Emitidas'!AD31,"")</f>
        <v/>
      </c>
      <c r="AE31" s="92" t="str">
        <f>IFERROR('Gen. Prima Directa'!AE31/'Gen. Pólizas Emitidas'!AE31,"")</f>
        <v/>
      </c>
      <c r="AF31" s="92" t="str">
        <f>IFERROR('Gen. Prima Directa'!AF31/'Gen. Pólizas Emitidas'!AF31,"")</f>
        <v/>
      </c>
      <c r="AG31" s="92" t="str">
        <f>IFERROR('Gen. Prima Directa'!AG31/'Gen. Pólizas Emitidas'!AG31,"")</f>
        <v/>
      </c>
      <c r="AH31" s="92" t="str">
        <f>IFERROR('Gen. Prima Directa'!AH31/'Gen. Pólizas Emitidas'!AH31,"")</f>
        <v/>
      </c>
      <c r="AI31" s="92" t="str">
        <f>IFERROR('Gen. Prima Directa'!AI31/'Gen. Pólizas Emitidas'!AI31,"")</f>
        <v/>
      </c>
      <c r="AJ31" s="92" t="str">
        <f>IFERROR('Gen. Prima Directa'!AJ31/'Gen. Pólizas Emitidas'!AJ31,"")</f>
        <v/>
      </c>
      <c r="AK31" s="92" t="str">
        <f>IFERROR('Gen. Prima Directa'!AK31/'Gen. Pólizas Emitidas'!AK31,"")</f>
        <v/>
      </c>
      <c r="AL31" s="92" t="str">
        <f>IFERROR('Gen. Prima Directa'!AL31/'Gen. Pólizas Emitidas'!AL31,"")</f>
        <v/>
      </c>
      <c r="AM31" s="92" t="str">
        <f>IFERROR('Gen. Prima Directa'!AM31/'Gen. Pólizas Emitidas'!AM31,"")</f>
        <v/>
      </c>
      <c r="AN31" s="92" t="str">
        <f>IFERROR('Gen. Prima Directa'!AN31/'Gen. Pólizas Emitidas'!AN31,"")</f>
        <v/>
      </c>
      <c r="AO31" s="92" t="str">
        <f>IFERROR('Gen. Prima Directa'!AO31/'Gen. Pólizas Emitidas'!AO31,"")</f>
        <v/>
      </c>
      <c r="AP31" s="92" t="str">
        <f>IFERROR('Gen. Prima Directa'!AP31/'Gen. Pólizas Emitidas'!AP31,"")</f>
        <v/>
      </c>
      <c r="AQ31" s="92">
        <f>IFERROR('Gen. Prima Directa'!AQ31/'Gen. Pólizas Emitidas'!AQ31,"")</f>
        <v>3.7597640518755684</v>
      </c>
      <c r="AS31" s="92">
        <f>IFERROR('Gen. Prima Directa'!AS31/'Gen. Pólizas Emitidas'!AS31,"")</f>
        <v>3.8973800962147842</v>
      </c>
      <c r="AT31" s="71">
        <f t="shared" si="0"/>
        <v>-3.5309885343970282E-2</v>
      </c>
    </row>
    <row r="32" spans="2:46">
      <c r="B32" s="73" t="s">
        <v>315</v>
      </c>
      <c r="C32" s="92">
        <f>IFERROR('Gen. Prima Directa'!C32/'Gen. Pólizas Emitidas'!C32,"")</f>
        <v>216.52298657578186</v>
      </c>
      <c r="D32" s="92" t="str">
        <f>IFERROR('Gen. Prima Directa'!D32/'Gen. Pólizas Emitidas'!D32,"")</f>
        <v/>
      </c>
      <c r="E32" s="92">
        <f>IFERROR('Gen. Prima Directa'!E32/'Gen. Pólizas Emitidas'!E32,"")</f>
        <v>2.4741442495712587</v>
      </c>
      <c r="F32" s="92" t="str">
        <f>IFERROR('Gen. Prima Directa'!F32/'Gen. Pólizas Emitidas'!F32,"")</f>
        <v/>
      </c>
      <c r="G32" s="92" t="str">
        <f>IFERROR('Gen. Prima Directa'!G32/'Gen. Pólizas Emitidas'!G32,"")</f>
        <v/>
      </c>
      <c r="H32" s="92">
        <f>IFERROR('Gen. Prima Directa'!H32/'Gen. Pólizas Emitidas'!H32,"")</f>
        <v>25.433751009779321</v>
      </c>
      <c r="I32" s="92">
        <f>IFERROR('Gen. Prima Directa'!I32/'Gen. Pólizas Emitidas'!I32,"")</f>
        <v>14.302658293930246</v>
      </c>
      <c r="J32" s="92">
        <f>IFERROR('Gen. Prima Directa'!J32/'Gen. Pólizas Emitidas'!J32,"")</f>
        <v>227.06280869238023</v>
      </c>
      <c r="K32" s="92" t="str">
        <f>IFERROR('Gen. Prima Directa'!K32/'Gen. Pólizas Emitidas'!K32,"")</f>
        <v/>
      </c>
      <c r="L32" s="92">
        <f>IFERROR('Gen. Prima Directa'!L32/'Gen. Pólizas Emitidas'!L32,"")</f>
        <v>78.466586219168278</v>
      </c>
      <c r="M32" s="92" t="str">
        <f>IFERROR('Gen. Prima Directa'!M32/'Gen. Pólizas Emitidas'!M32,"")</f>
        <v/>
      </c>
      <c r="N32" s="92" t="str">
        <f>IFERROR('Gen. Prima Directa'!N32/'Gen. Pólizas Emitidas'!N32,"")</f>
        <v/>
      </c>
      <c r="O32" s="92" t="str">
        <f>IFERROR('Gen. Prima Directa'!O32/'Gen. Pólizas Emitidas'!O32,"")</f>
        <v/>
      </c>
      <c r="P32" s="92">
        <f>IFERROR('Gen. Prima Directa'!P32/'Gen. Pólizas Emitidas'!P32,"")</f>
        <v>24.497553283500913</v>
      </c>
      <c r="Q32" s="92" t="str">
        <f>IFERROR('Gen. Prima Directa'!Q32/'Gen. Pólizas Emitidas'!Q32,"")</f>
        <v/>
      </c>
      <c r="R32" s="92">
        <f>IFERROR('Gen. Prima Directa'!R32/'Gen. Pólizas Emitidas'!R32,"")</f>
        <v>98.447134754058979</v>
      </c>
      <c r="S32" s="92" t="str">
        <f>IFERROR('Gen. Prima Directa'!S32/'Gen. Pólizas Emitidas'!S32,"")</f>
        <v/>
      </c>
      <c r="T32" s="92">
        <f>IFERROR('Gen. Prima Directa'!T32/'Gen. Pólizas Emitidas'!T32,"")</f>
        <v>13.731183274308769</v>
      </c>
      <c r="U32" s="92" t="str">
        <f>IFERROR('Gen. Prima Directa'!U32/'Gen. Pólizas Emitidas'!U32,"")</f>
        <v/>
      </c>
      <c r="V32" s="92">
        <f>IFERROR('Gen. Prima Directa'!V32/'Gen. Pólizas Emitidas'!V32,"")</f>
        <v>7.0564256603005386</v>
      </c>
      <c r="W32" s="92" t="str">
        <f>IFERROR('Gen. Prima Directa'!W32/'Gen. Pólizas Emitidas'!W32,"")</f>
        <v/>
      </c>
      <c r="X32" s="92">
        <f>IFERROR('Gen. Prima Directa'!X32/'Gen. Pólizas Emitidas'!X32,"")</f>
        <v>141.55528475525654</v>
      </c>
      <c r="Y32" s="92">
        <f>IFERROR('Gen. Prima Directa'!Y32/'Gen. Pólizas Emitidas'!Y32,"")</f>
        <v>265.45259439497198</v>
      </c>
      <c r="Z32" s="92">
        <f>IFERROR('Gen. Prima Directa'!Z32/'Gen. Pólizas Emitidas'!Z32,"")</f>
        <v>240.38744835161208</v>
      </c>
      <c r="AA32" s="92">
        <f>IFERROR('Gen. Prima Directa'!AA32/'Gen. Pólizas Emitidas'!AA32,"")</f>
        <v>9.7245088418772845</v>
      </c>
      <c r="AB32" s="92">
        <f>IFERROR('Gen. Prima Directa'!AB32/'Gen. Pólizas Emitidas'!AB32,"")</f>
        <v>5.7180814345491893</v>
      </c>
      <c r="AC32" s="92" t="str">
        <f>IFERROR('Gen. Prima Directa'!AC32/'Gen. Pólizas Emitidas'!AC32,"")</f>
        <v/>
      </c>
      <c r="AD32" s="92">
        <f>IFERROR('Gen. Prima Directa'!AD32/'Gen. Pólizas Emitidas'!AD32,"")</f>
        <v>393.88156638688741</v>
      </c>
      <c r="AE32" s="92" t="str">
        <f>IFERROR('Gen. Prima Directa'!AE32/'Gen. Pólizas Emitidas'!AE32,"")</f>
        <v/>
      </c>
      <c r="AF32" s="92" t="str">
        <f>IFERROR('Gen. Prima Directa'!AF32/'Gen. Pólizas Emitidas'!AF32,"")</f>
        <v/>
      </c>
      <c r="AG32" s="92" t="str">
        <f>IFERROR('Gen. Prima Directa'!AG32/'Gen. Pólizas Emitidas'!AG32,"")</f>
        <v/>
      </c>
      <c r="AH32" s="92" t="str">
        <f>IFERROR('Gen. Prima Directa'!AH32/'Gen. Pólizas Emitidas'!AH32,"")</f>
        <v/>
      </c>
      <c r="AI32" s="92" t="str">
        <f>IFERROR('Gen. Prima Directa'!AI32/'Gen. Pólizas Emitidas'!AI32,"")</f>
        <v/>
      </c>
      <c r="AJ32" s="92" t="str">
        <f>IFERROR('Gen. Prima Directa'!AJ32/'Gen. Pólizas Emitidas'!AJ32,"")</f>
        <v/>
      </c>
      <c r="AK32" s="92" t="str">
        <f>IFERROR('Gen. Prima Directa'!AK32/'Gen. Pólizas Emitidas'!AK32,"")</f>
        <v/>
      </c>
      <c r="AL32" s="92" t="str">
        <f>IFERROR('Gen. Prima Directa'!AL32/'Gen. Pólizas Emitidas'!AL32,"")</f>
        <v/>
      </c>
      <c r="AM32" s="92" t="str">
        <f>IFERROR('Gen. Prima Directa'!AM32/'Gen. Pólizas Emitidas'!AM32,"")</f>
        <v/>
      </c>
      <c r="AN32" s="92" t="str">
        <f>IFERROR('Gen. Prima Directa'!AN32/'Gen. Pólizas Emitidas'!AN32,"")</f>
        <v/>
      </c>
      <c r="AO32" s="92" t="str">
        <f>IFERROR('Gen. Prima Directa'!AO32/'Gen. Pólizas Emitidas'!AO32,"")</f>
        <v/>
      </c>
      <c r="AP32" s="92" t="str">
        <f>IFERROR('Gen. Prima Directa'!AP32/'Gen. Pólizas Emitidas'!AP32,"")</f>
        <v/>
      </c>
      <c r="AQ32" s="92">
        <f>IFERROR('Gen. Prima Directa'!AQ32/'Gen. Pólizas Emitidas'!AQ32,"")</f>
        <v>15.621184323580803</v>
      </c>
      <c r="AS32" s="92">
        <f>IFERROR('Gen. Prima Directa'!AS32/'Gen. Pólizas Emitidas'!AS32,"")</f>
        <v>10.658450696026302</v>
      </c>
      <c r="AT32" s="71">
        <f t="shared" si="0"/>
        <v>0.46561491619084139</v>
      </c>
    </row>
    <row r="33" spans="2:46">
      <c r="B33" s="73" t="s">
        <v>316</v>
      </c>
      <c r="C33" s="92" t="str">
        <f>IFERROR('Gen. Prima Directa'!C33/'Gen. Pólizas Emitidas'!C33,"")</f>
        <v/>
      </c>
      <c r="D33" s="92" t="str">
        <f>IFERROR('Gen. Prima Directa'!D33/'Gen. Pólizas Emitidas'!D33,"")</f>
        <v/>
      </c>
      <c r="E33" s="92" t="str">
        <f>IFERROR('Gen. Prima Directa'!E33/'Gen. Pólizas Emitidas'!E33,"")</f>
        <v/>
      </c>
      <c r="F33" s="92" t="str">
        <f>IFERROR('Gen. Prima Directa'!F33/'Gen. Pólizas Emitidas'!F33,"")</f>
        <v/>
      </c>
      <c r="G33" s="92" t="str">
        <f>IFERROR('Gen. Prima Directa'!G33/'Gen. Pólizas Emitidas'!G33,"")</f>
        <v/>
      </c>
      <c r="H33" s="92" t="str">
        <f>IFERROR('Gen. Prima Directa'!H33/'Gen. Pólizas Emitidas'!H33,"")</f>
        <v/>
      </c>
      <c r="I33" s="92" t="str">
        <f>IFERROR('Gen. Prima Directa'!I33/'Gen. Pólizas Emitidas'!I33,"")</f>
        <v/>
      </c>
      <c r="J33" s="92" t="str">
        <f>IFERROR('Gen. Prima Directa'!J33/'Gen. Pólizas Emitidas'!J33,"")</f>
        <v/>
      </c>
      <c r="K33" s="92" t="str">
        <f>IFERROR('Gen. Prima Directa'!K33/'Gen. Pólizas Emitidas'!K33,"")</f>
        <v/>
      </c>
      <c r="L33" s="92" t="str">
        <f>IFERROR('Gen. Prima Directa'!L33/'Gen. Pólizas Emitidas'!L33,"")</f>
        <v/>
      </c>
      <c r="M33" s="92" t="str">
        <f>IFERROR('Gen. Prima Directa'!M33/'Gen. Pólizas Emitidas'!M33,"")</f>
        <v/>
      </c>
      <c r="N33" s="92" t="str">
        <f>IFERROR('Gen. Prima Directa'!N33/'Gen. Pólizas Emitidas'!N33,"")</f>
        <v/>
      </c>
      <c r="O33" s="92" t="str">
        <f>IFERROR('Gen. Prima Directa'!O33/'Gen. Pólizas Emitidas'!O33,"")</f>
        <v/>
      </c>
      <c r="P33" s="92" t="str">
        <f>IFERROR('Gen. Prima Directa'!P33/'Gen. Pólizas Emitidas'!P33,"")</f>
        <v/>
      </c>
      <c r="Q33" s="92" t="str">
        <f>IFERROR('Gen. Prima Directa'!Q33/'Gen. Pólizas Emitidas'!Q33,"")</f>
        <v/>
      </c>
      <c r="R33" s="92" t="str">
        <f>IFERROR('Gen. Prima Directa'!R33/'Gen. Pólizas Emitidas'!R33,"")</f>
        <v/>
      </c>
      <c r="S33" s="92" t="str">
        <f>IFERROR('Gen. Prima Directa'!S33/'Gen. Pólizas Emitidas'!S33,"")</f>
        <v/>
      </c>
      <c r="T33" s="92">
        <f>IFERROR('Gen. Prima Directa'!T33/'Gen. Pólizas Emitidas'!T33,"")</f>
        <v>30.168339131470486</v>
      </c>
      <c r="U33" s="92" t="str">
        <f>IFERROR('Gen. Prima Directa'!U33/'Gen. Pólizas Emitidas'!U33,"")</f>
        <v/>
      </c>
      <c r="V33" s="92">
        <f>IFERROR('Gen. Prima Directa'!V33/'Gen. Pólizas Emitidas'!V33,"")</f>
        <v>877.02123998006493</v>
      </c>
      <c r="W33" s="92" t="str">
        <f>IFERROR('Gen. Prima Directa'!W33/'Gen. Pólizas Emitidas'!W33,"")</f>
        <v/>
      </c>
      <c r="X33" s="92">
        <f>IFERROR('Gen. Prima Directa'!X33/'Gen. Pólizas Emitidas'!X33,"")</f>
        <v>12.135103956168926</v>
      </c>
      <c r="Y33" s="92" t="str">
        <f>IFERROR('Gen. Prima Directa'!Y33/'Gen. Pólizas Emitidas'!Y33,"")</f>
        <v/>
      </c>
      <c r="Z33" s="92" t="str">
        <f>IFERROR('Gen. Prima Directa'!Z33/'Gen. Pólizas Emitidas'!Z33,"")</f>
        <v/>
      </c>
      <c r="AA33" s="92">
        <f>IFERROR('Gen. Prima Directa'!AA33/'Gen. Pólizas Emitidas'!AA33,"")</f>
        <v>10.708409213581712</v>
      </c>
      <c r="AB33" s="92" t="str">
        <f>IFERROR('Gen. Prima Directa'!AB33/'Gen. Pólizas Emitidas'!AB33,"")</f>
        <v/>
      </c>
      <c r="AC33" s="92" t="str">
        <f>IFERROR('Gen. Prima Directa'!AC33/'Gen. Pólizas Emitidas'!AC33,"")</f>
        <v/>
      </c>
      <c r="AD33" s="92">
        <f>IFERROR('Gen. Prima Directa'!AD33/'Gen. Pólizas Emitidas'!AD33,"")</f>
        <v>51.327482208021998</v>
      </c>
      <c r="AE33" s="92" t="str">
        <f>IFERROR('Gen. Prima Directa'!AE33/'Gen. Pólizas Emitidas'!AE33,"")</f>
        <v/>
      </c>
      <c r="AF33" s="92" t="str">
        <f>IFERROR('Gen. Prima Directa'!AF33/'Gen. Pólizas Emitidas'!AF33,"")</f>
        <v/>
      </c>
      <c r="AG33" s="92" t="str">
        <f>IFERROR('Gen. Prima Directa'!AG33/'Gen. Pólizas Emitidas'!AG33,"")</f>
        <v/>
      </c>
      <c r="AH33" s="92" t="str">
        <f>IFERROR('Gen. Prima Directa'!AH33/'Gen. Pólizas Emitidas'!AH33,"")</f>
        <v/>
      </c>
      <c r="AI33" s="92" t="str">
        <f>IFERROR('Gen. Prima Directa'!AI33/'Gen. Pólizas Emitidas'!AI33,"")</f>
        <v/>
      </c>
      <c r="AJ33" s="92" t="str">
        <f>IFERROR('Gen. Prima Directa'!AJ33/'Gen. Pólizas Emitidas'!AJ33,"")</f>
        <v/>
      </c>
      <c r="AK33" s="92" t="str">
        <f>IFERROR('Gen. Prima Directa'!AK33/'Gen. Pólizas Emitidas'!AK33,"")</f>
        <v/>
      </c>
      <c r="AL33" s="92" t="str">
        <f>IFERROR('Gen. Prima Directa'!AL33/'Gen. Pólizas Emitidas'!AL33,"")</f>
        <v/>
      </c>
      <c r="AM33" s="92" t="str">
        <f>IFERROR('Gen. Prima Directa'!AM33/'Gen. Pólizas Emitidas'!AM33,"")</f>
        <v/>
      </c>
      <c r="AN33" s="92" t="str">
        <f>IFERROR('Gen. Prima Directa'!AN33/'Gen. Pólizas Emitidas'!AN33,"")</f>
        <v/>
      </c>
      <c r="AO33" s="92" t="str">
        <f>IFERROR('Gen. Prima Directa'!AO33/'Gen. Pólizas Emitidas'!AO33,"")</f>
        <v/>
      </c>
      <c r="AP33" s="92" t="str">
        <f>IFERROR('Gen. Prima Directa'!AP33/'Gen. Pólizas Emitidas'!AP33,"")</f>
        <v/>
      </c>
      <c r="AQ33" s="92">
        <f>IFERROR('Gen. Prima Directa'!AQ33/'Gen. Pólizas Emitidas'!AQ33,"")</f>
        <v>68.603457768741364</v>
      </c>
      <c r="AS33" s="92">
        <f>IFERROR('Gen. Prima Directa'!AS33/'Gen. Pólizas Emitidas'!AS33,"")</f>
        <v>8.1874844792665336</v>
      </c>
      <c r="AT33" s="71">
        <f t="shared" si="0"/>
        <v>7.3790641609725682</v>
      </c>
    </row>
    <row r="34" spans="2:46">
      <c r="B34" s="73" t="s">
        <v>317</v>
      </c>
      <c r="C34" s="92">
        <f>IFERROR('Gen. Prima Directa'!C34/'Gen. Pólizas Emitidas'!C34,"")</f>
        <v>413.90228278715716</v>
      </c>
      <c r="D34" s="92" t="str">
        <f>IFERROR('Gen. Prima Directa'!D34/'Gen. Pólizas Emitidas'!D34,"")</f>
        <v/>
      </c>
      <c r="E34" s="92">
        <f>IFERROR('Gen. Prima Directa'!E34/'Gen. Pólizas Emitidas'!E34,"")</f>
        <v>0.22285384248812506</v>
      </c>
      <c r="F34" s="92">
        <f>IFERROR('Gen. Prima Directa'!F34/'Gen. Pólizas Emitidas'!F34,"")</f>
        <v>37.408858538367404</v>
      </c>
      <c r="G34" s="92" t="str">
        <f>IFERROR('Gen. Prima Directa'!G34/'Gen. Pólizas Emitidas'!G34,"")</f>
        <v/>
      </c>
      <c r="H34" s="92">
        <f>IFERROR('Gen. Prima Directa'!H34/'Gen. Pólizas Emitidas'!H34,"")</f>
        <v>7.0568911364161799</v>
      </c>
      <c r="I34" s="92">
        <f>IFERROR('Gen. Prima Directa'!I34/'Gen. Pólizas Emitidas'!I34,"")</f>
        <v>1.1840436272954213</v>
      </c>
      <c r="J34" s="92">
        <f>IFERROR('Gen. Prima Directa'!J34/'Gen. Pólizas Emitidas'!J34,"")</f>
        <v>65.710383850579049</v>
      </c>
      <c r="K34" s="92" t="str">
        <f>IFERROR('Gen. Prima Directa'!K34/'Gen. Pólizas Emitidas'!K34,"")</f>
        <v/>
      </c>
      <c r="L34" s="92">
        <f>IFERROR('Gen. Prima Directa'!L34/'Gen. Pólizas Emitidas'!L34,"")</f>
        <v>3.0372500931198569</v>
      </c>
      <c r="M34" s="92" t="str">
        <f>IFERROR('Gen. Prima Directa'!M34/'Gen. Pólizas Emitidas'!M34,"")</f>
        <v/>
      </c>
      <c r="N34" s="92" t="str">
        <f>IFERROR('Gen. Prima Directa'!N34/'Gen. Pólizas Emitidas'!N34,"")</f>
        <v/>
      </c>
      <c r="O34" s="92" t="str">
        <f>IFERROR('Gen. Prima Directa'!O34/'Gen. Pólizas Emitidas'!O34,"")</f>
        <v/>
      </c>
      <c r="P34" s="92">
        <f>IFERROR('Gen. Prima Directa'!P34/'Gen. Pólizas Emitidas'!P34,"")</f>
        <v>6.0194103756138144</v>
      </c>
      <c r="Q34" s="92" t="str">
        <f>IFERROR('Gen. Prima Directa'!Q34/'Gen. Pólizas Emitidas'!Q34,"")</f>
        <v/>
      </c>
      <c r="R34" s="92">
        <f>IFERROR('Gen. Prima Directa'!R34/'Gen. Pólizas Emitidas'!R34,"")</f>
        <v>13.557928403927558</v>
      </c>
      <c r="S34" s="92" t="str">
        <f>IFERROR('Gen. Prima Directa'!S34/'Gen. Pólizas Emitidas'!S34,"")</f>
        <v/>
      </c>
      <c r="T34" s="92">
        <f>IFERROR('Gen. Prima Directa'!T34/'Gen. Pólizas Emitidas'!T34,"")</f>
        <v>0.88458427261083927</v>
      </c>
      <c r="U34" s="92" t="str">
        <f>IFERROR('Gen. Prima Directa'!U34/'Gen. Pólizas Emitidas'!U34,"")</f>
        <v/>
      </c>
      <c r="V34" s="92">
        <f>IFERROR('Gen. Prima Directa'!V34/'Gen. Pólizas Emitidas'!V34,"")</f>
        <v>1.610194694482489</v>
      </c>
      <c r="W34" s="92" t="str">
        <f>IFERROR('Gen. Prima Directa'!W34/'Gen. Pólizas Emitidas'!W34,"")</f>
        <v/>
      </c>
      <c r="X34" s="92">
        <f>IFERROR('Gen. Prima Directa'!X34/'Gen. Pólizas Emitidas'!X34,"")</f>
        <v>42.841940023051734</v>
      </c>
      <c r="Y34" s="92">
        <f>IFERROR('Gen. Prima Directa'!Y34/'Gen. Pólizas Emitidas'!Y34,"")</f>
        <v>36.523409539560838</v>
      </c>
      <c r="Z34" s="92">
        <f>IFERROR('Gen. Prima Directa'!Z34/'Gen. Pólizas Emitidas'!Z34,"")</f>
        <v>12.506982697053479</v>
      </c>
      <c r="AA34" s="92">
        <f>IFERROR('Gen. Prima Directa'!AA34/'Gen. Pólizas Emitidas'!AA34,"")</f>
        <v>1.7209376458783643</v>
      </c>
      <c r="AB34" s="92">
        <f>IFERROR('Gen. Prima Directa'!AB34/'Gen. Pólizas Emitidas'!AB34,"")</f>
        <v>1.6909305629946998</v>
      </c>
      <c r="AC34" s="92">
        <f>IFERROR('Gen. Prima Directa'!AC34/'Gen. Pólizas Emitidas'!AC34,"")</f>
        <v>1.9787832478619798E-2</v>
      </c>
      <c r="AD34" s="92" t="str">
        <f>IFERROR('Gen. Prima Directa'!AD34/'Gen. Pólizas Emitidas'!AD34,"")</f>
        <v/>
      </c>
      <c r="AE34" s="92" t="str">
        <f>IFERROR('Gen. Prima Directa'!AE34/'Gen. Pólizas Emitidas'!AE34,"")</f>
        <v/>
      </c>
      <c r="AF34" s="92" t="str">
        <f>IFERROR('Gen. Prima Directa'!AF34/'Gen. Pólizas Emitidas'!AF34,"")</f>
        <v/>
      </c>
      <c r="AG34" s="92" t="str">
        <f>IFERROR('Gen. Prima Directa'!AG34/'Gen. Pólizas Emitidas'!AG34,"")</f>
        <v/>
      </c>
      <c r="AH34" s="92" t="str">
        <f>IFERROR('Gen. Prima Directa'!AH34/'Gen. Pólizas Emitidas'!AH34,"")</f>
        <v/>
      </c>
      <c r="AI34" s="92" t="str">
        <f>IFERROR('Gen. Prima Directa'!AI34/'Gen. Pólizas Emitidas'!AI34,"")</f>
        <v/>
      </c>
      <c r="AJ34" s="92" t="str">
        <f>IFERROR('Gen. Prima Directa'!AJ34/'Gen. Pólizas Emitidas'!AJ34,"")</f>
        <v/>
      </c>
      <c r="AK34" s="92" t="str">
        <f>IFERROR('Gen. Prima Directa'!AK34/'Gen. Pólizas Emitidas'!AK34,"")</f>
        <v/>
      </c>
      <c r="AL34" s="92" t="str">
        <f>IFERROR('Gen. Prima Directa'!AL34/'Gen. Pólizas Emitidas'!AL34,"")</f>
        <v/>
      </c>
      <c r="AM34" s="92" t="str">
        <f>IFERROR('Gen. Prima Directa'!AM34/'Gen. Pólizas Emitidas'!AM34,"")</f>
        <v/>
      </c>
      <c r="AN34" s="92" t="str">
        <f>IFERROR('Gen. Prima Directa'!AN34/'Gen. Pólizas Emitidas'!AN34,"")</f>
        <v/>
      </c>
      <c r="AO34" s="92" t="str">
        <f>IFERROR('Gen. Prima Directa'!AO34/'Gen. Pólizas Emitidas'!AO34,"")</f>
        <v/>
      </c>
      <c r="AP34" s="92" t="str">
        <f>IFERROR('Gen. Prima Directa'!AP34/'Gen. Pólizas Emitidas'!AP34,"")</f>
        <v/>
      </c>
      <c r="AQ34" s="92">
        <f>IFERROR('Gen. Prima Directa'!AQ34/'Gen. Pólizas Emitidas'!AQ34,"")</f>
        <v>3.597024343606583</v>
      </c>
      <c r="AS34" s="92">
        <f>IFERROR('Gen. Prima Directa'!AS34/'Gen. Pólizas Emitidas'!AS34,"")</f>
        <v>3.3657038501714815</v>
      </c>
      <c r="AT34" s="71">
        <f t="shared" si="0"/>
        <v>6.872871284361981E-2</v>
      </c>
    </row>
    <row r="35" spans="2:46">
      <c r="B35" s="73" t="s">
        <v>318</v>
      </c>
      <c r="C35" s="92" t="str">
        <f>IFERROR('Gen. Prima Directa'!C35/'Gen. Pólizas Emitidas'!C35,"")</f>
        <v/>
      </c>
      <c r="D35" s="92" t="str">
        <f>IFERROR('Gen. Prima Directa'!D35/'Gen. Pólizas Emitidas'!D35,"")</f>
        <v/>
      </c>
      <c r="E35" s="92">
        <f>IFERROR('Gen. Prima Directa'!E35/'Gen. Pólizas Emitidas'!E35,"")</f>
        <v>0.50190581413738933</v>
      </c>
      <c r="F35" s="92" t="str">
        <f>IFERROR('Gen. Prima Directa'!F35/'Gen. Pólizas Emitidas'!F35,"")</f>
        <v/>
      </c>
      <c r="G35" s="92" t="str">
        <f>IFERROR('Gen. Prima Directa'!G35/'Gen. Pólizas Emitidas'!G35,"")</f>
        <v/>
      </c>
      <c r="H35" s="92" t="str">
        <f>IFERROR('Gen. Prima Directa'!H35/'Gen. Pólizas Emitidas'!H35,"")</f>
        <v/>
      </c>
      <c r="I35" s="92">
        <f>IFERROR('Gen. Prima Directa'!I35/'Gen. Pólizas Emitidas'!I35,"")</f>
        <v>0.46587228807636349</v>
      </c>
      <c r="J35" s="92" t="str">
        <f>IFERROR('Gen. Prima Directa'!J35/'Gen. Pólizas Emitidas'!J35,"")</f>
        <v/>
      </c>
      <c r="K35" s="92" t="str">
        <f>IFERROR('Gen. Prima Directa'!K35/'Gen. Pólizas Emitidas'!K35,"")</f>
        <v/>
      </c>
      <c r="L35" s="92">
        <f>IFERROR('Gen. Prima Directa'!L35/'Gen. Pólizas Emitidas'!L35,"")</f>
        <v>0.3976336005932431</v>
      </c>
      <c r="M35" s="92" t="str">
        <f>IFERROR('Gen. Prima Directa'!M35/'Gen. Pólizas Emitidas'!M35,"")</f>
        <v/>
      </c>
      <c r="N35" s="92" t="str">
        <f>IFERROR('Gen. Prima Directa'!N35/'Gen. Pólizas Emitidas'!N35,"")</f>
        <v/>
      </c>
      <c r="O35" s="92" t="str">
        <f>IFERROR('Gen. Prima Directa'!O35/'Gen. Pólizas Emitidas'!O35,"")</f>
        <v/>
      </c>
      <c r="P35" s="92">
        <f>IFERROR('Gen. Prima Directa'!P35/'Gen. Pólizas Emitidas'!P35,"")</f>
        <v>0.32055945828573984</v>
      </c>
      <c r="Q35" s="92" t="str">
        <f>IFERROR('Gen. Prima Directa'!Q35/'Gen. Pólizas Emitidas'!Q35,"")</f>
        <v/>
      </c>
      <c r="R35" s="92">
        <f>IFERROR('Gen. Prima Directa'!R35/'Gen. Pólizas Emitidas'!R35,"")</f>
        <v>0.29458502219949878</v>
      </c>
      <c r="S35" s="92" t="str">
        <f>IFERROR('Gen. Prima Directa'!S35/'Gen. Pólizas Emitidas'!S35,"")</f>
        <v/>
      </c>
      <c r="T35" s="92">
        <f>IFERROR('Gen. Prima Directa'!T35/'Gen. Pólizas Emitidas'!T35,"")</f>
        <v>0.61443209164212387</v>
      </c>
      <c r="U35" s="92" t="str">
        <f>IFERROR('Gen. Prima Directa'!U35/'Gen. Pólizas Emitidas'!U35,"")</f>
        <v/>
      </c>
      <c r="V35" s="92">
        <f>IFERROR('Gen. Prima Directa'!V35/'Gen. Pólizas Emitidas'!V35,"")</f>
        <v>0.46510583567170144</v>
      </c>
      <c r="W35" s="92" t="str">
        <f>IFERROR('Gen. Prima Directa'!W35/'Gen. Pólizas Emitidas'!W35,"")</f>
        <v/>
      </c>
      <c r="X35" s="92" t="str">
        <f>IFERROR('Gen. Prima Directa'!X35/'Gen. Pólizas Emitidas'!X35,"")</f>
        <v/>
      </c>
      <c r="Y35" s="92">
        <f>IFERROR('Gen. Prima Directa'!Y35/'Gen. Pólizas Emitidas'!Y35,"")</f>
        <v>0.64425764180554523</v>
      </c>
      <c r="Z35" s="92" t="str">
        <f>IFERROR('Gen. Prima Directa'!Z35/'Gen. Pólizas Emitidas'!Z35,"")</f>
        <v/>
      </c>
      <c r="AA35" s="92">
        <f>IFERROR('Gen. Prima Directa'!AA35/'Gen. Pólizas Emitidas'!AA35,"")</f>
        <v>0.43819080004082556</v>
      </c>
      <c r="AB35" s="92">
        <f>IFERROR('Gen. Prima Directa'!AB35/'Gen. Pólizas Emitidas'!AB35,"")</f>
        <v>0.4430642497288117</v>
      </c>
      <c r="AC35" s="92">
        <f>IFERROR('Gen. Prima Directa'!AC35/'Gen. Pólizas Emitidas'!AC35,"")</f>
        <v>0.89783709209932394</v>
      </c>
      <c r="AD35" s="92" t="str">
        <f>IFERROR('Gen. Prima Directa'!AD35/'Gen. Pólizas Emitidas'!AD35,"")</f>
        <v/>
      </c>
      <c r="AE35" s="92" t="str">
        <f>IFERROR('Gen. Prima Directa'!AE35/'Gen. Pólizas Emitidas'!AE35,"")</f>
        <v/>
      </c>
      <c r="AF35" s="92" t="str">
        <f>IFERROR('Gen. Prima Directa'!AF35/'Gen. Pólizas Emitidas'!AF35,"")</f>
        <v/>
      </c>
      <c r="AG35" s="92" t="str">
        <f>IFERROR('Gen. Prima Directa'!AG35/'Gen. Pólizas Emitidas'!AG35,"")</f>
        <v/>
      </c>
      <c r="AH35" s="92" t="str">
        <f>IFERROR('Gen. Prima Directa'!AH35/'Gen. Pólizas Emitidas'!AH35,"")</f>
        <v/>
      </c>
      <c r="AI35" s="92" t="str">
        <f>IFERROR('Gen. Prima Directa'!AI35/'Gen. Pólizas Emitidas'!AI35,"")</f>
        <v/>
      </c>
      <c r="AJ35" s="92" t="str">
        <f>IFERROR('Gen. Prima Directa'!AJ35/'Gen. Pólizas Emitidas'!AJ35,"")</f>
        <v/>
      </c>
      <c r="AK35" s="92" t="str">
        <f>IFERROR('Gen. Prima Directa'!AK35/'Gen. Pólizas Emitidas'!AK35,"")</f>
        <v/>
      </c>
      <c r="AL35" s="92" t="str">
        <f>IFERROR('Gen. Prima Directa'!AL35/'Gen. Pólizas Emitidas'!AL35,"")</f>
        <v/>
      </c>
      <c r="AM35" s="92" t="str">
        <f>IFERROR('Gen. Prima Directa'!AM35/'Gen. Pólizas Emitidas'!AM35,"")</f>
        <v/>
      </c>
      <c r="AN35" s="92" t="str">
        <f>IFERROR('Gen. Prima Directa'!AN35/'Gen. Pólizas Emitidas'!AN35,"")</f>
        <v/>
      </c>
      <c r="AO35" s="92" t="str">
        <f>IFERROR('Gen. Prima Directa'!AO35/'Gen. Pólizas Emitidas'!AO35,"")</f>
        <v/>
      </c>
      <c r="AP35" s="92" t="str">
        <f>IFERROR('Gen. Prima Directa'!AP35/'Gen. Pólizas Emitidas'!AP35,"")</f>
        <v/>
      </c>
      <c r="AQ35" s="92">
        <f>IFERROR('Gen. Prima Directa'!AQ35/'Gen. Pólizas Emitidas'!AQ35,"")</f>
        <v>0.52602393514904422</v>
      </c>
      <c r="AS35" s="92">
        <f>IFERROR('Gen. Prima Directa'!AS35/'Gen. Pólizas Emitidas'!AS35,"")</f>
        <v>0.59016633908759208</v>
      </c>
      <c r="AT35" s="71">
        <f t="shared" si="0"/>
        <v>-0.10868529716166664</v>
      </c>
    </row>
    <row r="36" spans="2:46">
      <c r="B36" s="73" t="s">
        <v>319</v>
      </c>
      <c r="C36" s="92" t="str">
        <f>IFERROR('Gen. Prima Directa'!C36/'Gen. Pólizas Emitidas'!C36,"")</f>
        <v/>
      </c>
      <c r="D36" s="92" t="str">
        <f>IFERROR('Gen. Prima Directa'!D36/'Gen. Pólizas Emitidas'!D36,"")</f>
        <v/>
      </c>
      <c r="E36" s="92">
        <f>IFERROR('Gen. Prima Directa'!E36/'Gen. Pólizas Emitidas'!E36,"")</f>
        <v>17.924473811312076</v>
      </c>
      <c r="F36" s="92" t="str">
        <f>IFERROR('Gen. Prima Directa'!F36/'Gen. Pólizas Emitidas'!F36,"")</f>
        <v/>
      </c>
      <c r="G36" s="92">
        <f>IFERROR('Gen. Prima Directa'!G36/'Gen. Pólizas Emitidas'!G36,"")</f>
        <v>35.842255095815595</v>
      </c>
      <c r="H36" s="92" t="str">
        <f>IFERROR('Gen. Prima Directa'!H36/'Gen. Pólizas Emitidas'!H36,"")</f>
        <v/>
      </c>
      <c r="I36" s="92">
        <f>IFERROR('Gen. Prima Directa'!I36/'Gen. Pólizas Emitidas'!I36,"")</f>
        <v>19.167472578576618</v>
      </c>
      <c r="J36" s="92">
        <f>IFERROR('Gen. Prima Directa'!J36/'Gen. Pólizas Emitidas'!J36,"")</f>
        <v>3.137794245550519</v>
      </c>
      <c r="K36" s="92" t="str">
        <f>IFERROR('Gen. Prima Directa'!K36/'Gen. Pólizas Emitidas'!K36,"")</f>
        <v/>
      </c>
      <c r="L36" s="92">
        <f>IFERROR('Gen. Prima Directa'!L36/'Gen. Pólizas Emitidas'!L36,"")</f>
        <v>9.9938101648920075</v>
      </c>
      <c r="M36" s="92">
        <f>IFERROR('Gen. Prima Directa'!M36/'Gen. Pólizas Emitidas'!M36,"")</f>
        <v>10.023404856815636</v>
      </c>
      <c r="N36" s="92" t="str">
        <f>IFERROR('Gen. Prima Directa'!N36/'Gen. Pólizas Emitidas'!N36,"")</f>
        <v/>
      </c>
      <c r="O36" s="92" t="str">
        <f>IFERROR('Gen. Prima Directa'!O36/'Gen. Pólizas Emitidas'!O36,"")</f>
        <v/>
      </c>
      <c r="P36" s="92">
        <f>IFERROR('Gen. Prima Directa'!P36/'Gen. Pólizas Emitidas'!P36,"")</f>
        <v>9.2820459606742354</v>
      </c>
      <c r="Q36" s="92" t="str">
        <f>IFERROR('Gen. Prima Directa'!Q36/'Gen. Pólizas Emitidas'!Q36,"")</f>
        <v/>
      </c>
      <c r="R36" s="92">
        <f>IFERROR('Gen. Prima Directa'!R36/'Gen. Pólizas Emitidas'!R36,"")</f>
        <v>28.267769638172549</v>
      </c>
      <c r="S36" s="92" t="str">
        <f>IFERROR('Gen. Prima Directa'!S36/'Gen. Pólizas Emitidas'!S36,"")</f>
        <v/>
      </c>
      <c r="T36" s="92">
        <f>IFERROR('Gen. Prima Directa'!T36/'Gen. Pólizas Emitidas'!T36,"")</f>
        <v>4.1844916950099345</v>
      </c>
      <c r="U36" s="92">
        <f>IFERROR('Gen. Prima Directa'!U36/'Gen. Pólizas Emitidas'!U36,"")</f>
        <v>7.8046199276263257</v>
      </c>
      <c r="V36" s="92">
        <f>IFERROR('Gen. Prima Directa'!V36/'Gen. Pólizas Emitidas'!V36,"")</f>
        <v>8.490827034174556</v>
      </c>
      <c r="W36" s="92">
        <f>IFERROR('Gen. Prima Directa'!W36/'Gen. Pólizas Emitidas'!W36,"")</f>
        <v>16.458384157788551</v>
      </c>
      <c r="X36" s="92">
        <f>IFERROR('Gen. Prima Directa'!X36/'Gen. Pólizas Emitidas'!X36,"")</f>
        <v>40.549729766677743</v>
      </c>
      <c r="Y36" s="92">
        <f>IFERROR('Gen. Prima Directa'!Y36/'Gen. Pólizas Emitidas'!Y36,"")</f>
        <v>13.96951158694003</v>
      </c>
      <c r="Z36" s="92">
        <f>IFERROR('Gen. Prima Directa'!Z36/'Gen. Pólizas Emitidas'!Z36,"")</f>
        <v>348.29516125610763</v>
      </c>
      <c r="AA36" s="92">
        <f>IFERROR('Gen. Prima Directa'!AA36/'Gen. Pólizas Emitidas'!AA36,"")</f>
        <v>4.0623663122874252</v>
      </c>
      <c r="AB36" s="92" t="str">
        <f>IFERROR('Gen. Prima Directa'!AB36/'Gen. Pólizas Emitidas'!AB36,"")</f>
        <v/>
      </c>
      <c r="AC36" s="92" t="str">
        <f>IFERROR('Gen. Prima Directa'!AC36/'Gen. Pólizas Emitidas'!AC36,"")</f>
        <v/>
      </c>
      <c r="AD36" s="92" t="str">
        <f>IFERROR('Gen. Prima Directa'!AD36/'Gen. Pólizas Emitidas'!AD36,"")</f>
        <v/>
      </c>
      <c r="AE36" s="92" t="str">
        <f>IFERROR('Gen. Prima Directa'!AE36/'Gen. Pólizas Emitidas'!AE36,"")</f>
        <v/>
      </c>
      <c r="AF36" s="92" t="str">
        <f>IFERROR('Gen. Prima Directa'!AF36/'Gen. Pólizas Emitidas'!AF36,"")</f>
        <v/>
      </c>
      <c r="AG36" s="92" t="str">
        <f>IFERROR('Gen. Prima Directa'!AG36/'Gen. Pólizas Emitidas'!AG36,"")</f>
        <v/>
      </c>
      <c r="AH36" s="92" t="str">
        <f>IFERROR('Gen. Prima Directa'!AH36/'Gen. Pólizas Emitidas'!AH36,"")</f>
        <v/>
      </c>
      <c r="AI36" s="92" t="str">
        <f>IFERROR('Gen. Prima Directa'!AI36/'Gen. Pólizas Emitidas'!AI36,"")</f>
        <v/>
      </c>
      <c r="AJ36" s="92" t="str">
        <f>IFERROR('Gen. Prima Directa'!AJ36/'Gen. Pólizas Emitidas'!AJ36,"")</f>
        <v/>
      </c>
      <c r="AK36" s="92" t="str">
        <f>IFERROR('Gen. Prima Directa'!AK36/'Gen. Pólizas Emitidas'!AK36,"")</f>
        <v/>
      </c>
      <c r="AL36" s="92" t="str">
        <f>IFERROR('Gen. Prima Directa'!AL36/'Gen. Pólizas Emitidas'!AL36,"")</f>
        <v/>
      </c>
      <c r="AM36" s="92" t="str">
        <f>IFERROR('Gen. Prima Directa'!AM36/'Gen. Pólizas Emitidas'!AM36,"")</f>
        <v/>
      </c>
      <c r="AN36" s="92" t="str">
        <f>IFERROR('Gen. Prima Directa'!AN36/'Gen. Pólizas Emitidas'!AN36,"")</f>
        <v/>
      </c>
      <c r="AO36" s="92" t="str">
        <f>IFERROR('Gen. Prima Directa'!AO36/'Gen. Pólizas Emitidas'!AO36,"")</f>
        <v/>
      </c>
      <c r="AP36" s="92" t="str">
        <f>IFERROR('Gen. Prima Directa'!AP36/'Gen. Pólizas Emitidas'!AP36,"")</f>
        <v/>
      </c>
      <c r="AQ36" s="92">
        <f>IFERROR('Gen. Prima Directa'!AQ36/'Gen. Pólizas Emitidas'!AQ36,"")</f>
        <v>11.141054741185988</v>
      </c>
      <c r="AS36" s="92">
        <f>IFERROR('Gen. Prima Directa'!AS36/'Gen. Pólizas Emitidas'!AS36,"")</f>
        <v>9.707051626134092</v>
      </c>
      <c r="AT36" s="71">
        <f t="shared" si="0"/>
        <v>0.14772797861620091</v>
      </c>
    </row>
    <row r="37" spans="2:46">
      <c r="B37" s="73" t="s">
        <v>320</v>
      </c>
      <c r="C37" s="92" t="str">
        <f>IFERROR('Gen. Prima Directa'!C37/'Gen. Pólizas Emitidas'!C37,"")</f>
        <v/>
      </c>
      <c r="D37" s="92" t="str">
        <f>IFERROR('Gen. Prima Directa'!D37/'Gen. Pólizas Emitidas'!D37,"")</f>
        <v/>
      </c>
      <c r="E37" s="92">
        <f>IFERROR('Gen. Prima Directa'!E37/'Gen. Pólizas Emitidas'!E37,"")</f>
        <v>1377.1320428012812</v>
      </c>
      <c r="F37" s="92" t="str">
        <f>IFERROR('Gen. Prima Directa'!F37/'Gen. Pólizas Emitidas'!F37,"")</f>
        <v/>
      </c>
      <c r="G37" s="92" t="str">
        <f>IFERROR('Gen. Prima Directa'!G37/'Gen. Pólizas Emitidas'!G37,"")</f>
        <v/>
      </c>
      <c r="H37" s="92">
        <f>IFERROR('Gen. Prima Directa'!H37/'Gen. Pólizas Emitidas'!H37,"")</f>
        <v>304.13215970261393</v>
      </c>
      <c r="I37" s="92">
        <f>IFERROR('Gen. Prima Directa'!I37/'Gen. Pólizas Emitidas'!I37,"")</f>
        <v>84.960356463527845</v>
      </c>
      <c r="J37" s="92">
        <f>IFERROR('Gen. Prima Directa'!J37/'Gen. Pólizas Emitidas'!J37,"")</f>
        <v>547.74949441737783</v>
      </c>
      <c r="K37" s="92" t="str">
        <f>IFERROR('Gen. Prima Directa'!K37/'Gen. Pólizas Emitidas'!K37,"")</f>
        <v/>
      </c>
      <c r="L37" s="92" t="str">
        <f>IFERROR('Gen. Prima Directa'!L37/'Gen. Pólizas Emitidas'!L37,"")</f>
        <v/>
      </c>
      <c r="M37" s="92" t="str">
        <f>IFERROR('Gen. Prima Directa'!M37/'Gen. Pólizas Emitidas'!M37,"")</f>
        <v/>
      </c>
      <c r="N37" s="92" t="str">
        <f>IFERROR('Gen. Prima Directa'!N37/'Gen. Pólizas Emitidas'!N37,"")</f>
        <v/>
      </c>
      <c r="O37" s="92" t="str">
        <f>IFERROR('Gen. Prima Directa'!O37/'Gen. Pólizas Emitidas'!O37,"")</f>
        <v/>
      </c>
      <c r="P37" s="92">
        <f>IFERROR('Gen. Prima Directa'!P37/'Gen. Pólizas Emitidas'!P37,"")</f>
        <v>8.7384074692525378</v>
      </c>
      <c r="Q37" s="92" t="str">
        <f>IFERROR('Gen. Prima Directa'!Q37/'Gen. Pólizas Emitidas'!Q37,"")</f>
        <v/>
      </c>
      <c r="R37" s="92">
        <f>IFERROR('Gen. Prima Directa'!R37/'Gen. Pólizas Emitidas'!R37,"")</f>
        <v>188.8974232963987</v>
      </c>
      <c r="S37" s="92" t="str">
        <f>IFERROR('Gen. Prima Directa'!S37/'Gen. Pólizas Emitidas'!S37,"")</f>
        <v/>
      </c>
      <c r="T37" s="92">
        <f>IFERROR('Gen. Prima Directa'!T37/'Gen. Pólizas Emitidas'!T37,"")</f>
        <v>11.355288435573048</v>
      </c>
      <c r="U37" s="92" t="str">
        <f>IFERROR('Gen. Prima Directa'!U37/'Gen. Pólizas Emitidas'!U37,"")</f>
        <v/>
      </c>
      <c r="V37" s="92" t="str">
        <f>IFERROR('Gen. Prima Directa'!V37/'Gen. Pólizas Emitidas'!V37,"")</f>
        <v/>
      </c>
      <c r="W37" s="92">
        <f>IFERROR('Gen. Prima Directa'!W37/'Gen. Pólizas Emitidas'!W37,"")</f>
        <v>69.155217400527505</v>
      </c>
      <c r="X37" s="92" t="str">
        <f>IFERROR('Gen. Prima Directa'!X37/'Gen. Pólizas Emitidas'!X37,"")</f>
        <v/>
      </c>
      <c r="Y37" s="92">
        <f>IFERROR('Gen. Prima Directa'!Y37/'Gen. Pólizas Emitidas'!Y37,"")</f>
        <v>160.44980747005198</v>
      </c>
      <c r="Z37" s="92" t="str">
        <f>IFERROR('Gen. Prima Directa'!Z37/'Gen. Pólizas Emitidas'!Z37,"")</f>
        <v/>
      </c>
      <c r="AA37" s="92" t="str">
        <f>IFERROR('Gen. Prima Directa'!AA37/'Gen. Pólizas Emitidas'!AA37,"")</f>
        <v/>
      </c>
      <c r="AB37" s="92">
        <f>IFERROR('Gen. Prima Directa'!AB37/'Gen. Pólizas Emitidas'!AB37,"")</f>
        <v>35.107940122046941</v>
      </c>
      <c r="AC37" s="92" t="str">
        <f>IFERROR('Gen. Prima Directa'!AC37/'Gen. Pólizas Emitidas'!AC37,"")</f>
        <v/>
      </c>
      <c r="AD37" s="92" t="str">
        <f>IFERROR('Gen. Prima Directa'!AD37/'Gen. Pólizas Emitidas'!AD37,"")</f>
        <v/>
      </c>
      <c r="AE37" s="92" t="str">
        <f>IFERROR('Gen. Prima Directa'!AE37/'Gen. Pólizas Emitidas'!AE37,"")</f>
        <v/>
      </c>
      <c r="AF37" s="92" t="str">
        <f>IFERROR('Gen. Prima Directa'!AF37/'Gen. Pólizas Emitidas'!AF37,"")</f>
        <v/>
      </c>
      <c r="AG37" s="92" t="str">
        <f>IFERROR('Gen. Prima Directa'!AG37/'Gen. Pólizas Emitidas'!AG37,"")</f>
        <v/>
      </c>
      <c r="AH37" s="92" t="str">
        <f>IFERROR('Gen. Prima Directa'!AH37/'Gen. Pólizas Emitidas'!AH37,"")</f>
        <v/>
      </c>
      <c r="AI37" s="92" t="str">
        <f>IFERROR('Gen. Prima Directa'!AI37/'Gen. Pólizas Emitidas'!AI37,"")</f>
        <v/>
      </c>
      <c r="AJ37" s="92" t="str">
        <f>IFERROR('Gen. Prima Directa'!AJ37/'Gen. Pólizas Emitidas'!AJ37,"")</f>
        <v/>
      </c>
      <c r="AK37" s="92" t="str">
        <f>IFERROR('Gen. Prima Directa'!AK37/'Gen. Pólizas Emitidas'!AK37,"")</f>
        <v/>
      </c>
      <c r="AL37" s="92" t="str">
        <f>IFERROR('Gen. Prima Directa'!AL37/'Gen. Pólizas Emitidas'!AL37,"")</f>
        <v/>
      </c>
      <c r="AM37" s="92" t="str">
        <f>IFERROR('Gen. Prima Directa'!AM37/'Gen. Pólizas Emitidas'!AM37,"")</f>
        <v/>
      </c>
      <c r="AN37" s="92" t="str">
        <f>IFERROR('Gen. Prima Directa'!AN37/'Gen. Pólizas Emitidas'!AN37,"")</f>
        <v/>
      </c>
      <c r="AO37" s="92" t="str">
        <f>IFERROR('Gen. Prima Directa'!AO37/'Gen. Pólizas Emitidas'!AO37,"")</f>
        <v/>
      </c>
      <c r="AP37" s="92" t="str">
        <f>IFERROR('Gen. Prima Directa'!AP37/'Gen. Pólizas Emitidas'!AP37,"")</f>
        <v/>
      </c>
      <c r="AQ37" s="92">
        <f>IFERROR('Gen. Prima Directa'!AQ37/'Gen. Pólizas Emitidas'!AQ37,"")</f>
        <v>16.596247391766326</v>
      </c>
      <c r="AS37" s="92">
        <f>IFERROR('Gen. Prima Directa'!AS37/'Gen. Pólizas Emitidas'!AS37,"")</f>
        <v>13.184015421014308</v>
      </c>
      <c r="AT37" s="71">
        <f t="shared" si="0"/>
        <v>0.25881583582746592</v>
      </c>
    </row>
    <row r="38" spans="2:46">
      <c r="B38" s="73" t="s">
        <v>321</v>
      </c>
      <c r="C38" s="92" t="str">
        <f>IFERROR('Gen. Prima Directa'!C38/'Gen. Pólizas Emitidas'!C38,"")</f>
        <v/>
      </c>
      <c r="D38" s="92" t="str">
        <f>IFERROR('Gen. Prima Directa'!D38/'Gen. Pólizas Emitidas'!D38,"")</f>
        <v/>
      </c>
      <c r="E38" s="92" t="str">
        <f>IFERROR('Gen. Prima Directa'!E38/'Gen. Pólizas Emitidas'!E38,"")</f>
        <v/>
      </c>
      <c r="F38" s="92" t="str">
        <f>IFERROR('Gen. Prima Directa'!F38/'Gen. Pólizas Emitidas'!F38,"")</f>
        <v/>
      </c>
      <c r="G38" s="92">
        <f>IFERROR('Gen. Prima Directa'!G38/'Gen. Pólizas Emitidas'!G38,"")</f>
        <v>2132.2637727070237</v>
      </c>
      <c r="H38" s="92" t="str">
        <f>IFERROR('Gen. Prima Directa'!H38/'Gen. Pólizas Emitidas'!H38,"")</f>
        <v/>
      </c>
      <c r="I38" s="92" t="str">
        <f>IFERROR('Gen. Prima Directa'!I38/'Gen. Pólizas Emitidas'!I38,"")</f>
        <v/>
      </c>
      <c r="J38" s="92" t="str">
        <f>IFERROR('Gen. Prima Directa'!J38/'Gen. Pólizas Emitidas'!J38,"")</f>
        <v/>
      </c>
      <c r="K38" s="92">
        <f>IFERROR('Gen. Prima Directa'!K38/'Gen. Pólizas Emitidas'!K38,"")</f>
        <v>5852.5690800871153</v>
      </c>
      <c r="L38" s="92" t="str">
        <f>IFERROR('Gen. Prima Directa'!L38/'Gen. Pólizas Emitidas'!L38,"")</f>
        <v/>
      </c>
      <c r="M38" s="92">
        <f>IFERROR('Gen. Prima Directa'!M38/'Gen. Pólizas Emitidas'!M38,"")</f>
        <v>14966.318329989566</v>
      </c>
      <c r="N38" s="92">
        <f>IFERROR('Gen. Prima Directa'!N38/'Gen. Pólizas Emitidas'!N38,"")</f>
        <v>2313.2860199137485</v>
      </c>
      <c r="O38" s="92" t="str">
        <f>IFERROR('Gen. Prima Directa'!O38/'Gen. Pólizas Emitidas'!O38,"")</f>
        <v/>
      </c>
      <c r="P38" s="92" t="str">
        <f>IFERROR('Gen. Prima Directa'!P38/'Gen. Pólizas Emitidas'!P38,"")</f>
        <v/>
      </c>
      <c r="Q38" s="92" t="str">
        <f>IFERROR('Gen. Prima Directa'!Q38/'Gen. Pólizas Emitidas'!Q38,"")</f>
        <v/>
      </c>
      <c r="R38" s="92" t="str">
        <f>IFERROR('Gen. Prima Directa'!R38/'Gen. Pólizas Emitidas'!R38,"")</f>
        <v/>
      </c>
      <c r="S38" s="92" t="str">
        <f>IFERROR('Gen. Prima Directa'!S38/'Gen. Pólizas Emitidas'!S38,"")</f>
        <v/>
      </c>
      <c r="T38" s="92" t="str">
        <f>IFERROR('Gen. Prima Directa'!T38/'Gen. Pólizas Emitidas'!T38,"")</f>
        <v/>
      </c>
      <c r="U38" s="92">
        <f>IFERROR('Gen. Prima Directa'!U38/'Gen. Pólizas Emitidas'!U38,"")</f>
        <v>4304.9947791817804</v>
      </c>
      <c r="V38" s="92" t="str">
        <f>IFERROR('Gen. Prima Directa'!V38/'Gen. Pólizas Emitidas'!V38,"")</f>
        <v/>
      </c>
      <c r="W38" s="92">
        <f>IFERROR('Gen. Prima Directa'!W38/'Gen. Pólizas Emitidas'!W38,"")</f>
        <v>4933.5456279477585</v>
      </c>
      <c r="X38" s="92" t="str">
        <f>IFERROR('Gen. Prima Directa'!X38/'Gen. Pólizas Emitidas'!X38,"")</f>
        <v/>
      </c>
      <c r="Y38" s="92" t="str">
        <f>IFERROR('Gen. Prima Directa'!Y38/'Gen. Pólizas Emitidas'!Y38,"")</f>
        <v/>
      </c>
      <c r="Z38" s="92" t="str">
        <f>IFERROR('Gen. Prima Directa'!Z38/'Gen. Pólizas Emitidas'!Z38,"")</f>
        <v/>
      </c>
      <c r="AA38" s="92" t="str">
        <f>IFERROR('Gen. Prima Directa'!AA38/'Gen. Pólizas Emitidas'!AA38,"")</f>
        <v/>
      </c>
      <c r="AB38" s="92" t="str">
        <f>IFERROR('Gen. Prima Directa'!AB38/'Gen. Pólizas Emitidas'!AB38,"")</f>
        <v/>
      </c>
      <c r="AC38" s="92" t="str">
        <f>IFERROR('Gen. Prima Directa'!AC38/'Gen. Pólizas Emitidas'!AC38,"")</f>
        <v/>
      </c>
      <c r="AD38" s="92" t="str">
        <f>IFERROR('Gen. Prima Directa'!AD38/'Gen. Pólizas Emitidas'!AD38,"")</f>
        <v/>
      </c>
      <c r="AE38" s="92" t="str">
        <f>IFERROR('Gen. Prima Directa'!AE38/'Gen. Pólizas Emitidas'!AE38,"")</f>
        <v/>
      </c>
      <c r="AF38" s="92" t="str">
        <f>IFERROR('Gen. Prima Directa'!AF38/'Gen. Pólizas Emitidas'!AF38,"")</f>
        <v/>
      </c>
      <c r="AG38" s="92" t="str">
        <f>IFERROR('Gen. Prima Directa'!AG38/'Gen. Pólizas Emitidas'!AG38,"")</f>
        <v/>
      </c>
      <c r="AH38" s="92" t="str">
        <f>IFERROR('Gen. Prima Directa'!AH38/'Gen. Pólizas Emitidas'!AH38,"")</f>
        <v/>
      </c>
      <c r="AI38" s="92" t="str">
        <f>IFERROR('Gen. Prima Directa'!AI38/'Gen. Pólizas Emitidas'!AI38,"")</f>
        <v/>
      </c>
      <c r="AJ38" s="92" t="str">
        <f>IFERROR('Gen. Prima Directa'!AJ38/'Gen. Pólizas Emitidas'!AJ38,"")</f>
        <v/>
      </c>
      <c r="AK38" s="92" t="str">
        <f>IFERROR('Gen. Prima Directa'!AK38/'Gen. Pólizas Emitidas'!AK38,"")</f>
        <v/>
      </c>
      <c r="AL38" s="92" t="str">
        <f>IFERROR('Gen. Prima Directa'!AL38/'Gen. Pólizas Emitidas'!AL38,"")</f>
        <v/>
      </c>
      <c r="AM38" s="92" t="str">
        <f>IFERROR('Gen. Prima Directa'!AM38/'Gen. Pólizas Emitidas'!AM38,"")</f>
        <v/>
      </c>
      <c r="AN38" s="92" t="str">
        <f>IFERROR('Gen. Prima Directa'!AN38/'Gen. Pólizas Emitidas'!AN38,"")</f>
        <v/>
      </c>
      <c r="AO38" s="92" t="str">
        <f>IFERROR('Gen. Prima Directa'!AO38/'Gen. Pólizas Emitidas'!AO38,"")</f>
        <v/>
      </c>
      <c r="AP38" s="92" t="str">
        <f>IFERROR('Gen. Prima Directa'!AP38/'Gen. Pólizas Emitidas'!AP38,"")</f>
        <v/>
      </c>
      <c r="AQ38" s="92">
        <f>IFERROR('Gen. Prima Directa'!AQ38/'Gen. Pólizas Emitidas'!AQ38,"")</f>
        <v>7653.1977490842191</v>
      </c>
      <c r="AS38" s="92">
        <f>IFERROR('Gen. Prima Directa'!AS38/'Gen. Pólizas Emitidas'!AS38,"")</f>
        <v>3639.1402406336351</v>
      </c>
      <c r="AT38" s="71">
        <f t="shared" si="0"/>
        <v>1.1030235833262831</v>
      </c>
    </row>
    <row r="39" spans="2:46">
      <c r="B39" s="73" t="s">
        <v>322</v>
      </c>
      <c r="C39" s="92" t="str">
        <f>IFERROR('Gen. Prima Directa'!C39/'Gen. Pólizas Emitidas'!C39,"")</f>
        <v/>
      </c>
      <c r="D39" s="92" t="str">
        <f>IFERROR('Gen. Prima Directa'!D39/'Gen. Pólizas Emitidas'!D39,"")</f>
        <v/>
      </c>
      <c r="E39" s="92" t="str">
        <f>IFERROR('Gen. Prima Directa'!E39/'Gen. Pólizas Emitidas'!E39,"")</f>
        <v/>
      </c>
      <c r="F39" s="92" t="str">
        <f>IFERROR('Gen. Prima Directa'!F39/'Gen. Pólizas Emitidas'!F39,"")</f>
        <v/>
      </c>
      <c r="G39" s="92" t="str">
        <f>IFERROR('Gen. Prima Directa'!G39/'Gen. Pólizas Emitidas'!G39,"")</f>
        <v/>
      </c>
      <c r="H39" s="92" t="str">
        <f>IFERROR('Gen. Prima Directa'!H39/'Gen. Pólizas Emitidas'!H39,"")</f>
        <v/>
      </c>
      <c r="I39" s="92" t="str">
        <f>IFERROR('Gen. Prima Directa'!I39/'Gen. Pólizas Emitidas'!I39,"")</f>
        <v/>
      </c>
      <c r="J39" s="92" t="str">
        <f>IFERROR('Gen. Prima Directa'!J39/'Gen. Pólizas Emitidas'!J39,"")</f>
        <v/>
      </c>
      <c r="K39" s="92">
        <f>IFERROR('Gen. Prima Directa'!K39/'Gen. Pólizas Emitidas'!K39,"")</f>
        <v>3937.9317781659015</v>
      </c>
      <c r="L39" s="92" t="str">
        <f>IFERROR('Gen. Prima Directa'!L39/'Gen. Pólizas Emitidas'!L39,"")</f>
        <v/>
      </c>
      <c r="M39" s="92">
        <f>IFERROR('Gen. Prima Directa'!M39/'Gen. Pólizas Emitidas'!M39,"")</f>
        <v>4821.0588125761606</v>
      </c>
      <c r="N39" s="92">
        <f>IFERROR('Gen. Prima Directa'!N39/'Gen. Pólizas Emitidas'!N39,"")</f>
        <v>958.12657773597971</v>
      </c>
      <c r="O39" s="92" t="str">
        <f>IFERROR('Gen. Prima Directa'!O39/'Gen. Pólizas Emitidas'!O39,"")</f>
        <v/>
      </c>
      <c r="P39" s="92" t="str">
        <f>IFERROR('Gen. Prima Directa'!P39/'Gen. Pólizas Emitidas'!P39,"")</f>
        <v/>
      </c>
      <c r="Q39" s="92" t="str">
        <f>IFERROR('Gen. Prima Directa'!Q39/'Gen. Pólizas Emitidas'!Q39,"")</f>
        <v/>
      </c>
      <c r="R39" s="92" t="str">
        <f>IFERROR('Gen. Prima Directa'!R39/'Gen. Pólizas Emitidas'!R39,"")</f>
        <v/>
      </c>
      <c r="S39" s="92" t="str">
        <f>IFERROR('Gen. Prima Directa'!S39/'Gen. Pólizas Emitidas'!S39,"")</f>
        <v/>
      </c>
      <c r="T39" s="92" t="str">
        <f>IFERROR('Gen. Prima Directa'!T39/'Gen. Pólizas Emitidas'!T39,"")</f>
        <v/>
      </c>
      <c r="U39" s="92">
        <f>IFERROR('Gen. Prima Directa'!U39/'Gen. Pólizas Emitidas'!U39,"")</f>
        <v>1388.2364093734311</v>
      </c>
      <c r="V39" s="92" t="str">
        <f>IFERROR('Gen. Prima Directa'!V39/'Gen. Pólizas Emitidas'!V39,"")</f>
        <v/>
      </c>
      <c r="W39" s="92">
        <f>IFERROR('Gen. Prima Directa'!W39/'Gen. Pólizas Emitidas'!W39,"")</f>
        <v>2053.6987643599282</v>
      </c>
      <c r="X39" s="92" t="str">
        <f>IFERROR('Gen. Prima Directa'!X39/'Gen. Pólizas Emitidas'!X39,"")</f>
        <v/>
      </c>
      <c r="Y39" s="92" t="str">
        <f>IFERROR('Gen. Prima Directa'!Y39/'Gen. Pólizas Emitidas'!Y39,"")</f>
        <v/>
      </c>
      <c r="Z39" s="92" t="str">
        <f>IFERROR('Gen. Prima Directa'!Z39/'Gen. Pólizas Emitidas'!Z39,"")</f>
        <v/>
      </c>
      <c r="AA39" s="92" t="str">
        <f>IFERROR('Gen. Prima Directa'!AA39/'Gen. Pólizas Emitidas'!AA39,"")</f>
        <v/>
      </c>
      <c r="AB39" s="92" t="str">
        <f>IFERROR('Gen. Prima Directa'!AB39/'Gen. Pólizas Emitidas'!AB39,"")</f>
        <v/>
      </c>
      <c r="AC39" s="92" t="str">
        <f>IFERROR('Gen. Prima Directa'!AC39/'Gen. Pólizas Emitidas'!AC39,"")</f>
        <v/>
      </c>
      <c r="AD39" s="92" t="str">
        <f>IFERROR('Gen. Prima Directa'!AD39/'Gen. Pólizas Emitidas'!AD39,"")</f>
        <v/>
      </c>
      <c r="AE39" s="92" t="str">
        <f>IFERROR('Gen. Prima Directa'!AE39/'Gen. Pólizas Emitidas'!AE39,"")</f>
        <v/>
      </c>
      <c r="AF39" s="92" t="str">
        <f>IFERROR('Gen. Prima Directa'!AF39/'Gen. Pólizas Emitidas'!AF39,"")</f>
        <v/>
      </c>
      <c r="AG39" s="92" t="str">
        <f>IFERROR('Gen. Prima Directa'!AG39/'Gen. Pólizas Emitidas'!AG39,"")</f>
        <v/>
      </c>
      <c r="AH39" s="92" t="str">
        <f>IFERROR('Gen. Prima Directa'!AH39/'Gen. Pólizas Emitidas'!AH39,"")</f>
        <v/>
      </c>
      <c r="AI39" s="92" t="str">
        <f>IFERROR('Gen. Prima Directa'!AI39/'Gen. Pólizas Emitidas'!AI39,"")</f>
        <v/>
      </c>
      <c r="AJ39" s="92" t="str">
        <f>IFERROR('Gen. Prima Directa'!AJ39/'Gen. Pólizas Emitidas'!AJ39,"")</f>
        <v/>
      </c>
      <c r="AK39" s="92" t="str">
        <f>IFERROR('Gen. Prima Directa'!AK39/'Gen. Pólizas Emitidas'!AK39,"")</f>
        <v/>
      </c>
      <c r="AL39" s="92" t="str">
        <f>IFERROR('Gen. Prima Directa'!AL39/'Gen. Pólizas Emitidas'!AL39,"")</f>
        <v/>
      </c>
      <c r="AM39" s="92" t="str">
        <f>IFERROR('Gen. Prima Directa'!AM39/'Gen. Pólizas Emitidas'!AM39,"")</f>
        <v/>
      </c>
      <c r="AN39" s="92" t="str">
        <f>IFERROR('Gen. Prima Directa'!AN39/'Gen. Pólizas Emitidas'!AN39,"")</f>
        <v/>
      </c>
      <c r="AO39" s="92" t="str">
        <f>IFERROR('Gen. Prima Directa'!AO39/'Gen. Pólizas Emitidas'!AO39,"")</f>
        <v/>
      </c>
      <c r="AP39" s="92" t="str">
        <f>IFERROR('Gen. Prima Directa'!AP39/'Gen. Pólizas Emitidas'!AP39,"")</f>
        <v/>
      </c>
      <c r="AQ39" s="92">
        <f>IFERROR('Gen. Prima Directa'!AQ39/'Gen. Pólizas Emitidas'!AQ39,"")</f>
        <v>3325.8239642245107</v>
      </c>
      <c r="AS39" s="92">
        <f>IFERROR('Gen. Prima Directa'!AS39/'Gen. Pólizas Emitidas'!AS39,"")</f>
        <v>1390.8993106585922</v>
      </c>
      <c r="AT39" s="71">
        <f t="shared" si="0"/>
        <v>1.3911320817678239</v>
      </c>
    </row>
    <row r="40" spans="2:46">
      <c r="B40" s="73" t="s">
        <v>323</v>
      </c>
      <c r="C40" s="92" t="str">
        <f>IFERROR('Gen. Prima Directa'!C40/'Gen. Pólizas Emitidas'!C40,"")</f>
        <v/>
      </c>
      <c r="D40" s="92" t="str">
        <f>IFERROR('Gen. Prima Directa'!D40/'Gen. Pólizas Emitidas'!D40,"")</f>
        <v/>
      </c>
      <c r="E40" s="92" t="str">
        <f>IFERROR('Gen. Prima Directa'!E40/'Gen. Pólizas Emitidas'!E40,"")</f>
        <v/>
      </c>
      <c r="F40" s="92" t="str">
        <f>IFERROR('Gen. Prima Directa'!F40/'Gen. Pólizas Emitidas'!F40,"")</f>
        <v/>
      </c>
      <c r="G40" s="92" t="str">
        <f>IFERROR('Gen. Prima Directa'!G40/'Gen. Pólizas Emitidas'!G40,"")</f>
        <v/>
      </c>
      <c r="H40" s="92" t="str">
        <f>IFERROR('Gen. Prima Directa'!H40/'Gen. Pólizas Emitidas'!H40,"")</f>
        <v/>
      </c>
      <c r="I40" s="92" t="str">
        <f>IFERROR('Gen. Prima Directa'!I40/'Gen. Pólizas Emitidas'!I40,"")</f>
        <v/>
      </c>
      <c r="J40" s="92" t="str">
        <f>IFERROR('Gen. Prima Directa'!J40/'Gen. Pólizas Emitidas'!J40,"")</f>
        <v/>
      </c>
      <c r="K40" s="92" t="str">
        <f>IFERROR('Gen. Prima Directa'!K40/'Gen. Pólizas Emitidas'!K40,"")</f>
        <v/>
      </c>
      <c r="L40" s="92" t="str">
        <f>IFERROR('Gen. Prima Directa'!L40/'Gen. Pólizas Emitidas'!L40,"")</f>
        <v/>
      </c>
      <c r="M40" s="92" t="str">
        <f>IFERROR('Gen. Prima Directa'!M40/'Gen. Pólizas Emitidas'!M40,"")</f>
        <v/>
      </c>
      <c r="N40" s="92" t="str">
        <f>IFERROR('Gen. Prima Directa'!N40/'Gen. Pólizas Emitidas'!N40,"")</f>
        <v/>
      </c>
      <c r="O40" s="92" t="str">
        <f>IFERROR('Gen. Prima Directa'!O40/'Gen. Pólizas Emitidas'!O40,"")</f>
        <v/>
      </c>
      <c r="P40" s="92" t="str">
        <f>IFERROR('Gen. Prima Directa'!P40/'Gen. Pólizas Emitidas'!P40,"")</f>
        <v/>
      </c>
      <c r="Q40" s="92" t="str">
        <f>IFERROR('Gen. Prima Directa'!Q40/'Gen. Pólizas Emitidas'!Q40,"")</f>
        <v/>
      </c>
      <c r="R40" s="92" t="str">
        <f>IFERROR('Gen. Prima Directa'!R40/'Gen. Pólizas Emitidas'!R40,"")</f>
        <v/>
      </c>
      <c r="S40" s="92" t="str">
        <f>IFERROR('Gen. Prima Directa'!S40/'Gen. Pólizas Emitidas'!S40,"")</f>
        <v/>
      </c>
      <c r="T40" s="92" t="str">
        <f>IFERROR('Gen. Prima Directa'!T40/'Gen. Pólizas Emitidas'!T40,"")</f>
        <v/>
      </c>
      <c r="U40" s="92" t="str">
        <f>IFERROR('Gen. Prima Directa'!U40/'Gen. Pólizas Emitidas'!U40,"")</f>
        <v/>
      </c>
      <c r="V40" s="92" t="str">
        <f>IFERROR('Gen. Prima Directa'!V40/'Gen. Pólizas Emitidas'!V40,"")</f>
        <v/>
      </c>
      <c r="W40" s="92" t="str">
        <f>IFERROR('Gen. Prima Directa'!W40/'Gen. Pólizas Emitidas'!W40,"")</f>
        <v/>
      </c>
      <c r="X40" s="92" t="str">
        <f>IFERROR('Gen. Prima Directa'!X40/'Gen. Pólizas Emitidas'!X40,"")</f>
        <v/>
      </c>
      <c r="Y40" s="92" t="str">
        <f>IFERROR('Gen. Prima Directa'!Y40/'Gen. Pólizas Emitidas'!Y40,"")</f>
        <v/>
      </c>
      <c r="Z40" s="92" t="str">
        <f>IFERROR('Gen. Prima Directa'!Z40/'Gen. Pólizas Emitidas'!Z40,"")</f>
        <v/>
      </c>
      <c r="AA40" s="92" t="str">
        <f>IFERROR('Gen. Prima Directa'!AA40/'Gen. Pólizas Emitidas'!AA40,"")</f>
        <v/>
      </c>
      <c r="AB40" s="92" t="str">
        <f>IFERROR('Gen. Prima Directa'!AB40/'Gen. Pólizas Emitidas'!AB40,"")</f>
        <v/>
      </c>
      <c r="AC40" s="92" t="str">
        <f>IFERROR('Gen. Prima Directa'!AC40/'Gen. Pólizas Emitidas'!AC40,"")</f>
        <v/>
      </c>
      <c r="AD40" s="92" t="str">
        <f>IFERROR('Gen. Prima Directa'!AD40/'Gen. Pólizas Emitidas'!AD40,"")</f>
        <v/>
      </c>
      <c r="AE40" s="92" t="str">
        <f>IFERROR('Gen. Prima Directa'!AE40/'Gen. Pólizas Emitidas'!AE40,"")</f>
        <v/>
      </c>
      <c r="AF40" s="92" t="str">
        <f>IFERROR('Gen. Prima Directa'!AF40/'Gen. Pólizas Emitidas'!AF40,"")</f>
        <v/>
      </c>
      <c r="AG40" s="92" t="str">
        <f>IFERROR('Gen. Prima Directa'!AG40/'Gen. Pólizas Emitidas'!AG40,"")</f>
        <v/>
      </c>
      <c r="AH40" s="92" t="str">
        <f>IFERROR('Gen. Prima Directa'!AH40/'Gen. Pólizas Emitidas'!AH40,"")</f>
        <v/>
      </c>
      <c r="AI40" s="92" t="str">
        <f>IFERROR('Gen. Prima Directa'!AI40/'Gen. Pólizas Emitidas'!AI40,"")</f>
        <v/>
      </c>
      <c r="AJ40" s="92" t="str">
        <f>IFERROR('Gen. Prima Directa'!AJ40/'Gen. Pólizas Emitidas'!AJ40,"")</f>
        <v/>
      </c>
      <c r="AK40" s="92" t="str">
        <f>IFERROR('Gen. Prima Directa'!AK40/'Gen. Pólizas Emitidas'!AK40,"")</f>
        <v/>
      </c>
      <c r="AL40" s="92" t="str">
        <f>IFERROR('Gen. Prima Directa'!AL40/'Gen. Pólizas Emitidas'!AL40,"")</f>
        <v/>
      </c>
      <c r="AM40" s="92" t="str">
        <f>IFERROR('Gen. Prima Directa'!AM40/'Gen. Pólizas Emitidas'!AM40,"")</f>
        <v/>
      </c>
      <c r="AN40" s="92" t="str">
        <f>IFERROR('Gen. Prima Directa'!AN40/'Gen. Pólizas Emitidas'!AN40,"")</f>
        <v/>
      </c>
      <c r="AO40" s="92" t="str">
        <f>IFERROR('Gen. Prima Directa'!AO40/'Gen. Pólizas Emitidas'!AO40,"")</f>
        <v/>
      </c>
      <c r="AP40" s="92" t="str">
        <f>IFERROR('Gen. Prima Directa'!AP40/'Gen. Pólizas Emitidas'!AP40,"")</f>
        <v/>
      </c>
      <c r="AQ40" s="92" t="str">
        <f>IFERROR('Gen. Prima Directa'!AQ40/'Gen. Pólizas Emitidas'!AQ40,"")</f>
        <v/>
      </c>
      <c r="AS40" s="92" t="str">
        <f>IFERROR('Gen. Prima Directa'!AS40/'Gen. Pólizas Emitidas'!AS40,"")</f>
        <v/>
      </c>
      <c r="AT40" s="71" t="str">
        <f t="shared" si="0"/>
        <v/>
      </c>
    </row>
    <row r="41" spans="2:46">
      <c r="B41" s="73" t="s">
        <v>324</v>
      </c>
      <c r="C41" s="92" t="str">
        <f>IFERROR('Gen. Prima Directa'!C41/'Gen. Pólizas Emitidas'!C41,"")</f>
        <v/>
      </c>
      <c r="D41" s="92" t="str">
        <f>IFERROR('Gen. Prima Directa'!D41/'Gen. Pólizas Emitidas'!D41,"")</f>
        <v/>
      </c>
      <c r="E41" s="92" t="str">
        <f>IFERROR('Gen. Prima Directa'!E41/'Gen. Pólizas Emitidas'!E41,"")</f>
        <v/>
      </c>
      <c r="F41" s="92" t="str">
        <f>IFERROR('Gen. Prima Directa'!F41/'Gen. Pólizas Emitidas'!F41,"")</f>
        <v/>
      </c>
      <c r="G41" s="92" t="str">
        <f>IFERROR('Gen. Prima Directa'!G41/'Gen. Pólizas Emitidas'!G41,"")</f>
        <v/>
      </c>
      <c r="H41" s="92" t="str">
        <f>IFERROR('Gen. Prima Directa'!H41/'Gen. Pólizas Emitidas'!H41,"")</f>
        <v/>
      </c>
      <c r="I41" s="92" t="str">
        <f>IFERROR('Gen. Prima Directa'!I41/'Gen. Pólizas Emitidas'!I41,"")</f>
        <v/>
      </c>
      <c r="J41" s="92" t="str">
        <f>IFERROR('Gen. Prima Directa'!J41/'Gen. Pólizas Emitidas'!J41,"")</f>
        <v/>
      </c>
      <c r="K41" s="92" t="str">
        <f>IFERROR('Gen. Prima Directa'!K41/'Gen. Pólizas Emitidas'!K41,"")</f>
        <v/>
      </c>
      <c r="L41" s="92" t="str">
        <f>IFERROR('Gen. Prima Directa'!L41/'Gen. Pólizas Emitidas'!L41,"")</f>
        <v/>
      </c>
      <c r="M41" s="92" t="str">
        <f>IFERROR('Gen. Prima Directa'!M41/'Gen. Pólizas Emitidas'!M41,"")</f>
        <v/>
      </c>
      <c r="N41" s="92" t="str">
        <f>IFERROR('Gen. Prima Directa'!N41/'Gen. Pólizas Emitidas'!N41,"")</f>
        <v/>
      </c>
      <c r="O41" s="92" t="str">
        <f>IFERROR('Gen. Prima Directa'!O41/'Gen. Pólizas Emitidas'!O41,"")</f>
        <v/>
      </c>
      <c r="P41" s="92">
        <f>IFERROR('Gen. Prima Directa'!P41/'Gen. Pólizas Emitidas'!P41,"")</f>
        <v>0.66791025243931523</v>
      </c>
      <c r="Q41" s="92" t="str">
        <f>IFERROR('Gen. Prima Directa'!Q41/'Gen. Pólizas Emitidas'!Q41,"")</f>
        <v/>
      </c>
      <c r="R41" s="92" t="str">
        <f>IFERROR('Gen. Prima Directa'!R41/'Gen. Pólizas Emitidas'!R41,"")</f>
        <v/>
      </c>
      <c r="S41" s="92" t="str">
        <f>IFERROR('Gen. Prima Directa'!S41/'Gen. Pólizas Emitidas'!S41,"")</f>
        <v/>
      </c>
      <c r="T41" s="92">
        <f>IFERROR('Gen. Prima Directa'!T41/'Gen. Pólizas Emitidas'!T41,"")</f>
        <v>7.4492691756203762</v>
      </c>
      <c r="U41" s="92" t="str">
        <f>IFERROR('Gen. Prima Directa'!U41/'Gen. Pólizas Emitidas'!U41,"")</f>
        <v/>
      </c>
      <c r="V41" s="92">
        <f>IFERROR('Gen. Prima Directa'!V41/'Gen. Pólizas Emitidas'!V41,"")</f>
        <v>34.927962705631437</v>
      </c>
      <c r="W41" s="92" t="str">
        <f>IFERROR('Gen. Prima Directa'!W41/'Gen. Pólizas Emitidas'!W41,"")</f>
        <v/>
      </c>
      <c r="X41" s="92" t="str">
        <f>IFERROR('Gen. Prima Directa'!X41/'Gen. Pólizas Emitidas'!X41,"")</f>
        <v/>
      </c>
      <c r="Y41" s="92" t="str">
        <f>IFERROR('Gen. Prima Directa'!Y41/'Gen. Pólizas Emitidas'!Y41,"")</f>
        <v/>
      </c>
      <c r="Z41" s="92" t="str">
        <f>IFERROR('Gen. Prima Directa'!Z41/'Gen. Pólizas Emitidas'!Z41,"")</f>
        <v/>
      </c>
      <c r="AA41" s="92" t="str">
        <f>IFERROR('Gen. Prima Directa'!AA41/'Gen. Pólizas Emitidas'!AA41,"")</f>
        <v/>
      </c>
      <c r="AB41" s="92" t="str">
        <f>IFERROR('Gen. Prima Directa'!AB41/'Gen. Pólizas Emitidas'!AB41,"")</f>
        <v/>
      </c>
      <c r="AC41" s="92" t="str">
        <f>IFERROR('Gen. Prima Directa'!AC41/'Gen. Pólizas Emitidas'!AC41,"")</f>
        <v/>
      </c>
      <c r="AD41" s="92" t="str">
        <f>IFERROR('Gen. Prima Directa'!AD41/'Gen. Pólizas Emitidas'!AD41,"")</f>
        <v/>
      </c>
      <c r="AE41" s="92" t="str">
        <f>IFERROR('Gen. Prima Directa'!AE41/'Gen. Pólizas Emitidas'!AE41,"")</f>
        <v/>
      </c>
      <c r="AF41" s="92" t="str">
        <f>IFERROR('Gen. Prima Directa'!AF41/'Gen. Pólizas Emitidas'!AF41,"")</f>
        <v/>
      </c>
      <c r="AG41" s="92" t="str">
        <f>IFERROR('Gen. Prima Directa'!AG41/'Gen. Pólizas Emitidas'!AG41,"")</f>
        <v/>
      </c>
      <c r="AH41" s="92" t="str">
        <f>IFERROR('Gen. Prima Directa'!AH41/'Gen. Pólizas Emitidas'!AH41,"")</f>
        <v/>
      </c>
      <c r="AI41" s="92" t="str">
        <f>IFERROR('Gen. Prima Directa'!AI41/'Gen. Pólizas Emitidas'!AI41,"")</f>
        <v/>
      </c>
      <c r="AJ41" s="92" t="str">
        <f>IFERROR('Gen. Prima Directa'!AJ41/'Gen. Pólizas Emitidas'!AJ41,"")</f>
        <v/>
      </c>
      <c r="AK41" s="92" t="str">
        <f>IFERROR('Gen. Prima Directa'!AK41/'Gen. Pólizas Emitidas'!AK41,"")</f>
        <v/>
      </c>
      <c r="AL41" s="92" t="str">
        <f>IFERROR('Gen. Prima Directa'!AL41/'Gen. Pólizas Emitidas'!AL41,"")</f>
        <v/>
      </c>
      <c r="AM41" s="92" t="str">
        <f>IFERROR('Gen. Prima Directa'!AM41/'Gen. Pólizas Emitidas'!AM41,"")</f>
        <v/>
      </c>
      <c r="AN41" s="92" t="str">
        <f>IFERROR('Gen. Prima Directa'!AN41/'Gen. Pólizas Emitidas'!AN41,"")</f>
        <v/>
      </c>
      <c r="AO41" s="92" t="str">
        <f>IFERROR('Gen. Prima Directa'!AO41/'Gen. Pólizas Emitidas'!AO41,"")</f>
        <v/>
      </c>
      <c r="AP41" s="92" t="str">
        <f>IFERROR('Gen. Prima Directa'!AP41/'Gen. Pólizas Emitidas'!AP41,"")</f>
        <v/>
      </c>
      <c r="AQ41" s="92">
        <f>IFERROR('Gen. Prima Directa'!AQ41/'Gen. Pólizas Emitidas'!AQ41,"")</f>
        <v>2.2179424949792224</v>
      </c>
      <c r="AS41" s="92">
        <f>IFERROR('Gen. Prima Directa'!AS41/'Gen. Pólizas Emitidas'!AS41,"")</f>
        <v>6.9452611221037195</v>
      </c>
      <c r="AT41" s="71">
        <f t="shared" si="0"/>
        <v>-0.68065383633734311</v>
      </c>
    </row>
    <row r="42" spans="2:46">
      <c r="B42" s="73" t="s">
        <v>325</v>
      </c>
      <c r="C42" s="92" t="str">
        <f>IFERROR('Gen. Prima Directa'!C42/'Gen. Pólizas Emitidas'!C42,"")</f>
        <v/>
      </c>
      <c r="D42" s="92" t="str">
        <f>IFERROR('Gen. Prima Directa'!D42/'Gen. Pólizas Emitidas'!D42,"")</f>
        <v/>
      </c>
      <c r="E42" s="92" t="str">
        <f>IFERROR('Gen. Prima Directa'!E42/'Gen. Pólizas Emitidas'!E42,"")</f>
        <v/>
      </c>
      <c r="F42" s="92">
        <f>IFERROR('Gen. Prima Directa'!F42/'Gen. Pólizas Emitidas'!F42,"")</f>
        <v>160.62157970228554</v>
      </c>
      <c r="G42" s="92" t="str">
        <f>IFERROR('Gen. Prima Directa'!G42/'Gen. Pólizas Emitidas'!G42,"")</f>
        <v/>
      </c>
      <c r="H42" s="92" t="str">
        <f>IFERROR('Gen. Prima Directa'!H42/'Gen. Pólizas Emitidas'!H42,"")</f>
        <v/>
      </c>
      <c r="I42" s="92" t="str">
        <f>IFERROR('Gen. Prima Directa'!I42/'Gen. Pólizas Emitidas'!I42,"")</f>
        <v/>
      </c>
      <c r="J42" s="92" t="str">
        <f>IFERROR('Gen. Prima Directa'!J42/'Gen. Pólizas Emitidas'!J42,"")</f>
        <v/>
      </c>
      <c r="K42" s="92" t="str">
        <f>IFERROR('Gen. Prima Directa'!K42/'Gen. Pólizas Emitidas'!K42,"")</f>
        <v/>
      </c>
      <c r="L42" s="92" t="str">
        <f>IFERROR('Gen. Prima Directa'!L42/'Gen. Pólizas Emitidas'!L42,"")</f>
        <v/>
      </c>
      <c r="M42" s="92" t="str">
        <f>IFERROR('Gen. Prima Directa'!M42/'Gen. Pólizas Emitidas'!M42,"")</f>
        <v/>
      </c>
      <c r="N42" s="92" t="str">
        <f>IFERROR('Gen. Prima Directa'!N42/'Gen. Pólizas Emitidas'!N42,"")</f>
        <v/>
      </c>
      <c r="O42" s="92" t="str">
        <f>IFERROR('Gen. Prima Directa'!O42/'Gen. Pólizas Emitidas'!O42,"")</f>
        <v/>
      </c>
      <c r="P42" s="92" t="str">
        <f>IFERROR('Gen. Prima Directa'!P42/'Gen. Pólizas Emitidas'!P42,"")</f>
        <v/>
      </c>
      <c r="Q42" s="92" t="str">
        <f>IFERROR('Gen. Prima Directa'!Q42/'Gen. Pólizas Emitidas'!Q42,"")</f>
        <v/>
      </c>
      <c r="R42" s="92" t="str">
        <f>IFERROR('Gen. Prima Directa'!R42/'Gen. Pólizas Emitidas'!R42,"")</f>
        <v/>
      </c>
      <c r="S42" s="92" t="str">
        <f>IFERROR('Gen. Prima Directa'!S42/'Gen. Pólizas Emitidas'!S42,"")</f>
        <v/>
      </c>
      <c r="T42" s="92" t="str">
        <f>IFERROR('Gen. Prima Directa'!T42/'Gen. Pólizas Emitidas'!T42,"")</f>
        <v/>
      </c>
      <c r="U42" s="92" t="str">
        <f>IFERROR('Gen. Prima Directa'!U42/'Gen. Pólizas Emitidas'!U42,"")</f>
        <v/>
      </c>
      <c r="V42" s="92" t="str">
        <f>IFERROR('Gen. Prima Directa'!V42/'Gen. Pólizas Emitidas'!V42,"")</f>
        <v/>
      </c>
      <c r="W42" s="92" t="str">
        <f>IFERROR('Gen. Prima Directa'!W42/'Gen. Pólizas Emitidas'!W42,"")</f>
        <v/>
      </c>
      <c r="X42" s="92" t="str">
        <f>IFERROR('Gen. Prima Directa'!X42/'Gen. Pólizas Emitidas'!X42,"")</f>
        <v/>
      </c>
      <c r="Y42" s="92" t="str">
        <f>IFERROR('Gen. Prima Directa'!Y42/'Gen. Pólizas Emitidas'!Y42,"")</f>
        <v/>
      </c>
      <c r="Z42" s="92">
        <f>IFERROR('Gen. Prima Directa'!Z42/'Gen. Pólizas Emitidas'!Z42,"")</f>
        <v>3.0052113901047228</v>
      </c>
      <c r="AA42" s="92" t="str">
        <f>IFERROR('Gen. Prima Directa'!AA42/'Gen. Pólizas Emitidas'!AA42,"")</f>
        <v/>
      </c>
      <c r="AB42" s="92" t="str">
        <f>IFERROR('Gen. Prima Directa'!AB42/'Gen. Pólizas Emitidas'!AB42,"")</f>
        <v/>
      </c>
      <c r="AC42" s="92" t="str">
        <f>IFERROR('Gen. Prima Directa'!AC42/'Gen. Pólizas Emitidas'!AC42,"")</f>
        <v/>
      </c>
      <c r="AD42" s="92" t="str">
        <f>IFERROR('Gen. Prima Directa'!AD42/'Gen. Pólizas Emitidas'!AD42,"")</f>
        <v/>
      </c>
      <c r="AE42" s="92" t="str">
        <f>IFERROR('Gen. Prima Directa'!AE42/'Gen. Pólizas Emitidas'!AE42,"")</f>
        <v/>
      </c>
      <c r="AF42" s="92" t="str">
        <f>IFERROR('Gen. Prima Directa'!AF42/'Gen. Pólizas Emitidas'!AF42,"")</f>
        <v/>
      </c>
      <c r="AG42" s="92" t="str">
        <f>IFERROR('Gen. Prima Directa'!AG42/'Gen. Pólizas Emitidas'!AG42,"")</f>
        <v/>
      </c>
      <c r="AH42" s="92" t="str">
        <f>IFERROR('Gen. Prima Directa'!AH42/'Gen. Pólizas Emitidas'!AH42,"")</f>
        <v/>
      </c>
      <c r="AI42" s="92" t="str">
        <f>IFERROR('Gen. Prima Directa'!AI42/'Gen. Pólizas Emitidas'!AI42,"")</f>
        <v/>
      </c>
      <c r="AJ42" s="92" t="str">
        <f>IFERROR('Gen. Prima Directa'!AJ42/'Gen. Pólizas Emitidas'!AJ42,"")</f>
        <v/>
      </c>
      <c r="AK42" s="92" t="str">
        <f>IFERROR('Gen. Prima Directa'!AK42/'Gen. Pólizas Emitidas'!AK42,"")</f>
        <v/>
      </c>
      <c r="AL42" s="92" t="str">
        <f>IFERROR('Gen. Prima Directa'!AL42/'Gen. Pólizas Emitidas'!AL42,"")</f>
        <v/>
      </c>
      <c r="AM42" s="92" t="str">
        <f>IFERROR('Gen. Prima Directa'!AM42/'Gen. Pólizas Emitidas'!AM42,"")</f>
        <v/>
      </c>
      <c r="AN42" s="92" t="str">
        <f>IFERROR('Gen. Prima Directa'!AN42/'Gen. Pólizas Emitidas'!AN42,"")</f>
        <v/>
      </c>
      <c r="AO42" s="92" t="str">
        <f>IFERROR('Gen. Prima Directa'!AO42/'Gen. Pólizas Emitidas'!AO42,"")</f>
        <v/>
      </c>
      <c r="AP42" s="92" t="str">
        <f>IFERROR('Gen. Prima Directa'!AP42/'Gen. Pólizas Emitidas'!AP42,"")</f>
        <v/>
      </c>
      <c r="AQ42" s="92">
        <f>IFERROR('Gen. Prima Directa'!AQ42/'Gen. Pólizas Emitidas'!AQ42,"")</f>
        <v>159.6176537894691</v>
      </c>
      <c r="AS42" s="92">
        <f>IFERROR('Gen. Prima Directa'!AS42/'Gen. Pólizas Emitidas'!AS42,"")</f>
        <v>5.1158757099638272</v>
      </c>
      <c r="AT42" s="71">
        <f t="shared" si="0"/>
        <v>30.20045576529413</v>
      </c>
    </row>
    <row r="43" spans="2:46">
      <c r="B43" s="73" t="s">
        <v>326</v>
      </c>
      <c r="C43" s="92">
        <f>IFERROR('Gen. Prima Directa'!C43/'Gen. Pólizas Emitidas'!C43,"")</f>
        <v>663.78024382053968</v>
      </c>
      <c r="D43" s="92" t="str">
        <f>IFERROR('Gen. Prima Directa'!D43/'Gen. Pólizas Emitidas'!D43,"")</f>
        <v/>
      </c>
      <c r="E43" s="92">
        <f>IFERROR('Gen. Prima Directa'!E43/'Gen. Pólizas Emitidas'!E43,"")</f>
        <v>0.62279006301744666</v>
      </c>
      <c r="F43" s="92">
        <f>IFERROR('Gen. Prima Directa'!F43/'Gen. Pólizas Emitidas'!F43,"")</f>
        <v>292.57971624122445</v>
      </c>
      <c r="G43" s="92" t="str">
        <f>IFERROR('Gen. Prima Directa'!G43/'Gen. Pólizas Emitidas'!G43,"")</f>
        <v/>
      </c>
      <c r="H43" s="92">
        <f>IFERROR('Gen. Prima Directa'!H43/'Gen. Pólizas Emitidas'!H43,"")</f>
        <v>5.8120455983462254</v>
      </c>
      <c r="I43" s="92">
        <f>IFERROR('Gen. Prima Directa'!I43/'Gen. Pólizas Emitidas'!I43,"")</f>
        <v>0.31382710131670377</v>
      </c>
      <c r="J43" s="92">
        <f>IFERROR('Gen. Prima Directa'!J43/'Gen. Pólizas Emitidas'!J43,"")</f>
        <v>123.66070918637368</v>
      </c>
      <c r="K43" s="92" t="str">
        <f>IFERROR('Gen. Prima Directa'!K43/'Gen. Pólizas Emitidas'!K43,"")</f>
        <v/>
      </c>
      <c r="L43" s="92">
        <f>IFERROR('Gen. Prima Directa'!L43/'Gen. Pólizas Emitidas'!L43,"")</f>
        <v>1.497189096545763</v>
      </c>
      <c r="M43" s="92" t="str">
        <f>IFERROR('Gen. Prima Directa'!M43/'Gen. Pólizas Emitidas'!M43,"")</f>
        <v/>
      </c>
      <c r="N43" s="92" t="str">
        <f>IFERROR('Gen. Prima Directa'!N43/'Gen. Pólizas Emitidas'!N43,"")</f>
        <v/>
      </c>
      <c r="O43" s="92">
        <f>IFERROR('Gen. Prima Directa'!O43/'Gen. Pólizas Emitidas'!O43,"")</f>
        <v>1635.8661962037697</v>
      </c>
      <c r="P43" s="92" t="str">
        <f>IFERROR('Gen. Prima Directa'!P43/'Gen. Pólizas Emitidas'!P43,"")</f>
        <v/>
      </c>
      <c r="Q43" s="92">
        <f>IFERROR('Gen. Prima Directa'!Q43/'Gen. Pólizas Emitidas'!Q43,"")</f>
        <v>106.7092399244443</v>
      </c>
      <c r="R43" s="92">
        <f>IFERROR('Gen. Prima Directa'!R43/'Gen. Pólizas Emitidas'!R43,"")</f>
        <v>67.728752145316875</v>
      </c>
      <c r="S43" s="92" t="str">
        <f>IFERROR('Gen. Prima Directa'!S43/'Gen. Pólizas Emitidas'!S43,"")</f>
        <v/>
      </c>
      <c r="T43" s="92">
        <f>IFERROR('Gen. Prima Directa'!T43/'Gen. Pólizas Emitidas'!T43,"")</f>
        <v>1.7982955588649239</v>
      </c>
      <c r="U43" s="92" t="str">
        <f>IFERROR('Gen. Prima Directa'!U43/'Gen. Pólizas Emitidas'!U43,"")</f>
        <v/>
      </c>
      <c r="V43" s="92">
        <f>IFERROR('Gen. Prima Directa'!V43/'Gen. Pólizas Emitidas'!V43,"")</f>
        <v>1.1317114952577687</v>
      </c>
      <c r="W43" s="92" t="str">
        <f>IFERROR('Gen. Prima Directa'!W43/'Gen. Pólizas Emitidas'!W43,"")</f>
        <v/>
      </c>
      <c r="X43" s="92">
        <f>IFERROR('Gen. Prima Directa'!X43/'Gen. Pólizas Emitidas'!X43,"")</f>
        <v>979.0781843509161</v>
      </c>
      <c r="Y43" s="92">
        <f>IFERROR('Gen. Prima Directa'!Y43/'Gen. Pólizas Emitidas'!Y43,"")</f>
        <v>25.535010564565852</v>
      </c>
      <c r="Z43" s="92" t="str">
        <f>IFERROR('Gen. Prima Directa'!Z43/'Gen. Pólizas Emitidas'!Z43,"")</f>
        <v/>
      </c>
      <c r="AA43" s="92">
        <f>IFERROR('Gen. Prima Directa'!AA43/'Gen. Pólizas Emitidas'!AA43,"")</f>
        <v>205.01031075932667</v>
      </c>
      <c r="AB43" s="92">
        <f>IFERROR('Gen. Prima Directa'!AB43/'Gen. Pólizas Emitidas'!AB43,"")</f>
        <v>10.03267674568915</v>
      </c>
      <c r="AC43" s="92">
        <f>IFERROR('Gen. Prima Directa'!AC43/'Gen. Pólizas Emitidas'!AC43,"")</f>
        <v>14.182192681741999</v>
      </c>
      <c r="AD43" s="92">
        <f>IFERROR('Gen. Prima Directa'!AD43/'Gen. Pólizas Emitidas'!AD43,"")</f>
        <v>21.444035938194958</v>
      </c>
      <c r="AE43" s="92" t="str">
        <f>IFERROR('Gen. Prima Directa'!AE43/'Gen. Pólizas Emitidas'!AE43,"")</f>
        <v/>
      </c>
      <c r="AF43" s="92" t="str">
        <f>IFERROR('Gen. Prima Directa'!AF43/'Gen. Pólizas Emitidas'!AF43,"")</f>
        <v/>
      </c>
      <c r="AG43" s="92" t="str">
        <f>IFERROR('Gen. Prima Directa'!AG43/'Gen. Pólizas Emitidas'!AG43,"")</f>
        <v/>
      </c>
      <c r="AH43" s="92" t="str">
        <f>IFERROR('Gen. Prima Directa'!AH43/'Gen. Pólizas Emitidas'!AH43,"")</f>
        <v/>
      </c>
      <c r="AI43" s="92" t="str">
        <f>IFERROR('Gen. Prima Directa'!AI43/'Gen. Pólizas Emitidas'!AI43,"")</f>
        <v/>
      </c>
      <c r="AJ43" s="92" t="str">
        <f>IFERROR('Gen. Prima Directa'!AJ43/'Gen. Pólizas Emitidas'!AJ43,"")</f>
        <v/>
      </c>
      <c r="AK43" s="92" t="str">
        <f>IFERROR('Gen. Prima Directa'!AK43/'Gen. Pólizas Emitidas'!AK43,"")</f>
        <v/>
      </c>
      <c r="AL43" s="92" t="str">
        <f>IFERROR('Gen. Prima Directa'!AL43/'Gen. Pólizas Emitidas'!AL43,"")</f>
        <v/>
      </c>
      <c r="AM43" s="92" t="str">
        <f>IFERROR('Gen. Prima Directa'!AM43/'Gen. Pólizas Emitidas'!AM43,"")</f>
        <v/>
      </c>
      <c r="AN43" s="92" t="str">
        <f>IFERROR('Gen. Prima Directa'!AN43/'Gen. Pólizas Emitidas'!AN43,"")</f>
        <v/>
      </c>
      <c r="AO43" s="92" t="str">
        <f>IFERROR('Gen. Prima Directa'!AO43/'Gen. Pólizas Emitidas'!AO43,"")</f>
        <v/>
      </c>
      <c r="AP43" s="92" t="str">
        <f>IFERROR('Gen. Prima Directa'!AP43/'Gen. Pólizas Emitidas'!AP43,"")</f>
        <v/>
      </c>
      <c r="AQ43" s="92">
        <f>IFERROR('Gen. Prima Directa'!AQ43/'Gen. Pólizas Emitidas'!AQ43,"")</f>
        <v>3.6618254571467506</v>
      </c>
      <c r="AS43" s="92">
        <f>IFERROR('Gen. Prima Directa'!AS43/'Gen. Pólizas Emitidas'!AS43,"")</f>
        <v>6.1739200099839984</v>
      </c>
      <c r="AT43" s="71">
        <f t="shared" si="0"/>
        <v>-0.40688809520934477</v>
      </c>
    </row>
    <row r="44" spans="2:46">
      <c r="B44" s="76" t="s">
        <v>327</v>
      </c>
      <c r="C44" s="93">
        <f>IFERROR('Gen. Prima Directa'!C44/'Gen. Pólizas Emitidas'!C44,"")</f>
        <v>287.13553281370173</v>
      </c>
      <c r="D44" s="93" t="str">
        <f>IFERROR('Gen. Prima Directa'!D44/'Gen. Pólizas Emitidas'!D44,"")</f>
        <v/>
      </c>
      <c r="E44" s="93">
        <f>IFERROR('Gen. Prima Directa'!E44/'Gen. Pólizas Emitidas'!E44,"")</f>
        <v>1.6602564501931141</v>
      </c>
      <c r="F44" s="93">
        <f>IFERROR('Gen. Prima Directa'!F44/'Gen. Pólizas Emitidas'!F44,"")</f>
        <v>34.306814474202774</v>
      </c>
      <c r="G44" s="93">
        <f>IFERROR('Gen. Prima Directa'!G44/'Gen. Pólizas Emitidas'!G44,"")</f>
        <v>41.950792244077959</v>
      </c>
      <c r="H44" s="93">
        <f>IFERROR('Gen. Prima Directa'!H44/'Gen. Pólizas Emitidas'!H44,"")</f>
        <v>20.856564552162009</v>
      </c>
      <c r="I44" s="93">
        <f>IFERROR('Gen. Prima Directa'!I44/'Gen. Pólizas Emitidas'!I44,"")</f>
        <v>3.7060821676522528</v>
      </c>
      <c r="J44" s="93">
        <f>IFERROR('Gen. Prima Directa'!J44/'Gen. Pólizas Emitidas'!J44,"")</f>
        <v>104.36954890461021</v>
      </c>
      <c r="K44" s="93">
        <f>IFERROR('Gen. Prima Directa'!K44/'Gen. Pólizas Emitidas'!K44,"")</f>
        <v>4618.6917077378885</v>
      </c>
      <c r="L44" s="93">
        <f>IFERROR('Gen. Prima Directa'!L44/'Gen. Pólizas Emitidas'!L44,"")</f>
        <v>1.7310745651637169</v>
      </c>
      <c r="M44" s="93">
        <f>IFERROR('Gen. Prima Directa'!M44/'Gen. Pólizas Emitidas'!M44,"")</f>
        <v>63.214744208219365</v>
      </c>
      <c r="N44" s="93">
        <f>IFERROR('Gen. Prima Directa'!N44/'Gen. Pólizas Emitidas'!N44,"")</f>
        <v>1675.5639294771515</v>
      </c>
      <c r="O44" s="93">
        <f>IFERROR('Gen. Prima Directa'!O44/'Gen. Pólizas Emitidas'!O44,"")</f>
        <v>1635.8661962037697</v>
      </c>
      <c r="P44" s="93">
        <f>IFERROR('Gen. Prima Directa'!P44/'Gen. Pólizas Emitidas'!P44,"")</f>
        <v>4.3910505614769226</v>
      </c>
      <c r="Q44" s="93">
        <f>IFERROR('Gen. Prima Directa'!Q44/'Gen. Pólizas Emitidas'!Q44,"")</f>
        <v>97.000289256735158</v>
      </c>
      <c r="R44" s="93">
        <f>IFERROR('Gen. Prima Directa'!R44/'Gen. Pólizas Emitidas'!R44,"")</f>
        <v>51.102100901119933</v>
      </c>
      <c r="S44" s="93">
        <f>IFERROR('Gen. Prima Directa'!S44/'Gen. Pólizas Emitidas'!S44,"")</f>
        <v>2.1424969122235731</v>
      </c>
      <c r="T44" s="93">
        <f>IFERROR('Gen. Prima Directa'!T44/'Gen. Pólizas Emitidas'!T44,"")</f>
        <v>2.935546589448188</v>
      </c>
      <c r="U44" s="93">
        <f>IFERROR('Gen. Prima Directa'!U44/'Gen. Pólizas Emitidas'!U44,"")</f>
        <v>15.826367041862877</v>
      </c>
      <c r="V44" s="93">
        <f>IFERROR('Gen. Prima Directa'!V44/'Gen. Pólizas Emitidas'!V44,"")</f>
        <v>6.8144325806323627</v>
      </c>
      <c r="W44" s="93">
        <f>IFERROR('Gen. Prima Directa'!W44/'Gen. Pólizas Emitidas'!W44,"")</f>
        <v>44.968649122734291</v>
      </c>
      <c r="X44" s="93">
        <f>IFERROR('Gen. Prima Directa'!X44/'Gen. Pólizas Emitidas'!X44,"")</f>
        <v>228.63230807755423</v>
      </c>
      <c r="Y44" s="93">
        <f>IFERROR('Gen. Prima Directa'!Y44/'Gen. Pólizas Emitidas'!Y44,"")</f>
        <v>6.3500014946407823</v>
      </c>
      <c r="Z44" s="93">
        <f>IFERROR('Gen. Prima Directa'!Z44/'Gen. Pólizas Emitidas'!Z44,"")</f>
        <v>64.003082075009161</v>
      </c>
      <c r="AA44" s="93">
        <f>IFERROR('Gen. Prima Directa'!AA44/'Gen. Pólizas Emitidas'!AA44,"")</f>
        <v>4.1751754025215346</v>
      </c>
      <c r="AB44" s="93">
        <f>IFERROR('Gen. Prima Directa'!AB44/'Gen. Pólizas Emitidas'!AB44,"")</f>
        <v>10.160137324229215</v>
      </c>
      <c r="AC44" s="93">
        <f>IFERROR('Gen. Prima Directa'!AC44/'Gen. Pólizas Emitidas'!AC44,"")</f>
        <v>4.3439861482394626</v>
      </c>
      <c r="AD44" s="93">
        <f>IFERROR('Gen. Prima Directa'!AD44/'Gen. Pólizas Emitidas'!AD44,"")</f>
        <v>34.517129699964414</v>
      </c>
      <c r="AE44" s="93" t="str">
        <f>IFERROR('Gen. Prima Directa'!AE44/'Gen. Pólizas Emitidas'!AE44,"")</f>
        <v/>
      </c>
      <c r="AF44" s="93" t="str">
        <f>IFERROR('Gen. Prima Directa'!AF44/'Gen. Pólizas Emitidas'!AF44,"")</f>
        <v/>
      </c>
      <c r="AG44" s="93" t="str">
        <f>IFERROR('Gen. Prima Directa'!AG44/'Gen. Pólizas Emitidas'!AG44,"")</f>
        <v/>
      </c>
      <c r="AH44" s="93" t="str">
        <f>IFERROR('Gen. Prima Directa'!AH44/'Gen. Pólizas Emitidas'!AH44,"")</f>
        <v/>
      </c>
      <c r="AI44" s="93" t="str">
        <f>IFERROR('Gen. Prima Directa'!AI44/'Gen. Pólizas Emitidas'!AI44,"")</f>
        <v/>
      </c>
      <c r="AJ44" s="93" t="str">
        <f>IFERROR('Gen. Prima Directa'!AJ44/'Gen. Pólizas Emitidas'!AJ44,"")</f>
        <v/>
      </c>
      <c r="AK44" s="93" t="str">
        <f>IFERROR('Gen. Prima Directa'!AK44/'Gen. Pólizas Emitidas'!AK44,"")</f>
        <v/>
      </c>
      <c r="AL44" s="93" t="str">
        <f>IFERROR('Gen. Prima Directa'!AL44/'Gen. Pólizas Emitidas'!AL44,"")</f>
        <v/>
      </c>
      <c r="AM44" s="93" t="str">
        <f>IFERROR('Gen. Prima Directa'!AM44/'Gen. Pólizas Emitidas'!AM44,"")</f>
        <v/>
      </c>
      <c r="AN44" s="93" t="str">
        <f>IFERROR('Gen. Prima Directa'!AN44/'Gen. Pólizas Emitidas'!AN44,"")</f>
        <v/>
      </c>
      <c r="AO44" s="93" t="str">
        <f>IFERROR('Gen. Prima Directa'!AO44/'Gen. Pólizas Emitidas'!AO44,"")</f>
        <v/>
      </c>
      <c r="AP44" s="93" t="str">
        <f>IFERROR('Gen. Prima Directa'!AP44/'Gen. Pólizas Emitidas'!AP44,"")</f>
        <v/>
      </c>
      <c r="AQ44" s="93">
        <f>IFERROR('Gen. Prima Directa'!AQ44/'Gen. Pólizas Emitidas'!AQ44,"")</f>
        <v>5.481291695867843</v>
      </c>
      <c r="AS44" s="93">
        <f>IFERROR('Gen. Prima Directa'!AS44/'Gen. Pólizas Emitidas'!AS44,"")</f>
        <v>5.7259053523790957</v>
      </c>
      <c r="AT44" s="85">
        <f t="shared" si="0"/>
        <v>-4.2720520416848373E-2</v>
      </c>
    </row>
    <row r="45" spans="2:46">
      <c r="AT45" s="86"/>
    </row>
    <row r="46" spans="2:46">
      <c r="B46" s="80" t="s">
        <v>329</v>
      </c>
      <c r="C46" s="36">
        <f>IFERROR(SUM('Gen. Prima Directa'!C12:C18)/SUM('Gen. Pólizas Emitidas'!C12:C18),"")</f>
        <v>286.86327329966838</v>
      </c>
      <c r="D46" s="36" t="str">
        <f>IFERROR(SUM('Gen. Prima Directa'!D12:D18)/SUM('Gen. Pólizas Emitidas'!D12:D18),"")</f>
        <v/>
      </c>
      <c r="E46" s="36">
        <f>IFERROR(SUM('Gen. Prima Directa'!E12:E18)/SUM('Gen. Pólizas Emitidas'!E12:E18),"")</f>
        <v>4.5348292220634905</v>
      </c>
      <c r="F46" s="36">
        <f>IFERROR(SUM('Gen. Prima Directa'!F12:F18)/SUM('Gen. Pólizas Emitidas'!F12:F18),"")</f>
        <v>1646.8263789206221</v>
      </c>
      <c r="G46" s="36" t="str">
        <f>IFERROR(SUM('Gen. Prima Directa'!G12:G18)/SUM('Gen. Pólizas Emitidas'!G12:G18),"")</f>
        <v/>
      </c>
      <c r="H46" s="36">
        <f>IFERROR(SUM('Gen. Prima Directa'!H12:H18)/SUM('Gen. Pólizas Emitidas'!H12:H18),"")</f>
        <v>65.497764860642903</v>
      </c>
      <c r="I46" s="36">
        <f>IFERROR(SUM('Gen. Prima Directa'!I12:I18)/SUM('Gen. Pólizas Emitidas'!I12:I18),"")</f>
        <v>3.8959806495938154</v>
      </c>
      <c r="J46" s="36">
        <f>IFERROR(SUM('Gen. Prima Directa'!J12:J18)/SUM('Gen. Pólizas Emitidas'!J12:J18),"")</f>
        <v>68.374327958925676</v>
      </c>
      <c r="K46" s="36" t="str">
        <f>IFERROR(SUM('Gen. Prima Directa'!K12:K18)/SUM('Gen. Pólizas Emitidas'!K12:K18),"")</f>
        <v/>
      </c>
      <c r="L46" s="36">
        <f>IFERROR(SUM('Gen. Prima Directa'!L12:L18)/SUM('Gen. Pólizas Emitidas'!L12:L18),"")</f>
        <v>6.9844856838414726</v>
      </c>
      <c r="M46" s="36" t="str">
        <f>IFERROR(SUM('Gen. Prima Directa'!M12:M18)/SUM('Gen. Pólizas Emitidas'!M12:M18),"")</f>
        <v/>
      </c>
      <c r="N46" s="36" t="str">
        <f>IFERROR(SUM('Gen. Prima Directa'!N12:N18)/SUM('Gen. Pólizas Emitidas'!N12:N18),"")</f>
        <v/>
      </c>
      <c r="O46" s="36" t="str">
        <f>IFERROR(SUM('Gen. Prima Directa'!O12:O18)/SUM('Gen. Pólizas Emitidas'!O12:O18),"")</f>
        <v/>
      </c>
      <c r="P46" s="36">
        <f>IFERROR(SUM('Gen. Prima Directa'!P12:P18)/SUM('Gen. Pólizas Emitidas'!P12:P18),"")</f>
        <v>2.0409339732594391</v>
      </c>
      <c r="Q46" s="36">
        <f>IFERROR(SUM('Gen. Prima Directa'!Q12:Q18)/SUM('Gen. Pólizas Emitidas'!Q12:Q18),"")</f>
        <v>41.697308037703024</v>
      </c>
      <c r="R46" s="36">
        <f>IFERROR(SUM('Gen. Prima Directa'!R12:R18)/SUM('Gen. Pólizas Emitidas'!R12:R18),"")</f>
        <v>116.45999517294564</v>
      </c>
      <c r="S46" s="36">
        <f>IFERROR(SUM('Gen. Prima Directa'!S12:S18)/SUM('Gen. Pólizas Emitidas'!S12:S18),"")</f>
        <v>2.1424969122235731</v>
      </c>
      <c r="T46" s="36">
        <f>IFERROR(SUM('Gen. Prima Directa'!T12:T18)/SUM('Gen. Pólizas Emitidas'!T12:T18),"")</f>
        <v>8.3762267289374943</v>
      </c>
      <c r="U46" s="36" t="str">
        <f>IFERROR(SUM('Gen. Prima Directa'!U12:U18)/SUM('Gen. Pólizas Emitidas'!U12:U18),"")</f>
        <v/>
      </c>
      <c r="V46" s="36">
        <f>IFERROR(SUM('Gen. Prima Directa'!V12:V18)/SUM('Gen. Pólizas Emitidas'!V12:V18),"")</f>
        <v>19.308260568529668</v>
      </c>
      <c r="W46" s="36" t="str">
        <f>IFERROR(SUM('Gen. Prima Directa'!W12:W18)/SUM('Gen. Pólizas Emitidas'!W12:W18),"")</f>
        <v/>
      </c>
      <c r="X46" s="36">
        <f>IFERROR(SUM('Gen. Prima Directa'!X12:X18)/SUM('Gen. Pólizas Emitidas'!X12:X18),"")</f>
        <v>365.46044537635584</v>
      </c>
      <c r="Y46" s="36">
        <f>IFERROR(SUM('Gen. Prima Directa'!Y12:Y18)/SUM('Gen. Pólizas Emitidas'!Y12:Y18),"")</f>
        <v>26.884522702330329</v>
      </c>
      <c r="Z46" s="36">
        <f>IFERROR(SUM('Gen. Prima Directa'!Z12:Z18)/SUM('Gen. Pólizas Emitidas'!Z12:Z18),"")</f>
        <v>59.686974824578151</v>
      </c>
      <c r="AA46" s="36">
        <f>IFERROR(SUM('Gen. Prima Directa'!AA12:AA18)/SUM('Gen. Pólizas Emitidas'!AA12:AA18),"")</f>
        <v>4.6550819678174609</v>
      </c>
      <c r="AB46" s="36">
        <f>IFERROR(SUM('Gen. Prima Directa'!AB12:AB18)/SUM('Gen. Pólizas Emitidas'!AB12:AB18),"")</f>
        <v>18.91147513741582</v>
      </c>
      <c r="AC46" s="36">
        <f>IFERROR(SUM('Gen. Prima Directa'!AC12:AC18)/SUM('Gen. Pólizas Emitidas'!AC12:AC18),"")</f>
        <v>4.3533814927477641</v>
      </c>
      <c r="AD46" s="36">
        <f>IFERROR(SUM('Gen. Prima Directa'!AD12:AD18)/SUM('Gen. Pólizas Emitidas'!AD12:AD18),"")</f>
        <v>282.5631976957161</v>
      </c>
      <c r="AE46" s="36" t="str">
        <f>IFERROR(SUM('Gen. Prima Directa'!AE12:AE18)/SUM('Gen. Pólizas Emitidas'!AE12:AE18),"")</f>
        <v/>
      </c>
      <c r="AF46" s="36" t="str">
        <f>IFERROR(SUM('Gen. Prima Directa'!AF12:AF18)/SUM('Gen. Pólizas Emitidas'!AF12:AF18),"")</f>
        <v/>
      </c>
      <c r="AG46" s="36" t="str">
        <f>IFERROR(SUM('Gen. Prima Directa'!AG12:AG18)/SUM('Gen. Pólizas Emitidas'!AG12:AG18),"")</f>
        <v/>
      </c>
      <c r="AH46" s="36" t="str">
        <f>IFERROR(SUM('Gen. Prima Directa'!AH12:AH18)/SUM('Gen. Pólizas Emitidas'!AH12:AH18),"")</f>
        <v/>
      </c>
      <c r="AI46" s="36" t="str">
        <f>IFERROR(SUM('Gen. Prima Directa'!AI12:AI18)/SUM('Gen. Pólizas Emitidas'!AI12:AI18),"")</f>
        <v/>
      </c>
      <c r="AJ46" s="36" t="str">
        <f>IFERROR(SUM('Gen. Prima Directa'!AJ12:AJ18)/SUM('Gen. Pólizas Emitidas'!AJ12:AJ18),"")</f>
        <v/>
      </c>
      <c r="AK46" s="36" t="str">
        <f>IFERROR(SUM('Gen. Prima Directa'!AK12:AK18)/SUM('Gen. Pólizas Emitidas'!AK12:AK18),"")</f>
        <v/>
      </c>
      <c r="AL46" s="36" t="str">
        <f>IFERROR(SUM('Gen. Prima Directa'!AL12:AL18)/SUM('Gen. Pólizas Emitidas'!AL12:AL18),"")</f>
        <v/>
      </c>
      <c r="AM46" s="36" t="str">
        <f>IFERROR(SUM('Gen. Prima Directa'!AM12:AM18)/SUM('Gen. Pólizas Emitidas'!AM12:AM18),"")</f>
        <v/>
      </c>
      <c r="AN46" s="36" t="str">
        <f>IFERROR(SUM('Gen. Prima Directa'!AN12:AN18)/SUM('Gen. Pólizas Emitidas'!AN12:AN18),"")</f>
        <v/>
      </c>
      <c r="AO46" s="36" t="str">
        <f>IFERROR(SUM('Gen. Prima Directa'!AO12:AO18)/SUM('Gen. Pólizas Emitidas'!AO12:AO18),"")</f>
        <v/>
      </c>
      <c r="AP46" s="36" t="str">
        <f>IFERROR(SUM('Gen. Prima Directa'!AP12:AP18)/SUM('Gen. Pólizas Emitidas'!AP12:AP18),"")</f>
        <v/>
      </c>
      <c r="AQ46" s="36">
        <f>IFERROR(SUM('Gen. Prima Directa'!AQ12:AQ18)/SUM('Gen. Pólizas Emitidas'!AQ12:AQ18),"")</f>
        <v>15.297860182398802</v>
      </c>
      <c r="AR46" s="81"/>
      <c r="AS46" s="91">
        <f>IFERROR(SUM('Gen. Prima Directa'!AS12:AS18)/SUM('Gen. Pólizas Emitidas'!AS12:AS18),"")</f>
        <v>12.000485919709201</v>
      </c>
      <c r="AT46" s="71">
        <f t="shared" ref="AT46:AT53" si="1">AQ46/AS46-1</f>
        <v>0.27477006220840638</v>
      </c>
    </row>
    <row r="47" spans="2:46">
      <c r="B47" s="80" t="s">
        <v>330</v>
      </c>
      <c r="C47" s="36">
        <f>IFERROR(SUM('Gen. Prima Directa'!C12:C13,'Gen. Prima Directa'!C16:C18)/SUM('Gen. Pólizas Emitidas'!C12:C13,'Gen. Pólizas Emitidas'!C16:C18),"")</f>
        <v>193.33425709479312</v>
      </c>
      <c r="D47" s="36" t="str">
        <f>IFERROR(SUM('Gen. Prima Directa'!D12:D13,'Gen. Prima Directa'!D16:D18)/SUM('Gen. Pólizas Emitidas'!D12:D13,'Gen. Pólizas Emitidas'!D16:D18),"")</f>
        <v/>
      </c>
      <c r="E47" s="36">
        <f>IFERROR(SUM('Gen. Prima Directa'!E12:E13,'Gen. Prima Directa'!E16:E18)/SUM('Gen. Pólizas Emitidas'!E12:E13,'Gen. Pólizas Emitidas'!E16:E18),"")</f>
        <v>2.5772990119387069</v>
      </c>
      <c r="F47" s="36">
        <f>IFERROR(SUM('Gen. Prima Directa'!F12:F13,'Gen. Prima Directa'!F16:F18)/SUM('Gen. Pólizas Emitidas'!F12:F13,'Gen. Pólizas Emitidas'!F16:F18),"")</f>
        <v>398.98600632155052</v>
      </c>
      <c r="G47" s="36" t="str">
        <f>IFERROR(SUM('Gen. Prima Directa'!G12:G13,'Gen. Prima Directa'!G16:G18)/SUM('Gen. Pólizas Emitidas'!G12:G13,'Gen. Pólizas Emitidas'!G16:G18),"")</f>
        <v/>
      </c>
      <c r="H47" s="36">
        <f>IFERROR(SUM('Gen. Prima Directa'!H12:H13,'Gen. Prima Directa'!H16:H18)/SUM('Gen. Pólizas Emitidas'!H12:H13,'Gen. Pólizas Emitidas'!H16:H18),"")</f>
        <v>32.0515337308398</v>
      </c>
      <c r="I47" s="36">
        <f>IFERROR(SUM('Gen. Prima Directa'!I12:I13,'Gen. Prima Directa'!I16:I18)/SUM('Gen. Pólizas Emitidas'!I12:I13,'Gen. Pólizas Emitidas'!I16:I18),"")</f>
        <v>1.7103332397490389</v>
      </c>
      <c r="J47" s="36">
        <f>IFERROR(SUM('Gen. Prima Directa'!J12:J13,'Gen. Prima Directa'!J16:J18)/SUM('Gen. Pólizas Emitidas'!J12:J13,'Gen. Pólizas Emitidas'!J16:J18),"")</f>
        <v>31.64425344512777</v>
      </c>
      <c r="K47" s="36" t="str">
        <f>IFERROR(SUM('Gen. Prima Directa'!K12:K13,'Gen. Prima Directa'!K16:K18)/SUM('Gen. Pólizas Emitidas'!K12:K13,'Gen. Pólizas Emitidas'!K16:K18),"")</f>
        <v/>
      </c>
      <c r="L47" s="36">
        <f>IFERROR(SUM('Gen. Prima Directa'!L12:L13,'Gen. Prima Directa'!L16:L18)/SUM('Gen. Pólizas Emitidas'!L12:L13,'Gen. Pólizas Emitidas'!L16:L18),"")</f>
        <v>3.7062252151107069</v>
      </c>
      <c r="M47" s="36" t="str">
        <f>IFERROR(SUM('Gen. Prima Directa'!M12:M13,'Gen. Prima Directa'!M16:M18)/SUM('Gen. Pólizas Emitidas'!M12:M13,'Gen. Pólizas Emitidas'!M16:M18),"")</f>
        <v/>
      </c>
      <c r="N47" s="36" t="str">
        <f>IFERROR(SUM('Gen. Prima Directa'!N12:N13,'Gen. Prima Directa'!N16:N18)/SUM('Gen. Pólizas Emitidas'!N12:N13,'Gen. Pólizas Emitidas'!N16:N18),"")</f>
        <v/>
      </c>
      <c r="O47" s="36" t="str">
        <f>IFERROR(SUM('Gen. Prima Directa'!O12:O13,'Gen. Prima Directa'!O16:O18)/SUM('Gen. Pólizas Emitidas'!O12:O13,'Gen. Pólizas Emitidas'!O16:O18),"")</f>
        <v/>
      </c>
      <c r="P47" s="36">
        <f>IFERROR(SUM('Gen. Prima Directa'!P12:P13,'Gen. Prima Directa'!P16:P18)/SUM('Gen. Pólizas Emitidas'!P12:P13,'Gen. Pólizas Emitidas'!P16:P18),"")</f>
        <v>1.1432280953909759</v>
      </c>
      <c r="Q47" s="36">
        <f>IFERROR(SUM('Gen. Prima Directa'!Q12:Q13,'Gen. Prima Directa'!Q16:Q18)/SUM('Gen. Pólizas Emitidas'!Q12:Q13,'Gen. Pólizas Emitidas'!Q16:Q18),"")</f>
        <v>41.697308037703024</v>
      </c>
      <c r="R47" s="36">
        <f>IFERROR(SUM('Gen. Prima Directa'!R12:R13,'Gen. Prima Directa'!R16:R18)/SUM('Gen. Pólizas Emitidas'!R12:R13,'Gen. Pólizas Emitidas'!R16:R18),"")</f>
        <v>58.695131124344179</v>
      </c>
      <c r="S47" s="36">
        <f>IFERROR(SUM('Gen. Prima Directa'!S12:S13,'Gen. Prima Directa'!S16:S18)/SUM('Gen. Pólizas Emitidas'!S12:S13,'Gen. Pólizas Emitidas'!S16:S18),"")</f>
        <v>2.2043274619842621</v>
      </c>
      <c r="T47" s="36">
        <f>IFERROR(SUM('Gen. Prima Directa'!T12:T13,'Gen. Prima Directa'!T16:T18)/SUM('Gen. Pólizas Emitidas'!T12:T13,'Gen. Pólizas Emitidas'!T16:T18),"")</f>
        <v>3.9287237214750523</v>
      </c>
      <c r="U47" s="36" t="str">
        <f>IFERROR(SUM('Gen. Prima Directa'!U12:U13,'Gen. Prima Directa'!U16:U18)/SUM('Gen. Pólizas Emitidas'!U12:U13,'Gen. Pólizas Emitidas'!U16:U18),"")</f>
        <v/>
      </c>
      <c r="V47" s="36">
        <f>IFERROR(SUM('Gen. Prima Directa'!V12:V13,'Gen. Prima Directa'!V16:V18)/SUM('Gen. Pólizas Emitidas'!V12:V13,'Gen. Pólizas Emitidas'!V16:V18),"")</f>
        <v>9.3891510572870924</v>
      </c>
      <c r="W47" s="36" t="str">
        <f>IFERROR(SUM('Gen. Prima Directa'!W12:W13,'Gen. Prima Directa'!W16:W18)/SUM('Gen. Pólizas Emitidas'!W12:W13,'Gen. Pólizas Emitidas'!W16:W18),"")</f>
        <v/>
      </c>
      <c r="X47" s="36">
        <f>IFERROR(SUM('Gen. Prima Directa'!X12:X13,'Gen. Prima Directa'!X16:X18)/SUM('Gen. Pólizas Emitidas'!X12:X13,'Gen. Pólizas Emitidas'!X16:X18),"")</f>
        <v>225.22034347112415</v>
      </c>
      <c r="Y47" s="36">
        <f>IFERROR(SUM('Gen. Prima Directa'!Y12:Y13,'Gen. Prima Directa'!Y16:Y18)/SUM('Gen. Pólizas Emitidas'!Y12:Y13,'Gen. Pólizas Emitidas'!Y16:Y18),"")</f>
        <v>11.445032381563715</v>
      </c>
      <c r="Z47" s="36">
        <f>IFERROR(SUM('Gen. Prima Directa'!Z12:Z13,'Gen. Prima Directa'!Z16:Z18)/SUM('Gen. Pólizas Emitidas'!Z12:Z13,'Gen. Pólizas Emitidas'!Z16:Z18),"")</f>
        <v>26.283344105349904</v>
      </c>
      <c r="AA47" s="36">
        <f>IFERROR(SUM('Gen. Prima Directa'!AA12:AA13,'Gen. Prima Directa'!AA16:AA18)/SUM('Gen. Pólizas Emitidas'!AA12:AA13,'Gen. Pólizas Emitidas'!AA16:AA18),"")</f>
        <v>2.7142967560319002</v>
      </c>
      <c r="AB47" s="36">
        <f>IFERROR(SUM('Gen. Prima Directa'!AB12:AB13,'Gen. Prima Directa'!AB16:AB18)/SUM('Gen. Pólizas Emitidas'!AB12:AB13,'Gen. Pólizas Emitidas'!AB16:AB18),"")</f>
        <v>8.458693383959357</v>
      </c>
      <c r="AC47" s="36">
        <f>IFERROR(SUM('Gen. Prima Directa'!AC12:AC13,'Gen. Prima Directa'!AC16:AC18)/SUM('Gen. Pólizas Emitidas'!AC12:AC13,'Gen. Pólizas Emitidas'!AC16:AC18),"")</f>
        <v>8.8341113346702596</v>
      </c>
      <c r="AD47" s="36" t="str">
        <f>IFERROR(SUM('Gen. Prima Directa'!AD12:AD13,'Gen. Prima Directa'!AD16:AD18)/SUM('Gen. Pólizas Emitidas'!AD12:AD13,'Gen. Pólizas Emitidas'!AD16:AD18),"")</f>
        <v/>
      </c>
      <c r="AE47" s="36" t="str">
        <f>IFERROR(SUM('Gen. Prima Directa'!AE12:AE13,'Gen. Prima Directa'!AE16:AE18)/SUM('Gen. Pólizas Emitidas'!AE12:AE13,'Gen. Pólizas Emitidas'!AE16:AE18),"")</f>
        <v/>
      </c>
      <c r="AF47" s="36" t="str">
        <f>IFERROR(SUM('Gen. Prima Directa'!AF12:AF13,'Gen. Prima Directa'!AF16:AF18)/SUM('Gen. Pólizas Emitidas'!AF12:AF13,'Gen. Pólizas Emitidas'!AF16:AF18),"")</f>
        <v/>
      </c>
      <c r="AG47" s="36" t="str">
        <f>IFERROR(SUM('Gen. Prima Directa'!AG12:AG13,'Gen. Prima Directa'!AG16:AG18)/SUM('Gen. Pólizas Emitidas'!AG12:AG13,'Gen. Pólizas Emitidas'!AG16:AG18),"")</f>
        <v/>
      </c>
      <c r="AH47" s="36" t="str">
        <f>IFERROR(SUM('Gen. Prima Directa'!AH12:AH13,'Gen. Prima Directa'!AH16:AH18)/SUM('Gen. Pólizas Emitidas'!AH12:AH13,'Gen. Pólizas Emitidas'!AH16:AH18),"")</f>
        <v/>
      </c>
      <c r="AI47" s="36" t="str">
        <f>IFERROR(SUM('Gen. Prima Directa'!AI12:AI13,'Gen. Prima Directa'!AI16:AI18)/SUM('Gen. Pólizas Emitidas'!AI12:AI13,'Gen. Pólizas Emitidas'!AI16:AI18),"")</f>
        <v/>
      </c>
      <c r="AJ47" s="36" t="str">
        <f>IFERROR(SUM('Gen. Prima Directa'!AJ12:AJ13,'Gen. Prima Directa'!AJ16:AJ18)/SUM('Gen. Pólizas Emitidas'!AJ12:AJ13,'Gen. Pólizas Emitidas'!AJ16:AJ18),"")</f>
        <v/>
      </c>
      <c r="AK47" s="36" t="str">
        <f>IFERROR(SUM('Gen. Prima Directa'!AK12:AK13,'Gen. Prima Directa'!AK16:AK18)/SUM('Gen. Pólizas Emitidas'!AK12:AK13,'Gen. Pólizas Emitidas'!AK16:AK18),"")</f>
        <v/>
      </c>
      <c r="AL47" s="36" t="str">
        <f>IFERROR(SUM('Gen. Prima Directa'!AL12:AL13,'Gen. Prima Directa'!AL16:AL18)/SUM('Gen. Pólizas Emitidas'!AL12:AL13,'Gen. Pólizas Emitidas'!AL16:AL18),"")</f>
        <v/>
      </c>
      <c r="AM47" s="36" t="str">
        <f>IFERROR(SUM('Gen. Prima Directa'!AM12:AM13,'Gen. Prima Directa'!AM16:AM18)/SUM('Gen. Pólizas Emitidas'!AM12:AM13,'Gen. Pólizas Emitidas'!AM16:AM18),"")</f>
        <v/>
      </c>
      <c r="AN47" s="36" t="str">
        <f>IFERROR(SUM('Gen. Prima Directa'!AN12:AN13,'Gen. Prima Directa'!AN16:AN18)/SUM('Gen. Pólizas Emitidas'!AN12:AN13,'Gen. Pólizas Emitidas'!AN16:AN18),"")</f>
        <v/>
      </c>
      <c r="AO47" s="36" t="str">
        <f>IFERROR(SUM('Gen. Prima Directa'!AO12:AO13,'Gen. Prima Directa'!AO16:AO18)/SUM('Gen. Pólizas Emitidas'!AO12:AO13,'Gen. Pólizas Emitidas'!AO16:AO18),"")</f>
        <v/>
      </c>
      <c r="AP47" s="36" t="str">
        <f>IFERROR(SUM('Gen. Prima Directa'!AP12:AP13,'Gen. Prima Directa'!AP16:AP18)/SUM('Gen. Pólizas Emitidas'!AP12:AP13,'Gen. Pólizas Emitidas'!AP16:AP18),"")</f>
        <v/>
      </c>
      <c r="AQ47" s="36">
        <f>IFERROR(SUM('Gen. Prima Directa'!AQ12:AQ13,'Gen. Prima Directa'!AQ16:AQ18)/SUM('Gen. Pólizas Emitidas'!AQ12:AQ13,'Gen. Pólizas Emitidas'!AQ16:AQ18),"")</f>
        <v>7.0660531199592747</v>
      </c>
      <c r="AR47" s="81"/>
      <c r="AS47" s="91">
        <f>IFERROR(SUM('Gen. Prima Directa'!AS12:AS13,'Gen. Prima Directa'!AS16:AS18)/SUM('Gen. Pólizas Emitidas'!AS12:AS13,'Gen. Pólizas Emitidas'!AS16:AS18),"")</f>
        <v>5.2526791934528125</v>
      </c>
      <c r="AT47" s="71">
        <f t="shared" si="1"/>
        <v>0.3452283795984985</v>
      </c>
    </row>
    <row r="48" spans="2:46">
      <c r="B48" s="80" t="s">
        <v>331</v>
      </c>
      <c r="C48" s="36">
        <f>IFERROR(SUM('Gen. Prima Directa'!C14:C15)/SUM('Gen. Pólizas Emitidas'!C14:C15),"")</f>
        <v>666.17539457499572</v>
      </c>
      <c r="D48" s="36" t="str">
        <f>IFERROR(SUM('Gen. Prima Directa'!D14:D15)/SUM('Gen. Pólizas Emitidas'!D14:D15),"")</f>
        <v/>
      </c>
      <c r="E48" s="36">
        <f>IFERROR(SUM('Gen. Prima Directa'!E14:E15)/SUM('Gen. Pólizas Emitidas'!E14:E15),"")</f>
        <v>8.5369481940849585</v>
      </c>
      <c r="F48" s="36" t="str">
        <f>IFERROR(SUM('Gen. Prima Directa'!F14:F15)/SUM('Gen. Pólizas Emitidas'!F14:F15),"")</f>
        <v/>
      </c>
      <c r="G48" s="36" t="str">
        <f>IFERROR(SUM('Gen. Prima Directa'!G14:G15)/SUM('Gen. Pólizas Emitidas'!G14:G15),"")</f>
        <v/>
      </c>
      <c r="H48" s="36">
        <f>IFERROR(SUM('Gen. Prima Directa'!H14:H15)/SUM('Gen. Pólizas Emitidas'!H14:H15),"")</f>
        <v>240.05660146733376</v>
      </c>
      <c r="I48" s="36">
        <f>IFERROR(SUM('Gen. Prima Directa'!I14:I15)/SUM('Gen. Pólizas Emitidas'!I14:I15),"")</f>
        <v>35.168949633646399</v>
      </c>
      <c r="J48" s="36">
        <f>IFERROR(SUM('Gen. Prima Directa'!J14:J15)/SUM('Gen. Pólizas Emitidas'!J14:J15),"")</f>
        <v>175.46290076359867</v>
      </c>
      <c r="K48" s="36" t="str">
        <f>IFERROR(SUM('Gen. Prima Directa'!K14:K15)/SUM('Gen. Pólizas Emitidas'!K14:K15),"")</f>
        <v/>
      </c>
      <c r="L48" s="36">
        <f>IFERROR(SUM('Gen. Prima Directa'!L14:L15)/SUM('Gen. Pólizas Emitidas'!L14:L15),"")</f>
        <v>51.393226378414042</v>
      </c>
      <c r="M48" s="36" t="str">
        <f>IFERROR(SUM('Gen. Prima Directa'!M14:M15)/SUM('Gen. Pólizas Emitidas'!M14:M15),"")</f>
        <v/>
      </c>
      <c r="N48" s="36" t="str">
        <f>IFERROR(SUM('Gen. Prima Directa'!N14:N15)/SUM('Gen. Pólizas Emitidas'!N14:N15),"")</f>
        <v/>
      </c>
      <c r="O48" s="36" t="str">
        <f>IFERROR(SUM('Gen. Prima Directa'!O14:O15)/SUM('Gen. Pólizas Emitidas'!O14:O15),"")</f>
        <v/>
      </c>
      <c r="P48" s="36">
        <f>IFERROR(SUM('Gen. Prima Directa'!P14:P15)/SUM('Gen. Pólizas Emitidas'!P14:P15),"")</f>
        <v>13.697372909841381</v>
      </c>
      <c r="Q48" s="36" t="str">
        <f>IFERROR(SUM('Gen. Prima Directa'!Q14:Q15)/SUM('Gen. Pólizas Emitidas'!Q14:Q15),"")</f>
        <v/>
      </c>
      <c r="R48" s="36">
        <f>IFERROR(SUM('Gen. Prima Directa'!R14:R15)/SUM('Gen. Pólizas Emitidas'!R14:R15),"")</f>
        <v>297.4250313895501</v>
      </c>
      <c r="S48" s="36">
        <f>IFERROR(SUM('Gen. Prima Directa'!S14:S15)/SUM('Gen. Pólizas Emitidas'!S14:S15),"")</f>
        <v>0</v>
      </c>
      <c r="T48" s="36">
        <f>IFERROR(SUM('Gen. Prima Directa'!T14:T15)/SUM('Gen. Pólizas Emitidas'!T14:T15),"")</f>
        <v>47.486177402210373</v>
      </c>
      <c r="U48" s="36" t="str">
        <f>IFERROR(SUM('Gen. Prima Directa'!U14:U15)/SUM('Gen. Pólizas Emitidas'!U14:U15),"")</f>
        <v/>
      </c>
      <c r="V48" s="36">
        <f>IFERROR(SUM('Gen. Prima Directa'!V14:V15)/SUM('Gen. Pólizas Emitidas'!V14:V15),"")</f>
        <v>75.074475408586565</v>
      </c>
      <c r="W48" s="36" t="str">
        <f>IFERROR(SUM('Gen. Prima Directa'!W14:W15)/SUM('Gen. Pólizas Emitidas'!W14:W15),"")</f>
        <v/>
      </c>
      <c r="X48" s="36">
        <f>IFERROR(SUM('Gen. Prima Directa'!X14:X15)/SUM('Gen. Pólizas Emitidas'!X14:X15),"")</f>
        <v>547.90873329189992</v>
      </c>
      <c r="Y48" s="36">
        <f>IFERROR(SUM('Gen. Prima Directa'!Y14:Y15)/SUM('Gen. Pólizas Emitidas'!Y14:Y15),"")</f>
        <v>155.61837606666973</v>
      </c>
      <c r="Z48" s="36">
        <f>IFERROR(SUM('Gen. Prima Directa'!Z14:Z15)/SUM('Gen. Pólizas Emitidas'!Z14:Z15),"")</f>
        <v>117.71663986966078</v>
      </c>
      <c r="AA48" s="36">
        <f>IFERROR(SUM('Gen. Prima Directa'!AA14:AA15)/SUM('Gen. Pólizas Emitidas'!AA14:AA15),"")</f>
        <v>33.103324477094247</v>
      </c>
      <c r="AB48" s="36">
        <f>IFERROR(SUM('Gen. Prima Directa'!AB14:AB15)/SUM('Gen. Pólizas Emitidas'!AB14:AB15),"")</f>
        <v>92.168447291913182</v>
      </c>
      <c r="AC48" s="36">
        <f>IFERROR(SUM('Gen. Prima Directa'!AC14:AC15)/SUM('Gen. Pólizas Emitidas'!AC14:AC15),"")</f>
        <v>1.5154272039211896</v>
      </c>
      <c r="AD48" s="36">
        <f>IFERROR(SUM('Gen. Prima Directa'!AD14:AD15)/SUM('Gen. Pólizas Emitidas'!AD14:AD15),"")</f>
        <v>282.5631976957161</v>
      </c>
      <c r="AE48" s="36" t="str">
        <f>IFERROR(SUM('Gen. Prima Directa'!AE14:AE15)/SUM('Gen. Pólizas Emitidas'!AE14:AE15),"")</f>
        <v/>
      </c>
      <c r="AF48" s="36" t="str">
        <f>IFERROR(SUM('Gen. Prima Directa'!AF14:AF15)/SUM('Gen. Pólizas Emitidas'!AF14:AF15),"")</f>
        <v/>
      </c>
      <c r="AG48" s="36" t="str">
        <f>IFERROR(SUM('Gen. Prima Directa'!AG14:AG15)/SUM('Gen. Pólizas Emitidas'!AG14:AG15),"")</f>
        <v/>
      </c>
      <c r="AH48" s="36" t="str">
        <f>IFERROR(SUM('Gen. Prima Directa'!AH14:AH15)/SUM('Gen. Pólizas Emitidas'!AH14:AH15),"")</f>
        <v/>
      </c>
      <c r="AI48" s="36" t="str">
        <f>IFERROR(SUM('Gen. Prima Directa'!AI14:AI15)/SUM('Gen. Pólizas Emitidas'!AI14:AI15),"")</f>
        <v/>
      </c>
      <c r="AJ48" s="36" t="str">
        <f>IFERROR(SUM('Gen. Prima Directa'!AJ14:AJ15)/SUM('Gen. Pólizas Emitidas'!AJ14:AJ15),"")</f>
        <v/>
      </c>
      <c r="AK48" s="36" t="str">
        <f>IFERROR(SUM('Gen. Prima Directa'!AK14:AK15)/SUM('Gen. Pólizas Emitidas'!AK14:AK15),"")</f>
        <v/>
      </c>
      <c r="AL48" s="36" t="str">
        <f>IFERROR(SUM('Gen. Prima Directa'!AL14:AL15)/SUM('Gen. Pólizas Emitidas'!AL14:AL15),"")</f>
        <v/>
      </c>
      <c r="AM48" s="36" t="str">
        <f>IFERROR(SUM('Gen. Prima Directa'!AM14:AM15)/SUM('Gen. Pólizas Emitidas'!AM14:AM15),"")</f>
        <v/>
      </c>
      <c r="AN48" s="36" t="str">
        <f>IFERROR(SUM('Gen. Prima Directa'!AN14:AN15)/SUM('Gen. Pólizas Emitidas'!AN14:AN15),"")</f>
        <v/>
      </c>
      <c r="AO48" s="36" t="str">
        <f>IFERROR(SUM('Gen. Prima Directa'!AO14:AO15)/SUM('Gen. Pólizas Emitidas'!AO14:AO15),"")</f>
        <v/>
      </c>
      <c r="AP48" s="36" t="str">
        <f>IFERROR(SUM('Gen. Prima Directa'!AP14:AP15)/SUM('Gen. Pólizas Emitidas'!AP14:AP15),"")</f>
        <v/>
      </c>
      <c r="AQ48" s="36">
        <f>IFERROR(SUM('Gen. Prima Directa'!AQ14:AQ15)/SUM('Gen. Pólizas Emitidas'!AQ14:AQ15),"")</f>
        <v>62.253315744809932</v>
      </c>
      <c r="AR48" s="81"/>
      <c r="AS48" s="91">
        <f>IFERROR(SUM('Gen. Prima Directa'!AS14:AS15)/SUM('Gen. Pólizas Emitidas'!AS14:AS15),"")</f>
        <v>68.770396996450032</v>
      </c>
      <c r="AT48" s="71">
        <f t="shared" si="1"/>
        <v>-9.4765793659392639E-2</v>
      </c>
    </row>
    <row r="49" spans="2:46">
      <c r="B49" s="80" t="s">
        <v>332</v>
      </c>
      <c r="C49" s="36" t="str">
        <f>IFERROR(SUM('Gen. Prima Directa'!C20:C21,'Gen. Prima Directa'!C31)/SUM('Gen. Pólizas Emitidas'!C20:C21,'Gen. Pólizas Emitidas'!C31),"")</f>
        <v/>
      </c>
      <c r="D49" s="36" t="str">
        <f>IFERROR(SUM('Gen. Prima Directa'!D20:D21,'Gen. Prima Directa'!D31)/SUM('Gen. Pólizas Emitidas'!D20:D21,'Gen. Pólizas Emitidas'!D31),"")</f>
        <v/>
      </c>
      <c r="E49" s="36">
        <f>IFERROR(SUM('Gen. Prima Directa'!E20:E21,'Gen. Prima Directa'!E31)/SUM('Gen. Pólizas Emitidas'!E20:E21,'Gen. Pólizas Emitidas'!E31),"")</f>
        <v>6.9106421781779295</v>
      </c>
      <c r="F49" s="36" t="str">
        <f>IFERROR(SUM('Gen. Prima Directa'!F20:F21,'Gen. Prima Directa'!F31)/SUM('Gen. Pólizas Emitidas'!F20:F21,'Gen. Pólizas Emitidas'!F31),"")</f>
        <v/>
      </c>
      <c r="G49" s="36" t="str">
        <f>IFERROR(SUM('Gen. Prima Directa'!G20:G21,'Gen. Prima Directa'!G31)/SUM('Gen. Pólizas Emitidas'!G20:G21,'Gen. Pólizas Emitidas'!G31),"")</f>
        <v/>
      </c>
      <c r="H49" s="36">
        <f>IFERROR(SUM('Gen. Prima Directa'!H20:H21,'Gen. Prima Directa'!H31)/SUM('Gen. Pólizas Emitidas'!H20:H21,'Gen. Pólizas Emitidas'!H31),"")</f>
        <v>2.7651473451552202</v>
      </c>
      <c r="I49" s="36">
        <f>IFERROR(SUM('Gen. Prima Directa'!I20:I21,'Gen. Prima Directa'!I31)/SUM('Gen. Pólizas Emitidas'!I20:I21,'Gen. Pólizas Emitidas'!I31),"")</f>
        <v>6.6630151094976009</v>
      </c>
      <c r="J49" s="36">
        <f>IFERROR(SUM('Gen. Prima Directa'!J20:J21,'Gen. Prima Directa'!J31)/SUM('Gen. Pólizas Emitidas'!J20:J21,'Gen. Pólizas Emitidas'!J31),"")</f>
        <v>41.621646302685967</v>
      </c>
      <c r="K49" s="36" t="str">
        <f>IFERROR(SUM('Gen. Prima Directa'!K20:K21,'Gen. Prima Directa'!K31)/SUM('Gen. Pólizas Emitidas'!K20:K21,'Gen. Pólizas Emitidas'!K31),"")</f>
        <v/>
      </c>
      <c r="L49" s="36">
        <f>IFERROR(SUM('Gen. Prima Directa'!L20:L21,'Gen. Prima Directa'!L31)/SUM('Gen. Pólizas Emitidas'!L20:L21,'Gen. Pólizas Emitidas'!L31),"")</f>
        <v>10.207217423356344</v>
      </c>
      <c r="M49" s="36" t="str">
        <f>IFERROR(SUM('Gen. Prima Directa'!M20:M21,'Gen. Prima Directa'!M31)/SUM('Gen. Pólizas Emitidas'!M20:M21,'Gen. Pólizas Emitidas'!M31),"")</f>
        <v/>
      </c>
      <c r="N49" s="36" t="str">
        <f>IFERROR(SUM('Gen. Prima Directa'!N20:N21,'Gen. Prima Directa'!N31)/SUM('Gen. Pólizas Emitidas'!N20:N21,'Gen. Pólizas Emitidas'!N31),"")</f>
        <v/>
      </c>
      <c r="O49" s="36" t="str">
        <f>IFERROR(SUM('Gen. Prima Directa'!O20:O21,'Gen. Prima Directa'!O31)/SUM('Gen. Pólizas Emitidas'!O20:O21,'Gen. Pólizas Emitidas'!O31),"")</f>
        <v/>
      </c>
      <c r="P49" s="36">
        <f>IFERROR(SUM('Gen. Prima Directa'!P20:P21,'Gen. Prima Directa'!P31)/SUM('Gen. Pólizas Emitidas'!P20:P21,'Gen. Pólizas Emitidas'!P31),"")</f>
        <v>7.4957787198860508</v>
      </c>
      <c r="Q49" s="36">
        <f>IFERROR(SUM('Gen. Prima Directa'!Q20:Q21,'Gen. Prima Directa'!Q31)/SUM('Gen. Pólizas Emitidas'!Q20:Q21,'Gen. Pólizas Emitidas'!Q31),"")</f>
        <v>102.1403586926034</v>
      </c>
      <c r="R49" s="36">
        <f>IFERROR(SUM('Gen. Prima Directa'!R20:R21,'Gen. Prima Directa'!R31)/SUM('Gen. Pólizas Emitidas'!R20:R21,'Gen. Pólizas Emitidas'!R31),"")</f>
        <v>31.563403252935945</v>
      </c>
      <c r="S49" s="36" t="str">
        <f>IFERROR(SUM('Gen. Prima Directa'!S20:S21,'Gen. Prima Directa'!S31)/SUM('Gen. Pólizas Emitidas'!S20:S21,'Gen. Pólizas Emitidas'!S31),"")</f>
        <v/>
      </c>
      <c r="T49" s="36">
        <f>IFERROR(SUM('Gen. Prima Directa'!T20:T21,'Gen. Prima Directa'!T31)/SUM('Gen. Pólizas Emitidas'!T20:T21,'Gen. Pólizas Emitidas'!T31),"")</f>
        <v>6.6300813096942548</v>
      </c>
      <c r="U49" s="36" t="str">
        <f>IFERROR(SUM('Gen. Prima Directa'!U20:U21,'Gen. Prima Directa'!U31)/SUM('Gen. Pólizas Emitidas'!U20:U21,'Gen. Pólizas Emitidas'!U31),"")</f>
        <v/>
      </c>
      <c r="V49" s="36">
        <f>IFERROR(SUM('Gen. Prima Directa'!V20:V21,'Gen. Prima Directa'!V31)/SUM('Gen. Pólizas Emitidas'!V20:V21,'Gen. Pólizas Emitidas'!V31),"")</f>
        <v>3.881751200539457</v>
      </c>
      <c r="W49" s="36" t="str">
        <f>IFERROR(SUM('Gen. Prima Directa'!W20:W21,'Gen. Prima Directa'!W31)/SUM('Gen. Pólizas Emitidas'!W20:W21,'Gen. Pólizas Emitidas'!W31),"")</f>
        <v/>
      </c>
      <c r="X49" s="36" t="str">
        <f>IFERROR(SUM('Gen. Prima Directa'!X20:X21,'Gen. Prima Directa'!X31)/SUM('Gen. Pólizas Emitidas'!X20:X21,'Gen. Pólizas Emitidas'!X31),"")</f>
        <v/>
      </c>
      <c r="Y49" s="36">
        <f>IFERROR(SUM('Gen. Prima Directa'!Y20:Y21,'Gen. Prima Directa'!Y31)/SUM('Gen. Pólizas Emitidas'!Y20:Y21,'Gen. Pólizas Emitidas'!Y31),"")</f>
        <v>25.251637490038608</v>
      </c>
      <c r="Z49" s="36">
        <f>IFERROR(SUM('Gen. Prima Directa'!Z20:Z21,'Gen. Prima Directa'!Z31)/SUM('Gen. Pólizas Emitidas'!Z20:Z21,'Gen. Pólizas Emitidas'!Z31),"")</f>
        <v>133.90868400025454</v>
      </c>
      <c r="AA49" s="36">
        <f>IFERROR(SUM('Gen. Prima Directa'!AA20:AA21,'Gen. Prima Directa'!AA31)/SUM('Gen. Pólizas Emitidas'!AA20:AA21,'Gen. Pólizas Emitidas'!AA31),"")</f>
        <v>8.862199032895747</v>
      </c>
      <c r="AB49" s="36">
        <f>IFERROR(SUM('Gen. Prima Directa'!AB20:AB21,'Gen. Prima Directa'!AB31)/SUM('Gen. Pólizas Emitidas'!AB20:AB21,'Gen. Pólizas Emitidas'!AB31),"")</f>
        <v>17.28335351856737</v>
      </c>
      <c r="AC49" s="36">
        <f>IFERROR(SUM('Gen. Prima Directa'!AC20:AC21,'Gen. Prima Directa'!AC31)/SUM('Gen. Pólizas Emitidas'!AC20:AC21,'Gen. Pólizas Emitidas'!AC31),"")</f>
        <v>5.6260592082553949</v>
      </c>
      <c r="AD49" s="36" t="str">
        <f>IFERROR(SUM('Gen. Prima Directa'!AD20:AD21,'Gen. Prima Directa'!AD31)/SUM('Gen. Pólizas Emitidas'!AD20:AD21,'Gen. Pólizas Emitidas'!AD31),"")</f>
        <v/>
      </c>
      <c r="AE49" s="36" t="str">
        <f>IFERROR(SUM('Gen. Prima Directa'!AE20:AE21,'Gen. Prima Directa'!AE31)/SUM('Gen. Pólizas Emitidas'!AE20:AE21,'Gen. Pólizas Emitidas'!AE31),"")</f>
        <v/>
      </c>
      <c r="AF49" s="36" t="str">
        <f>IFERROR(SUM('Gen. Prima Directa'!AF20:AF21,'Gen. Prima Directa'!AF31)/SUM('Gen. Pólizas Emitidas'!AF20:AF21,'Gen. Pólizas Emitidas'!AF31),"")</f>
        <v/>
      </c>
      <c r="AG49" s="36" t="str">
        <f>IFERROR(SUM('Gen. Prima Directa'!AG20:AG21,'Gen. Prima Directa'!AG31)/SUM('Gen. Pólizas Emitidas'!AG20:AG21,'Gen. Pólizas Emitidas'!AG31),"")</f>
        <v/>
      </c>
      <c r="AH49" s="36" t="str">
        <f>IFERROR(SUM('Gen. Prima Directa'!AH20:AH21,'Gen. Prima Directa'!AH31)/SUM('Gen. Pólizas Emitidas'!AH20:AH21,'Gen. Pólizas Emitidas'!AH31),"")</f>
        <v/>
      </c>
      <c r="AI49" s="36" t="str">
        <f>IFERROR(SUM('Gen. Prima Directa'!AI20:AI21,'Gen. Prima Directa'!AI31)/SUM('Gen. Pólizas Emitidas'!AI20:AI21,'Gen. Pólizas Emitidas'!AI31),"")</f>
        <v/>
      </c>
      <c r="AJ49" s="36" t="str">
        <f>IFERROR(SUM('Gen. Prima Directa'!AJ20:AJ21,'Gen. Prima Directa'!AJ31)/SUM('Gen. Pólizas Emitidas'!AJ20:AJ21,'Gen. Pólizas Emitidas'!AJ31),"")</f>
        <v/>
      </c>
      <c r="AK49" s="36" t="str">
        <f>IFERROR(SUM('Gen. Prima Directa'!AK20:AK21,'Gen. Prima Directa'!AK31)/SUM('Gen. Pólizas Emitidas'!AK20:AK21,'Gen. Pólizas Emitidas'!AK31),"")</f>
        <v/>
      </c>
      <c r="AL49" s="36" t="str">
        <f>IFERROR(SUM('Gen. Prima Directa'!AL20:AL21,'Gen. Prima Directa'!AL31)/SUM('Gen. Pólizas Emitidas'!AL20:AL21,'Gen. Pólizas Emitidas'!AL31),"")</f>
        <v/>
      </c>
      <c r="AM49" s="36" t="str">
        <f>IFERROR(SUM('Gen. Prima Directa'!AM20:AM21,'Gen. Prima Directa'!AM31)/SUM('Gen. Pólizas Emitidas'!AM20:AM21,'Gen. Pólizas Emitidas'!AM31),"")</f>
        <v/>
      </c>
      <c r="AN49" s="36" t="str">
        <f>IFERROR(SUM('Gen. Prima Directa'!AN20:AN21,'Gen. Prima Directa'!AN31)/SUM('Gen. Pólizas Emitidas'!AN20:AN21,'Gen. Pólizas Emitidas'!AN31),"")</f>
        <v/>
      </c>
      <c r="AO49" s="36" t="str">
        <f>IFERROR(SUM('Gen. Prima Directa'!AO20:AO21,'Gen. Prima Directa'!AO31)/SUM('Gen. Pólizas Emitidas'!AO20:AO21,'Gen. Pólizas Emitidas'!AO31),"")</f>
        <v/>
      </c>
      <c r="AP49" s="36" t="str">
        <f>IFERROR(SUM('Gen. Prima Directa'!AP20:AP21,'Gen. Prima Directa'!AP31)/SUM('Gen. Pólizas Emitidas'!AP20:AP21,'Gen. Pólizas Emitidas'!AP31),"")</f>
        <v/>
      </c>
      <c r="AQ49" s="36">
        <f>IFERROR(SUM('Gen. Prima Directa'!AQ20:AQ21,'Gen. Prima Directa'!AQ31)/SUM('Gen. Pólizas Emitidas'!AQ20:AQ21,'Gen. Pólizas Emitidas'!AQ31),"")</f>
        <v>8.944106550992414</v>
      </c>
      <c r="AR49" s="81"/>
      <c r="AS49" s="91">
        <f>IFERROR(SUM('Gen. Prima Directa'!AS20:AS21,'Gen. Prima Directa'!AS31)/SUM('Gen. Pólizas Emitidas'!AS20:AS21,'Gen. Pólizas Emitidas'!AS31),"")</f>
        <v>8.8850191850029958</v>
      </c>
      <c r="AT49" s="71">
        <f t="shared" si="1"/>
        <v>6.6502237934558117E-3</v>
      </c>
    </row>
    <row r="50" spans="2:46">
      <c r="B50" s="80" t="s">
        <v>333</v>
      </c>
      <c r="C50" s="36" t="str">
        <f>IFERROR(SUM('Gen. Prima Directa'!C22:C23)/SUM('Gen. Pólizas Emitidas'!C22:C23),"")</f>
        <v/>
      </c>
      <c r="D50" s="36" t="str">
        <f>IFERROR(SUM('Gen. Prima Directa'!D22:D23)/SUM('Gen. Pólizas Emitidas'!D22:D23),"")</f>
        <v/>
      </c>
      <c r="E50" s="36">
        <f>IFERROR(SUM('Gen. Prima Directa'!E22:E23)/SUM('Gen. Pólizas Emitidas'!E22:E23),"")</f>
        <v>39.783758625461765</v>
      </c>
      <c r="F50" s="36" t="str">
        <f>IFERROR(SUM('Gen. Prima Directa'!F22:F23)/SUM('Gen. Pólizas Emitidas'!F22:F23),"")</f>
        <v/>
      </c>
      <c r="G50" s="36" t="str">
        <f>IFERROR(SUM('Gen. Prima Directa'!G22:G23)/SUM('Gen. Pólizas Emitidas'!G22:G23),"")</f>
        <v/>
      </c>
      <c r="H50" s="36">
        <f>IFERROR(SUM('Gen. Prima Directa'!H22:H23)/SUM('Gen. Pólizas Emitidas'!H22:H23),"")</f>
        <v>182.9643405151993</v>
      </c>
      <c r="I50" s="36">
        <f>IFERROR(SUM('Gen. Prima Directa'!I22:I23)/SUM('Gen. Pólizas Emitidas'!I22:I23),"")</f>
        <v>27.595187861067309</v>
      </c>
      <c r="J50" s="36" t="str">
        <f>IFERROR(SUM('Gen. Prima Directa'!J22:J23)/SUM('Gen. Pólizas Emitidas'!J22:J23),"")</f>
        <v/>
      </c>
      <c r="K50" s="36" t="str">
        <f>IFERROR(SUM('Gen. Prima Directa'!K22:K23)/SUM('Gen. Pólizas Emitidas'!K22:K23),"")</f>
        <v/>
      </c>
      <c r="L50" s="36" t="str">
        <f>IFERROR(SUM('Gen. Prima Directa'!L22:L23)/SUM('Gen. Pólizas Emitidas'!L22:L23),"")</f>
        <v/>
      </c>
      <c r="M50" s="36" t="str">
        <f>IFERROR(SUM('Gen. Prima Directa'!M22:M23)/SUM('Gen. Pólizas Emitidas'!M22:M23),"")</f>
        <v/>
      </c>
      <c r="N50" s="36" t="str">
        <f>IFERROR(SUM('Gen. Prima Directa'!N22:N23)/SUM('Gen. Pólizas Emitidas'!N22:N23),"")</f>
        <v/>
      </c>
      <c r="O50" s="36" t="str">
        <f>IFERROR(SUM('Gen. Prima Directa'!O22:O23)/SUM('Gen. Pólizas Emitidas'!O22:O23),"")</f>
        <v/>
      </c>
      <c r="P50" s="36" t="str">
        <f>IFERROR(SUM('Gen. Prima Directa'!P22:P23)/SUM('Gen. Pólizas Emitidas'!P22:P23),"")</f>
        <v/>
      </c>
      <c r="Q50" s="36" t="str">
        <f>IFERROR(SUM('Gen. Prima Directa'!Q22:Q23)/SUM('Gen. Pólizas Emitidas'!Q22:Q23),"")</f>
        <v/>
      </c>
      <c r="R50" s="36">
        <f>IFERROR(SUM('Gen. Prima Directa'!R22:R23)/SUM('Gen. Pólizas Emitidas'!R22:R23),"")</f>
        <v>299.77474663907367</v>
      </c>
      <c r="S50" s="36" t="str">
        <f>IFERROR(SUM('Gen. Prima Directa'!S22:S23)/SUM('Gen. Pólizas Emitidas'!S22:S23),"")</f>
        <v/>
      </c>
      <c r="T50" s="36">
        <f>IFERROR(SUM('Gen. Prima Directa'!T22:T23)/SUM('Gen. Pólizas Emitidas'!T22:T23),"")</f>
        <v>226.19617234278422</v>
      </c>
      <c r="U50" s="36" t="str">
        <f>IFERROR(SUM('Gen. Prima Directa'!U22:U23)/SUM('Gen. Pólizas Emitidas'!U22:U23),"")</f>
        <v/>
      </c>
      <c r="V50" s="36">
        <f>IFERROR(SUM('Gen. Prima Directa'!V22:V23)/SUM('Gen. Pólizas Emitidas'!V22:V23),"")</f>
        <v>508.81860409212658</v>
      </c>
      <c r="W50" s="36" t="str">
        <f>IFERROR(SUM('Gen. Prima Directa'!W22:W23)/SUM('Gen. Pólizas Emitidas'!W22:W23),"")</f>
        <v/>
      </c>
      <c r="X50" s="36">
        <f>IFERROR(SUM('Gen. Prima Directa'!X22:X23)/SUM('Gen. Pólizas Emitidas'!X22:X23),"")</f>
        <v>268.44564351370269</v>
      </c>
      <c r="Y50" s="36">
        <f>IFERROR(SUM('Gen. Prima Directa'!Y22:Y23)/SUM('Gen. Pólizas Emitidas'!Y22:Y23),"")</f>
        <v>481.64252703694609</v>
      </c>
      <c r="Z50" s="36">
        <f>IFERROR(SUM('Gen. Prima Directa'!Z22:Z23)/SUM('Gen. Pólizas Emitidas'!Z22:Z23),"")</f>
        <v>638.56322611210499</v>
      </c>
      <c r="AA50" s="36" t="str">
        <f>IFERROR(SUM('Gen. Prima Directa'!AA22:AA23)/SUM('Gen. Pólizas Emitidas'!AA22:AA23),"")</f>
        <v/>
      </c>
      <c r="AB50" s="36">
        <f>IFERROR(SUM('Gen. Prima Directa'!AB22:AB23)/SUM('Gen. Pólizas Emitidas'!AB22:AB23),"")</f>
        <v>213.10821017017409</v>
      </c>
      <c r="AC50" s="36" t="str">
        <f>IFERROR(SUM('Gen. Prima Directa'!AC22:AC23)/SUM('Gen. Pólizas Emitidas'!AC22:AC23),"")</f>
        <v/>
      </c>
      <c r="AD50" s="36" t="str">
        <f>IFERROR(SUM('Gen. Prima Directa'!AD22:AD23)/SUM('Gen. Pólizas Emitidas'!AD22:AD23),"")</f>
        <v/>
      </c>
      <c r="AE50" s="36" t="str">
        <f>IFERROR(SUM('Gen. Prima Directa'!AE22:AE23)/SUM('Gen. Pólizas Emitidas'!AE22:AE23),"")</f>
        <v/>
      </c>
      <c r="AF50" s="36" t="str">
        <f>IFERROR(SUM('Gen. Prima Directa'!AF22:AF23)/SUM('Gen. Pólizas Emitidas'!AF22:AF23),"")</f>
        <v/>
      </c>
      <c r="AG50" s="36" t="str">
        <f>IFERROR(SUM('Gen. Prima Directa'!AG22:AG23)/SUM('Gen. Pólizas Emitidas'!AG22:AG23),"")</f>
        <v/>
      </c>
      <c r="AH50" s="36" t="str">
        <f>IFERROR(SUM('Gen. Prima Directa'!AH22:AH23)/SUM('Gen. Pólizas Emitidas'!AH22:AH23),"")</f>
        <v/>
      </c>
      <c r="AI50" s="36" t="str">
        <f>IFERROR(SUM('Gen. Prima Directa'!AI22:AI23)/SUM('Gen. Pólizas Emitidas'!AI22:AI23),"")</f>
        <v/>
      </c>
      <c r="AJ50" s="36" t="str">
        <f>IFERROR(SUM('Gen. Prima Directa'!AJ22:AJ23)/SUM('Gen. Pólizas Emitidas'!AJ22:AJ23),"")</f>
        <v/>
      </c>
      <c r="AK50" s="36" t="str">
        <f>IFERROR(SUM('Gen. Prima Directa'!AK22:AK23)/SUM('Gen. Pólizas Emitidas'!AK22:AK23),"")</f>
        <v/>
      </c>
      <c r="AL50" s="36" t="str">
        <f>IFERROR(SUM('Gen. Prima Directa'!AL22:AL23)/SUM('Gen. Pólizas Emitidas'!AL22:AL23),"")</f>
        <v/>
      </c>
      <c r="AM50" s="36" t="str">
        <f>IFERROR(SUM('Gen. Prima Directa'!AM22:AM23)/SUM('Gen. Pólizas Emitidas'!AM22:AM23),"")</f>
        <v/>
      </c>
      <c r="AN50" s="36" t="str">
        <f>IFERROR(SUM('Gen. Prima Directa'!AN22:AN23)/SUM('Gen. Pólizas Emitidas'!AN22:AN23),"")</f>
        <v/>
      </c>
      <c r="AO50" s="36" t="str">
        <f>IFERROR(SUM('Gen. Prima Directa'!AO22:AO23)/SUM('Gen. Pólizas Emitidas'!AO22:AO23),"")</f>
        <v/>
      </c>
      <c r="AP50" s="36" t="str">
        <f>IFERROR(SUM('Gen. Prima Directa'!AP22:AP23)/SUM('Gen. Pólizas Emitidas'!AP22:AP23),"")</f>
        <v/>
      </c>
      <c r="AQ50" s="36">
        <f>IFERROR(SUM('Gen. Prima Directa'!AQ22:AQ23)/SUM('Gen. Pólizas Emitidas'!AQ22:AQ23),"")</f>
        <v>385.15830448060052</v>
      </c>
      <c r="AR50" s="81"/>
      <c r="AS50" s="91">
        <f>IFERROR(SUM('Gen. Prima Directa'!AS22:AS23)/SUM('Gen. Pólizas Emitidas'!AS22:AS23),"")</f>
        <v>500.41815120730894</v>
      </c>
      <c r="AT50" s="71">
        <f t="shared" si="1"/>
        <v>-0.2303270703683159</v>
      </c>
    </row>
    <row r="51" spans="2:46">
      <c r="B51" s="80" t="s">
        <v>334</v>
      </c>
      <c r="C51" s="36">
        <f>IFERROR(SUM('Gen. Prima Directa'!C24:C26)/SUM('Gen. Pólizas Emitidas'!C24:C26),"")</f>
        <v>132.0694811431467</v>
      </c>
      <c r="D51" s="36" t="str">
        <f>IFERROR(SUM('Gen. Prima Directa'!D24:D26)/SUM('Gen. Pólizas Emitidas'!D24:D26),"")</f>
        <v/>
      </c>
      <c r="E51" s="36">
        <f>IFERROR(SUM('Gen. Prima Directa'!E24:E26)/SUM('Gen. Pólizas Emitidas'!E24:E26),"")</f>
        <v>8.5439963191028774</v>
      </c>
      <c r="F51" s="36" t="str">
        <f>IFERROR(SUM('Gen. Prima Directa'!F24:F26)/SUM('Gen. Pólizas Emitidas'!F24:F26),"")</f>
        <v/>
      </c>
      <c r="G51" s="36" t="str">
        <f>IFERROR(SUM('Gen. Prima Directa'!G24:G26)/SUM('Gen. Pólizas Emitidas'!G24:G26),"")</f>
        <v/>
      </c>
      <c r="H51" s="36">
        <f>IFERROR(SUM('Gen. Prima Directa'!H24:H26)/SUM('Gen. Pólizas Emitidas'!H24:H26),"")</f>
        <v>7.8887574717420579</v>
      </c>
      <c r="I51" s="36">
        <f>IFERROR(SUM('Gen. Prima Directa'!I24:I26)/SUM('Gen. Pólizas Emitidas'!I24:I26),"")</f>
        <v>64.186001466398793</v>
      </c>
      <c r="J51" s="36">
        <f>IFERROR(SUM('Gen. Prima Directa'!J24:J26)/SUM('Gen. Pólizas Emitidas'!J24:J26),"")</f>
        <v>186.1780615704092</v>
      </c>
      <c r="K51" s="36" t="str">
        <f>IFERROR(SUM('Gen. Prima Directa'!K24:K26)/SUM('Gen. Pólizas Emitidas'!K24:K26),"")</f>
        <v/>
      </c>
      <c r="L51" s="36">
        <f>IFERROR(SUM('Gen. Prima Directa'!L24:L26)/SUM('Gen. Pólizas Emitidas'!L24:L26),"")</f>
        <v>5.4626814885192356</v>
      </c>
      <c r="M51" s="36" t="str">
        <f>IFERROR(SUM('Gen. Prima Directa'!M24:M26)/SUM('Gen. Pólizas Emitidas'!M24:M26),"")</f>
        <v/>
      </c>
      <c r="N51" s="36" t="str">
        <f>IFERROR(SUM('Gen. Prima Directa'!N24:N26)/SUM('Gen. Pólizas Emitidas'!N24:N26),"")</f>
        <v/>
      </c>
      <c r="O51" s="36" t="str">
        <f>IFERROR(SUM('Gen. Prima Directa'!O24:O26)/SUM('Gen. Pólizas Emitidas'!O24:O26),"")</f>
        <v/>
      </c>
      <c r="P51" s="36">
        <f>IFERROR(SUM('Gen. Prima Directa'!P24:P26)/SUM('Gen. Pólizas Emitidas'!P24:P26),"")</f>
        <v>60.328328255633224</v>
      </c>
      <c r="Q51" s="36" t="str">
        <f>IFERROR(SUM('Gen. Prima Directa'!Q24:Q26)/SUM('Gen. Pólizas Emitidas'!Q24:Q26),"")</f>
        <v/>
      </c>
      <c r="R51" s="36">
        <f>IFERROR(SUM('Gen. Prima Directa'!R24:R26)/SUM('Gen. Pólizas Emitidas'!R24:R26),"")</f>
        <v>46.150227674458918</v>
      </c>
      <c r="S51" s="36" t="str">
        <f>IFERROR(SUM('Gen. Prima Directa'!S24:S26)/SUM('Gen. Pólizas Emitidas'!S24:S26),"")</f>
        <v/>
      </c>
      <c r="T51" s="36">
        <f>IFERROR(SUM('Gen. Prima Directa'!T24:T26)/SUM('Gen. Pólizas Emitidas'!T24:T26),"")</f>
        <v>54.701040994644877</v>
      </c>
      <c r="U51" s="36" t="str">
        <f>IFERROR(SUM('Gen. Prima Directa'!U24:U26)/SUM('Gen. Pólizas Emitidas'!U24:U26),"")</f>
        <v/>
      </c>
      <c r="V51" s="36">
        <f>IFERROR(SUM('Gen. Prima Directa'!V24:V26)/SUM('Gen. Pólizas Emitidas'!V24:V26),"")</f>
        <v>5.3138633115043152</v>
      </c>
      <c r="W51" s="36" t="str">
        <f>IFERROR(SUM('Gen. Prima Directa'!W24:W26)/SUM('Gen. Pólizas Emitidas'!W24:W26),"")</f>
        <v/>
      </c>
      <c r="X51" s="36">
        <f>IFERROR(SUM('Gen. Prima Directa'!X24:X26)/SUM('Gen. Pólizas Emitidas'!X24:X26),"")</f>
        <v>323.12184548999801</v>
      </c>
      <c r="Y51" s="36">
        <f>IFERROR(SUM('Gen. Prima Directa'!Y24:Y26)/SUM('Gen. Pólizas Emitidas'!Y24:Y26),"")</f>
        <v>70.767988843503545</v>
      </c>
      <c r="Z51" s="36">
        <f>IFERROR(SUM('Gen. Prima Directa'!Z24:Z26)/SUM('Gen. Pólizas Emitidas'!Z24:Z26),"")</f>
        <v>215.39312486201561</v>
      </c>
      <c r="AA51" s="36">
        <f>IFERROR(SUM('Gen. Prima Directa'!AA24:AA26)/SUM('Gen. Pólizas Emitidas'!AA24:AA26),"")</f>
        <v>11.208346068712411</v>
      </c>
      <c r="AB51" s="36">
        <f>IFERROR(SUM('Gen. Prima Directa'!AB24:AB26)/SUM('Gen. Pólizas Emitidas'!AB24:AB26),"")</f>
        <v>136.1448338444815</v>
      </c>
      <c r="AC51" s="36" t="str">
        <f>IFERROR(SUM('Gen. Prima Directa'!AC24:AC26)/SUM('Gen. Pólizas Emitidas'!AC24:AC26),"")</f>
        <v/>
      </c>
      <c r="AD51" s="36" t="str">
        <f>IFERROR(SUM('Gen. Prima Directa'!AD24:AD26)/SUM('Gen. Pólizas Emitidas'!AD24:AD26),"")</f>
        <v/>
      </c>
      <c r="AE51" s="36" t="str">
        <f>IFERROR(SUM('Gen. Prima Directa'!AE24:AE26)/SUM('Gen. Pólizas Emitidas'!AE24:AE26),"")</f>
        <v/>
      </c>
      <c r="AF51" s="36" t="str">
        <f>IFERROR(SUM('Gen. Prima Directa'!AF24:AF26)/SUM('Gen. Pólizas Emitidas'!AF24:AF26),"")</f>
        <v/>
      </c>
      <c r="AG51" s="36" t="str">
        <f>IFERROR(SUM('Gen. Prima Directa'!AG24:AG26)/SUM('Gen. Pólizas Emitidas'!AG24:AG26),"")</f>
        <v/>
      </c>
      <c r="AH51" s="36" t="str">
        <f>IFERROR(SUM('Gen. Prima Directa'!AH24:AH26)/SUM('Gen. Pólizas Emitidas'!AH24:AH26),"")</f>
        <v/>
      </c>
      <c r="AI51" s="36" t="str">
        <f>IFERROR(SUM('Gen. Prima Directa'!AI24:AI26)/SUM('Gen. Pólizas Emitidas'!AI24:AI26),"")</f>
        <v/>
      </c>
      <c r="AJ51" s="36" t="str">
        <f>IFERROR(SUM('Gen. Prima Directa'!AJ24:AJ26)/SUM('Gen. Pólizas Emitidas'!AJ24:AJ26),"")</f>
        <v/>
      </c>
      <c r="AK51" s="36" t="str">
        <f>IFERROR(SUM('Gen. Prima Directa'!AK24:AK26)/SUM('Gen. Pólizas Emitidas'!AK24:AK26),"")</f>
        <v/>
      </c>
      <c r="AL51" s="36" t="str">
        <f>IFERROR(SUM('Gen. Prima Directa'!AL24:AL26)/SUM('Gen. Pólizas Emitidas'!AL24:AL26),"")</f>
        <v/>
      </c>
      <c r="AM51" s="36" t="str">
        <f>IFERROR(SUM('Gen. Prima Directa'!AM24:AM26)/SUM('Gen. Pólizas Emitidas'!AM24:AM26),"")</f>
        <v/>
      </c>
      <c r="AN51" s="36" t="str">
        <f>IFERROR(SUM('Gen. Prima Directa'!AN24:AN26)/SUM('Gen. Pólizas Emitidas'!AN24:AN26),"")</f>
        <v/>
      </c>
      <c r="AO51" s="36" t="str">
        <f>IFERROR(SUM('Gen. Prima Directa'!AO24:AO26)/SUM('Gen. Pólizas Emitidas'!AO24:AO26),"")</f>
        <v/>
      </c>
      <c r="AP51" s="36" t="str">
        <f>IFERROR(SUM('Gen. Prima Directa'!AP24:AP26)/SUM('Gen. Pólizas Emitidas'!AP24:AP26),"")</f>
        <v/>
      </c>
      <c r="AQ51" s="36">
        <f>IFERROR(SUM('Gen. Prima Directa'!AQ24:AQ26)/SUM('Gen. Pólizas Emitidas'!AQ24:AQ26),"")</f>
        <v>31.26209778800385</v>
      </c>
      <c r="AR51" s="81"/>
      <c r="AS51" s="91">
        <f>IFERROR(SUM('Gen. Prima Directa'!AS24:AS26)/SUM('Gen. Pólizas Emitidas'!AS24:AS26),"")</f>
        <v>29.332310545436428</v>
      </c>
      <c r="AT51" s="71">
        <f t="shared" si="1"/>
        <v>6.579049541897275E-2</v>
      </c>
    </row>
    <row r="52" spans="2:46">
      <c r="B52" s="80" t="s">
        <v>335</v>
      </c>
      <c r="C52" s="36">
        <f>IFERROR(SUM('Gen. Prima Directa'!C27:C30)/SUM('Gen. Pólizas Emitidas'!C27:C30),"")</f>
        <v>216.29087213759928</v>
      </c>
      <c r="D52" s="36" t="str">
        <f>IFERROR(SUM('Gen. Prima Directa'!D27:D30)/SUM('Gen. Pólizas Emitidas'!D27:D30),"")</f>
        <v/>
      </c>
      <c r="E52" s="36">
        <f>IFERROR(SUM('Gen. Prima Directa'!E27:E30)/SUM('Gen. Pólizas Emitidas'!E27:E30),"")</f>
        <v>14.679140535685965</v>
      </c>
      <c r="F52" s="36" t="str">
        <f>IFERROR(SUM('Gen. Prima Directa'!F27:F30)/SUM('Gen. Pólizas Emitidas'!F27:F30),"")</f>
        <v/>
      </c>
      <c r="G52" s="36" t="str">
        <f>IFERROR(SUM('Gen. Prima Directa'!G27:G30)/SUM('Gen. Pólizas Emitidas'!G27:G30),"")</f>
        <v/>
      </c>
      <c r="H52" s="36">
        <f>IFERROR(SUM('Gen. Prima Directa'!H27:H30)/SUM('Gen. Pólizas Emitidas'!H27:H30),"")</f>
        <v>16.674576060685006</v>
      </c>
      <c r="I52" s="36">
        <f>IFERROR(SUM('Gen. Prima Directa'!I27:I30)/SUM('Gen. Pólizas Emitidas'!I27:I30),"")</f>
        <v>451.2905761525069</v>
      </c>
      <c r="J52" s="36">
        <f>IFERROR(SUM('Gen. Prima Directa'!J27:J30)/SUM('Gen. Pólizas Emitidas'!J27:J30),"")</f>
        <v>63.067253738193692</v>
      </c>
      <c r="K52" s="36" t="str">
        <f>IFERROR(SUM('Gen. Prima Directa'!K27:K30)/SUM('Gen. Pólizas Emitidas'!K27:K30),"")</f>
        <v/>
      </c>
      <c r="L52" s="36">
        <f>IFERROR(SUM('Gen. Prima Directa'!L27:L30)/SUM('Gen. Pólizas Emitidas'!L27:L30),"")</f>
        <v>191.83452513945477</v>
      </c>
      <c r="M52" s="36" t="str">
        <f>IFERROR(SUM('Gen. Prima Directa'!M27:M30)/SUM('Gen. Pólizas Emitidas'!M27:M30),"")</f>
        <v/>
      </c>
      <c r="N52" s="36" t="str">
        <f>IFERROR(SUM('Gen. Prima Directa'!N27:N30)/SUM('Gen. Pólizas Emitidas'!N27:N30),"")</f>
        <v/>
      </c>
      <c r="O52" s="36" t="str">
        <f>IFERROR(SUM('Gen. Prima Directa'!O27:O30)/SUM('Gen. Pólizas Emitidas'!O27:O30),"")</f>
        <v/>
      </c>
      <c r="P52" s="36">
        <f>IFERROR(SUM('Gen. Prima Directa'!P27:P30)/SUM('Gen. Pólizas Emitidas'!P27:P30),"")</f>
        <v>13.936624167801236</v>
      </c>
      <c r="Q52" s="36" t="str">
        <f>IFERROR(SUM('Gen. Prima Directa'!Q27:Q30)/SUM('Gen. Pólizas Emitidas'!Q27:Q30),"")</f>
        <v/>
      </c>
      <c r="R52" s="36">
        <f>IFERROR(SUM('Gen. Prima Directa'!R27:R30)/SUM('Gen. Pólizas Emitidas'!R27:R30),"")</f>
        <v>80.329147396416502</v>
      </c>
      <c r="S52" s="36" t="str">
        <f>IFERROR(SUM('Gen. Prima Directa'!S27:S30)/SUM('Gen. Pólizas Emitidas'!S27:S30),"")</f>
        <v/>
      </c>
      <c r="T52" s="36">
        <f>IFERROR(SUM('Gen. Prima Directa'!T27:T30)/SUM('Gen. Pólizas Emitidas'!T27:T30),"")</f>
        <v>77.02533649716095</v>
      </c>
      <c r="U52" s="36" t="str">
        <f>IFERROR(SUM('Gen. Prima Directa'!U27:U30)/SUM('Gen. Pólizas Emitidas'!U27:U30),"")</f>
        <v/>
      </c>
      <c r="V52" s="36">
        <f>IFERROR(SUM('Gen. Prima Directa'!V27:V30)/SUM('Gen. Pólizas Emitidas'!V27:V30),"")</f>
        <v>66.556242685495064</v>
      </c>
      <c r="W52" s="36" t="str">
        <f>IFERROR(SUM('Gen. Prima Directa'!W27:W30)/SUM('Gen. Pólizas Emitidas'!W27:W30),"")</f>
        <v/>
      </c>
      <c r="X52" s="36">
        <f>IFERROR(SUM('Gen. Prima Directa'!X27:X30)/SUM('Gen. Pólizas Emitidas'!X27:X30),"")</f>
        <v>128.63732565014553</v>
      </c>
      <c r="Y52" s="36">
        <f>IFERROR(SUM('Gen. Prima Directa'!Y27:Y30)/SUM('Gen. Pólizas Emitidas'!Y27:Y30),"")</f>
        <v>129.4291447610868</v>
      </c>
      <c r="Z52" s="36" t="str">
        <f>IFERROR(SUM('Gen. Prima Directa'!Z27:Z30)/SUM('Gen. Pólizas Emitidas'!Z27:Z30),"")</f>
        <v/>
      </c>
      <c r="AA52" s="36">
        <f>IFERROR(SUM('Gen. Prima Directa'!AA27:AA30)/SUM('Gen. Pólizas Emitidas'!AA27:AA30),"")</f>
        <v>38.986108701733002</v>
      </c>
      <c r="AB52" s="36">
        <f>IFERROR(SUM('Gen. Prima Directa'!AB27:AB30)/SUM('Gen. Pólizas Emitidas'!AB27:AB30),"")</f>
        <v>108.80034801369872</v>
      </c>
      <c r="AC52" s="36" t="str">
        <f>IFERROR(SUM('Gen. Prima Directa'!AC27:AC30)/SUM('Gen. Pólizas Emitidas'!AC27:AC30),"")</f>
        <v/>
      </c>
      <c r="AD52" s="36" t="str">
        <f>IFERROR(SUM('Gen. Prima Directa'!AD27:AD30)/SUM('Gen. Pólizas Emitidas'!AD27:AD30),"")</f>
        <v/>
      </c>
      <c r="AE52" s="36" t="str">
        <f>IFERROR(SUM('Gen. Prima Directa'!AE27:AE30)/SUM('Gen. Pólizas Emitidas'!AE27:AE30),"")</f>
        <v/>
      </c>
      <c r="AF52" s="36" t="str">
        <f>IFERROR(SUM('Gen. Prima Directa'!AF27:AF30)/SUM('Gen. Pólizas Emitidas'!AF27:AF30),"")</f>
        <v/>
      </c>
      <c r="AG52" s="36" t="str">
        <f>IFERROR(SUM('Gen. Prima Directa'!AG27:AG30)/SUM('Gen. Pólizas Emitidas'!AG27:AG30),"")</f>
        <v/>
      </c>
      <c r="AH52" s="36" t="str">
        <f>IFERROR(SUM('Gen. Prima Directa'!AH27:AH30)/SUM('Gen. Pólizas Emitidas'!AH27:AH30),"")</f>
        <v/>
      </c>
      <c r="AI52" s="36" t="str">
        <f>IFERROR(SUM('Gen. Prima Directa'!AI27:AI30)/SUM('Gen. Pólizas Emitidas'!AI27:AI30),"")</f>
        <v/>
      </c>
      <c r="AJ52" s="36" t="str">
        <f>IFERROR(SUM('Gen. Prima Directa'!AJ27:AJ30)/SUM('Gen. Pólizas Emitidas'!AJ27:AJ30),"")</f>
        <v/>
      </c>
      <c r="AK52" s="36" t="str">
        <f>IFERROR(SUM('Gen. Prima Directa'!AK27:AK30)/SUM('Gen. Pólizas Emitidas'!AK27:AK30),"")</f>
        <v/>
      </c>
      <c r="AL52" s="36" t="str">
        <f>IFERROR(SUM('Gen. Prima Directa'!AL27:AL30)/SUM('Gen. Pólizas Emitidas'!AL27:AL30),"")</f>
        <v/>
      </c>
      <c r="AM52" s="36" t="str">
        <f>IFERROR(SUM('Gen. Prima Directa'!AM27:AM30)/SUM('Gen. Pólizas Emitidas'!AM27:AM30),"")</f>
        <v/>
      </c>
      <c r="AN52" s="36" t="str">
        <f>IFERROR(SUM('Gen. Prima Directa'!AN27:AN30)/SUM('Gen. Pólizas Emitidas'!AN27:AN30),"")</f>
        <v/>
      </c>
      <c r="AO52" s="36" t="str">
        <f>IFERROR(SUM('Gen. Prima Directa'!AO27:AO30)/SUM('Gen. Pólizas Emitidas'!AO27:AO30),"")</f>
        <v/>
      </c>
      <c r="AP52" s="36" t="str">
        <f>IFERROR(SUM('Gen. Prima Directa'!AP27:AP30)/SUM('Gen. Pólizas Emitidas'!AP27:AP30),"")</f>
        <v/>
      </c>
      <c r="AQ52" s="36">
        <f>IFERROR(SUM('Gen. Prima Directa'!AQ27:AQ30)/SUM('Gen. Pólizas Emitidas'!AQ27:AQ30),"")</f>
        <v>73.205787599881887</v>
      </c>
      <c r="AR52" s="81"/>
      <c r="AS52" s="91">
        <f>IFERROR(SUM('Gen. Prima Directa'!AS27:AS30)/SUM('Gen. Pólizas Emitidas'!AS27:AS30),"")</f>
        <v>91.405113761573745</v>
      </c>
      <c r="AT52" s="71">
        <f t="shared" si="1"/>
        <v>-0.19910621422302488</v>
      </c>
    </row>
    <row r="53" spans="2:46">
      <c r="B53" s="80" t="s">
        <v>336</v>
      </c>
      <c r="C53" s="36" t="str">
        <f>IFERROR(SUM('Gen. Prima Directa'!C38:C40)/SUM('Gen. Pólizas Emitidas'!C38:C40),"")</f>
        <v/>
      </c>
      <c r="D53" s="36" t="str">
        <f>IFERROR(SUM('Gen. Prima Directa'!D38:D40)/SUM('Gen. Pólizas Emitidas'!D38:D40),"")</f>
        <v/>
      </c>
      <c r="E53" s="36" t="str">
        <f>IFERROR(SUM('Gen. Prima Directa'!E38:E40)/SUM('Gen. Pólizas Emitidas'!E38:E40),"")</f>
        <v/>
      </c>
      <c r="F53" s="36" t="str">
        <f>IFERROR(SUM('Gen. Prima Directa'!F38:F40)/SUM('Gen. Pólizas Emitidas'!F38:F40),"")</f>
        <v/>
      </c>
      <c r="G53" s="36">
        <f>IFERROR(SUM('Gen. Prima Directa'!G38:G40)/SUM('Gen. Pólizas Emitidas'!G38:G40),"")</f>
        <v>3074.8394863563403</v>
      </c>
      <c r="H53" s="36" t="str">
        <f>IFERROR(SUM('Gen. Prima Directa'!H38:H40)/SUM('Gen. Pólizas Emitidas'!H38:H40),"")</f>
        <v/>
      </c>
      <c r="I53" s="36" t="str">
        <f>IFERROR(SUM('Gen. Prima Directa'!I38:I40)/SUM('Gen. Pólizas Emitidas'!I38:I40),"")</f>
        <v/>
      </c>
      <c r="J53" s="36" t="str">
        <f>IFERROR(SUM('Gen. Prima Directa'!J38:J40)/SUM('Gen. Pólizas Emitidas'!J38:J40),"")</f>
        <v/>
      </c>
      <c r="K53" s="36">
        <f>IFERROR(SUM('Gen. Prima Directa'!K38:K40)/SUM('Gen. Pólizas Emitidas'!K38:K40),"")</f>
        <v>4618.6917077378885</v>
      </c>
      <c r="L53" s="36" t="str">
        <f>IFERROR(SUM('Gen. Prima Directa'!L38:L40)/SUM('Gen. Pólizas Emitidas'!L38:L40),"")</f>
        <v/>
      </c>
      <c r="M53" s="36">
        <f>IFERROR(SUM('Gen. Prima Directa'!M38:M40)/SUM('Gen. Pólizas Emitidas'!M38:M40),"")</f>
        <v>10400.951547153534</v>
      </c>
      <c r="N53" s="36">
        <f>IFERROR(SUM('Gen. Prima Directa'!N38:N40)/SUM('Gen. Pólizas Emitidas'!N38:N40),"")</f>
        <v>1675.5639294771515</v>
      </c>
      <c r="O53" s="36" t="str">
        <f>IFERROR(SUM('Gen. Prima Directa'!O38:O40)/SUM('Gen. Pólizas Emitidas'!O38:O40),"")</f>
        <v/>
      </c>
      <c r="P53" s="36" t="str">
        <f>IFERROR(SUM('Gen. Prima Directa'!P38:P40)/SUM('Gen. Pólizas Emitidas'!P38:P40),"")</f>
        <v/>
      </c>
      <c r="Q53" s="36" t="str">
        <f>IFERROR(SUM('Gen. Prima Directa'!Q38:Q40)/SUM('Gen. Pólizas Emitidas'!Q38:Q40),"")</f>
        <v/>
      </c>
      <c r="R53" s="36" t="str">
        <f>IFERROR(SUM('Gen. Prima Directa'!R38:R40)/SUM('Gen. Pólizas Emitidas'!R38:R40),"")</f>
        <v/>
      </c>
      <c r="S53" s="36" t="str">
        <f>IFERROR(SUM('Gen. Prima Directa'!S38:S40)/SUM('Gen. Pólizas Emitidas'!S38:S40),"")</f>
        <v/>
      </c>
      <c r="T53" s="36" t="str">
        <f>IFERROR(SUM('Gen. Prima Directa'!T38:T40)/SUM('Gen. Pólizas Emitidas'!T38:T40),"")</f>
        <v/>
      </c>
      <c r="U53" s="36">
        <f>IFERROR(SUM('Gen. Prima Directa'!U38:U40)/SUM('Gen. Pólizas Emitidas'!U38:U40),"")</f>
        <v>3138.2914312584408</v>
      </c>
      <c r="V53" s="36" t="str">
        <f>IFERROR(SUM('Gen. Prima Directa'!V38:V40)/SUM('Gen. Pólizas Emitidas'!V38:V40),"")</f>
        <v/>
      </c>
      <c r="W53" s="36">
        <f>IFERROR(SUM('Gen. Prima Directa'!W38:W40)/SUM('Gen. Pólizas Emitidas'!W38:W40),"")</f>
        <v>3266.2658648179622</v>
      </c>
      <c r="X53" s="36" t="str">
        <f>IFERROR(SUM('Gen. Prima Directa'!X38:X40)/SUM('Gen. Pólizas Emitidas'!X38:X40),"")</f>
        <v/>
      </c>
      <c r="Y53" s="36" t="str">
        <f>IFERROR(SUM('Gen. Prima Directa'!Y38:Y40)/SUM('Gen. Pólizas Emitidas'!Y38:Y40),"")</f>
        <v/>
      </c>
      <c r="Z53" s="36" t="str">
        <f>IFERROR(SUM('Gen. Prima Directa'!Z38:Z40)/SUM('Gen. Pólizas Emitidas'!Z38:Z40),"")</f>
        <v/>
      </c>
      <c r="AA53" s="36" t="str">
        <f>IFERROR(SUM('Gen. Prima Directa'!AA38:AA40)/SUM('Gen. Pólizas Emitidas'!AA38:AA40),"")</f>
        <v/>
      </c>
      <c r="AB53" s="36" t="str">
        <f>IFERROR(SUM('Gen. Prima Directa'!AB38:AB40)/SUM('Gen. Pólizas Emitidas'!AB38:AB40),"")</f>
        <v/>
      </c>
      <c r="AC53" s="36" t="str">
        <f>IFERROR(SUM('Gen. Prima Directa'!AC38:AC40)/SUM('Gen. Pólizas Emitidas'!AC38:AC40),"")</f>
        <v/>
      </c>
      <c r="AD53" s="36" t="str">
        <f>IFERROR(SUM('Gen. Prima Directa'!AD38:AD40)/SUM('Gen. Pólizas Emitidas'!AD38:AD40),"")</f>
        <v/>
      </c>
      <c r="AE53" s="36" t="str">
        <f>IFERROR(SUM('Gen. Prima Directa'!AE38:AE40)/SUM('Gen. Pólizas Emitidas'!AE38:AE40),"")</f>
        <v/>
      </c>
      <c r="AF53" s="36" t="str">
        <f>IFERROR(SUM('Gen. Prima Directa'!AF38:AF40)/SUM('Gen. Pólizas Emitidas'!AF38:AF40),"")</f>
        <v/>
      </c>
      <c r="AG53" s="36" t="str">
        <f>IFERROR(SUM('Gen. Prima Directa'!AG38:AG40)/SUM('Gen. Pólizas Emitidas'!AG38:AG40),"")</f>
        <v/>
      </c>
      <c r="AH53" s="36" t="str">
        <f>IFERROR(SUM('Gen. Prima Directa'!AH38:AH40)/SUM('Gen. Pólizas Emitidas'!AH38:AH40),"")</f>
        <v/>
      </c>
      <c r="AI53" s="36" t="str">
        <f>IFERROR(SUM('Gen. Prima Directa'!AI38:AI40)/SUM('Gen. Pólizas Emitidas'!AI38:AI40),"")</f>
        <v/>
      </c>
      <c r="AJ53" s="36" t="str">
        <f>IFERROR(SUM('Gen. Prima Directa'!AJ38:AJ40)/SUM('Gen. Pólizas Emitidas'!AJ38:AJ40),"")</f>
        <v/>
      </c>
      <c r="AK53" s="36" t="str">
        <f>IFERROR(SUM('Gen. Prima Directa'!AK38:AK40)/SUM('Gen. Pólizas Emitidas'!AK38:AK40),"")</f>
        <v/>
      </c>
      <c r="AL53" s="36" t="str">
        <f>IFERROR(SUM('Gen. Prima Directa'!AL38:AL40)/SUM('Gen. Pólizas Emitidas'!AL38:AL40),"")</f>
        <v/>
      </c>
      <c r="AM53" s="36" t="str">
        <f>IFERROR(SUM('Gen. Prima Directa'!AM38:AM40)/SUM('Gen. Pólizas Emitidas'!AM38:AM40),"")</f>
        <v/>
      </c>
      <c r="AN53" s="36" t="str">
        <f>IFERROR(SUM('Gen. Prima Directa'!AN38:AN40)/SUM('Gen. Pólizas Emitidas'!AN38:AN40),"")</f>
        <v/>
      </c>
      <c r="AO53" s="36" t="str">
        <f>IFERROR(SUM('Gen. Prima Directa'!AO38:AO40)/SUM('Gen. Pólizas Emitidas'!AO38:AO40),"")</f>
        <v/>
      </c>
      <c r="AP53" s="36" t="str">
        <f>IFERROR(SUM('Gen. Prima Directa'!AP38:AP40)/SUM('Gen. Pólizas Emitidas'!AP38:AP40),"")</f>
        <v/>
      </c>
      <c r="AQ53" s="36">
        <f>IFERROR(SUM('Gen. Prima Directa'!AQ38:AQ40)/SUM('Gen. Pólizas Emitidas'!AQ38:AQ40),"")</f>
        <v>5444.7449209489205</v>
      </c>
      <c r="AR53" s="81"/>
      <c r="AS53" s="91">
        <f>IFERROR(SUM('Gen. Prima Directa'!AS38:AS40)/SUM('Gen. Pólizas Emitidas'!AS38:AS40),"")</f>
        <v>2434.9976408503917</v>
      </c>
      <c r="AT53" s="71">
        <f t="shared" si="1"/>
        <v>1.2360370415173842</v>
      </c>
    </row>
    <row r="55" spans="2:46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6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6" hidden="1">
      <c r="B57" s="49" t="s">
        <v>102</v>
      </c>
      <c r="C57" s="50">
        <f>IFERROR(RANK(C59,$C$59:$AP$59,0),"")</f>
        <v>4</v>
      </c>
      <c r="D57" s="50" t="str">
        <f t="shared" ref="D57:AP57" si="2">IFERROR(RANK(D59,$C$59:$AP$59,0),"")</f>
        <v/>
      </c>
      <c r="E57" s="50">
        <f t="shared" si="2"/>
        <v>27</v>
      </c>
      <c r="F57" s="50">
        <f t="shared" si="2"/>
        <v>14</v>
      </c>
      <c r="G57" s="50">
        <f t="shared" si="2"/>
        <v>12</v>
      </c>
      <c r="H57" s="50">
        <f t="shared" si="2"/>
        <v>15</v>
      </c>
      <c r="I57" s="50">
        <f t="shared" si="2"/>
        <v>23</v>
      </c>
      <c r="J57" s="50">
        <f t="shared" si="2"/>
        <v>6</v>
      </c>
      <c r="K57" s="50">
        <f t="shared" si="2"/>
        <v>1</v>
      </c>
      <c r="L57" s="50">
        <f t="shared" si="2"/>
        <v>26</v>
      </c>
      <c r="M57" s="50">
        <f t="shared" si="2"/>
        <v>9</v>
      </c>
      <c r="N57" s="50">
        <f t="shared" si="2"/>
        <v>2</v>
      </c>
      <c r="O57" s="50">
        <f t="shared" si="2"/>
        <v>3</v>
      </c>
      <c r="P57" s="50">
        <f t="shared" si="2"/>
        <v>20</v>
      </c>
      <c r="Q57" s="50">
        <f t="shared" si="2"/>
        <v>7</v>
      </c>
      <c r="R57" s="50">
        <f t="shared" si="2"/>
        <v>10</v>
      </c>
      <c r="S57" s="50">
        <f t="shared" si="2"/>
        <v>25</v>
      </c>
      <c r="T57" s="50">
        <f t="shared" si="2"/>
        <v>24</v>
      </c>
      <c r="U57" s="50">
        <f t="shared" si="2"/>
        <v>16</v>
      </c>
      <c r="V57" s="50">
        <f t="shared" si="2"/>
        <v>18</v>
      </c>
      <c r="W57" s="50">
        <f t="shared" si="2"/>
        <v>11</v>
      </c>
      <c r="X57" s="50">
        <f t="shared" si="2"/>
        <v>5</v>
      </c>
      <c r="Y57" s="50">
        <f t="shared" si="2"/>
        <v>19</v>
      </c>
      <c r="Z57" s="50">
        <f t="shared" si="2"/>
        <v>8</v>
      </c>
      <c r="AA57" s="50">
        <f t="shared" si="2"/>
        <v>22</v>
      </c>
      <c r="AB57" s="50">
        <f t="shared" si="2"/>
        <v>17</v>
      </c>
      <c r="AC57" s="50">
        <f t="shared" si="2"/>
        <v>21</v>
      </c>
      <c r="AD57" s="50">
        <f t="shared" si="2"/>
        <v>13</v>
      </c>
      <c r="AE57" s="50" t="str">
        <f t="shared" si="2"/>
        <v/>
      </c>
      <c r="AF57" s="50" t="str">
        <f t="shared" si="2"/>
        <v/>
      </c>
      <c r="AG57" s="50" t="str">
        <f t="shared" si="2"/>
        <v/>
      </c>
      <c r="AH57" s="50" t="str">
        <f t="shared" si="2"/>
        <v/>
      </c>
      <c r="AI57" s="50" t="str">
        <f t="shared" si="2"/>
        <v/>
      </c>
      <c r="AJ57" s="50" t="str">
        <f t="shared" si="2"/>
        <v/>
      </c>
      <c r="AK57" s="50" t="str">
        <f t="shared" si="2"/>
        <v/>
      </c>
      <c r="AL57" s="50" t="str">
        <f t="shared" si="2"/>
        <v/>
      </c>
      <c r="AM57" s="50" t="str">
        <f t="shared" si="2"/>
        <v/>
      </c>
      <c r="AN57" s="50" t="str">
        <f t="shared" si="2"/>
        <v/>
      </c>
      <c r="AO57" s="50" t="str">
        <f t="shared" si="2"/>
        <v/>
      </c>
      <c r="AP57" s="50" t="str">
        <f t="shared" si="2"/>
        <v/>
      </c>
    </row>
    <row r="58" spans="2:46" hidden="1">
      <c r="C58" s="50" t="str">
        <f>C11</f>
        <v>Ace Seguros</v>
      </c>
      <c r="D58" s="50" t="str">
        <f t="shared" ref="D58:AP58" si="3">D11</f>
        <v>Assurant Chile</v>
      </c>
      <c r="E58" s="50" t="str">
        <f t="shared" si="3"/>
        <v>BCI Seguros</v>
      </c>
      <c r="F58" s="50" t="str">
        <f t="shared" si="3"/>
        <v>Cardif</v>
      </c>
      <c r="G58" s="50" t="str">
        <f t="shared" si="3"/>
        <v>Cesce Chile</v>
      </c>
      <c r="H58" s="50" t="str">
        <f t="shared" si="3"/>
        <v>Chartis</v>
      </c>
      <c r="I58" s="50" t="str">
        <f t="shared" si="3"/>
        <v>Chilena Consolidada</v>
      </c>
      <c r="J58" s="50" t="str">
        <f t="shared" si="3"/>
        <v>Chubb de Chile</v>
      </c>
      <c r="K58" s="50" t="str">
        <f t="shared" si="3"/>
        <v>Coface Chile</v>
      </c>
      <c r="L58" s="50" t="str">
        <f t="shared" si="3"/>
        <v>Consorio Nacional</v>
      </c>
      <c r="M58" s="50" t="str">
        <f t="shared" si="3"/>
        <v>Continental Crédito</v>
      </c>
      <c r="N58" s="50" t="str">
        <f t="shared" si="3"/>
        <v>Euler Hermes</v>
      </c>
      <c r="O58" s="50" t="str">
        <f t="shared" si="3"/>
        <v>FAF International</v>
      </c>
      <c r="P58" s="50" t="str">
        <f t="shared" si="3"/>
        <v>HDI Seguros</v>
      </c>
      <c r="Q58" s="50" t="str">
        <f t="shared" si="3"/>
        <v>Huelen</v>
      </c>
      <c r="R58" s="50" t="str">
        <f t="shared" si="3"/>
        <v>Liberty Seguros</v>
      </c>
      <c r="S58" s="50" t="str">
        <f t="shared" si="3"/>
        <v>M. de Carabineros</v>
      </c>
      <c r="T58" s="50" t="str">
        <f t="shared" si="3"/>
        <v>Magallanes</v>
      </c>
      <c r="U58" s="50" t="str">
        <f t="shared" si="3"/>
        <v>Magallanes Gar. y Cré.</v>
      </c>
      <c r="V58" s="50" t="str">
        <f t="shared" si="3"/>
        <v>Mapfre</v>
      </c>
      <c r="W58" s="50" t="str">
        <f t="shared" si="3"/>
        <v>Mapfre Gar. y Cré.</v>
      </c>
      <c r="X58" s="50" t="str">
        <f t="shared" si="3"/>
        <v>Orion Seguros</v>
      </c>
      <c r="Y58" s="50" t="str">
        <f t="shared" si="3"/>
        <v>Penta Security</v>
      </c>
      <c r="Z58" s="50" t="str">
        <f t="shared" si="3"/>
        <v>QBE Chile</v>
      </c>
      <c r="AA58" s="50" t="str">
        <f t="shared" si="3"/>
        <v>Renta Nacional</v>
      </c>
      <c r="AB58" s="50" t="str">
        <f t="shared" si="3"/>
        <v>RSA Seguros</v>
      </c>
      <c r="AC58" s="50" t="str">
        <f t="shared" si="3"/>
        <v>Zenit Seguros</v>
      </c>
      <c r="AD58" s="50" t="str">
        <f t="shared" si="3"/>
        <v>Zurich Santander</v>
      </c>
      <c r="AE58" s="50" t="str">
        <f t="shared" si="3"/>
        <v/>
      </c>
      <c r="AF58" s="50" t="str">
        <f t="shared" si="3"/>
        <v/>
      </c>
      <c r="AG58" s="50" t="str">
        <f t="shared" si="3"/>
        <v/>
      </c>
      <c r="AH58" s="50" t="str">
        <f t="shared" si="3"/>
        <v/>
      </c>
      <c r="AI58" s="50" t="str">
        <f t="shared" si="3"/>
        <v/>
      </c>
      <c r="AJ58" s="50" t="str">
        <f t="shared" si="3"/>
        <v/>
      </c>
      <c r="AK58" s="50" t="str">
        <f t="shared" si="3"/>
        <v/>
      </c>
      <c r="AL58" s="50" t="str">
        <f t="shared" si="3"/>
        <v/>
      </c>
      <c r="AM58" s="50" t="str">
        <f t="shared" si="3"/>
        <v/>
      </c>
      <c r="AN58" s="50" t="str">
        <f t="shared" si="3"/>
        <v/>
      </c>
      <c r="AO58" s="50" t="str">
        <f t="shared" si="3"/>
        <v/>
      </c>
      <c r="AP58" s="50" t="str">
        <f t="shared" si="3"/>
        <v/>
      </c>
    </row>
    <row r="59" spans="2:46" hidden="1">
      <c r="C59" s="52">
        <f t="shared" ref="C59:AP59" si="4">IFERROR(IF(C55=1,VLOOKUP($B$75,$B$12:$AQ$44,C62+1,FALSE)+C60/1000000,""),"")</f>
        <v>287.13557281370174</v>
      </c>
      <c r="D59" s="52" t="str">
        <f t="shared" si="4"/>
        <v/>
      </c>
      <c r="E59" s="52">
        <f t="shared" si="4"/>
        <v>1.6602944501931141</v>
      </c>
      <c r="F59" s="52">
        <f t="shared" si="4"/>
        <v>34.306851474202773</v>
      </c>
      <c r="G59" s="52">
        <f t="shared" si="4"/>
        <v>41.950828244077961</v>
      </c>
      <c r="H59" s="52">
        <f t="shared" si="4"/>
        <v>20.85659955216201</v>
      </c>
      <c r="I59" s="52">
        <f t="shared" si="4"/>
        <v>3.7061161676522527</v>
      </c>
      <c r="J59" s="52">
        <f t="shared" si="4"/>
        <v>104.36958190461021</v>
      </c>
      <c r="K59" s="52">
        <f t="shared" si="4"/>
        <v>4618.6917397378884</v>
      </c>
      <c r="L59" s="52">
        <f t="shared" si="4"/>
        <v>1.7311055651637168</v>
      </c>
      <c r="M59" s="52">
        <f t="shared" si="4"/>
        <v>63.214774208219367</v>
      </c>
      <c r="N59" s="52">
        <f t="shared" si="4"/>
        <v>1675.5639584771516</v>
      </c>
      <c r="O59" s="52">
        <f t="shared" si="4"/>
        <v>1635.8662242037697</v>
      </c>
      <c r="P59" s="52">
        <f t="shared" si="4"/>
        <v>4.3910775614769229</v>
      </c>
      <c r="Q59" s="52">
        <f t="shared" si="4"/>
        <v>97.000315256735163</v>
      </c>
      <c r="R59" s="52">
        <f t="shared" si="4"/>
        <v>51.102125901119933</v>
      </c>
      <c r="S59" s="52">
        <f t="shared" si="4"/>
        <v>2.1425209122235729</v>
      </c>
      <c r="T59" s="52">
        <f t="shared" si="4"/>
        <v>2.9355695894481881</v>
      </c>
      <c r="U59" s="52">
        <f t="shared" si="4"/>
        <v>15.826389041862877</v>
      </c>
      <c r="V59" s="52">
        <f t="shared" si="4"/>
        <v>6.814453580632363</v>
      </c>
      <c r="W59" s="52">
        <f t="shared" si="4"/>
        <v>44.968669122734291</v>
      </c>
      <c r="X59" s="52">
        <f t="shared" si="4"/>
        <v>228.63232707755424</v>
      </c>
      <c r="Y59" s="52">
        <f t="shared" si="4"/>
        <v>6.3500194946407822</v>
      </c>
      <c r="Z59" s="52">
        <f t="shared" si="4"/>
        <v>64.00309907500916</v>
      </c>
      <c r="AA59" s="52">
        <f t="shared" si="4"/>
        <v>4.1751914025215342</v>
      </c>
      <c r="AB59" s="52">
        <f t="shared" si="4"/>
        <v>10.160152324229214</v>
      </c>
      <c r="AC59" s="52">
        <f t="shared" si="4"/>
        <v>4.3440001482394628</v>
      </c>
      <c r="AD59" s="52">
        <f t="shared" si="4"/>
        <v>34.517142699964417</v>
      </c>
      <c r="AE59" s="52" t="str">
        <f t="shared" si="4"/>
        <v/>
      </c>
      <c r="AF59" s="52" t="str">
        <f t="shared" si="4"/>
        <v/>
      </c>
      <c r="AG59" s="52" t="str">
        <f t="shared" si="4"/>
        <v/>
      </c>
      <c r="AH59" s="52" t="str">
        <f t="shared" si="4"/>
        <v/>
      </c>
      <c r="AI59" s="52" t="str">
        <f t="shared" si="4"/>
        <v/>
      </c>
      <c r="AJ59" s="52" t="str">
        <f t="shared" si="4"/>
        <v/>
      </c>
      <c r="AK59" s="52" t="str">
        <f t="shared" si="4"/>
        <v/>
      </c>
      <c r="AL59" s="52" t="str">
        <f t="shared" si="4"/>
        <v/>
      </c>
      <c r="AM59" s="52" t="str">
        <f t="shared" si="4"/>
        <v/>
      </c>
      <c r="AN59" s="52" t="str">
        <f t="shared" si="4"/>
        <v/>
      </c>
      <c r="AO59" s="52" t="str">
        <f t="shared" si="4"/>
        <v/>
      </c>
      <c r="AP59" s="52" t="str">
        <f t="shared" si="4"/>
        <v/>
      </c>
    </row>
    <row r="60" spans="2:46" hidden="1">
      <c r="C60" s="50">
        <v>40</v>
      </c>
      <c r="D60" s="50">
        <f>C60-1</f>
        <v>39</v>
      </c>
      <c r="E60" s="50">
        <f t="shared" ref="E60:AP60" si="5">D60-1</f>
        <v>38</v>
      </c>
      <c r="F60" s="50">
        <f t="shared" si="5"/>
        <v>37</v>
      </c>
      <c r="G60" s="50">
        <f t="shared" si="5"/>
        <v>36</v>
      </c>
      <c r="H60" s="50">
        <f t="shared" si="5"/>
        <v>35</v>
      </c>
      <c r="I60" s="50">
        <f t="shared" si="5"/>
        <v>34</v>
      </c>
      <c r="J60" s="50">
        <f t="shared" si="5"/>
        <v>33</v>
      </c>
      <c r="K60" s="50">
        <f t="shared" si="5"/>
        <v>32</v>
      </c>
      <c r="L60" s="50">
        <f t="shared" si="5"/>
        <v>31</v>
      </c>
      <c r="M60" s="50">
        <f t="shared" si="5"/>
        <v>30</v>
      </c>
      <c r="N60" s="50">
        <f t="shared" si="5"/>
        <v>29</v>
      </c>
      <c r="O60" s="50">
        <f t="shared" si="5"/>
        <v>28</v>
      </c>
      <c r="P60" s="50">
        <f t="shared" si="5"/>
        <v>27</v>
      </c>
      <c r="Q60" s="50">
        <f t="shared" si="5"/>
        <v>26</v>
      </c>
      <c r="R60" s="50">
        <f t="shared" si="5"/>
        <v>25</v>
      </c>
      <c r="S60" s="50">
        <f t="shared" si="5"/>
        <v>24</v>
      </c>
      <c r="T60" s="50">
        <f t="shared" si="5"/>
        <v>23</v>
      </c>
      <c r="U60" s="50">
        <f t="shared" si="5"/>
        <v>22</v>
      </c>
      <c r="V60" s="50">
        <f t="shared" si="5"/>
        <v>21</v>
      </c>
      <c r="W60" s="50">
        <f t="shared" si="5"/>
        <v>20</v>
      </c>
      <c r="X60" s="50">
        <f t="shared" si="5"/>
        <v>19</v>
      </c>
      <c r="Y60" s="50">
        <f t="shared" si="5"/>
        <v>18</v>
      </c>
      <c r="Z60" s="50">
        <f t="shared" si="5"/>
        <v>17</v>
      </c>
      <c r="AA60" s="50">
        <f t="shared" si="5"/>
        <v>16</v>
      </c>
      <c r="AB60" s="50">
        <f t="shared" si="5"/>
        <v>15</v>
      </c>
      <c r="AC60" s="50">
        <f t="shared" si="5"/>
        <v>14</v>
      </c>
      <c r="AD60" s="50">
        <f t="shared" si="5"/>
        <v>13</v>
      </c>
      <c r="AE60" s="50">
        <f t="shared" si="5"/>
        <v>12</v>
      </c>
      <c r="AF60" s="50">
        <f t="shared" si="5"/>
        <v>11</v>
      </c>
      <c r="AG60" s="50">
        <f t="shared" si="5"/>
        <v>10</v>
      </c>
      <c r="AH60" s="50">
        <f t="shared" si="5"/>
        <v>9</v>
      </c>
      <c r="AI60" s="50">
        <f t="shared" si="5"/>
        <v>8</v>
      </c>
      <c r="AJ60" s="50">
        <f t="shared" si="5"/>
        <v>7</v>
      </c>
      <c r="AK60" s="50">
        <f t="shared" si="5"/>
        <v>6</v>
      </c>
      <c r="AL60" s="50">
        <f t="shared" si="5"/>
        <v>5</v>
      </c>
      <c r="AM60" s="50">
        <f t="shared" si="5"/>
        <v>4</v>
      </c>
      <c r="AN60" s="50">
        <f t="shared" si="5"/>
        <v>3</v>
      </c>
      <c r="AO60" s="50">
        <f t="shared" si="5"/>
        <v>2</v>
      </c>
      <c r="AP60" s="50">
        <f t="shared" si="5"/>
        <v>1</v>
      </c>
    </row>
    <row r="61" spans="2:46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6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6" hidden="1">
      <c r="C63" s="50" t="str">
        <f>IFERROR(HLOOKUP(C62,$C$57:$AP$58,2,FALSE),"")</f>
        <v>Coface Chile</v>
      </c>
      <c r="D63" s="50" t="str">
        <f t="shared" ref="D63:AP63" si="6">IFERROR(HLOOKUP(D62,$C$57:$AP$58,2,FALSE),"")</f>
        <v>Euler Hermes</v>
      </c>
      <c r="E63" s="50" t="str">
        <f t="shared" si="6"/>
        <v>FAF International</v>
      </c>
      <c r="F63" s="50" t="str">
        <f t="shared" si="6"/>
        <v>Ace Seguros</v>
      </c>
      <c r="G63" s="50" t="str">
        <f t="shared" si="6"/>
        <v>Orion Seguros</v>
      </c>
      <c r="H63" s="50" t="str">
        <f t="shared" si="6"/>
        <v>Chubb de Chile</v>
      </c>
      <c r="I63" s="50" t="str">
        <f t="shared" si="6"/>
        <v>Huelen</v>
      </c>
      <c r="J63" s="50" t="str">
        <f t="shared" si="6"/>
        <v>QBE Chile</v>
      </c>
      <c r="K63" s="50" t="str">
        <f t="shared" si="6"/>
        <v>Continental Crédito</v>
      </c>
      <c r="L63" s="50" t="str">
        <f t="shared" si="6"/>
        <v>Liberty Seguros</v>
      </c>
      <c r="M63" s="50" t="str">
        <f t="shared" si="6"/>
        <v>Mapfre Gar. y Cré.</v>
      </c>
      <c r="N63" s="50" t="str">
        <f t="shared" si="6"/>
        <v>Cesce Chile</v>
      </c>
      <c r="O63" s="50" t="str">
        <f t="shared" si="6"/>
        <v>Zurich Santander</v>
      </c>
      <c r="P63" s="50" t="str">
        <f t="shared" si="6"/>
        <v>Cardif</v>
      </c>
      <c r="Q63" s="50" t="str">
        <f t="shared" si="6"/>
        <v>Chartis</v>
      </c>
      <c r="R63" s="50" t="str">
        <f t="shared" si="6"/>
        <v>Magallanes Gar. y Cré.</v>
      </c>
      <c r="S63" s="50" t="str">
        <f t="shared" si="6"/>
        <v>RSA Seguros</v>
      </c>
      <c r="T63" s="50" t="str">
        <f t="shared" si="6"/>
        <v>Mapfre</v>
      </c>
      <c r="U63" s="50" t="str">
        <f t="shared" si="6"/>
        <v>Penta Security</v>
      </c>
      <c r="V63" s="50" t="str">
        <f t="shared" si="6"/>
        <v>HDI Seguros</v>
      </c>
      <c r="W63" s="50" t="str">
        <f t="shared" si="6"/>
        <v>Zenit Seguros</v>
      </c>
      <c r="X63" s="50" t="str">
        <f t="shared" si="6"/>
        <v>Renta Nacional</v>
      </c>
      <c r="Y63" s="50" t="str">
        <f t="shared" si="6"/>
        <v>Chilena Consolidada</v>
      </c>
      <c r="Z63" s="50" t="str">
        <f t="shared" si="6"/>
        <v>Magallanes</v>
      </c>
      <c r="AA63" s="50" t="str">
        <f t="shared" si="6"/>
        <v>M. de Carabineros</v>
      </c>
      <c r="AB63" s="50" t="str">
        <f t="shared" si="6"/>
        <v>Consorio Nacional</v>
      </c>
      <c r="AC63" s="50" t="str">
        <f t="shared" si="6"/>
        <v>BCI Seguros</v>
      </c>
      <c r="AD63" s="50" t="str">
        <f t="shared" si="6"/>
        <v/>
      </c>
      <c r="AE63" s="50" t="str">
        <f t="shared" si="6"/>
        <v/>
      </c>
      <c r="AF63" s="50" t="str">
        <f t="shared" si="6"/>
        <v/>
      </c>
      <c r="AG63" s="50" t="str">
        <f t="shared" si="6"/>
        <v/>
      </c>
      <c r="AH63" s="50" t="str">
        <f t="shared" si="6"/>
        <v/>
      </c>
      <c r="AI63" s="50" t="str">
        <f t="shared" si="6"/>
        <v/>
      </c>
      <c r="AJ63" s="50" t="str">
        <f t="shared" si="6"/>
        <v/>
      </c>
      <c r="AK63" s="50" t="str">
        <f t="shared" si="6"/>
        <v/>
      </c>
      <c r="AL63" s="50" t="str">
        <f t="shared" si="6"/>
        <v/>
      </c>
      <c r="AM63" s="50" t="str">
        <f t="shared" si="6"/>
        <v/>
      </c>
      <c r="AN63" s="50" t="str">
        <f t="shared" si="6"/>
        <v/>
      </c>
      <c r="AO63" s="50" t="str">
        <f t="shared" si="6"/>
        <v/>
      </c>
      <c r="AP63" s="50" t="str">
        <f t="shared" si="6"/>
        <v/>
      </c>
    </row>
    <row r="64" spans="2:46" hidden="1">
      <c r="C64" s="52">
        <f>IFERROR((HLOOKUP(C62,$C$57:$AP$59,3,FALSE)-HLOOKUP(C62,$C$57:$AP$60,4,FALSE)/1000000)/$C$69,"")</f>
        <v>4618.6917077378885</v>
      </c>
      <c r="D64" s="52">
        <f t="shared" ref="D64:AP64" si="7">IFERROR((HLOOKUP(D62,$C$57:$AP$59,3,FALSE)-HLOOKUP(D62,$C$57:$AP$60,4,FALSE)/1000000)/$C$69,"")</f>
        <v>1675.5639294771515</v>
      </c>
      <c r="E64" s="52">
        <f t="shared" si="7"/>
        <v>1635.8661962037697</v>
      </c>
      <c r="F64" s="52">
        <f t="shared" si="7"/>
        <v>287.13553281370173</v>
      </c>
      <c r="G64" s="52">
        <f t="shared" si="7"/>
        <v>228.63230807755423</v>
      </c>
      <c r="H64" s="52">
        <f t="shared" si="7"/>
        <v>104.36954890461021</v>
      </c>
      <c r="I64" s="52">
        <f t="shared" si="7"/>
        <v>97.000289256735158</v>
      </c>
      <c r="J64" s="52">
        <f t="shared" si="7"/>
        <v>64.003082075009161</v>
      </c>
      <c r="K64" s="52">
        <f t="shared" si="7"/>
        <v>63.214744208219365</v>
      </c>
      <c r="L64" s="52">
        <f t="shared" si="7"/>
        <v>51.102100901119933</v>
      </c>
      <c r="M64" s="52">
        <f t="shared" si="7"/>
        <v>44.968649122734291</v>
      </c>
      <c r="N64" s="52">
        <f t="shared" si="7"/>
        <v>41.950792244077959</v>
      </c>
      <c r="O64" s="52">
        <f t="shared" si="7"/>
        <v>34.517129699964414</v>
      </c>
      <c r="P64" s="52">
        <f t="shared" si="7"/>
        <v>34.306814474202774</v>
      </c>
      <c r="Q64" s="52">
        <f t="shared" si="7"/>
        <v>20.856564552162009</v>
      </c>
      <c r="R64" s="52">
        <f t="shared" si="7"/>
        <v>15.826367041862877</v>
      </c>
      <c r="S64" s="52">
        <f t="shared" si="7"/>
        <v>10.160137324229215</v>
      </c>
      <c r="T64" s="52">
        <f t="shared" si="7"/>
        <v>6.8144325806323627</v>
      </c>
      <c r="U64" s="52">
        <f t="shared" si="7"/>
        <v>6.3500014946407823</v>
      </c>
      <c r="V64" s="52">
        <f t="shared" si="7"/>
        <v>4.3910505614769226</v>
      </c>
      <c r="W64" s="52">
        <f t="shared" si="7"/>
        <v>4.3439861482394626</v>
      </c>
      <c r="X64" s="52">
        <f t="shared" si="7"/>
        <v>4.1751754025215346</v>
      </c>
      <c r="Y64" s="52">
        <f t="shared" si="7"/>
        <v>3.7060821676522528</v>
      </c>
      <c r="Z64" s="52">
        <f t="shared" si="7"/>
        <v>2.935546589448188</v>
      </c>
      <c r="AA64" s="52">
        <f t="shared" si="7"/>
        <v>2.1424969122235731</v>
      </c>
      <c r="AB64" s="52">
        <f t="shared" si="7"/>
        <v>1.7310745651637169</v>
      </c>
      <c r="AC64" s="52">
        <f t="shared" si="7"/>
        <v>1.6602564501931141</v>
      </c>
      <c r="AD64" s="52" t="str">
        <f t="shared" si="7"/>
        <v/>
      </c>
      <c r="AE64" s="52" t="str">
        <f t="shared" si="7"/>
        <v/>
      </c>
      <c r="AF64" s="52" t="str">
        <f t="shared" si="7"/>
        <v/>
      </c>
      <c r="AG64" s="52" t="str">
        <f t="shared" si="7"/>
        <v/>
      </c>
      <c r="AH64" s="52" t="str">
        <f t="shared" si="7"/>
        <v/>
      </c>
      <c r="AI64" s="52" t="str">
        <f t="shared" si="7"/>
        <v/>
      </c>
      <c r="AJ64" s="52" t="str">
        <f t="shared" si="7"/>
        <v/>
      </c>
      <c r="AK64" s="52" t="str">
        <f t="shared" si="7"/>
        <v/>
      </c>
      <c r="AL64" s="52" t="str">
        <f t="shared" si="7"/>
        <v/>
      </c>
      <c r="AM64" s="52" t="str">
        <f t="shared" si="7"/>
        <v/>
      </c>
      <c r="AN64" s="52" t="str">
        <f t="shared" si="7"/>
        <v/>
      </c>
      <c r="AO64" s="52" t="str">
        <f t="shared" si="7"/>
        <v/>
      </c>
      <c r="AP64" s="52" t="str">
        <f t="shared" si="7"/>
        <v/>
      </c>
    </row>
    <row r="65" spans="1:42" hidden="1">
      <c r="C65" s="52" t="str">
        <f>IF(ISNUMBER(C64),CONCATENATE(C63," - ",C62),"")</f>
        <v>Coface Chile - 1</v>
      </c>
      <c r="D65" s="52" t="str">
        <f t="shared" ref="D65:AP65" si="8">IF(ISNUMBER(D64),CONCATENATE(D63," - ",D62),"")</f>
        <v>Euler Hermes - 2</v>
      </c>
      <c r="E65" s="52" t="str">
        <f t="shared" si="8"/>
        <v>FAF International - 3</v>
      </c>
      <c r="F65" s="52" t="str">
        <f t="shared" si="8"/>
        <v>Ace Seguros - 4</v>
      </c>
      <c r="G65" s="52" t="str">
        <f t="shared" si="8"/>
        <v>Orion Seguros - 5</v>
      </c>
      <c r="H65" s="52" t="str">
        <f t="shared" si="8"/>
        <v>Chubb de Chile - 6</v>
      </c>
      <c r="I65" s="52" t="str">
        <f t="shared" si="8"/>
        <v>Huelen - 7</v>
      </c>
      <c r="J65" s="52" t="str">
        <f t="shared" si="8"/>
        <v>QBE Chile - 8</v>
      </c>
      <c r="K65" s="52" t="str">
        <f t="shared" si="8"/>
        <v>Continental Crédito - 9</v>
      </c>
      <c r="L65" s="52" t="str">
        <f t="shared" si="8"/>
        <v>Liberty Seguros - 10</v>
      </c>
      <c r="M65" s="52" t="str">
        <f t="shared" si="8"/>
        <v>Mapfre Gar. y Cré. - 11</v>
      </c>
      <c r="N65" s="52" t="str">
        <f t="shared" si="8"/>
        <v>Cesce Chile - 12</v>
      </c>
      <c r="O65" s="52" t="str">
        <f t="shared" si="8"/>
        <v>Zurich Santander - 13</v>
      </c>
      <c r="P65" s="52" t="str">
        <f t="shared" si="8"/>
        <v>Cardif - 14</v>
      </c>
      <c r="Q65" s="52" t="str">
        <f t="shared" si="8"/>
        <v>Chartis - 15</v>
      </c>
      <c r="R65" s="52" t="str">
        <f t="shared" si="8"/>
        <v>Magallanes Gar. y Cré. - 16</v>
      </c>
      <c r="S65" s="52" t="str">
        <f t="shared" si="8"/>
        <v>RSA Seguros - 17</v>
      </c>
      <c r="T65" s="52" t="str">
        <f t="shared" si="8"/>
        <v>Mapfre - 18</v>
      </c>
      <c r="U65" s="52" t="str">
        <f t="shared" si="8"/>
        <v>Penta Security - 19</v>
      </c>
      <c r="V65" s="52" t="str">
        <f t="shared" si="8"/>
        <v>HDI Seguros - 20</v>
      </c>
      <c r="W65" s="52" t="str">
        <f t="shared" si="8"/>
        <v>Zenit Seguros - 21</v>
      </c>
      <c r="X65" s="52" t="str">
        <f t="shared" si="8"/>
        <v>Renta Nacional - 22</v>
      </c>
      <c r="Y65" s="52" t="str">
        <f t="shared" si="8"/>
        <v>Chilena Consolidada - 23</v>
      </c>
      <c r="Z65" s="52" t="str">
        <f t="shared" si="8"/>
        <v>Magallanes - 24</v>
      </c>
      <c r="AA65" s="52" t="str">
        <f t="shared" si="8"/>
        <v>M. de Carabineros - 25</v>
      </c>
      <c r="AB65" s="52" t="str">
        <f t="shared" si="8"/>
        <v>Consorio Nacional - 26</v>
      </c>
      <c r="AC65" s="52" t="str">
        <f t="shared" si="8"/>
        <v>BCI Seguros - 27</v>
      </c>
      <c r="AD65" s="52" t="str">
        <f t="shared" si="8"/>
        <v/>
      </c>
      <c r="AE65" s="52" t="str">
        <f t="shared" si="8"/>
        <v/>
      </c>
      <c r="AF65" s="52" t="str">
        <f t="shared" si="8"/>
        <v/>
      </c>
      <c r="AG65" s="52" t="str">
        <f t="shared" si="8"/>
        <v/>
      </c>
      <c r="AH65" s="52" t="str">
        <f t="shared" si="8"/>
        <v/>
      </c>
      <c r="AI65" s="52" t="str">
        <f t="shared" si="8"/>
        <v/>
      </c>
      <c r="AJ65" s="52" t="str">
        <f t="shared" si="8"/>
        <v/>
      </c>
      <c r="AK65" s="52" t="str">
        <f t="shared" si="8"/>
        <v/>
      </c>
      <c r="AL65" s="52" t="str">
        <f t="shared" si="8"/>
        <v/>
      </c>
      <c r="AM65" s="52" t="str">
        <f t="shared" si="8"/>
        <v/>
      </c>
      <c r="AN65" s="52" t="str">
        <f t="shared" si="8"/>
        <v/>
      </c>
      <c r="AO65" s="52" t="str">
        <f t="shared" si="8"/>
        <v/>
      </c>
      <c r="AP65" s="52" t="str">
        <f t="shared" si="8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9">IF($B$78=D63,D64,"")</f>
        <v/>
      </c>
      <c r="E67" s="52" t="str">
        <f t="shared" si="9"/>
        <v/>
      </c>
      <c r="F67" s="52" t="str">
        <f t="shared" si="9"/>
        <v/>
      </c>
      <c r="G67" s="52" t="str">
        <f t="shared" si="9"/>
        <v/>
      </c>
      <c r="H67" s="52" t="str">
        <f t="shared" si="9"/>
        <v/>
      </c>
      <c r="I67" s="52" t="str">
        <f t="shared" si="9"/>
        <v/>
      </c>
      <c r="J67" s="52" t="str">
        <f t="shared" si="9"/>
        <v/>
      </c>
      <c r="K67" s="52" t="str">
        <f t="shared" si="9"/>
        <v/>
      </c>
      <c r="L67" s="52" t="str">
        <f t="shared" si="9"/>
        <v/>
      </c>
      <c r="M67" s="52" t="str">
        <f t="shared" si="9"/>
        <v/>
      </c>
      <c r="N67" s="52" t="str">
        <f t="shared" si="9"/>
        <v/>
      </c>
      <c r="O67" s="52" t="str">
        <f t="shared" si="9"/>
        <v/>
      </c>
      <c r="P67" s="52" t="str">
        <f t="shared" si="9"/>
        <v/>
      </c>
      <c r="Q67" s="52" t="str">
        <f t="shared" si="9"/>
        <v/>
      </c>
      <c r="R67" s="52" t="str">
        <f t="shared" si="9"/>
        <v/>
      </c>
      <c r="S67" s="52" t="str">
        <f t="shared" si="9"/>
        <v/>
      </c>
      <c r="T67" s="52" t="str">
        <f t="shared" si="9"/>
        <v/>
      </c>
      <c r="U67" s="52" t="str">
        <f t="shared" si="9"/>
        <v/>
      </c>
      <c r="V67" s="52" t="str">
        <f t="shared" si="9"/>
        <v/>
      </c>
      <c r="W67" s="52" t="str">
        <f t="shared" si="9"/>
        <v/>
      </c>
      <c r="X67" s="52" t="str">
        <f t="shared" si="9"/>
        <v/>
      </c>
      <c r="Y67" s="52" t="str">
        <f t="shared" si="9"/>
        <v/>
      </c>
      <c r="Z67" s="52" t="str">
        <f t="shared" si="9"/>
        <v/>
      </c>
      <c r="AA67" s="52" t="str">
        <f t="shared" si="9"/>
        <v/>
      </c>
      <c r="AB67" s="52" t="str">
        <f t="shared" si="9"/>
        <v/>
      </c>
      <c r="AC67" s="52" t="str">
        <f t="shared" si="9"/>
        <v/>
      </c>
      <c r="AD67" s="52" t="str">
        <f t="shared" si="9"/>
        <v/>
      </c>
      <c r="AE67" s="52" t="str">
        <f t="shared" si="9"/>
        <v/>
      </c>
      <c r="AF67" s="52" t="str">
        <f t="shared" si="9"/>
        <v/>
      </c>
      <c r="AG67" s="52" t="str">
        <f t="shared" si="9"/>
        <v/>
      </c>
      <c r="AH67" s="52" t="str">
        <f t="shared" si="9"/>
        <v/>
      </c>
      <c r="AI67" s="52" t="str">
        <f t="shared" si="9"/>
        <v/>
      </c>
      <c r="AJ67" s="52" t="str">
        <f t="shared" si="9"/>
        <v/>
      </c>
      <c r="AK67" s="52" t="str">
        <f t="shared" si="9"/>
        <v/>
      </c>
      <c r="AL67" s="52" t="str">
        <f t="shared" si="9"/>
        <v/>
      </c>
      <c r="AM67" s="52" t="str">
        <f t="shared" si="9"/>
        <v/>
      </c>
      <c r="AN67" s="52" t="str">
        <f t="shared" si="9"/>
        <v/>
      </c>
      <c r="AO67" s="52" t="str">
        <f t="shared" si="9"/>
        <v/>
      </c>
      <c r="AP67" s="52" t="str">
        <f t="shared" si="9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UF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30.06.2012</v>
      </c>
      <c r="D70" s="37" t="s">
        <v>374</v>
      </c>
      <c r="E70" s="37" t="s">
        <v>105</v>
      </c>
      <c r="F70" s="37" t="s">
        <v>22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30.06.2012</v>
      </c>
      <c r="D71" s="37" t="s">
        <v>375</v>
      </c>
      <c r="E71" s="37" t="s">
        <v>106</v>
      </c>
      <c r="F71" s="37" t="s">
        <v>372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30.06.2012</v>
      </c>
      <c r="D72" s="37" t="s">
        <v>376</v>
      </c>
      <c r="E72" s="37" t="s">
        <v>107</v>
      </c>
      <c r="F72" s="37" t="s">
        <v>373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19</v>
      </c>
      <c r="D109" s="50">
        <f t="shared" ref="D109:AH109" si="10">IFERROR(RANK(D111,$C$111:$AH$111,0),"")</f>
        <v>14</v>
      </c>
      <c r="E109" s="50">
        <f t="shared" si="10"/>
        <v>9</v>
      </c>
      <c r="F109" s="50">
        <f t="shared" si="10"/>
        <v>7</v>
      </c>
      <c r="G109" s="50">
        <f t="shared" si="10"/>
        <v>27</v>
      </c>
      <c r="H109" s="50">
        <f t="shared" si="10"/>
        <v>29</v>
      </c>
      <c r="I109" s="50">
        <f t="shared" si="10"/>
        <v>28</v>
      </c>
      <c r="J109" s="50">
        <f t="shared" si="10"/>
        <v>23</v>
      </c>
      <c r="K109" s="50">
        <f t="shared" si="10"/>
        <v>21</v>
      </c>
      <c r="L109" s="50">
        <f t="shared" si="10"/>
        <v>13</v>
      </c>
      <c r="M109" s="50">
        <f t="shared" si="10"/>
        <v>5</v>
      </c>
      <c r="N109" s="50">
        <f t="shared" si="10"/>
        <v>3</v>
      </c>
      <c r="O109" s="50">
        <f t="shared" si="10"/>
        <v>12</v>
      </c>
      <c r="P109" s="50">
        <f t="shared" si="10"/>
        <v>10</v>
      </c>
      <c r="Q109" s="50">
        <f t="shared" si="10"/>
        <v>22</v>
      </c>
      <c r="R109" s="50">
        <f t="shared" si="10"/>
        <v>11</v>
      </c>
      <c r="S109" s="50">
        <f t="shared" si="10"/>
        <v>4</v>
      </c>
      <c r="T109" s="50">
        <f t="shared" si="10"/>
        <v>18</v>
      </c>
      <c r="U109" s="50">
        <f t="shared" si="10"/>
        <v>15</v>
      </c>
      <c r="V109" s="50">
        <f t="shared" si="10"/>
        <v>24</v>
      </c>
      <c r="W109" s="50">
        <f t="shared" si="10"/>
        <v>17</v>
      </c>
      <c r="X109" s="50">
        <f t="shared" si="10"/>
        <v>8</v>
      </c>
      <c r="Y109" s="50">
        <f t="shared" si="10"/>
        <v>26</v>
      </c>
      <c r="Z109" s="50">
        <f t="shared" si="10"/>
        <v>31</v>
      </c>
      <c r="AA109" s="50">
        <f t="shared" si="10"/>
        <v>20</v>
      </c>
      <c r="AB109" s="50">
        <f t="shared" si="10"/>
        <v>16</v>
      </c>
      <c r="AC109" s="50">
        <f t="shared" si="10"/>
        <v>1</v>
      </c>
      <c r="AD109" s="50">
        <f>IFERROR(RANK(AD111,$C$111:$AH$111,0),"")</f>
        <v>2</v>
      </c>
      <c r="AE109" s="50" t="str">
        <f t="shared" si="10"/>
        <v/>
      </c>
      <c r="AF109" s="50">
        <f t="shared" si="10"/>
        <v>30</v>
      </c>
      <c r="AG109" s="50">
        <f t="shared" si="10"/>
        <v>6</v>
      </c>
      <c r="AH109" s="50">
        <f t="shared" si="10"/>
        <v>25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11">IFERROR(HLOOKUP($B$129,$C$11:$AQ$44,C114+1,FALSE)+C112/1000000,"")</f>
        <v>12.22733151084446</v>
      </c>
      <c r="D111" s="52">
        <f t="shared" si="11"/>
        <v>21.312492854055225</v>
      </c>
      <c r="E111" s="52">
        <f t="shared" si="11"/>
        <v>60.525142613223956</v>
      </c>
      <c r="F111" s="52">
        <f t="shared" si="11"/>
        <v>116.39529364391916</v>
      </c>
      <c r="G111" s="52">
        <f t="shared" si="11"/>
        <v>3.1961073980863546</v>
      </c>
      <c r="H111" s="52">
        <f t="shared" si="11"/>
        <v>2.7779692168661261</v>
      </c>
      <c r="I111" s="52">
        <f t="shared" si="11"/>
        <v>2.9260951282094863</v>
      </c>
      <c r="J111" s="52">
        <f t="shared" si="11"/>
        <v>4.383461070616903</v>
      </c>
      <c r="K111" s="52">
        <f t="shared" si="11"/>
        <v>10.833510515337789</v>
      </c>
      <c r="L111" s="52">
        <f t="shared" si="11"/>
        <v>22.866023114231922</v>
      </c>
      <c r="M111" s="52">
        <f t="shared" si="11"/>
        <v>192.83504078045999</v>
      </c>
      <c r="N111" s="52">
        <f t="shared" si="11"/>
        <v>1371.7177057103315</v>
      </c>
      <c r="O111" s="52">
        <f t="shared" si="11"/>
        <v>25.872487974978888</v>
      </c>
      <c r="P111" s="52">
        <f t="shared" si="11"/>
        <v>50.211811465797972</v>
      </c>
      <c r="Q111" s="52">
        <f t="shared" si="11"/>
        <v>8.9600759290407765</v>
      </c>
      <c r="R111" s="52">
        <f t="shared" si="11"/>
        <v>49.850472201219851</v>
      </c>
      <c r="S111" s="52">
        <f t="shared" si="11"/>
        <v>335.72205894141797</v>
      </c>
      <c r="T111" s="52">
        <f t="shared" si="11"/>
        <v>13.580812887416906</v>
      </c>
      <c r="U111" s="52">
        <f t="shared" si="11"/>
        <v>16.754167362602555</v>
      </c>
      <c r="V111" s="52">
        <f t="shared" si="11"/>
        <v>3.7597770518755684</v>
      </c>
      <c r="W111" s="52">
        <f t="shared" si="11"/>
        <v>15.621196323580802</v>
      </c>
      <c r="X111" s="52">
        <f t="shared" si="11"/>
        <v>68.603468768741365</v>
      </c>
      <c r="Y111" s="52">
        <f t="shared" si="11"/>
        <v>3.597034343606583</v>
      </c>
      <c r="Z111" s="52">
        <f t="shared" si="11"/>
        <v>0.52603293514904426</v>
      </c>
      <c r="AA111" s="52">
        <f t="shared" si="11"/>
        <v>11.141062741185987</v>
      </c>
      <c r="AB111" s="52">
        <f t="shared" si="11"/>
        <v>16.596254391766326</v>
      </c>
      <c r="AC111" s="52">
        <f t="shared" si="11"/>
        <v>7653.1977550842194</v>
      </c>
      <c r="AD111" s="52">
        <f t="shared" si="11"/>
        <v>3325.8239692245106</v>
      </c>
      <c r="AE111" s="52" t="str">
        <f t="shared" si="11"/>
        <v/>
      </c>
      <c r="AF111" s="52">
        <f t="shared" si="11"/>
        <v>2.2179454949792223</v>
      </c>
      <c r="AG111" s="52">
        <f t="shared" si="11"/>
        <v>159.6176557894691</v>
      </c>
      <c r="AH111" s="52">
        <f t="shared" si="11"/>
        <v>3.6618264571467507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12">D112-1</f>
        <v>30</v>
      </c>
      <c r="F112" s="50">
        <f t="shared" si="12"/>
        <v>29</v>
      </c>
      <c r="G112" s="50">
        <f t="shared" si="12"/>
        <v>28</v>
      </c>
      <c r="H112" s="50">
        <f t="shared" si="12"/>
        <v>27</v>
      </c>
      <c r="I112" s="50">
        <f t="shared" si="12"/>
        <v>26</v>
      </c>
      <c r="J112" s="50">
        <f t="shared" si="12"/>
        <v>25</v>
      </c>
      <c r="K112" s="50">
        <f t="shared" si="12"/>
        <v>24</v>
      </c>
      <c r="L112" s="50">
        <f t="shared" si="12"/>
        <v>23</v>
      </c>
      <c r="M112" s="50">
        <f t="shared" si="12"/>
        <v>22</v>
      </c>
      <c r="N112" s="50">
        <f t="shared" si="12"/>
        <v>21</v>
      </c>
      <c r="O112" s="50">
        <f t="shared" si="12"/>
        <v>20</v>
      </c>
      <c r="P112" s="50">
        <f t="shared" si="12"/>
        <v>19</v>
      </c>
      <c r="Q112" s="50">
        <f t="shared" si="12"/>
        <v>18</v>
      </c>
      <c r="R112" s="50">
        <f t="shared" si="12"/>
        <v>17</v>
      </c>
      <c r="S112" s="50">
        <f t="shared" si="12"/>
        <v>16</v>
      </c>
      <c r="T112" s="50">
        <f t="shared" si="12"/>
        <v>15</v>
      </c>
      <c r="U112" s="50">
        <f t="shared" si="12"/>
        <v>14</v>
      </c>
      <c r="V112" s="50">
        <f t="shared" si="12"/>
        <v>13</v>
      </c>
      <c r="W112" s="50">
        <f t="shared" si="12"/>
        <v>12</v>
      </c>
      <c r="X112" s="50">
        <f t="shared" si="12"/>
        <v>11</v>
      </c>
      <c r="Y112" s="50">
        <f t="shared" si="12"/>
        <v>10</v>
      </c>
      <c r="Z112" s="50">
        <f t="shared" si="12"/>
        <v>9</v>
      </c>
      <c r="AA112" s="50">
        <f t="shared" si="12"/>
        <v>8</v>
      </c>
      <c r="AB112" s="50">
        <f t="shared" si="12"/>
        <v>7</v>
      </c>
      <c r="AC112" s="50">
        <f t="shared" si="12"/>
        <v>6</v>
      </c>
      <c r="AD112" s="50">
        <f t="shared" si="12"/>
        <v>5</v>
      </c>
      <c r="AE112" s="50">
        <f t="shared" si="12"/>
        <v>4</v>
      </c>
      <c r="AF112" s="50">
        <f t="shared" si="12"/>
        <v>3</v>
      </c>
      <c r="AG112" s="50">
        <f t="shared" si="12"/>
        <v>2</v>
      </c>
      <c r="AH112" s="50">
        <f t="shared" si="12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27 Seguro de Crédito por Ventas a Plazo</v>
      </c>
      <c r="D115" s="80" t="str">
        <f t="shared" ref="D115:AH115" si="13">IFERROR(HLOOKUP(D114,$C$109:$AP$110,2,FALSE),"")</f>
        <v>28 Seguro de Crédito a la Exportación</v>
      </c>
      <c r="E115" s="80" t="str">
        <f t="shared" si="13"/>
        <v>12 Casco Aéreo</v>
      </c>
      <c r="F115" s="80" t="str">
        <f t="shared" si="13"/>
        <v>17 Todo Riesgo Construc. y Montaje</v>
      </c>
      <c r="G115" s="80" t="str">
        <f t="shared" si="13"/>
        <v>11 Casco Marítimo</v>
      </c>
      <c r="H115" s="80" t="str">
        <f t="shared" si="13"/>
        <v>35 Seguro Salud</v>
      </c>
      <c r="I115" s="80" t="str">
        <f t="shared" si="13"/>
        <v>4 Pérdida de Benef. por Terremoto</v>
      </c>
      <c r="J115" s="80" t="str">
        <f t="shared" si="13"/>
        <v>22 Multiriesgos</v>
      </c>
      <c r="K115" s="80" t="str">
        <f t="shared" si="13"/>
        <v>3 Terremoto</v>
      </c>
      <c r="L115" s="80" t="str">
        <f t="shared" si="13"/>
        <v>14 Transporte Marítimo</v>
      </c>
      <c r="M115" s="80" t="str">
        <f t="shared" si="13"/>
        <v>16 Equipo Móvil Contratista</v>
      </c>
      <c r="N115" s="80" t="str">
        <f t="shared" si="13"/>
        <v>13 Transporte Terrestre</v>
      </c>
      <c r="O115" s="80" t="str">
        <f t="shared" si="13"/>
        <v>10 Daños Físicos Vehíc. Mot. G2 (VC)</v>
      </c>
      <c r="P115" s="80" t="str">
        <f t="shared" si="13"/>
        <v>2 Pérdida de Benef. por Incendio</v>
      </c>
      <c r="Q115" s="80" t="str">
        <f t="shared" si="13"/>
        <v>19 Equipo Electrónico</v>
      </c>
      <c r="R115" s="80" t="str">
        <f t="shared" si="13"/>
        <v>26 Fidelidad</v>
      </c>
      <c r="S115" s="80" t="str">
        <f t="shared" si="13"/>
        <v>21 Responsabilidad Civil</v>
      </c>
      <c r="T115" s="80" t="str">
        <f t="shared" si="13"/>
        <v>18 Avería de Maquinaria</v>
      </c>
      <c r="U115" s="80" t="str">
        <f t="shared" si="13"/>
        <v>1 Incendio</v>
      </c>
      <c r="V115" s="80" t="str">
        <f t="shared" si="13"/>
        <v>25 Garantía</v>
      </c>
      <c r="W115" s="80" t="str">
        <f t="shared" si="13"/>
        <v>9 Daños Físicos Vehíc. Mot. G1 (VP)</v>
      </c>
      <c r="X115" s="80" t="str">
        <f t="shared" si="13"/>
        <v>15 Transporte Aéreo</v>
      </c>
      <c r="Y115" s="80" t="str">
        <f t="shared" si="13"/>
        <v>8 Robo</v>
      </c>
      <c r="Z115" s="80" t="str">
        <f t="shared" si="13"/>
        <v>20 Responsabilidad Civil Vehíc. Mot.</v>
      </c>
      <c r="AA115" s="80" t="str">
        <f t="shared" si="13"/>
        <v>50 Otros</v>
      </c>
      <c r="AB115" s="80" t="str">
        <f t="shared" si="13"/>
        <v>23 Accidentes Personales</v>
      </c>
      <c r="AC115" s="80" t="str">
        <f>IFERROR(HLOOKUP(AC114,$C$109:$AP$110,2,FALSE),"")</f>
        <v>5 Riesgos de la Naturaleza</v>
      </c>
      <c r="AD115" s="80" t="str">
        <f>IFERROR(HLOOKUP(AD114,$C$109:$AP$110,2,FALSE),"")</f>
        <v>7 Otros Riesgos Adicionales Incendio</v>
      </c>
      <c r="AE115" s="80" t="str">
        <f t="shared" si="13"/>
        <v>6 Terrorismo</v>
      </c>
      <c r="AF115" s="80" t="str">
        <f t="shared" si="13"/>
        <v>30 Seguro Agrícola</v>
      </c>
      <c r="AG115" s="80" t="str">
        <f t="shared" si="13"/>
        <v>24 SOAP</v>
      </c>
      <c r="AH115" s="80" t="str">
        <f t="shared" si="13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7653.1977490842191</v>
      </c>
      <c r="D116" s="52">
        <f t="shared" ref="D116:AH116" si="14">IFERROR((HLOOKUP(D114,$C$109:$AP$111,3,FALSE)-HLOOKUP(D114,$C$109:$AP$112,4,FALSE)/1000000)/$C$123,"")</f>
        <v>3325.8239642245107</v>
      </c>
      <c r="E116" s="52">
        <f t="shared" si="14"/>
        <v>1371.7176847103315</v>
      </c>
      <c r="F116" s="52">
        <f t="shared" si="14"/>
        <v>335.72204294141795</v>
      </c>
      <c r="G116" s="52">
        <f t="shared" si="14"/>
        <v>192.83501878045999</v>
      </c>
      <c r="H116" s="52">
        <f t="shared" si="14"/>
        <v>159.6176537894691</v>
      </c>
      <c r="I116" s="52">
        <f t="shared" si="14"/>
        <v>116.39526464391916</v>
      </c>
      <c r="J116" s="52">
        <f t="shared" si="14"/>
        <v>68.603457768741364</v>
      </c>
      <c r="K116" s="52">
        <f t="shared" si="14"/>
        <v>60.525112613223953</v>
      </c>
      <c r="L116" s="52">
        <f t="shared" si="14"/>
        <v>50.21179246579797</v>
      </c>
      <c r="M116" s="52">
        <f t="shared" si="14"/>
        <v>49.850455201219852</v>
      </c>
      <c r="N116" s="52">
        <f t="shared" si="14"/>
        <v>25.872467974978889</v>
      </c>
      <c r="O116" s="52">
        <f t="shared" si="14"/>
        <v>22.866000114231923</v>
      </c>
      <c r="P116" s="52">
        <f t="shared" si="14"/>
        <v>21.312461854055226</v>
      </c>
      <c r="Q116" s="52">
        <f t="shared" si="14"/>
        <v>16.754153362602555</v>
      </c>
      <c r="R116" s="52">
        <f t="shared" si="14"/>
        <v>16.596247391766326</v>
      </c>
      <c r="S116" s="52">
        <f t="shared" si="14"/>
        <v>15.621184323580803</v>
      </c>
      <c r="T116" s="52">
        <f t="shared" si="14"/>
        <v>13.580797887416907</v>
      </c>
      <c r="U116" s="52">
        <f t="shared" si="14"/>
        <v>12.22729951084446</v>
      </c>
      <c r="V116" s="52">
        <f t="shared" si="14"/>
        <v>11.141054741185988</v>
      </c>
      <c r="W116" s="52">
        <f t="shared" si="14"/>
        <v>10.833486515337789</v>
      </c>
      <c r="X116" s="52">
        <f t="shared" si="14"/>
        <v>8.9600579290407758</v>
      </c>
      <c r="Y116" s="52">
        <f t="shared" si="14"/>
        <v>4.3834360706169031</v>
      </c>
      <c r="Z116" s="52">
        <f t="shared" si="14"/>
        <v>3.7597640518755684</v>
      </c>
      <c r="AA116" s="52">
        <f t="shared" si="14"/>
        <v>3.6618254571467506</v>
      </c>
      <c r="AB116" s="52">
        <f t="shared" si="14"/>
        <v>3.597024343606583</v>
      </c>
      <c r="AC116" s="52">
        <f t="shared" si="14"/>
        <v>3.1960793980863547</v>
      </c>
      <c r="AD116" s="52">
        <f t="shared" si="14"/>
        <v>2.9260691282094862</v>
      </c>
      <c r="AE116" s="52">
        <f t="shared" si="14"/>
        <v>2.7779422168661259</v>
      </c>
      <c r="AF116" s="52">
        <f t="shared" si="14"/>
        <v>2.2179424949792224</v>
      </c>
      <c r="AG116" s="52">
        <f t="shared" si="14"/>
        <v>0.52602393514904422</v>
      </c>
      <c r="AH116" s="52" t="str">
        <f t="shared" si="14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15">IF($B$132=D115,D116,"")</f>
        <v/>
      </c>
      <c r="E118" s="52" t="str">
        <f t="shared" si="15"/>
        <v/>
      </c>
      <c r="F118" s="52" t="str">
        <f t="shared" si="15"/>
        <v/>
      </c>
      <c r="G118" s="52" t="str">
        <f t="shared" si="15"/>
        <v/>
      </c>
      <c r="H118" s="52" t="str">
        <f t="shared" si="15"/>
        <v/>
      </c>
      <c r="I118" s="52" t="str">
        <f t="shared" si="15"/>
        <v/>
      </c>
      <c r="J118" s="52" t="str">
        <f t="shared" si="15"/>
        <v/>
      </c>
      <c r="K118" s="52" t="str">
        <f t="shared" si="15"/>
        <v/>
      </c>
      <c r="L118" s="52" t="str">
        <f t="shared" si="15"/>
        <v/>
      </c>
      <c r="M118" s="52" t="str">
        <f t="shared" si="15"/>
        <v/>
      </c>
      <c r="N118" s="52" t="str">
        <f t="shared" si="15"/>
        <v/>
      </c>
      <c r="O118" s="52" t="str">
        <f t="shared" si="15"/>
        <v/>
      </c>
      <c r="P118" s="52" t="str">
        <f t="shared" si="15"/>
        <v/>
      </c>
      <c r="Q118" s="52" t="str">
        <f t="shared" si="15"/>
        <v/>
      </c>
      <c r="R118" s="52" t="str">
        <f t="shared" si="15"/>
        <v/>
      </c>
      <c r="S118" s="52" t="str">
        <f t="shared" si="15"/>
        <v/>
      </c>
      <c r="T118" s="52" t="str">
        <f t="shared" si="15"/>
        <v/>
      </c>
      <c r="U118" s="52" t="str">
        <f t="shared" si="15"/>
        <v/>
      </c>
      <c r="V118" s="52" t="str">
        <f t="shared" si="15"/>
        <v/>
      </c>
      <c r="W118" s="52" t="str">
        <f t="shared" si="15"/>
        <v/>
      </c>
      <c r="X118" s="52" t="str">
        <f t="shared" si="15"/>
        <v/>
      </c>
      <c r="Y118" s="52" t="str">
        <f t="shared" si="15"/>
        <v/>
      </c>
      <c r="Z118" s="52" t="str">
        <f t="shared" si="15"/>
        <v/>
      </c>
      <c r="AA118" s="52" t="str">
        <f t="shared" si="15"/>
        <v/>
      </c>
      <c r="AB118" s="52" t="str">
        <f t="shared" si="15"/>
        <v/>
      </c>
      <c r="AC118" s="52" t="str">
        <f t="shared" si="15"/>
        <v/>
      </c>
      <c r="AD118" s="52" t="str">
        <f t="shared" si="15"/>
        <v/>
      </c>
      <c r="AE118" s="52" t="str">
        <f t="shared" si="15"/>
        <v/>
      </c>
      <c r="AF118" s="52" t="str">
        <f t="shared" si="15"/>
        <v/>
      </c>
      <c r="AG118" s="52" t="str">
        <f t="shared" si="15"/>
        <v/>
      </c>
      <c r="AH118" s="52" t="str">
        <f t="shared" si="15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16">IF(C60&gt;$C$121,C58,IF(C60=$C$121,$AQ$11,IF(C60&lt;$C$121,"")))</f>
        <v>Ace Seguros</v>
      </c>
      <c r="D120" s="50" t="str">
        <f t="shared" si="16"/>
        <v>Assurant Chile</v>
      </c>
      <c r="E120" s="50" t="str">
        <f t="shared" si="16"/>
        <v>BCI Seguros</v>
      </c>
      <c r="F120" s="50" t="str">
        <f t="shared" si="16"/>
        <v>Cardif</v>
      </c>
      <c r="G120" s="50" t="str">
        <f t="shared" si="16"/>
        <v>Cesce Chile</v>
      </c>
      <c r="H120" s="50" t="str">
        <f t="shared" si="16"/>
        <v>Chartis</v>
      </c>
      <c r="I120" s="50" t="str">
        <f t="shared" si="16"/>
        <v>Chilena Consolidada</v>
      </c>
      <c r="J120" s="50" t="str">
        <f t="shared" si="16"/>
        <v>Chubb de Chile</v>
      </c>
      <c r="K120" s="50" t="str">
        <f t="shared" si="16"/>
        <v>Coface Chile</v>
      </c>
      <c r="L120" s="50" t="str">
        <f t="shared" si="16"/>
        <v>Consorio Nacional</v>
      </c>
      <c r="M120" s="50" t="str">
        <f t="shared" si="16"/>
        <v>Continental Crédito</v>
      </c>
      <c r="N120" s="50" t="str">
        <f t="shared" si="16"/>
        <v>Euler Hermes</v>
      </c>
      <c r="O120" s="50" t="str">
        <f t="shared" si="16"/>
        <v>FAF International</v>
      </c>
      <c r="P120" s="50" t="str">
        <f t="shared" si="16"/>
        <v>HDI Seguros</v>
      </c>
      <c r="Q120" s="50" t="str">
        <f t="shared" si="16"/>
        <v>Huelen</v>
      </c>
      <c r="R120" s="50" t="str">
        <f t="shared" si="16"/>
        <v>Liberty Seguros</v>
      </c>
      <c r="S120" s="50" t="str">
        <f t="shared" si="16"/>
        <v>M. de Carabineros</v>
      </c>
      <c r="T120" s="50" t="str">
        <f t="shared" si="16"/>
        <v>Magallanes</v>
      </c>
      <c r="U120" s="50" t="str">
        <f t="shared" si="16"/>
        <v>Magallanes Gar. y Cré.</v>
      </c>
      <c r="V120" s="50" t="str">
        <f t="shared" si="16"/>
        <v>Mapfre</v>
      </c>
      <c r="W120" s="50" t="str">
        <f t="shared" si="16"/>
        <v>Mapfre Gar. y Cré.</v>
      </c>
      <c r="X120" s="50" t="str">
        <f t="shared" si="16"/>
        <v>Orion Seguros</v>
      </c>
      <c r="Y120" s="50" t="str">
        <f t="shared" si="16"/>
        <v>Penta Security</v>
      </c>
      <c r="Z120" s="50" t="str">
        <f t="shared" si="16"/>
        <v>QBE Chile</v>
      </c>
      <c r="AA120" s="50" t="str">
        <f t="shared" si="16"/>
        <v>Renta Nacional</v>
      </c>
      <c r="AB120" s="50" t="str">
        <f t="shared" si="16"/>
        <v>RSA Seguros</v>
      </c>
      <c r="AC120" s="50" t="str">
        <f t="shared" si="16"/>
        <v>Zenit Seguros</v>
      </c>
      <c r="AD120" s="50" t="str">
        <f t="shared" si="16"/>
        <v>Zurich Santander</v>
      </c>
      <c r="AE120" s="50" t="str">
        <f t="shared" si="16"/>
        <v>Mercado</v>
      </c>
      <c r="AF120" s="50" t="str">
        <f t="shared" si="16"/>
        <v/>
      </c>
      <c r="AG120" s="50" t="str">
        <f t="shared" si="16"/>
        <v/>
      </c>
      <c r="AH120" s="50" t="str">
        <f t="shared" si="16"/>
        <v/>
      </c>
      <c r="AI120" s="50" t="str">
        <f t="shared" si="16"/>
        <v/>
      </c>
      <c r="AJ120" s="50" t="str">
        <f t="shared" si="16"/>
        <v/>
      </c>
      <c r="AK120" s="50" t="str">
        <f t="shared" si="16"/>
        <v/>
      </c>
      <c r="AL120" s="50" t="str">
        <f t="shared" si="16"/>
        <v/>
      </c>
      <c r="AM120" s="50" t="str">
        <f t="shared" si="16"/>
        <v/>
      </c>
      <c r="AN120" s="50" t="str">
        <f t="shared" si="16"/>
        <v/>
      </c>
      <c r="AO120" s="50" t="str">
        <f t="shared" si="16"/>
        <v/>
      </c>
      <c r="AP120" s="50" t="str">
        <f t="shared" si="16"/>
        <v/>
      </c>
    </row>
    <row r="121" spans="2:43" hidden="1">
      <c r="B121" s="49" t="s">
        <v>388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UF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30.06.2012</v>
      </c>
      <c r="D124" s="37" t="s">
        <v>374</v>
      </c>
      <c r="E124" s="37" t="s">
        <v>105</v>
      </c>
      <c r="F124" s="37" t="s">
        <v>22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30.06.2012</v>
      </c>
      <c r="D125" s="37" t="s">
        <v>375</v>
      </c>
      <c r="E125" s="37" t="s">
        <v>106</v>
      </c>
      <c r="F125" s="37" t="s">
        <v>372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30.06.2012</v>
      </c>
      <c r="D126" s="37" t="s">
        <v>376</v>
      </c>
      <c r="E126" s="37" t="s">
        <v>107</v>
      </c>
      <c r="F126" s="37" t="s">
        <v>373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387</v>
      </c>
    </row>
    <row r="129" spans="2:2">
      <c r="B129" s="59" t="s">
        <v>341</v>
      </c>
    </row>
    <row r="131" spans="2:2">
      <c r="B131" s="39" t="s">
        <v>386</v>
      </c>
    </row>
    <row r="132" spans="2:2">
      <c r="B132" s="59"/>
    </row>
  </sheetData>
  <sheetProtection sheet="1" objects="1" scenarios="1"/>
  <conditionalFormatting sqref="A1:XFD1048576">
    <cfRule type="cellIs" dxfId="33" priority="1" operator="lessThan">
      <formula>0</formula>
    </cfRule>
  </conditionalFormatting>
  <dataValidations count="5">
    <dataValidation showInputMessage="1" showErrorMessage="1" sqref="E129"/>
    <dataValidation type="list" allowBlank="1" showInputMessage="1" showErrorMessage="1" sqref="B132">
      <formula1>$B$11:$B$43</formula1>
    </dataValidation>
    <dataValidation type="list" allowBlank="1" showInputMessage="1" showErrorMessage="1" sqref="B129">
      <formula1>$C$120:$AE$120</formula1>
    </dataValidation>
    <dataValidation type="list" allowBlank="1" showInputMessage="1" showErrorMessage="1" sqref="B78">
      <formula1>$B$120:$AD$120</formula1>
    </dataValidation>
    <dataValidation type="list" allowBlank="1" showInputMessage="1" showErrorMessage="1" sqref="B75">
      <formula1>$B$12:$B$44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0"/>
  <dimension ref="A2:AT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392</v>
      </c>
    </row>
    <row r="8" spans="2:46" ht="15.75">
      <c r="B8" s="38" t="s">
        <v>346</v>
      </c>
    </row>
    <row r="9" spans="2:46">
      <c r="B9" s="40" t="str">
        <f>Índice!H51</f>
        <v>Cifras en UF al 30.06.2012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30.06.2011</v>
      </c>
      <c r="AT11" s="199" t="s">
        <v>338</v>
      </c>
    </row>
    <row r="12" spans="2:46">
      <c r="B12" s="73" t="s">
        <v>295</v>
      </c>
      <c r="C12" s="46">
        <f>IF('Datos Generales'!C289=0,"",Índice!$G$51*'Datos Generales'!C289)</f>
        <v>119097.94160697491</v>
      </c>
      <c r="D12" s="46" t="str">
        <f>IF('Datos Generales'!D289=0,"",Índice!$G$51*'Datos Generales'!D289)</f>
        <v/>
      </c>
      <c r="E12" s="46">
        <f>IF('Datos Generales'!E289=0,"",Índice!$G$51*'Datos Generales'!E289)</f>
        <v>174921.77496623556</v>
      </c>
      <c r="F12" s="46">
        <f>IF('Datos Generales'!F289=0,"",Índice!$G$51*'Datos Generales'!F289)</f>
        <v>583.80650681299096</v>
      </c>
      <c r="G12" s="46" t="str">
        <f>IF('Datos Generales'!G289=0,"",Índice!$G$51*'Datos Generales'!G289)</f>
        <v/>
      </c>
      <c r="H12" s="46">
        <f>IF('Datos Generales'!H289=0,"",Índice!$G$51*'Datos Generales'!H289)</f>
        <v>10546.126459295296</v>
      </c>
      <c r="I12" s="46">
        <f>IF('Datos Generales'!I289=0,"",Índice!$G$51*'Datos Generales'!I289)</f>
        <v>63556.729552188146</v>
      </c>
      <c r="J12" s="46">
        <f>IF('Datos Generales'!J289=0,"",Índice!$G$51*'Datos Generales'!J289)</f>
        <v>1447.9373643235444</v>
      </c>
      <c r="K12" s="46" t="str">
        <f>IF('Datos Generales'!K289=0,"",Índice!$G$51*'Datos Generales'!K289)</f>
        <v/>
      </c>
      <c r="L12" s="46">
        <f>IF('Datos Generales'!L289=0,"",Índice!$G$51*'Datos Generales'!L289)</f>
        <v>17129.61653502662</v>
      </c>
      <c r="M12" s="46" t="str">
        <f>IF('Datos Generales'!M289=0,"",Índice!$G$51*'Datos Generales'!M289)</f>
        <v/>
      </c>
      <c r="N12" s="46" t="str">
        <f>IF('Datos Generales'!N289=0,"",Índice!$G$51*'Datos Generales'!N289)</f>
        <v/>
      </c>
      <c r="O12" s="46" t="str">
        <f>IF('Datos Generales'!O289=0,"",Índice!$G$51*'Datos Generales'!O289)</f>
        <v/>
      </c>
      <c r="P12" s="46">
        <f>IF('Datos Generales'!P289=0,"",Índice!$G$51*'Datos Generales'!P289)</f>
        <v>23506.763493399139</v>
      </c>
      <c r="Q12" s="46">
        <f>IF('Datos Generales'!Q289=0,"",Índice!$G$51*'Datos Generales'!Q289)</f>
        <v>250.18384822621815</v>
      </c>
      <c r="R12" s="46">
        <f>IF('Datos Generales'!R289=0,"",Índice!$G$51*'Datos Generales'!R289)</f>
        <v>337480.4661259643</v>
      </c>
      <c r="S12" s="46">
        <f>IF('Datos Generales'!S289=0,"",Índice!$G$51*'Datos Generales'!S289)</f>
        <v>18843.0289702378</v>
      </c>
      <c r="T12" s="46">
        <f>IF('Datos Generales'!T289=0,"",Índice!$G$51*'Datos Generales'!T289)</f>
        <v>43622.897235912627</v>
      </c>
      <c r="U12" s="46" t="str">
        <f>IF('Datos Generales'!U289=0,"",Índice!$G$51*'Datos Generales'!U289)</f>
        <v/>
      </c>
      <c r="V12" s="46">
        <f>IF('Datos Generales'!V289=0,"",Índice!$G$51*'Datos Generales'!V289)</f>
        <v>203869.29805333013</v>
      </c>
      <c r="W12" s="46" t="str">
        <f>IF('Datos Generales'!W289=0,"",Índice!$G$51*'Datos Generales'!W289)</f>
        <v/>
      </c>
      <c r="X12" s="46">
        <f>IF('Datos Generales'!X289=0,"",Índice!$G$51*'Datos Generales'!X289)</f>
        <v>77.38419329519661</v>
      </c>
      <c r="Y12" s="46">
        <f>IF('Datos Generales'!Y289=0,"",Índice!$G$51*'Datos Generales'!Y289)</f>
        <v>73573.806223969557</v>
      </c>
      <c r="Z12" s="46">
        <f>IF('Datos Generales'!Z289=0,"",Índice!$G$51*'Datos Generales'!Z289)</f>
        <v>1234.6999384815549</v>
      </c>
      <c r="AA12" s="46">
        <f>IF('Datos Generales'!AA289=0,"",Índice!$G$51*'Datos Generales'!AA289)</f>
        <v>13145.634311735881</v>
      </c>
      <c r="AB12" s="46">
        <f>IF('Datos Generales'!AB289=0,"",Índice!$G$51*'Datos Generales'!AB289)</f>
        <v>164606.52060160795</v>
      </c>
      <c r="AC12" s="46">
        <f>IF('Datos Generales'!AC289=0,"",Índice!$G$51*'Datos Generales'!AC289)</f>
        <v>5265.1303554634742</v>
      </c>
      <c r="AD12" s="46" t="str">
        <f>IF('Datos Generales'!AD289=0,"",Índice!$G$51*'Datos Generales'!AD289)</f>
        <v/>
      </c>
      <c r="AE12" s="46" t="str">
        <f>IF('Datos Generales'!AE289=0,"",Índice!$G$51*'Datos Generales'!AE289)</f>
        <v/>
      </c>
      <c r="AF12" s="46" t="str">
        <f>IF('Datos Generales'!AF289=0,"",Índice!$G$51*'Datos Generales'!AF289)</f>
        <v/>
      </c>
      <c r="AG12" s="46" t="str">
        <f>IF('Datos Generales'!AG289=0,"",Índice!$G$51*'Datos Generales'!AG289)</f>
        <v/>
      </c>
      <c r="AH12" s="46" t="str">
        <f>IF('Datos Generales'!AH289=0,"",Índice!$G$51*'Datos Generales'!AH289)</f>
        <v/>
      </c>
      <c r="AI12" s="46" t="str">
        <f>IF('Datos Generales'!AI289=0,"",Índice!$G$51*'Datos Generales'!AI289)</f>
        <v/>
      </c>
      <c r="AJ12" s="46" t="str">
        <f>IF('Datos Generales'!AJ289=0,"",Índice!$G$51*'Datos Generales'!AJ289)</f>
        <v/>
      </c>
      <c r="AK12" s="46" t="str">
        <f>IF('Datos Generales'!AK289=0,"",Índice!$G$51*'Datos Generales'!AK289)</f>
        <v/>
      </c>
      <c r="AL12" s="46" t="str">
        <f>IF('Datos Generales'!AL289=0,"",Índice!$G$51*'Datos Generales'!AL289)</f>
        <v/>
      </c>
      <c r="AM12" s="46" t="str">
        <f>IF('Datos Generales'!AM289=0,"",Índice!$G$51*'Datos Generales'!AM289)</f>
        <v/>
      </c>
      <c r="AN12" s="46" t="str">
        <f>IF('Datos Generales'!AN289=0,"",Índice!$G$51*'Datos Generales'!AN289)</f>
        <v/>
      </c>
      <c r="AO12" s="46" t="str">
        <f>IF('Datos Generales'!AO289=0,"",Índice!$G$51*'Datos Generales'!AO289)</f>
        <v/>
      </c>
      <c r="AP12" s="46" t="str">
        <f>IF('Datos Generales'!AP289=0,"",Índice!$G$51*'Datos Generales'!AP289)</f>
        <v/>
      </c>
      <c r="AQ12" s="46">
        <f>IF('Datos Generales'!AQ289=0,"",Índice!$G$51*'Datos Generales'!AQ289)</f>
        <v>1272759.7463424809</v>
      </c>
      <c r="AS12" s="46">
        <f>Índice!$F$51*'Datos Generales'!AS289</f>
        <v>991588.53699127783</v>
      </c>
      <c r="AT12" s="71">
        <f t="shared" ref="AT12:AT44" si="0">IFERROR(AQ12/AS12-1,"")</f>
        <v>0.28355633295675764</v>
      </c>
    </row>
    <row r="13" spans="2:46">
      <c r="B13" s="73" t="s">
        <v>296</v>
      </c>
      <c r="C13" s="46">
        <f>IF('Datos Generales'!C290=0,"",Índice!$G$51*'Datos Generales'!C290)</f>
        <v>7552.5823604698026</v>
      </c>
      <c r="D13" s="46" t="str">
        <f>IF('Datos Generales'!D290=0,"",Índice!$G$51*'Datos Generales'!D290)</f>
        <v/>
      </c>
      <c r="E13" s="46">
        <f>IF('Datos Generales'!E290=0,"",Índice!$G$51*'Datos Generales'!E290)</f>
        <v>1342.6447009284325</v>
      </c>
      <c r="F13" s="46" t="str">
        <f>IF('Datos Generales'!F290=0,"",Índice!$G$51*'Datos Generales'!F290)</f>
        <v/>
      </c>
      <c r="G13" s="46" t="str">
        <f>IF('Datos Generales'!G290=0,"",Índice!$G$51*'Datos Generales'!G290)</f>
        <v/>
      </c>
      <c r="H13" s="46">
        <f>IF('Datos Generales'!H290=0,"",Índice!$G$51*'Datos Generales'!H290)</f>
        <v>115.30288995269443</v>
      </c>
      <c r="I13" s="46">
        <f>IF('Datos Generales'!I290=0,"",Índice!$G$51*'Datos Generales'!I290)</f>
        <v>16184.38916426839</v>
      </c>
      <c r="J13" s="46">
        <f>IF('Datos Generales'!J290=0,"",Índice!$G$51*'Datos Generales'!J290)</f>
        <v>243.15695688759095</v>
      </c>
      <c r="K13" s="46" t="str">
        <f>IF('Datos Generales'!K290=0,"",Índice!$G$51*'Datos Generales'!K290)</f>
        <v/>
      </c>
      <c r="L13" s="46">
        <f>IF('Datos Generales'!L290=0,"",Índice!$G$51*'Datos Generales'!L290)</f>
        <v>529.27075893962001</v>
      </c>
      <c r="M13" s="46" t="str">
        <f>IF('Datos Generales'!M290=0,"",Índice!$G$51*'Datos Generales'!M290)</f>
        <v/>
      </c>
      <c r="N13" s="46" t="str">
        <f>IF('Datos Generales'!N290=0,"",Índice!$G$51*'Datos Generales'!N290)</f>
        <v/>
      </c>
      <c r="O13" s="46" t="str">
        <f>IF('Datos Generales'!O290=0,"",Índice!$G$51*'Datos Generales'!O290)</f>
        <v/>
      </c>
      <c r="P13" s="46">
        <f>IF('Datos Generales'!P290=0,"",Índice!$G$51*'Datos Generales'!P290)</f>
        <v>522.6416161673302</v>
      </c>
      <c r="Q13" s="46" t="str">
        <f>IF('Datos Generales'!Q290=0,"",Índice!$G$51*'Datos Generales'!Q290)</f>
        <v/>
      </c>
      <c r="R13" s="46">
        <f>IF('Datos Generales'!R290=0,"",Índice!$G$51*'Datos Generales'!R290)</f>
        <v>14700.34506897844</v>
      </c>
      <c r="S13" s="46" t="str">
        <f>IF('Datos Generales'!S290=0,"",Índice!$G$51*'Datos Generales'!S290)</f>
        <v/>
      </c>
      <c r="T13" s="46">
        <f>IF('Datos Generales'!T290=0,"",Índice!$G$51*'Datos Generales'!T290)</f>
        <v>2307.0300733271579</v>
      </c>
      <c r="U13" s="46" t="str">
        <f>IF('Datos Generales'!U290=0,"",Índice!$G$51*'Datos Generales'!U290)</f>
        <v/>
      </c>
      <c r="V13" s="46">
        <f>IF('Datos Generales'!V290=0,"",Índice!$G$51*'Datos Generales'!V290)</f>
        <v>1233.7276642082859</v>
      </c>
      <c r="W13" s="46" t="str">
        <f>IF('Datos Generales'!W290=0,"",Índice!$G$51*'Datos Generales'!W290)</f>
        <v/>
      </c>
      <c r="X13" s="46">
        <f>IF('Datos Generales'!X290=0,"",Índice!$G$51*'Datos Generales'!X290)</f>
        <v>10.032102728731942</v>
      </c>
      <c r="Y13" s="46">
        <f>IF('Datos Generales'!Y290=0,"",Índice!$G$51*'Datos Generales'!Y290)</f>
        <v>1112.4585457605306</v>
      </c>
      <c r="Z13" s="46">
        <f>IF('Datos Generales'!Z290=0,"",Índice!$G$51*'Datos Generales'!Z290)</f>
        <v>666.36143147057362</v>
      </c>
      <c r="AA13" s="46">
        <f>IF('Datos Generales'!AA290=0,"",Índice!$G$51*'Datos Generales'!AA290)</f>
        <v>45.520113703056829</v>
      </c>
      <c r="AB13" s="46">
        <f>IF('Datos Generales'!AB290=0,"",Índice!$G$51*'Datos Generales'!AB290)</f>
        <v>2530.5205733236221</v>
      </c>
      <c r="AC13" s="46" t="str">
        <f>IF('Datos Generales'!AC290=0,"",Índice!$G$51*'Datos Generales'!AC290)</f>
        <v/>
      </c>
      <c r="AD13" s="46" t="str">
        <f>IF('Datos Generales'!AD290=0,"",Índice!$G$51*'Datos Generales'!AD290)</f>
        <v/>
      </c>
      <c r="AE13" s="46" t="str">
        <f>IF('Datos Generales'!AE290=0,"",Índice!$G$51*'Datos Generales'!AE290)</f>
        <v/>
      </c>
      <c r="AF13" s="46" t="str">
        <f>IF('Datos Generales'!AF290=0,"",Índice!$G$51*'Datos Generales'!AF290)</f>
        <v/>
      </c>
      <c r="AG13" s="46" t="str">
        <f>IF('Datos Generales'!AG290=0,"",Índice!$G$51*'Datos Generales'!AG290)</f>
        <v/>
      </c>
      <c r="AH13" s="46" t="str">
        <f>IF('Datos Generales'!AH290=0,"",Índice!$G$51*'Datos Generales'!AH290)</f>
        <v/>
      </c>
      <c r="AI13" s="46" t="str">
        <f>IF('Datos Generales'!AI290=0,"",Índice!$G$51*'Datos Generales'!AI290)</f>
        <v/>
      </c>
      <c r="AJ13" s="46" t="str">
        <f>IF('Datos Generales'!AJ290=0,"",Índice!$G$51*'Datos Generales'!AJ290)</f>
        <v/>
      </c>
      <c r="AK13" s="46" t="str">
        <f>IF('Datos Generales'!AK290=0,"",Índice!$G$51*'Datos Generales'!AK290)</f>
        <v/>
      </c>
      <c r="AL13" s="46" t="str">
        <f>IF('Datos Generales'!AL290=0,"",Índice!$G$51*'Datos Generales'!AL290)</f>
        <v/>
      </c>
      <c r="AM13" s="46" t="str">
        <f>IF('Datos Generales'!AM290=0,"",Índice!$G$51*'Datos Generales'!AM290)</f>
        <v/>
      </c>
      <c r="AN13" s="46" t="str">
        <f>IF('Datos Generales'!AN290=0,"",Índice!$G$51*'Datos Generales'!AN290)</f>
        <v/>
      </c>
      <c r="AO13" s="46" t="str">
        <f>IF('Datos Generales'!AO290=0,"",Índice!$G$51*'Datos Generales'!AO290)</f>
        <v/>
      </c>
      <c r="AP13" s="46" t="str">
        <f>IF('Datos Generales'!AP290=0,"",Índice!$G$51*'Datos Generales'!AP290)</f>
        <v/>
      </c>
      <c r="AQ13" s="46">
        <f>IF('Datos Generales'!AQ290=0,"",Índice!$G$51*'Datos Generales'!AQ290)</f>
        <v>49095.984021114251</v>
      </c>
      <c r="AS13" s="46">
        <f>Índice!$F$51*'Datos Generales'!AS290</f>
        <v>23897.835941615056</v>
      </c>
      <c r="AT13" s="71">
        <f t="shared" si="0"/>
        <v>1.0544112923471789</v>
      </c>
    </row>
    <row r="14" spans="2:46">
      <c r="B14" s="73" t="s">
        <v>297</v>
      </c>
      <c r="C14" s="46">
        <f>IF('Datos Generales'!C291=0,"",Índice!$G$51*'Datos Generales'!C291)</f>
        <v>95210.134987024547</v>
      </c>
      <c r="D14" s="46" t="str">
        <f>IF('Datos Generales'!D291=0,"",Índice!$G$51*'Datos Generales'!D291)</f>
        <v/>
      </c>
      <c r="E14" s="46">
        <f>IF('Datos Generales'!E291=0,"",Índice!$G$51*'Datos Generales'!E291)</f>
        <v>305418.90932039783</v>
      </c>
      <c r="F14" s="46">
        <f>IF('Datos Generales'!F291=0,"",Índice!$G$51*'Datos Generales'!F291)</f>
        <v>3743.5211177972151</v>
      </c>
      <c r="G14" s="46" t="str">
        <f>IF('Datos Generales'!G291=0,"",Índice!$G$51*'Datos Generales'!G291)</f>
        <v/>
      </c>
      <c r="H14" s="46">
        <f>IF('Datos Generales'!H291=0,"",Índice!$G$51*'Datos Generales'!H291)</f>
        <v>9053.0225355498824</v>
      </c>
      <c r="I14" s="46" t="str">
        <f>IF('Datos Generales'!I291=0,"",Índice!$G$51*'Datos Generales'!I291)</f>
        <v/>
      </c>
      <c r="J14" s="46">
        <f>IF('Datos Generales'!J291=0,"",Índice!$G$51*'Datos Generales'!J291)</f>
        <v>3615.7996337177647</v>
      </c>
      <c r="K14" s="46" t="str">
        <f>IF('Datos Generales'!K291=0,"",Índice!$G$51*'Datos Generales'!K291)</f>
        <v/>
      </c>
      <c r="L14" s="46">
        <f>IF('Datos Generales'!L291=0,"",Índice!$G$51*'Datos Generales'!L291)</f>
        <v>21271.637522008754</v>
      </c>
      <c r="M14" s="46" t="str">
        <f>IF('Datos Generales'!M291=0,"",Índice!$G$51*'Datos Generales'!M291)</f>
        <v/>
      </c>
      <c r="N14" s="46" t="str">
        <f>IF('Datos Generales'!N291=0,"",Índice!$G$51*'Datos Generales'!N291)</f>
        <v/>
      </c>
      <c r="O14" s="46" t="str">
        <f>IF('Datos Generales'!O291=0,"",Índice!$G$51*'Datos Generales'!O291)</f>
        <v/>
      </c>
      <c r="P14" s="46">
        <f>IF('Datos Generales'!P291=0,"",Índice!$G$51*'Datos Generales'!P291)</f>
        <v>61752.983998133233</v>
      </c>
      <c r="Q14" s="46" t="str">
        <f>IF('Datos Generales'!Q291=0,"",Índice!$G$51*'Datos Generales'!Q291)</f>
        <v/>
      </c>
      <c r="R14" s="46">
        <f>IF('Datos Generales'!R291=0,"",Índice!$G$51*'Datos Generales'!R291)</f>
        <v>588547.09519802569</v>
      </c>
      <c r="S14" s="46" t="str">
        <f>IF('Datos Generales'!S291=0,"",Índice!$G$51*'Datos Generales'!S291)</f>
        <v/>
      </c>
      <c r="T14" s="46">
        <f>IF('Datos Generales'!T291=0,"",Índice!$G$51*'Datos Generales'!T291)</f>
        <v>54953.428062310406</v>
      </c>
      <c r="U14" s="46" t="str">
        <f>IF('Datos Generales'!U291=0,"",Índice!$G$51*'Datos Generales'!U291)</f>
        <v/>
      </c>
      <c r="V14" s="46">
        <f>IF('Datos Generales'!V291=0,"",Índice!$G$51*'Datos Generales'!V291)</f>
        <v>520976.02194864972</v>
      </c>
      <c r="W14" s="46" t="str">
        <f>IF('Datos Generales'!W291=0,"",Índice!$G$51*'Datos Generales'!W291)</f>
        <v/>
      </c>
      <c r="X14" s="46">
        <f>IF('Datos Generales'!X291=0,"",Índice!$G$51*'Datos Generales'!X291)</f>
        <v>315.06105882436128</v>
      </c>
      <c r="Y14" s="46">
        <f>IF('Datos Generales'!Y291=0,"",Índice!$G$51*'Datos Generales'!Y291)</f>
        <v>137095.09195946853</v>
      </c>
      <c r="Z14" s="46">
        <f>IF('Datos Generales'!Z291=0,"",Índice!$G$51*'Datos Generales'!Z291)</f>
        <v>2471.3444255096483</v>
      </c>
      <c r="AA14" s="46">
        <f>IF('Datos Generales'!AA291=0,"",Índice!$G$51*'Datos Generales'!AA291)</f>
        <v>9692.3370645095129</v>
      </c>
      <c r="AB14" s="46">
        <f>IF('Datos Generales'!AB291=0,"",Índice!$G$51*'Datos Generales'!AB291)</f>
        <v>558380.34132130304</v>
      </c>
      <c r="AC14" s="46">
        <f>IF('Datos Generales'!AC291=0,"",Índice!$G$51*'Datos Generales'!AC291)</f>
        <v>1426.0169988898394</v>
      </c>
      <c r="AD14" s="46">
        <f>IF('Datos Generales'!AD291=0,"",Índice!$G$51*'Datos Generales'!AD291)</f>
        <v>107088.23300641347</v>
      </c>
      <c r="AE14" s="46" t="str">
        <f>IF('Datos Generales'!AE291=0,"",Índice!$G$51*'Datos Generales'!AE291)</f>
        <v/>
      </c>
      <c r="AF14" s="46" t="str">
        <f>IF('Datos Generales'!AF291=0,"",Índice!$G$51*'Datos Generales'!AF291)</f>
        <v/>
      </c>
      <c r="AG14" s="46" t="str">
        <f>IF('Datos Generales'!AG291=0,"",Índice!$G$51*'Datos Generales'!AG291)</f>
        <v/>
      </c>
      <c r="AH14" s="46" t="str">
        <f>IF('Datos Generales'!AH291=0,"",Índice!$G$51*'Datos Generales'!AH291)</f>
        <v/>
      </c>
      <c r="AI14" s="46" t="str">
        <f>IF('Datos Generales'!AI291=0,"",Índice!$G$51*'Datos Generales'!AI291)</f>
        <v/>
      </c>
      <c r="AJ14" s="46" t="str">
        <f>IF('Datos Generales'!AJ291=0,"",Índice!$G$51*'Datos Generales'!AJ291)</f>
        <v/>
      </c>
      <c r="AK14" s="46" t="str">
        <f>IF('Datos Generales'!AK291=0,"",Índice!$G$51*'Datos Generales'!AK291)</f>
        <v/>
      </c>
      <c r="AL14" s="46" t="str">
        <f>IF('Datos Generales'!AL291=0,"",Índice!$G$51*'Datos Generales'!AL291)</f>
        <v/>
      </c>
      <c r="AM14" s="46" t="str">
        <f>IF('Datos Generales'!AM291=0,"",Índice!$G$51*'Datos Generales'!AM291)</f>
        <v/>
      </c>
      <c r="AN14" s="46" t="str">
        <f>IF('Datos Generales'!AN291=0,"",Índice!$G$51*'Datos Generales'!AN291)</f>
        <v/>
      </c>
      <c r="AO14" s="46" t="str">
        <f>IF('Datos Generales'!AO291=0,"",Índice!$G$51*'Datos Generales'!AO291)</f>
        <v/>
      </c>
      <c r="AP14" s="46" t="str">
        <f>IF('Datos Generales'!AP291=0,"",Índice!$G$51*'Datos Generales'!AP291)</f>
        <v/>
      </c>
      <c r="AQ14" s="46">
        <f>IF('Datos Generales'!AQ291=0,"",Índice!$G$51*'Datos Generales'!AQ291)</f>
        <v>2481010.9801585334</v>
      </c>
      <c r="AS14" s="46">
        <f>Índice!$F$51*'Datos Generales'!AS291</f>
        <v>2097115.8831771198</v>
      </c>
      <c r="AT14" s="71">
        <f t="shared" si="0"/>
        <v>0.18305859969922822</v>
      </c>
    </row>
    <row r="15" spans="2:46">
      <c r="B15" s="73" t="s">
        <v>298</v>
      </c>
      <c r="C15" s="46">
        <f>IF('Datos Generales'!C292=0,"",Índice!$G$51*'Datos Generales'!C292)</f>
        <v>9356.50469166531</v>
      </c>
      <c r="D15" s="46" t="str">
        <f>IF('Datos Generales'!D292=0,"",Índice!$G$51*'Datos Generales'!D292)</f>
        <v/>
      </c>
      <c r="E15" s="46" t="str">
        <f>IF('Datos Generales'!E292=0,"",Índice!$G$51*'Datos Generales'!E292)</f>
        <v/>
      </c>
      <c r="F15" s="46" t="str">
        <f>IF('Datos Generales'!F292=0,"",Índice!$G$51*'Datos Generales'!F292)</f>
        <v/>
      </c>
      <c r="G15" s="46" t="str">
        <f>IF('Datos Generales'!G292=0,"",Índice!$G$51*'Datos Generales'!G292)</f>
        <v/>
      </c>
      <c r="H15" s="46">
        <f>IF('Datos Generales'!H292=0,"",Índice!$G$51*'Datos Generales'!H292)</f>
        <v>1079.4012204693786</v>
      </c>
      <c r="I15" s="46" t="str">
        <f>IF('Datos Generales'!I292=0,"",Índice!$G$51*'Datos Generales'!I292)</f>
        <v/>
      </c>
      <c r="J15" s="46">
        <f>IF('Datos Generales'!J292=0,"",Índice!$G$51*'Datos Generales'!J292)</f>
        <v>497.45087363262877</v>
      </c>
      <c r="K15" s="46" t="str">
        <f>IF('Datos Generales'!K292=0,"",Índice!$G$51*'Datos Generales'!K292)</f>
        <v/>
      </c>
      <c r="L15" s="46">
        <f>IF('Datos Generales'!L292=0,"",Índice!$G$51*'Datos Generales'!L292)</f>
        <v>970.1529475820422</v>
      </c>
      <c r="M15" s="46" t="str">
        <f>IF('Datos Generales'!M292=0,"",Índice!$G$51*'Datos Generales'!M292)</f>
        <v/>
      </c>
      <c r="N15" s="46" t="str">
        <f>IF('Datos Generales'!N292=0,"",Índice!$G$51*'Datos Generales'!N292)</f>
        <v/>
      </c>
      <c r="O15" s="46" t="str">
        <f>IF('Datos Generales'!O292=0,"",Índice!$G$51*'Datos Generales'!O292)</f>
        <v/>
      </c>
      <c r="P15" s="46">
        <f>IF('Datos Generales'!P292=0,"",Índice!$G$51*'Datos Generales'!P292)</f>
        <v>1152.9405109566471</v>
      </c>
      <c r="Q15" s="46" t="str">
        <f>IF('Datos Generales'!Q292=0,"",Índice!$G$51*'Datos Generales'!Q292)</f>
        <v/>
      </c>
      <c r="R15" s="46">
        <f>IF('Datos Generales'!R292=0,"",Índice!$G$51*'Datos Generales'!R292)</f>
        <v>26019.827324089067</v>
      </c>
      <c r="S15" s="46" t="str">
        <f>IF('Datos Generales'!S292=0,"",Índice!$G$51*'Datos Generales'!S292)</f>
        <v/>
      </c>
      <c r="T15" s="46">
        <f>IF('Datos Generales'!T292=0,"",Índice!$G$51*'Datos Generales'!T292)</f>
        <v>3764.7785689536913</v>
      </c>
      <c r="U15" s="46" t="str">
        <f>IF('Datos Generales'!U292=0,"",Índice!$G$51*'Datos Generales'!U292)</f>
        <v/>
      </c>
      <c r="V15" s="46">
        <f>IF('Datos Generales'!V292=0,"",Índice!$G$51*'Datos Generales'!V292)</f>
        <v>3811.5803169260575</v>
      </c>
      <c r="W15" s="46" t="str">
        <f>IF('Datos Generales'!W292=0,"",Índice!$G$51*'Datos Generales'!W292)</f>
        <v/>
      </c>
      <c r="X15" s="46" t="str">
        <f>IF('Datos Generales'!X292=0,"",Índice!$G$51*'Datos Generales'!X292)</f>
        <v/>
      </c>
      <c r="Y15" s="46">
        <f>IF('Datos Generales'!Y292=0,"",Índice!$G$51*'Datos Generales'!Y292)</f>
        <v>3555.8721830562645</v>
      </c>
      <c r="Z15" s="46">
        <f>IF('Datos Generales'!Z292=0,"",Índice!$G$51*'Datos Generales'!Z292)</f>
        <v>12709.215745893467</v>
      </c>
      <c r="AA15" s="46">
        <f>IF('Datos Generales'!AA292=0,"",Índice!$G$51*'Datos Generales'!AA292)</f>
        <v>15.688971227752596</v>
      </c>
      <c r="AB15" s="46">
        <f>IF('Datos Generales'!AB292=0,"",Índice!$G$51*'Datos Generales'!AB292)</f>
        <v>2791.8413814072874</v>
      </c>
      <c r="AC15" s="46" t="str">
        <f>IF('Datos Generales'!AC292=0,"",Índice!$G$51*'Datos Generales'!AC292)</f>
        <v/>
      </c>
      <c r="AD15" s="46" t="str">
        <f>IF('Datos Generales'!AD292=0,"",Índice!$G$51*'Datos Generales'!AD292)</f>
        <v/>
      </c>
      <c r="AE15" s="46" t="str">
        <f>IF('Datos Generales'!AE292=0,"",Índice!$G$51*'Datos Generales'!AE292)</f>
        <v/>
      </c>
      <c r="AF15" s="46" t="str">
        <f>IF('Datos Generales'!AF292=0,"",Índice!$G$51*'Datos Generales'!AF292)</f>
        <v/>
      </c>
      <c r="AG15" s="46" t="str">
        <f>IF('Datos Generales'!AG292=0,"",Índice!$G$51*'Datos Generales'!AG292)</f>
        <v/>
      </c>
      <c r="AH15" s="46" t="str">
        <f>IF('Datos Generales'!AH292=0,"",Índice!$G$51*'Datos Generales'!AH292)</f>
        <v/>
      </c>
      <c r="AI15" s="46" t="str">
        <f>IF('Datos Generales'!AI292=0,"",Índice!$G$51*'Datos Generales'!AI292)</f>
        <v/>
      </c>
      <c r="AJ15" s="46" t="str">
        <f>IF('Datos Generales'!AJ292=0,"",Índice!$G$51*'Datos Generales'!AJ292)</f>
        <v/>
      </c>
      <c r="AK15" s="46" t="str">
        <f>IF('Datos Generales'!AK292=0,"",Índice!$G$51*'Datos Generales'!AK292)</f>
        <v/>
      </c>
      <c r="AL15" s="46" t="str">
        <f>IF('Datos Generales'!AL292=0,"",Índice!$G$51*'Datos Generales'!AL292)</f>
        <v/>
      </c>
      <c r="AM15" s="46" t="str">
        <f>IF('Datos Generales'!AM292=0,"",Índice!$G$51*'Datos Generales'!AM292)</f>
        <v/>
      </c>
      <c r="AN15" s="46" t="str">
        <f>IF('Datos Generales'!AN292=0,"",Índice!$G$51*'Datos Generales'!AN292)</f>
        <v/>
      </c>
      <c r="AO15" s="46" t="str">
        <f>IF('Datos Generales'!AO292=0,"",Índice!$G$51*'Datos Generales'!AO292)</f>
        <v/>
      </c>
      <c r="AP15" s="46" t="str">
        <f>IF('Datos Generales'!AP292=0,"",Índice!$G$51*'Datos Generales'!AP292)</f>
        <v/>
      </c>
      <c r="AQ15" s="46">
        <f>IF('Datos Generales'!AQ292=0,"",Índice!$G$51*'Datos Generales'!AQ292)</f>
        <v>65725.254735859591</v>
      </c>
      <c r="AS15" s="46">
        <f>Índice!$F$51*'Datos Generales'!AS292</f>
        <v>28377.346802565022</v>
      </c>
      <c r="AT15" s="71">
        <f t="shared" si="0"/>
        <v>1.3161169785583584</v>
      </c>
    </row>
    <row r="16" spans="2:46">
      <c r="B16" s="73" t="s">
        <v>299</v>
      </c>
      <c r="C16" s="46">
        <f>IF('Datos Generales'!C293=0,"",Índice!$G$51*'Datos Generales'!C293)</f>
        <v>11109.205846373594</v>
      </c>
      <c r="D16" s="46" t="str">
        <f>IF('Datos Generales'!D293=0,"",Índice!$G$51*'Datos Generales'!D293)</f>
        <v/>
      </c>
      <c r="E16" s="46">
        <f>IF('Datos Generales'!E293=0,"",Índice!$G$51*'Datos Generales'!E293)</f>
        <v>1839.2431109948307</v>
      </c>
      <c r="F16" s="46">
        <f>IF('Datos Generales'!F293=0,"",Índice!$G$51*'Datos Generales'!F293)</f>
        <v>247.09024826581623</v>
      </c>
      <c r="G16" s="46" t="str">
        <f>IF('Datos Generales'!G293=0,"",Índice!$G$51*'Datos Generales'!G293)</f>
        <v/>
      </c>
      <c r="H16" s="46">
        <f>IF('Datos Generales'!H293=0,"",Índice!$G$51*'Datos Generales'!H293)</f>
        <v>50.425679354551299</v>
      </c>
      <c r="I16" s="46">
        <f>IF('Datos Generales'!I293=0,"",Índice!$G$51*'Datos Generales'!I293)</f>
        <v>11225.39262202926</v>
      </c>
      <c r="J16" s="46">
        <f>IF('Datos Generales'!J293=0,"",Índice!$G$51*'Datos Generales'!J293)</f>
        <v>279.66143642033359</v>
      </c>
      <c r="K16" s="46" t="str">
        <f>IF('Datos Generales'!K293=0,"",Índice!$G$51*'Datos Generales'!K293)</f>
        <v/>
      </c>
      <c r="L16" s="46">
        <f>IF('Datos Generales'!L293=0,"",Índice!$G$51*'Datos Generales'!L293)</f>
        <v>5038.5020612214594</v>
      </c>
      <c r="M16" s="46" t="str">
        <f>IF('Datos Generales'!M293=0,"",Índice!$G$51*'Datos Generales'!M293)</f>
        <v/>
      </c>
      <c r="N16" s="46" t="str">
        <f>IF('Datos Generales'!N293=0,"",Índice!$G$51*'Datos Generales'!N293)</f>
        <v/>
      </c>
      <c r="O16" s="46" t="str">
        <f>IF('Datos Generales'!O293=0,"",Índice!$G$51*'Datos Generales'!O293)</f>
        <v/>
      </c>
      <c r="P16" s="46">
        <f>IF('Datos Generales'!P293=0,"",Índice!$G$51*'Datos Generales'!P293)</f>
        <v>1987.8147516988283</v>
      </c>
      <c r="Q16" s="46" t="str">
        <f>IF('Datos Generales'!Q293=0,"",Índice!$G$51*'Datos Generales'!Q293)</f>
        <v/>
      </c>
      <c r="R16" s="46" t="str">
        <f>IF('Datos Generales'!R293=0,"",Índice!$G$51*'Datos Generales'!R293)</f>
        <v/>
      </c>
      <c r="S16" s="46" t="str">
        <f>IF('Datos Generales'!S293=0,"",Índice!$G$51*'Datos Generales'!S293)</f>
        <v/>
      </c>
      <c r="T16" s="46">
        <f>IF('Datos Generales'!T293=0,"",Índice!$G$51*'Datos Generales'!T293)</f>
        <v>6763.3166220009753</v>
      </c>
      <c r="U16" s="46" t="str">
        <f>IF('Datos Generales'!U293=0,"",Índice!$G$51*'Datos Generales'!U293)</f>
        <v/>
      </c>
      <c r="V16" s="46">
        <f>IF('Datos Generales'!V293=0,"",Índice!$G$51*'Datos Generales'!V293)</f>
        <v>39293.271508474696</v>
      </c>
      <c r="W16" s="46" t="str">
        <f>IF('Datos Generales'!W293=0,"",Índice!$G$51*'Datos Generales'!W293)</f>
        <v/>
      </c>
      <c r="X16" s="46" t="str">
        <f>IF('Datos Generales'!X293=0,"",Índice!$G$51*'Datos Generales'!X293)</f>
        <v/>
      </c>
      <c r="Y16" s="46">
        <f>IF('Datos Generales'!Y293=0,"",Índice!$G$51*'Datos Generales'!Y293)</f>
        <v>9499.5615926913251</v>
      </c>
      <c r="Z16" s="46">
        <f>IF('Datos Generales'!Z293=0,"",Índice!$G$51*'Datos Generales'!Z293)</f>
        <v>1431.1877302522255</v>
      </c>
      <c r="AA16" s="46">
        <f>IF('Datos Generales'!AA293=0,"",Índice!$G$51*'Datos Generales'!AA293)</f>
        <v>21.831976863407839</v>
      </c>
      <c r="AB16" s="46">
        <f>IF('Datos Generales'!AB293=0,"",Índice!$G$51*'Datos Generales'!AB293)</f>
        <v>108867.36234364062</v>
      </c>
      <c r="AC16" s="46" t="str">
        <f>IF('Datos Generales'!AC293=0,"",Índice!$G$51*'Datos Generales'!AC293)</f>
        <v/>
      </c>
      <c r="AD16" s="46" t="str">
        <f>IF('Datos Generales'!AD293=0,"",Índice!$G$51*'Datos Generales'!AD293)</f>
        <v/>
      </c>
      <c r="AE16" s="46" t="str">
        <f>IF('Datos Generales'!AE293=0,"",Índice!$G$51*'Datos Generales'!AE293)</f>
        <v/>
      </c>
      <c r="AF16" s="46" t="str">
        <f>IF('Datos Generales'!AF293=0,"",Índice!$G$51*'Datos Generales'!AF293)</f>
        <v/>
      </c>
      <c r="AG16" s="46" t="str">
        <f>IF('Datos Generales'!AG293=0,"",Índice!$G$51*'Datos Generales'!AG293)</f>
        <v/>
      </c>
      <c r="AH16" s="46" t="str">
        <f>IF('Datos Generales'!AH293=0,"",Índice!$G$51*'Datos Generales'!AH293)</f>
        <v/>
      </c>
      <c r="AI16" s="46" t="str">
        <f>IF('Datos Generales'!AI293=0,"",Índice!$G$51*'Datos Generales'!AI293)</f>
        <v/>
      </c>
      <c r="AJ16" s="46" t="str">
        <f>IF('Datos Generales'!AJ293=0,"",Índice!$G$51*'Datos Generales'!AJ293)</f>
        <v/>
      </c>
      <c r="AK16" s="46" t="str">
        <f>IF('Datos Generales'!AK293=0,"",Índice!$G$51*'Datos Generales'!AK293)</f>
        <v/>
      </c>
      <c r="AL16" s="46" t="str">
        <f>IF('Datos Generales'!AL293=0,"",Índice!$G$51*'Datos Generales'!AL293)</f>
        <v/>
      </c>
      <c r="AM16" s="46" t="str">
        <f>IF('Datos Generales'!AM293=0,"",Índice!$G$51*'Datos Generales'!AM293)</f>
        <v/>
      </c>
      <c r="AN16" s="46" t="str">
        <f>IF('Datos Generales'!AN293=0,"",Índice!$G$51*'Datos Generales'!AN293)</f>
        <v/>
      </c>
      <c r="AO16" s="46" t="str">
        <f>IF('Datos Generales'!AO293=0,"",Índice!$G$51*'Datos Generales'!AO293)</f>
        <v/>
      </c>
      <c r="AP16" s="46" t="str">
        <f>IF('Datos Generales'!AP293=0,"",Índice!$G$51*'Datos Generales'!AP293)</f>
        <v/>
      </c>
      <c r="AQ16" s="46">
        <f>IF('Datos Generales'!AQ293=0,"",Índice!$G$51*'Datos Generales'!AQ293)</f>
        <v>197653.86753028192</v>
      </c>
      <c r="AS16" s="46">
        <f>Índice!$F$51*'Datos Generales'!AS293</f>
        <v>194895.63446869765</v>
      </c>
      <c r="AT16" s="71">
        <f t="shared" si="0"/>
        <v>1.4152359385080304E-2</v>
      </c>
    </row>
    <row r="17" spans="2:46">
      <c r="B17" s="73" t="s">
        <v>300</v>
      </c>
      <c r="C17" s="46">
        <f>IF('Datos Generales'!C294=0,"",Índice!$G$51*'Datos Generales'!C294)</f>
        <v>4267.4443682338551</v>
      </c>
      <c r="D17" s="46" t="str">
        <f>IF('Datos Generales'!D294=0,"",Índice!$G$51*'Datos Generales'!D294)</f>
        <v/>
      </c>
      <c r="E17" s="46">
        <f>IF('Datos Generales'!E294=0,"",Índice!$G$51*'Datos Generales'!E294)</f>
        <v>350.5434571244723</v>
      </c>
      <c r="F17" s="46">
        <f>IF('Datos Generales'!F294=0,"",Índice!$G$51*'Datos Generales'!F294)</f>
        <v>137.66519823788545</v>
      </c>
      <c r="G17" s="46" t="str">
        <f>IF('Datos Generales'!G294=0,"",Índice!$G$51*'Datos Generales'!G294)</f>
        <v/>
      </c>
      <c r="H17" s="46">
        <f>IF('Datos Generales'!H294=0,"",Índice!$G$51*'Datos Generales'!H294)</f>
        <v>174.61162062211412</v>
      </c>
      <c r="I17" s="46">
        <f>IF('Datos Generales'!I294=0,"",Índice!$G$51*'Datos Generales'!I294)</f>
        <v>3007.3327157918552</v>
      </c>
      <c r="J17" s="46">
        <f>IF('Datos Generales'!J294=0,"",Índice!$G$51*'Datos Generales'!J294)</f>
        <v>4.4194285148598862E-2</v>
      </c>
      <c r="K17" s="46" t="str">
        <f>IF('Datos Generales'!K294=0,"",Índice!$G$51*'Datos Generales'!K294)</f>
        <v/>
      </c>
      <c r="L17" s="46">
        <f>IF('Datos Generales'!L294=0,"",Índice!$G$51*'Datos Generales'!L294)</f>
        <v>2076.4684877069176</v>
      </c>
      <c r="M17" s="46" t="str">
        <f>IF('Datos Generales'!M294=0,"",Índice!$G$51*'Datos Generales'!M294)</f>
        <v/>
      </c>
      <c r="N17" s="46" t="str">
        <f>IF('Datos Generales'!N294=0,"",Índice!$G$51*'Datos Generales'!N294)</f>
        <v/>
      </c>
      <c r="O17" s="46" t="str">
        <f>IF('Datos Generales'!O294=0,"",Índice!$G$51*'Datos Generales'!O294)</f>
        <v/>
      </c>
      <c r="P17" s="46">
        <f>IF('Datos Generales'!P294=0,"",Índice!$G$51*'Datos Generales'!P294)</f>
        <v>1983.66048889486</v>
      </c>
      <c r="Q17" s="46" t="str">
        <f>IF('Datos Generales'!Q294=0,"",Índice!$G$51*'Datos Generales'!Q294)</f>
        <v/>
      </c>
      <c r="R17" s="46">
        <f>IF('Datos Generales'!R294=0,"",Índice!$G$51*'Datos Generales'!R294)</f>
        <v>502.00288500293448</v>
      </c>
      <c r="S17" s="46" t="str">
        <f>IF('Datos Generales'!S294=0,"",Índice!$G$51*'Datos Generales'!S294)</f>
        <v/>
      </c>
      <c r="T17" s="46">
        <f>IF('Datos Generales'!T294=0,"",Índice!$G$51*'Datos Generales'!T294)</f>
        <v>3111.7196173128459</v>
      </c>
      <c r="U17" s="46" t="str">
        <f>IF('Datos Generales'!U294=0,"",Índice!$G$51*'Datos Generales'!U294)</f>
        <v/>
      </c>
      <c r="V17" s="46">
        <f>IF('Datos Generales'!V294=0,"",Índice!$G$51*'Datos Generales'!V294)</f>
        <v>23541.544395811088</v>
      </c>
      <c r="W17" s="46" t="str">
        <f>IF('Datos Generales'!W294=0,"",Índice!$G$51*'Datos Generales'!W294)</f>
        <v/>
      </c>
      <c r="X17" s="46" t="str">
        <f>IF('Datos Generales'!X294=0,"",Índice!$G$51*'Datos Generales'!X294)</f>
        <v/>
      </c>
      <c r="Y17" s="46">
        <f>IF('Datos Generales'!Y294=0,"",Índice!$G$51*'Datos Generales'!Y294)</f>
        <v>7174.1466967423503</v>
      </c>
      <c r="Z17" s="46">
        <f>IF('Datos Generales'!Z294=0,"",Índice!$G$51*'Datos Generales'!Z294)</f>
        <v>1235.3186584736354</v>
      </c>
      <c r="AA17" s="46">
        <f>IF('Datos Generales'!AA294=0,"",Índice!$G$51*'Datos Generales'!AA294)</f>
        <v>21.831976863407839</v>
      </c>
      <c r="AB17" s="46">
        <f>IF('Datos Generales'!AB294=0,"",Índice!$G$51*'Datos Generales'!AB294)</f>
        <v>100035.39962240402</v>
      </c>
      <c r="AC17" s="46" t="str">
        <f>IF('Datos Generales'!AC294=0,"",Índice!$G$51*'Datos Generales'!AC294)</f>
        <v/>
      </c>
      <c r="AD17" s="46" t="str">
        <f>IF('Datos Generales'!AD294=0,"",Índice!$G$51*'Datos Generales'!AD294)</f>
        <v/>
      </c>
      <c r="AE17" s="46" t="str">
        <f>IF('Datos Generales'!AE294=0,"",Índice!$G$51*'Datos Generales'!AE294)</f>
        <v/>
      </c>
      <c r="AF17" s="46" t="str">
        <f>IF('Datos Generales'!AF294=0,"",Índice!$G$51*'Datos Generales'!AF294)</f>
        <v/>
      </c>
      <c r="AG17" s="46" t="str">
        <f>IF('Datos Generales'!AG294=0,"",Índice!$G$51*'Datos Generales'!AG294)</f>
        <v/>
      </c>
      <c r="AH17" s="46" t="str">
        <f>IF('Datos Generales'!AH294=0,"",Índice!$G$51*'Datos Generales'!AH294)</f>
        <v/>
      </c>
      <c r="AI17" s="46" t="str">
        <f>IF('Datos Generales'!AI294=0,"",Índice!$G$51*'Datos Generales'!AI294)</f>
        <v/>
      </c>
      <c r="AJ17" s="46" t="str">
        <f>IF('Datos Generales'!AJ294=0,"",Índice!$G$51*'Datos Generales'!AJ294)</f>
        <v/>
      </c>
      <c r="AK17" s="46" t="str">
        <f>IF('Datos Generales'!AK294=0,"",Índice!$G$51*'Datos Generales'!AK294)</f>
        <v/>
      </c>
      <c r="AL17" s="46" t="str">
        <f>IF('Datos Generales'!AL294=0,"",Índice!$G$51*'Datos Generales'!AL294)</f>
        <v/>
      </c>
      <c r="AM17" s="46" t="str">
        <f>IF('Datos Generales'!AM294=0,"",Índice!$G$51*'Datos Generales'!AM294)</f>
        <v/>
      </c>
      <c r="AN17" s="46" t="str">
        <f>IF('Datos Generales'!AN294=0,"",Índice!$G$51*'Datos Generales'!AN294)</f>
        <v/>
      </c>
      <c r="AO17" s="46" t="str">
        <f>IF('Datos Generales'!AO294=0,"",Índice!$G$51*'Datos Generales'!AO294)</f>
        <v/>
      </c>
      <c r="AP17" s="46" t="str">
        <f>IF('Datos Generales'!AP294=0,"",Índice!$G$51*'Datos Generales'!AP294)</f>
        <v/>
      </c>
      <c r="AQ17" s="46">
        <f>IF('Datos Generales'!AQ294=0,"",Índice!$G$51*'Datos Generales'!AQ294)</f>
        <v>147619.7343835074</v>
      </c>
      <c r="AS17" s="46">
        <f>Índice!$F$51*'Datos Generales'!AS294</f>
        <v>150996.37321156022</v>
      </c>
      <c r="AT17" s="71">
        <f t="shared" si="0"/>
        <v>-2.2362383653558582E-2</v>
      </c>
    </row>
    <row r="18" spans="2:46">
      <c r="B18" s="73" t="s">
        <v>301</v>
      </c>
      <c r="C18" s="46">
        <f>IF('Datos Generales'!C295=0,"",Índice!$G$51*'Datos Generales'!C295)</f>
        <v>13630.975951237793</v>
      </c>
      <c r="D18" s="46" t="str">
        <f>IF('Datos Generales'!D295=0,"",Índice!$G$51*'Datos Generales'!D295)</f>
        <v/>
      </c>
      <c r="E18" s="46">
        <f>IF('Datos Generales'!E295=0,"",Índice!$G$51*'Datos Generales'!E295)</f>
        <v>1423.3993713804882</v>
      </c>
      <c r="F18" s="46">
        <f>IF('Datos Generales'!F295=0,"",Índice!$G$51*'Datos Generales'!F295)</f>
        <v>228.39606564795892</v>
      </c>
      <c r="G18" s="46" t="str">
        <f>IF('Datos Generales'!G295=0,"",Índice!$G$51*'Datos Generales'!G295)</f>
        <v/>
      </c>
      <c r="H18" s="46">
        <f>IF('Datos Generales'!H295=0,"",Índice!$G$51*'Datos Generales'!H295)</f>
        <v>17.235771207953555</v>
      </c>
      <c r="I18" s="46">
        <f>IF('Datos Generales'!I295=0,"",Índice!$G$51*'Datos Generales'!I295)</f>
        <v>11663.269599281577</v>
      </c>
      <c r="J18" s="46">
        <f>IF('Datos Generales'!J295=0,"",Índice!$G$51*'Datos Generales'!J295)</f>
        <v>149.02312952107536</v>
      </c>
      <c r="K18" s="46" t="str">
        <f>IF('Datos Generales'!K295=0,"",Índice!$G$51*'Datos Generales'!K295)</f>
        <v/>
      </c>
      <c r="L18" s="46">
        <f>IF('Datos Generales'!L295=0,"",Índice!$G$51*'Datos Generales'!L295)</f>
        <v>7091.7685492253622</v>
      </c>
      <c r="M18" s="46" t="str">
        <f>IF('Datos Generales'!M295=0,"",Índice!$G$51*'Datos Generales'!M295)</f>
        <v/>
      </c>
      <c r="N18" s="46" t="str">
        <f>IF('Datos Generales'!N295=0,"",Índice!$G$51*'Datos Generales'!N295)</f>
        <v/>
      </c>
      <c r="O18" s="46" t="str">
        <f>IF('Datos Generales'!O295=0,"",Índice!$G$51*'Datos Generales'!O295)</f>
        <v/>
      </c>
      <c r="P18" s="46">
        <f>IF('Datos Generales'!P295=0,"",Índice!$G$51*'Datos Generales'!P295)</f>
        <v>2702.6131196922661</v>
      </c>
      <c r="Q18" s="46" t="str">
        <f>IF('Datos Generales'!Q295=0,"",Índice!$G$51*'Datos Generales'!Q295)</f>
        <v/>
      </c>
      <c r="R18" s="46">
        <f>IF('Datos Generales'!R295=0,"",Índice!$G$51*'Datos Generales'!R295)</f>
        <v>13.302479829728258</v>
      </c>
      <c r="S18" s="46" t="str">
        <f>IF('Datos Generales'!S295=0,"",Índice!$G$51*'Datos Generales'!S295)</f>
        <v/>
      </c>
      <c r="T18" s="46">
        <f>IF('Datos Generales'!T295=0,"",Índice!$G$51*'Datos Generales'!T295)</f>
        <v>3625.8317364464965</v>
      </c>
      <c r="U18" s="46" t="str">
        <f>IF('Datos Generales'!U295=0,"",Índice!$G$51*'Datos Generales'!U295)</f>
        <v/>
      </c>
      <c r="V18" s="46">
        <f>IF('Datos Generales'!V295=0,"",Índice!$G$51*'Datos Generales'!V295)</f>
        <v>25903.02182844132</v>
      </c>
      <c r="W18" s="46" t="str">
        <f>IF('Datos Generales'!W295=0,"",Índice!$G$51*'Datos Generales'!W295)</f>
        <v/>
      </c>
      <c r="X18" s="46" t="str">
        <f>IF('Datos Generales'!X295=0,"",Índice!$G$51*'Datos Generales'!X295)</f>
        <v/>
      </c>
      <c r="Y18" s="46">
        <f>IF('Datos Generales'!Y295=0,"",Índice!$G$51*'Datos Generales'!Y295)</f>
        <v>11353.821214671088</v>
      </c>
      <c r="Z18" s="46">
        <f>IF('Datos Generales'!Z295=0,"",Índice!$G$51*'Datos Generales'!Z295)</f>
        <v>1235.3186584736354</v>
      </c>
      <c r="AA18" s="46">
        <f>IF('Datos Generales'!AA295=0,"",Índice!$G$51*'Datos Generales'!AA295)</f>
        <v>395.09690922847381</v>
      </c>
      <c r="AB18" s="46">
        <f>IF('Datos Generales'!AB295=0,"",Índice!$G$51*'Datos Generales'!AB295)</f>
        <v>70743.736785908739</v>
      </c>
      <c r="AC18" s="46" t="str">
        <f>IF('Datos Generales'!AC295=0,"",Índice!$G$51*'Datos Generales'!AC295)</f>
        <v/>
      </c>
      <c r="AD18" s="46" t="str">
        <f>IF('Datos Generales'!AD295=0,"",Índice!$G$51*'Datos Generales'!AD295)</f>
        <v/>
      </c>
      <c r="AE18" s="46" t="str">
        <f>IF('Datos Generales'!AE295=0,"",Índice!$G$51*'Datos Generales'!AE295)</f>
        <v/>
      </c>
      <c r="AF18" s="46" t="str">
        <f>IF('Datos Generales'!AF295=0,"",Índice!$G$51*'Datos Generales'!AF295)</f>
        <v/>
      </c>
      <c r="AG18" s="46" t="str">
        <f>IF('Datos Generales'!AG295=0,"",Índice!$G$51*'Datos Generales'!AG295)</f>
        <v/>
      </c>
      <c r="AH18" s="46" t="str">
        <f>IF('Datos Generales'!AH295=0,"",Índice!$G$51*'Datos Generales'!AH295)</f>
        <v/>
      </c>
      <c r="AI18" s="46" t="str">
        <f>IF('Datos Generales'!AI295=0,"",Índice!$G$51*'Datos Generales'!AI295)</f>
        <v/>
      </c>
      <c r="AJ18" s="46" t="str">
        <f>IF('Datos Generales'!AJ295=0,"",Índice!$G$51*'Datos Generales'!AJ295)</f>
        <v/>
      </c>
      <c r="AK18" s="46" t="str">
        <f>IF('Datos Generales'!AK295=0,"",Índice!$G$51*'Datos Generales'!AK295)</f>
        <v/>
      </c>
      <c r="AL18" s="46" t="str">
        <f>IF('Datos Generales'!AL295=0,"",Índice!$G$51*'Datos Generales'!AL295)</f>
        <v/>
      </c>
      <c r="AM18" s="46" t="str">
        <f>IF('Datos Generales'!AM295=0,"",Índice!$G$51*'Datos Generales'!AM295)</f>
        <v/>
      </c>
      <c r="AN18" s="46" t="str">
        <f>IF('Datos Generales'!AN295=0,"",Índice!$G$51*'Datos Generales'!AN295)</f>
        <v/>
      </c>
      <c r="AO18" s="46" t="str">
        <f>IF('Datos Generales'!AO295=0,"",Índice!$G$51*'Datos Generales'!AO295)</f>
        <v/>
      </c>
      <c r="AP18" s="46" t="str">
        <f>IF('Datos Generales'!AP295=0,"",Índice!$G$51*'Datos Generales'!AP295)</f>
        <v/>
      </c>
      <c r="AQ18" s="46">
        <f>IF('Datos Generales'!AQ295=0,"",Índice!$G$51*'Datos Generales'!AQ295)</f>
        <v>150176.81117019395</v>
      </c>
      <c r="AS18" s="46">
        <f>Índice!$F$51*'Datos Generales'!AS295</f>
        <v>171496.75032629218</v>
      </c>
      <c r="AT18" s="71">
        <f t="shared" si="0"/>
        <v>-0.12431686965225064</v>
      </c>
    </row>
    <row r="19" spans="2:46">
      <c r="B19" s="73" t="s">
        <v>302</v>
      </c>
      <c r="C19" s="46">
        <f>IF('Datos Generales'!C296=0,"",Índice!$G$51*'Datos Generales'!C296)</f>
        <v>139701.5825089626</v>
      </c>
      <c r="D19" s="46" t="str">
        <f>IF('Datos Generales'!D296=0,"",Índice!$G$51*'Datos Generales'!D296)</f>
        <v/>
      </c>
      <c r="E19" s="46">
        <f>IF('Datos Generales'!E296=0,"",Índice!$G$51*'Datos Generales'!E296)</f>
        <v>36548.36640244376</v>
      </c>
      <c r="F19" s="46">
        <f>IF('Datos Generales'!F296=0,"",Índice!$G$51*'Datos Generales'!F296)</f>
        <v>336334.99444919778</v>
      </c>
      <c r="G19" s="46" t="str">
        <f>IF('Datos Generales'!G296=0,"",Índice!$G$51*'Datos Generales'!G296)</f>
        <v/>
      </c>
      <c r="H19" s="46">
        <f>IF('Datos Generales'!H296=0,"",Índice!$G$51*'Datos Generales'!H296)</f>
        <v>1095.0018031268339</v>
      </c>
      <c r="I19" s="46">
        <f>IF('Datos Generales'!I296=0,"",Índice!$G$51*'Datos Generales'!I296)</f>
        <v>7434.5394248378952</v>
      </c>
      <c r="J19" s="46">
        <f>IF('Datos Generales'!J296=0,"",Índice!$G$51*'Datos Generales'!J296)</f>
        <v>99.30455872890164</v>
      </c>
      <c r="K19" s="46" t="str">
        <f>IF('Datos Generales'!K296=0,"",Índice!$G$51*'Datos Generales'!K296)</f>
        <v/>
      </c>
      <c r="L19" s="46">
        <f>IF('Datos Generales'!L296=0,"",Índice!$G$51*'Datos Generales'!L296)</f>
        <v>40581.888474837542</v>
      </c>
      <c r="M19" s="46" t="str">
        <f>IF('Datos Generales'!M296=0,"",Índice!$G$51*'Datos Generales'!M296)</f>
        <v/>
      </c>
      <c r="N19" s="46" t="str">
        <f>IF('Datos Generales'!N296=0,"",Índice!$G$51*'Datos Generales'!N296)</f>
        <v/>
      </c>
      <c r="O19" s="46" t="str">
        <f>IF('Datos Generales'!O296=0,"",Índice!$G$51*'Datos Generales'!O296)</f>
        <v/>
      </c>
      <c r="P19" s="46">
        <f>IF('Datos Generales'!P296=0,"",Índice!$G$51*'Datos Generales'!P296)</f>
        <v>6583.2249100204353</v>
      </c>
      <c r="Q19" s="46" t="str">
        <f>IF('Datos Generales'!Q296=0,"",Índice!$G$51*'Datos Generales'!Q296)</f>
        <v/>
      </c>
      <c r="R19" s="46">
        <f>IF('Datos Generales'!R296=0,"",Índice!$G$51*'Datos Generales'!R296)</f>
        <v>18693.387120724645</v>
      </c>
      <c r="S19" s="46" t="str">
        <f>IF('Datos Generales'!S296=0,"",Índice!$G$51*'Datos Generales'!S296)</f>
        <v/>
      </c>
      <c r="T19" s="46">
        <f>IF('Datos Generales'!T296=0,"",Índice!$G$51*'Datos Generales'!T296)</f>
        <v>9840.608891183063</v>
      </c>
      <c r="U19" s="46" t="str">
        <f>IF('Datos Generales'!U296=0,"",Índice!$G$51*'Datos Generales'!U296)</f>
        <v/>
      </c>
      <c r="V19" s="46">
        <f>IF('Datos Generales'!V296=0,"",Índice!$G$51*'Datos Generales'!V296)</f>
        <v>12696.399403200372</v>
      </c>
      <c r="W19" s="46" t="str">
        <f>IF('Datos Generales'!W296=0,"",Índice!$G$51*'Datos Generales'!W296)</f>
        <v/>
      </c>
      <c r="X19" s="46" t="str">
        <f>IF('Datos Generales'!X296=0,"",Índice!$G$51*'Datos Generales'!X296)</f>
        <v/>
      </c>
      <c r="Y19" s="46">
        <f>IF('Datos Generales'!Y296=0,"",Índice!$G$51*'Datos Generales'!Y296)</f>
        <v>16730.939888701112</v>
      </c>
      <c r="Z19" s="46" t="str">
        <f>IF('Datos Generales'!Z296=0,"",Índice!$G$51*'Datos Generales'!Z296)</f>
        <v/>
      </c>
      <c r="AA19" s="46">
        <f>IF('Datos Generales'!AA296=0,"",Índice!$G$51*'Datos Generales'!AA296)</f>
        <v>2124.1983156674041</v>
      </c>
      <c r="AB19" s="46">
        <f>IF('Datos Generales'!AB296=0,"",Índice!$G$51*'Datos Generales'!AB296)</f>
        <v>73601.383457902295</v>
      </c>
      <c r="AC19" s="46">
        <f>IF('Datos Generales'!AC296=0,"",Índice!$G$51*'Datos Generales'!AC296)</f>
        <v>5947.2691467320974</v>
      </c>
      <c r="AD19" s="46">
        <f>IF('Datos Generales'!AD296=0,"",Índice!$G$51*'Datos Generales'!AD296)</f>
        <v>53887.859653092535</v>
      </c>
      <c r="AE19" s="46" t="str">
        <f>IF('Datos Generales'!AE296=0,"",Índice!$G$51*'Datos Generales'!AE296)</f>
        <v/>
      </c>
      <c r="AF19" s="46" t="str">
        <f>IF('Datos Generales'!AF296=0,"",Índice!$G$51*'Datos Generales'!AF296)</f>
        <v/>
      </c>
      <c r="AG19" s="46" t="str">
        <f>IF('Datos Generales'!AG296=0,"",Índice!$G$51*'Datos Generales'!AG296)</f>
        <v/>
      </c>
      <c r="AH19" s="46" t="str">
        <f>IF('Datos Generales'!AH296=0,"",Índice!$G$51*'Datos Generales'!AH296)</f>
        <v/>
      </c>
      <c r="AI19" s="46" t="str">
        <f>IF('Datos Generales'!AI296=0,"",Índice!$G$51*'Datos Generales'!AI296)</f>
        <v/>
      </c>
      <c r="AJ19" s="46" t="str">
        <f>IF('Datos Generales'!AJ296=0,"",Índice!$G$51*'Datos Generales'!AJ296)</f>
        <v/>
      </c>
      <c r="AK19" s="46" t="str">
        <f>IF('Datos Generales'!AK296=0,"",Índice!$G$51*'Datos Generales'!AK296)</f>
        <v/>
      </c>
      <c r="AL19" s="46" t="str">
        <f>IF('Datos Generales'!AL296=0,"",Índice!$G$51*'Datos Generales'!AL296)</f>
        <v/>
      </c>
      <c r="AM19" s="46" t="str">
        <f>IF('Datos Generales'!AM296=0,"",Índice!$G$51*'Datos Generales'!AM296)</f>
        <v/>
      </c>
      <c r="AN19" s="46" t="str">
        <f>IF('Datos Generales'!AN296=0,"",Índice!$G$51*'Datos Generales'!AN296)</f>
        <v/>
      </c>
      <c r="AO19" s="46" t="str">
        <f>IF('Datos Generales'!AO296=0,"",Índice!$G$51*'Datos Generales'!AO296)</f>
        <v/>
      </c>
      <c r="AP19" s="46" t="str">
        <f>IF('Datos Generales'!AP296=0,"",Índice!$G$51*'Datos Generales'!AP296)</f>
        <v/>
      </c>
      <c r="AQ19" s="46">
        <f>IF('Datos Generales'!AQ296=0,"",Índice!$G$51*'Datos Generales'!AQ296)</f>
        <v>761900.9484093592</v>
      </c>
      <c r="AS19" s="46">
        <f>Índice!$F$51*'Datos Generales'!AS296</f>
        <v>786162.0592885575</v>
      </c>
      <c r="AT19" s="71">
        <f t="shared" si="0"/>
        <v>-3.0860190456346248E-2</v>
      </c>
    </row>
    <row r="20" spans="2:46">
      <c r="B20" s="73" t="s">
        <v>303</v>
      </c>
      <c r="C20" s="46" t="str">
        <f>IF('Datos Generales'!C297=0,"",Índice!$G$51*'Datos Generales'!C297)</f>
        <v/>
      </c>
      <c r="D20" s="46" t="str">
        <f>IF('Datos Generales'!D297=0,"",Índice!$G$51*'Datos Generales'!D297)</f>
        <v/>
      </c>
      <c r="E20" s="46">
        <f>IF('Datos Generales'!E297=0,"",Índice!$G$51*'Datos Generales'!E297)</f>
        <v>1178479.7462010593</v>
      </c>
      <c r="F20" s="46" t="str">
        <f>IF('Datos Generales'!F297=0,"",Índice!$G$51*'Datos Generales'!F297)</f>
        <v/>
      </c>
      <c r="G20" s="46" t="str">
        <f>IF('Datos Generales'!G297=0,"",Índice!$G$51*'Datos Generales'!G297)</f>
        <v/>
      </c>
      <c r="H20" s="46">
        <f>IF('Datos Generales'!H297=0,"",Índice!$G$51*'Datos Generales'!H297)</f>
        <v>47883.845044229638</v>
      </c>
      <c r="I20" s="46">
        <f>IF('Datos Generales'!I297=0,"",Índice!$G$51*'Datos Generales'!I297)</f>
        <v>497369.90970223653</v>
      </c>
      <c r="J20" s="46" t="str">
        <f>IF('Datos Generales'!J297=0,"",Índice!$G$51*'Datos Generales'!J297)</f>
        <v/>
      </c>
      <c r="K20" s="46" t="str">
        <f>IF('Datos Generales'!K297=0,"",Índice!$G$51*'Datos Generales'!K297)</f>
        <v/>
      </c>
      <c r="L20" s="46">
        <f>IF('Datos Generales'!L297=0,"",Índice!$G$51*'Datos Generales'!L297)</f>
        <v>317153.12789472565</v>
      </c>
      <c r="M20" s="46" t="str">
        <f>IF('Datos Generales'!M297=0,"",Índice!$G$51*'Datos Generales'!M297)</f>
        <v/>
      </c>
      <c r="N20" s="46" t="str">
        <f>IF('Datos Generales'!N297=0,"",Índice!$G$51*'Datos Generales'!N297)</f>
        <v/>
      </c>
      <c r="O20" s="46" t="str">
        <f>IF('Datos Generales'!O297=0,"",Índice!$G$51*'Datos Generales'!O297)</f>
        <v/>
      </c>
      <c r="P20" s="46">
        <f>IF('Datos Generales'!P297=0,"",Índice!$G$51*'Datos Generales'!P297)</f>
        <v>114504.56438577014</v>
      </c>
      <c r="Q20" s="46" t="str">
        <f>IF('Datos Generales'!Q297=0,"",Índice!$G$51*'Datos Generales'!Q297)</f>
        <v/>
      </c>
      <c r="R20" s="46">
        <f>IF('Datos Generales'!R297=0,"",Índice!$G$51*'Datos Generales'!R297)</f>
        <v>367031.28425057099</v>
      </c>
      <c r="S20" s="46" t="str">
        <f>IF('Datos Generales'!S297=0,"",Índice!$G$51*'Datos Generales'!S297)</f>
        <v/>
      </c>
      <c r="T20" s="46">
        <f>IF('Datos Generales'!T297=0,"",Índice!$G$51*'Datos Generales'!T297)</f>
        <v>1080244.5358185843</v>
      </c>
      <c r="U20" s="46" t="str">
        <f>IF('Datos Generales'!U297=0,"",Índice!$G$51*'Datos Generales'!U297)</f>
        <v/>
      </c>
      <c r="V20" s="46">
        <f>IF('Datos Generales'!V297=0,"",Índice!$G$51*'Datos Generales'!V297)</f>
        <v>147058.73774050528</v>
      </c>
      <c r="W20" s="46" t="str">
        <f>IF('Datos Generales'!W297=0,"",Índice!$G$51*'Datos Generales'!W297)</f>
        <v/>
      </c>
      <c r="X20" s="46" t="str">
        <f>IF('Datos Generales'!X297=0,"",Índice!$G$51*'Datos Generales'!X297)</f>
        <v/>
      </c>
      <c r="Y20" s="46">
        <f>IF('Datos Generales'!Y297=0,"",Índice!$G$51*'Datos Generales'!Y297)</f>
        <v>548242.26069678471</v>
      </c>
      <c r="Z20" s="46" t="str">
        <f>IF('Datos Generales'!Z297=0,"",Índice!$G$51*'Datos Generales'!Z297)</f>
        <v/>
      </c>
      <c r="AA20" s="46">
        <f>IF('Datos Generales'!AA297=0,"",Índice!$G$51*'Datos Generales'!AA297)</f>
        <v>74966.323954716761</v>
      </c>
      <c r="AB20" s="46">
        <f>IF('Datos Generales'!AB297=0,"",Índice!$G$51*'Datos Generales'!AB297)</f>
        <v>526828.53854802321</v>
      </c>
      <c r="AC20" s="46">
        <f>IF('Datos Generales'!AC297=0,"",Índice!$G$51*'Datos Generales'!AC297)</f>
        <v>88103.42876941897</v>
      </c>
      <c r="AD20" s="46" t="str">
        <f>IF('Datos Generales'!AD297=0,"",Índice!$G$51*'Datos Generales'!AD297)</f>
        <v/>
      </c>
      <c r="AE20" s="46" t="str">
        <f>IF('Datos Generales'!AE297=0,"",Índice!$G$51*'Datos Generales'!AE297)</f>
        <v/>
      </c>
      <c r="AF20" s="46" t="str">
        <f>IF('Datos Generales'!AF297=0,"",Índice!$G$51*'Datos Generales'!AF297)</f>
        <v/>
      </c>
      <c r="AG20" s="46" t="str">
        <f>IF('Datos Generales'!AG297=0,"",Índice!$G$51*'Datos Generales'!AG297)</f>
        <v/>
      </c>
      <c r="AH20" s="46" t="str">
        <f>IF('Datos Generales'!AH297=0,"",Índice!$G$51*'Datos Generales'!AH297)</f>
        <v/>
      </c>
      <c r="AI20" s="46" t="str">
        <f>IF('Datos Generales'!AI297=0,"",Índice!$G$51*'Datos Generales'!AI297)</f>
        <v/>
      </c>
      <c r="AJ20" s="46" t="str">
        <f>IF('Datos Generales'!AJ297=0,"",Índice!$G$51*'Datos Generales'!AJ297)</f>
        <v/>
      </c>
      <c r="AK20" s="46" t="str">
        <f>IF('Datos Generales'!AK297=0,"",Índice!$G$51*'Datos Generales'!AK297)</f>
        <v/>
      </c>
      <c r="AL20" s="46" t="str">
        <f>IF('Datos Generales'!AL297=0,"",Índice!$G$51*'Datos Generales'!AL297)</f>
        <v/>
      </c>
      <c r="AM20" s="46" t="str">
        <f>IF('Datos Generales'!AM297=0,"",Índice!$G$51*'Datos Generales'!AM297)</f>
        <v/>
      </c>
      <c r="AN20" s="46" t="str">
        <f>IF('Datos Generales'!AN297=0,"",Índice!$G$51*'Datos Generales'!AN297)</f>
        <v/>
      </c>
      <c r="AO20" s="46" t="str">
        <f>IF('Datos Generales'!AO297=0,"",Índice!$G$51*'Datos Generales'!AO297)</f>
        <v/>
      </c>
      <c r="AP20" s="46" t="str">
        <f>IF('Datos Generales'!AP297=0,"",Índice!$G$51*'Datos Generales'!AP297)</f>
        <v/>
      </c>
      <c r="AQ20" s="46">
        <f>IF('Datos Generales'!AQ297=0,"",Índice!$G$51*'Datos Generales'!AQ297)</f>
        <v>4987866.3030066257</v>
      </c>
      <c r="AS20" s="46">
        <f>Índice!$F$51*'Datos Generales'!AS297</f>
        <v>4488054.6224764036</v>
      </c>
      <c r="AT20" s="71">
        <f t="shared" si="0"/>
        <v>0.11136488357943319</v>
      </c>
    </row>
    <row r="21" spans="2:46">
      <c r="B21" s="73" t="s">
        <v>304</v>
      </c>
      <c r="C21" s="46" t="str">
        <f>IF('Datos Generales'!C298=0,"",Índice!$G$51*'Datos Generales'!C298)</f>
        <v/>
      </c>
      <c r="D21" s="46" t="str">
        <f>IF('Datos Generales'!D298=0,"",Índice!$G$51*'Datos Generales'!D298)</f>
        <v/>
      </c>
      <c r="E21" s="46">
        <f>IF('Datos Generales'!E298=0,"",Índice!$G$51*'Datos Generales'!E298)</f>
        <v>489912.45903189766</v>
      </c>
      <c r="F21" s="46" t="str">
        <f>IF('Datos Generales'!F298=0,"",Índice!$G$51*'Datos Generales'!F298)</f>
        <v/>
      </c>
      <c r="G21" s="46" t="str">
        <f>IF('Datos Generales'!G298=0,"",Índice!$G$51*'Datos Generales'!G298)</f>
        <v/>
      </c>
      <c r="H21" s="46">
        <f>IF('Datos Generales'!H298=0,"",Índice!$G$51*'Datos Generales'!H298)</f>
        <v>1192.1408418834544</v>
      </c>
      <c r="I21" s="46">
        <f>IF('Datos Generales'!I298=0,"",Índice!$G$51*'Datos Generales'!I298)</f>
        <v>212638.54908394086</v>
      </c>
      <c r="J21" s="46" t="str">
        <f>IF('Datos Generales'!J298=0,"",Índice!$G$51*'Datos Generales'!J298)</f>
        <v/>
      </c>
      <c r="K21" s="46" t="str">
        <f>IF('Datos Generales'!K298=0,"",Índice!$G$51*'Datos Generales'!K298)</f>
        <v/>
      </c>
      <c r="L21" s="46">
        <f>IF('Datos Generales'!L298=0,"",Índice!$G$51*'Datos Generales'!L298)</f>
        <v>62453.640194879117</v>
      </c>
      <c r="M21" s="46" t="str">
        <f>IF('Datos Generales'!M298=0,"",Índice!$G$51*'Datos Generales'!M298)</f>
        <v/>
      </c>
      <c r="N21" s="46" t="str">
        <f>IF('Datos Generales'!N298=0,"",Índice!$G$51*'Datos Generales'!N298)</f>
        <v/>
      </c>
      <c r="O21" s="46" t="str">
        <f>IF('Datos Generales'!O298=0,"",Índice!$G$51*'Datos Generales'!O298)</f>
        <v/>
      </c>
      <c r="P21" s="46">
        <f>IF('Datos Generales'!P298=0,"",Índice!$G$51*'Datos Generales'!P298)</f>
        <v>27548.949590230586</v>
      </c>
      <c r="Q21" s="46">
        <f>IF('Datos Generales'!Q298=0,"",Índice!$G$51*'Datos Generales'!Q298)</f>
        <v>612.8421521556204</v>
      </c>
      <c r="R21" s="46">
        <f>IF('Datos Generales'!R298=0,"",Índice!$G$51*'Datos Generales'!R298)</f>
        <v>562848.02999554516</v>
      </c>
      <c r="S21" s="46" t="str">
        <f>IF('Datos Generales'!S298=0,"",Índice!$G$51*'Datos Generales'!S298)</f>
        <v/>
      </c>
      <c r="T21" s="46">
        <f>IF('Datos Generales'!T298=0,"",Índice!$G$51*'Datos Generales'!T298)</f>
        <v>105838.81637097744</v>
      </c>
      <c r="U21" s="46" t="str">
        <f>IF('Datos Generales'!U298=0,"",Índice!$G$51*'Datos Generales'!U298)</f>
        <v/>
      </c>
      <c r="V21" s="46">
        <f>IF('Datos Generales'!V298=0,"",Índice!$G$51*'Datos Generales'!V298)</f>
        <v>96323.830972769239</v>
      </c>
      <c r="W21" s="46" t="str">
        <f>IF('Datos Generales'!W298=0,"",Índice!$G$51*'Datos Generales'!W298)</f>
        <v/>
      </c>
      <c r="X21" s="46" t="str">
        <f>IF('Datos Generales'!X298=0,"",Índice!$G$51*'Datos Generales'!X298)</f>
        <v/>
      </c>
      <c r="Y21" s="46">
        <f>IF('Datos Generales'!Y298=0,"",Índice!$G$51*'Datos Generales'!Y298)</f>
        <v>597406.41418176924</v>
      </c>
      <c r="Z21" s="46" t="str">
        <f>IF('Datos Generales'!Z298=0,"",Índice!$G$51*'Datos Generales'!Z298)</f>
        <v/>
      </c>
      <c r="AA21" s="46">
        <f>IF('Datos Generales'!AA298=0,"",Índice!$G$51*'Datos Generales'!AA298)</f>
        <v>125252.39356248364</v>
      </c>
      <c r="AB21" s="46">
        <f>IF('Datos Generales'!AB298=0,"",Índice!$G$51*'Datos Generales'!AB298)</f>
        <v>413443.76895934832</v>
      </c>
      <c r="AC21" s="46">
        <f>IF('Datos Generales'!AC298=0,"",Índice!$G$51*'Datos Generales'!AC298)</f>
        <v>60084.075208066693</v>
      </c>
      <c r="AD21" s="46" t="str">
        <f>IF('Datos Generales'!AD298=0,"",Índice!$G$51*'Datos Generales'!AD298)</f>
        <v/>
      </c>
      <c r="AE21" s="46" t="str">
        <f>IF('Datos Generales'!AE298=0,"",Índice!$G$51*'Datos Generales'!AE298)</f>
        <v/>
      </c>
      <c r="AF21" s="46" t="str">
        <f>IF('Datos Generales'!AF298=0,"",Índice!$G$51*'Datos Generales'!AF298)</f>
        <v/>
      </c>
      <c r="AG21" s="46" t="str">
        <f>IF('Datos Generales'!AG298=0,"",Índice!$G$51*'Datos Generales'!AG298)</f>
        <v/>
      </c>
      <c r="AH21" s="46" t="str">
        <f>IF('Datos Generales'!AH298=0,"",Índice!$G$51*'Datos Generales'!AH298)</f>
        <v/>
      </c>
      <c r="AI21" s="46" t="str">
        <f>IF('Datos Generales'!AI298=0,"",Índice!$G$51*'Datos Generales'!AI298)</f>
        <v/>
      </c>
      <c r="AJ21" s="46" t="str">
        <f>IF('Datos Generales'!AJ298=0,"",Índice!$G$51*'Datos Generales'!AJ298)</f>
        <v/>
      </c>
      <c r="AK21" s="46" t="str">
        <f>IF('Datos Generales'!AK298=0,"",Índice!$G$51*'Datos Generales'!AK298)</f>
        <v/>
      </c>
      <c r="AL21" s="46" t="str">
        <f>IF('Datos Generales'!AL298=0,"",Índice!$G$51*'Datos Generales'!AL298)</f>
        <v/>
      </c>
      <c r="AM21" s="46" t="str">
        <f>IF('Datos Generales'!AM298=0,"",Índice!$G$51*'Datos Generales'!AM298)</f>
        <v/>
      </c>
      <c r="AN21" s="46" t="str">
        <f>IF('Datos Generales'!AN298=0,"",Índice!$G$51*'Datos Generales'!AN298)</f>
        <v/>
      </c>
      <c r="AO21" s="46" t="str">
        <f>IF('Datos Generales'!AO298=0,"",Índice!$G$51*'Datos Generales'!AO298)</f>
        <v/>
      </c>
      <c r="AP21" s="46" t="str">
        <f>IF('Datos Generales'!AP298=0,"",Índice!$G$51*'Datos Generales'!AP298)</f>
        <v/>
      </c>
      <c r="AQ21" s="46">
        <f>IF('Datos Generales'!AQ298=0,"",Índice!$G$51*'Datos Generales'!AQ298)</f>
        <v>2755555.9101459468</v>
      </c>
      <c r="AS21" s="46">
        <f>Índice!$F$51*'Datos Generales'!AS298</f>
        <v>2025594.6466610844</v>
      </c>
      <c r="AT21" s="71">
        <f t="shared" si="0"/>
        <v>0.36036887473419399</v>
      </c>
    </row>
    <row r="22" spans="2:46">
      <c r="B22" s="73" t="s">
        <v>305</v>
      </c>
      <c r="C22" s="46" t="str">
        <f>IF('Datos Generales'!C299=0,"",Índice!$G$51*'Datos Generales'!C299)</f>
        <v/>
      </c>
      <c r="D22" s="46" t="str">
        <f>IF('Datos Generales'!D299=0,"",Índice!$G$51*'Datos Generales'!D299)</f>
        <v/>
      </c>
      <c r="E22" s="46">
        <f>IF('Datos Generales'!E299=0,"",Índice!$G$51*'Datos Generales'!E299)</f>
        <v>441.25686779191204</v>
      </c>
      <c r="F22" s="46" t="str">
        <f>IF('Datos Generales'!F299=0,"",Índice!$G$51*'Datos Generales'!F299)</f>
        <v/>
      </c>
      <c r="G22" s="46" t="str">
        <f>IF('Datos Generales'!G299=0,"",Índice!$G$51*'Datos Generales'!G299)</f>
        <v/>
      </c>
      <c r="H22" s="46" t="str">
        <f>IF('Datos Generales'!H299=0,"",Índice!$G$51*'Datos Generales'!H299)</f>
        <v/>
      </c>
      <c r="I22" s="46">
        <f>IF('Datos Generales'!I299=0,"",Índice!$G$51*'Datos Generales'!I299)</f>
        <v>703.26365956965367</v>
      </c>
      <c r="J22" s="46" t="str">
        <f>IF('Datos Generales'!J299=0,"",Índice!$G$51*'Datos Generales'!J299)</f>
        <v/>
      </c>
      <c r="K22" s="46" t="str">
        <f>IF('Datos Generales'!K299=0,"",Índice!$G$51*'Datos Generales'!K299)</f>
        <v/>
      </c>
      <c r="L22" s="46" t="str">
        <f>IF('Datos Generales'!L299=0,"",Índice!$G$51*'Datos Generales'!L299)</f>
        <v/>
      </c>
      <c r="M22" s="46" t="str">
        <f>IF('Datos Generales'!M299=0,"",Índice!$G$51*'Datos Generales'!M299)</f>
        <v/>
      </c>
      <c r="N22" s="46" t="str">
        <f>IF('Datos Generales'!N299=0,"",Índice!$G$51*'Datos Generales'!N299)</f>
        <v/>
      </c>
      <c r="O22" s="46" t="str">
        <f>IF('Datos Generales'!O299=0,"",Índice!$G$51*'Datos Generales'!O299)</f>
        <v/>
      </c>
      <c r="P22" s="46">
        <f>IF('Datos Generales'!P299=0,"",Índice!$G$51*'Datos Generales'!P299)</f>
        <v>9.1040227406113647</v>
      </c>
      <c r="Q22" s="46" t="str">
        <f>IF('Datos Generales'!Q299=0,"",Índice!$G$51*'Datos Generales'!Q299)</f>
        <v/>
      </c>
      <c r="R22" s="46">
        <f>IF('Datos Generales'!R299=0,"",Índice!$G$51*'Datos Generales'!R299)</f>
        <v>53.475085029804625</v>
      </c>
      <c r="S22" s="46" t="str">
        <f>IF('Datos Generales'!S299=0,"",Índice!$G$51*'Datos Generales'!S299)</f>
        <v/>
      </c>
      <c r="T22" s="46">
        <f>IF('Datos Generales'!T299=0,"",Índice!$G$51*'Datos Generales'!T299)</f>
        <v>1812.0540796628507</v>
      </c>
      <c r="U22" s="46" t="str">
        <f>IF('Datos Generales'!U299=0,"",Índice!$G$51*'Datos Generales'!U299)</f>
        <v/>
      </c>
      <c r="V22" s="46">
        <f>IF('Datos Generales'!V299=0,"",Índice!$G$51*'Datos Generales'!V299)</f>
        <v>2626.819920662419</v>
      </c>
      <c r="W22" s="46" t="str">
        <f>IF('Datos Generales'!W299=0,"",Índice!$G$51*'Datos Generales'!W299)</f>
        <v/>
      </c>
      <c r="X22" s="46" t="str">
        <f>IF('Datos Generales'!X299=0,"",Índice!$G$51*'Datos Generales'!X299)</f>
        <v/>
      </c>
      <c r="Y22" s="46">
        <f>IF('Datos Generales'!Y299=0,"",Índice!$G$51*'Datos Generales'!Y299)</f>
        <v>2131.1368184357343</v>
      </c>
      <c r="Z22" s="46" t="str">
        <f>IF('Datos Generales'!Z299=0,"",Índice!$G$51*'Datos Generales'!Z299)</f>
        <v/>
      </c>
      <c r="AA22" s="46" t="str">
        <f>IF('Datos Generales'!AA299=0,"",Índice!$G$51*'Datos Generales'!AA299)</f>
        <v/>
      </c>
      <c r="AB22" s="46">
        <f>IF('Datos Generales'!AB299=0,"",Índice!$G$51*'Datos Generales'!AB299)</f>
        <v>5027.3651013640119</v>
      </c>
      <c r="AC22" s="46" t="str">
        <f>IF('Datos Generales'!AC299=0,"",Índice!$G$51*'Datos Generales'!AC299)</f>
        <v/>
      </c>
      <c r="AD22" s="46" t="str">
        <f>IF('Datos Generales'!AD299=0,"",Índice!$G$51*'Datos Generales'!AD299)</f>
        <v/>
      </c>
      <c r="AE22" s="46" t="str">
        <f>IF('Datos Generales'!AE299=0,"",Índice!$G$51*'Datos Generales'!AE299)</f>
        <v/>
      </c>
      <c r="AF22" s="46" t="str">
        <f>IF('Datos Generales'!AF299=0,"",Índice!$G$51*'Datos Generales'!AF299)</f>
        <v/>
      </c>
      <c r="AG22" s="46" t="str">
        <f>IF('Datos Generales'!AG299=0,"",Índice!$G$51*'Datos Generales'!AG299)</f>
        <v/>
      </c>
      <c r="AH22" s="46" t="str">
        <f>IF('Datos Generales'!AH299=0,"",Índice!$G$51*'Datos Generales'!AH299)</f>
        <v/>
      </c>
      <c r="AI22" s="46" t="str">
        <f>IF('Datos Generales'!AI299=0,"",Índice!$G$51*'Datos Generales'!AI299)</f>
        <v/>
      </c>
      <c r="AJ22" s="46" t="str">
        <f>IF('Datos Generales'!AJ299=0,"",Índice!$G$51*'Datos Generales'!AJ299)</f>
        <v/>
      </c>
      <c r="AK22" s="46" t="str">
        <f>IF('Datos Generales'!AK299=0,"",Índice!$G$51*'Datos Generales'!AK299)</f>
        <v/>
      </c>
      <c r="AL22" s="46" t="str">
        <f>IF('Datos Generales'!AL299=0,"",Índice!$G$51*'Datos Generales'!AL299)</f>
        <v/>
      </c>
      <c r="AM22" s="46" t="str">
        <f>IF('Datos Generales'!AM299=0,"",Índice!$G$51*'Datos Generales'!AM299)</f>
        <v/>
      </c>
      <c r="AN22" s="46" t="str">
        <f>IF('Datos Generales'!AN299=0,"",Índice!$G$51*'Datos Generales'!AN299)</f>
        <v/>
      </c>
      <c r="AO22" s="46" t="str">
        <f>IF('Datos Generales'!AO299=0,"",Índice!$G$51*'Datos Generales'!AO299)</f>
        <v/>
      </c>
      <c r="AP22" s="46" t="str">
        <f>IF('Datos Generales'!AP299=0,"",Índice!$G$51*'Datos Generales'!AP299)</f>
        <v/>
      </c>
      <c r="AQ22" s="46">
        <f>IF('Datos Generales'!AQ299=0,"",Índice!$G$51*'Datos Generales'!AQ299)</f>
        <v>12804.475555256999</v>
      </c>
      <c r="AS22" s="46">
        <f>Índice!$F$51*'Datos Generales'!AS299</f>
        <v>9822.8451581986028</v>
      </c>
      <c r="AT22" s="71">
        <f t="shared" si="0"/>
        <v>0.30354040494772416</v>
      </c>
    </row>
    <row r="23" spans="2:46">
      <c r="B23" s="73" t="s">
        <v>306</v>
      </c>
      <c r="C23" s="46" t="str">
        <f>IF('Datos Generales'!C300=0,"",Índice!$G$51*'Datos Generales'!C300)</f>
        <v/>
      </c>
      <c r="D23" s="46" t="str">
        <f>IF('Datos Generales'!D300=0,"",Índice!$G$51*'Datos Generales'!D300)</f>
        <v/>
      </c>
      <c r="E23" s="46" t="str">
        <f>IF('Datos Generales'!E300=0,"",Índice!$G$51*'Datos Generales'!E300)</f>
        <v/>
      </c>
      <c r="F23" s="46" t="str">
        <f>IF('Datos Generales'!F300=0,"",Índice!$G$51*'Datos Generales'!F300)</f>
        <v/>
      </c>
      <c r="G23" s="46" t="str">
        <f>IF('Datos Generales'!G300=0,"",Índice!$G$51*'Datos Generales'!G300)</f>
        <v/>
      </c>
      <c r="H23" s="46">
        <f>IF('Datos Generales'!H300=0,"",Índice!$G$51*'Datos Generales'!H300)</f>
        <v>8.8388570297197724E-2</v>
      </c>
      <c r="I23" s="46" t="str">
        <f>IF('Datos Generales'!I300=0,"",Índice!$G$51*'Datos Generales'!I300)</f>
        <v/>
      </c>
      <c r="J23" s="46" t="str">
        <f>IF('Datos Generales'!J300=0,"",Índice!$G$51*'Datos Generales'!J300)</f>
        <v/>
      </c>
      <c r="K23" s="46" t="str">
        <f>IF('Datos Generales'!K300=0,"",Índice!$G$51*'Datos Generales'!K300)</f>
        <v/>
      </c>
      <c r="L23" s="46" t="str">
        <f>IF('Datos Generales'!L300=0,"",Índice!$G$51*'Datos Generales'!L300)</f>
        <v/>
      </c>
      <c r="M23" s="46" t="str">
        <f>IF('Datos Generales'!M300=0,"",Índice!$G$51*'Datos Generales'!M300)</f>
        <v/>
      </c>
      <c r="N23" s="46" t="str">
        <f>IF('Datos Generales'!N300=0,"",Índice!$G$51*'Datos Generales'!N300)</f>
        <v/>
      </c>
      <c r="O23" s="46" t="str">
        <f>IF('Datos Generales'!O300=0,"",Índice!$G$51*'Datos Generales'!O300)</f>
        <v/>
      </c>
      <c r="P23" s="46" t="str">
        <f>IF('Datos Generales'!P300=0,"",Índice!$G$51*'Datos Generales'!P300)</f>
        <v/>
      </c>
      <c r="Q23" s="46" t="str">
        <f>IF('Datos Generales'!Q300=0,"",Índice!$G$51*'Datos Generales'!Q300)</f>
        <v/>
      </c>
      <c r="R23" s="46" t="str">
        <f>IF('Datos Generales'!R300=0,"",Índice!$G$51*'Datos Generales'!R300)</f>
        <v/>
      </c>
      <c r="S23" s="46" t="str">
        <f>IF('Datos Generales'!S300=0,"",Índice!$G$51*'Datos Generales'!S300)</f>
        <v/>
      </c>
      <c r="T23" s="46">
        <f>IF('Datos Generales'!T300=0,"",Índice!$G$51*'Datos Generales'!T300)</f>
        <v>68.72211340607123</v>
      </c>
      <c r="U23" s="46" t="str">
        <f>IF('Datos Generales'!U300=0,"",Índice!$G$51*'Datos Generales'!U300)</f>
        <v/>
      </c>
      <c r="V23" s="46">
        <f>IF('Datos Generales'!V300=0,"",Índice!$G$51*'Datos Generales'!V300)</f>
        <v>244.6595625826433</v>
      </c>
      <c r="W23" s="46" t="str">
        <f>IF('Datos Generales'!W300=0,"",Índice!$G$51*'Datos Generales'!W300)</f>
        <v/>
      </c>
      <c r="X23" s="46">
        <f>IF('Datos Generales'!X300=0,"",Índice!$G$51*'Datos Generales'!X300)</f>
        <v>5.9662284950608466</v>
      </c>
      <c r="Y23" s="46" t="str">
        <f>IF('Datos Generales'!Y300=0,"",Índice!$G$51*'Datos Generales'!Y300)</f>
        <v/>
      </c>
      <c r="Z23" s="46" t="str">
        <f>IF('Datos Generales'!Z300=0,"",Índice!$G$51*'Datos Generales'!Z300)</f>
        <v/>
      </c>
      <c r="AA23" s="46" t="str">
        <f>IF('Datos Generales'!AA300=0,"",Índice!$G$51*'Datos Generales'!AA300)</f>
        <v/>
      </c>
      <c r="AB23" s="46" t="str">
        <f>IF('Datos Generales'!AB300=0,"",Índice!$G$51*'Datos Generales'!AB300)</f>
        <v/>
      </c>
      <c r="AC23" s="46" t="str">
        <f>IF('Datos Generales'!AC300=0,"",Índice!$G$51*'Datos Generales'!AC300)</f>
        <v/>
      </c>
      <c r="AD23" s="46" t="str">
        <f>IF('Datos Generales'!AD300=0,"",Índice!$G$51*'Datos Generales'!AD300)</f>
        <v/>
      </c>
      <c r="AE23" s="46" t="str">
        <f>IF('Datos Generales'!AE300=0,"",Índice!$G$51*'Datos Generales'!AE300)</f>
        <v/>
      </c>
      <c r="AF23" s="46" t="str">
        <f>IF('Datos Generales'!AF300=0,"",Índice!$G$51*'Datos Generales'!AF300)</f>
        <v/>
      </c>
      <c r="AG23" s="46" t="str">
        <f>IF('Datos Generales'!AG300=0,"",Índice!$G$51*'Datos Generales'!AG300)</f>
        <v/>
      </c>
      <c r="AH23" s="46" t="str">
        <f>IF('Datos Generales'!AH300=0,"",Índice!$G$51*'Datos Generales'!AH300)</f>
        <v/>
      </c>
      <c r="AI23" s="46" t="str">
        <f>IF('Datos Generales'!AI300=0,"",Índice!$G$51*'Datos Generales'!AI300)</f>
        <v/>
      </c>
      <c r="AJ23" s="46" t="str">
        <f>IF('Datos Generales'!AJ300=0,"",Índice!$G$51*'Datos Generales'!AJ300)</f>
        <v/>
      </c>
      <c r="AK23" s="46" t="str">
        <f>IF('Datos Generales'!AK300=0,"",Índice!$G$51*'Datos Generales'!AK300)</f>
        <v/>
      </c>
      <c r="AL23" s="46" t="str">
        <f>IF('Datos Generales'!AL300=0,"",Índice!$G$51*'Datos Generales'!AL300)</f>
        <v/>
      </c>
      <c r="AM23" s="46" t="str">
        <f>IF('Datos Generales'!AM300=0,"",Índice!$G$51*'Datos Generales'!AM300)</f>
        <v/>
      </c>
      <c r="AN23" s="46" t="str">
        <f>IF('Datos Generales'!AN300=0,"",Índice!$G$51*'Datos Generales'!AN300)</f>
        <v/>
      </c>
      <c r="AO23" s="46" t="str">
        <f>IF('Datos Generales'!AO300=0,"",Índice!$G$51*'Datos Generales'!AO300)</f>
        <v/>
      </c>
      <c r="AP23" s="46" t="str">
        <f>IF('Datos Generales'!AP300=0,"",Índice!$G$51*'Datos Generales'!AP300)</f>
        <v/>
      </c>
      <c r="AQ23" s="46">
        <f>IF('Datos Generales'!AQ300=0,"",Índice!$G$51*'Datos Generales'!AQ300)</f>
        <v>319.43629305407256</v>
      </c>
      <c r="AS23" s="46">
        <f>Índice!$F$51*'Datos Generales'!AS300</f>
        <v>1130.7959976043735</v>
      </c>
      <c r="AT23" s="71">
        <f t="shared" si="0"/>
        <v>-0.71751200594023301</v>
      </c>
    </row>
    <row r="24" spans="2:46">
      <c r="B24" s="73" t="s">
        <v>307</v>
      </c>
      <c r="C24" s="46">
        <f>IF('Datos Generales'!C301=0,"",Índice!$G$51*'Datos Generales'!C301)</f>
        <v>13475.014318948388</v>
      </c>
      <c r="D24" s="46" t="str">
        <f>IF('Datos Generales'!D301=0,"",Índice!$G$51*'Datos Generales'!D301)</f>
        <v/>
      </c>
      <c r="E24" s="46">
        <f>IF('Datos Generales'!E301=0,"",Índice!$G$51*'Datos Generales'!E301)</f>
        <v>20466.484556748994</v>
      </c>
      <c r="F24" s="46" t="str">
        <f>IF('Datos Generales'!F301=0,"",Índice!$G$51*'Datos Generales'!F301)</f>
        <v/>
      </c>
      <c r="G24" s="46" t="str">
        <f>IF('Datos Generales'!G301=0,"",Índice!$G$51*'Datos Generales'!G301)</f>
        <v/>
      </c>
      <c r="H24" s="46">
        <f>IF('Datos Generales'!H301=0,"",Índice!$G$51*'Datos Generales'!H301)</f>
        <v>5523.5785350124806</v>
      </c>
      <c r="I24" s="46">
        <f>IF('Datos Generales'!I301=0,"",Índice!$G$51*'Datos Generales'!I301)</f>
        <v>5661.0227618246226</v>
      </c>
      <c r="J24" s="46">
        <f>IF('Datos Generales'!J301=0,"",Índice!$G$51*'Datos Generales'!J301)</f>
        <v>6782.2759703297243</v>
      </c>
      <c r="K24" s="46" t="str">
        <f>IF('Datos Generales'!K301=0,"",Índice!$G$51*'Datos Generales'!K301)</f>
        <v/>
      </c>
      <c r="L24" s="46">
        <f>IF('Datos Generales'!L301=0,"",Índice!$G$51*'Datos Generales'!L301)</f>
        <v>180.22429483598617</v>
      </c>
      <c r="M24" s="46" t="str">
        <f>IF('Datos Generales'!M301=0,"",Índice!$G$51*'Datos Generales'!M301)</f>
        <v/>
      </c>
      <c r="N24" s="46" t="str">
        <f>IF('Datos Generales'!N301=0,"",Índice!$G$51*'Datos Generales'!N301)</f>
        <v/>
      </c>
      <c r="O24" s="46" t="str">
        <f>IF('Datos Generales'!O301=0,"",Índice!$G$51*'Datos Generales'!O301)</f>
        <v/>
      </c>
      <c r="P24" s="46">
        <f>IF('Datos Generales'!P301=0,"",Índice!$G$51*'Datos Generales'!P301)</f>
        <v>65479.66709328883</v>
      </c>
      <c r="Q24" s="46" t="str">
        <f>IF('Datos Generales'!Q301=0,"",Índice!$G$51*'Datos Generales'!Q301)</f>
        <v/>
      </c>
      <c r="R24" s="46">
        <f>IF('Datos Generales'!R301=0,"",Índice!$G$51*'Datos Generales'!R301)</f>
        <v>12078.695879678406</v>
      </c>
      <c r="S24" s="46" t="str">
        <f>IF('Datos Generales'!S301=0,"",Índice!$G$51*'Datos Generales'!S301)</f>
        <v/>
      </c>
      <c r="T24" s="46">
        <f>IF('Datos Generales'!T301=0,"",Índice!$G$51*'Datos Generales'!T301)</f>
        <v>8183.941918102686</v>
      </c>
      <c r="U24" s="46" t="str">
        <f>IF('Datos Generales'!U301=0,"",Índice!$G$51*'Datos Generales'!U301)</f>
        <v/>
      </c>
      <c r="V24" s="46">
        <f>IF('Datos Generales'!V301=0,"",Índice!$G$51*'Datos Generales'!V301)</f>
        <v>11283.684884140261</v>
      </c>
      <c r="W24" s="46" t="str">
        <f>IF('Datos Generales'!W301=0,"",Índice!$G$51*'Datos Generales'!W301)</f>
        <v/>
      </c>
      <c r="X24" s="46">
        <f>IF('Datos Generales'!X301=0,"",Índice!$G$51*'Datos Generales'!X301)</f>
        <v>274.71167648369055</v>
      </c>
      <c r="Y24" s="46">
        <f>IF('Datos Generales'!Y301=0,"",Índice!$G$51*'Datos Generales'!Y301)</f>
        <v>38378.3614173284</v>
      </c>
      <c r="Z24" s="46">
        <f>IF('Datos Generales'!Z301=0,"",Índice!$G$51*'Datos Generales'!Z301)</f>
        <v>802.92177257974413</v>
      </c>
      <c r="AA24" s="46">
        <f>IF('Datos Generales'!AA301=0,"",Índice!$G$51*'Datos Generales'!AA301)</f>
        <v>6033.7573627679058</v>
      </c>
      <c r="AB24" s="46">
        <f>IF('Datos Generales'!AB301=0,"",Índice!$G$51*'Datos Generales'!AB301)</f>
        <v>31556.089618939193</v>
      </c>
      <c r="AC24" s="46" t="str">
        <f>IF('Datos Generales'!AC301=0,"",Índice!$G$51*'Datos Generales'!AC301)</f>
        <v/>
      </c>
      <c r="AD24" s="46" t="str">
        <f>IF('Datos Generales'!AD301=0,"",Índice!$G$51*'Datos Generales'!AD301)</f>
        <v/>
      </c>
      <c r="AE24" s="46" t="str">
        <f>IF('Datos Generales'!AE301=0,"",Índice!$G$51*'Datos Generales'!AE301)</f>
        <v/>
      </c>
      <c r="AF24" s="46" t="str">
        <f>IF('Datos Generales'!AF301=0,"",Índice!$G$51*'Datos Generales'!AF301)</f>
        <v/>
      </c>
      <c r="AG24" s="46" t="str">
        <f>IF('Datos Generales'!AG301=0,"",Índice!$G$51*'Datos Generales'!AG301)</f>
        <v/>
      </c>
      <c r="AH24" s="46" t="str">
        <f>IF('Datos Generales'!AH301=0,"",Índice!$G$51*'Datos Generales'!AH301)</f>
        <v/>
      </c>
      <c r="AI24" s="46" t="str">
        <f>IF('Datos Generales'!AI301=0,"",Índice!$G$51*'Datos Generales'!AI301)</f>
        <v/>
      </c>
      <c r="AJ24" s="46" t="str">
        <f>IF('Datos Generales'!AJ301=0,"",Índice!$G$51*'Datos Generales'!AJ301)</f>
        <v/>
      </c>
      <c r="AK24" s="46" t="str">
        <f>IF('Datos Generales'!AK301=0,"",Índice!$G$51*'Datos Generales'!AK301)</f>
        <v/>
      </c>
      <c r="AL24" s="46" t="str">
        <f>IF('Datos Generales'!AL301=0,"",Índice!$G$51*'Datos Generales'!AL301)</f>
        <v/>
      </c>
      <c r="AM24" s="46" t="str">
        <f>IF('Datos Generales'!AM301=0,"",Índice!$G$51*'Datos Generales'!AM301)</f>
        <v/>
      </c>
      <c r="AN24" s="46" t="str">
        <f>IF('Datos Generales'!AN301=0,"",Índice!$G$51*'Datos Generales'!AN301)</f>
        <v/>
      </c>
      <c r="AO24" s="46" t="str">
        <f>IF('Datos Generales'!AO301=0,"",Índice!$G$51*'Datos Generales'!AO301)</f>
        <v/>
      </c>
      <c r="AP24" s="46" t="str">
        <f>IF('Datos Generales'!AP301=0,"",Índice!$G$51*'Datos Generales'!AP301)</f>
        <v/>
      </c>
      <c r="AQ24" s="46">
        <f>IF('Datos Generales'!AQ301=0,"",Índice!$G$51*'Datos Generales'!AQ301)</f>
        <v>226160.43206100934</v>
      </c>
      <c r="AS24" s="46">
        <f>Índice!$F$51*'Datos Generales'!AS301</f>
        <v>232638.58338255697</v>
      </c>
      <c r="AT24" s="71">
        <f t="shared" si="0"/>
        <v>-2.7846418368593584E-2</v>
      </c>
    </row>
    <row r="25" spans="2:46">
      <c r="B25" s="73" t="s">
        <v>308</v>
      </c>
      <c r="C25" s="46">
        <f>IF('Datos Generales'!C302=0,"",Índice!$G$51*'Datos Generales'!C302)</f>
        <v>24571.138656917996</v>
      </c>
      <c r="D25" s="46" t="str">
        <f>IF('Datos Generales'!D302=0,"",Índice!$G$51*'Datos Generales'!D302)</f>
        <v/>
      </c>
      <c r="E25" s="46">
        <f>IF('Datos Generales'!E302=0,"",Índice!$G$51*'Datos Generales'!E302)</f>
        <v>6435.3267460278184</v>
      </c>
      <c r="F25" s="46" t="str">
        <f>IF('Datos Generales'!F302=0,"",Índice!$G$51*'Datos Generales'!F302)</f>
        <v/>
      </c>
      <c r="G25" s="46" t="str">
        <f>IF('Datos Generales'!G302=0,"",Índice!$G$51*'Datos Generales'!G302)</f>
        <v/>
      </c>
      <c r="H25" s="46">
        <f>IF('Datos Generales'!H302=0,"",Índice!$G$51*'Datos Generales'!H302)</f>
        <v>30709.592281202931</v>
      </c>
      <c r="I25" s="46">
        <f>IF('Datos Generales'!I302=0,"",Índice!$G$51*'Datos Generales'!I302)</f>
        <v>16251.918031975449</v>
      </c>
      <c r="J25" s="46">
        <f>IF('Datos Generales'!J302=0,"",Índice!$G$51*'Datos Generales'!J302)</f>
        <v>3917.6907955678435</v>
      </c>
      <c r="K25" s="46" t="str">
        <f>IF('Datos Generales'!K302=0,"",Índice!$G$51*'Datos Generales'!K302)</f>
        <v/>
      </c>
      <c r="L25" s="46" t="str">
        <f>IF('Datos Generales'!L302=0,"",Índice!$G$51*'Datos Generales'!L302)</f>
        <v/>
      </c>
      <c r="M25" s="46" t="str">
        <f>IF('Datos Generales'!M302=0,"",Índice!$G$51*'Datos Generales'!M302)</f>
        <v/>
      </c>
      <c r="N25" s="46" t="str">
        <f>IF('Datos Generales'!N302=0,"",Índice!$G$51*'Datos Generales'!N302)</f>
        <v/>
      </c>
      <c r="O25" s="46" t="str">
        <f>IF('Datos Generales'!O302=0,"",Índice!$G$51*'Datos Generales'!O302)</f>
        <v/>
      </c>
      <c r="P25" s="46">
        <f>IF('Datos Generales'!P302=0,"",Índice!$G$51*'Datos Generales'!P302)</f>
        <v>8658.1024034620023</v>
      </c>
      <c r="Q25" s="46" t="str">
        <f>IF('Datos Generales'!Q302=0,"",Índice!$G$51*'Datos Generales'!Q302)</f>
        <v/>
      </c>
      <c r="R25" s="46">
        <f>IF('Datos Generales'!R302=0,"",Índice!$G$51*'Datos Generales'!R302)</f>
        <v>3303.4786205726164</v>
      </c>
      <c r="S25" s="46" t="str">
        <f>IF('Datos Generales'!S302=0,"",Índice!$G$51*'Datos Generales'!S302)</f>
        <v/>
      </c>
      <c r="T25" s="46">
        <f>IF('Datos Generales'!T302=0,"",Índice!$G$51*'Datos Generales'!T302)</f>
        <v>14752.892074020123</v>
      </c>
      <c r="U25" s="46" t="str">
        <f>IF('Datos Generales'!U302=0,"",Índice!$G$51*'Datos Generales'!U302)</f>
        <v/>
      </c>
      <c r="V25" s="46">
        <f>IF('Datos Generales'!V302=0,"",Índice!$G$51*'Datos Generales'!V302)</f>
        <v>3301.1805177448891</v>
      </c>
      <c r="W25" s="46" t="str">
        <f>IF('Datos Generales'!W302=0,"",Índice!$G$51*'Datos Generales'!W302)</f>
        <v/>
      </c>
      <c r="X25" s="46">
        <f>IF('Datos Generales'!X302=0,"",Índice!$G$51*'Datos Generales'!X302)</f>
        <v>184.68791763599464</v>
      </c>
      <c r="Y25" s="46">
        <f>IF('Datos Generales'!Y302=0,"",Índice!$G$51*'Datos Generales'!Y302)</f>
        <v>1452.8429299750389</v>
      </c>
      <c r="Z25" s="46" t="str">
        <f>IF('Datos Generales'!Z302=0,"",Índice!$G$51*'Datos Generales'!Z302)</f>
        <v/>
      </c>
      <c r="AA25" s="46">
        <f>IF('Datos Generales'!AA302=0,"",Índice!$G$51*'Datos Generales'!AA302)</f>
        <v>1070.3413920139158</v>
      </c>
      <c r="AB25" s="46">
        <f>IF('Datos Generales'!AB302=0,"",Índice!$G$51*'Datos Generales'!AB302)</f>
        <v>53189.103810608038</v>
      </c>
      <c r="AC25" s="46" t="str">
        <f>IF('Datos Generales'!AC302=0,"",Índice!$G$51*'Datos Generales'!AC302)</f>
        <v/>
      </c>
      <c r="AD25" s="46" t="str">
        <f>IF('Datos Generales'!AD302=0,"",Índice!$G$51*'Datos Generales'!AD302)</f>
        <v/>
      </c>
      <c r="AE25" s="46" t="str">
        <f>IF('Datos Generales'!AE302=0,"",Índice!$G$51*'Datos Generales'!AE302)</f>
        <v/>
      </c>
      <c r="AF25" s="46" t="str">
        <f>IF('Datos Generales'!AF302=0,"",Índice!$G$51*'Datos Generales'!AF302)</f>
        <v/>
      </c>
      <c r="AG25" s="46" t="str">
        <f>IF('Datos Generales'!AG302=0,"",Índice!$G$51*'Datos Generales'!AG302)</f>
        <v/>
      </c>
      <c r="AH25" s="46" t="str">
        <f>IF('Datos Generales'!AH302=0,"",Índice!$G$51*'Datos Generales'!AH302)</f>
        <v/>
      </c>
      <c r="AI25" s="46" t="str">
        <f>IF('Datos Generales'!AI302=0,"",Índice!$G$51*'Datos Generales'!AI302)</f>
        <v/>
      </c>
      <c r="AJ25" s="46" t="str">
        <f>IF('Datos Generales'!AJ302=0,"",Índice!$G$51*'Datos Generales'!AJ302)</f>
        <v/>
      </c>
      <c r="AK25" s="46" t="str">
        <f>IF('Datos Generales'!AK302=0,"",Índice!$G$51*'Datos Generales'!AK302)</f>
        <v/>
      </c>
      <c r="AL25" s="46" t="str">
        <f>IF('Datos Generales'!AL302=0,"",Índice!$G$51*'Datos Generales'!AL302)</f>
        <v/>
      </c>
      <c r="AM25" s="46" t="str">
        <f>IF('Datos Generales'!AM302=0,"",Índice!$G$51*'Datos Generales'!AM302)</f>
        <v/>
      </c>
      <c r="AN25" s="46" t="str">
        <f>IF('Datos Generales'!AN302=0,"",Índice!$G$51*'Datos Generales'!AN302)</f>
        <v/>
      </c>
      <c r="AO25" s="46" t="str">
        <f>IF('Datos Generales'!AO302=0,"",Índice!$G$51*'Datos Generales'!AO302)</f>
        <v/>
      </c>
      <c r="AP25" s="46" t="str">
        <f>IF('Datos Generales'!AP302=0,"",Índice!$G$51*'Datos Generales'!AP302)</f>
        <v/>
      </c>
      <c r="AQ25" s="46">
        <f>IF('Datos Generales'!AQ302=0,"",Índice!$G$51*'Datos Generales'!AQ302)</f>
        <v>167798.29617772467</v>
      </c>
      <c r="AS25" s="46">
        <f>Índice!$F$51*'Datos Generales'!AS302</f>
        <v>170943.25279843801</v>
      </c>
      <c r="AT25" s="71">
        <f t="shared" si="0"/>
        <v>-1.8397664542054826E-2</v>
      </c>
    </row>
    <row r="26" spans="2:46">
      <c r="B26" s="73" t="s">
        <v>309</v>
      </c>
      <c r="C26" s="46">
        <f>IF('Datos Generales'!C303=0,"",Índice!$G$51*'Datos Generales'!C303)</f>
        <v>3337.243054426146</v>
      </c>
      <c r="D26" s="46" t="str">
        <f>IF('Datos Generales'!D303=0,"",Índice!$G$51*'Datos Generales'!D303)</f>
        <v/>
      </c>
      <c r="E26" s="46">
        <f>IF('Datos Generales'!E303=0,"",Índice!$G$51*'Datos Generales'!E303)</f>
        <v>548.85505865465518</v>
      </c>
      <c r="F26" s="46" t="str">
        <f>IF('Datos Generales'!F303=0,"",Índice!$G$51*'Datos Generales'!F303)</f>
        <v/>
      </c>
      <c r="G26" s="46" t="str">
        <f>IF('Datos Generales'!G303=0,"",Índice!$G$51*'Datos Generales'!G303)</f>
        <v/>
      </c>
      <c r="H26" s="46">
        <f>IF('Datos Generales'!H303=0,"",Índice!$G$51*'Datos Generales'!H303)</f>
        <v>1594.3530310208525</v>
      </c>
      <c r="I26" s="46">
        <f>IF('Datos Generales'!I303=0,"",Índice!$G$51*'Datos Generales'!I303)</f>
        <v>2893.2230715381729</v>
      </c>
      <c r="J26" s="46">
        <f>IF('Datos Generales'!J303=0,"",Índice!$G$51*'Datos Generales'!J303)</f>
        <v>685.40916836961981</v>
      </c>
      <c r="K26" s="46" t="str">
        <f>IF('Datos Generales'!K303=0,"",Índice!$G$51*'Datos Generales'!K303)</f>
        <v/>
      </c>
      <c r="L26" s="46" t="str">
        <f>IF('Datos Generales'!L303=0,"",Índice!$G$51*'Datos Generales'!L303)</f>
        <v/>
      </c>
      <c r="M26" s="46" t="str">
        <f>IF('Datos Generales'!M303=0,"",Índice!$G$51*'Datos Generales'!M303)</f>
        <v/>
      </c>
      <c r="N26" s="46" t="str">
        <f>IF('Datos Generales'!N303=0,"",Índice!$G$51*'Datos Generales'!N303)</f>
        <v/>
      </c>
      <c r="O26" s="46" t="str">
        <f>IF('Datos Generales'!O303=0,"",Índice!$G$51*'Datos Generales'!O303)</f>
        <v/>
      </c>
      <c r="P26" s="46">
        <f>IF('Datos Generales'!P303=0,"",Índice!$G$51*'Datos Generales'!P303)</f>
        <v>1383.767262287779</v>
      </c>
      <c r="Q26" s="46" t="str">
        <f>IF('Datos Generales'!Q303=0,"",Índice!$G$51*'Datos Generales'!Q303)</f>
        <v/>
      </c>
      <c r="R26" s="46">
        <f>IF('Datos Generales'!R303=0,"",Índice!$G$51*'Datos Generales'!R303)</f>
        <v>748.2092475657787</v>
      </c>
      <c r="S26" s="46" t="str">
        <f>IF('Datos Generales'!S303=0,"",Índice!$G$51*'Datos Generales'!S303)</f>
        <v/>
      </c>
      <c r="T26" s="46">
        <f>IF('Datos Generales'!T303=0,"",Índice!$G$51*'Datos Generales'!T303)</f>
        <v>5057.8149638313971</v>
      </c>
      <c r="U26" s="46" t="str">
        <f>IF('Datos Generales'!U303=0,"",Índice!$G$51*'Datos Generales'!U303)</f>
        <v/>
      </c>
      <c r="V26" s="46">
        <f>IF('Datos Generales'!V303=0,"",Índice!$G$51*'Datos Generales'!V303)</f>
        <v>483.17611952963136</v>
      </c>
      <c r="W26" s="46" t="str">
        <f>IF('Datos Generales'!W303=0,"",Índice!$G$51*'Datos Generales'!W303)</f>
        <v/>
      </c>
      <c r="X26" s="46">
        <f>IF('Datos Generales'!X303=0,"",Índice!$G$51*'Datos Generales'!X303)</f>
        <v>61.385862071403821</v>
      </c>
      <c r="Y26" s="46">
        <f>IF('Datos Generales'!Y303=0,"",Índice!$G$51*'Datos Generales'!Y303)</f>
        <v>204.08920881622956</v>
      </c>
      <c r="Z26" s="46">
        <f>IF('Datos Generales'!Z303=0,"",Índice!$G$51*'Datos Generales'!Z303)</f>
        <v>50.3814850694027</v>
      </c>
      <c r="AA26" s="46">
        <f>IF('Datos Generales'!AA303=0,"",Índice!$G$51*'Datos Generales'!AA303)</f>
        <v>236.96975696678709</v>
      </c>
      <c r="AB26" s="46">
        <f>IF('Datos Generales'!AB303=0,"",Índice!$G$51*'Datos Generales'!AB303)</f>
        <v>4079.1767135008236</v>
      </c>
      <c r="AC26" s="46" t="str">
        <f>IF('Datos Generales'!AC303=0,"",Índice!$G$51*'Datos Generales'!AC303)</f>
        <v/>
      </c>
      <c r="AD26" s="46" t="str">
        <f>IF('Datos Generales'!AD303=0,"",Índice!$G$51*'Datos Generales'!AD303)</f>
        <v/>
      </c>
      <c r="AE26" s="46" t="str">
        <f>IF('Datos Generales'!AE303=0,"",Índice!$G$51*'Datos Generales'!AE303)</f>
        <v/>
      </c>
      <c r="AF26" s="46" t="str">
        <f>IF('Datos Generales'!AF303=0,"",Índice!$G$51*'Datos Generales'!AF303)</f>
        <v/>
      </c>
      <c r="AG26" s="46" t="str">
        <f>IF('Datos Generales'!AG303=0,"",Índice!$G$51*'Datos Generales'!AG303)</f>
        <v/>
      </c>
      <c r="AH26" s="46" t="str">
        <f>IF('Datos Generales'!AH303=0,"",Índice!$G$51*'Datos Generales'!AH303)</f>
        <v/>
      </c>
      <c r="AI26" s="46" t="str">
        <f>IF('Datos Generales'!AI303=0,"",Índice!$G$51*'Datos Generales'!AI303)</f>
        <v/>
      </c>
      <c r="AJ26" s="46" t="str">
        <f>IF('Datos Generales'!AJ303=0,"",Índice!$G$51*'Datos Generales'!AJ303)</f>
        <v/>
      </c>
      <c r="AK26" s="46" t="str">
        <f>IF('Datos Generales'!AK303=0,"",Índice!$G$51*'Datos Generales'!AK303)</f>
        <v/>
      </c>
      <c r="AL26" s="46" t="str">
        <f>IF('Datos Generales'!AL303=0,"",Índice!$G$51*'Datos Generales'!AL303)</f>
        <v/>
      </c>
      <c r="AM26" s="46" t="str">
        <f>IF('Datos Generales'!AM303=0,"",Índice!$G$51*'Datos Generales'!AM303)</f>
        <v/>
      </c>
      <c r="AN26" s="46" t="str">
        <f>IF('Datos Generales'!AN303=0,"",Índice!$G$51*'Datos Generales'!AN303)</f>
        <v/>
      </c>
      <c r="AO26" s="46" t="str">
        <f>IF('Datos Generales'!AO303=0,"",Índice!$G$51*'Datos Generales'!AO303)</f>
        <v/>
      </c>
      <c r="AP26" s="46" t="str">
        <f>IF('Datos Generales'!AP303=0,"",Índice!$G$51*'Datos Generales'!AP303)</f>
        <v/>
      </c>
      <c r="AQ26" s="46">
        <f>IF('Datos Generales'!AQ303=0,"",Índice!$G$51*'Datos Generales'!AQ303)</f>
        <v>21364.054003648678</v>
      </c>
      <c r="AS26" s="46">
        <f>Índice!$F$51*'Datos Generales'!AS303</f>
        <v>22167.722176767449</v>
      </c>
      <c r="AT26" s="71">
        <f t="shared" si="0"/>
        <v>-3.6253980752295911E-2</v>
      </c>
    </row>
    <row r="27" spans="2:46">
      <c r="B27" s="73" t="s">
        <v>310</v>
      </c>
      <c r="C27" s="46">
        <f>IF('Datos Generales'!C304=0,"",Índice!$G$51*'Datos Generales'!C304)</f>
        <v>396.24596064233742</v>
      </c>
      <c r="D27" s="46" t="str">
        <f>IF('Datos Generales'!D304=0,"",Índice!$G$51*'Datos Generales'!D304)</f>
        <v/>
      </c>
      <c r="E27" s="46">
        <f>IF('Datos Generales'!E304=0,"",Índice!$G$51*'Datos Generales'!E304)</f>
        <v>24096.378366720644</v>
      </c>
      <c r="F27" s="46" t="str">
        <f>IF('Datos Generales'!F304=0,"",Índice!$G$51*'Datos Generales'!F304)</f>
        <v/>
      </c>
      <c r="G27" s="46" t="str">
        <f>IF('Datos Generales'!G304=0,"",Índice!$G$51*'Datos Generales'!G304)</f>
        <v/>
      </c>
      <c r="H27" s="46" t="str">
        <f>IF('Datos Generales'!H304=0,"",Índice!$G$51*'Datos Generales'!H304)</f>
        <v/>
      </c>
      <c r="I27" s="46">
        <f>IF('Datos Generales'!I304=0,"",Índice!$G$51*'Datos Generales'!I304)</f>
        <v>21643.223071538174</v>
      </c>
      <c r="J27" s="46">
        <f>IF('Datos Generales'!J304=0,"",Índice!$G$51*'Datos Generales'!J304)</f>
        <v>1694.4088925972803</v>
      </c>
      <c r="K27" s="46" t="str">
        <f>IF('Datos Generales'!K304=0,"",Índice!$G$51*'Datos Generales'!K304)</f>
        <v/>
      </c>
      <c r="L27" s="46">
        <f>IF('Datos Generales'!L304=0,"",Índice!$G$51*'Datos Generales'!L304)</f>
        <v>2091.627127512887</v>
      </c>
      <c r="M27" s="46" t="str">
        <f>IF('Datos Generales'!M304=0,"",Índice!$G$51*'Datos Generales'!M304)</f>
        <v/>
      </c>
      <c r="N27" s="46" t="str">
        <f>IF('Datos Generales'!N304=0,"",Índice!$G$51*'Datos Generales'!N304)</f>
        <v/>
      </c>
      <c r="O27" s="46" t="str">
        <f>IF('Datos Generales'!O304=0,"",Índice!$G$51*'Datos Generales'!O304)</f>
        <v/>
      </c>
      <c r="P27" s="46">
        <f>IF('Datos Generales'!P304=0,"",Índice!$G$51*'Datos Generales'!P304)</f>
        <v>3754.2603290883249</v>
      </c>
      <c r="Q27" s="46" t="str">
        <f>IF('Datos Generales'!Q304=0,"",Índice!$G$51*'Datos Generales'!Q304)</f>
        <v/>
      </c>
      <c r="R27" s="46">
        <f>IF('Datos Generales'!R304=0,"",Índice!$G$51*'Datos Generales'!R304)</f>
        <v>52032.583562554355</v>
      </c>
      <c r="S27" s="46" t="str">
        <f>IF('Datos Generales'!S304=0,"",Índice!$G$51*'Datos Generales'!S304)</f>
        <v/>
      </c>
      <c r="T27" s="46">
        <f>IF('Datos Generales'!T304=0,"",Índice!$G$51*'Datos Generales'!T304)</f>
        <v>21137.110118016419</v>
      </c>
      <c r="U27" s="46" t="str">
        <f>IF('Datos Generales'!U304=0,"",Índice!$G$51*'Datos Generales'!U304)</f>
        <v/>
      </c>
      <c r="V27" s="46">
        <f>IF('Datos Generales'!V304=0,"",Índice!$G$51*'Datos Generales'!V304)</f>
        <v>18253.388817785195</v>
      </c>
      <c r="W27" s="46" t="str">
        <f>IF('Datos Generales'!W304=0,"",Índice!$G$51*'Datos Generales'!W304)</f>
        <v/>
      </c>
      <c r="X27" s="46" t="str">
        <f>IF('Datos Generales'!X304=0,"",Índice!$G$51*'Datos Generales'!X304)</f>
        <v/>
      </c>
      <c r="Y27" s="46">
        <f>IF('Datos Generales'!Y304=0,"",Índice!$G$51*'Datos Generales'!Y304)</f>
        <v>31281.996662447586</v>
      </c>
      <c r="Z27" s="46" t="str">
        <f>IF('Datos Generales'!Z304=0,"",Índice!$G$51*'Datos Generales'!Z304)</f>
        <v/>
      </c>
      <c r="AA27" s="46">
        <f>IF('Datos Generales'!AA304=0,"",Índice!$G$51*'Datos Generales'!AA304)</f>
        <v>8279.0038254573228</v>
      </c>
      <c r="AB27" s="46">
        <f>IF('Datos Generales'!AB304=0,"",Índice!$G$51*'Datos Generales'!AB304)</f>
        <v>84740.06689247</v>
      </c>
      <c r="AC27" s="46" t="str">
        <f>IF('Datos Generales'!AC304=0,"",Índice!$G$51*'Datos Generales'!AC304)</f>
        <v/>
      </c>
      <c r="AD27" s="46" t="str">
        <f>IF('Datos Generales'!AD304=0,"",Índice!$G$51*'Datos Generales'!AD304)</f>
        <v/>
      </c>
      <c r="AE27" s="46" t="str">
        <f>IF('Datos Generales'!AE304=0,"",Índice!$G$51*'Datos Generales'!AE304)</f>
        <v/>
      </c>
      <c r="AF27" s="46" t="str">
        <f>IF('Datos Generales'!AF304=0,"",Índice!$G$51*'Datos Generales'!AF304)</f>
        <v/>
      </c>
      <c r="AG27" s="46" t="str">
        <f>IF('Datos Generales'!AG304=0,"",Índice!$G$51*'Datos Generales'!AG304)</f>
        <v/>
      </c>
      <c r="AH27" s="46" t="str">
        <f>IF('Datos Generales'!AH304=0,"",Índice!$G$51*'Datos Generales'!AH304)</f>
        <v/>
      </c>
      <c r="AI27" s="46" t="str">
        <f>IF('Datos Generales'!AI304=0,"",Índice!$G$51*'Datos Generales'!AI304)</f>
        <v/>
      </c>
      <c r="AJ27" s="46" t="str">
        <f>IF('Datos Generales'!AJ304=0,"",Índice!$G$51*'Datos Generales'!AJ304)</f>
        <v/>
      </c>
      <c r="AK27" s="46" t="str">
        <f>IF('Datos Generales'!AK304=0,"",Índice!$G$51*'Datos Generales'!AK304)</f>
        <v/>
      </c>
      <c r="AL27" s="46" t="str">
        <f>IF('Datos Generales'!AL304=0,"",Índice!$G$51*'Datos Generales'!AL304)</f>
        <v/>
      </c>
      <c r="AM27" s="46" t="str">
        <f>IF('Datos Generales'!AM304=0,"",Índice!$G$51*'Datos Generales'!AM304)</f>
        <v/>
      </c>
      <c r="AN27" s="46" t="str">
        <f>IF('Datos Generales'!AN304=0,"",Índice!$G$51*'Datos Generales'!AN304)</f>
        <v/>
      </c>
      <c r="AO27" s="46" t="str">
        <f>IF('Datos Generales'!AO304=0,"",Índice!$G$51*'Datos Generales'!AO304)</f>
        <v/>
      </c>
      <c r="AP27" s="46" t="str">
        <f>IF('Datos Generales'!AP304=0,"",Índice!$G$51*'Datos Generales'!AP304)</f>
        <v/>
      </c>
      <c r="AQ27" s="46">
        <f>IF('Datos Generales'!AQ304=0,"",Índice!$G$51*'Datos Generales'!AQ304)</f>
        <v>269400.29362683051</v>
      </c>
      <c r="AS27" s="46">
        <f>Índice!$F$51*'Datos Generales'!AS304</f>
        <v>198493.4597661295</v>
      </c>
      <c r="AT27" s="71">
        <f t="shared" si="0"/>
        <v>0.3572250387707756</v>
      </c>
    </row>
    <row r="28" spans="2:46">
      <c r="B28" s="73" t="s">
        <v>311</v>
      </c>
      <c r="C28" s="46">
        <f>IF('Datos Generales'!C305=0,"",Índice!$G$51*'Datos Generales'!C305)</f>
        <v>3095.7654803742016</v>
      </c>
      <c r="D28" s="46" t="str">
        <f>IF('Datos Generales'!D305=0,"",Índice!$G$51*'Datos Generales'!D305)</f>
        <v/>
      </c>
      <c r="E28" s="46">
        <f>IF('Datos Generales'!E305=0,"",Índice!$G$51*'Datos Generales'!E305)</f>
        <v>-157.36440309430617</v>
      </c>
      <c r="F28" s="46" t="str">
        <f>IF('Datos Generales'!F305=0,"",Índice!$G$51*'Datos Generales'!F305)</f>
        <v/>
      </c>
      <c r="G28" s="46" t="str">
        <f>IF('Datos Generales'!G305=0,"",Índice!$G$51*'Datos Generales'!G305)</f>
        <v/>
      </c>
      <c r="H28" s="46">
        <f>IF('Datos Generales'!H305=0,"",Índice!$G$51*'Datos Generales'!H305)</f>
        <v>-162.72335791714102</v>
      </c>
      <c r="I28" s="46">
        <f>IF('Datos Generales'!I305=0,"",Índice!$G$51*'Datos Generales'!I305)</f>
        <v>8384.5839726773247</v>
      </c>
      <c r="J28" s="46" t="str">
        <f>IF('Datos Generales'!J305=0,"",Índice!$G$51*'Datos Generales'!J305)</f>
        <v/>
      </c>
      <c r="K28" s="46" t="str">
        <f>IF('Datos Generales'!K305=0,"",Índice!$G$51*'Datos Generales'!K305)</f>
        <v/>
      </c>
      <c r="L28" s="46">
        <f>IF('Datos Generales'!L305=0,"",Índice!$G$51*'Datos Generales'!L305)</f>
        <v>2277.1105422815563</v>
      </c>
      <c r="M28" s="46" t="str">
        <f>IF('Datos Generales'!M305=0,"",Índice!$G$51*'Datos Generales'!M305)</f>
        <v/>
      </c>
      <c r="N28" s="46" t="str">
        <f>IF('Datos Generales'!N305=0,"",Índice!$G$51*'Datos Generales'!N305)</f>
        <v/>
      </c>
      <c r="O28" s="46" t="str">
        <f>IF('Datos Generales'!O305=0,"",Índice!$G$51*'Datos Generales'!O305)</f>
        <v/>
      </c>
      <c r="P28" s="46">
        <f>IF('Datos Generales'!P305=0,"",Índice!$G$51*'Datos Generales'!P305)</f>
        <v>92.542833101166011</v>
      </c>
      <c r="Q28" s="46" t="str">
        <f>IF('Datos Generales'!Q305=0,"",Índice!$G$51*'Datos Generales'!Q305)</f>
        <v/>
      </c>
      <c r="R28" s="46">
        <f>IF('Datos Generales'!R305=0,"",Índice!$G$51*'Datos Generales'!R305)</f>
        <v>13902.373056335338</v>
      </c>
      <c r="S28" s="46" t="str">
        <f>IF('Datos Generales'!S305=0,"",Índice!$G$51*'Datos Generales'!S305)</f>
        <v/>
      </c>
      <c r="T28" s="46">
        <f>IF('Datos Generales'!T305=0,"",Índice!$G$51*'Datos Generales'!T305)</f>
        <v>17129.218786460286</v>
      </c>
      <c r="U28" s="46" t="str">
        <f>IF('Datos Generales'!U305=0,"",Índice!$G$51*'Datos Generales'!U305)</f>
        <v/>
      </c>
      <c r="V28" s="46">
        <f>IF('Datos Generales'!V305=0,"",Índice!$G$51*'Datos Generales'!V305)</f>
        <v>1991.6154602216077</v>
      </c>
      <c r="W28" s="46" t="str">
        <f>IF('Datos Generales'!W305=0,"",Índice!$G$51*'Datos Generales'!W305)</f>
        <v/>
      </c>
      <c r="X28" s="46">
        <f>IF('Datos Generales'!X305=0,"",Índice!$G$51*'Datos Generales'!X305)</f>
        <v>776.67036720147644</v>
      </c>
      <c r="Y28" s="46">
        <f>IF('Datos Generales'!Y305=0,"",Índice!$G$51*'Datos Generales'!Y305)</f>
        <v>17126.78810077711</v>
      </c>
      <c r="Z28" s="46" t="str">
        <f>IF('Datos Generales'!Z305=0,"",Índice!$G$51*'Datos Generales'!Z305)</f>
        <v/>
      </c>
      <c r="AA28" s="46">
        <f>IF('Datos Generales'!AA305=0,"",Índice!$G$51*'Datos Generales'!AA305)</f>
        <v>909.47419407301595</v>
      </c>
      <c r="AB28" s="46">
        <f>IF('Datos Generales'!AB305=0,"",Índice!$G$51*'Datos Generales'!AB305)</f>
        <v>23808.035935257139</v>
      </c>
      <c r="AC28" s="46" t="str">
        <f>IF('Datos Generales'!AC305=0,"",Índice!$G$51*'Datos Generales'!AC305)</f>
        <v/>
      </c>
      <c r="AD28" s="46" t="str">
        <f>IF('Datos Generales'!AD305=0,"",Índice!$G$51*'Datos Generales'!AD305)</f>
        <v/>
      </c>
      <c r="AE28" s="46" t="str">
        <f>IF('Datos Generales'!AE305=0,"",Índice!$G$51*'Datos Generales'!AE305)</f>
        <v/>
      </c>
      <c r="AF28" s="46" t="str">
        <f>IF('Datos Generales'!AF305=0,"",Índice!$G$51*'Datos Generales'!AF305)</f>
        <v/>
      </c>
      <c r="AG28" s="46" t="str">
        <f>IF('Datos Generales'!AG305=0,"",Índice!$G$51*'Datos Generales'!AG305)</f>
        <v/>
      </c>
      <c r="AH28" s="46" t="str">
        <f>IF('Datos Generales'!AH305=0,"",Índice!$G$51*'Datos Generales'!AH305)</f>
        <v/>
      </c>
      <c r="AI28" s="46" t="str">
        <f>IF('Datos Generales'!AI305=0,"",Índice!$G$51*'Datos Generales'!AI305)</f>
        <v/>
      </c>
      <c r="AJ28" s="46" t="str">
        <f>IF('Datos Generales'!AJ305=0,"",Índice!$G$51*'Datos Generales'!AJ305)</f>
        <v/>
      </c>
      <c r="AK28" s="46" t="str">
        <f>IF('Datos Generales'!AK305=0,"",Índice!$G$51*'Datos Generales'!AK305)</f>
        <v/>
      </c>
      <c r="AL28" s="46" t="str">
        <f>IF('Datos Generales'!AL305=0,"",Índice!$G$51*'Datos Generales'!AL305)</f>
        <v/>
      </c>
      <c r="AM28" s="46" t="str">
        <f>IF('Datos Generales'!AM305=0,"",Índice!$G$51*'Datos Generales'!AM305)</f>
        <v/>
      </c>
      <c r="AN28" s="46" t="str">
        <f>IF('Datos Generales'!AN305=0,"",Índice!$G$51*'Datos Generales'!AN305)</f>
        <v/>
      </c>
      <c r="AO28" s="46" t="str">
        <f>IF('Datos Generales'!AO305=0,"",Índice!$G$51*'Datos Generales'!AO305)</f>
        <v/>
      </c>
      <c r="AP28" s="46" t="str">
        <f>IF('Datos Generales'!AP305=0,"",Índice!$G$51*'Datos Generales'!AP305)</f>
        <v/>
      </c>
      <c r="AQ28" s="46">
        <f>IF('Datos Generales'!AQ305=0,"",Índice!$G$51*'Datos Generales'!AQ305)</f>
        <v>89174.09096774878</v>
      </c>
      <c r="AS28" s="46">
        <f>Índice!$F$51*'Datos Generales'!AS305</f>
        <v>110016.54188303369</v>
      </c>
      <c r="AT28" s="71">
        <f t="shared" si="0"/>
        <v>-0.18944833711864872</v>
      </c>
    </row>
    <row r="29" spans="2:46">
      <c r="B29" s="73" t="s">
        <v>312</v>
      </c>
      <c r="C29" s="46">
        <f>IF('Datos Generales'!C306=0,"",Índice!$G$51*'Datos Generales'!C306)</f>
        <v>208.77380304198101</v>
      </c>
      <c r="D29" s="46" t="str">
        <f>IF('Datos Generales'!D306=0,"",Índice!$G$51*'Datos Generales'!D306)</f>
        <v/>
      </c>
      <c r="E29" s="46">
        <f>IF('Datos Generales'!E306=0,"",Índice!$G$51*'Datos Generales'!E306)</f>
        <v>154.62692068363251</v>
      </c>
      <c r="F29" s="46" t="str">
        <f>IF('Datos Generales'!F306=0,"",Índice!$G$51*'Datos Generales'!F306)</f>
        <v/>
      </c>
      <c r="G29" s="46" t="str">
        <f>IF('Datos Generales'!G306=0,"",Índice!$G$51*'Datos Generales'!G306)</f>
        <v/>
      </c>
      <c r="H29" s="46" t="str">
        <f>IF('Datos Generales'!H306=0,"",Índice!$G$51*'Datos Generales'!H306)</f>
        <v/>
      </c>
      <c r="I29" s="46">
        <f>IF('Datos Generales'!I306=0,"",Índice!$G$51*'Datos Generales'!I306)</f>
        <v>515.48214197325717</v>
      </c>
      <c r="J29" s="46" t="str">
        <f>IF('Datos Generales'!J306=0,"",Índice!$G$51*'Datos Generales'!J306)</f>
        <v/>
      </c>
      <c r="K29" s="46" t="str">
        <f>IF('Datos Generales'!K306=0,"",Índice!$G$51*'Datos Generales'!K306)</f>
        <v/>
      </c>
      <c r="L29" s="46">
        <f>IF('Datos Generales'!L306=0,"",Índice!$G$51*'Datos Generales'!L306)</f>
        <v>83.659781786297643</v>
      </c>
      <c r="M29" s="46" t="str">
        <f>IF('Datos Generales'!M306=0,"",Índice!$G$51*'Datos Generales'!M306)</f>
        <v/>
      </c>
      <c r="N29" s="46" t="str">
        <f>IF('Datos Generales'!N306=0,"",Índice!$G$51*'Datos Generales'!N306)</f>
        <v/>
      </c>
      <c r="O29" s="46" t="str">
        <f>IF('Datos Generales'!O306=0,"",Índice!$G$51*'Datos Generales'!O306)</f>
        <v/>
      </c>
      <c r="P29" s="46">
        <f>IF('Datos Generales'!P306=0,"",Índice!$G$51*'Datos Generales'!P306)</f>
        <v>39.465496637698784</v>
      </c>
      <c r="Q29" s="46" t="str">
        <f>IF('Datos Generales'!Q306=0,"",Índice!$G$51*'Datos Generales'!Q306)</f>
        <v/>
      </c>
      <c r="R29" s="46">
        <f>IF('Datos Generales'!R306=0,"",Índice!$G$51*'Datos Generales'!R306)</f>
        <v>3901.3389100628619</v>
      </c>
      <c r="S29" s="46" t="str">
        <f>IF('Datos Generales'!S306=0,"",Índice!$G$51*'Datos Generales'!S306)</f>
        <v/>
      </c>
      <c r="T29" s="46">
        <f>IF('Datos Generales'!T306=0,"",Índice!$G$51*'Datos Generales'!T306)</f>
        <v>117.95454706161037</v>
      </c>
      <c r="U29" s="46" t="str">
        <f>IF('Datos Generales'!U306=0,"",Índice!$G$51*'Datos Generales'!U306)</f>
        <v/>
      </c>
      <c r="V29" s="46">
        <f>IF('Datos Generales'!V306=0,"",Índice!$G$51*'Datos Generales'!V306)</f>
        <v>399.3837548878879</v>
      </c>
      <c r="W29" s="46" t="str">
        <f>IF('Datos Generales'!W306=0,"",Índice!$G$51*'Datos Generales'!W306)</f>
        <v/>
      </c>
      <c r="X29" s="46" t="str">
        <f>IF('Datos Generales'!X306=0,"",Índice!$G$51*'Datos Generales'!X306)</f>
        <v/>
      </c>
      <c r="Y29" s="46">
        <f>IF('Datos Generales'!Y306=0,"",Índice!$G$51*'Datos Generales'!Y306)</f>
        <v>341.22407563233179</v>
      </c>
      <c r="Z29" s="46" t="str">
        <f>IF('Datos Generales'!Z306=0,"",Índice!$G$51*'Datos Generales'!Z306)</f>
        <v/>
      </c>
      <c r="AA29" s="46">
        <f>IF('Datos Generales'!AA306=0,"",Índice!$G$51*'Datos Generales'!AA306)</f>
        <v>3.9332913782252987</v>
      </c>
      <c r="AB29" s="46">
        <f>IF('Datos Generales'!AB306=0,"",Índice!$G$51*'Datos Generales'!AB306)</f>
        <v>3503.9438980066607</v>
      </c>
      <c r="AC29" s="46" t="str">
        <f>IF('Datos Generales'!AC306=0,"",Índice!$G$51*'Datos Generales'!AC306)</f>
        <v/>
      </c>
      <c r="AD29" s="46" t="str">
        <f>IF('Datos Generales'!AD306=0,"",Índice!$G$51*'Datos Generales'!AD306)</f>
        <v/>
      </c>
      <c r="AE29" s="46" t="str">
        <f>IF('Datos Generales'!AE306=0,"",Índice!$G$51*'Datos Generales'!AE306)</f>
        <v/>
      </c>
      <c r="AF29" s="46" t="str">
        <f>IF('Datos Generales'!AF306=0,"",Índice!$G$51*'Datos Generales'!AF306)</f>
        <v/>
      </c>
      <c r="AG29" s="46" t="str">
        <f>IF('Datos Generales'!AG306=0,"",Índice!$G$51*'Datos Generales'!AG306)</f>
        <v/>
      </c>
      <c r="AH29" s="46" t="str">
        <f>IF('Datos Generales'!AH306=0,"",Índice!$G$51*'Datos Generales'!AH306)</f>
        <v/>
      </c>
      <c r="AI29" s="46" t="str">
        <f>IF('Datos Generales'!AI306=0,"",Índice!$G$51*'Datos Generales'!AI306)</f>
        <v/>
      </c>
      <c r="AJ29" s="46" t="str">
        <f>IF('Datos Generales'!AJ306=0,"",Índice!$G$51*'Datos Generales'!AJ306)</f>
        <v/>
      </c>
      <c r="AK29" s="46" t="str">
        <f>IF('Datos Generales'!AK306=0,"",Índice!$G$51*'Datos Generales'!AK306)</f>
        <v/>
      </c>
      <c r="AL29" s="46" t="str">
        <f>IF('Datos Generales'!AL306=0,"",Índice!$G$51*'Datos Generales'!AL306)</f>
        <v/>
      </c>
      <c r="AM29" s="46" t="str">
        <f>IF('Datos Generales'!AM306=0,"",Índice!$G$51*'Datos Generales'!AM306)</f>
        <v/>
      </c>
      <c r="AN29" s="46" t="str">
        <f>IF('Datos Generales'!AN306=0,"",Índice!$G$51*'Datos Generales'!AN306)</f>
        <v/>
      </c>
      <c r="AO29" s="46" t="str">
        <f>IF('Datos Generales'!AO306=0,"",Índice!$G$51*'Datos Generales'!AO306)</f>
        <v/>
      </c>
      <c r="AP29" s="46" t="str">
        <f>IF('Datos Generales'!AP306=0,"",Índice!$G$51*'Datos Generales'!AP306)</f>
        <v/>
      </c>
      <c r="AQ29" s="46">
        <f>IF('Datos Generales'!AQ306=0,"",Índice!$G$51*'Datos Generales'!AQ306)</f>
        <v>9269.7866211524452</v>
      </c>
      <c r="AS29" s="46">
        <f>Índice!$F$51*'Datos Generales'!AS306</f>
        <v>6483.5867151456678</v>
      </c>
      <c r="AT29" s="71">
        <f t="shared" si="0"/>
        <v>0.42973126271269124</v>
      </c>
    </row>
    <row r="30" spans="2:46">
      <c r="B30" s="73" t="s">
        <v>313</v>
      </c>
      <c r="C30" s="46">
        <f>IF('Datos Generales'!C307=0,"",Índice!$G$51*'Datos Generales'!C307)</f>
        <v>4634.0359635414825</v>
      </c>
      <c r="D30" s="46" t="str">
        <f>IF('Datos Generales'!D307=0,"",Índice!$G$51*'Datos Generales'!D307)</f>
        <v/>
      </c>
      <c r="E30" s="46">
        <f>IF('Datos Generales'!E307=0,"",Índice!$G$51*'Datos Generales'!E307)</f>
        <v>2915.3697559061243</v>
      </c>
      <c r="F30" s="46" t="str">
        <f>IF('Datos Generales'!F307=0,"",Índice!$G$51*'Datos Generales'!F307)</f>
        <v/>
      </c>
      <c r="G30" s="46" t="str">
        <f>IF('Datos Generales'!G307=0,"",Índice!$G$51*'Datos Generales'!G307)</f>
        <v/>
      </c>
      <c r="H30" s="46">
        <f>IF('Datos Generales'!H307=0,"",Índice!$G$51*'Datos Generales'!H307)</f>
        <v>77.339999010048004</v>
      </c>
      <c r="I30" s="46">
        <f>IF('Datos Generales'!I307=0,"",Índice!$G$51*'Datos Generales'!I307)</f>
        <v>1267.2711266360723</v>
      </c>
      <c r="J30" s="46">
        <f>IF('Datos Generales'!J307=0,"",Índice!$G$51*'Datos Generales'!J307)</f>
        <v>25.765268241633137</v>
      </c>
      <c r="K30" s="46" t="str">
        <f>IF('Datos Generales'!K307=0,"",Índice!$G$51*'Datos Generales'!K307)</f>
        <v/>
      </c>
      <c r="L30" s="46">
        <f>IF('Datos Generales'!L307=0,"",Índice!$G$51*'Datos Generales'!L307)</f>
        <v>235.68812269747772</v>
      </c>
      <c r="M30" s="46" t="str">
        <f>IF('Datos Generales'!M307=0,"",Índice!$G$51*'Datos Generales'!M307)</f>
        <v/>
      </c>
      <c r="N30" s="46" t="str">
        <f>IF('Datos Generales'!N307=0,"",Índice!$G$51*'Datos Generales'!N307)</f>
        <v/>
      </c>
      <c r="O30" s="46" t="str">
        <f>IF('Datos Generales'!O307=0,"",Índice!$G$51*'Datos Generales'!O307)</f>
        <v/>
      </c>
      <c r="P30" s="46">
        <f>IF('Datos Generales'!P307=0,"",Índice!$G$51*'Datos Generales'!P307)</f>
        <v>2115.3152643525359</v>
      </c>
      <c r="Q30" s="46" t="str">
        <f>IF('Datos Generales'!Q307=0,"",Índice!$G$51*'Datos Generales'!Q307)</f>
        <v/>
      </c>
      <c r="R30" s="46">
        <f>IF('Datos Generales'!R307=0,"",Índice!$G$51*'Datos Generales'!R307)</f>
        <v>4099.9480275206652</v>
      </c>
      <c r="S30" s="46" t="str">
        <f>IF('Datos Generales'!S307=0,"",Índice!$G$51*'Datos Generales'!S307)</f>
        <v/>
      </c>
      <c r="T30" s="46">
        <f>IF('Datos Generales'!T307=0,"",Índice!$G$51*'Datos Generales'!T307)</f>
        <v>2984.5284646551781</v>
      </c>
      <c r="U30" s="46" t="str">
        <f>IF('Datos Generales'!U307=0,"",Índice!$G$51*'Datos Generales'!U307)</f>
        <v/>
      </c>
      <c r="V30" s="46">
        <f>IF('Datos Generales'!V307=0,"",Índice!$G$51*'Datos Generales'!V307)</f>
        <v>2643.3927775931438</v>
      </c>
      <c r="W30" s="46" t="str">
        <f>IF('Datos Generales'!W307=0,"",Índice!$G$51*'Datos Generales'!W307)</f>
        <v/>
      </c>
      <c r="X30" s="46" t="str">
        <f>IF('Datos Generales'!X307=0,"",Índice!$G$51*'Datos Generales'!X307)</f>
        <v/>
      </c>
      <c r="Y30" s="46">
        <f>IF('Datos Generales'!Y307=0,"",Índice!$G$51*'Datos Generales'!Y307)</f>
        <v>4499.287588123404</v>
      </c>
      <c r="Z30" s="46" t="str">
        <f>IF('Datos Generales'!Z307=0,"",Índice!$G$51*'Datos Generales'!Z307)</f>
        <v/>
      </c>
      <c r="AA30" s="46">
        <f>IF('Datos Generales'!AA307=0,"",Índice!$G$51*'Datos Generales'!AA307)</f>
        <v>263.48632805594644</v>
      </c>
      <c r="AB30" s="46">
        <f>IF('Datos Generales'!AB307=0,"",Índice!$G$51*'Datos Generales'!AB307)</f>
        <v>9553.7879805686571</v>
      </c>
      <c r="AC30" s="46" t="str">
        <f>IF('Datos Generales'!AC307=0,"",Índice!$G$51*'Datos Generales'!AC307)</f>
        <v/>
      </c>
      <c r="AD30" s="46" t="str">
        <f>IF('Datos Generales'!AD307=0,"",Índice!$G$51*'Datos Generales'!AD307)</f>
        <v/>
      </c>
      <c r="AE30" s="46" t="str">
        <f>IF('Datos Generales'!AE307=0,"",Índice!$G$51*'Datos Generales'!AE307)</f>
        <v/>
      </c>
      <c r="AF30" s="46" t="str">
        <f>IF('Datos Generales'!AF307=0,"",Índice!$G$51*'Datos Generales'!AF307)</f>
        <v/>
      </c>
      <c r="AG30" s="46" t="str">
        <f>IF('Datos Generales'!AG307=0,"",Índice!$G$51*'Datos Generales'!AG307)</f>
        <v/>
      </c>
      <c r="AH30" s="46" t="str">
        <f>IF('Datos Generales'!AH307=0,"",Índice!$G$51*'Datos Generales'!AH307)</f>
        <v/>
      </c>
      <c r="AI30" s="46" t="str">
        <f>IF('Datos Generales'!AI307=0,"",Índice!$G$51*'Datos Generales'!AI307)</f>
        <v/>
      </c>
      <c r="AJ30" s="46" t="str">
        <f>IF('Datos Generales'!AJ307=0,"",Índice!$G$51*'Datos Generales'!AJ307)</f>
        <v/>
      </c>
      <c r="AK30" s="46" t="str">
        <f>IF('Datos Generales'!AK307=0,"",Índice!$G$51*'Datos Generales'!AK307)</f>
        <v/>
      </c>
      <c r="AL30" s="46" t="str">
        <f>IF('Datos Generales'!AL307=0,"",Índice!$G$51*'Datos Generales'!AL307)</f>
        <v/>
      </c>
      <c r="AM30" s="46" t="str">
        <f>IF('Datos Generales'!AM307=0,"",Índice!$G$51*'Datos Generales'!AM307)</f>
        <v/>
      </c>
      <c r="AN30" s="46" t="str">
        <f>IF('Datos Generales'!AN307=0,"",Índice!$G$51*'Datos Generales'!AN307)</f>
        <v/>
      </c>
      <c r="AO30" s="46" t="str">
        <f>IF('Datos Generales'!AO307=0,"",Índice!$G$51*'Datos Generales'!AO307)</f>
        <v/>
      </c>
      <c r="AP30" s="46" t="str">
        <f>IF('Datos Generales'!AP307=0,"",Índice!$G$51*'Datos Generales'!AP307)</f>
        <v/>
      </c>
      <c r="AQ30" s="46">
        <f>IF('Datos Generales'!AQ307=0,"",Índice!$G$51*'Datos Generales'!AQ307)</f>
        <v>35315.216666902372</v>
      </c>
      <c r="AS30" s="46">
        <f>Índice!$F$51*'Datos Generales'!AS307</f>
        <v>24935.529598367102</v>
      </c>
      <c r="AT30" s="71">
        <f t="shared" si="0"/>
        <v>0.416260943148967</v>
      </c>
    </row>
    <row r="31" spans="2:46">
      <c r="B31" s="73" t="s">
        <v>314</v>
      </c>
      <c r="C31" s="46" t="str">
        <f>IF('Datos Generales'!C308=0,"",Índice!$G$51*'Datos Generales'!C308)</f>
        <v/>
      </c>
      <c r="D31" s="46" t="str">
        <f>IF('Datos Generales'!D308=0,"",Índice!$G$51*'Datos Generales'!D308)</f>
        <v/>
      </c>
      <c r="E31" s="46">
        <f>IF('Datos Generales'!E308=0,"",Índice!$G$51*'Datos Generales'!E308)</f>
        <v>368006.13332708721</v>
      </c>
      <c r="F31" s="46" t="str">
        <f>IF('Datos Generales'!F308=0,"",Índice!$G$51*'Datos Generales'!F308)</f>
        <v/>
      </c>
      <c r="G31" s="46" t="str">
        <f>IF('Datos Generales'!G308=0,"",Índice!$G$51*'Datos Generales'!G308)</f>
        <v/>
      </c>
      <c r="H31" s="46">
        <f>IF('Datos Generales'!H308=0,"",Índice!$G$51*'Datos Generales'!H308)</f>
        <v>24265.800340826325</v>
      </c>
      <c r="I31" s="46">
        <f>IF('Datos Generales'!I308=0,"",Índice!$G$51*'Datos Generales'!I308)</f>
        <v>132507.45999533308</v>
      </c>
      <c r="J31" s="46">
        <f>IF('Datos Generales'!J308=0,"",Índice!$G$51*'Datos Generales'!J308)</f>
        <v>1612.5610765020754</v>
      </c>
      <c r="K31" s="46" t="str">
        <f>IF('Datos Generales'!K308=0,"",Índice!$G$51*'Datos Generales'!K308)</f>
        <v/>
      </c>
      <c r="L31" s="46">
        <f>IF('Datos Generales'!L308=0,"",Índice!$G$51*'Datos Generales'!L308)</f>
        <v>56768.222187652471</v>
      </c>
      <c r="M31" s="46" t="str">
        <f>IF('Datos Generales'!M308=0,"",Índice!$G$51*'Datos Generales'!M308)</f>
        <v/>
      </c>
      <c r="N31" s="46" t="str">
        <f>IF('Datos Generales'!N308=0,"",Índice!$G$51*'Datos Generales'!N308)</f>
        <v/>
      </c>
      <c r="O31" s="46" t="str">
        <f>IF('Datos Generales'!O308=0,"",Índice!$G$51*'Datos Generales'!O308)</f>
        <v/>
      </c>
      <c r="P31" s="46">
        <f>IF('Datos Generales'!P308=0,"",Índice!$G$51*'Datos Generales'!P308)</f>
        <v>26702.894195345809</v>
      </c>
      <c r="Q31" s="46" t="str">
        <f>IF('Datos Generales'!Q308=0,"",Índice!$G$51*'Datos Generales'!Q308)</f>
        <v/>
      </c>
      <c r="R31" s="46">
        <f>IF('Datos Generales'!R308=0,"",Índice!$G$51*'Datos Generales'!R308)</f>
        <v>248426.02053443264</v>
      </c>
      <c r="S31" s="46" t="str">
        <f>IF('Datos Generales'!S308=0,"",Índice!$G$51*'Datos Generales'!S308)</f>
        <v/>
      </c>
      <c r="T31" s="46">
        <f>IF('Datos Generales'!T308=0,"",Índice!$G$51*'Datos Generales'!T308)</f>
        <v>265329.00877521723</v>
      </c>
      <c r="U31" s="46" t="str">
        <f>IF('Datos Generales'!U308=0,"",Índice!$G$51*'Datos Generales'!U308)</f>
        <v/>
      </c>
      <c r="V31" s="46">
        <f>IF('Datos Generales'!V308=0,"",Índice!$G$51*'Datos Generales'!V308)</f>
        <v>151118.33638568528</v>
      </c>
      <c r="W31" s="46" t="str">
        <f>IF('Datos Generales'!W308=0,"",Índice!$G$51*'Datos Generales'!W308)</f>
        <v/>
      </c>
      <c r="X31" s="46" t="str">
        <f>IF('Datos Generales'!X308=0,"",Índice!$G$51*'Datos Generales'!X308)</f>
        <v/>
      </c>
      <c r="Y31" s="46">
        <f>IF('Datos Generales'!Y308=0,"",Índice!$G$51*'Datos Generales'!Y308)</f>
        <v>228553.48569165822</v>
      </c>
      <c r="Z31" s="46">
        <f>IF('Datos Generales'!Z308=0,"",Índice!$G$51*'Datos Generales'!Z308)</f>
        <v>66.954342000127269</v>
      </c>
      <c r="AA31" s="46">
        <f>IF('Datos Generales'!AA308=0,"",Índice!$G$51*'Datos Generales'!AA308)</f>
        <v>24314.944385911567</v>
      </c>
      <c r="AB31" s="46">
        <f>IF('Datos Generales'!AB308=0,"",Índice!$G$51*'Datos Generales'!AB308)</f>
        <v>199937.15572651869</v>
      </c>
      <c r="AC31" s="46">
        <f>IF('Datos Generales'!AC308=0,"",Índice!$G$51*'Datos Generales'!AC308)</f>
        <v>49889.867841409687</v>
      </c>
      <c r="AD31" s="46" t="str">
        <f>IF('Datos Generales'!AD308=0,"",Índice!$G$51*'Datos Generales'!AD308)</f>
        <v/>
      </c>
      <c r="AE31" s="46" t="str">
        <f>IF('Datos Generales'!AE308=0,"",Índice!$G$51*'Datos Generales'!AE308)</f>
        <v/>
      </c>
      <c r="AF31" s="46" t="str">
        <f>IF('Datos Generales'!AF308=0,"",Índice!$G$51*'Datos Generales'!AF308)</f>
        <v/>
      </c>
      <c r="AG31" s="46" t="str">
        <f>IF('Datos Generales'!AG308=0,"",Índice!$G$51*'Datos Generales'!AG308)</f>
        <v/>
      </c>
      <c r="AH31" s="46" t="str">
        <f>IF('Datos Generales'!AH308=0,"",Índice!$G$51*'Datos Generales'!AH308)</f>
        <v/>
      </c>
      <c r="AI31" s="46" t="str">
        <f>IF('Datos Generales'!AI308=0,"",Índice!$G$51*'Datos Generales'!AI308)</f>
        <v/>
      </c>
      <c r="AJ31" s="46" t="str">
        <f>IF('Datos Generales'!AJ308=0,"",Índice!$G$51*'Datos Generales'!AJ308)</f>
        <v/>
      </c>
      <c r="AK31" s="46" t="str">
        <f>IF('Datos Generales'!AK308=0,"",Índice!$G$51*'Datos Generales'!AK308)</f>
        <v/>
      </c>
      <c r="AL31" s="46" t="str">
        <f>IF('Datos Generales'!AL308=0,"",Índice!$G$51*'Datos Generales'!AL308)</f>
        <v/>
      </c>
      <c r="AM31" s="46" t="str">
        <f>IF('Datos Generales'!AM308=0,"",Índice!$G$51*'Datos Generales'!AM308)</f>
        <v/>
      </c>
      <c r="AN31" s="46" t="str">
        <f>IF('Datos Generales'!AN308=0,"",Índice!$G$51*'Datos Generales'!AN308)</f>
        <v/>
      </c>
      <c r="AO31" s="46" t="str">
        <f>IF('Datos Generales'!AO308=0,"",Índice!$G$51*'Datos Generales'!AO308)</f>
        <v/>
      </c>
      <c r="AP31" s="46" t="str">
        <f>IF('Datos Generales'!AP308=0,"",Índice!$G$51*'Datos Generales'!AP308)</f>
        <v/>
      </c>
      <c r="AQ31" s="46">
        <f>IF('Datos Generales'!AQ308=0,"",Índice!$G$51*'Datos Generales'!AQ308)</f>
        <v>1777498.8448055803</v>
      </c>
      <c r="AS31" s="46">
        <f>Índice!$F$51*'Datos Generales'!AS308</f>
        <v>1558944.608675512</v>
      </c>
      <c r="AT31" s="71">
        <f t="shared" si="0"/>
        <v>0.14019371497474387</v>
      </c>
    </row>
    <row r="32" spans="2:46">
      <c r="B32" s="73" t="s">
        <v>315</v>
      </c>
      <c r="C32" s="46">
        <f>IF('Datos Generales'!C309=0,"",Índice!$G$51*'Datos Generales'!C309)</f>
        <v>41565.830039385946</v>
      </c>
      <c r="D32" s="46" t="str">
        <f>IF('Datos Generales'!D309=0,"",Índice!$G$51*'Datos Generales'!D309)</f>
        <v/>
      </c>
      <c r="E32" s="46">
        <f>IF('Datos Generales'!E309=0,"",Índice!$G$51*'Datos Generales'!E309)</f>
        <v>11418.889565552487</v>
      </c>
      <c r="F32" s="46" t="str">
        <f>IF('Datos Generales'!F309=0,"",Índice!$G$51*'Datos Generales'!F309)</f>
        <v/>
      </c>
      <c r="G32" s="46" t="str">
        <f>IF('Datos Generales'!G309=0,"",Índice!$G$51*'Datos Generales'!G309)</f>
        <v/>
      </c>
      <c r="H32" s="46">
        <f>IF('Datos Generales'!H309=0,"",Índice!$G$51*'Datos Generales'!H309)</f>
        <v>44451.937831015195</v>
      </c>
      <c r="I32" s="46">
        <f>IF('Datos Generales'!I309=0,"",Índice!$G$51*'Datos Generales'!I309)</f>
        <v>88884.695342275896</v>
      </c>
      <c r="J32" s="46">
        <f>IF('Datos Generales'!J309=0,"",Índice!$G$51*'Datos Generales'!J309)</f>
        <v>9909.0216445930946</v>
      </c>
      <c r="K32" s="46" t="str">
        <f>IF('Datos Generales'!K309=0,"",Índice!$G$51*'Datos Generales'!K309)</f>
        <v/>
      </c>
      <c r="L32" s="46">
        <f>IF('Datos Generales'!L309=0,"",Índice!$G$51*'Datos Generales'!L309)</f>
        <v>10646.845235148952</v>
      </c>
      <c r="M32" s="46" t="str">
        <f>IF('Datos Generales'!M309=0,"",Índice!$G$51*'Datos Generales'!M309)</f>
        <v/>
      </c>
      <c r="N32" s="46" t="str">
        <f>IF('Datos Generales'!N309=0,"",Índice!$G$51*'Datos Generales'!N309)</f>
        <v/>
      </c>
      <c r="O32" s="46" t="str">
        <f>IF('Datos Generales'!O309=0,"",Índice!$G$51*'Datos Generales'!O309)</f>
        <v/>
      </c>
      <c r="P32" s="46">
        <f>IF('Datos Generales'!P309=0,"",Índice!$G$51*'Datos Generales'!P309)</f>
        <v>51645.927761789266</v>
      </c>
      <c r="Q32" s="46" t="str">
        <f>IF('Datos Generales'!Q309=0,"",Índice!$G$51*'Datos Generales'!Q309)</f>
        <v/>
      </c>
      <c r="R32" s="46">
        <f>IF('Datos Generales'!R309=0,"",Índice!$G$51*'Datos Generales'!R309)</f>
        <v>52283.916462194436</v>
      </c>
      <c r="S32" s="46" t="str">
        <f>IF('Datos Generales'!S309=0,"",Índice!$G$51*'Datos Generales'!S309)</f>
        <v/>
      </c>
      <c r="T32" s="46">
        <f>IF('Datos Generales'!T309=0,"",Índice!$G$51*'Datos Generales'!T309)</f>
        <v>32798.435168751457</v>
      </c>
      <c r="U32" s="46" t="str">
        <f>IF('Datos Generales'!U309=0,"",Índice!$G$51*'Datos Generales'!U309)</f>
        <v/>
      </c>
      <c r="V32" s="46">
        <f>IF('Datos Generales'!V309=0,"",Índice!$G$51*'Datos Generales'!V309)</f>
        <v>11925.164933072174</v>
      </c>
      <c r="W32" s="46" t="str">
        <f>IF('Datos Generales'!W309=0,"",Índice!$G$51*'Datos Generales'!W309)</f>
        <v/>
      </c>
      <c r="X32" s="46">
        <f>IF('Datos Generales'!X309=0,"",Índice!$G$51*'Datos Generales'!X309)</f>
        <v>2583.5095212167921</v>
      </c>
      <c r="Y32" s="46">
        <f>IF('Datos Generales'!Y309=0,"",Índice!$G$51*'Datos Generales'!Y309)</f>
        <v>12207.610609456869</v>
      </c>
      <c r="Z32" s="46">
        <f>IF('Datos Generales'!Z309=0,"",Índice!$G$51*'Datos Generales'!Z309)</f>
        <v>721.16234505483624</v>
      </c>
      <c r="AA32" s="46">
        <f>IF('Datos Generales'!AA309=0,"",Índice!$G$51*'Datos Generales'!AA309)</f>
        <v>7607.1181083431738</v>
      </c>
      <c r="AB32" s="46">
        <f>IF('Datos Generales'!AB309=0,"",Índice!$G$51*'Datos Generales'!AB309)</f>
        <v>63544.487735201983</v>
      </c>
      <c r="AC32" s="46" t="str">
        <f>IF('Datos Generales'!AC309=0,"",Índice!$G$51*'Datos Generales'!AC309)</f>
        <v/>
      </c>
      <c r="AD32" s="46">
        <f>IF('Datos Generales'!AD309=0,"",Índice!$G$51*'Datos Generales'!AD309)</f>
        <v>2363.2893983213244</v>
      </c>
      <c r="AE32" s="46" t="str">
        <f>IF('Datos Generales'!AE309=0,"",Índice!$G$51*'Datos Generales'!AE309)</f>
        <v/>
      </c>
      <c r="AF32" s="46" t="str">
        <f>IF('Datos Generales'!AF309=0,"",Índice!$G$51*'Datos Generales'!AF309)</f>
        <v/>
      </c>
      <c r="AG32" s="46" t="str">
        <f>IF('Datos Generales'!AG309=0,"",Índice!$G$51*'Datos Generales'!AG309)</f>
        <v/>
      </c>
      <c r="AH32" s="46" t="str">
        <f>IF('Datos Generales'!AH309=0,"",Índice!$G$51*'Datos Generales'!AH309)</f>
        <v/>
      </c>
      <c r="AI32" s="46" t="str">
        <f>IF('Datos Generales'!AI309=0,"",Índice!$G$51*'Datos Generales'!AI309)</f>
        <v/>
      </c>
      <c r="AJ32" s="46" t="str">
        <f>IF('Datos Generales'!AJ309=0,"",Índice!$G$51*'Datos Generales'!AJ309)</f>
        <v/>
      </c>
      <c r="AK32" s="46" t="str">
        <f>IF('Datos Generales'!AK309=0,"",Índice!$G$51*'Datos Generales'!AK309)</f>
        <v/>
      </c>
      <c r="AL32" s="46" t="str">
        <f>IF('Datos Generales'!AL309=0,"",Índice!$G$51*'Datos Generales'!AL309)</f>
        <v/>
      </c>
      <c r="AM32" s="46" t="str">
        <f>IF('Datos Generales'!AM309=0,"",Índice!$G$51*'Datos Generales'!AM309)</f>
        <v/>
      </c>
      <c r="AN32" s="46" t="str">
        <f>IF('Datos Generales'!AN309=0,"",Índice!$G$51*'Datos Generales'!AN309)</f>
        <v/>
      </c>
      <c r="AO32" s="46" t="str">
        <f>IF('Datos Generales'!AO309=0,"",Índice!$G$51*'Datos Generales'!AO309)</f>
        <v/>
      </c>
      <c r="AP32" s="46" t="str">
        <f>IF('Datos Generales'!AP309=0,"",Índice!$G$51*'Datos Generales'!AP309)</f>
        <v/>
      </c>
      <c r="AQ32" s="46">
        <f>IF('Datos Generales'!AQ309=0,"",Índice!$G$51*'Datos Generales'!AQ309)</f>
        <v>444557.84170137387</v>
      </c>
      <c r="AS32" s="46">
        <f>Índice!$F$51*'Datos Generales'!AS309</f>
        <v>426148.23555531801</v>
      </c>
      <c r="AT32" s="71">
        <f t="shared" si="0"/>
        <v>4.3200005561600197E-2</v>
      </c>
    </row>
    <row r="33" spans="2:46">
      <c r="B33" s="73" t="s">
        <v>316</v>
      </c>
      <c r="C33" s="46" t="str">
        <f>IF('Datos Generales'!C310=0,"",Índice!$G$51*'Datos Generales'!C310)</f>
        <v/>
      </c>
      <c r="D33" s="46" t="str">
        <f>IF('Datos Generales'!D310=0,"",Índice!$G$51*'Datos Generales'!D310)</f>
        <v/>
      </c>
      <c r="E33" s="46">
        <f>IF('Datos Generales'!E310=0,"",Índice!$G$51*'Datos Generales'!E310)</f>
        <v>-578.63754322201078</v>
      </c>
      <c r="F33" s="46" t="str">
        <f>IF('Datos Generales'!F310=0,"",Índice!$G$51*'Datos Generales'!F310)</f>
        <v/>
      </c>
      <c r="G33" s="46" t="str">
        <f>IF('Datos Generales'!G310=0,"",Índice!$G$51*'Datos Generales'!G310)</f>
        <v/>
      </c>
      <c r="H33" s="46" t="str">
        <f>IF('Datos Generales'!H310=0,"",Índice!$G$51*'Datos Generales'!H310)</f>
        <v/>
      </c>
      <c r="I33" s="46" t="str">
        <f>IF('Datos Generales'!I310=0,"",Índice!$G$51*'Datos Generales'!I310)</f>
        <v/>
      </c>
      <c r="J33" s="46" t="str">
        <f>IF('Datos Generales'!J310=0,"",Índice!$G$51*'Datos Generales'!J310)</f>
        <v/>
      </c>
      <c r="K33" s="46" t="str">
        <f>IF('Datos Generales'!K310=0,"",Índice!$G$51*'Datos Generales'!K310)</f>
        <v/>
      </c>
      <c r="L33" s="46" t="str">
        <f>IF('Datos Generales'!L310=0,"",Índice!$G$51*'Datos Generales'!L310)</f>
        <v/>
      </c>
      <c r="M33" s="46" t="str">
        <f>IF('Datos Generales'!M310=0,"",Índice!$G$51*'Datos Generales'!M310)</f>
        <v/>
      </c>
      <c r="N33" s="46" t="str">
        <f>IF('Datos Generales'!N310=0,"",Índice!$G$51*'Datos Generales'!N310)</f>
        <v/>
      </c>
      <c r="O33" s="46" t="str">
        <f>IF('Datos Generales'!O310=0,"",Índice!$G$51*'Datos Generales'!O310)</f>
        <v/>
      </c>
      <c r="P33" s="46">
        <f>IF('Datos Generales'!P310=0,"",Índice!$G$51*'Datos Generales'!P310)</f>
        <v>11.578902708932901</v>
      </c>
      <c r="Q33" s="46" t="str">
        <f>IF('Datos Generales'!Q310=0,"",Índice!$G$51*'Datos Generales'!Q310)</f>
        <v/>
      </c>
      <c r="R33" s="46" t="str">
        <f>IF('Datos Generales'!R310=0,"",Índice!$G$51*'Datos Generales'!R310)</f>
        <v/>
      </c>
      <c r="S33" s="46" t="str">
        <f>IF('Datos Generales'!S310=0,"",Índice!$G$51*'Datos Generales'!S310)</f>
        <v/>
      </c>
      <c r="T33" s="46">
        <f>IF('Datos Generales'!T310=0,"",Índice!$G$51*'Datos Generales'!T310)</f>
        <v>917.1198054037236</v>
      </c>
      <c r="U33" s="46" t="str">
        <f>IF('Datos Generales'!U310=0,"",Índice!$G$51*'Datos Generales'!U310)</f>
        <v/>
      </c>
      <c r="V33" s="46">
        <f>IF('Datos Generales'!V310=0,"",Índice!$G$51*'Datos Generales'!V310)</f>
        <v>1227.8940185686708</v>
      </c>
      <c r="W33" s="46" t="str">
        <f>IF('Datos Generales'!W310=0,"",Índice!$G$51*'Datos Generales'!W310)</f>
        <v/>
      </c>
      <c r="X33" s="46">
        <f>IF('Datos Generales'!X310=0,"",Índice!$G$51*'Datos Generales'!X310)</f>
        <v>52.060867905049463</v>
      </c>
      <c r="Y33" s="46" t="str">
        <f>IF('Datos Generales'!Y310=0,"",Índice!$G$51*'Datos Generales'!Y310)</f>
        <v/>
      </c>
      <c r="Z33" s="46" t="str">
        <f>IF('Datos Generales'!Z310=0,"",Índice!$G$51*'Datos Generales'!Z310)</f>
        <v/>
      </c>
      <c r="AA33" s="46">
        <f>IF('Datos Generales'!AA310=0,"",Índice!$G$51*'Datos Generales'!AA310)</f>
        <v>120.2526498893375</v>
      </c>
      <c r="AB33" s="46" t="str">
        <f>IF('Datos Generales'!AB310=0,"",Índice!$G$51*'Datos Generales'!AB310)</f>
        <v/>
      </c>
      <c r="AC33" s="46" t="str">
        <f>IF('Datos Generales'!AC310=0,"",Índice!$G$51*'Datos Generales'!AC310)</f>
        <v/>
      </c>
      <c r="AD33" s="46">
        <f>IF('Datos Generales'!AD310=0,"",Índice!$G$51*'Datos Generales'!AD310)</f>
        <v>15259.888913244849</v>
      </c>
      <c r="AE33" s="46" t="str">
        <f>IF('Datos Generales'!AE310=0,"",Índice!$G$51*'Datos Generales'!AE310)</f>
        <v/>
      </c>
      <c r="AF33" s="46" t="str">
        <f>IF('Datos Generales'!AF310=0,"",Índice!$G$51*'Datos Generales'!AF310)</f>
        <v/>
      </c>
      <c r="AG33" s="46" t="str">
        <f>IF('Datos Generales'!AG310=0,"",Índice!$G$51*'Datos Generales'!AG310)</f>
        <v/>
      </c>
      <c r="AH33" s="46" t="str">
        <f>IF('Datos Generales'!AH310=0,"",Índice!$G$51*'Datos Generales'!AH310)</f>
        <v/>
      </c>
      <c r="AI33" s="46" t="str">
        <f>IF('Datos Generales'!AI310=0,"",Índice!$G$51*'Datos Generales'!AI310)</f>
        <v/>
      </c>
      <c r="AJ33" s="46" t="str">
        <f>IF('Datos Generales'!AJ310=0,"",Índice!$G$51*'Datos Generales'!AJ310)</f>
        <v/>
      </c>
      <c r="AK33" s="46" t="str">
        <f>IF('Datos Generales'!AK310=0,"",Índice!$G$51*'Datos Generales'!AK310)</f>
        <v/>
      </c>
      <c r="AL33" s="46" t="str">
        <f>IF('Datos Generales'!AL310=0,"",Índice!$G$51*'Datos Generales'!AL310)</f>
        <v/>
      </c>
      <c r="AM33" s="46" t="str">
        <f>IF('Datos Generales'!AM310=0,"",Índice!$G$51*'Datos Generales'!AM310)</f>
        <v/>
      </c>
      <c r="AN33" s="46" t="str">
        <f>IF('Datos Generales'!AN310=0,"",Índice!$G$51*'Datos Generales'!AN310)</f>
        <v/>
      </c>
      <c r="AO33" s="46" t="str">
        <f>IF('Datos Generales'!AO310=0,"",Índice!$G$51*'Datos Generales'!AO310)</f>
        <v/>
      </c>
      <c r="AP33" s="46" t="str">
        <f>IF('Datos Generales'!AP310=0,"",Índice!$G$51*'Datos Generales'!AP310)</f>
        <v/>
      </c>
      <c r="AQ33" s="46">
        <f>IF('Datos Generales'!AQ310=0,"",Índice!$G$51*'Datos Generales'!AQ310)</f>
        <v>17010.157614498556</v>
      </c>
      <c r="AS33" s="46">
        <f>Índice!$F$51*'Datos Generales'!AS310</f>
        <v>49998.743712279967</v>
      </c>
      <c r="AT33" s="71">
        <f t="shared" si="0"/>
        <v>-0.65978829963440133</v>
      </c>
    </row>
    <row r="34" spans="2:46">
      <c r="B34" s="73" t="s">
        <v>317</v>
      </c>
      <c r="C34" s="46">
        <f>IF('Datos Generales'!C311=0,"",Índice!$G$51*'Datos Generales'!C311)</f>
        <v>120560.72825110839</v>
      </c>
      <c r="D34" s="46" t="str">
        <f>IF('Datos Generales'!D311=0,"",Índice!$G$51*'Datos Generales'!D311)</f>
        <v/>
      </c>
      <c r="E34" s="46">
        <f>IF('Datos Generales'!E311=0,"",Índice!$G$51*'Datos Generales'!E311)</f>
        <v>32269.257350393505</v>
      </c>
      <c r="F34" s="46">
        <f>IF('Datos Generales'!F311=0,"",Índice!$G$51*'Datos Generales'!F311)</f>
        <v>458700.88247148582</v>
      </c>
      <c r="G34" s="46" t="str">
        <f>IF('Datos Generales'!G311=0,"",Índice!$G$51*'Datos Generales'!G311)</f>
        <v/>
      </c>
      <c r="H34" s="46">
        <f>IF('Datos Generales'!H311=0,"",Índice!$G$51*'Datos Generales'!H311)</f>
        <v>86741.537678279739</v>
      </c>
      <c r="I34" s="46">
        <f>IF('Datos Generales'!I311=0,"",Índice!$G$51*'Datos Generales'!I311)</f>
        <v>23494.610064983277</v>
      </c>
      <c r="J34" s="46">
        <f>IF('Datos Generales'!J311=0,"",Índice!$G$51*'Datos Generales'!J311)</f>
        <v>9879.5440563989778</v>
      </c>
      <c r="K34" s="46" t="str">
        <f>IF('Datos Generales'!K311=0,"",Índice!$G$51*'Datos Generales'!K311)</f>
        <v/>
      </c>
      <c r="L34" s="46">
        <f>IF('Datos Generales'!L311=0,"",Índice!$G$51*'Datos Generales'!L311)</f>
        <v>30118.140163059234</v>
      </c>
      <c r="M34" s="46" t="str">
        <f>IF('Datos Generales'!M311=0,"",Índice!$G$51*'Datos Generales'!M311)</f>
        <v/>
      </c>
      <c r="N34" s="46" t="str">
        <f>IF('Datos Generales'!N311=0,"",Índice!$G$51*'Datos Generales'!N311)</f>
        <v/>
      </c>
      <c r="O34" s="46" t="str">
        <f>IF('Datos Generales'!O311=0,"",Índice!$G$51*'Datos Generales'!O311)</f>
        <v/>
      </c>
      <c r="P34" s="46">
        <f>IF('Datos Generales'!P311=0,"",Índice!$G$51*'Datos Generales'!P311)</f>
        <v>33676.708197509564</v>
      </c>
      <c r="Q34" s="46" t="str">
        <f>IF('Datos Generales'!Q311=0,"",Índice!$G$51*'Datos Generales'!Q311)</f>
        <v/>
      </c>
      <c r="R34" s="46">
        <f>IF('Datos Generales'!R311=0,"",Índice!$G$51*'Datos Generales'!R311)</f>
        <v>23950.650893431666</v>
      </c>
      <c r="S34" s="46" t="str">
        <f>IF('Datos Generales'!S311=0,"",Índice!$G$51*'Datos Generales'!S311)</f>
        <v/>
      </c>
      <c r="T34" s="46">
        <f>IF('Datos Generales'!T311=0,"",Índice!$G$51*'Datos Generales'!T311)</f>
        <v>25110.618295726941</v>
      </c>
      <c r="U34" s="46" t="str">
        <f>IF('Datos Generales'!U311=0,"",Índice!$G$51*'Datos Generales'!U311)</f>
        <v/>
      </c>
      <c r="V34" s="46">
        <f>IF('Datos Generales'!V311=0,"",Índice!$G$51*'Datos Generales'!V311)</f>
        <v>10693.691177406467</v>
      </c>
      <c r="W34" s="46" t="str">
        <f>IF('Datos Generales'!W311=0,"",Índice!$G$51*'Datos Generales'!W311)</f>
        <v/>
      </c>
      <c r="X34" s="46">
        <f>IF('Datos Generales'!X311=0,"",Índice!$G$51*'Datos Generales'!X311)</f>
        <v>1101.1448087624892</v>
      </c>
      <c r="Y34" s="46">
        <f>IF('Datos Generales'!Y311=0,"",Índice!$G$51*'Datos Generales'!Y311)</f>
        <v>40616.58098867919</v>
      </c>
      <c r="Z34" s="46">
        <f>IF('Datos Generales'!Z311=0,"",Índice!$G$51*'Datos Generales'!Z311)</f>
        <v>6.275588491101038</v>
      </c>
      <c r="AA34" s="46">
        <f>IF('Datos Generales'!AA311=0,"",Índice!$G$51*'Datos Generales'!AA311)</f>
        <v>4090.1368962176762</v>
      </c>
      <c r="AB34" s="46">
        <f>IF('Datos Generales'!AB311=0,"",Índice!$G$51*'Datos Generales'!AB311)</f>
        <v>50431.247834480026</v>
      </c>
      <c r="AC34" s="46">
        <f>IF('Datos Generales'!AC311=0,"",Índice!$G$51*'Datos Generales'!AC311)</f>
        <v>39.951633774333374</v>
      </c>
      <c r="AD34" s="46" t="str">
        <f>IF('Datos Generales'!AD311=0,"",Índice!$G$51*'Datos Generales'!AD311)</f>
        <v/>
      </c>
      <c r="AE34" s="46" t="str">
        <f>IF('Datos Generales'!AE311=0,"",Índice!$G$51*'Datos Generales'!AE311)</f>
        <v/>
      </c>
      <c r="AF34" s="46" t="str">
        <f>IF('Datos Generales'!AF311=0,"",Índice!$G$51*'Datos Generales'!AF311)</f>
        <v/>
      </c>
      <c r="AG34" s="46" t="str">
        <f>IF('Datos Generales'!AG311=0,"",Índice!$G$51*'Datos Generales'!AG311)</f>
        <v/>
      </c>
      <c r="AH34" s="46" t="str">
        <f>IF('Datos Generales'!AH311=0,"",Índice!$G$51*'Datos Generales'!AH311)</f>
        <v/>
      </c>
      <c r="AI34" s="46" t="str">
        <f>IF('Datos Generales'!AI311=0,"",Índice!$G$51*'Datos Generales'!AI311)</f>
        <v/>
      </c>
      <c r="AJ34" s="46" t="str">
        <f>IF('Datos Generales'!AJ311=0,"",Índice!$G$51*'Datos Generales'!AJ311)</f>
        <v/>
      </c>
      <c r="AK34" s="46" t="str">
        <f>IF('Datos Generales'!AK311=0,"",Índice!$G$51*'Datos Generales'!AK311)</f>
        <v/>
      </c>
      <c r="AL34" s="46" t="str">
        <f>IF('Datos Generales'!AL311=0,"",Índice!$G$51*'Datos Generales'!AL311)</f>
        <v/>
      </c>
      <c r="AM34" s="46" t="str">
        <f>IF('Datos Generales'!AM311=0,"",Índice!$G$51*'Datos Generales'!AM311)</f>
        <v/>
      </c>
      <c r="AN34" s="46" t="str">
        <f>IF('Datos Generales'!AN311=0,"",Índice!$G$51*'Datos Generales'!AN311)</f>
        <v/>
      </c>
      <c r="AO34" s="46" t="str">
        <f>IF('Datos Generales'!AO311=0,"",Índice!$G$51*'Datos Generales'!AO311)</f>
        <v/>
      </c>
      <c r="AP34" s="46" t="str">
        <f>IF('Datos Generales'!AP311=0,"",Índice!$G$51*'Datos Generales'!AP311)</f>
        <v/>
      </c>
      <c r="AQ34" s="46">
        <f>IF('Datos Generales'!AQ311=0,"",Índice!$G$51*'Datos Generales'!AQ311)</f>
        <v>951481.70635018835</v>
      </c>
      <c r="AS34" s="46">
        <f>Índice!$F$51*'Datos Generales'!AS311</f>
        <v>1007669.7050556217</v>
      </c>
      <c r="AT34" s="71">
        <f t="shared" si="0"/>
        <v>-5.5760333394494377E-2</v>
      </c>
    </row>
    <row r="35" spans="2:46">
      <c r="B35" s="73" t="s">
        <v>318</v>
      </c>
      <c r="C35" s="46" t="str">
        <f>IF('Datos Generales'!C312=0,"",Índice!$G$51*'Datos Generales'!C312)</f>
        <v/>
      </c>
      <c r="D35" s="46" t="str">
        <f>IF('Datos Generales'!D312=0,"",Índice!$G$51*'Datos Generales'!D312)</f>
        <v/>
      </c>
      <c r="E35" s="46">
        <f>IF('Datos Generales'!E312=0,"",Índice!$G$51*'Datos Generales'!E312)</f>
        <v>433081.47746798565</v>
      </c>
      <c r="F35" s="46" t="str">
        <f>IF('Datos Generales'!F312=0,"",Índice!$G$51*'Datos Generales'!F312)</f>
        <v/>
      </c>
      <c r="G35" s="46" t="str">
        <f>IF('Datos Generales'!G312=0,"",Índice!$G$51*'Datos Generales'!G312)</f>
        <v/>
      </c>
      <c r="H35" s="46" t="str">
        <f>IF('Datos Generales'!H312=0,"",Índice!$G$51*'Datos Generales'!H312)</f>
        <v/>
      </c>
      <c r="I35" s="46">
        <f>IF('Datos Generales'!I312=0,"",Índice!$G$51*'Datos Generales'!I312)</f>
        <v>28049.09631525728</v>
      </c>
      <c r="J35" s="46" t="str">
        <f>IF('Datos Generales'!J312=0,"",Índice!$G$51*'Datos Generales'!J312)</f>
        <v/>
      </c>
      <c r="K35" s="46" t="str">
        <f>IF('Datos Generales'!K312=0,"",Índice!$G$51*'Datos Generales'!K312)</f>
        <v/>
      </c>
      <c r="L35" s="46">
        <f>IF('Datos Generales'!L312=0,"",Índice!$G$51*'Datos Generales'!L312)</f>
        <v>164472.39094618196</v>
      </c>
      <c r="M35" s="46" t="str">
        <f>IF('Datos Generales'!M312=0,"",Índice!$G$51*'Datos Generales'!M312)</f>
        <v/>
      </c>
      <c r="N35" s="46" t="str">
        <f>IF('Datos Generales'!N312=0,"",Índice!$G$51*'Datos Generales'!N312)</f>
        <v/>
      </c>
      <c r="O35" s="46" t="str">
        <f>IF('Datos Generales'!O312=0,"",Índice!$G$51*'Datos Generales'!O312)</f>
        <v/>
      </c>
      <c r="P35" s="46">
        <f>IF('Datos Generales'!P312=0,"",Índice!$G$51*'Datos Generales'!P312)</f>
        <v>211.24868301030256</v>
      </c>
      <c r="Q35" s="46" t="str">
        <f>IF('Datos Generales'!Q312=0,"",Índice!$G$51*'Datos Generales'!Q312)</f>
        <v/>
      </c>
      <c r="R35" s="46">
        <f>IF('Datos Generales'!R312=0,"",Índice!$G$51*'Datos Generales'!R312)</f>
        <v>996.58113010090437</v>
      </c>
      <c r="S35" s="46" t="str">
        <f>IF('Datos Generales'!S312=0,"",Índice!$G$51*'Datos Generales'!S312)</f>
        <v/>
      </c>
      <c r="T35" s="46">
        <f>IF('Datos Generales'!T312=0,"",Índice!$G$51*'Datos Generales'!T312)</f>
        <v>363584.66034040204</v>
      </c>
      <c r="U35" s="46" t="str">
        <f>IF('Datos Generales'!U312=0,"",Índice!$G$51*'Datos Generales'!U312)</f>
        <v/>
      </c>
      <c r="V35" s="46">
        <f>IF('Datos Generales'!V312=0,"",Índice!$G$51*'Datos Generales'!V312)</f>
        <v>111150.52750298753</v>
      </c>
      <c r="W35" s="46" t="str">
        <f>IF('Datos Generales'!W312=0,"",Índice!$G$51*'Datos Generales'!W312)</f>
        <v/>
      </c>
      <c r="X35" s="46" t="str">
        <f>IF('Datos Generales'!X312=0,"",Índice!$G$51*'Datos Generales'!X312)</f>
        <v/>
      </c>
      <c r="Y35" s="46">
        <f>IF('Datos Generales'!Y312=0,"",Índice!$G$51*'Datos Generales'!Y312)</f>
        <v>329731.70533371984</v>
      </c>
      <c r="Z35" s="46" t="str">
        <f>IF('Datos Generales'!Z312=0,"",Índice!$G$51*'Datos Generales'!Z312)</f>
        <v/>
      </c>
      <c r="AA35" s="46">
        <f>IF('Datos Generales'!AA312=0,"",Índice!$G$51*'Datos Generales'!AA312)</f>
        <v>19917.524625055685</v>
      </c>
      <c r="AB35" s="46">
        <f>IF('Datos Generales'!AB312=0,"",Índice!$G$51*'Datos Generales'!AB312)</f>
        <v>89907.483683469924</v>
      </c>
      <c r="AC35" s="46">
        <f>IF('Datos Generales'!AC312=0,"",Índice!$G$51*'Datos Generales'!AC312)</f>
        <v>15548.742760976093</v>
      </c>
      <c r="AD35" s="46" t="str">
        <f>IF('Datos Generales'!AD312=0,"",Índice!$G$51*'Datos Generales'!AD312)</f>
        <v/>
      </c>
      <c r="AE35" s="46" t="str">
        <f>IF('Datos Generales'!AE312=0,"",Índice!$G$51*'Datos Generales'!AE312)</f>
        <v/>
      </c>
      <c r="AF35" s="46" t="str">
        <f>IF('Datos Generales'!AF312=0,"",Índice!$G$51*'Datos Generales'!AF312)</f>
        <v/>
      </c>
      <c r="AG35" s="46" t="str">
        <f>IF('Datos Generales'!AG312=0,"",Índice!$G$51*'Datos Generales'!AG312)</f>
        <v/>
      </c>
      <c r="AH35" s="46" t="str">
        <f>IF('Datos Generales'!AH312=0,"",Índice!$G$51*'Datos Generales'!AH312)</f>
        <v/>
      </c>
      <c r="AI35" s="46" t="str">
        <f>IF('Datos Generales'!AI312=0,"",Índice!$G$51*'Datos Generales'!AI312)</f>
        <v/>
      </c>
      <c r="AJ35" s="46" t="str">
        <f>IF('Datos Generales'!AJ312=0,"",Índice!$G$51*'Datos Generales'!AJ312)</f>
        <v/>
      </c>
      <c r="AK35" s="46" t="str">
        <f>IF('Datos Generales'!AK312=0,"",Índice!$G$51*'Datos Generales'!AK312)</f>
        <v/>
      </c>
      <c r="AL35" s="46" t="str">
        <f>IF('Datos Generales'!AL312=0,"",Índice!$G$51*'Datos Generales'!AL312)</f>
        <v/>
      </c>
      <c r="AM35" s="46" t="str">
        <f>IF('Datos Generales'!AM312=0,"",Índice!$G$51*'Datos Generales'!AM312)</f>
        <v/>
      </c>
      <c r="AN35" s="46" t="str">
        <f>IF('Datos Generales'!AN312=0,"",Índice!$G$51*'Datos Generales'!AN312)</f>
        <v/>
      </c>
      <c r="AO35" s="46" t="str">
        <f>IF('Datos Generales'!AO312=0,"",Índice!$G$51*'Datos Generales'!AO312)</f>
        <v/>
      </c>
      <c r="AP35" s="46" t="str">
        <f>IF('Datos Generales'!AP312=0,"",Índice!$G$51*'Datos Generales'!AP312)</f>
        <v/>
      </c>
      <c r="AQ35" s="46">
        <f>IF('Datos Generales'!AQ312=0,"",Índice!$G$51*'Datos Generales'!AQ312)</f>
        <v>1556651.4387891472</v>
      </c>
      <c r="AS35" s="46">
        <f>Índice!$F$51*'Datos Generales'!AS312</f>
        <v>1452979.7545807678</v>
      </c>
      <c r="AT35" s="71">
        <f t="shared" si="0"/>
        <v>7.1351086538911979E-2</v>
      </c>
    </row>
    <row r="36" spans="2:46">
      <c r="B36" s="73" t="s">
        <v>319</v>
      </c>
      <c r="C36" s="46" t="str">
        <f>IF('Datos Generales'!C313=0,"",Índice!$G$51*'Datos Generales'!C313)</f>
        <v/>
      </c>
      <c r="D36" s="46" t="str">
        <f>IF('Datos Generales'!D313=0,"",Índice!$G$51*'Datos Generales'!D313)</f>
        <v/>
      </c>
      <c r="E36" s="46">
        <f>IF('Datos Generales'!E313=0,"",Índice!$G$51*'Datos Generales'!E313)</f>
        <v>412.26289766017777</v>
      </c>
      <c r="F36" s="46" t="str">
        <f>IF('Datos Generales'!F313=0,"",Índice!$G$51*'Datos Generales'!F313)</f>
        <v/>
      </c>
      <c r="G36" s="46">
        <f>IF('Datos Generales'!G313=0,"",Índice!$G$51*'Datos Generales'!G313)</f>
        <v>14832.088233006412</v>
      </c>
      <c r="H36" s="46" t="str">
        <f>IF('Datos Generales'!H313=0,"",Índice!$G$51*'Datos Generales'!H313)</f>
        <v/>
      </c>
      <c r="I36" s="46">
        <f>IF('Datos Generales'!I313=0,"",Índice!$G$51*'Datos Generales'!I313)</f>
        <v>659.37873441709507</v>
      </c>
      <c r="J36" s="46" t="str">
        <f>IF('Datos Generales'!J313=0,"",Índice!$G$51*'Datos Generales'!J313)</f>
        <v/>
      </c>
      <c r="K36" s="46" t="str">
        <f>IF('Datos Generales'!K313=0,"",Índice!$G$51*'Datos Generales'!K313)</f>
        <v/>
      </c>
      <c r="L36" s="46">
        <f>IF('Datos Generales'!L313=0,"",Índice!$G$51*'Datos Generales'!L313)</f>
        <v>2612.3241951336786</v>
      </c>
      <c r="M36" s="46">
        <f>IF('Datos Generales'!M313=0,"",Índice!$G$51*'Datos Generales'!M313)</f>
        <v>33622.526003917381</v>
      </c>
      <c r="N36" s="46" t="str">
        <f>IF('Datos Generales'!N313=0,"",Índice!$G$51*'Datos Generales'!N313)</f>
        <v/>
      </c>
      <c r="O36" s="46" t="str">
        <f>IF('Datos Generales'!O313=0,"",Índice!$G$51*'Datos Generales'!O313)</f>
        <v/>
      </c>
      <c r="P36" s="46">
        <f>IF('Datos Generales'!P313=0,"",Índice!$G$51*'Datos Generales'!P313)</f>
        <v>14909.737592012501</v>
      </c>
      <c r="Q36" s="46" t="str">
        <f>IF('Datos Generales'!Q313=0,"",Índice!$G$51*'Datos Generales'!Q313)</f>
        <v/>
      </c>
      <c r="R36" s="46">
        <f>IF('Datos Generales'!R313=0,"",Índice!$G$51*'Datos Generales'!R313)</f>
        <v>147.5647181111716</v>
      </c>
      <c r="S36" s="46" t="str">
        <f>IF('Datos Generales'!S313=0,"",Índice!$G$51*'Datos Generales'!S313)</f>
        <v/>
      </c>
      <c r="T36" s="46">
        <f>IF('Datos Generales'!T313=0,"",Índice!$G$51*'Datos Generales'!T313)</f>
        <v>905.01057127300749</v>
      </c>
      <c r="U36" s="46">
        <f>IF('Datos Generales'!U313=0,"",Índice!$G$51*'Datos Generales'!U313)</f>
        <v>9053.9948098231525</v>
      </c>
      <c r="V36" s="46">
        <f>IF('Datos Generales'!V313=0,"",Índice!$G$51*'Datos Generales'!V313)</f>
        <v>33.985405279272527</v>
      </c>
      <c r="W36" s="46">
        <f>IF('Datos Generales'!W313=0,"",Índice!$G$51*'Datos Generales'!W313)</f>
        <v>6510.220060811339</v>
      </c>
      <c r="X36" s="46">
        <f>IF('Datos Generales'!X313=0,"",Índice!$G$51*'Datos Generales'!X313)</f>
        <v>608.24594650016616</v>
      </c>
      <c r="Y36" s="46">
        <f>IF('Datos Generales'!Y313=0,"",Índice!$G$51*'Datos Generales'!Y313)</f>
        <v>785.81858422723633</v>
      </c>
      <c r="Z36" s="46">
        <f>IF('Datos Generales'!Z313=0,"",Índice!$G$51*'Datos Generales'!Z313)</f>
        <v>174.12548348547952</v>
      </c>
      <c r="AA36" s="46">
        <f>IF('Datos Generales'!AA313=0,"",Índice!$G$51*'Datos Generales'!AA313)</f>
        <v>2327.0500844994731</v>
      </c>
      <c r="AB36" s="46">
        <f>IF('Datos Generales'!AB313=0,"",Índice!$G$51*'Datos Generales'!AB313)</f>
        <v>44.945587996125042</v>
      </c>
      <c r="AC36" s="46" t="str">
        <f>IF('Datos Generales'!AC313=0,"",Índice!$G$51*'Datos Generales'!AC313)</f>
        <v/>
      </c>
      <c r="AD36" s="46" t="str">
        <f>IF('Datos Generales'!AD313=0,"",Índice!$G$51*'Datos Generales'!AD313)</f>
        <v/>
      </c>
      <c r="AE36" s="46" t="str">
        <f>IF('Datos Generales'!AE313=0,"",Índice!$G$51*'Datos Generales'!AE313)</f>
        <v/>
      </c>
      <c r="AF36" s="46" t="str">
        <f>IF('Datos Generales'!AF313=0,"",Índice!$G$51*'Datos Generales'!AF313)</f>
        <v/>
      </c>
      <c r="AG36" s="46" t="str">
        <f>IF('Datos Generales'!AG313=0,"",Índice!$G$51*'Datos Generales'!AG313)</f>
        <v/>
      </c>
      <c r="AH36" s="46" t="str">
        <f>IF('Datos Generales'!AH313=0,"",Índice!$G$51*'Datos Generales'!AH313)</f>
        <v/>
      </c>
      <c r="AI36" s="46" t="str">
        <f>IF('Datos Generales'!AI313=0,"",Índice!$G$51*'Datos Generales'!AI313)</f>
        <v/>
      </c>
      <c r="AJ36" s="46" t="str">
        <f>IF('Datos Generales'!AJ313=0,"",Índice!$G$51*'Datos Generales'!AJ313)</f>
        <v/>
      </c>
      <c r="AK36" s="46" t="str">
        <f>IF('Datos Generales'!AK313=0,"",Índice!$G$51*'Datos Generales'!AK313)</f>
        <v/>
      </c>
      <c r="AL36" s="46" t="str">
        <f>IF('Datos Generales'!AL313=0,"",Índice!$G$51*'Datos Generales'!AL313)</f>
        <v/>
      </c>
      <c r="AM36" s="46" t="str">
        <f>IF('Datos Generales'!AM313=0,"",Índice!$G$51*'Datos Generales'!AM313)</f>
        <v/>
      </c>
      <c r="AN36" s="46" t="str">
        <f>IF('Datos Generales'!AN313=0,"",Índice!$G$51*'Datos Generales'!AN313)</f>
        <v/>
      </c>
      <c r="AO36" s="46" t="str">
        <f>IF('Datos Generales'!AO313=0,"",Índice!$G$51*'Datos Generales'!AO313)</f>
        <v/>
      </c>
      <c r="AP36" s="46" t="str">
        <f>IF('Datos Generales'!AP313=0,"",Índice!$G$51*'Datos Generales'!AP313)</f>
        <v/>
      </c>
      <c r="AQ36" s="46">
        <f>IF('Datos Generales'!AQ313=0,"",Índice!$G$51*'Datos Generales'!AQ313)</f>
        <v>87639.278908153676</v>
      </c>
      <c r="AS36" s="46">
        <f>Índice!$F$51*'Datos Generales'!AS313</f>
        <v>60384.131669917027</v>
      </c>
      <c r="AT36" s="71">
        <f t="shared" si="0"/>
        <v>0.45136274190748993</v>
      </c>
    </row>
    <row r="37" spans="2:46">
      <c r="B37" s="73" t="s">
        <v>320</v>
      </c>
      <c r="C37" s="46" t="str">
        <f>IF('Datos Generales'!C314=0,"",Índice!$G$51*'Datos Generales'!C314)</f>
        <v/>
      </c>
      <c r="D37" s="46" t="str">
        <f>IF('Datos Generales'!D314=0,"",Índice!$G$51*'Datos Generales'!D314)</f>
        <v/>
      </c>
      <c r="E37" s="46">
        <f>IF('Datos Generales'!E314=0,"",Índice!$G$51*'Datos Generales'!E314)</f>
        <v>2733.7468003337549</v>
      </c>
      <c r="F37" s="46" t="str">
        <f>IF('Datos Generales'!F314=0,"",Índice!$G$51*'Datos Generales'!F314)</f>
        <v/>
      </c>
      <c r="G37" s="46" t="str">
        <f>IF('Datos Generales'!G314=0,"",Índice!$G$51*'Datos Generales'!G314)</f>
        <v/>
      </c>
      <c r="H37" s="46">
        <f>IF('Datos Generales'!H314=0,"",Índice!$G$51*'Datos Generales'!H314)</f>
        <v>814.32389814808266</v>
      </c>
      <c r="I37" s="46">
        <f>IF('Datos Generales'!I314=0,"",Índice!$G$51*'Datos Generales'!I314)</f>
        <v>237.89783695490769</v>
      </c>
      <c r="J37" s="46">
        <f>IF('Datos Generales'!J314=0,"",Índice!$G$51*'Datos Generales'!J314)</f>
        <v>940.01244511069785</v>
      </c>
      <c r="K37" s="46" t="str">
        <f>IF('Datos Generales'!K314=0,"",Índice!$G$51*'Datos Generales'!K314)</f>
        <v/>
      </c>
      <c r="L37" s="46">
        <f>IF('Datos Generales'!L314=0,"",Índice!$G$51*'Datos Generales'!L314)</f>
        <v>331.19197290359989</v>
      </c>
      <c r="M37" s="46" t="str">
        <f>IF('Datos Generales'!M314=0,"",Índice!$G$51*'Datos Generales'!M314)</f>
        <v/>
      </c>
      <c r="N37" s="46" t="str">
        <f>IF('Datos Generales'!N314=0,"",Índice!$G$51*'Datos Generales'!N314)</f>
        <v/>
      </c>
      <c r="O37" s="46" t="str">
        <f>IF('Datos Generales'!O314=0,"",Índice!$G$51*'Datos Generales'!O314)</f>
        <v/>
      </c>
      <c r="P37" s="46">
        <f>IF('Datos Generales'!P314=0,"",Índice!$G$51*'Datos Generales'!P314)</f>
        <v>43866.805495647743</v>
      </c>
      <c r="Q37" s="46" t="str">
        <f>IF('Datos Generales'!Q314=0,"",Índice!$G$51*'Datos Generales'!Q314)</f>
        <v/>
      </c>
      <c r="R37" s="46">
        <f>IF('Datos Generales'!R314=0,"",Índice!$G$51*'Datos Generales'!R314)</f>
        <v>420.99476032555276</v>
      </c>
      <c r="S37" s="46" t="str">
        <f>IF('Datos Generales'!S314=0,"",Índice!$G$51*'Datos Generales'!S314)</f>
        <v/>
      </c>
      <c r="T37" s="46">
        <f>IF('Datos Generales'!T314=0,"",Índice!$G$51*'Datos Generales'!T314)</f>
        <v>2104.2666930653863</v>
      </c>
      <c r="U37" s="46" t="str">
        <f>IF('Datos Generales'!U314=0,"",Índice!$G$51*'Datos Generales'!U314)</f>
        <v/>
      </c>
      <c r="V37" s="46" t="str">
        <f>IF('Datos Generales'!V314=0,"",Índice!$G$51*'Datos Generales'!V314)</f>
        <v/>
      </c>
      <c r="W37" s="46">
        <f>IF('Datos Generales'!W314=0,"",Índice!$G$51*'Datos Generales'!W314)</f>
        <v>86.456087002637531</v>
      </c>
      <c r="X37" s="46" t="str">
        <f>IF('Datos Generales'!X314=0,"",Índice!$G$51*'Datos Generales'!X314)</f>
        <v/>
      </c>
      <c r="Y37" s="46">
        <f>IF('Datos Generales'!Y314=0,"",Índice!$G$51*'Datos Generales'!Y314)</f>
        <v>477.87280531179948</v>
      </c>
      <c r="Z37" s="46" t="str">
        <f>IF('Datos Generales'!Z314=0,"",Índice!$G$51*'Datos Generales'!Z314)</f>
        <v/>
      </c>
      <c r="AA37" s="46" t="str">
        <f>IF('Datos Generales'!AA314=0,"",Índice!$G$51*'Datos Generales'!AA314)</f>
        <v/>
      </c>
      <c r="AB37" s="46">
        <f>IF('Datos Generales'!AB314=0,"",Índice!$G$51*'Datos Generales'!AB314)</f>
        <v>175.53970061023469</v>
      </c>
      <c r="AC37" s="46" t="str">
        <f>IF('Datos Generales'!AC314=0,"",Índice!$G$51*'Datos Generales'!AC314)</f>
        <v/>
      </c>
      <c r="AD37" s="46" t="str">
        <f>IF('Datos Generales'!AD314=0,"",Índice!$G$51*'Datos Generales'!AD314)</f>
        <v/>
      </c>
      <c r="AE37" s="46" t="str">
        <f>IF('Datos Generales'!AE314=0,"",Índice!$G$51*'Datos Generales'!AE314)</f>
        <v/>
      </c>
      <c r="AF37" s="46" t="str">
        <f>IF('Datos Generales'!AF314=0,"",Índice!$G$51*'Datos Generales'!AF314)</f>
        <v/>
      </c>
      <c r="AG37" s="46" t="str">
        <f>IF('Datos Generales'!AG314=0,"",Índice!$G$51*'Datos Generales'!AG314)</f>
        <v/>
      </c>
      <c r="AH37" s="46" t="str">
        <f>IF('Datos Generales'!AH314=0,"",Índice!$G$51*'Datos Generales'!AH314)</f>
        <v/>
      </c>
      <c r="AI37" s="46" t="str">
        <f>IF('Datos Generales'!AI314=0,"",Índice!$G$51*'Datos Generales'!AI314)</f>
        <v/>
      </c>
      <c r="AJ37" s="46" t="str">
        <f>IF('Datos Generales'!AJ314=0,"",Índice!$G$51*'Datos Generales'!AJ314)</f>
        <v/>
      </c>
      <c r="AK37" s="46" t="str">
        <f>IF('Datos Generales'!AK314=0,"",Índice!$G$51*'Datos Generales'!AK314)</f>
        <v/>
      </c>
      <c r="AL37" s="46" t="str">
        <f>IF('Datos Generales'!AL314=0,"",Índice!$G$51*'Datos Generales'!AL314)</f>
        <v/>
      </c>
      <c r="AM37" s="46" t="str">
        <f>IF('Datos Generales'!AM314=0,"",Índice!$G$51*'Datos Generales'!AM314)</f>
        <v/>
      </c>
      <c r="AN37" s="46" t="str">
        <f>IF('Datos Generales'!AN314=0,"",Índice!$G$51*'Datos Generales'!AN314)</f>
        <v/>
      </c>
      <c r="AO37" s="46" t="str">
        <f>IF('Datos Generales'!AO314=0,"",Índice!$G$51*'Datos Generales'!AO314)</f>
        <v/>
      </c>
      <c r="AP37" s="46" t="str">
        <f>IF('Datos Generales'!AP314=0,"",Índice!$G$51*'Datos Generales'!AP314)</f>
        <v/>
      </c>
      <c r="AQ37" s="46">
        <f>IF('Datos Generales'!AQ314=0,"",Índice!$G$51*'Datos Generales'!AQ314)</f>
        <v>52189.108495414403</v>
      </c>
      <c r="AS37" s="46">
        <f>Índice!$F$51*'Datos Generales'!AS314</f>
        <v>49180.192317092507</v>
      </c>
      <c r="AT37" s="71">
        <f t="shared" si="0"/>
        <v>6.1181464255400053E-2</v>
      </c>
    </row>
    <row r="38" spans="2:46">
      <c r="B38" s="73" t="s">
        <v>321</v>
      </c>
      <c r="C38" s="46" t="str">
        <f>IF('Datos Generales'!C315=0,"",Índice!$G$51*'Datos Generales'!C315)</f>
        <v/>
      </c>
      <c r="D38" s="46" t="str">
        <f>IF('Datos Generales'!D315=0,"",Índice!$G$51*'Datos Generales'!D315)</f>
        <v/>
      </c>
      <c r="E38" s="46" t="str">
        <f>IF('Datos Generales'!E315=0,"",Índice!$G$51*'Datos Generales'!E315)</f>
        <v/>
      </c>
      <c r="F38" s="46" t="str">
        <f>IF('Datos Generales'!F315=0,"",Índice!$G$51*'Datos Generales'!F315)</f>
        <v/>
      </c>
      <c r="G38" s="46">
        <f>IF('Datos Generales'!G315=0,"",Índice!$G$51*'Datos Generales'!G315)</f>
        <v>1057.7018264614167</v>
      </c>
      <c r="H38" s="46" t="str">
        <f>IF('Datos Generales'!H315=0,"",Índice!$G$51*'Datos Generales'!H315)</f>
        <v/>
      </c>
      <c r="I38" s="46" t="str">
        <f>IF('Datos Generales'!I315=0,"",Índice!$G$51*'Datos Generales'!I315)</f>
        <v/>
      </c>
      <c r="J38" s="46" t="str">
        <f>IF('Datos Generales'!J315=0,"",Índice!$G$51*'Datos Generales'!J315)</f>
        <v/>
      </c>
      <c r="K38" s="46">
        <f>IF('Datos Generales'!K315=0,"",Índice!$G$51*'Datos Generales'!K315)</f>
        <v>56973.327865027117</v>
      </c>
      <c r="L38" s="46" t="str">
        <f>IF('Datos Generales'!L315=0,"",Índice!$G$51*'Datos Generales'!L315)</f>
        <v/>
      </c>
      <c r="M38" s="46">
        <f>IF('Datos Generales'!M315=0,"",Índice!$G$51*'Datos Generales'!M315)</f>
        <v>60993.416819284263</v>
      </c>
      <c r="N38" s="46">
        <f>IF('Datos Generales'!N315=0,"",Índice!$G$51*'Datos Generales'!N315)</f>
        <v>10550.545887810154</v>
      </c>
      <c r="O38" s="46" t="str">
        <f>IF('Datos Generales'!O315=0,"",Índice!$G$51*'Datos Generales'!O315)</f>
        <v/>
      </c>
      <c r="P38" s="46" t="str">
        <f>IF('Datos Generales'!P315=0,"",Índice!$G$51*'Datos Generales'!P315)</f>
        <v/>
      </c>
      <c r="Q38" s="46" t="str">
        <f>IF('Datos Generales'!Q315=0,"",Índice!$G$51*'Datos Generales'!Q315)</f>
        <v/>
      </c>
      <c r="R38" s="46" t="str">
        <f>IF('Datos Generales'!R315=0,"",Índice!$G$51*'Datos Generales'!R315)</f>
        <v/>
      </c>
      <c r="S38" s="46" t="str">
        <f>IF('Datos Generales'!S315=0,"",Índice!$G$51*'Datos Generales'!S315)</f>
        <v/>
      </c>
      <c r="T38" s="46" t="str">
        <f>IF('Datos Generales'!T315=0,"",Índice!$G$51*'Datos Generales'!T315)</f>
        <v/>
      </c>
      <c r="U38" s="46">
        <f>IF('Datos Generales'!U315=0,"",Índice!$G$51*'Datos Generales'!U315)</f>
        <v>8199.4541121898437</v>
      </c>
      <c r="V38" s="46" t="str">
        <f>IF('Datos Generales'!V315=0,"",Índice!$G$51*'Datos Generales'!V315)</f>
        <v/>
      </c>
      <c r="W38" s="46">
        <f>IF('Datos Generales'!W315=0,"",Índice!$G$51*'Datos Generales'!W315)</f>
        <v>9597.7639901429047</v>
      </c>
      <c r="X38" s="46" t="str">
        <f>IF('Datos Generales'!X315=0,"",Índice!$G$51*'Datos Generales'!X315)</f>
        <v/>
      </c>
      <c r="Y38" s="46" t="str">
        <f>IF('Datos Generales'!Y315=0,"",Índice!$G$51*'Datos Generales'!Y315)</f>
        <v/>
      </c>
      <c r="Z38" s="46" t="str">
        <f>IF('Datos Generales'!Z315=0,"",Índice!$G$51*'Datos Generales'!Z315)</f>
        <v/>
      </c>
      <c r="AA38" s="46" t="str">
        <f>IF('Datos Generales'!AA315=0,"",Índice!$G$51*'Datos Generales'!AA315)</f>
        <v/>
      </c>
      <c r="AB38" s="46" t="str">
        <f>IF('Datos Generales'!AB315=0,"",Índice!$G$51*'Datos Generales'!AB315)</f>
        <v/>
      </c>
      <c r="AC38" s="46" t="str">
        <f>IF('Datos Generales'!AC315=0,"",Índice!$G$51*'Datos Generales'!AC315)</f>
        <v/>
      </c>
      <c r="AD38" s="46" t="str">
        <f>IF('Datos Generales'!AD315=0,"",Índice!$G$51*'Datos Generales'!AD315)</f>
        <v/>
      </c>
      <c r="AE38" s="46" t="str">
        <f>IF('Datos Generales'!AE315=0,"",Índice!$G$51*'Datos Generales'!AE315)</f>
        <v/>
      </c>
      <c r="AF38" s="46" t="str">
        <f>IF('Datos Generales'!AF315=0,"",Índice!$G$51*'Datos Generales'!AF315)</f>
        <v/>
      </c>
      <c r="AG38" s="46" t="str">
        <f>IF('Datos Generales'!AG315=0,"",Índice!$G$51*'Datos Generales'!AG315)</f>
        <v/>
      </c>
      <c r="AH38" s="46" t="str">
        <f>IF('Datos Generales'!AH315=0,"",Índice!$G$51*'Datos Generales'!AH315)</f>
        <v/>
      </c>
      <c r="AI38" s="46" t="str">
        <f>IF('Datos Generales'!AI315=0,"",Índice!$G$51*'Datos Generales'!AI315)</f>
        <v/>
      </c>
      <c r="AJ38" s="46" t="str">
        <f>IF('Datos Generales'!AJ315=0,"",Índice!$G$51*'Datos Generales'!AJ315)</f>
        <v/>
      </c>
      <c r="AK38" s="46" t="str">
        <f>IF('Datos Generales'!AK315=0,"",Índice!$G$51*'Datos Generales'!AK315)</f>
        <v/>
      </c>
      <c r="AL38" s="46" t="str">
        <f>IF('Datos Generales'!AL315=0,"",Índice!$G$51*'Datos Generales'!AL315)</f>
        <v/>
      </c>
      <c r="AM38" s="46" t="str">
        <f>IF('Datos Generales'!AM315=0,"",Índice!$G$51*'Datos Generales'!AM315)</f>
        <v/>
      </c>
      <c r="AN38" s="46" t="str">
        <f>IF('Datos Generales'!AN315=0,"",Índice!$G$51*'Datos Generales'!AN315)</f>
        <v/>
      </c>
      <c r="AO38" s="46" t="str">
        <f>IF('Datos Generales'!AO315=0,"",Índice!$G$51*'Datos Generales'!AO315)</f>
        <v/>
      </c>
      <c r="AP38" s="46" t="str">
        <f>IF('Datos Generales'!AP315=0,"",Índice!$G$51*'Datos Generales'!AP315)</f>
        <v/>
      </c>
      <c r="AQ38" s="46">
        <f>IF('Datos Generales'!AQ315=0,"",Índice!$G$51*'Datos Generales'!AQ315)</f>
        <v>147372.21050091568</v>
      </c>
      <c r="AS38" s="46">
        <f>Índice!$F$51*'Datos Generales'!AS315</f>
        <v>120020.65793843643</v>
      </c>
      <c r="AT38" s="71">
        <f t="shared" si="0"/>
        <v>0.22789037347644769</v>
      </c>
    </row>
    <row r="39" spans="2:46">
      <c r="B39" s="73" t="s">
        <v>322</v>
      </c>
      <c r="C39" s="46" t="str">
        <f>IF('Datos Generales'!C316=0,"",Índice!$G$51*'Datos Generales'!C316)</f>
        <v/>
      </c>
      <c r="D39" s="46" t="str">
        <f>IF('Datos Generales'!D316=0,"",Índice!$G$51*'Datos Generales'!D316)</f>
        <v/>
      </c>
      <c r="E39" s="46" t="str">
        <f>IF('Datos Generales'!E316=0,"",Índice!$G$51*'Datos Generales'!E316)</f>
        <v/>
      </c>
      <c r="F39" s="46" t="str">
        <f>IF('Datos Generales'!F316=0,"",Índice!$G$51*'Datos Generales'!F316)</f>
        <v/>
      </c>
      <c r="G39" s="46">
        <f>IF('Datos Generales'!G316=0,"",Índice!$G$51*'Datos Generales'!G316)</f>
        <v>467.53134258702738</v>
      </c>
      <c r="H39" s="46" t="str">
        <f>IF('Datos Generales'!H316=0,"",Índice!$G$51*'Datos Generales'!H316)</f>
        <v/>
      </c>
      <c r="I39" s="46" t="str">
        <f>IF('Datos Generales'!I316=0,"",Índice!$G$51*'Datos Generales'!I316)</f>
        <v/>
      </c>
      <c r="J39" s="46" t="str">
        <f>IF('Datos Generales'!J316=0,"",Índice!$G$51*'Datos Generales'!J316)</f>
        <v/>
      </c>
      <c r="K39" s="46">
        <f>IF('Datos Generales'!K316=0,"",Índice!$G$51*'Datos Generales'!K316)</f>
        <v>67794.431166516995</v>
      </c>
      <c r="L39" s="46" t="str">
        <f>IF('Datos Generales'!L316=0,"",Índice!$G$51*'Datos Generales'!L316)</f>
        <v/>
      </c>
      <c r="M39" s="46">
        <f>IF('Datos Generales'!M316=0,"",Índice!$G$51*'Datos Generales'!M316)</f>
        <v>16577.762496376068</v>
      </c>
      <c r="N39" s="46">
        <f>IF('Datos Generales'!N316=0,"",Índice!$G$51*'Datos Generales'!N316)</f>
        <v>1405.024713444255</v>
      </c>
      <c r="O39" s="46" t="str">
        <f>IF('Datos Generales'!O316=0,"",Índice!$G$51*'Datos Generales'!O316)</f>
        <v/>
      </c>
      <c r="P39" s="46" t="str">
        <f>IF('Datos Generales'!P316=0,"",Índice!$G$51*'Datos Generales'!P316)</f>
        <v/>
      </c>
      <c r="Q39" s="46" t="str">
        <f>IF('Datos Generales'!Q316=0,"",Índice!$G$51*'Datos Generales'!Q316)</f>
        <v/>
      </c>
      <c r="R39" s="46" t="str">
        <f>IF('Datos Generales'!R316=0,"",Índice!$G$51*'Datos Generales'!R316)</f>
        <v/>
      </c>
      <c r="S39" s="46" t="str">
        <f>IF('Datos Generales'!S316=0,"",Índice!$G$51*'Datos Generales'!S316)</f>
        <v/>
      </c>
      <c r="T39" s="46" t="str">
        <f>IF('Datos Generales'!T316=0,"",Índice!$G$51*'Datos Generales'!T316)</f>
        <v/>
      </c>
      <c r="U39" s="46">
        <f>IF('Datos Generales'!U316=0,"",Índice!$G$51*'Datos Generales'!U316)</f>
        <v>1662.4122301496948</v>
      </c>
      <c r="V39" s="46" t="str">
        <f>IF('Datos Generales'!V316=0,"",Índice!$G$51*'Datos Generales'!V316)</f>
        <v/>
      </c>
      <c r="W39" s="46">
        <f>IF('Datos Generales'!W316=0,"",Índice!$G$51*'Datos Generales'!W316)</f>
        <v>5632.2978906951585</v>
      </c>
      <c r="X39" s="46" t="str">
        <f>IF('Datos Generales'!X316=0,"",Índice!$G$51*'Datos Generales'!X316)</f>
        <v/>
      </c>
      <c r="Y39" s="46" t="str">
        <f>IF('Datos Generales'!Y316=0,"",Índice!$G$51*'Datos Generales'!Y316)</f>
        <v/>
      </c>
      <c r="Z39" s="46" t="str">
        <f>IF('Datos Generales'!Z316=0,"",Índice!$G$51*'Datos Generales'!Z316)</f>
        <v/>
      </c>
      <c r="AA39" s="46" t="str">
        <f>IF('Datos Generales'!AA316=0,"",Índice!$G$51*'Datos Generales'!AA316)</f>
        <v/>
      </c>
      <c r="AB39" s="46" t="str">
        <f>IF('Datos Generales'!AB316=0,"",Índice!$G$51*'Datos Generales'!AB316)</f>
        <v/>
      </c>
      <c r="AC39" s="46" t="str">
        <f>IF('Datos Generales'!AC316=0,"",Índice!$G$51*'Datos Generales'!AC316)</f>
        <v/>
      </c>
      <c r="AD39" s="46" t="str">
        <f>IF('Datos Generales'!AD316=0,"",Índice!$G$51*'Datos Generales'!AD316)</f>
        <v/>
      </c>
      <c r="AE39" s="46" t="str">
        <f>IF('Datos Generales'!AE316=0,"",Índice!$G$51*'Datos Generales'!AE316)</f>
        <v/>
      </c>
      <c r="AF39" s="46" t="str">
        <f>IF('Datos Generales'!AF316=0,"",Índice!$G$51*'Datos Generales'!AF316)</f>
        <v/>
      </c>
      <c r="AG39" s="46" t="str">
        <f>IF('Datos Generales'!AG316=0,"",Índice!$G$51*'Datos Generales'!AG316)</f>
        <v/>
      </c>
      <c r="AH39" s="46" t="str">
        <f>IF('Datos Generales'!AH316=0,"",Índice!$G$51*'Datos Generales'!AH316)</f>
        <v/>
      </c>
      <c r="AI39" s="46" t="str">
        <f>IF('Datos Generales'!AI316=0,"",Índice!$G$51*'Datos Generales'!AI316)</f>
        <v/>
      </c>
      <c r="AJ39" s="46" t="str">
        <f>IF('Datos Generales'!AJ316=0,"",Índice!$G$51*'Datos Generales'!AJ316)</f>
        <v/>
      </c>
      <c r="AK39" s="46" t="str">
        <f>IF('Datos Generales'!AK316=0,"",Índice!$G$51*'Datos Generales'!AK316)</f>
        <v/>
      </c>
      <c r="AL39" s="46" t="str">
        <f>IF('Datos Generales'!AL316=0,"",Índice!$G$51*'Datos Generales'!AL316)</f>
        <v/>
      </c>
      <c r="AM39" s="46" t="str">
        <f>IF('Datos Generales'!AM316=0,"",Índice!$G$51*'Datos Generales'!AM316)</f>
        <v/>
      </c>
      <c r="AN39" s="46" t="str">
        <f>IF('Datos Generales'!AN316=0,"",Índice!$G$51*'Datos Generales'!AN316)</f>
        <v/>
      </c>
      <c r="AO39" s="46" t="str">
        <f>IF('Datos Generales'!AO316=0,"",Índice!$G$51*'Datos Generales'!AO316)</f>
        <v/>
      </c>
      <c r="AP39" s="46" t="str">
        <f>IF('Datos Generales'!AP316=0,"",Índice!$G$51*'Datos Generales'!AP316)</f>
        <v/>
      </c>
      <c r="AQ39" s="46">
        <f>IF('Datos Generales'!AQ316=0,"",Índice!$G$51*'Datos Generales'!AQ316)</f>
        <v>93539.459839769203</v>
      </c>
      <c r="AS39" s="46">
        <f>Índice!$F$51*'Datos Generales'!AS316</f>
        <v>72809.867934466558</v>
      </c>
      <c r="AT39" s="71">
        <f t="shared" si="0"/>
        <v>0.28470854972516335</v>
      </c>
    </row>
    <row r="40" spans="2:46">
      <c r="B40" s="73" t="s">
        <v>323</v>
      </c>
      <c r="C40" s="46" t="str">
        <f>IF('Datos Generales'!C317=0,"",Índice!$G$51*'Datos Generales'!C317)</f>
        <v/>
      </c>
      <c r="D40" s="46" t="str">
        <f>IF('Datos Generales'!D317=0,"",Índice!$G$51*'Datos Generales'!D317)</f>
        <v/>
      </c>
      <c r="E40" s="46" t="str">
        <f>IF('Datos Generales'!E317=0,"",Índice!$G$51*'Datos Generales'!E317)</f>
        <v/>
      </c>
      <c r="F40" s="46" t="str">
        <f>IF('Datos Generales'!F317=0,"",Índice!$G$51*'Datos Generales'!F317)</f>
        <v/>
      </c>
      <c r="G40" s="46" t="str">
        <f>IF('Datos Generales'!G317=0,"",Índice!$G$51*'Datos Generales'!G317)</f>
        <v/>
      </c>
      <c r="H40" s="46" t="str">
        <f>IF('Datos Generales'!H317=0,"",Índice!$G$51*'Datos Generales'!H317)</f>
        <v/>
      </c>
      <c r="I40" s="46" t="str">
        <f>IF('Datos Generales'!I317=0,"",Índice!$G$51*'Datos Generales'!I317)</f>
        <v/>
      </c>
      <c r="J40" s="46" t="str">
        <f>IF('Datos Generales'!J317=0,"",Índice!$G$51*'Datos Generales'!J317)</f>
        <v/>
      </c>
      <c r="K40" s="46" t="str">
        <f>IF('Datos Generales'!K317=0,"",Índice!$G$51*'Datos Generales'!K317)</f>
        <v/>
      </c>
      <c r="L40" s="46" t="str">
        <f>IF('Datos Generales'!L317=0,"",Índice!$G$51*'Datos Generales'!L317)</f>
        <v/>
      </c>
      <c r="M40" s="46" t="str">
        <f>IF('Datos Generales'!M317=0,"",Índice!$G$51*'Datos Generales'!M317)</f>
        <v/>
      </c>
      <c r="N40" s="46" t="str">
        <f>IF('Datos Generales'!N317=0,"",Índice!$G$51*'Datos Generales'!N317)</f>
        <v/>
      </c>
      <c r="O40" s="46" t="str">
        <f>IF('Datos Generales'!O317=0,"",Índice!$G$51*'Datos Generales'!O317)</f>
        <v/>
      </c>
      <c r="P40" s="46" t="str">
        <f>IF('Datos Generales'!P317=0,"",Índice!$G$51*'Datos Generales'!P317)</f>
        <v/>
      </c>
      <c r="Q40" s="46" t="str">
        <f>IF('Datos Generales'!Q317=0,"",Índice!$G$51*'Datos Generales'!Q317)</f>
        <v/>
      </c>
      <c r="R40" s="46" t="str">
        <f>IF('Datos Generales'!R317=0,"",Índice!$G$51*'Datos Generales'!R317)</f>
        <v/>
      </c>
      <c r="S40" s="46" t="str">
        <f>IF('Datos Generales'!S317=0,"",Índice!$G$51*'Datos Generales'!S317)</f>
        <v/>
      </c>
      <c r="T40" s="46" t="str">
        <f>IF('Datos Generales'!T317=0,"",Índice!$G$51*'Datos Generales'!T317)</f>
        <v/>
      </c>
      <c r="U40" s="46" t="str">
        <f>IF('Datos Generales'!U317=0,"",Índice!$G$51*'Datos Generales'!U317)</f>
        <v/>
      </c>
      <c r="V40" s="46" t="str">
        <f>IF('Datos Generales'!V317=0,"",Índice!$G$51*'Datos Generales'!V317)</f>
        <v/>
      </c>
      <c r="W40" s="46" t="str">
        <f>IF('Datos Generales'!W317=0,"",Índice!$G$51*'Datos Generales'!W317)</f>
        <v/>
      </c>
      <c r="X40" s="46" t="str">
        <f>IF('Datos Generales'!X317=0,"",Índice!$G$51*'Datos Generales'!X317)</f>
        <v/>
      </c>
      <c r="Y40" s="46" t="str">
        <f>IF('Datos Generales'!Y317=0,"",Índice!$G$51*'Datos Generales'!Y317)</f>
        <v/>
      </c>
      <c r="Z40" s="46" t="str">
        <f>IF('Datos Generales'!Z317=0,"",Índice!$G$51*'Datos Generales'!Z317)</f>
        <v/>
      </c>
      <c r="AA40" s="46" t="str">
        <f>IF('Datos Generales'!AA317=0,"",Índice!$G$51*'Datos Generales'!AA317)</f>
        <v/>
      </c>
      <c r="AB40" s="46" t="str">
        <f>IF('Datos Generales'!AB317=0,"",Índice!$G$51*'Datos Generales'!AB317)</f>
        <v/>
      </c>
      <c r="AC40" s="46" t="str">
        <f>IF('Datos Generales'!AC317=0,"",Índice!$G$51*'Datos Generales'!AC317)</f>
        <v/>
      </c>
      <c r="AD40" s="46" t="str">
        <f>IF('Datos Generales'!AD317=0,"",Índice!$G$51*'Datos Generales'!AD317)</f>
        <v/>
      </c>
      <c r="AE40" s="46" t="str">
        <f>IF('Datos Generales'!AE317=0,"",Índice!$G$51*'Datos Generales'!AE317)</f>
        <v/>
      </c>
      <c r="AF40" s="46" t="str">
        <f>IF('Datos Generales'!AF317=0,"",Índice!$G$51*'Datos Generales'!AF317)</f>
        <v/>
      </c>
      <c r="AG40" s="46" t="str">
        <f>IF('Datos Generales'!AG317=0,"",Índice!$G$51*'Datos Generales'!AG317)</f>
        <v/>
      </c>
      <c r="AH40" s="46" t="str">
        <f>IF('Datos Generales'!AH317=0,"",Índice!$G$51*'Datos Generales'!AH317)</f>
        <v/>
      </c>
      <c r="AI40" s="46" t="str">
        <f>IF('Datos Generales'!AI317=0,"",Índice!$G$51*'Datos Generales'!AI317)</f>
        <v/>
      </c>
      <c r="AJ40" s="46" t="str">
        <f>IF('Datos Generales'!AJ317=0,"",Índice!$G$51*'Datos Generales'!AJ317)</f>
        <v/>
      </c>
      <c r="AK40" s="46" t="str">
        <f>IF('Datos Generales'!AK317=0,"",Índice!$G$51*'Datos Generales'!AK317)</f>
        <v/>
      </c>
      <c r="AL40" s="46" t="str">
        <f>IF('Datos Generales'!AL317=0,"",Índice!$G$51*'Datos Generales'!AL317)</f>
        <v/>
      </c>
      <c r="AM40" s="46" t="str">
        <f>IF('Datos Generales'!AM317=0,"",Índice!$G$51*'Datos Generales'!AM317)</f>
        <v/>
      </c>
      <c r="AN40" s="46" t="str">
        <f>IF('Datos Generales'!AN317=0,"",Índice!$G$51*'Datos Generales'!AN317)</f>
        <v/>
      </c>
      <c r="AO40" s="46" t="str">
        <f>IF('Datos Generales'!AO317=0,"",Índice!$G$51*'Datos Generales'!AO317)</f>
        <v/>
      </c>
      <c r="AP40" s="46" t="str">
        <f>IF('Datos Generales'!AP317=0,"",Índice!$G$51*'Datos Generales'!AP317)</f>
        <v/>
      </c>
      <c r="AQ40" s="46" t="str">
        <f>IF('Datos Generales'!AQ317=0,"",Índice!$G$51*'Datos Generales'!AQ317)</f>
        <v/>
      </c>
      <c r="AS40" s="46">
        <f>Índice!$F$51*'Datos Generales'!AS317</f>
        <v>0</v>
      </c>
      <c r="AT40" s="71" t="str">
        <f t="shared" si="0"/>
        <v/>
      </c>
    </row>
    <row r="41" spans="2:46">
      <c r="B41" s="73" t="s">
        <v>324</v>
      </c>
      <c r="C41" s="46" t="str">
        <f>IF('Datos Generales'!C318=0,"",Índice!$G$51*'Datos Generales'!C318)</f>
        <v/>
      </c>
      <c r="D41" s="46" t="str">
        <f>IF('Datos Generales'!D318=0,"",Índice!$G$51*'Datos Generales'!D318)</f>
        <v/>
      </c>
      <c r="E41" s="46" t="str">
        <f>IF('Datos Generales'!E318=0,"",Índice!$G$51*'Datos Generales'!E318)</f>
        <v/>
      </c>
      <c r="F41" s="46" t="str">
        <f>IF('Datos Generales'!F318=0,"",Índice!$G$51*'Datos Generales'!F318)</f>
        <v/>
      </c>
      <c r="G41" s="46" t="str">
        <f>IF('Datos Generales'!G318=0,"",Índice!$G$51*'Datos Generales'!G318)</f>
        <v/>
      </c>
      <c r="H41" s="46" t="str">
        <f>IF('Datos Generales'!H318=0,"",Índice!$G$51*'Datos Generales'!H318)</f>
        <v/>
      </c>
      <c r="I41" s="46" t="str">
        <f>IF('Datos Generales'!I318=0,"",Índice!$G$51*'Datos Generales'!I318)</f>
        <v/>
      </c>
      <c r="J41" s="46" t="str">
        <f>IF('Datos Generales'!J318=0,"",Índice!$G$51*'Datos Generales'!J318)</f>
        <v/>
      </c>
      <c r="K41" s="46" t="str">
        <f>IF('Datos Generales'!K318=0,"",Índice!$G$51*'Datos Generales'!K318)</f>
        <v/>
      </c>
      <c r="L41" s="46" t="str">
        <f>IF('Datos Generales'!L318=0,"",Índice!$G$51*'Datos Generales'!L318)</f>
        <v/>
      </c>
      <c r="M41" s="46" t="str">
        <f>IF('Datos Generales'!M318=0,"",Índice!$G$51*'Datos Generales'!M318)</f>
        <v/>
      </c>
      <c r="N41" s="46" t="str">
        <f>IF('Datos Generales'!N318=0,"",Índice!$G$51*'Datos Generales'!N318)</f>
        <v/>
      </c>
      <c r="O41" s="46" t="str">
        <f>IF('Datos Generales'!O318=0,"",Índice!$G$51*'Datos Generales'!O318)</f>
        <v/>
      </c>
      <c r="P41" s="46">
        <f>IF('Datos Generales'!P318=0,"",Índice!$G$51*'Datos Generales'!P318)</f>
        <v>19587.746869276838</v>
      </c>
      <c r="Q41" s="46" t="str">
        <f>IF('Datos Generales'!Q318=0,"",Índice!$G$51*'Datos Generales'!Q318)</f>
        <v/>
      </c>
      <c r="R41" s="46" t="str">
        <f>IF('Datos Generales'!R318=0,"",Índice!$G$51*'Datos Generales'!R318)</f>
        <v/>
      </c>
      <c r="S41" s="46" t="str">
        <f>IF('Datos Generales'!S318=0,"",Índice!$G$51*'Datos Generales'!S318)</f>
        <v/>
      </c>
      <c r="T41" s="46">
        <f>IF('Datos Generales'!T318=0,"",Índice!$G$51*'Datos Generales'!T318)</f>
        <v>12490.454034407901</v>
      </c>
      <c r="U41" s="46" t="str">
        <f>IF('Datos Generales'!U318=0,"",Índice!$G$51*'Datos Generales'!U318)</f>
        <v/>
      </c>
      <c r="V41" s="46">
        <f>IF('Datos Generales'!V318=0,"",Índice!$G$51*'Datos Generales'!V318)</f>
        <v>1274.1212408341053</v>
      </c>
      <c r="W41" s="46" t="str">
        <f>IF('Datos Generales'!W318=0,"",Índice!$G$51*'Datos Generales'!W318)</f>
        <v/>
      </c>
      <c r="X41" s="46" t="str">
        <f>IF('Datos Generales'!X318=0,"",Índice!$G$51*'Datos Generales'!X318)</f>
        <v/>
      </c>
      <c r="Y41" s="46" t="str">
        <f>IF('Datos Generales'!Y318=0,"",Índice!$G$51*'Datos Generales'!Y318)</f>
        <v/>
      </c>
      <c r="Z41" s="46" t="str">
        <f>IF('Datos Generales'!Z318=0,"",Índice!$G$51*'Datos Generales'!Z318)</f>
        <v/>
      </c>
      <c r="AA41" s="46" t="str">
        <f>IF('Datos Generales'!AA318=0,"",Índice!$G$51*'Datos Generales'!AA318)</f>
        <v/>
      </c>
      <c r="AB41" s="46" t="str">
        <f>IF('Datos Generales'!AB318=0,"",Índice!$G$51*'Datos Generales'!AB318)</f>
        <v/>
      </c>
      <c r="AC41" s="46" t="str">
        <f>IF('Datos Generales'!AC318=0,"",Índice!$G$51*'Datos Generales'!AC318)</f>
        <v/>
      </c>
      <c r="AD41" s="46" t="str">
        <f>IF('Datos Generales'!AD318=0,"",Índice!$G$51*'Datos Generales'!AD318)</f>
        <v/>
      </c>
      <c r="AE41" s="46" t="str">
        <f>IF('Datos Generales'!AE318=0,"",Índice!$G$51*'Datos Generales'!AE318)</f>
        <v/>
      </c>
      <c r="AF41" s="46" t="str">
        <f>IF('Datos Generales'!AF318=0,"",Índice!$G$51*'Datos Generales'!AF318)</f>
        <v/>
      </c>
      <c r="AG41" s="46" t="str">
        <f>IF('Datos Generales'!AG318=0,"",Índice!$G$51*'Datos Generales'!AG318)</f>
        <v/>
      </c>
      <c r="AH41" s="46" t="str">
        <f>IF('Datos Generales'!AH318=0,"",Índice!$G$51*'Datos Generales'!AH318)</f>
        <v/>
      </c>
      <c r="AI41" s="46" t="str">
        <f>IF('Datos Generales'!AI318=0,"",Índice!$G$51*'Datos Generales'!AI318)</f>
        <v/>
      </c>
      <c r="AJ41" s="46" t="str">
        <f>IF('Datos Generales'!AJ318=0,"",Índice!$G$51*'Datos Generales'!AJ318)</f>
        <v/>
      </c>
      <c r="AK41" s="46" t="str">
        <f>IF('Datos Generales'!AK318=0,"",Índice!$G$51*'Datos Generales'!AK318)</f>
        <v/>
      </c>
      <c r="AL41" s="46" t="str">
        <f>IF('Datos Generales'!AL318=0,"",Índice!$G$51*'Datos Generales'!AL318)</f>
        <v/>
      </c>
      <c r="AM41" s="46" t="str">
        <f>IF('Datos Generales'!AM318=0,"",Índice!$G$51*'Datos Generales'!AM318)</f>
        <v/>
      </c>
      <c r="AN41" s="46" t="str">
        <f>IF('Datos Generales'!AN318=0,"",Índice!$G$51*'Datos Generales'!AN318)</f>
        <v/>
      </c>
      <c r="AO41" s="46" t="str">
        <f>IF('Datos Generales'!AO318=0,"",Índice!$G$51*'Datos Generales'!AO318)</f>
        <v/>
      </c>
      <c r="AP41" s="46" t="str">
        <f>IF('Datos Generales'!AP318=0,"",Índice!$G$51*'Datos Generales'!AP318)</f>
        <v/>
      </c>
      <c r="AQ41" s="46">
        <f>IF('Datos Generales'!AQ318=0,"",Índice!$G$51*'Datos Generales'!AQ318)</f>
        <v>33352.322144518846</v>
      </c>
      <c r="AS41" s="46">
        <f>Índice!$F$51*'Datos Generales'!AS318</f>
        <v>27850.391207996021</v>
      </c>
      <c r="AT41" s="71">
        <f t="shared" si="0"/>
        <v>0.19755309343529759</v>
      </c>
    </row>
    <row r="42" spans="2:46">
      <c r="B42" s="73" t="s">
        <v>325</v>
      </c>
      <c r="C42" s="46" t="str">
        <f>IF('Datos Generales'!C319=0,"",Índice!$G$51*'Datos Generales'!C319)</f>
        <v/>
      </c>
      <c r="D42" s="46" t="str">
        <f>IF('Datos Generales'!D319=0,"",Índice!$G$51*'Datos Generales'!D319)</f>
        <v/>
      </c>
      <c r="E42" s="46" t="str">
        <f>IF('Datos Generales'!E319=0,"",Índice!$G$51*'Datos Generales'!E319)</f>
        <v/>
      </c>
      <c r="F42" s="46">
        <f>IF('Datos Generales'!F319=0,"",Índice!$G$51*'Datos Generales'!F319)</f>
        <v>25056.966433556543</v>
      </c>
      <c r="G42" s="46" t="str">
        <f>IF('Datos Generales'!G319=0,"",Índice!$G$51*'Datos Generales'!G319)</f>
        <v/>
      </c>
      <c r="H42" s="46" t="str">
        <f>IF('Datos Generales'!H319=0,"",Índice!$G$51*'Datos Generales'!H319)</f>
        <v/>
      </c>
      <c r="I42" s="46" t="str">
        <f>IF('Datos Generales'!I319=0,"",Índice!$G$51*'Datos Generales'!I319)</f>
        <v/>
      </c>
      <c r="J42" s="46" t="str">
        <f>IF('Datos Generales'!J319=0,"",Índice!$G$51*'Datos Generales'!J319)</f>
        <v/>
      </c>
      <c r="K42" s="46" t="str">
        <f>IF('Datos Generales'!K319=0,"",Índice!$G$51*'Datos Generales'!K319)</f>
        <v/>
      </c>
      <c r="L42" s="46" t="str">
        <f>IF('Datos Generales'!L319=0,"",Índice!$G$51*'Datos Generales'!L319)</f>
        <v/>
      </c>
      <c r="M42" s="46" t="str">
        <f>IF('Datos Generales'!M319=0,"",Índice!$G$51*'Datos Generales'!M319)</f>
        <v/>
      </c>
      <c r="N42" s="46" t="str">
        <f>IF('Datos Generales'!N319=0,"",Índice!$G$51*'Datos Generales'!N319)</f>
        <v/>
      </c>
      <c r="O42" s="46" t="str">
        <f>IF('Datos Generales'!O319=0,"",Índice!$G$51*'Datos Generales'!O319)</f>
        <v/>
      </c>
      <c r="P42" s="46" t="str">
        <f>IF('Datos Generales'!P319=0,"",Índice!$G$51*'Datos Generales'!P319)</f>
        <v/>
      </c>
      <c r="Q42" s="46" t="str">
        <f>IF('Datos Generales'!Q319=0,"",Índice!$G$51*'Datos Generales'!Q319)</f>
        <v/>
      </c>
      <c r="R42" s="46" t="str">
        <f>IF('Datos Generales'!R319=0,"",Índice!$G$51*'Datos Generales'!R319)</f>
        <v/>
      </c>
      <c r="S42" s="46" t="str">
        <f>IF('Datos Generales'!S319=0,"",Índice!$G$51*'Datos Generales'!S319)</f>
        <v/>
      </c>
      <c r="T42" s="46" t="str">
        <f>IF('Datos Generales'!T319=0,"",Índice!$G$51*'Datos Generales'!T319)</f>
        <v/>
      </c>
      <c r="U42" s="46" t="str">
        <f>IF('Datos Generales'!U319=0,"",Índice!$G$51*'Datos Generales'!U319)</f>
        <v/>
      </c>
      <c r="V42" s="46" t="str">
        <f>IF('Datos Generales'!V319=0,"",Índice!$G$51*'Datos Generales'!V319)</f>
        <v/>
      </c>
      <c r="W42" s="46" t="str">
        <f>IF('Datos Generales'!W319=0,"",Índice!$G$51*'Datos Generales'!W319)</f>
        <v/>
      </c>
      <c r="X42" s="46" t="str">
        <f>IF('Datos Generales'!X319=0,"",Índice!$G$51*'Datos Generales'!X319)</f>
        <v/>
      </c>
      <c r="Y42" s="46" t="str">
        <f>IF('Datos Generales'!Y319=0,"",Índice!$G$51*'Datos Generales'!Y319)</f>
        <v/>
      </c>
      <c r="Z42" s="46">
        <f>IF('Datos Generales'!Z319=0,"",Índice!$G$51*'Datos Generales'!Z319)</f>
        <v>1.5026056950523614</v>
      </c>
      <c r="AA42" s="46" t="str">
        <f>IF('Datos Generales'!AA319=0,"",Índice!$G$51*'Datos Generales'!AA319)</f>
        <v/>
      </c>
      <c r="AB42" s="46" t="str">
        <f>IF('Datos Generales'!AB319=0,"",Índice!$G$51*'Datos Generales'!AB319)</f>
        <v/>
      </c>
      <c r="AC42" s="46" t="str">
        <f>IF('Datos Generales'!AC319=0,"",Índice!$G$51*'Datos Generales'!AC319)</f>
        <v/>
      </c>
      <c r="AD42" s="46" t="str">
        <f>IF('Datos Generales'!AD319=0,"",Índice!$G$51*'Datos Generales'!AD319)</f>
        <v/>
      </c>
      <c r="AE42" s="46" t="str">
        <f>IF('Datos Generales'!AE319=0,"",Índice!$G$51*'Datos Generales'!AE319)</f>
        <v/>
      </c>
      <c r="AF42" s="46" t="str">
        <f>IF('Datos Generales'!AF319=0,"",Índice!$G$51*'Datos Generales'!AF319)</f>
        <v/>
      </c>
      <c r="AG42" s="46" t="str">
        <f>IF('Datos Generales'!AG319=0,"",Índice!$G$51*'Datos Generales'!AG319)</f>
        <v/>
      </c>
      <c r="AH42" s="46" t="str">
        <f>IF('Datos Generales'!AH319=0,"",Índice!$G$51*'Datos Generales'!AH319)</f>
        <v/>
      </c>
      <c r="AI42" s="46" t="str">
        <f>IF('Datos Generales'!AI319=0,"",Índice!$G$51*'Datos Generales'!AI319)</f>
        <v/>
      </c>
      <c r="AJ42" s="46" t="str">
        <f>IF('Datos Generales'!AJ319=0,"",Índice!$G$51*'Datos Generales'!AJ319)</f>
        <v/>
      </c>
      <c r="AK42" s="46" t="str">
        <f>IF('Datos Generales'!AK319=0,"",Índice!$G$51*'Datos Generales'!AK319)</f>
        <v/>
      </c>
      <c r="AL42" s="46" t="str">
        <f>IF('Datos Generales'!AL319=0,"",Índice!$G$51*'Datos Generales'!AL319)</f>
        <v/>
      </c>
      <c r="AM42" s="46" t="str">
        <f>IF('Datos Generales'!AM319=0,"",Índice!$G$51*'Datos Generales'!AM319)</f>
        <v/>
      </c>
      <c r="AN42" s="46" t="str">
        <f>IF('Datos Generales'!AN319=0,"",Índice!$G$51*'Datos Generales'!AN319)</f>
        <v/>
      </c>
      <c r="AO42" s="46" t="str">
        <f>IF('Datos Generales'!AO319=0,"",Índice!$G$51*'Datos Generales'!AO319)</f>
        <v/>
      </c>
      <c r="AP42" s="46" t="str">
        <f>IF('Datos Generales'!AP319=0,"",Índice!$G$51*'Datos Generales'!AP319)</f>
        <v/>
      </c>
      <c r="AQ42" s="46">
        <f>IF('Datos Generales'!AQ319=0,"",Índice!$G$51*'Datos Generales'!AQ319)</f>
        <v>25058.469039251595</v>
      </c>
      <c r="AS42" s="46">
        <f>Índice!$F$51*'Datos Generales'!AS319</f>
        <v>19307.314929403485</v>
      </c>
      <c r="AT42" s="71">
        <f t="shared" si="0"/>
        <v>0.29787436165396386</v>
      </c>
    </row>
    <row r="43" spans="2:46">
      <c r="B43" s="73" t="s">
        <v>326</v>
      </c>
      <c r="C43" s="46">
        <f>IF('Datos Generales'!C320=0,"",Índice!$G$51*'Datos Generales'!C320)</f>
        <v>106836.85591248824</v>
      </c>
      <c r="D43" s="46" t="str">
        <f>IF('Datos Generales'!D320=0,"",Índice!$G$51*'Datos Generales'!D320)</f>
        <v/>
      </c>
      <c r="E43" s="46">
        <f>IF('Datos Generales'!E320=0,"",Índice!$G$51*'Datos Generales'!E320)</f>
        <v>519403.21279194736</v>
      </c>
      <c r="F43" s="46">
        <f>IF('Datos Generales'!F320=0,"",Índice!$G$51*'Datos Generales'!F320)</f>
        <v>2005017.5981643461</v>
      </c>
      <c r="G43" s="46" t="str">
        <f>IF('Datos Generales'!G320=0,"",Índice!$G$51*'Datos Generales'!G320)</f>
        <v/>
      </c>
      <c r="H43" s="46">
        <f>IF('Datos Generales'!H320=0,"",Índice!$G$51*'Datos Generales'!H320)</f>
        <v>103093.7767375425</v>
      </c>
      <c r="I43" s="46">
        <f>IF('Datos Generales'!I320=0,"",Índice!$G$51*'Datos Generales'!I320)</f>
        <v>34723.626618394723</v>
      </c>
      <c r="J43" s="46">
        <f>IF('Datos Generales'!J320=0,"",Índice!$G$51*'Datos Generales'!J320)</f>
        <v>321.42503588575954</v>
      </c>
      <c r="K43" s="46" t="str">
        <f>IF('Datos Generales'!K320=0,"",Índice!$G$51*'Datos Generales'!K320)</f>
        <v/>
      </c>
      <c r="L43" s="46">
        <f>IF('Datos Generales'!L320=0,"",Índice!$G$51*'Datos Generales'!L320)</f>
        <v>38046.418141577276</v>
      </c>
      <c r="M43" s="46" t="str">
        <f>IF('Datos Generales'!M320=0,"",Índice!$G$51*'Datos Generales'!M320)</f>
        <v/>
      </c>
      <c r="N43" s="46" t="str">
        <f>IF('Datos Generales'!N320=0,"",Índice!$G$51*'Datos Generales'!N320)</f>
        <v/>
      </c>
      <c r="O43" s="46">
        <f>IF('Datos Generales'!O320=0,"",Índice!$G$51*'Datos Generales'!O320)</f>
        <v>4890.5837888290989</v>
      </c>
      <c r="P43" s="46" t="str">
        <f>IF('Datos Generales'!P320=0,"",Índice!$G$51*'Datos Generales'!P320)</f>
        <v/>
      </c>
      <c r="Q43" s="46">
        <f>IF('Datos Generales'!Q320=0,"",Índice!$G$51*'Datos Generales'!Q320)</f>
        <v>3307.9864376577734</v>
      </c>
      <c r="R43" s="46">
        <f>IF('Datos Generales'!R320=0,"",Índice!$G$51*'Datos Generales'!R320)</f>
        <v>13103.738129415009</v>
      </c>
      <c r="S43" s="46" t="str">
        <f>IF('Datos Generales'!S320=0,"",Índice!$G$51*'Datos Generales'!S320)</f>
        <v/>
      </c>
      <c r="T43" s="46">
        <f>IF('Datos Generales'!T320=0,"",Índice!$G$51*'Datos Generales'!T320)</f>
        <v>126205.70848742407</v>
      </c>
      <c r="U43" s="46" t="str">
        <f>IF('Datos Generales'!U320=0,"",Índice!$G$51*'Datos Generales'!U320)</f>
        <v/>
      </c>
      <c r="V43" s="46">
        <f>IF('Datos Generales'!V320=0,"",Índice!$G$51*'Datos Generales'!V320)</f>
        <v>35081.379356672631</v>
      </c>
      <c r="W43" s="46" t="str">
        <f>IF('Datos Generales'!W320=0,"",Índice!$G$51*'Datos Generales'!W320)</f>
        <v/>
      </c>
      <c r="X43" s="46">
        <f>IF('Datos Generales'!X320=0,"",Índice!$G$51*'Datos Generales'!X320)</f>
        <v>3.0052113901047228</v>
      </c>
      <c r="Y43" s="46">
        <f>IF('Datos Generales'!Y320=0,"",Índice!$G$51*'Datos Generales'!Y320)</f>
        <v>7602.7870683986112</v>
      </c>
      <c r="Z43" s="46" t="str">
        <f>IF('Datos Generales'!Z320=0,"",Índice!$G$51*'Datos Generales'!Z320)</f>
        <v/>
      </c>
      <c r="AA43" s="46">
        <f>IF('Datos Generales'!AA320=0,"",Índice!$G$51*'Datos Generales'!AA320)</f>
        <v>742.64076763705532</v>
      </c>
      <c r="AB43" s="46">
        <f>IF('Datos Generales'!AB320=0,"",Índice!$G$51*'Datos Generales'!AB320)</f>
        <v>364121.70929352782</v>
      </c>
      <c r="AC43" s="46">
        <f>IF('Datos Generales'!AC320=0,"",Índice!$G$51*'Datos Generales'!AC320)</f>
        <v>23131.156263921199</v>
      </c>
      <c r="AD43" s="46">
        <f>IF('Datos Generales'!AD320=0,"",Índice!$G$51*'Datos Generales'!AD320)</f>
        <v>581976.11210499145</v>
      </c>
      <c r="AE43" s="46" t="str">
        <f>IF('Datos Generales'!AE320=0,"",Índice!$G$51*'Datos Generales'!AE320)</f>
        <v/>
      </c>
      <c r="AF43" s="46" t="str">
        <f>IF('Datos Generales'!AF320=0,"",Índice!$G$51*'Datos Generales'!AF320)</f>
        <v/>
      </c>
      <c r="AG43" s="46" t="str">
        <f>IF('Datos Generales'!AG320=0,"",Índice!$G$51*'Datos Generales'!AG320)</f>
        <v/>
      </c>
      <c r="AH43" s="46" t="str">
        <f>IF('Datos Generales'!AH320=0,"",Índice!$G$51*'Datos Generales'!AH320)</f>
        <v/>
      </c>
      <c r="AI43" s="46" t="str">
        <f>IF('Datos Generales'!AI320=0,"",Índice!$G$51*'Datos Generales'!AI320)</f>
        <v/>
      </c>
      <c r="AJ43" s="46" t="str">
        <f>IF('Datos Generales'!AJ320=0,"",Índice!$G$51*'Datos Generales'!AJ320)</f>
        <v/>
      </c>
      <c r="AK43" s="46" t="str">
        <f>IF('Datos Generales'!AK320=0,"",Índice!$G$51*'Datos Generales'!AK320)</f>
        <v/>
      </c>
      <c r="AL43" s="46" t="str">
        <f>IF('Datos Generales'!AL320=0,"",Índice!$G$51*'Datos Generales'!AL320)</f>
        <v/>
      </c>
      <c r="AM43" s="46" t="str">
        <f>IF('Datos Generales'!AM320=0,"",Índice!$G$51*'Datos Generales'!AM320)</f>
        <v/>
      </c>
      <c r="AN43" s="46" t="str">
        <f>IF('Datos Generales'!AN320=0,"",Índice!$G$51*'Datos Generales'!AN320)</f>
        <v/>
      </c>
      <c r="AO43" s="46" t="str">
        <f>IF('Datos Generales'!AO320=0,"",Índice!$G$51*'Datos Generales'!AO320)</f>
        <v/>
      </c>
      <c r="AP43" s="46" t="str">
        <f>IF('Datos Generales'!AP320=0,"",Índice!$G$51*'Datos Generales'!AP320)</f>
        <v/>
      </c>
      <c r="AQ43" s="46">
        <f>IF('Datos Generales'!AQ320=0,"",Índice!$G$51*'Datos Generales'!AQ320)</f>
        <v>3967609.7203120473</v>
      </c>
      <c r="AS43" s="46">
        <f>Índice!$F$51*'Datos Generales'!AS320</f>
        <v>3854129.7832012861</v>
      </c>
      <c r="AT43" s="71">
        <f t="shared" si="0"/>
        <v>2.9443724911750069E-2</v>
      </c>
    </row>
    <row r="44" spans="2:46">
      <c r="B44" s="76" t="s">
        <v>327</v>
      </c>
      <c r="C44" s="77">
        <f>IF('Datos Generales'!C321=0,"",Índice!$G$51*'Datos Generales'!C321)</f>
        <v>718608.00376181747</v>
      </c>
      <c r="D44" s="77" t="str">
        <f>IF('Datos Generales'!D321=0,"",Índice!$G$51*'Datos Generales'!D321)</f>
        <v/>
      </c>
      <c r="E44" s="77">
        <f>IF('Datos Generales'!E321=0,"",Índice!$G$51*'Datos Generales'!E321)</f>
        <v>3611884.3630896411</v>
      </c>
      <c r="F44" s="77">
        <f>IF('Datos Generales'!F321=0,"",Índice!$G$51*'Datos Generales'!F321)</f>
        <v>2830050.9206553479</v>
      </c>
      <c r="G44" s="77">
        <f>IF('Datos Generales'!G321=0,"",Índice!$G$51*'Datos Generales'!G321)</f>
        <v>16357.321402054857</v>
      </c>
      <c r="H44" s="77">
        <f>IF('Datos Generales'!H321=0,"",Índice!$G$51*'Datos Generales'!H321)</f>
        <v>368316.71922840312</v>
      </c>
      <c r="I44" s="77">
        <f>IF('Datos Generales'!I321=0,"",Índice!$G$51*'Datos Generales'!I321)</f>
        <v>1188956.8646099234</v>
      </c>
      <c r="J44" s="77">
        <f>IF('Datos Generales'!J321=0,"",Índice!$G$51*'Datos Generales'!J321)</f>
        <v>42100.492501113695</v>
      </c>
      <c r="K44" s="77">
        <f>IF('Datos Generales'!K321=0,"",Índice!$G$51*'Datos Generales'!K321)</f>
        <v>124767.7590315441</v>
      </c>
      <c r="L44" s="77">
        <f>IF('Datos Generales'!L321=0,"",Índice!$G$51*'Datos Generales'!L321)</f>
        <v>782159.91613692441</v>
      </c>
      <c r="M44" s="77">
        <f>IF('Datos Generales'!M321=0,"",Índice!$G$51*'Datos Generales'!M321)</f>
        <v>111193.70531957771</v>
      </c>
      <c r="N44" s="77">
        <f>IF('Datos Generales'!N321=0,"",Índice!$G$51*'Datos Generales'!N321)</f>
        <v>11955.570601254411</v>
      </c>
      <c r="O44" s="77">
        <f>IF('Datos Generales'!O321=0,"",Índice!$G$51*'Datos Generales'!O321)</f>
        <v>4890.5837888290989</v>
      </c>
      <c r="P44" s="77">
        <f>IF('Datos Generales'!P321=0,"",Índice!$G$51*'Datos Generales'!P321)</f>
        <v>514391.02926722338</v>
      </c>
      <c r="Q44" s="77">
        <f>IF('Datos Generales'!Q321=0,"",Índice!$G$51*'Datos Generales'!Q321)</f>
        <v>4171.0124380396119</v>
      </c>
      <c r="R44" s="77">
        <f>IF('Datos Generales'!R321=0,"",Índice!$G$51*'Datos Generales'!R321)</f>
        <v>2345285.3094660621</v>
      </c>
      <c r="S44" s="77">
        <f>IF('Datos Generales'!S321=0,"",Índice!$G$51*'Datos Generales'!S321)</f>
        <v>18843.0289702378</v>
      </c>
      <c r="T44" s="77">
        <f>IF('Datos Generales'!T321=0,"",Índice!$G$51*'Datos Generales'!T321)</f>
        <v>2214762.4822338973</v>
      </c>
      <c r="U44" s="77">
        <f>IF('Datos Generales'!U321=0,"",Índice!$G$51*'Datos Generales'!U321)</f>
        <v>18915.861152162692</v>
      </c>
      <c r="V44" s="77">
        <f>IF('Datos Generales'!V321=0,"",Índice!$G$51*'Datos Generales'!V321)</f>
        <v>1438439.8356679701</v>
      </c>
      <c r="W44" s="77">
        <f>IF('Datos Generales'!W321=0,"",Índice!$G$51*'Datos Generales'!W321)</f>
        <v>21826.738028652038</v>
      </c>
      <c r="X44" s="77">
        <f>IF('Datos Generales'!X321=0,"",Índice!$G$51*'Datos Generales'!X321)</f>
        <v>6053.8657625105179</v>
      </c>
      <c r="Y44" s="77">
        <f>IF('Datos Generales'!Y321=0,"",Índice!$G$51*'Datos Generales'!Y321)</f>
        <v>2121135.9610666023</v>
      </c>
      <c r="Z44" s="77">
        <f>IF('Datos Generales'!Z321=0,"",Índice!$G$51*'Datos Generales'!Z321)</f>
        <v>22806.770210930485</v>
      </c>
      <c r="AA44" s="77">
        <f>IF('Datos Generales'!AA321=0,"",Índice!$G$51*'Datos Generales'!AA321)</f>
        <v>301597.4908252664</v>
      </c>
      <c r="AB44" s="77">
        <f>IF('Datos Generales'!AB321=0,"",Índice!$G$51*'Datos Generales'!AB321)</f>
        <v>3005449.5531073883</v>
      </c>
      <c r="AC44" s="77">
        <f>IF('Datos Generales'!AC321=0,"",Índice!$G$51*'Datos Generales'!AC321)</f>
        <v>249435.63897865239</v>
      </c>
      <c r="AD44" s="77">
        <f>IF('Datos Generales'!AD321=0,"",Índice!$G$51*'Datos Generales'!AD321)</f>
        <v>760575.38307606359</v>
      </c>
      <c r="AE44" s="77" t="str">
        <f>IF('Datos Generales'!AE321=0,"",Índice!$G$51*'Datos Generales'!AE321)</f>
        <v/>
      </c>
      <c r="AF44" s="77" t="str">
        <f>IF('Datos Generales'!AF321=0,"",Índice!$G$51*'Datos Generales'!AF321)</f>
        <v/>
      </c>
      <c r="AG44" s="77" t="str">
        <f>IF('Datos Generales'!AG321=0,"",Índice!$G$51*'Datos Generales'!AG321)</f>
        <v/>
      </c>
      <c r="AH44" s="77" t="str">
        <f>IF('Datos Generales'!AH321=0,"",Índice!$G$51*'Datos Generales'!AH321)</f>
        <v/>
      </c>
      <c r="AI44" s="77" t="str">
        <f>IF('Datos Generales'!AI321=0,"",Índice!$G$51*'Datos Generales'!AI321)</f>
        <v/>
      </c>
      <c r="AJ44" s="77" t="str">
        <f>IF('Datos Generales'!AJ321=0,"",Índice!$G$51*'Datos Generales'!AJ321)</f>
        <v/>
      </c>
      <c r="AK44" s="77" t="str">
        <f>IF('Datos Generales'!AK321=0,"",Índice!$G$51*'Datos Generales'!AK321)</f>
        <v/>
      </c>
      <c r="AL44" s="77" t="str">
        <f>IF('Datos Generales'!AL321=0,"",Índice!$G$51*'Datos Generales'!AL321)</f>
        <v/>
      </c>
      <c r="AM44" s="77" t="str">
        <f>IF('Datos Generales'!AM321=0,"",Índice!$G$51*'Datos Generales'!AM321)</f>
        <v/>
      </c>
      <c r="AN44" s="77" t="str">
        <f>IF('Datos Generales'!AN321=0,"",Índice!$G$51*'Datos Generales'!AN321)</f>
        <v/>
      </c>
      <c r="AO44" s="77" t="str">
        <f>IF('Datos Generales'!AO321=0,"",Índice!$G$51*'Datos Generales'!AO321)</f>
        <v/>
      </c>
      <c r="AP44" s="77" t="str">
        <f>IF('Datos Generales'!AP321=0,"",Índice!$G$51*'Datos Generales'!AP321)</f>
        <v/>
      </c>
      <c r="AQ44" s="77">
        <f>IF('Datos Generales'!AQ321=0,"",Índice!$G$51*'Datos Generales'!AQ321)</f>
        <v>22854932.180378083</v>
      </c>
      <c r="AS44" s="77">
        <f>Índice!$F$51*'Datos Generales'!AS321</f>
        <v>20434235.393599514</v>
      </c>
      <c r="AT44" s="85">
        <f t="shared" si="0"/>
        <v>0.1184628022606018</v>
      </c>
    </row>
    <row r="45" spans="2:46">
      <c r="AT45" s="86"/>
    </row>
    <row r="46" spans="2:46">
      <c r="B46" s="80" t="s">
        <v>329</v>
      </c>
      <c r="C46" s="70">
        <f>IF(SUM(C12:C18)=0,"",SUM(C12:C18))</f>
        <v>260224.7898119798</v>
      </c>
      <c r="D46" s="70" t="str">
        <f t="shared" ref="D46:AQ46" si="1">IF(SUM(D12:D18)=0,"",SUM(D12:D18))</f>
        <v/>
      </c>
      <c r="E46" s="70">
        <f t="shared" si="1"/>
        <v>485296.51492706168</v>
      </c>
      <c r="F46" s="70">
        <f t="shared" si="1"/>
        <v>4940.4791367618664</v>
      </c>
      <c r="G46" s="70" t="str">
        <f t="shared" si="1"/>
        <v/>
      </c>
      <c r="H46" s="70">
        <f t="shared" si="1"/>
        <v>21036.126176451871</v>
      </c>
      <c r="I46" s="70">
        <f t="shared" si="1"/>
        <v>105637.11365355922</v>
      </c>
      <c r="J46" s="70">
        <f t="shared" si="1"/>
        <v>6233.0735887880855</v>
      </c>
      <c r="K46" s="70" t="str">
        <f t="shared" si="1"/>
        <v/>
      </c>
      <c r="L46" s="70">
        <f t="shared" si="1"/>
        <v>54107.416861710764</v>
      </c>
      <c r="M46" s="70" t="str">
        <f t="shared" si="1"/>
        <v/>
      </c>
      <c r="N46" s="70" t="str">
        <f t="shared" si="1"/>
        <v/>
      </c>
      <c r="O46" s="70" t="str">
        <f t="shared" si="1"/>
        <v/>
      </c>
      <c r="P46" s="70">
        <f t="shared" si="1"/>
        <v>93609.417978942307</v>
      </c>
      <c r="Q46" s="70">
        <f t="shared" si="1"/>
        <v>250.18384822621815</v>
      </c>
      <c r="R46" s="70">
        <f t="shared" si="1"/>
        <v>967263.03908189025</v>
      </c>
      <c r="S46" s="70">
        <f t="shared" si="1"/>
        <v>18843.0289702378</v>
      </c>
      <c r="T46" s="70">
        <f t="shared" si="1"/>
        <v>118149.00191626421</v>
      </c>
      <c r="U46" s="70" t="str">
        <f t="shared" si="1"/>
        <v/>
      </c>
      <c r="V46" s="70">
        <f t="shared" si="1"/>
        <v>818628.46571584116</v>
      </c>
      <c r="W46" s="70" t="str">
        <f t="shared" si="1"/>
        <v/>
      </c>
      <c r="X46" s="70">
        <f t="shared" si="1"/>
        <v>402.47735484828985</v>
      </c>
      <c r="Y46" s="70">
        <f t="shared" si="1"/>
        <v>243364.75841635963</v>
      </c>
      <c r="Z46" s="70">
        <f t="shared" si="1"/>
        <v>20983.44658855474</v>
      </c>
      <c r="AA46" s="70">
        <f t="shared" si="1"/>
        <v>23337.941324131487</v>
      </c>
      <c r="AB46" s="70">
        <f t="shared" si="1"/>
        <v>1007955.7226295953</v>
      </c>
      <c r="AC46" s="70">
        <f t="shared" si="1"/>
        <v>6691.1473543533139</v>
      </c>
      <c r="AD46" s="70">
        <f t="shared" si="1"/>
        <v>107088.23300641347</v>
      </c>
      <c r="AE46" s="70" t="str">
        <f t="shared" si="1"/>
        <v/>
      </c>
      <c r="AF46" s="70" t="str">
        <f t="shared" si="1"/>
        <v/>
      </c>
      <c r="AG46" s="70" t="str">
        <f t="shared" si="1"/>
        <v/>
      </c>
      <c r="AH46" s="70" t="str">
        <f t="shared" si="1"/>
        <v/>
      </c>
      <c r="AI46" s="70" t="str">
        <f t="shared" si="1"/>
        <v/>
      </c>
      <c r="AJ46" s="70" t="str">
        <f t="shared" si="1"/>
        <v/>
      </c>
      <c r="AK46" s="70" t="str">
        <f t="shared" si="1"/>
        <v/>
      </c>
      <c r="AL46" s="70" t="str">
        <f t="shared" si="1"/>
        <v/>
      </c>
      <c r="AM46" s="70" t="str">
        <f t="shared" si="1"/>
        <v/>
      </c>
      <c r="AN46" s="70" t="str">
        <f t="shared" si="1"/>
        <v/>
      </c>
      <c r="AO46" s="70" t="str">
        <f t="shared" si="1"/>
        <v/>
      </c>
      <c r="AP46" s="70" t="str">
        <f t="shared" si="1"/>
        <v/>
      </c>
      <c r="AQ46" s="70">
        <f t="shared" si="1"/>
        <v>4364042.3783419719</v>
      </c>
      <c r="AR46" s="81"/>
      <c r="AS46" s="32">
        <f t="shared" ref="AS46" si="2">SUM(AS12:AS18)</f>
        <v>3658368.3609191272</v>
      </c>
      <c r="AT46" s="71">
        <f t="shared" ref="AT46:AT53" si="3">AQ46/AS46-1</f>
        <v>0.19289310091385969</v>
      </c>
    </row>
    <row r="47" spans="2:46">
      <c r="B47" s="80" t="s">
        <v>330</v>
      </c>
      <c r="C47" s="70">
        <f>IF(SUM(C12:C13,C16:C18)=0,"",SUM(C12:C13,C16:C18))</f>
        <v>155658.15013328998</v>
      </c>
      <c r="D47" s="70" t="str">
        <f t="shared" ref="D47:AQ47" si="4">IF(SUM(D12:D13,D16:D18)=0,"",SUM(D12:D13,D16:D18))</f>
        <v/>
      </c>
      <c r="E47" s="70">
        <f t="shared" si="4"/>
        <v>179877.6056066638</v>
      </c>
      <c r="F47" s="70">
        <f t="shared" si="4"/>
        <v>1196.9580189646515</v>
      </c>
      <c r="G47" s="70" t="str">
        <f t="shared" si="4"/>
        <v/>
      </c>
      <c r="H47" s="70">
        <f t="shared" si="4"/>
        <v>10903.70242043261</v>
      </c>
      <c r="I47" s="70">
        <f t="shared" si="4"/>
        <v>105637.11365355922</v>
      </c>
      <c r="J47" s="70">
        <f t="shared" si="4"/>
        <v>2119.823081437693</v>
      </c>
      <c r="K47" s="70" t="str">
        <f t="shared" si="4"/>
        <v/>
      </c>
      <c r="L47" s="70">
        <f t="shared" si="4"/>
        <v>31865.626392119975</v>
      </c>
      <c r="M47" s="70" t="str">
        <f t="shared" si="4"/>
        <v/>
      </c>
      <c r="N47" s="70" t="str">
        <f t="shared" si="4"/>
        <v/>
      </c>
      <c r="O47" s="70" t="str">
        <f t="shared" si="4"/>
        <v/>
      </c>
      <c r="P47" s="70">
        <f t="shared" si="4"/>
        <v>30703.493469852423</v>
      </c>
      <c r="Q47" s="70">
        <f t="shared" si="4"/>
        <v>250.18384822621815</v>
      </c>
      <c r="R47" s="70">
        <f t="shared" si="4"/>
        <v>352696.11655977543</v>
      </c>
      <c r="S47" s="70">
        <f t="shared" si="4"/>
        <v>18843.0289702378</v>
      </c>
      <c r="T47" s="70">
        <f t="shared" si="4"/>
        <v>59430.795285000102</v>
      </c>
      <c r="U47" s="70" t="str">
        <f t="shared" si="4"/>
        <v/>
      </c>
      <c r="V47" s="70">
        <f t="shared" si="4"/>
        <v>293840.86345026549</v>
      </c>
      <c r="W47" s="70" t="str">
        <f t="shared" si="4"/>
        <v/>
      </c>
      <c r="X47" s="70">
        <f t="shared" si="4"/>
        <v>87.416296023928552</v>
      </c>
      <c r="Y47" s="70">
        <f t="shared" si="4"/>
        <v>102713.79427383485</v>
      </c>
      <c r="Z47" s="70">
        <f t="shared" si="4"/>
        <v>5802.8864171516252</v>
      </c>
      <c r="AA47" s="70">
        <f t="shared" si="4"/>
        <v>13629.915288394228</v>
      </c>
      <c r="AB47" s="70">
        <f t="shared" si="4"/>
        <v>446783.53992688499</v>
      </c>
      <c r="AC47" s="70">
        <f t="shared" si="4"/>
        <v>5265.1303554634742</v>
      </c>
      <c r="AD47" s="70" t="str">
        <f t="shared" si="4"/>
        <v/>
      </c>
      <c r="AE47" s="70" t="str">
        <f t="shared" si="4"/>
        <v/>
      </c>
      <c r="AF47" s="70" t="str">
        <f t="shared" si="4"/>
        <v/>
      </c>
      <c r="AG47" s="70" t="str">
        <f t="shared" si="4"/>
        <v/>
      </c>
      <c r="AH47" s="70" t="str">
        <f t="shared" si="4"/>
        <v/>
      </c>
      <c r="AI47" s="70" t="str">
        <f t="shared" si="4"/>
        <v/>
      </c>
      <c r="AJ47" s="70" t="str">
        <f t="shared" si="4"/>
        <v/>
      </c>
      <c r="AK47" s="70" t="str">
        <f t="shared" si="4"/>
        <v/>
      </c>
      <c r="AL47" s="70" t="str">
        <f t="shared" si="4"/>
        <v/>
      </c>
      <c r="AM47" s="70" t="str">
        <f t="shared" si="4"/>
        <v/>
      </c>
      <c r="AN47" s="70" t="str">
        <f t="shared" si="4"/>
        <v/>
      </c>
      <c r="AO47" s="70" t="str">
        <f t="shared" si="4"/>
        <v/>
      </c>
      <c r="AP47" s="70" t="str">
        <f t="shared" si="4"/>
        <v/>
      </c>
      <c r="AQ47" s="70">
        <f t="shared" si="4"/>
        <v>1817306.1434475784</v>
      </c>
      <c r="AR47" s="81"/>
      <c r="AS47" s="32">
        <f t="shared" ref="AS47" si="5">SUM(AS12:AS13,AS16:AS18)</f>
        <v>1532875.1309394429</v>
      </c>
      <c r="AT47" s="71">
        <f t="shared" si="3"/>
        <v>0.1855539350643769</v>
      </c>
    </row>
    <row r="48" spans="2:46">
      <c r="B48" s="80" t="s">
        <v>331</v>
      </c>
      <c r="C48" s="70">
        <f>IF(SUM(C14:C15)=0,"",SUM(C14:C15))</f>
        <v>104566.63967868985</v>
      </c>
      <c r="D48" s="70" t="str">
        <f t="shared" ref="D48:AQ48" si="6">IF(SUM(D14:D15)=0,"",SUM(D14:D15))</f>
        <v/>
      </c>
      <c r="E48" s="70">
        <f t="shared" si="6"/>
        <v>305418.90932039783</v>
      </c>
      <c r="F48" s="70">
        <f t="shared" si="6"/>
        <v>3743.5211177972151</v>
      </c>
      <c r="G48" s="70" t="str">
        <f t="shared" si="6"/>
        <v/>
      </c>
      <c r="H48" s="70">
        <f t="shared" si="6"/>
        <v>10132.423756019261</v>
      </c>
      <c r="I48" s="70" t="str">
        <f t="shared" si="6"/>
        <v/>
      </c>
      <c r="J48" s="70">
        <f t="shared" si="6"/>
        <v>4113.2505073503935</v>
      </c>
      <c r="K48" s="70" t="str">
        <f t="shared" si="6"/>
        <v/>
      </c>
      <c r="L48" s="70">
        <f t="shared" si="6"/>
        <v>22241.790469590796</v>
      </c>
      <c r="M48" s="70" t="str">
        <f t="shared" si="6"/>
        <v/>
      </c>
      <c r="N48" s="70" t="str">
        <f t="shared" si="6"/>
        <v/>
      </c>
      <c r="O48" s="70" t="str">
        <f t="shared" si="6"/>
        <v/>
      </c>
      <c r="P48" s="70">
        <f t="shared" si="6"/>
        <v>62905.924509089884</v>
      </c>
      <c r="Q48" s="70" t="str">
        <f t="shared" si="6"/>
        <v/>
      </c>
      <c r="R48" s="70">
        <f t="shared" si="6"/>
        <v>614566.92252211471</v>
      </c>
      <c r="S48" s="70" t="str">
        <f t="shared" si="6"/>
        <v/>
      </c>
      <c r="T48" s="70">
        <f t="shared" si="6"/>
        <v>58718.206631264096</v>
      </c>
      <c r="U48" s="70" t="str">
        <f t="shared" si="6"/>
        <v/>
      </c>
      <c r="V48" s="70">
        <f t="shared" si="6"/>
        <v>524787.60226557578</v>
      </c>
      <c r="W48" s="70" t="str">
        <f t="shared" si="6"/>
        <v/>
      </c>
      <c r="X48" s="70">
        <f t="shared" si="6"/>
        <v>315.06105882436128</v>
      </c>
      <c r="Y48" s="70">
        <f t="shared" si="6"/>
        <v>140650.96414252478</v>
      </c>
      <c r="Z48" s="70">
        <f t="shared" si="6"/>
        <v>15180.560171403115</v>
      </c>
      <c r="AA48" s="70">
        <f t="shared" si="6"/>
        <v>9708.0260357372663</v>
      </c>
      <c r="AB48" s="70">
        <f t="shared" si="6"/>
        <v>561172.18270271039</v>
      </c>
      <c r="AC48" s="70">
        <f t="shared" si="6"/>
        <v>1426.0169988898394</v>
      </c>
      <c r="AD48" s="70">
        <f t="shared" si="6"/>
        <v>107088.23300641347</v>
      </c>
      <c r="AE48" s="70" t="str">
        <f t="shared" si="6"/>
        <v/>
      </c>
      <c r="AF48" s="70" t="str">
        <f t="shared" si="6"/>
        <v/>
      </c>
      <c r="AG48" s="70" t="str">
        <f t="shared" si="6"/>
        <v/>
      </c>
      <c r="AH48" s="70" t="str">
        <f t="shared" si="6"/>
        <v/>
      </c>
      <c r="AI48" s="70" t="str">
        <f t="shared" si="6"/>
        <v/>
      </c>
      <c r="AJ48" s="70" t="str">
        <f t="shared" si="6"/>
        <v/>
      </c>
      <c r="AK48" s="70" t="str">
        <f t="shared" si="6"/>
        <v/>
      </c>
      <c r="AL48" s="70" t="str">
        <f t="shared" si="6"/>
        <v/>
      </c>
      <c r="AM48" s="70" t="str">
        <f t="shared" si="6"/>
        <v/>
      </c>
      <c r="AN48" s="70" t="str">
        <f t="shared" si="6"/>
        <v/>
      </c>
      <c r="AO48" s="70" t="str">
        <f t="shared" si="6"/>
        <v/>
      </c>
      <c r="AP48" s="70" t="str">
        <f t="shared" si="6"/>
        <v/>
      </c>
      <c r="AQ48" s="70">
        <f t="shared" si="6"/>
        <v>2546736.234894393</v>
      </c>
      <c r="AR48" s="81"/>
      <c r="AS48" s="32">
        <f t="shared" ref="AS48" si="7">SUM(AS14:AS15)</f>
        <v>2125493.2299796846</v>
      </c>
      <c r="AT48" s="71">
        <f t="shared" si="3"/>
        <v>0.19818600171158129</v>
      </c>
    </row>
    <row r="49" spans="2:46">
      <c r="B49" s="80" t="s">
        <v>332</v>
      </c>
      <c r="C49" s="70" t="str">
        <f>IF(SUM(C20:C21,C31)=0,"",SUM(C20:C21,C31))</f>
        <v/>
      </c>
      <c r="D49" s="70" t="str">
        <f t="shared" ref="D49:AQ49" si="8">IF(SUM(D20:D21,D31)=0,"",SUM(D20:D21,D31))</f>
        <v/>
      </c>
      <c r="E49" s="70">
        <f t="shared" si="8"/>
        <v>2036398.3385600441</v>
      </c>
      <c r="F49" s="70" t="str">
        <f t="shared" si="8"/>
        <v/>
      </c>
      <c r="G49" s="70" t="str">
        <f t="shared" si="8"/>
        <v/>
      </c>
      <c r="H49" s="70">
        <f t="shared" si="8"/>
        <v>73341.78622693941</v>
      </c>
      <c r="I49" s="70">
        <f t="shared" si="8"/>
        <v>842515.91878151055</v>
      </c>
      <c r="J49" s="70">
        <f t="shared" si="8"/>
        <v>1612.5610765020754</v>
      </c>
      <c r="K49" s="70" t="str">
        <f t="shared" si="8"/>
        <v/>
      </c>
      <c r="L49" s="70">
        <f t="shared" si="8"/>
        <v>436374.99027725728</v>
      </c>
      <c r="M49" s="70" t="str">
        <f t="shared" si="8"/>
        <v/>
      </c>
      <c r="N49" s="70" t="str">
        <f t="shared" si="8"/>
        <v/>
      </c>
      <c r="O49" s="70" t="str">
        <f t="shared" si="8"/>
        <v/>
      </c>
      <c r="P49" s="70">
        <f t="shared" si="8"/>
        <v>168756.40817134653</v>
      </c>
      <c r="Q49" s="70">
        <f t="shared" si="8"/>
        <v>612.8421521556204</v>
      </c>
      <c r="R49" s="70">
        <f t="shared" si="8"/>
        <v>1178305.3347805489</v>
      </c>
      <c r="S49" s="70" t="str">
        <f t="shared" si="8"/>
        <v/>
      </c>
      <c r="T49" s="70">
        <f t="shared" si="8"/>
        <v>1451412.360964779</v>
      </c>
      <c r="U49" s="70" t="str">
        <f t="shared" si="8"/>
        <v/>
      </c>
      <c r="V49" s="70">
        <f t="shared" si="8"/>
        <v>394500.9050989598</v>
      </c>
      <c r="W49" s="70" t="str">
        <f t="shared" si="8"/>
        <v/>
      </c>
      <c r="X49" s="70" t="str">
        <f t="shared" si="8"/>
        <v/>
      </c>
      <c r="Y49" s="70">
        <f t="shared" si="8"/>
        <v>1374202.1605702122</v>
      </c>
      <c r="Z49" s="70">
        <f t="shared" si="8"/>
        <v>66.954342000127269</v>
      </c>
      <c r="AA49" s="70">
        <f t="shared" si="8"/>
        <v>224533.66190311196</v>
      </c>
      <c r="AB49" s="70">
        <f t="shared" si="8"/>
        <v>1140209.4632338902</v>
      </c>
      <c r="AC49" s="70">
        <f t="shared" si="8"/>
        <v>198077.37181889536</v>
      </c>
      <c r="AD49" s="70" t="str">
        <f t="shared" si="8"/>
        <v/>
      </c>
      <c r="AE49" s="70" t="str">
        <f t="shared" si="8"/>
        <v/>
      </c>
      <c r="AF49" s="70" t="str">
        <f t="shared" si="8"/>
        <v/>
      </c>
      <c r="AG49" s="70" t="str">
        <f t="shared" si="8"/>
        <v/>
      </c>
      <c r="AH49" s="70" t="str">
        <f t="shared" si="8"/>
        <v/>
      </c>
      <c r="AI49" s="70" t="str">
        <f t="shared" si="8"/>
        <v/>
      </c>
      <c r="AJ49" s="70" t="str">
        <f t="shared" si="8"/>
        <v/>
      </c>
      <c r="AK49" s="70" t="str">
        <f t="shared" si="8"/>
        <v/>
      </c>
      <c r="AL49" s="70" t="str">
        <f t="shared" si="8"/>
        <v/>
      </c>
      <c r="AM49" s="70" t="str">
        <f t="shared" si="8"/>
        <v/>
      </c>
      <c r="AN49" s="70" t="str">
        <f t="shared" si="8"/>
        <v/>
      </c>
      <c r="AO49" s="70" t="str">
        <f t="shared" si="8"/>
        <v/>
      </c>
      <c r="AP49" s="70" t="str">
        <f t="shared" si="8"/>
        <v/>
      </c>
      <c r="AQ49" s="70">
        <f t="shared" si="8"/>
        <v>9520921.0579581521</v>
      </c>
      <c r="AR49" s="81"/>
      <c r="AS49" s="32">
        <f t="shared" ref="AS49" si="9">SUM(AS20:AS21,AS31)</f>
        <v>8072593.8778130002</v>
      </c>
      <c r="AT49" s="71">
        <f t="shared" si="3"/>
        <v>0.17941286308553006</v>
      </c>
    </row>
    <row r="50" spans="2:46">
      <c r="B50" s="80" t="s">
        <v>333</v>
      </c>
      <c r="C50" s="70" t="str">
        <f>IF(SUM(C22:C23)=0,"",SUM(C22:C23))</f>
        <v/>
      </c>
      <c r="D50" s="70" t="str">
        <f t="shared" ref="D50:AQ50" si="10">IF(SUM(D22:D23)=0,"",SUM(D22:D23))</f>
        <v/>
      </c>
      <c r="E50" s="70">
        <f t="shared" si="10"/>
        <v>441.25686779191204</v>
      </c>
      <c r="F50" s="70" t="str">
        <f t="shared" si="10"/>
        <v/>
      </c>
      <c r="G50" s="70" t="str">
        <f t="shared" si="10"/>
        <v/>
      </c>
      <c r="H50" s="70">
        <f t="shared" si="10"/>
        <v>8.8388570297197724E-2</v>
      </c>
      <c r="I50" s="70">
        <f t="shared" si="10"/>
        <v>703.26365956965367</v>
      </c>
      <c r="J50" s="70" t="str">
        <f t="shared" si="10"/>
        <v/>
      </c>
      <c r="K50" s="70" t="str">
        <f t="shared" si="10"/>
        <v/>
      </c>
      <c r="L50" s="70" t="str">
        <f t="shared" si="10"/>
        <v/>
      </c>
      <c r="M50" s="70" t="str">
        <f t="shared" si="10"/>
        <v/>
      </c>
      <c r="N50" s="70" t="str">
        <f t="shared" si="10"/>
        <v/>
      </c>
      <c r="O50" s="70" t="str">
        <f t="shared" si="10"/>
        <v/>
      </c>
      <c r="P50" s="70">
        <f t="shared" si="10"/>
        <v>9.1040227406113647</v>
      </c>
      <c r="Q50" s="70" t="str">
        <f t="shared" si="10"/>
        <v/>
      </c>
      <c r="R50" s="70">
        <f t="shared" si="10"/>
        <v>53.475085029804625</v>
      </c>
      <c r="S50" s="70" t="str">
        <f t="shared" si="10"/>
        <v/>
      </c>
      <c r="T50" s="70">
        <f t="shared" si="10"/>
        <v>1880.7761930689219</v>
      </c>
      <c r="U50" s="70" t="str">
        <f t="shared" si="10"/>
        <v/>
      </c>
      <c r="V50" s="70">
        <f t="shared" si="10"/>
        <v>2871.4794832450625</v>
      </c>
      <c r="W50" s="70" t="str">
        <f t="shared" si="10"/>
        <v/>
      </c>
      <c r="X50" s="70">
        <f t="shared" si="10"/>
        <v>5.9662284950608466</v>
      </c>
      <c r="Y50" s="70">
        <f t="shared" si="10"/>
        <v>2131.1368184357343</v>
      </c>
      <c r="Z50" s="70" t="str">
        <f t="shared" si="10"/>
        <v/>
      </c>
      <c r="AA50" s="70" t="str">
        <f t="shared" si="10"/>
        <v/>
      </c>
      <c r="AB50" s="70">
        <f t="shared" si="10"/>
        <v>5027.3651013640119</v>
      </c>
      <c r="AC50" s="70" t="str">
        <f t="shared" si="10"/>
        <v/>
      </c>
      <c r="AD50" s="70" t="str">
        <f t="shared" si="10"/>
        <v/>
      </c>
      <c r="AE50" s="70" t="str">
        <f t="shared" si="10"/>
        <v/>
      </c>
      <c r="AF50" s="70" t="str">
        <f t="shared" si="10"/>
        <v/>
      </c>
      <c r="AG50" s="70" t="str">
        <f t="shared" si="10"/>
        <v/>
      </c>
      <c r="AH50" s="70" t="str">
        <f t="shared" si="10"/>
        <v/>
      </c>
      <c r="AI50" s="70" t="str">
        <f t="shared" si="10"/>
        <v/>
      </c>
      <c r="AJ50" s="70" t="str">
        <f t="shared" si="10"/>
        <v/>
      </c>
      <c r="AK50" s="70" t="str">
        <f t="shared" si="10"/>
        <v/>
      </c>
      <c r="AL50" s="70" t="str">
        <f t="shared" si="10"/>
        <v/>
      </c>
      <c r="AM50" s="70" t="str">
        <f t="shared" si="10"/>
        <v/>
      </c>
      <c r="AN50" s="70" t="str">
        <f t="shared" si="10"/>
        <v/>
      </c>
      <c r="AO50" s="70" t="str">
        <f t="shared" si="10"/>
        <v/>
      </c>
      <c r="AP50" s="70" t="str">
        <f t="shared" si="10"/>
        <v/>
      </c>
      <c r="AQ50" s="70">
        <f t="shared" si="10"/>
        <v>13123.911848311071</v>
      </c>
      <c r="AR50" s="81"/>
      <c r="AS50" s="32">
        <f t="shared" ref="AS50" si="11">SUM(AS22:AS23)</f>
        <v>10953.641155802976</v>
      </c>
      <c r="AT50" s="71">
        <f t="shared" si="3"/>
        <v>0.19813235267053986</v>
      </c>
    </row>
    <row r="51" spans="2:46">
      <c r="B51" s="80" t="s">
        <v>334</v>
      </c>
      <c r="C51" s="70">
        <f>IF(SUM(C24:C26)=0,"",SUM(C24:C26))</f>
        <v>41383.396030292526</v>
      </c>
      <c r="D51" s="70" t="str">
        <f t="shared" ref="D51:AQ51" si="12">IF(SUM(D24:D26)=0,"",SUM(D24:D26))</f>
        <v/>
      </c>
      <c r="E51" s="70">
        <f t="shared" si="12"/>
        <v>27450.666361431468</v>
      </c>
      <c r="F51" s="70" t="str">
        <f t="shared" si="12"/>
        <v/>
      </c>
      <c r="G51" s="70" t="str">
        <f t="shared" si="12"/>
        <v/>
      </c>
      <c r="H51" s="70">
        <f t="shared" si="12"/>
        <v>37827.523847236262</v>
      </c>
      <c r="I51" s="70">
        <f t="shared" si="12"/>
        <v>24806.163865338247</v>
      </c>
      <c r="J51" s="70">
        <f t="shared" si="12"/>
        <v>11385.375934267187</v>
      </c>
      <c r="K51" s="70" t="str">
        <f t="shared" si="12"/>
        <v/>
      </c>
      <c r="L51" s="70">
        <f t="shared" si="12"/>
        <v>180.22429483598617</v>
      </c>
      <c r="M51" s="70" t="str">
        <f t="shared" si="12"/>
        <v/>
      </c>
      <c r="N51" s="70" t="str">
        <f t="shared" si="12"/>
        <v/>
      </c>
      <c r="O51" s="70" t="str">
        <f t="shared" si="12"/>
        <v/>
      </c>
      <c r="P51" s="70">
        <f t="shared" si="12"/>
        <v>75521.536759038601</v>
      </c>
      <c r="Q51" s="70" t="str">
        <f t="shared" si="12"/>
        <v/>
      </c>
      <c r="R51" s="70">
        <f t="shared" si="12"/>
        <v>16130.383747816801</v>
      </c>
      <c r="S51" s="70" t="str">
        <f t="shared" si="12"/>
        <v/>
      </c>
      <c r="T51" s="70">
        <f t="shared" si="12"/>
        <v>27994.64895595421</v>
      </c>
      <c r="U51" s="70" t="str">
        <f t="shared" si="12"/>
        <v/>
      </c>
      <c r="V51" s="70">
        <f t="shared" si="12"/>
        <v>15068.041521414782</v>
      </c>
      <c r="W51" s="70" t="str">
        <f t="shared" si="12"/>
        <v/>
      </c>
      <c r="X51" s="70">
        <f t="shared" si="12"/>
        <v>520.785456191089</v>
      </c>
      <c r="Y51" s="70">
        <f t="shared" si="12"/>
        <v>40035.293556119672</v>
      </c>
      <c r="Z51" s="70">
        <f t="shared" si="12"/>
        <v>853.30325764914687</v>
      </c>
      <c r="AA51" s="70">
        <f t="shared" si="12"/>
        <v>7341.0685117486082</v>
      </c>
      <c r="AB51" s="70">
        <f t="shared" si="12"/>
        <v>88824.370143048058</v>
      </c>
      <c r="AC51" s="70" t="str">
        <f t="shared" si="12"/>
        <v/>
      </c>
      <c r="AD51" s="70" t="str">
        <f t="shared" si="12"/>
        <v/>
      </c>
      <c r="AE51" s="70" t="str">
        <f t="shared" si="12"/>
        <v/>
      </c>
      <c r="AF51" s="70" t="str">
        <f t="shared" si="12"/>
        <v/>
      </c>
      <c r="AG51" s="70" t="str">
        <f t="shared" si="12"/>
        <v/>
      </c>
      <c r="AH51" s="70" t="str">
        <f t="shared" si="12"/>
        <v/>
      </c>
      <c r="AI51" s="70" t="str">
        <f t="shared" si="12"/>
        <v/>
      </c>
      <c r="AJ51" s="70" t="str">
        <f t="shared" si="12"/>
        <v/>
      </c>
      <c r="AK51" s="70" t="str">
        <f t="shared" si="12"/>
        <v/>
      </c>
      <c r="AL51" s="70" t="str">
        <f t="shared" si="12"/>
        <v/>
      </c>
      <c r="AM51" s="70" t="str">
        <f t="shared" si="12"/>
        <v/>
      </c>
      <c r="AN51" s="70" t="str">
        <f t="shared" si="12"/>
        <v/>
      </c>
      <c r="AO51" s="70" t="str">
        <f t="shared" si="12"/>
        <v/>
      </c>
      <c r="AP51" s="70" t="str">
        <f t="shared" si="12"/>
        <v/>
      </c>
      <c r="AQ51" s="70">
        <f t="shared" si="12"/>
        <v>415322.7822423827</v>
      </c>
      <c r="AR51" s="81"/>
      <c r="AS51" s="32">
        <f t="shared" ref="AS51" si="13">SUM(AS24:AS26)</f>
        <v>425749.55835776241</v>
      </c>
      <c r="AT51" s="71">
        <f t="shared" si="3"/>
        <v>-2.4490397959774146E-2</v>
      </c>
    </row>
    <row r="52" spans="2:46">
      <c r="B52" s="80" t="s">
        <v>335</v>
      </c>
      <c r="C52" s="70">
        <f>IF(SUM(C27:C30)=0,"",SUM(C27:C30))</f>
        <v>8334.8212076000018</v>
      </c>
      <c r="D52" s="70" t="str">
        <f t="shared" ref="D52:AQ52" si="14">IF(SUM(D27:D30)=0,"",SUM(D27:D30))</f>
        <v/>
      </c>
      <c r="E52" s="70">
        <f t="shared" si="14"/>
        <v>27009.010640216096</v>
      </c>
      <c r="F52" s="70" t="str">
        <f t="shared" si="14"/>
        <v/>
      </c>
      <c r="G52" s="70" t="str">
        <f t="shared" si="14"/>
        <v/>
      </c>
      <c r="H52" s="70">
        <f t="shared" si="14"/>
        <v>-85.383358907093012</v>
      </c>
      <c r="I52" s="70">
        <f t="shared" si="14"/>
        <v>31810.560312824829</v>
      </c>
      <c r="J52" s="70">
        <f t="shared" si="14"/>
        <v>1720.1741608389134</v>
      </c>
      <c r="K52" s="70" t="str">
        <f t="shared" si="14"/>
        <v/>
      </c>
      <c r="L52" s="70">
        <f t="shared" si="14"/>
        <v>4688.0855742782187</v>
      </c>
      <c r="M52" s="70" t="str">
        <f t="shared" si="14"/>
        <v/>
      </c>
      <c r="N52" s="70" t="str">
        <f t="shared" si="14"/>
        <v/>
      </c>
      <c r="O52" s="70" t="str">
        <f t="shared" si="14"/>
        <v/>
      </c>
      <c r="P52" s="70">
        <f t="shared" si="14"/>
        <v>6001.5839231797254</v>
      </c>
      <c r="Q52" s="70" t="str">
        <f t="shared" si="14"/>
        <v/>
      </c>
      <c r="R52" s="70">
        <f t="shared" si="14"/>
        <v>73936.243556473215</v>
      </c>
      <c r="S52" s="70" t="str">
        <f t="shared" si="14"/>
        <v/>
      </c>
      <c r="T52" s="70">
        <f t="shared" si="14"/>
        <v>41368.811916193496</v>
      </c>
      <c r="U52" s="70" t="str">
        <f t="shared" si="14"/>
        <v/>
      </c>
      <c r="V52" s="70">
        <f t="shared" si="14"/>
        <v>23287.780810487835</v>
      </c>
      <c r="W52" s="70" t="str">
        <f t="shared" si="14"/>
        <v/>
      </c>
      <c r="X52" s="70">
        <f t="shared" si="14"/>
        <v>776.67036720147644</v>
      </c>
      <c r="Y52" s="70">
        <f t="shared" si="14"/>
        <v>53249.296426980436</v>
      </c>
      <c r="Z52" s="70" t="str">
        <f t="shared" si="14"/>
        <v/>
      </c>
      <c r="AA52" s="70">
        <f t="shared" si="14"/>
        <v>9455.8976389645104</v>
      </c>
      <c r="AB52" s="70">
        <f t="shared" si="14"/>
        <v>121605.83470630246</v>
      </c>
      <c r="AC52" s="70" t="str">
        <f t="shared" si="14"/>
        <v/>
      </c>
      <c r="AD52" s="70" t="str">
        <f t="shared" si="14"/>
        <v/>
      </c>
      <c r="AE52" s="70" t="str">
        <f t="shared" si="14"/>
        <v/>
      </c>
      <c r="AF52" s="70" t="str">
        <f t="shared" si="14"/>
        <v/>
      </c>
      <c r="AG52" s="70" t="str">
        <f t="shared" si="14"/>
        <v/>
      </c>
      <c r="AH52" s="70" t="str">
        <f t="shared" si="14"/>
        <v/>
      </c>
      <c r="AI52" s="70" t="str">
        <f t="shared" si="14"/>
        <v/>
      </c>
      <c r="AJ52" s="70" t="str">
        <f t="shared" si="14"/>
        <v/>
      </c>
      <c r="AK52" s="70" t="str">
        <f t="shared" si="14"/>
        <v/>
      </c>
      <c r="AL52" s="70" t="str">
        <f t="shared" si="14"/>
        <v/>
      </c>
      <c r="AM52" s="70" t="str">
        <f t="shared" si="14"/>
        <v/>
      </c>
      <c r="AN52" s="70" t="str">
        <f t="shared" si="14"/>
        <v/>
      </c>
      <c r="AO52" s="70" t="str">
        <f t="shared" si="14"/>
        <v/>
      </c>
      <c r="AP52" s="70" t="str">
        <f t="shared" si="14"/>
        <v/>
      </c>
      <c r="AQ52" s="70">
        <f t="shared" si="14"/>
        <v>403159.38788263407</v>
      </c>
      <c r="AR52" s="81"/>
      <c r="AS52" s="32">
        <f t="shared" ref="AS52" si="15">SUM(AS27:AS30)</f>
        <v>339929.11796267598</v>
      </c>
      <c r="AT52" s="71">
        <f t="shared" si="3"/>
        <v>0.18601016087977706</v>
      </c>
    </row>
    <row r="53" spans="2:46">
      <c r="B53" s="80" t="s">
        <v>336</v>
      </c>
      <c r="C53" s="70" t="str">
        <f>IF(SUM(C38:C40)=0,"",SUM(C38:C40))</f>
        <v/>
      </c>
      <c r="D53" s="70" t="str">
        <f t="shared" ref="D53:AQ53" si="16">IF(SUM(D38:D40)=0,"",SUM(D38:D40))</f>
        <v/>
      </c>
      <c r="E53" s="70" t="str">
        <f t="shared" si="16"/>
        <v/>
      </c>
      <c r="F53" s="70" t="str">
        <f t="shared" si="16"/>
        <v/>
      </c>
      <c r="G53" s="70">
        <f t="shared" si="16"/>
        <v>1525.2331690484441</v>
      </c>
      <c r="H53" s="70" t="str">
        <f t="shared" si="16"/>
        <v/>
      </c>
      <c r="I53" s="70" t="str">
        <f t="shared" si="16"/>
        <v/>
      </c>
      <c r="J53" s="70" t="str">
        <f t="shared" si="16"/>
        <v/>
      </c>
      <c r="K53" s="70">
        <f t="shared" si="16"/>
        <v>124767.75903154412</v>
      </c>
      <c r="L53" s="70" t="str">
        <f t="shared" si="16"/>
        <v/>
      </c>
      <c r="M53" s="70">
        <f t="shared" si="16"/>
        <v>77571.179315660323</v>
      </c>
      <c r="N53" s="70">
        <f t="shared" si="16"/>
        <v>11955.570601254409</v>
      </c>
      <c r="O53" s="70" t="str">
        <f t="shared" si="16"/>
        <v/>
      </c>
      <c r="P53" s="70" t="str">
        <f t="shared" si="16"/>
        <v/>
      </c>
      <c r="Q53" s="70" t="str">
        <f t="shared" si="16"/>
        <v/>
      </c>
      <c r="R53" s="70" t="str">
        <f t="shared" si="16"/>
        <v/>
      </c>
      <c r="S53" s="70" t="str">
        <f t="shared" si="16"/>
        <v/>
      </c>
      <c r="T53" s="70" t="str">
        <f t="shared" si="16"/>
        <v/>
      </c>
      <c r="U53" s="70">
        <f t="shared" si="16"/>
        <v>9861.8663423395392</v>
      </c>
      <c r="V53" s="70" t="str">
        <f t="shared" si="16"/>
        <v/>
      </c>
      <c r="W53" s="70">
        <f t="shared" si="16"/>
        <v>15230.061880838064</v>
      </c>
      <c r="X53" s="70" t="str">
        <f t="shared" si="16"/>
        <v/>
      </c>
      <c r="Y53" s="70" t="str">
        <f t="shared" si="16"/>
        <v/>
      </c>
      <c r="Z53" s="70" t="str">
        <f t="shared" si="16"/>
        <v/>
      </c>
      <c r="AA53" s="70" t="str">
        <f t="shared" si="16"/>
        <v/>
      </c>
      <c r="AB53" s="70" t="str">
        <f t="shared" si="16"/>
        <v/>
      </c>
      <c r="AC53" s="70" t="str">
        <f t="shared" si="16"/>
        <v/>
      </c>
      <c r="AD53" s="70" t="str">
        <f t="shared" si="16"/>
        <v/>
      </c>
      <c r="AE53" s="70" t="str">
        <f t="shared" si="16"/>
        <v/>
      </c>
      <c r="AF53" s="70" t="str">
        <f t="shared" si="16"/>
        <v/>
      </c>
      <c r="AG53" s="70" t="str">
        <f t="shared" si="16"/>
        <v/>
      </c>
      <c r="AH53" s="70" t="str">
        <f t="shared" si="16"/>
        <v/>
      </c>
      <c r="AI53" s="70" t="str">
        <f t="shared" si="16"/>
        <v/>
      </c>
      <c r="AJ53" s="70" t="str">
        <f t="shared" si="16"/>
        <v/>
      </c>
      <c r="AK53" s="70" t="str">
        <f t="shared" si="16"/>
        <v/>
      </c>
      <c r="AL53" s="70" t="str">
        <f t="shared" si="16"/>
        <v/>
      </c>
      <c r="AM53" s="70" t="str">
        <f t="shared" si="16"/>
        <v/>
      </c>
      <c r="AN53" s="70" t="str">
        <f t="shared" si="16"/>
        <v/>
      </c>
      <c r="AO53" s="70" t="str">
        <f t="shared" si="16"/>
        <v/>
      </c>
      <c r="AP53" s="70" t="str">
        <f t="shared" si="16"/>
        <v/>
      </c>
      <c r="AQ53" s="70">
        <f t="shared" si="16"/>
        <v>240911.67034068488</v>
      </c>
      <c r="AR53" s="81"/>
      <c r="AS53" s="32">
        <f t="shared" ref="AS53" si="17">SUM(AS38:AS40)</f>
        <v>192830.525872903</v>
      </c>
      <c r="AT53" s="71">
        <f t="shared" si="3"/>
        <v>0.24934405094903256</v>
      </c>
    </row>
    <row r="55" spans="2:46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6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6" hidden="1">
      <c r="B57" s="49" t="s">
        <v>102</v>
      </c>
      <c r="C57" s="50">
        <f>IFERROR(RANK(C59,$C$59:$AP$59,0),"")</f>
        <v>11</v>
      </c>
      <c r="D57" s="50" t="str">
        <f t="shared" ref="D57:AP57" si="18">IFERROR(RANK(D59,$C$59:$AP$59,0),"")</f>
        <v/>
      </c>
      <c r="E57" s="50">
        <f t="shared" si="18"/>
        <v>1</v>
      </c>
      <c r="F57" s="50">
        <f t="shared" si="18"/>
        <v>3</v>
      </c>
      <c r="G57" s="50">
        <f t="shared" si="18"/>
        <v>23</v>
      </c>
      <c r="H57" s="50">
        <f t="shared" si="18"/>
        <v>13</v>
      </c>
      <c r="I57" s="50">
        <f t="shared" si="18"/>
        <v>8</v>
      </c>
      <c r="J57" s="50">
        <f t="shared" si="18"/>
        <v>18</v>
      </c>
      <c r="K57" s="50">
        <f t="shared" si="18"/>
        <v>16</v>
      </c>
      <c r="L57" s="50">
        <f t="shared" si="18"/>
        <v>9</v>
      </c>
      <c r="M57" s="50">
        <f t="shared" si="18"/>
        <v>17</v>
      </c>
      <c r="N57" s="50">
        <f t="shared" si="18"/>
        <v>24</v>
      </c>
      <c r="O57" s="50">
        <f t="shared" si="18"/>
        <v>26</v>
      </c>
      <c r="P57" s="50">
        <f t="shared" si="18"/>
        <v>12</v>
      </c>
      <c r="Q57" s="50">
        <f t="shared" si="18"/>
        <v>27</v>
      </c>
      <c r="R57" s="50">
        <f t="shared" si="18"/>
        <v>4</v>
      </c>
      <c r="S57" s="50">
        <f t="shared" si="18"/>
        <v>22</v>
      </c>
      <c r="T57" s="50">
        <f t="shared" si="18"/>
        <v>5</v>
      </c>
      <c r="U57" s="50">
        <f t="shared" si="18"/>
        <v>21</v>
      </c>
      <c r="V57" s="50">
        <f t="shared" si="18"/>
        <v>7</v>
      </c>
      <c r="W57" s="50">
        <f t="shared" si="18"/>
        <v>20</v>
      </c>
      <c r="X57" s="50">
        <f t="shared" si="18"/>
        <v>25</v>
      </c>
      <c r="Y57" s="50">
        <f t="shared" si="18"/>
        <v>6</v>
      </c>
      <c r="Z57" s="50">
        <f t="shared" si="18"/>
        <v>19</v>
      </c>
      <c r="AA57" s="50">
        <f t="shared" si="18"/>
        <v>14</v>
      </c>
      <c r="AB57" s="50">
        <f t="shared" si="18"/>
        <v>2</v>
      </c>
      <c r="AC57" s="50">
        <f t="shared" si="18"/>
        <v>15</v>
      </c>
      <c r="AD57" s="50">
        <f t="shared" si="18"/>
        <v>10</v>
      </c>
      <c r="AE57" s="50" t="str">
        <f t="shared" si="18"/>
        <v/>
      </c>
      <c r="AF57" s="50" t="str">
        <f t="shared" si="18"/>
        <v/>
      </c>
      <c r="AG57" s="50" t="str">
        <f t="shared" si="18"/>
        <v/>
      </c>
      <c r="AH57" s="50" t="str">
        <f t="shared" si="18"/>
        <v/>
      </c>
      <c r="AI57" s="50" t="str">
        <f t="shared" si="18"/>
        <v/>
      </c>
      <c r="AJ57" s="50" t="str">
        <f t="shared" si="18"/>
        <v/>
      </c>
      <c r="AK57" s="50" t="str">
        <f t="shared" si="18"/>
        <v/>
      </c>
      <c r="AL57" s="50" t="str">
        <f t="shared" si="18"/>
        <v/>
      </c>
      <c r="AM57" s="50" t="str">
        <f t="shared" si="18"/>
        <v/>
      </c>
      <c r="AN57" s="50" t="str">
        <f t="shared" si="18"/>
        <v/>
      </c>
      <c r="AO57" s="50" t="str">
        <f t="shared" si="18"/>
        <v/>
      </c>
      <c r="AP57" s="50" t="str">
        <f t="shared" si="18"/>
        <v/>
      </c>
    </row>
    <row r="58" spans="2:46" hidden="1">
      <c r="C58" s="50" t="str">
        <f>C11</f>
        <v>Ace Seguros</v>
      </c>
      <c r="D58" s="50" t="str">
        <f t="shared" ref="D58:AP58" si="19">D11</f>
        <v>Assurant Chile</v>
      </c>
      <c r="E58" s="50" t="str">
        <f t="shared" si="19"/>
        <v>BCI Seguros</v>
      </c>
      <c r="F58" s="50" t="str">
        <f t="shared" si="19"/>
        <v>Cardif</v>
      </c>
      <c r="G58" s="50" t="str">
        <f t="shared" si="19"/>
        <v>Cesce Chile</v>
      </c>
      <c r="H58" s="50" t="str">
        <f t="shared" si="19"/>
        <v>Chartis</v>
      </c>
      <c r="I58" s="50" t="str">
        <f t="shared" si="19"/>
        <v>Chilena Consolidada</v>
      </c>
      <c r="J58" s="50" t="str">
        <f t="shared" si="19"/>
        <v>Chubb de Chile</v>
      </c>
      <c r="K58" s="50" t="str">
        <f t="shared" si="19"/>
        <v>Coface Chile</v>
      </c>
      <c r="L58" s="50" t="str">
        <f t="shared" si="19"/>
        <v>Consorio Nacional</v>
      </c>
      <c r="M58" s="50" t="str">
        <f t="shared" si="19"/>
        <v>Continental Crédito</v>
      </c>
      <c r="N58" s="50" t="str">
        <f t="shared" si="19"/>
        <v>Euler Hermes</v>
      </c>
      <c r="O58" s="50" t="str">
        <f t="shared" si="19"/>
        <v>FAF International</v>
      </c>
      <c r="P58" s="50" t="str">
        <f t="shared" si="19"/>
        <v>HDI Seguros</v>
      </c>
      <c r="Q58" s="50" t="str">
        <f t="shared" si="19"/>
        <v>Huelen</v>
      </c>
      <c r="R58" s="50" t="str">
        <f t="shared" si="19"/>
        <v>Liberty Seguros</v>
      </c>
      <c r="S58" s="50" t="str">
        <f t="shared" si="19"/>
        <v>M. de Carabineros</v>
      </c>
      <c r="T58" s="50" t="str">
        <f t="shared" si="19"/>
        <v>Magallanes</v>
      </c>
      <c r="U58" s="50" t="str">
        <f t="shared" si="19"/>
        <v>Magallanes Gar. y Cré.</v>
      </c>
      <c r="V58" s="50" t="str">
        <f t="shared" si="19"/>
        <v>Mapfre</v>
      </c>
      <c r="W58" s="50" t="str">
        <f t="shared" si="19"/>
        <v>Mapfre Gar. y Cré.</v>
      </c>
      <c r="X58" s="50" t="str">
        <f t="shared" si="19"/>
        <v>Orion Seguros</v>
      </c>
      <c r="Y58" s="50" t="str">
        <f t="shared" si="19"/>
        <v>Penta Security</v>
      </c>
      <c r="Z58" s="50" t="str">
        <f t="shared" si="19"/>
        <v>QBE Chile</v>
      </c>
      <c r="AA58" s="50" t="str">
        <f t="shared" si="19"/>
        <v>Renta Nacional</v>
      </c>
      <c r="AB58" s="50" t="str">
        <f t="shared" si="19"/>
        <v>RSA Seguros</v>
      </c>
      <c r="AC58" s="50" t="str">
        <f t="shared" si="19"/>
        <v>Zenit Seguros</v>
      </c>
      <c r="AD58" s="50" t="str">
        <f t="shared" si="19"/>
        <v>Zurich Santander</v>
      </c>
      <c r="AE58" s="50" t="str">
        <f t="shared" si="19"/>
        <v/>
      </c>
      <c r="AF58" s="50" t="str">
        <f t="shared" si="19"/>
        <v/>
      </c>
      <c r="AG58" s="50" t="str">
        <f t="shared" si="19"/>
        <v/>
      </c>
      <c r="AH58" s="50" t="str">
        <f t="shared" si="19"/>
        <v/>
      </c>
      <c r="AI58" s="50" t="str">
        <f t="shared" si="19"/>
        <v/>
      </c>
      <c r="AJ58" s="50" t="str">
        <f t="shared" si="19"/>
        <v/>
      </c>
      <c r="AK58" s="50" t="str">
        <f t="shared" si="19"/>
        <v/>
      </c>
      <c r="AL58" s="50" t="str">
        <f t="shared" si="19"/>
        <v/>
      </c>
      <c r="AM58" s="50" t="str">
        <f t="shared" si="19"/>
        <v/>
      </c>
      <c r="AN58" s="50" t="str">
        <f t="shared" si="19"/>
        <v/>
      </c>
      <c r="AO58" s="50" t="str">
        <f t="shared" si="19"/>
        <v/>
      </c>
      <c r="AP58" s="50" t="str">
        <f t="shared" si="19"/>
        <v/>
      </c>
    </row>
    <row r="59" spans="2:46" hidden="1">
      <c r="C59" s="52">
        <f t="shared" ref="C59:AP59" si="20">IFERROR(IF(C55=1,VLOOKUP($B$75,$B$12:$AQ$44,C62+1,FALSE)+C60/1000000,""),"")</f>
        <v>718608.00380181742</v>
      </c>
      <c r="D59" s="52" t="str">
        <f t="shared" si="20"/>
        <v/>
      </c>
      <c r="E59" s="52">
        <f t="shared" si="20"/>
        <v>3611884.3631276409</v>
      </c>
      <c r="F59" s="52">
        <f t="shared" si="20"/>
        <v>2830050.9206923479</v>
      </c>
      <c r="G59" s="52">
        <f t="shared" si="20"/>
        <v>16357.321438054856</v>
      </c>
      <c r="H59" s="52">
        <f t="shared" si="20"/>
        <v>368316.71926340309</v>
      </c>
      <c r="I59" s="52">
        <f t="shared" si="20"/>
        <v>1188956.8646439235</v>
      </c>
      <c r="J59" s="52">
        <f t="shared" si="20"/>
        <v>42100.492534113691</v>
      </c>
      <c r="K59" s="52">
        <f t="shared" si="20"/>
        <v>124767.7590635441</v>
      </c>
      <c r="L59" s="52">
        <f t="shared" si="20"/>
        <v>782159.91616792441</v>
      </c>
      <c r="M59" s="52">
        <f t="shared" si="20"/>
        <v>111193.70534957771</v>
      </c>
      <c r="N59" s="52">
        <f t="shared" si="20"/>
        <v>11955.570630254411</v>
      </c>
      <c r="O59" s="52">
        <f t="shared" si="20"/>
        <v>4890.5838168290993</v>
      </c>
      <c r="P59" s="52">
        <f t="shared" si="20"/>
        <v>514391.02929422335</v>
      </c>
      <c r="Q59" s="52">
        <f t="shared" si="20"/>
        <v>4171.0124640396116</v>
      </c>
      <c r="R59" s="52">
        <f t="shared" si="20"/>
        <v>2345285.3094910621</v>
      </c>
      <c r="S59" s="52">
        <f t="shared" si="20"/>
        <v>18843.0289942378</v>
      </c>
      <c r="T59" s="52">
        <f t="shared" si="20"/>
        <v>2214762.4822568973</v>
      </c>
      <c r="U59" s="52">
        <f t="shared" si="20"/>
        <v>18915.861174162692</v>
      </c>
      <c r="V59" s="52">
        <f t="shared" si="20"/>
        <v>1438439.8356889701</v>
      </c>
      <c r="W59" s="52">
        <f t="shared" si="20"/>
        <v>21826.738048652038</v>
      </c>
      <c r="X59" s="52">
        <f t="shared" si="20"/>
        <v>6053.865781510518</v>
      </c>
      <c r="Y59" s="52">
        <f t="shared" si="20"/>
        <v>2121135.9610846024</v>
      </c>
      <c r="Z59" s="52">
        <f t="shared" si="20"/>
        <v>22806.770227930483</v>
      </c>
      <c r="AA59" s="52">
        <f t="shared" si="20"/>
        <v>301597.49084126641</v>
      </c>
      <c r="AB59" s="52">
        <f t="shared" si="20"/>
        <v>3005449.5531223882</v>
      </c>
      <c r="AC59" s="52">
        <f t="shared" si="20"/>
        <v>249435.63899265238</v>
      </c>
      <c r="AD59" s="52">
        <f t="shared" si="20"/>
        <v>760575.38308906357</v>
      </c>
      <c r="AE59" s="52" t="str">
        <f t="shared" si="20"/>
        <v/>
      </c>
      <c r="AF59" s="52" t="str">
        <f t="shared" si="20"/>
        <v/>
      </c>
      <c r="AG59" s="52" t="str">
        <f t="shared" si="20"/>
        <v/>
      </c>
      <c r="AH59" s="52" t="str">
        <f t="shared" si="20"/>
        <v/>
      </c>
      <c r="AI59" s="52" t="str">
        <f t="shared" si="20"/>
        <v/>
      </c>
      <c r="AJ59" s="52" t="str">
        <f t="shared" si="20"/>
        <v/>
      </c>
      <c r="AK59" s="52" t="str">
        <f t="shared" si="20"/>
        <v/>
      </c>
      <c r="AL59" s="52" t="str">
        <f t="shared" si="20"/>
        <v/>
      </c>
      <c r="AM59" s="52" t="str">
        <f t="shared" si="20"/>
        <v/>
      </c>
      <c r="AN59" s="52" t="str">
        <f t="shared" si="20"/>
        <v/>
      </c>
      <c r="AO59" s="52" t="str">
        <f t="shared" si="20"/>
        <v/>
      </c>
      <c r="AP59" s="52" t="str">
        <f t="shared" si="20"/>
        <v/>
      </c>
    </row>
    <row r="60" spans="2:46" hidden="1">
      <c r="C60" s="50">
        <v>40</v>
      </c>
      <c r="D60" s="50">
        <f>C60-1</f>
        <v>39</v>
      </c>
      <c r="E60" s="50">
        <f t="shared" ref="E60:AP60" si="21">D60-1</f>
        <v>38</v>
      </c>
      <c r="F60" s="50">
        <f t="shared" si="21"/>
        <v>37</v>
      </c>
      <c r="G60" s="50">
        <f t="shared" si="21"/>
        <v>36</v>
      </c>
      <c r="H60" s="50">
        <f t="shared" si="21"/>
        <v>35</v>
      </c>
      <c r="I60" s="50">
        <f t="shared" si="21"/>
        <v>34</v>
      </c>
      <c r="J60" s="50">
        <f t="shared" si="21"/>
        <v>33</v>
      </c>
      <c r="K60" s="50">
        <f t="shared" si="21"/>
        <v>32</v>
      </c>
      <c r="L60" s="50">
        <f t="shared" si="21"/>
        <v>31</v>
      </c>
      <c r="M60" s="50">
        <f t="shared" si="21"/>
        <v>30</v>
      </c>
      <c r="N60" s="50">
        <f t="shared" si="21"/>
        <v>29</v>
      </c>
      <c r="O60" s="50">
        <f t="shared" si="21"/>
        <v>28</v>
      </c>
      <c r="P60" s="50">
        <f t="shared" si="21"/>
        <v>27</v>
      </c>
      <c r="Q60" s="50">
        <f t="shared" si="21"/>
        <v>26</v>
      </c>
      <c r="R60" s="50">
        <f t="shared" si="21"/>
        <v>25</v>
      </c>
      <c r="S60" s="50">
        <f t="shared" si="21"/>
        <v>24</v>
      </c>
      <c r="T60" s="50">
        <f t="shared" si="21"/>
        <v>23</v>
      </c>
      <c r="U60" s="50">
        <f t="shared" si="21"/>
        <v>22</v>
      </c>
      <c r="V60" s="50">
        <f t="shared" si="21"/>
        <v>21</v>
      </c>
      <c r="W60" s="50">
        <f t="shared" si="21"/>
        <v>20</v>
      </c>
      <c r="X60" s="50">
        <f t="shared" si="21"/>
        <v>19</v>
      </c>
      <c r="Y60" s="50">
        <f t="shared" si="21"/>
        <v>18</v>
      </c>
      <c r="Z60" s="50">
        <f t="shared" si="21"/>
        <v>17</v>
      </c>
      <c r="AA60" s="50">
        <f t="shared" si="21"/>
        <v>16</v>
      </c>
      <c r="AB60" s="50">
        <f t="shared" si="21"/>
        <v>15</v>
      </c>
      <c r="AC60" s="50">
        <f t="shared" si="21"/>
        <v>14</v>
      </c>
      <c r="AD60" s="50">
        <f t="shared" si="21"/>
        <v>13</v>
      </c>
      <c r="AE60" s="50">
        <f t="shared" si="21"/>
        <v>12</v>
      </c>
      <c r="AF60" s="50">
        <f t="shared" si="21"/>
        <v>11</v>
      </c>
      <c r="AG60" s="50">
        <f t="shared" si="21"/>
        <v>10</v>
      </c>
      <c r="AH60" s="50">
        <f t="shared" si="21"/>
        <v>9</v>
      </c>
      <c r="AI60" s="50">
        <f t="shared" si="21"/>
        <v>8</v>
      </c>
      <c r="AJ60" s="50">
        <f t="shared" si="21"/>
        <v>7</v>
      </c>
      <c r="AK60" s="50">
        <f t="shared" si="21"/>
        <v>6</v>
      </c>
      <c r="AL60" s="50">
        <f t="shared" si="21"/>
        <v>5</v>
      </c>
      <c r="AM60" s="50">
        <f t="shared" si="21"/>
        <v>4</v>
      </c>
      <c r="AN60" s="50">
        <f t="shared" si="21"/>
        <v>3</v>
      </c>
      <c r="AO60" s="50">
        <f t="shared" si="21"/>
        <v>2</v>
      </c>
      <c r="AP60" s="50">
        <f t="shared" si="21"/>
        <v>1</v>
      </c>
    </row>
    <row r="61" spans="2:46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6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6" hidden="1">
      <c r="C63" s="50" t="str">
        <f>IFERROR(HLOOKUP(C62,$C$57:$AP$58,2,FALSE),"")</f>
        <v>BCI Seguros</v>
      </c>
      <c r="D63" s="50" t="str">
        <f t="shared" ref="D63:AP63" si="22">IFERROR(HLOOKUP(D62,$C$57:$AP$58,2,FALSE),"")</f>
        <v>RSA Seguros</v>
      </c>
      <c r="E63" s="50" t="str">
        <f t="shared" si="22"/>
        <v>Cardif</v>
      </c>
      <c r="F63" s="50" t="str">
        <f t="shared" si="22"/>
        <v>Liberty Seguros</v>
      </c>
      <c r="G63" s="50" t="str">
        <f t="shared" si="22"/>
        <v>Magallanes</v>
      </c>
      <c r="H63" s="50" t="str">
        <f t="shared" si="22"/>
        <v>Penta Security</v>
      </c>
      <c r="I63" s="50" t="str">
        <f t="shared" si="22"/>
        <v>Mapfre</v>
      </c>
      <c r="J63" s="50" t="str">
        <f t="shared" si="22"/>
        <v>Chilena Consolidada</v>
      </c>
      <c r="K63" s="50" t="str">
        <f t="shared" si="22"/>
        <v>Consorio Nacional</v>
      </c>
      <c r="L63" s="50" t="str">
        <f t="shared" si="22"/>
        <v>Zurich Santander</v>
      </c>
      <c r="M63" s="50" t="str">
        <f t="shared" si="22"/>
        <v>Ace Seguros</v>
      </c>
      <c r="N63" s="50" t="str">
        <f t="shared" si="22"/>
        <v>HDI Seguros</v>
      </c>
      <c r="O63" s="50" t="str">
        <f t="shared" si="22"/>
        <v>Chartis</v>
      </c>
      <c r="P63" s="50" t="str">
        <f t="shared" si="22"/>
        <v>Renta Nacional</v>
      </c>
      <c r="Q63" s="50" t="str">
        <f t="shared" si="22"/>
        <v>Zenit Seguros</v>
      </c>
      <c r="R63" s="50" t="str">
        <f t="shared" si="22"/>
        <v>Coface Chile</v>
      </c>
      <c r="S63" s="50" t="str">
        <f t="shared" si="22"/>
        <v>Continental Crédito</v>
      </c>
      <c r="T63" s="50" t="str">
        <f t="shared" si="22"/>
        <v>Chubb de Chile</v>
      </c>
      <c r="U63" s="50" t="str">
        <f t="shared" si="22"/>
        <v>QBE Chile</v>
      </c>
      <c r="V63" s="50" t="str">
        <f t="shared" si="22"/>
        <v>Mapfre Gar. y Cré.</v>
      </c>
      <c r="W63" s="50" t="str">
        <f t="shared" si="22"/>
        <v>Magallanes Gar. y Cré.</v>
      </c>
      <c r="X63" s="50" t="str">
        <f t="shared" si="22"/>
        <v>M. de Carabineros</v>
      </c>
      <c r="Y63" s="50" t="str">
        <f t="shared" si="22"/>
        <v>Cesce Chile</v>
      </c>
      <c r="Z63" s="50" t="str">
        <f t="shared" si="22"/>
        <v>Euler Hermes</v>
      </c>
      <c r="AA63" s="50" t="str">
        <f t="shared" si="22"/>
        <v>Orion Seguros</v>
      </c>
      <c r="AB63" s="50" t="str">
        <f t="shared" si="22"/>
        <v>FAF International</v>
      </c>
      <c r="AC63" s="50" t="str">
        <f t="shared" si="22"/>
        <v>Huelen</v>
      </c>
      <c r="AD63" s="50" t="str">
        <f t="shared" si="22"/>
        <v/>
      </c>
      <c r="AE63" s="50" t="str">
        <f t="shared" si="22"/>
        <v/>
      </c>
      <c r="AF63" s="50" t="str">
        <f t="shared" si="22"/>
        <v/>
      </c>
      <c r="AG63" s="50" t="str">
        <f t="shared" si="22"/>
        <v/>
      </c>
      <c r="AH63" s="50" t="str">
        <f t="shared" si="22"/>
        <v/>
      </c>
      <c r="AI63" s="50" t="str">
        <f t="shared" si="22"/>
        <v/>
      </c>
      <c r="AJ63" s="50" t="str">
        <f t="shared" si="22"/>
        <v/>
      </c>
      <c r="AK63" s="50" t="str">
        <f t="shared" si="22"/>
        <v/>
      </c>
      <c r="AL63" s="50" t="str">
        <f t="shared" si="22"/>
        <v/>
      </c>
      <c r="AM63" s="50" t="str">
        <f t="shared" si="22"/>
        <v/>
      </c>
      <c r="AN63" s="50" t="str">
        <f t="shared" si="22"/>
        <v/>
      </c>
      <c r="AO63" s="50" t="str">
        <f t="shared" si="22"/>
        <v/>
      </c>
      <c r="AP63" s="50" t="str">
        <f t="shared" si="22"/>
        <v/>
      </c>
    </row>
    <row r="64" spans="2:46" hidden="1">
      <c r="C64" s="52">
        <f>IFERROR((HLOOKUP(C62,$C$57:$AP$59,3,FALSE)-HLOOKUP(C62,$C$57:$AP$60,4,FALSE)/1000000)/$C$69,"")</f>
        <v>3611.8843630896413</v>
      </c>
      <c r="D64" s="52">
        <f t="shared" ref="D64:AP64" si="23">IFERROR((HLOOKUP(D62,$C$57:$AP$59,3,FALSE)-HLOOKUP(D62,$C$57:$AP$60,4,FALSE)/1000000)/$C$69,"")</f>
        <v>3005.4495531073885</v>
      </c>
      <c r="E64" s="52">
        <f t="shared" si="23"/>
        <v>2830.0509206553479</v>
      </c>
      <c r="F64" s="52">
        <f t="shared" si="23"/>
        <v>2345.2853094660622</v>
      </c>
      <c r="G64" s="52">
        <f t="shared" si="23"/>
        <v>2214.7624822338971</v>
      </c>
      <c r="H64" s="52">
        <f t="shared" si="23"/>
        <v>2121.1359610666022</v>
      </c>
      <c r="I64" s="52">
        <f t="shared" si="23"/>
        <v>1438.4398356679701</v>
      </c>
      <c r="J64" s="52">
        <f t="shared" si="23"/>
        <v>1188.9568646099235</v>
      </c>
      <c r="K64" s="52">
        <f t="shared" si="23"/>
        <v>782.15991613692438</v>
      </c>
      <c r="L64" s="52">
        <f t="shared" si="23"/>
        <v>760.57538307606364</v>
      </c>
      <c r="M64" s="52">
        <f t="shared" si="23"/>
        <v>718.60800376181749</v>
      </c>
      <c r="N64" s="52">
        <f t="shared" si="23"/>
        <v>514.39102926722342</v>
      </c>
      <c r="O64" s="52">
        <f t="shared" si="23"/>
        <v>368.31671922840314</v>
      </c>
      <c r="P64" s="52">
        <f t="shared" si="23"/>
        <v>301.59749082526639</v>
      </c>
      <c r="Q64" s="52">
        <f t="shared" si="23"/>
        <v>249.43563897865241</v>
      </c>
      <c r="R64" s="52">
        <f t="shared" si="23"/>
        <v>124.7677590315441</v>
      </c>
      <c r="S64" s="52">
        <f t="shared" si="23"/>
        <v>111.19370531957772</v>
      </c>
      <c r="T64" s="52">
        <f t="shared" si="23"/>
        <v>42.100492501113692</v>
      </c>
      <c r="U64" s="52">
        <f t="shared" si="23"/>
        <v>22.806770210930484</v>
      </c>
      <c r="V64" s="52">
        <f t="shared" si="23"/>
        <v>21.826738028652038</v>
      </c>
      <c r="W64" s="52">
        <f t="shared" si="23"/>
        <v>18.915861152162691</v>
      </c>
      <c r="X64" s="52">
        <f t="shared" si="23"/>
        <v>18.8430289702378</v>
      </c>
      <c r="Y64" s="52">
        <f t="shared" si="23"/>
        <v>16.357321402054858</v>
      </c>
      <c r="Z64" s="52">
        <f t="shared" si="23"/>
        <v>11.955570601254411</v>
      </c>
      <c r="AA64" s="52">
        <f t="shared" si="23"/>
        <v>6.0538657625105179</v>
      </c>
      <c r="AB64" s="52">
        <f t="shared" si="23"/>
        <v>4.8905837888290993</v>
      </c>
      <c r="AC64" s="52">
        <f t="shared" si="23"/>
        <v>4.1710124380396119</v>
      </c>
      <c r="AD64" s="52" t="str">
        <f t="shared" si="23"/>
        <v/>
      </c>
      <c r="AE64" s="52" t="str">
        <f t="shared" si="23"/>
        <v/>
      </c>
      <c r="AF64" s="52" t="str">
        <f t="shared" si="23"/>
        <v/>
      </c>
      <c r="AG64" s="52" t="str">
        <f t="shared" si="23"/>
        <v/>
      </c>
      <c r="AH64" s="52" t="str">
        <f t="shared" si="23"/>
        <v/>
      </c>
      <c r="AI64" s="52" t="str">
        <f t="shared" si="23"/>
        <v/>
      </c>
      <c r="AJ64" s="52" t="str">
        <f t="shared" si="23"/>
        <v/>
      </c>
      <c r="AK64" s="52" t="str">
        <f t="shared" si="23"/>
        <v/>
      </c>
      <c r="AL64" s="52" t="str">
        <f t="shared" si="23"/>
        <v/>
      </c>
      <c r="AM64" s="52" t="str">
        <f t="shared" si="23"/>
        <v/>
      </c>
      <c r="AN64" s="52" t="str">
        <f t="shared" si="23"/>
        <v/>
      </c>
      <c r="AO64" s="52" t="str">
        <f t="shared" si="23"/>
        <v/>
      </c>
      <c r="AP64" s="52" t="str">
        <f t="shared" si="23"/>
        <v/>
      </c>
    </row>
    <row r="65" spans="1:42" hidden="1">
      <c r="C65" s="52" t="str">
        <f>IF(ISNUMBER(C64),CONCATENATE(C63," - ",C62),"")</f>
        <v>BCI Seguros - 1</v>
      </c>
      <c r="D65" s="52" t="str">
        <f t="shared" ref="D65:AP65" si="24">IF(ISNUMBER(D64),CONCATENATE(D63," - ",D62),"")</f>
        <v>RSA Seguros - 2</v>
      </c>
      <c r="E65" s="52" t="str">
        <f t="shared" si="24"/>
        <v>Cardif - 3</v>
      </c>
      <c r="F65" s="52" t="str">
        <f t="shared" si="24"/>
        <v>Liberty Seguros - 4</v>
      </c>
      <c r="G65" s="52" t="str">
        <f t="shared" si="24"/>
        <v>Magallanes - 5</v>
      </c>
      <c r="H65" s="52" t="str">
        <f t="shared" si="24"/>
        <v>Penta Security - 6</v>
      </c>
      <c r="I65" s="52" t="str">
        <f t="shared" si="24"/>
        <v>Mapfre - 7</v>
      </c>
      <c r="J65" s="52" t="str">
        <f t="shared" si="24"/>
        <v>Chilena Consolidada - 8</v>
      </c>
      <c r="K65" s="52" t="str">
        <f t="shared" si="24"/>
        <v>Consorio Nacional - 9</v>
      </c>
      <c r="L65" s="52" t="str">
        <f t="shared" si="24"/>
        <v>Zurich Santander - 10</v>
      </c>
      <c r="M65" s="52" t="str">
        <f t="shared" si="24"/>
        <v>Ace Seguros - 11</v>
      </c>
      <c r="N65" s="52" t="str">
        <f t="shared" si="24"/>
        <v>HDI Seguros - 12</v>
      </c>
      <c r="O65" s="52" t="str">
        <f t="shared" si="24"/>
        <v>Chartis - 13</v>
      </c>
      <c r="P65" s="52" t="str">
        <f t="shared" si="24"/>
        <v>Renta Nacional - 14</v>
      </c>
      <c r="Q65" s="52" t="str">
        <f t="shared" si="24"/>
        <v>Zenit Seguros - 15</v>
      </c>
      <c r="R65" s="52" t="str">
        <f t="shared" si="24"/>
        <v>Coface Chile - 16</v>
      </c>
      <c r="S65" s="52" t="str">
        <f t="shared" si="24"/>
        <v>Continental Crédito - 17</v>
      </c>
      <c r="T65" s="52" t="str">
        <f t="shared" si="24"/>
        <v>Chubb de Chile - 18</v>
      </c>
      <c r="U65" s="52" t="str">
        <f t="shared" si="24"/>
        <v>QBE Chile - 19</v>
      </c>
      <c r="V65" s="52" t="str">
        <f t="shared" si="24"/>
        <v>Mapfre Gar. y Cré. - 20</v>
      </c>
      <c r="W65" s="52" t="str">
        <f t="shared" si="24"/>
        <v>Magallanes Gar. y Cré. - 21</v>
      </c>
      <c r="X65" s="52" t="str">
        <f t="shared" si="24"/>
        <v>M. de Carabineros - 22</v>
      </c>
      <c r="Y65" s="52" t="str">
        <f t="shared" si="24"/>
        <v>Cesce Chile - 23</v>
      </c>
      <c r="Z65" s="52" t="str">
        <f t="shared" si="24"/>
        <v>Euler Hermes - 24</v>
      </c>
      <c r="AA65" s="52" t="str">
        <f t="shared" si="24"/>
        <v>Orion Seguros - 25</v>
      </c>
      <c r="AB65" s="52" t="str">
        <f t="shared" si="24"/>
        <v>FAF International - 26</v>
      </c>
      <c r="AC65" s="52" t="str">
        <f t="shared" si="24"/>
        <v>Huelen - 27</v>
      </c>
      <c r="AD65" s="52" t="str">
        <f t="shared" si="24"/>
        <v/>
      </c>
      <c r="AE65" s="52" t="str">
        <f t="shared" si="24"/>
        <v/>
      </c>
      <c r="AF65" s="52" t="str">
        <f t="shared" si="24"/>
        <v/>
      </c>
      <c r="AG65" s="52" t="str">
        <f t="shared" si="24"/>
        <v/>
      </c>
      <c r="AH65" s="52" t="str">
        <f t="shared" si="24"/>
        <v/>
      </c>
      <c r="AI65" s="52" t="str">
        <f t="shared" si="24"/>
        <v/>
      </c>
      <c r="AJ65" s="52" t="str">
        <f t="shared" si="24"/>
        <v/>
      </c>
      <c r="AK65" s="52" t="str">
        <f t="shared" si="24"/>
        <v/>
      </c>
      <c r="AL65" s="52" t="str">
        <f t="shared" si="24"/>
        <v/>
      </c>
      <c r="AM65" s="52" t="str">
        <f t="shared" si="24"/>
        <v/>
      </c>
      <c r="AN65" s="52" t="str">
        <f t="shared" si="24"/>
        <v/>
      </c>
      <c r="AO65" s="52" t="str">
        <f t="shared" si="24"/>
        <v/>
      </c>
      <c r="AP65" s="52" t="str">
        <f t="shared" si="24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25">IF($B$78=D63,D64,"")</f>
        <v/>
      </c>
      <c r="E67" s="52" t="str">
        <f t="shared" si="25"/>
        <v/>
      </c>
      <c r="F67" s="52" t="str">
        <f t="shared" si="25"/>
        <v/>
      </c>
      <c r="G67" s="52" t="str">
        <f t="shared" si="25"/>
        <v/>
      </c>
      <c r="H67" s="52" t="str">
        <f t="shared" si="25"/>
        <v/>
      </c>
      <c r="I67" s="52" t="str">
        <f t="shared" si="25"/>
        <v/>
      </c>
      <c r="J67" s="52" t="str">
        <f t="shared" si="25"/>
        <v/>
      </c>
      <c r="K67" s="52" t="str">
        <f t="shared" si="25"/>
        <v/>
      </c>
      <c r="L67" s="52" t="str">
        <f t="shared" si="25"/>
        <v/>
      </c>
      <c r="M67" s="52" t="str">
        <f t="shared" si="25"/>
        <v/>
      </c>
      <c r="N67" s="52" t="str">
        <f t="shared" si="25"/>
        <v/>
      </c>
      <c r="O67" s="52" t="str">
        <f t="shared" si="25"/>
        <v/>
      </c>
      <c r="P67" s="52" t="str">
        <f t="shared" si="25"/>
        <v/>
      </c>
      <c r="Q67" s="52" t="str">
        <f t="shared" si="25"/>
        <v/>
      </c>
      <c r="R67" s="52" t="str">
        <f t="shared" si="25"/>
        <v/>
      </c>
      <c r="S67" s="52" t="str">
        <f t="shared" si="25"/>
        <v/>
      </c>
      <c r="T67" s="52" t="str">
        <f t="shared" si="25"/>
        <v/>
      </c>
      <c r="U67" s="52" t="str">
        <f t="shared" si="25"/>
        <v/>
      </c>
      <c r="V67" s="52" t="str">
        <f t="shared" si="25"/>
        <v/>
      </c>
      <c r="W67" s="52" t="str">
        <f t="shared" si="25"/>
        <v/>
      </c>
      <c r="X67" s="52" t="str">
        <f t="shared" si="25"/>
        <v/>
      </c>
      <c r="Y67" s="52" t="str">
        <f t="shared" si="25"/>
        <v/>
      </c>
      <c r="Z67" s="52" t="str">
        <f t="shared" si="25"/>
        <v/>
      </c>
      <c r="AA67" s="52" t="str">
        <f t="shared" si="25"/>
        <v/>
      </c>
      <c r="AB67" s="52" t="str">
        <f t="shared" si="25"/>
        <v/>
      </c>
      <c r="AC67" s="52" t="str">
        <f t="shared" si="25"/>
        <v/>
      </c>
      <c r="AD67" s="52" t="str">
        <f t="shared" si="25"/>
        <v/>
      </c>
      <c r="AE67" s="52" t="str">
        <f t="shared" si="25"/>
        <v/>
      </c>
      <c r="AF67" s="52" t="str">
        <f t="shared" si="25"/>
        <v/>
      </c>
      <c r="AG67" s="52" t="str">
        <f t="shared" si="25"/>
        <v/>
      </c>
      <c r="AH67" s="52" t="str">
        <f t="shared" si="25"/>
        <v/>
      </c>
      <c r="AI67" s="52" t="str">
        <f t="shared" si="25"/>
        <v/>
      </c>
      <c r="AJ67" s="52" t="str">
        <f t="shared" si="25"/>
        <v/>
      </c>
      <c r="AK67" s="52" t="str">
        <f t="shared" si="25"/>
        <v/>
      </c>
      <c r="AL67" s="52" t="str">
        <f t="shared" si="25"/>
        <v/>
      </c>
      <c r="AM67" s="52" t="str">
        <f t="shared" si="25"/>
        <v/>
      </c>
      <c r="AN67" s="52" t="str">
        <f t="shared" si="25"/>
        <v/>
      </c>
      <c r="AO67" s="52" t="str">
        <f t="shared" si="25"/>
        <v/>
      </c>
      <c r="AP67" s="52" t="str">
        <f t="shared" si="25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1000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Miles de UF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30.06.2012</v>
      </c>
      <c r="D70" s="37" t="s">
        <v>374</v>
      </c>
      <c r="E70" s="37" t="s">
        <v>105</v>
      </c>
      <c r="F70" s="37" t="s">
        <v>22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30.06.2012</v>
      </c>
      <c r="D71" s="37" t="s">
        <v>375</v>
      </c>
      <c r="E71" s="37" t="s">
        <v>106</v>
      </c>
      <c r="F71" s="37" t="s">
        <v>372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30.06.2012</v>
      </c>
      <c r="D72" s="37" t="s">
        <v>376</v>
      </c>
      <c r="E72" s="37" t="s">
        <v>107</v>
      </c>
      <c r="F72" s="37" t="s">
        <v>373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7</v>
      </c>
      <c r="D109" s="50">
        <f t="shared" ref="D109:AH109" si="26">IFERROR(RANK(D111,$C$111:$AH$111,0),"")</f>
        <v>23</v>
      </c>
      <c r="E109" s="50">
        <f t="shared" si="26"/>
        <v>4</v>
      </c>
      <c r="F109" s="50">
        <f t="shared" si="26"/>
        <v>21</v>
      </c>
      <c r="G109" s="50">
        <f t="shared" si="26"/>
        <v>13</v>
      </c>
      <c r="H109" s="50">
        <f t="shared" si="26"/>
        <v>16</v>
      </c>
      <c r="I109" s="50">
        <f t="shared" si="26"/>
        <v>15</v>
      </c>
      <c r="J109" s="50">
        <f t="shared" si="26"/>
        <v>9</v>
      </c>
      <c r="K109" s="50">
        <f t="shared" si="26"/>
        <v>1</v>
      </c>
      <c r="L109" s="50">
        <f t="shared" si="26"/>
        <v>3</v>
      </c>
      <c r="M109" s="50">
        <f t="shared" si="26"/>
        <v>29</v>
      </c>
      <c r="N109" s="50">
        <f t="shared" si="26"/>
        <v>31</v>
      </c>
      <c r="O109" s="50">
        <f t="shared" si="26"/>
        <v>12</v>
      </c>
      <c r="P109" s="50">
        <f t="shared" si="26"/>
        <v>14</v>
      </c>
      <c r="Q109" s="50">
        <f t="shared" si="26"/>
        <v>27</v>
      </c>
      <c r="R109" s="50">
        <f t="shared" si="26"/>
        <v>11</v>
      </c>
      <c r="S109" s="50">
        <f t="shared" si="26"/>
        <v>19</v>
      </c>
      <c r="T109" s="50">
        <f t="shared" si="26"/>
        <v>30</v>
      </c>
      <c r="U109" s="50">
        <f t="shared" si="26"/>
        <v>24</v>
      </c>
      <c r="V109" s="50">
        <f t="shared" si="26"/>
        <v>5</v>
      </c>
      <c r="W109" s="50">
        <f t="shared" si="26"/>
        <v>10</v>
      </c>
      <c r="X109" s="50">
        <f t="shared" si="26"/>
        <v>28</v>
      </c>
      <c r="Y109" s="50">
        <f t="shared" si="26"/>
        <v>8</v>
      </c>
      <c r="Z109" s="50">
        <f t="shared" si="26"/>
        <v>6</v>
      </c>
      <c r="AA109" s="50">
        <f t="shared" si="26"/>
        <v>20</v>
      </c>
      <c r="AB109" s="50">
        <f t="shared" si="26"/>
        <v>22</v>
      </c>
      <c r="AC109" s="50">
        <f t="shared" si="26"/>
        <v>17</v>
      </c>
      <c r="AD109" s="50">
        <f t="shared" si="26"/>
        <v>18</v>
      </c>
      <c r="AE109" s="50" t="str">
        <f t="shared" si="26"/>
        <v/>
      </c>
      <c r="AF109" s="50">
        <f t="shared" si="26"/>
        <v>25</v>
      </c>
      <c r="AG109" s="50">
        <f t="shared" si="26"/>
        <v>26</v>
      </c>
      <c r="AH109" s="50">
        <f t="shared" si="26"/>
        <v>2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27">IFERROR(HLOOKUP($B$129,$C$11:$AQ$44,C114+1,FALSE)+C112/1000000,"")</f>
        <v>1272759.7463744809</v>
      </c>
      <c r="D111" s="52">
        <f t="shared" si="27"/>
        <v>49095.984052114254</v>
      </c>
      <c r="E111" s="52">
        <f t="shared" si="27"/>
        <v>2481010.9801885337</v>
      </c>
      <c r="F111" s="52">
        <f t="shared" si="27"/>
        <v>65725.254764859594</v>
      </c>
      <c r="G111" s="52">
        <f t="shared" si="27"/>
        <v>197653.86755828193</v>
      </c>
      <c r="H111" s="52">
        <f t="shared" si="27"/>
        <v>147619.7344105074</v>
      </c>
      <c r="I111" s="52">
        <f t="shared" si="27"/>
        <v>150176.81119619394</v>
      </c>
      <c r="J111" s="52">
        <f t="shared" si="27"/>
        <v>761900.94843435916</v>
      </c>
      <c r="K111" s="52">
        <f t="shared" si="27"/>
        <v>4987866.3030306259</v>
      </c>
      <c r="L111" s="52">
        <f t="shared" si="27"/>
        <v>2755555.9101689467</v>
      </c>
      <c r="M111" s="52">
        <f t="shared" si="27"/>
        <v>12804.475577256999</v>
      </c>
      <c r="N111" s="52">
        <f t="shared" si="27"/>
        <v>319.43631405407257</v>
      </c>
      <c r="O111" s="52">
        <f t="shared" si="27"/>
        <v>226160.43208100935</v>
      </c>
      <c r="P111" s="52">
        <f t="shared" si="27"/>
        <v>167798.29619672467</v>
      </c>
      <c r="Q111" s="52">
        <f t="shared" si="27"/>
        <v>21364.054021648677</v>
      </c>
      <c r="R111" s="52">
        <f t="shared" si="27"/>
        <v>269400.29364383052</v>
      </c>
      <c r="S111" s="52">
        <f t="shared" si="27"/>
        <v>89174.090983748785</v>
      </c>
      <c r="T111" s="52">
        <f t="shared" si="27"/>
        <v>9269.7866361524448</v>
      </c>
      <c r="U111" s="52">
        <f t="shared" si="27"/>
        <v>35315.216680902369</v>
      </c>
      <c r="V111" s="52">
        <f t="shared" si="27"/>
        <v>1777498.8448185804</v>
      </c>
      <c r="W111" s="52">
        <f t="shared" si="27"/>
        <v>444557.84171337384</v>
      </c>
      <c r="X111" s="52">
        <f t="shared" si="27"/>
        <v>17010.157625498556</v>
      </c>
      <c r="Y111" s="52">
        <f t="shared" si="27"/>
        <v>951481.70636018831</v>
      </c>
      <c r="Z111" s="52">
        <f t="shared" si="27"/>
        <v>1556651.4387981473</v>
      </c>
      <c r="AA111" s="52">
        <f t="shared" si="27"/>
        <v>87639.278916153678</v>
      </c>
      <c r="AB111" s="52">
        <f t="shared" si="27"/>
        <v>52189.108502414405</v>
      </c>
      <c r="AC111" s="52">
        <f t="shared" si="27"/>
        <v>147372.21050691567</v>
      </c>
      <c r="AD111" s="52">
        <f t="shared" si="27"/>
        <v>93539.459844769197</v>
      </c>
      <c r="AE111" s="52" t="str">
        <f t="shared" si="27"/>
        <v/>
      </c>
      <c r="AF111" s="52">
        <f t="shared" si="27"/>
        <v>33352.322147518847</v>
      </c>
      <c r="AG111" s="52">
        <f t="shared" si="27"/>
        <v>25058.469041251596</v>
      </c>
      <c r="AH111" s="52">
        <f t="shared" si="27"/>
        <v>3967609.7203130471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28">D112-1</f>
        <v>30</v>
      </c>
      <c r="F112" s="50">
        <f t="shared" si="28"/>
        <v>29</v>
      </c>
      <c r="G112" s="50">
        <f t="shared" si="28"/>
        <v>28</v>
      </c>
      <c r="H112" s="50">
        <f t="shared" si="28"/>
        <v>27</v>
      </c>
      <c r="I112" s="50">
        <f t="shared" si="28"/>
        <v>26</v>
      </c>
      <c r="J112" s="50">
        <f t="shared" si="28"/>
        <v>25</v>
      </c>
      <c r="K112" s="50">
        <f t="shared" si="28"/>
        <v>24</v>
      </c>
      <c r="L112" s="50">
        <f t="shared" si="28"/>
        <v>23</v>
      </c>
      <c r="M112" s="50">
        <f t="shared" si="28"/>
        <v>22</v>
      </c>
      <c r="N112" s="50">
        <f t="shared" si="28"/>
        <v>21</v>
      </c>
      <c r="O112" s="50">
        <f t="shared" si="28"/>
        <v>20</v>
      </c>
      <c r="P112" s="50">
        <f t="shared" si="28"/>
        <v>19</v>
      </c>
      <c r="Q112" s="50">
        <f t="shared" si="28"/>
        <v>18</v>
      </c>
      <c r="R112" s="50">
        <f t="shared" si="28"/>
        <v>17</v>
      </c>
      <c r="S112" s="50">
        <f t="shared" si="28"/>
        <v>16</v>
      </c>
      <c r="T112" s="50">
        <f t="shared" si="28"/>
        <v>15</v>
      </c>
      <c r="U112" s="50">
        <f t="shared" si="28"/>
        <v>14</v>
      </c>
      <c r="V112" s="50">
        <f t="shared" si="28"/>
        <v>13</v>
      </c>
      <c r="W112" s="50">
        <f t="shared" si="28"/>
        <v>12</v>
      </c>
      <c r="X112" s="50">
        <f t="shared" si="28"/>
        <v>11</v>
      </c>
      <c r="Y112" s="50">
        <f t="shared" si="28"/>
        <v>10</v>
      </c>
      <c r="Z112" s="50">
        <f t="shared" si="28"/>
        <v>9</v>
      </c>
      <c r="AA112" s="50">
        <f t="shared" si="28"/>
        <v>8</v>
      </c>
      <c r="AB112" s="50">
        <f t="shared" si="28"/>
        <v>7</v>
      </c>
      <c r="AC112" s="50">
        <f t="shared" si="28"/>
        <v>6</v>
      </c>
      <c r="AD112" s="50">
        <f t="shared" si="28"/>
        <v>5</v>
      </c>
      <c r="AE112" s="50">
        <f t="shared" si="28"/>
        <v>4</v>
      </c>
      <c r="AF112" s="50">
        <f t="shared" si="28"/>
        <v>3</v>
      </c>
      <c r="AG112" s="50">
        <f t="shared" si="28"/>
        <v>2</v>
      </c>
      <c r="AH112" s="50">
        <f t="shared" si="28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9 Daños Físicos Vehíc. Mot. G1 (VP)</v>
      </c>
      <c r="D115" s="80" t="str">
        <f t="shared" ref="D115:AH115" si="29">IFERROR(HLOOKUP(D114,$C$109:$AP$110,2,FALSE),"")</f>
        <v>50 Otros</v>
      </c>
      <c r="E115" s="80" t="str">
        <f t="shared" si="29"/>
        <v>10 Daños Físicos Vehíc. Mot. G2 (VC)</v>
      </c>
      <c r="F115" s="80" t="str">
        <f t="shared" si="29"/>
        <v>3 Terremoto</v>
      </c>
      <c r="G115" s="80" t="str">
        <f t="shared" si="29"/>
        <v>20 Responsabilidad Civil Vehíc. Mot.</v>
      </c>
      <c r="H115" s="80" t="str">
        <f t="shared" si="29"/>
        <v>24 SOAP</v>
      </c>
      <c r="I115" s="80" t="str">
        <f t="shared" si="29"/>
        <v>1 Incendio</v>
      </c>
      <c r="J115" s="80" t="str">
        <f t="shared" si="29"/>
        <v>23 Accidentes Personales</v>
      </c>
      <c r="K115" s="80" t="str">
        <f t="shared" si="29"/>
        <v>8 Robo</v>
      </c>
      <c r="L115" s="80" t="str">
        <f t="shared" si="29"/>
        <v>21 Responsabilidad Civil</v>
      </c>
      <c r="M115" s="80" t="str">
        <f t="shared" si="29"/>
        <v>16 Equipo Móvil Contratista</v>
      </c>
      <c r="N115" s="80" t="str">
        <f t="shared" si="29"/>
        <v>13 Transporte Terrestre</v>
      </c>
      <c r="O115" s="80" t="str">
        <f t="shared" si="29"/>
        <v>5 Riesgos de la Naturaleza</v>
      </c>
      <c r="P115" s="80" t="str">
        <f t="shared" si="29"/>
        <v>14 Transporte Marítimo</v>
      </c>
      <c r="Q115" s="80" t="str">
        <f t="shared" si="29"/>
        <v>7 Otros Riesgos Adicionales Incendio</v>
      </c>
      <c r="R115" s="80" t="str">
        <f t="shared" si="29"/>
        <v>6 Terrorismo</v>
      </c>
      <c r="S115" s="80" t="str">
        <f t="shared" si="29"/>
        <v>27 Seguro de Crédito por Ventas a Plazo</v>
      </c>
      <c r="T115" s="80" t="str">
        <f t="shared" si="29"/>
        <v>28 Seguro de Crédito a la Exportación</v>
      </c>
      <c r="U115" s="80" t="str">
        <f t="shared" si="29"/>
        <v>17 Todo Riesgo Construc. y Montaje</v>
      </c>
      <c r="V115" s="80" t="str">
        <f t="shared" si="29"/>
        <v>25 Garantía</v>
      </c>
      <c r="W115" s="80" t="str">
        <f t="shared" si="29"/>
        <v>4 Pérdida de Benef. por Terremoto</v>
      </c>
      <c r="X115" s="80" t="str">
        <f t="shared" si="29"/>
        <v>26 Fidelidad</v>
      </c>
      <c r="Y115" s="80" t="str">
        <f t="shared" si="29"/>
        <v>2 Pérdida de Benef. por Incendio</v>
      </c>
      <c r="Z115" s="80" t="str">
        <f t="shared" si="29"/>
        <v>19 Equipo Electrónico</v>
      </c>
      <c r="AA115" s="80" t="str">
        <f t="shared" si="29"/>
        <v>30 Seguro Agrícola</v>
      </c>
      <c r="AB115" s="80" t="str">
        <f t="shared" si="29"/>
        <v>35 Seguro Salud</v>
      </c>
      <c r="AC115" s="80" t="str">
        <f t="shared" si="29"/>
        <v>15 Transporte Aéreo</v>
      </c>
      <c r="AD115" s="80" t="str">
        <f t="shared" si="29"/>
        <v>22 Multiriesgos</v>
      </c>
      <c r="AE115" s="80" t="str">
        <f t="shared" si="29"/>
        <v>11 Casco Marítimo</v>
      </c>
      <c r="AF115" s="80" t="str">
        <f t="shared" si="29"/>
        <v>18 Avería de Maquinaria</v>
      </c>
      <c r="AG115" s="80" t="str">
        <f t="shared" si="29"/>
        <v>12 Casco Aéreo</v>
      </c>
      <c r="AH115" s="80" t="str">
        <f t="shared" si="29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4987.8663030066255</v>
      </c>
      <c r="D116" s="52">
        <f t="shared" ref="D116:AH116" si="30">IFERROR((HLOOKUP(D114,$C$109:$AP$111,3,FALSE)-HLOOKUP(D114,$C$109:$AP$112,4,FALSE)/1000000)/$C$123,"")</f>
        <v>3967.6097203120471</v>
      </c>
      <c r="E116" s="52">
        <f t="shared" si="30"/>
        <v>2755.5559101459467</v>
      </c>
      <c r="F116" s="52">
        <f t="shared" si="30"/>
        <v>2481.0109801585336</v>
      </c>
      <c r="G116" s="52">
        <f t="shared" si="30"/>
        <v>1777.4988448055803</v>
      </c>
      <c r="H116" s="52">
        <f t="shared" si="30"/>
        <v>1556.6514387891473</v>
      </c>
      <c r="I116" s="52">
        <f t="shared" si="30"/>
        <v>1272.7597463424809</v>
      </c>
      <c r="J116" s="52">
        <f t="shared" si="30"/>
        <v>951.48170635018835</v>
      </c>
      <c r="K116" s="52">
        <f t="shared" si="30"/>
        <v>761.90094840935922</v>
      </c>
      <c r="L116" s="52">
        <f t="shared" si="30"/>
        <v>444.55784170137389</v>
      </c>
      <c r="M116" s="52">
        <f t="shared" si="30"/>
        <v>269.40029362683049</v>
      </c>
      <c r="N116" s="52">
        <f t="shared" si="30"/>
        <v>226.16043206100935</v>
      </c>
      <c r="O116" s="52">
        <f t="shared" si="30"/>
        <v>197.65386753028193</v>
      </c>
      <c r="P116" s="52">
        <f t="shared" si="30"/>
        <v>167.79829617772467</v>
      </c>
      <c r="Q116" s="52">
        <f t="shared" si="30"/>
        <v>150.17681117019396</v>
      </c>
      <c r="R116" s="52">
        <f t="shared" si="30"/>
        <v>147.61973438350739</v>
      </c>
      <c r="S116" s="52">
        <f t="shared" si="30"/>
        <v>147.37221050091568</v>
      </c>
      <c r="T116" s="52">
        <f t="shared" si="30"/>
        <v>93.539459839769208</v>
      </c>
      <c r="U116" s="52">
        <f t="shared" si="30"/>
        <v>89.174090967748782</v>
      </c>
      <c r="V116" s="52">
        <f t="shared" si="30"/>
        <v>87.63927890815367</v>
      </c>
      <c r="W116" s="52">
        <f t="shared" si="30"/>
        <v>65.725254735859593</v>
      </c>
      <c r="X116" s="52">
        <f t="shared" si="30"/>
        <v>52.189108495414402</v>
      </c>
      <c r="Y116" s="52">
        <f t="shared" si="30"/>
        <v>49.095984021114248</v>
      </c>
      <c r="Z116" s="52">
        <f t="shared" si="30"/>
        <v>35.315216666902373</v>
      </c>
      <c r="AA116" s="52">
        <f t="shared" si="30"/>
        <v>33.352322144518844</v>
      </c>
      <c r="AB116" s="52">
        <f t="shared" si="30"/>
        <v>25.058469039251595</v>
      </c>
      <c r="AC116" s="52">
        <f t="shared" si="30"/>
        <v>21.364054003648679</v>
      </c>
      <c r="AD116" s="52">
        <f t="shared" si="30"/>
        <v>17.010157614498556</v>
      </c>
      <c r="AE116" s="52">
        <f t="shared" si="30"/>
        <v>12.804475555256998</v>
      </c>
      <c r="AF116" s="52">
        <f t="shared" si="30"/>
        <v>9.2697866211524449</v>
      </c>
      <c r="AG116" s="52">
        <f t="shared" si="30"/>
        <v>0.31943629305407256</v>
      </c>
      <c r="AH116" s="52" t="str">
        <f t="shared" si="30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31">IF($B$132=D115,D116,"")</f>
        <v/>
      </c>
      <c r="E118" s="52" t="str">
        <f t="shared" si="31"/>
        <v/>
      </c>
      <c r="F118" s="52" t="str">
        <f t="shared" si="31"/>
        <v/>
      </c>
      <c r="G118" s="52" t="str">
        <f t="shared" si="31"/>
        <v/>
      </c>
      <c r="H118" s="52" t="str">
        <f t="shared" si="31"/>
        <v/>
      </c>
      <c r="I118" s="52" t="str">
        <f t="shared" si="31"/>
        <v/>
      </c>
      <c r="J118" s="52" t="str">
        <f t="shared" si="31"/>
        <v/>
      </c>
      <c r="K118" s="52" t="str">
        <f t="shared" si="31"/>
        <v/>
      </c>
      <c r="L118" s="52" t="str">
        <f t="shared" si="31"/>
        <v/>
      </c>
      <c r="M118" s="52" t="str">
        <f t="shared" si="31"/>
        <v/>
      </c>
      <c r="N118" s="52" t="str">
        <f t="shared" si="31"/>
        <v/>
      </c>
      <c r="O118" s="52" t="str">
        <f t="shared" si="31"/>
        <v/>
      </c>
      <c r="P118" s="52" t="str">
        <f t="shared" si="31"/>
        <v/>
      </c>
      <c r="Q118" s="52" t="str">
        <f t="shared" si="31"/>
        <v/>
      </c>
      <c r="R118" s="52" t="str">
        <f t="shared" si="31"/>
        <v/>
      </c>
      <c r="S118" s="52" t="str">
        <f t="shared" si="31"/>
        <v/>
      </c>
      <c r="T118" s="52" t="str">
        <f t="shared" si="31"/>
        <v/>
      </c>
      <c r="U118" s="52" t="str">
        <f t="shared" si="31"/>
        <v/>
      </c>
      <c r="V118" s="52" t="str">
        <f t="shared" si="31"/>
        <v/>
      </c>
      <c r="W118" s="52" t="str">
        <f t="shared" si="31"/>
        <v/>
      </c>
      <c r="X118" s="52" t="str">
        <f t="shared" si="31"/>
        <v/>
      </c>
      <c r="Y118" s="52" t="str">
        <f t="shared" si="31"/>
        <v/>
      </c>
      <c r="Z118" s="52" t="str">
        <f t="shared" si="31"/>
        <v/>
      </c>
      <c r="AA118" s="52" t="str">
        <f t="shared" si="31"/>
        <v/>
      </c>
      <c r="AB118" s="52" t="str">
        <f t="shared" si="31"/>
        <v/>
      </c>
      <c r="AC118" s="52" t="str">
        <f t="shared" si="31"/>
        <v/>
      </c>
      <c r="AD118" s="52" t="str">
        <f t="shared" si="31"/>
        <v/>
      </c>
      <c r="AE118" s="52" t="str">
        <f t="shared" si="31"/>
        <v/>
      </c>
      <c r="AF118" s="52" t="str">
        <f t="shared" si="31"/>
        <v/>
      </c>
      <c r="AG118" s="52" t="str">
        <f t="shared" si="31"/>
        <v/>
      </c>
      <c r="AH118" s="52" t="str">
        <f t="shared" si="31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32">IF(C60&gt;$C$121,C58,IF(C60=$C$121,$AQ$11,IF(C60&lt;$C$121,"")))</f>
        <v>Ace Seguros</v>
      </c>
      <c r="D120" s="50" t="str">
        <f t="shared" si="32"/>
        <v>Assurant Chile</v>
      </c>
      <c r="E120" s="50" t="str">
        <f t="shared" si="32"/>
        <v>BCI Seguros</v>
      </c>
      <c r="F120" s="50" t="str">
        <f t="shared" si="32"/>
        <v>Cardif</v>
      </c>
      <c r="G120" s="50" t="str">
        <f t="shared" si="32"/>
        <v>Cesce Chile</v>
      </c>
      <c r="H120" s="50" t="str">
        <f t="shared" si="32"/>
        <v>Chartis</v>
      </c>
      <c r="I120" s="50" t="str">
        <f t="shared" si="32"/>
        <v>Chilena Consolidada</v>
      </c>
      <c r="J120" s="50" t="str">
        <f t="shared" si="32"/>
        <v>Chubb de Chile</v>
      </c>
      <c r="K120" s="50" t="str">
        <f t="shared" si="32"/>
        <v>Coface Chile</v>
      </c>
      <c r="L120" s="50" t="str">
        <f t="shared" si="32"/>
        <v>Consorio Nacional</v>
      </c>
      <c r="M120" s="50" t="str">
        <f t="shared" si="32"/>
        <v>Continental Crédito</v>
      </c>
      <c r="N120" s="50" t="str">
        <f t="shared" si="32"/>
        <v>Euler Hermes</v>
      </c>
      <c r="O120" s="50" t="str">
        <f t="shared" si="32"/>
        <v>FAF International</v>
      </c>
      <c r="P120" s="50" t="str">
        <f t="shared" si="32"/>
        <v>HDI Seguros</v>
      </c>
      <c r="Q120" s="50" t="str">
        <f t="shared" si="32"/>
        <v>Huelen</v>
      </c>
      <c r="R120" s="50" t="str">
        <f t="shared" si="32"/>
        <v>Liberty Seguros</v>
      </c>
      <c r="S120" s="50" t="str">
        <f t="shared" si="32"/>
        <v>M. de Carabineros</v>
      </c>
      <c r="T120" s="50" t="str">
        <f t="shared" si="32"/>
        <v>Magallanes</v>
      </c>
      <c r="U120" s="50" t="str">
        <f t="shared" si="32"/>
        <v>Magallanes Gar. y Cré.</v>
      </c>
      <c r="V120" s="50" t="str">
        <f t="shared" si="32"/>
        <v>Mapfre</v>
      </c>
      <c r="W120" s="50" t="str">
        <f t="shared" si="32"/>
        <v>Mapfre Gar. y Cré.</v>
      </c>
      <c r="X120" s="50" t="str">
        <f t="shared" si="32"/>
        <v>Orion Seguros</v>
      </c>
      <c r="Y120" s="50" t="str">
        <f t="shared" si="32"/>
        <v>Penta Security</v>
      </c>
      <c r="Z120" s="50" t="str">
        <f t="shared" si="32"/>
        <v>QBE Chile</v>
      </c>
      <c r="AA120" s="50" t="str">
        <f t="shared" si="32"/>
        <v>Renta Nacional</v>
      </c>
      <c r="AB120" s="50" t="str">
        <f t="shared" si="32"/>
        <v>RSA Seguros</v>
      </c>
      <c r="AC120" s="50" t="str">
        <f t="shared" si="32"/>
        <v>Zenit Seguros</v>
      </c>
      <c r="AD120" s="50" t="str">
        <f t="shared" si="32"/>
        <v>Zurich Santander</v>
      </c>
      <c r="AE120" s="50" t="str">
        <f t="shared" si="32"/>
        <v>Mercado</v>
      </c>
      <c r="AF120" s="50" t="str">
        <f t="shared" si="32"/>
        <v/>
      </c>
      <c r="AG120" s="50" t="str">
        <f t="shared" si="32"/>
        <v/>
      </c>
      <c r="AH120" s="50" t="str">
        <f t="shared" si="32"/>
        <v/>
      </c>
      <c r="AI120" s="50" t="str">
        <f t="shared" si="32"/>
        <v/>
      </c>
      <c r="AJ120" s="50" t="str">
        <f t="shared" si="32"/>
        <v/>
      </c>
      <c r="AK120" s="50" t="str">
        <f t="shared" si="32"/>
        <v/>
      </c>
      <c r="AL120" s="50" t="str">
        <f t="shared" si="32"/>
        <v/>
      </c>
      <c r="AM120" s="50" t="str">
        <f t="shared" si="32"/>
        <v/>
      </c>
      <c r="AN120" s="50" t="str">
        <f t="shared" si="32"/>
        <v/>
      </c>
      <c r="AO120" s="50" t="str">
        <f t="shared" si="32"/>
        <v/>
      </c>
      <c r="AP120" s="50" t="str">
        <f t="shared" si="32"/>
        <v/>
      </c>
    </row>
    <row r="121" spans="2:43" hidden="1">
      <c r="B121" s="49" t="s">
        <v>388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1000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Miles de UF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30.06.2012</v>
      </c>
      <c r="D124" s="37" t="s">
        <v>374</v>
      </c>
      <c r="E124" s="37" t="s">
        <v>105</v>
      </c>
      <c r="F124" s="37" t="s">
        <v>22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30.06.2012</v>
      </c>
      <c r="D125" s="37" t="s">
        <v>375</v>
      </c>
      <c r="E125" s="37" t="s">
        <v>106</v>
      </c>
      <c r="F125" s="37" t="s">
        <v>372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30.06.2012</v>
      </c>
      <c r="D126" s="37" t="s">
        <v>376</v>
      </c>
      <c r="E126" s="37" t="s">
        <v>107</v>
      </c>
      <c r="F126" s="37" t="s">
        <v>373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387</v>
      </c>
    </row>
    <row r="129" spans="2:2">
      <c r="B129" s="59" t="s">
        <v>341</v>
      </c>
    </row>
    <row r="131" spans="2:2">
      <c r="B131" s="39" t="s">
        <v>386</v>
      </c>
    </row>
    <row r="132" spans="2:2">
      <c r="B132" s="59"/>
    </row>
  </sheetData>
  <sheetProtection sheet="1" objects="1" scenarios="1"/>
  <conditionalFormatting sqref="A1:XFD1048576">
    <cfRule type="cellIs" dxfId="32" priority="1" operator="lessThan">
      <formula>0</formula>
    </cfRule>
  </conditionalFormatting>
  <dataValidations count="5">
    <dataValidation showInputMessage="1" showErrorMessage="1" sqref="E129"/>
    <dataValidation type="list" allowBlank="1" showInputMessage="1" showErrorMessage="1" sqref="B132">
      <formula1>$B$11:$B$43</formula1>
    </dataValidation>
    <dataValidation type="list" allowBlank="1" showInputMessage="1" showErrorMessage="1" sqref="B129">
      <formula1>$C$120:$AE$120</formula1>
    </dataValidation>
    <dataValidation type="list" allowBlank="1" showInputMessage="1" showErrorMessage="1" sqref="B78">
      <formula1>$B$120:$AD$120</formula1>
    </dataValidation>
    <dataValidation type="list" allowBlank="1" showInputMessage="1" showErrorMessage="1" sqref="B75">
      <formula1>$B$12:$B$44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11"/>
  <dimension ref="A2:AT12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392</v>
      </c>
    </row>
    <row r="8" spans="2:46" ht="15.75">
      <c r="B8" s="38" t="s">
        <v>347</v>
      </c>
    </row>
    <row r="9" spans="2:46">
      <c r="B9" s="40" t="str">
        <f>Índice!H55</f>
        <v>Cifras al 30.06.2012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30.06.2011</v>
      </c>
      <c r="AT11" s="199" t="s">
        <v>348</v>
      </c>
    </row>
    <row r="12" spans="2:46">
      <c r="B12" s="73" t="s">
        <v>295</v>
      </c>
      <c r="C12" s="75">
        <f>IFERROR('Datos Generales'!C289/'Datos Generales'!C250,"")</f>
        <v>0.32943570179310772</v>
      </c>
      <c r="D12" s="75" t="str">
        <f>IFERROR('Datos Generales'!D289/'Datos Generales'!D250,"")</f>
        <v/>
      </c>
      <c r="E12" s="75">
        <f>IFERROR('Datos Generales'!E289/'Datos Generales'!E250,"")</f>
        <v>0.66410187303181634</v>
      </c>
      <c r="F12" s="75">
        <f>IFERROR('Datos Generales'!F289/'Datos Generales'!F250,"")</f>
        <v>1</v>
      </c>
      <c r="G12" s="75" t="str">
        <f>IFERROR('Datos Generales'!G289/'Datos Generales'!G250,"")</f>
        <v/>
      </c>
      <c r="H12" s="75">
        <f>IFERROR('Datos Generales'!H289/'Datos Generales'!H250,"")</f>
        <v>1.857948471596001E-2</v>
      </c>
      <c r="I12" s="75">
        <f>IFERROR('Datos Generales'!I289/'Datos Generales'!I250,"")</f>
        <v>0.48303896634327947</v>
      </c>
      <c r="J12" s="75">
        <f>IFERROR('Datos Generales'!J289/'Datos Generales'!J250,"")</f>
        <v>0.10213191766601931</v>
      </c>
      <c r="K12" s="75" t="str">
        <f>IFERROR('Datos Generales'!K289/'Datos Generales'!K250,"")</f>
        <v/>
      </c>
      <c r="L12" s="75">
        <f>IFERROR('Datos Generales'!L289/'Datos Generales'!L250,"")</f>
        <v>0.48194020478834187</v>
      </c>
      <c r="M12" s="75" t="str">
        <f>IFERROR('Datos Generales'!M289/'Datos Generales'!M250,"")</f>
        <v/>
      </c>
      <c r="N12" s="75" t="str">
        <f>IFERROR('Datos Generales'!N289/'Datos Generales'!N250,"")</f>
        <v/>
      </c>
      <c r="O12" s="75" t="str">
        <f>IFERROR('Datos Generales'!O289/'Datos Generales'!O250,"")</f>
        <v/>
      </c>
      <c r="P12" s="75">
        <f>IFERROR('Datos Generales'!P289/'Datos Generales'!P250,"")</f>
        <v>0.42562916609985035</v>
      </c>
      <c r="Q12" s="75">
        <f>IFERROR('Datos Generales'!Q289/'Datos Generales'!Q250,"")</f>
        <v>1</v>
      </c>
      <c r="R12" s="75">
        <f>IFERROR('Datos Generales'!R289/'Datos Generales'!R250,"")</f>
        <v>0.59925776806048414</v>
      </c>
      <c r="S12" s="75">
        <f>IFERROR('Datos Generales'!S289/'Datos Generales'!S250,"")</f>
        <v>0.60612625829683364</v>
      </c>
      <c r="T12" s="75">
        <f>IFERROR('Datos Generales'!T289/'Datos Generales'!T250,"")</f>
        <v>0.38083823140180828</v>
      </c>
      <c r="U12" s="75" t="str">
        <f>IFERROR('Datos Generales'!U289/'Datos Generales'!U250,"")</f>
        <v/>
      </c>
      <c r="V12" s="75">
        <f>IFERROR('Datos Generales'!V289/'Datos Generales'!V250,"")</f>
        <v>0.28589674303761697</v>
      </c>
      <c r="W12" s="75" t="str">
        <f>IFERROR('Datos Generales'!W289/'Datos Generales'!W250,"")</f>
        <v/>
      </c>
      <c r="X12" s="75">
        <f>IFERROR('Datos Generales'!X289/'Datos Generales'!X250,"")</f>
        <v>2.6625387938440763E-3</v>
      </c>
      <c r="Y12" s="75">
        <f>IFERROR('Datos Generales'!Y289/'Datos Generales'!Y250,"")</f>
        <v>0.37597520811779667</v>
      </c>
      <c r="Z12" s="75">
        <f>IFERROR('Datos Generales'!Z289/'Datos Generales'!Z250,"")</f>
        <v>0.46924653162686014</v>
      </c>
      <c r="AA12" s="75">
        <f>IFERROR('Datos Generales'!AA289/'Datos Generales'!AA250,"")</f>
        <v>0.39428033641960991</v>
      </c>
      <c r="AB12" s="75">
        <f>IFERROR('Datos Generales'!AB289/'Datos Generales'!AB250,"")</f>
        <v>0.30992806172048593</v>
      </c>
      <c r="AC12" s="75">
        <f>IFERROR('Datos Generales'!AC289/'Datos Generales'!AC250,"")</f>
        <v>1</v>
      </c>
      <c r="AD12" s="75" t="str">
        <f>IFERROR('Datos Generales'!AD289/'Datos Generales'!AD250,"")</f>
        <v/>
      </c>
      <c r="AE12" s="75" t="str">
        <f>IFERROR('Datos Generales'!AE289/'Datos Generales'!AE250,"")</f>
        <v/>
      </c>
      <c r="AF12" s="75" t="str">
        <f>IFERROR('Datos Generales'!AF289/'Datos Generales'!AF250,"")</f>
        <v/>
      </c>
      <c r="AG12" s="75" t="str">
        <f>IFERROR('Datos Generales'!AG289/'Datos Generales'!AG250,"")</f>
        <v/>
      </c>
      <c r="AH12" s="75" t="str">
        <f>IFERROR('Datos Generales'!AH289/'Datos Generales'!AH250,"")</f>
        <v/>
      </c>
      <c r="AI12" s="75" t="str">
        <f>IFERROR('Datos Generales'!AI289/'Datos Generales'!AI250,"")</f>
        <v/>
      </c>
      <c r="AJ12" s="75" t="str">
        <f>IFERROR('Datos Generales'!AJ289/'Datos Generales'!AJ250,"")</f>
        <v/>
      </c>
      <c r="AK12" s="75" t="str">
        <f>IFERROR('Datos Generales'!AK289/'Datos Generales'!AK250,"")</f>
        <v/>
      </c>
      <c r="AL12" s="75" t="str">
        <f>IFERROR('Datos Generales'!AL289/'Datos Generales'!AL250,"")</f>
        <v/>
      </c>
      <c r="AM12" s="75" t="str">
        <f>IFERROR('Datos Generales'!AM289/'Datos Generales'!AM250,"")</f>
        <v/>
      </c>
      <c r="AN12" s="75" t="str">
        <f>IFERROR('Datos Generales'!AN289/'Datos Generales'!AN250,"")</f>
        <v/>
      </c>
      <c r="AO12" s="75" t="str">
        <f>IFERROR('Datos Generales'!AO289/'Datos Generales'!AO250,"")</f>
        <v/>
      </c>
      <c r="AP12" s="75" t="str">
        <f>IFERROR('Datos Generales'!AP289/'Datos Generales'!AP250,"")</f>
        <v/>
      </c>
      <c r="AQ12" s="75">
        <f>IFERROR('Datos Generales'!AQ289/'Datos Generales'!AQ250,"")</f>
        <v>0.34880805022131312</v>
      </c>
      <c r="AS12" s="75">
        <f>IFERROR('Datos Generales'!AS289/'Datos Generales'!AS250,"")</f>
        <v>0.36104354061781496</v>
      </c>
      <c r="AT12" s="71">
        <f>IFERROR(AQ12-AS12,"")</f>
        <v>-1.2235490396501847E-2</v>
      </c>
    </row>
    <row r="13" spans="2:46">
      <c r="B13" s="73" t="s">
        <v>296</v>
      </c>
      <c r="C13" s="75">
        <f>IFERROR('Datos Generales'!C290/'Datos Generales'!C251,"")</f>
        <v>0.6017281264194192</v>
      </c>
      <c r="D13" s="75" t="str">
        <f>IFERROR('Datos Generales'!D290/'Datos Generales'!D251,"")</f>
        <v/>
      </c>
      <c r="E13" s="75">
        <f>IFERROR('Datos Generales'!E290/'Datos Generales'!E251,"")</f>
        <v>0.12364859682217308</v>
      </c>
      <c r="F13" s="75" t="str">
        <f>IFERROR('Datos Generales'!F290/'Datos Generales'!F251,"")</f>
        <v/>
      </c>
      <c r="G13" s="75" t="str">
        <f>IFERROR('Datos Generales'!G290/'Datos Generales'!G251,"")</f>
        <v/>
      </c>
      <c r="H13" s="75">
        <f>IFERROR('Datos Generales'!H290/'Datos Generales'!H251,"")</f>
        <v>1.3550663328082387E-3</v>
      </c>
      <c r="I13" s="75">
        <f>IFERROR('Datos Generales'!I290/'Datos Generales'!I251,"")</f>
        <v>0.25666166720399208</v>
      </c>
      <c r="J13" s="75">
        <f>IFERROR('Datos Generales'!J290/'Datos Generales'!J251,"")</f>
        <v>0.10161415432349573</v>
      </c>
      <c r="K13" s="75" t="str">
        <f>IFERROR('Datos Generales'!K290/'Datos Generales'!K251,"")</f>
        <v/>
      </c>
      <c r="L13" s="75">
        <f>IFERROR('Datos Generales'!L290/'Datos Generales'!L251,"")</f>
        <v>0.15746499243968182</v>
      </c>
      <c r="M13" s="75" t="str">
        <f>IFERROR('Datos Generales'!M290/'Datos Generales'!M251,"")</f>
        <v/>
      </c>
      <c r="N13" s="75" t="str">
        <f>IFERROR('Datos Generales'!N290/'Datos Generales'!N251,"")</f>
        <v/>
      </c>
      <c r="O13" s="75" t="str">
        <f>IFERROR('Datos Generales'!O290/'Datos Generales'!O251,"")</f>
        <v/>
      </c>
      <c r="P13" s="75">
        <f>IFERROR('Datos Generales'!P290/'Datos Generales'!P251,"")</f>
        <v>0.28126337820482328</v>
      </c>
      <c r="Q13" s="75" t="str">
        <f>IFERROR('Datos Generales'!Q290/'Datos Generales'!Q251,"")</f>
        <v/>
      </c>
      <c r="R13" s="75">
        <f>IFERROR('Datos Generales'!R290/'Datos Generales'!R251,"")</f>
        <v>0.26340504653122249</v>
      </c>
      <c r="S13" s="75" t="str">
        <f>IFERROR('Datos Generales'!S290/'Datos Generales'!S251,"")</f>
        <v/>
      </c>
      <c r="T13" s="75">
        <f>IFERROR('Datos Generales'!T290/'Datos Generales'!T251,"")</f>
        <v>0.15421975768927387</v>
      </c>
      <c r="U13" s="75" t="str">
        <f>IFERROR('Datos Generales'!U290/'Datos Generales'!U251,"")</f>
        <v/>
      </c>
      <c r="V13" s="75">
        <f>IFERROR('Datos Generales'!V290/'Datos Generales'!V251,"")</f>
        <v>0.12226431621592029</v>
      </c>
      <c r="W13" s="75" t="str">
        <f>IFERROR('Datos Generales'!W290/'Datos Generales'!W251,"")</f>
        <v/>
      </c>
      <c r="X13" s="75">
        <f>IFERROR('Datos Generales'!X290/'Datos Generales'!X251,"")</f>
        <v>7.4158771643253837E-2</v>
      </c>
      <c r="Y13" s="75">
        <f>IFERROR('Datos Generales'!Y290/'Datos Generales'!Y251,"")</f>
        <v>5.6269266277559578E-2</v>
      </c>
      <c r="Z13" s="75">
        <f>IFERROR('Datos Generales'!Z290/'Datos Generales'!Z251,"")</f>
        <v>0.45544614269316741</v>
      </c>
      <c r="AA13" s="75">
        <f>IFERROR('Datos Generales'!AA290/'Datos Generales'!AA251,"")</f>
        <v>0.26760197453884127</v>
      </c>
      <c r="AB13" s="75">
        <f>IFERROR('Datos Generales'!AB290/'Datos Generales'!AB251,"")</f>
        <v>2.2286660659620389E-2</v>
      </c>
      <c r="AC13" s="75" t="str">
        <f>IFERROR('Datos Generales'!AC290/'Datos Generales'!AC251,"")</f>
        <v/>
      </c>
      <c r="AD13" s="75" t="str">
        <f>IFERROR('Datos Generales'!AD290/'Datos Generales'!AD251,"")</f>
        <v/>
      </c>
      <c r="AE13" s="75" t="str">
        <f>IFERROR('Datos Generales'!AE290/'Datos Generales'!AE251,"")</f>
        <v/>
      </c>
      <c r="AF13" s="75" t="str">
        <f>IFERROR('Datos Generales'!AF290/'Datos Generales'!AF251,"")</f>
        <v/>
      </c>
      <c r="AG13" s="75" t="str">
        <f>IFERROR('Datos Generales'!AG290/'Datos Generales'!AG251,"")</f>
        <v/>
      </c>
      <c r="AH13" s="75" t="str">
        <f>IFERROR('Datos Generales'!AH290/'Datos Generales'!AH251,"")</f>
        <v/>
      </c>
      <c r="AI13" s="75" t="str">
        <f>IFERROR('Datos Generales'!AI290/'Datos Generales'!AI251,"")</f>
        <v/>
      </c>
      <c r="AJ13" s="75" t="str">
        <f>IFERROR('Datos Generales'!AJ290/'Datos Generales'!AJ251,"")</f>
        <v/>
      </c>
      <c r="AK13" s="75" t="str">
        <f>IFERROR('Datos Generales'!AK290/'Datos Generales'!AK251,"")</f>
        <v/>
      </c>
      <c r="AL13" s="75" t="str">
        <f>IFERROR('Datos Generales'!AL290/'Datos Generales'!AL251,"")</f>
        <v/>
      </c>
      <c r="AM13" s="75" t="str">
        <f>IFERROR('Datos Generales'!AM290/'Datos Generales'!AM251,"")</f>
        <v/>
      </c>
      <c r="AN13" s="75" t="str">
        <f>IFERROR('Datos Generales'!AN290/'Datos Generales'!AN251,"")</f>
        <v/>
      </c>
      <c r="AO13" s="75" t="str">
        <f>IFERROR('Datos Generales'!AO290/'Datos Generales'!AO251,"")</f>
        <v/>
      </c>
      <c r="AP13" s="75" t="str">
        <f>IFERROR('Datos Generales'!AP290/'Datos Generales'!AP251,"")</f>
        <v/>
      </c>
      <c r="AQ13" s="75">
        <f>IFERROR('Datos Generales'!AQ290/'Datos Generales'!AQ251,"")</f>
        <v>0.12425848248621883</v>
      </c>
      <c r="AS13" s="75">
        <f>IFERROR('Datos Generales'!AS290/'Datos Generales'!AS251,"")</f>
        <v>7.1459902304260525E-2</v>
      </c>
      <c r="AT13" s="71">
        <f t="shared" ref="AT13:AT44" si="0">IFERROR(AQ13-AS13,"")</f>
        <v>5.2798580181958307E-2</v>
      </c>
    </row>
    <row r="14" spans="2:46">
      <c r="B14" s="73" t="s">
        <v>297</v>
      </c>
      <c r="C14" s="75">
        <f>IFERROR('Datos Generales'!C291/'Datos Generales'!C252,"")</f>
        <v>0.24154200912663501</v>
      </c>
      <c r="D14" s="75" t="str">
        <f>IFERROR('Datos Generales'!D291/'Datos Generales'!D252,"")</f>
        <v/>
      </c>
      <c r="E14" s="75">
        <f>IFERROR('Datos Generales'!E291/'Datos Generales'!E252,"")</f>
        <v>0.66268033193443154</v>
      </c>
      <c r="F14" s="75">
        <f>IFERROR('Datos Generales'!F291/'Datos Generales'!F252,"")</f>
        <v>1</v>
      </c>
      <c r="G14" s="75" t="str">
        <f>IFERROR('Datos Generales'!G291/'Datos Generales'!G252,"")</f>
        <v/>
      </c>
      <c r="H14" s="75">
        <f>IFERROR('Datos Generales'!H291/'Datos Generales'!H252,"")</f>
        <v>1.0898612249970791E-2</v>
      </c>
      <c r="I14" s="75">
        <f>IFERROR('Datos Generales'!I291/'Datos Generales'!I252,"")</f>
        <v>0</v>
      </c>
      <c r="J14" s="75">
        <f>IFERROR('Datos Generales'!J291/'Datos Generales'!J252,"")</f>
        <v>0.10377670808044293</v>
      </c>
      <c r="K14" s="75" t="str">
        <f>IFERROR('Datos Generales'!K291/'Datos Generales'!K252,"")</f>
        <v/>
      </c>
      <c r="L14" s="75">
        <f>IFERROR('Datos Generales'!L291/'Datos Generales'!L252,"")</f>
        <v>0.38213454074005265</v>
      </c>
      <c r="M14" s="75" t="str">
        <f>IFERROR('Datos Generales'!M291/'Datos Generales'!M252,"")</f>
        <v/>
      </c>
      <c r="N14" s="75" t="str">
        <f>IFERROR('Datos Generales'!N291/'Datos Generales'!N252,"")</f>
        <v/>
      </c>
      <c r="O14" s="75" t="str">
        <f>IFERROR('Datos Generales'!O291/'Datos Generales'!O252,"")</f>
        <v/>
      </c>
      <c r="P14" s="75">
        <f>IFERROR('Datos Generales'!P291/'Datos Generales'!P252,"")</f>
        <v>0.98192861253823727</v>
      </c>
      <c r="Q14" s="75" t="str">
        <f>IFERROR('Datos Generales'!Q291/'Datos Generales'!Q252,"")</f>
        <v/>
      </c>
      <c r="R14" s="75">
        <f>IFERROR('Datos Generales'!R291/'Datos Generales'!R252,"")</f>
        <v>0.63477828893001176</v>
      </c>
      <c r="S14" s="75" t="str">
        <f>IFERROR('Datos Generales'!S291/'Datos Generales'!S252,"")</f>
        <v/>
      </c>
      <c r="T14" s="75">
        <f>IFERROR('Datos Generales'!T291/'Datos Generales'!T252,"")</f>
        <v>0.27268662280701755</v>
      </c>
      <c r="U14" s="75" t="str">
        <f>IFERROR('Datos Generales'!U291/'Datos Generales'!U252,"")</f>
        <v/>
      </c>
      <c r="V14" s="75">
        <f>IFERROR('Datos Generales'!V291/'Datos Generales'!V252,"")</f>
        <v>0.38013999732799741</v>
      </c>
      <c r="W14" s="75" t="str">
        <f>IFERROR('Datos Generales'!W291/'Datos Generales'!W252,"")</f>
        <v/>
      </c>
      <c r="X14" s="75">
        <f>IFERROR('Datos Generales'!X291/'Datos Generales'!X252,"")</f>
        <v>5.5827641456389597E-3</v>
      </c>
      <c r="Y14" s="75">
        <f>IFERROR('Datos Generales'!Y291/'Datos Generales'!Y252,"")</f>
        <v>0.22227336621803095</v>
      </c>
      <c r="Z14" s="75">
        <f>IFERROR('Datos Generales'!Z291/'Datos Generales'!Z252,"")</f>
        <v>0.46967520850656386</v>
      </c>
      <c r="AA14" s="75">
        <f>IFERROR('Datos Generales'!AA291/'Datos Generales'!AA252,"")</f>
        <v>0.342233305140553</v>
      </c>
      <c r="AB14" s="75">
        <f>IFERROR('Datos Generales'!AB291/'Datos Generales'!AB252,"")</f>
        <v>0.33669414394717384</v>
      </c>
      <c r="AC14" s="75">
        <f>IFERROR('Datos Generales'!AC291/'Datos Generales'!AC252,"")</f>
        <v>1</v>
      </c>
      <c r="AD14" s="75">
        <f>IFERROR('Datos Generales'!AD291/'Datos Generales'!AD252,"")</f>
        <v>0.17693212331486802</v>
      </c>
      <c r="AE14" s="75" t="str">
        <f>IFERROR('Datos Generales'!AE291/'Datos Generales'!AE252,"")</f>
        <v/>
      </c>
      <c r="AF14" s="75" t="str">
        <f>IFERROR('Datos Generales'!AF291/'Datos Generales'!AF252,"")</f>
        <v/>
      </c>
      <c r="AG14" s="75" t="str">
        <f>IFERROR('Datos Generales'!AG291/'Datos Generales'!AG252,"")</f>
        <v/>
      </c>
      <c r="AH14" s="75" t="str">
        <f>IFERROR('Datos Generales'!AH291/'Datos Generales'!AH252,"")</f>
        <v/>
      </c>
      <c r="AI14" s="75" t="str">
        <f>IFERROR('Datos Generales'!AI291/'Datos Generales'!AI252,"")</f>
        <v/>
      </c>
      <c r="AJ14" s="75" t="str">
        <f>IFERROR('Datos Generales'!AJ291/'Datos Generales'!AJ252,"")</f>
        <v/>
      </c>
      <c r="AK14" s="75" t="str">
        <f>IFERROR('Datos Generales'!AK291/'Datos Generales'!AK252,"")</f>
        <v/>
      </c>
      <c r="AL14" s="75" t="str">
        <f>IFERROR('Datos Generales'!AL291/'Datos Generales'!AL252,"")</f>
        <v/>
      </c>
      <c r="AM14" s="75" t="str">
        <f>IFERROR('Datos Generales'!AM291/'Datos Generales'!AM252,"")</f>
        <v/>
      </c>
      <c r="AN14" s="75" t="str">
        <f>IFERROR('Datos Generales'!AN291/'Datos Generales'!AN252,"")</f>
        <v/>
      </c>
      <c r="AO14" s="75" t="str">
        <f>IFERROR('Datos Generales'!AO291/'Datos Generales'!AO252,"")</f>
        <v/>
      </c>
      <c r="AP14" s="75" t="str">
        <f>IFERROR('Datos Generales'!AP291/'Datos Generales'!AP252,"")</f>
        <v/>
      </c>
      <c r="AQ14" s="75">
        <f>IFERROR('Datos Generales'!AQ291/'Datos Generales'!AQ252,"")</f>
        <v>0.31858790235737672</v>
      </c>
      <c r="AS14" s="75">
        <f>IFERROR('Datos Generales'!AS291/'Datos Generales'!AS252,"")</f>
        <v>0.3224825041352074</v>
      </c>
      <c r="AT14" s="71">
        <f t="shared" si="0"/>
        <v>-3.8946017778306863E-3</v>
      </c>
    </row>
    <row r="15" spans="2:46">
      <c r="B15" s="73" t="s">
        <v>298</v>
      </c>
      <c r="C15" s="75">
        <f>IFERROR('Datos Generales'!C292/'Datos Generales'!C253,"")</f>
        <v>0.36671753398034707</v>
      </c>
      <c r="D15" s="75" t="str">
        <f>IFERROR('Datos Generales'!D292/'Datos Generales'!D253,"")</f>
        <v/>
      </c>
      <c r="E15" s="75" t="str">
        <f>IFERROR('Datos Generales'!E292/'Datos Generales'!E253,"")</f>
        <v/>
      </c>
      <c r="F15" s="75" t="str">
        <f>IFERROR('Datos Generales'!F292/'Datos Generales'!F253,"")</f>
        <v/>
      </c>
      <c r="G15" s="75" t="str">
        <f>IFERROR('Datos Generales'!G292/'Datos Generales'!G253,"")</f>
        <v/>
      </c>
      <c r="H15" s="75">
        <f>IFERROR('Datos Generales'!H292/'Datos Generales'!H253,"")</f>
        <v>8.8037859451580072E-3</v>
      </c>
      <c r="I15" s="75" t="str">
        <f>IFERROR('Datos Generales'!I292/'Datos Generales'!I253,"")</f>
        <v/>
      </c>
      <c r="J15" s="75">
        <f>IFERROR('Datos Generales'!J292/'Datos Generales'!J253,"")</f>
        <v>0.1072776485837368</v>
      </c>
      <c r="K15" s="75" t="str">
        <f>IFERROR('Datos Generales'!K292/'Datos Generales'!K253,"")</f>
        <v/>
      </c>
      <c r="L15" s="75">
        <f>IFERROR('Datos Generales'!L292/'Datos Generales'!L253,"")</f>
        <v>0.15362866540695641</v>
      </c>
      <c r="M15" s="75" t="str">
        <f>IFERROR('Datos Generales'!M292/'Datos Generales'!M253,"")</f>
        <v/>
      </c>
      <c r="N15" s="75" t="str">
        <f>IFERROR('Datos Generales'!N292/'Datos Generales'!N253,"")</f>
        <v/>
      </c>
      <c r="O15" s="75" t="str">
        <f>IFERROR('Datos Generales'!O292/'Datos Generales'!O253,"")</f>
        <v/>
      </c>
      <c r="P15" s="75">
        <f>IFERROR('Datos Generales'!P292/'Datos Generales'!P253,"")</f>
        <v>0.74065241461545017</v>
      </c>
      <c r="Q15" s="75" t="str">
        <f>IFERROR('Datos Generales'!Q292/'Datos Generales'!Q253,"")</f>
        <v/>
      </c>
      <c r="R15" s="75">
        <f>IFERROR('Datos Generales'!R292/'Datos Generales'!R253,"")</f>
        <v>0.28998998658803699</v>
      </c>
      <c r="S15" s="75" t="str">
        <f>IFERROR('Datos Generales'!S292/'Datos Generales'!S253,"")</f>
        <v/>
      </c>
      <c r="T15" s="75">
        <f>IFERROR('Datos Generales'!T292/'Datos Generales'!T253,"")</f>
        <v>0.14678682507818624</v>
      </c>
      <c r="U15" s="75" t="str">
        <f>IFERROR('Datos Generales'!U292/'Datos Generales'!U253,"")</f>
        <v/>
      </c>
      <c r="V15" s="75">
        <f>IFERROR('Datos Generales'!V292/'Datos Generales'!V253,"")</f>
        <v>0.10403844715566804</v>
      </c>
      <c r="W15" s="75" t="str">
        <f>IFERROR('Datos Generales'!W292/'Datos Generales'!W253,"")</f>
        <v/>
      </c>
      <c r="X15" s="75" t="str">
        <f>IFERROR('Datos Generales'!X292/'Datos Generales'!X253,"")</f>
        <v/>
      </c>
      <c r="Y15" s="75">
        <f>IFERROR('Datos Generales'!Y292/'Datos Generales'!Y253,"")</f>
        <v>2.8867421898124478E-2</v>
      </c>
      <c r="Z15" s="75">
        <f>IFERROR('Datos Generales'!Z292/'Datos Generales'!Z253,"")</f>
        <v>0.47084172438069977</v>
      </c>
      <c r="AA15" s="75">
        <f>IFERROR('Datos Generales'!AA292/'Datos Generales'!AA253,"")</f>
        <v>0.32214156079854811</v>
      </c>
      <c r="AB15" s="75">
        <f>IFERROR('Datos Generales'!AB292/'Datos Generales'!AB253,"")</f>
        <v>0.18398182665424045</v>
      </c>
      <c r="AC15" s="75" t="str">
        <f>IFERROR('Datos Generales'!AC292/'Datos Generales'!AC253,"")</f>
        <v/>
      </c>
      <c r="AD15" s="75" t="str">
        <f>IFERROR('Datos Generales'!AD292/'Datos Generales'!AD253,"")</f>
        <v/>
      </c>
      <c r="AE15" s="75" t="str">
        <f>IFERROR('Datos Generales'!AE292/'Datos Generales'!AE253,"")</f>
        <v/>
      </c>
      <c r="AF15" s="75" t="str">
        <f>IFERROR('Datos Generales'!AF292/'Datos Generales'!AF253,"")</f>
        <v/>
      </c>
      <c r="AG15" s="75" t="str">
        <f>IFERROR('Datos Generales'!AG292/'Datos Generales'!AG253,"")</f>
        <v/>
      </c>
      <c r="AH15" s="75" t="str">
        <f>IFERROR('Datos Generales'!AH292/'Datos Generales'!AH253,"")</f>
        <v/>
      </c>
      <c r="AI15" s="75" t="str">
        <f>IFERROR('Datos Generales'!AI292/'Datos Generales'!AI253,"")</f>
        <v/>
      </c>
      <c r="AJ15" s="75" t="str">
        <f>IFERROR('Datos Generales'!AJ292/'Datos Generales'!AJ253,"")</f>
        <v/>
      </c>
      <c r="AK15" s="75" t="str">
        <f>IFERROR('Datos Generales'!AK292/'Datos Generales'!AK253,"")</f>
        <v/>
      </c>
      <c r="AL15" s="75" t="str">
        <f>IFERROR('Datos Generales'!AL292/'Datos Generales'!AL253,"")</f>
        <v/>
      </c>
      <c r="AM15" s="75" t="str">
        <f>IFERROR('Datos Generales'!AM292/'Datos Generales'!AM253,"")</f>
        <v/>
      </c>
      <c r="AN15" s="75" t="str">
        <f>IFERROR('Datos Generales'!AN292/'Datos Generales'!AN253,"")</f>
        <v/>
      </c>
      <c r="AO15" s="75" t="str">
        <f>IFERROR('Datos Generales'!AO292/'Datos Generales'!AO253,"")</f>
        <v/>
      </c>
      <c r="AP15" s="75" t="str">
        <f>IFERROR('Datos Generales'!AP292/'Datos Generales'!AP253,"")</f>
        <v/>
      </c>
      <c r="AQ15" s="75">
        <f>IFERROR('Datos Generales'!AQ292/'Datos Generales'!AQ253,"")</f>
        <v>0.13749036441687548</v>
      </c>
      <c r="AS15" s="75">
        <f>IFERROR('Datos Generales'!AS292/'Datos Generales'!AS253,"")</f>
        <v>0.10095351951918863</v>
      </c>
      <c r="AT15" s="71">
        <f t="shared" si="0"/>
        <v>3.6536844897686854E-2</v>
      </c>
    </row>
    <row r="16" spans="2:46">
      <c r="B16" s="73" t="s">
        <v>299</v>
      </c>
      <c r="C16" s="75">
        <f>IFERROR('Datos Generales'!C293/'Datos Generales'!C254,"")</f>
        <v>0.23472418703457293</v>
      </c>
      <c r="D16" s="75" t="str">
        <f>IFERROR('Datos Generales'!D293/'Datos Generales'!D254,"")</f>
        <v/>
      </c>
      <c r="E16" s="75">
        <f>IFERROR('Datos Generales'!E293/'Datos Generales'!E254,"")</f>
        <v>0.44634771126711464</v>
      </c>
      <c r="F16" s="75">
        <f>IFERROR('Datos Generales'!F293/'Datos Generales'!F254,"")</f>
        <v>1</v>
      </c>
      <c r="G16" s="75" t="str">
        <f>IFERROR('Datos Generales'!G293/'Datos Generales'!G254,"")</f>
        <v/>
      </c>
      <c r="H16" s="75">
        <f>IFERROR('Datos Generales'!H293/'Datos Generales'!H254,"")</f>
        <v>0.97521367521367519</v>
      </c>
      <c r="I16" s="75">
        <f>IFERROR('Datos Generales'!I293/'Datos Generales'!I254,"")</f>
        <v>0.18158077596165945</v>
      </c>
      <c r="J16" s="75">
        <f>IFERROR('Datos Generales'!J293/'Datos Generales'!J254,"")</f>
        <v>0.10257574038352434</v>
      </c>
      <c r="K16" s="75" t="str">
        <f>IFERROR('Datos Generales'!K293/'Datos Generales'!K254,"")</f>
        <v/>
      </c>
      <c r="L16" s="75">
        <f>IFERROR('Datos Generales'!L293/'Datos Generales'!L254,"")</f>
        <v>0.58028493044704255</v>
      </c>
      <c r="M16" s="75" t="str">
        <f>IFERROR('Datos Generales'!M293/'Datos Generales'!M254,"")</f>
        <v/>
      </c>
      <c r="N16" s="75" t="str">
        <f>IFERROR('Datos Generales'!N293/'Datos Generales'!N254,"")</f>
        <v/>
      </c>
      <c r="O16" s="75" t="str">
        <f>IFERROR('Datos Generales'!O293/'Datos Generales'!O254,"")</f>
        <v/>
      </c>
      <c r="P16" s="75">
        <f>IFERROR('Datos Generales'!P293/'Datos Generales'!P254,"")</f>
        <v>0.51161335820555986</v>
      </c>
      <c r="Q16" s="75" t="str">
        <f>IFERROR('Datos Generales'!Q293/'Datos Generales'!Q254,"")</f>
        <v/>
      </c>
      <c r="R16" s="75" t="str">
        <f>IFERROR('Datos Generales'!R293/'Datos Generales'!R254,"")</f>
        <v/>
      </c>
      <c r="S16" s="75" t="str">
        <f>IFERROR('Datos Generales'!S293/'Datos Generales'!S254,"")</f>
        <v/>
      </c>
      <c r="T16" s="75">
        <f>IFERROR('Datos Generales'!T293/'Datos Generales'!T254,"")</f>
        <v>0.3685997947887914</v>
      </c>
      <c r="U16" s="75" t="str">
        <f>IFERROR('Datos Generales'!U293/'Datos Generales'!U254,"")</f>
        <v/>
      </c>
      <c r="V16" s="75">
        <f>IFERROR('Datos Generales'!V293/'Datos Generales'!V254,"")</f>
        <v>0.34580942312913104</v>
      </c>
      <c r="W16" s="75" t="str">
        <f>IFERROR('Datos Generales'!W293/'Datos Generales'!W254,"")</f>
        <v/>
      </c>
      <c r="X16" s="75" t="str">
        <f>IFERROR('Datos Generales'!X293/'Datos Generales'!X254,"")</f>
        <v/>
      </c>
      <c r="Y16" s="75">
        <f>IFERROR('Datos Generales'!Y293/'Datos Generales'!Y254,"")</f>
        <v>0.14954864070408572</v>
      </c>
      <c r="Z16" s="75">
        <f>IFERROR('Datos Generales'!Z293/'Datos Generales'!Z254,"")</f>
        <v>0.45357012801479035</v>
      </c>
      <c r="AA16" s="75">
        <f>IFERROR('Datos Generales'!AA293/'Datos Generales'!AA254,"")</f>
        <v>0.42844752818733739</v>
      </c>
      <c r="AB16" s="75">
        <f>IFERROR('Datos Generales'!AB293/'Datos Generales'!AB254,"")</f>
        <v>0.74876691418050967</v>
      </c>
      <c r="AC16" s="75" t="str">
        <f>IFERROR('Datos Generales'!AC293/'Datos Generales'!AC254,"")</f>
        <v/>
      </c>
      <c r="AD16" s="75" t="str">
        <f>IFERROR('Datos Generales'!AD293/'Datos Generales'!AD254,"")</f>
        <v/>
      </c>
      <c r="AE16" s="75" t="str">
        <f>IFERROR('Datos Generales'!AE293/'Datos Generales'!AE254,"")</f>
        <v/>
      </c>
      <c r="AF16" s="75" t="str">
        <f>IFERROR('Datos Generales'!AF293/'Datos Generales'!AF254,"")</f>
        <v/>
      </c>
      <c r="AG16" s="75" t="str">
        <f>IFERROR('Datos Generales'!AG293/'Datos Generales'!AG254,"")</f>
        <v/>
      </c>
      <c r="AH16" s="75" t="str">
        <f>IFERROR('Datos Generales'!AH293/'Datos Generales'!AH254,"")</f>
        <v/>
      </c>
      <c r="AI16" s="75" t="str">
        <f>IFERROR('Datos Generales'!AI293/'Datos Generales'!AI254,"")</f>
        <v/>
      </c>
      <c r="AJ16" s="75" t="str">
        <f>IFERROR('Datos Generales'!AJ293/'Datos Generales'!AJ254,"")</f>
        <v/>
      </c>
      <c r="AK16" s="75" t="str">
        <f>IFERROR('Datos Generales'!AK293/'Datos Generales'!AK254,"")</f>
        <v/>
      </c>
      <c r="AL16" s="75" t="str">
        <f>IFERROR('Datos Generales'!AL293/'Datos Generales'!AL254,"")</f>
        <v/>
      </c>
      <c r="AM16" s="75" t="str">
        <f>IFERROR('Datos Generales'!AM293/'Datos Generales'!AM254,"")</f>
        <v/>
      </c>
      <c r="AN16" s="75" t="str">
        <f>IFERROR('Datos Generales'!AN293/'Datos Generales'!AN254,"")</f>
        <v/>
      </c>
      <c r="AO16" s="75" t="str">
        <f>IFERROR('Datos Generales'!AO293/'Datos Generales'!AO254,"")</f>
        <v/>
      </c>
      <c r="AP16" s="75" t="str">
        <f>IFERROR('Datos Generales'!AP293/'Datos Generales'!AP254,"")</f>
        <v/>
      </c>
      <c r="AQ16" s="75">
        <f>IFERROR('Datos Generales'!AQ293/'Datos Generales'!AQ254,"")</f>
        <v>0.41790624821703165</v>
      </c>
      <c r="AS16" s="75">
        <f>IFERROR('Datos Generales'!AS293/'Datos Generales'!AS254,"")</f>
        <v>0.41744192986867867</v>
      </c>
      <c r="AT16" s="71">
        <f t="shared" si="0"/>
        <v>4.643183483529767E-4</v>
      </c>
    </row>
    <row r="17" spans="2:46">
      <c r="B17" s="73" t="s">
        <v>300</v>
      </c>
      <c r="C17" s="75">
        <f>IFERROR('Datos Generales'!C294/'Datos Generales'!C255,"")</f>
        <v>0.22822264240132356</v>
      </c>
      <c r="D17" s="75" t="str">
        <f>IFERROR('Datos Generales'!D294/'Datos Generales'!D255,"")</f>
        <v/>
      </c>
      <c r="E17" s="75">
        <f>IFERROR('Datos Generales'!E294/'Datos Generales'!E255,"")</f>
        <v>0.13729817649800471</v>
      </c>
      <c r="F17" s="75">
        <f>IFERROR('Datos Generales'!F294/'Datos Generales'!F255,"")</f>
        <v>1</v>
      </c>
      <c r="G17" s="75" t="str">
        <f>IFERROR('Datos Generales'!G294/'Datos Generales'!G255,"")</f>
        <v/>
      </c>
      <c r="H17" s="75">
        <f>IFERROR('Datos Generales'!H294/'Datos Generales'!H255,"")</f>
        <v>1.5604511919619583E-2</v>
      </c>
      <c r="I17" s="75">
        <f>IFERROR('Datos Generales'!I294/'Datos Generales'!I255,"")</f>
        <v>0.303282049453586</v>
      </c>
      <c r="J17" s="75">
        <f>IFERROR('Datos Generales'!J294/'Datos Generales'!J255,"")</f>
        <v>1</v>
      </c>
      <c r="K17" s="75" t="str">
        <f>IFERROR('Datos Generales'!K294/'Datos Generales'!K255,"")</f>
        <v/>
      </c>
      <c r="L17" s="75">
        <f>IFERROR('Datos Generales'!L294/'Datos Generales'!L255,"")</f>
        <v>0.65315910196705362</v>
      </c>
      <c r="M17" s="75" t="str">
        <f>IFERROR('Datos Generales'!M294/'Datos Generales'!M255,"")</f>
        <v/>
      </c>
      <c r="N17" s="75" t="str">
        <f>IFERROR('Datos Generales'!N294/'Datos Generales'!N255,"")</f>
        <v/>
      </c>
      <c r="O17" s="75" t="str">
        <f>IFERROR('Datos Generales'!O294/'Datos Generales'!O255,"")</f>
        <v/>
      </c>
      <c r="P17" s="75">
        <f>IFERROR('Datos Generales'!P294/'Datos Generales'!P255,"")</f>
        <v>0.53287981859410427</v>
      </c>
      <c r="Q17" s="75" t="str">
        <f>IFERROR('Datos Generales'!Q294/'Datos Generales'!Q255,"")</f>
        <v/>
      </c>
      <c r="R17" s="75">
        <f>IFERROR('Datos Generales'!R294/'Datos Generales'!R255,"")</f>
        <v>5.1873738434700008E-2</v>
      </c>
      <c r="S17" s="75" t="str">
        <f>IFERROR('Datos Generales'!S294/'Datos Generales'!S255,"")</f>
        <v/>
      </c>
      <c r="T17" s="75">
        <f>IFERROR('Datos Generales'!T294/'Datos Generales'!T255,"")</f>
        <v>0.37083462808568013</v>
      </c>
      <c r="U17" s="75" t="str">
        <f>IFERROR('Datos Generales'!U294/'Datos Generales'!U255,"")</f>
        <v/>
      </c>
      <c r="V17" s="75">
        <f>IFERROR('Datos Generales'!V294/'Datos Generales'!V255,"")</f>
        <v>0.29531647604738964</v>
      </c>
      <c r="W17" s="75" t="str">
        <f>IFERROR('Datos Generales'!W294/'Datos Generales'!W255,"")</f>
        <v/>
      </c>
      <c r="X17" s="75">
        <f>IFERROR('Datos Generales'!X294/'Datos Generales'!X255,"")</f>
        <v>0</v>
      </c>
      <c r="Y17" s="75">
        <f>IFERROR('Datos Generales'!Y294/'Datos Generales'!Y255,"")</f>
        <v>0.11693434526793793</v>
      </c>
      <c r="Z17" s="75">
        <f>IFERROR('Datos Generales'!Z294/'Datos Generales'!Z255,"")</f>
        <v>0.46959998655981722</v>
      </c>
      <c r="AA17" s="75">
        <f>IFERROR('Datos Generales'!AA294/'Datos Generales'!AA255,"")</f>
        <v>0.37681159420289856</v>
      </c>
      <c r="AB17" s="75">
        <f>IFERROR('Datos Generales'!AB294/'Datos Generales'!AB255,"")</f>
        <v>0.54745950051032499</v>
      </c>
      <c r="AC17" s="75" t="str">
        <f>IFERROR('Datos Generales'!AC294/'Datos Generales'!AC255,"")</f>
        <v/>
      </c>
      <c r="AD17" s="75" t="str">
        <f>IFERROR('Datos Generales'!AD294/'Datos Generales'!AD255,"")</f>
        <v/>
      </c>
      <c r="AE17" s="75" t="str">
        <f>IFERROR('Datos Generales'!AE294/'Datos Generales'!AE255,"")</f>
        <v/>
      </c>
      <c r="AF17" s="75" t="str">
        <f>IFERROR('Datos Generales'!AF294/'Datos Generales'!AF255,"")</f>
        <v/>
      </c>
      <c r="AG17" s="75" t="str">
        <f>IFERROR('Datos Generales'!AG294/'Datos Generales'!AG255,"")</f>
        <v/>
      </c>
      <c r="AH17" s="75" t="str">
        <f>IFERROR('Datos Generales'!AH294/'Datos Generales'!AH255,"")</f>
        <v/>
      </c>
      <c r="AI17" s="75" t="str">
        <f>IFERROR('Datos Generales'!AI294/'Datos Generales'!AI255,"")</f>
        <v/>
      </c>
      <c r="AJ17" s="75" t="str">
        <f>IFERROR('Datos Generales'!AJ294/'Datos Generales'!AJ255,"")</f>
        <v/>
      </c>
      <c r="AK17" s="75" t="str">
        <f>IFERROR('Datos Generales'!AK294/'Datos Generales'!AK255,"")</f>
        <v/>
      </c>
      <c r="AL17" s="75" t="str">
        <f>IFERROR('Datos Generales'!AL294/'Datos Generales'!AL255,"")</f>
        <v/>
      </c>
      <c r="AM17" s="75" t="str">
        <f>IFERROR('Datos Generales'!AM294/'Datos Generales'!AM255,"")</f>
        <v/>
      </c>
      <c r="AN17" s="75" t="str">
        <f>IFERROR('Datos Generales'!AN294/'Datos Generales'!AN255,"")</f>
        <v/>
      </c>
      <c r="AO17" s="75" t="str">
        <f>IFERROR('Datos Generales'!AO294/'Datos Generales'!AO255,"")</f>
        <v/>
      </c>
      <c r="AP17" s="75" t="str">
        <f>IFERROR('Datos Generales'!AP294/'Datos Generales'!AP255,"")</f>
        <v/>
      </c>
      <c r="AQ17" s="75">
        <f>IFERROR('Datos Generales'!AQ294/'Datos Generales'!AQ255,"")</f>
        <v>0.3737880969780259</v>
      </c>
      <c r="AS17" s="75">
        <f>IFERROR('Datos Generales'!AS294/'Datos Generales'!AS255,"")</f>
        <v>0.42413828989050761</v>
      </c>
      <c r="AT17" s="71">
        <f t="shared" si="0"/>
        <v>-5.0350192912481717E-2</v>
      </c>
    </row>
    <row r="18" spans="2:46">
      <c r="B18" s="73" t="s">
        <v>301</v>
      </c>
      <c r="C18" s="75">
        <f>IFERROR('Datos Generales'!C295/'Datos Generales'!C256,"")</f>
        <v>0.2530387655917225</v>
      </c>
      <c r="D18" s="75" t="str">
        <f>IFERROR('Datos Generales'!D295/'Datos Generales'!D256,"")</f>
        <v/>
      </c>
      <c r="E18" s="75">
        <f>IFERROR('Datos Generales'!E295/'Datos Generales'!E256,"")</f>
        <v>0.4019739247258014</v>
      </c>
      <c r="F18" s="75">
        <f>IFERROR('Datos Generales'!F295/'Datos Generales'!F256,"")</f>
        <v>1</v>
      </c>
      <c r="G18" s="75" t="str">
        <f>IFERROR('Datos Generales'!G295/'Datos Generales'!G256,"")</f>
        <v/>
      </c>
      <c r="H18" s="75">
        <f>IFERROR('Datos Generales'!H295/'Datos Generales'!H256,"")</f>
        <v>5.4860036573357716E-2</v>
      </c>
      <c r="I18" s="75">
        <f>IFERROR('Datos Generales'!I295/'Datos Generales'!I256,"")</f>
        <v>0.18463386513162497</v>
      </c>
      <c r="J18" s="75">
        <f>IFERROR('Datos Generales'!J295/'Datos Generales'!J256,"")</f>
        <v>0.10192237939789626</v>
      </c>
      <c r="K18" s="75" t="str">
        <f>IFERROR('Datos Generales'!K295/'Datos Generales'!K256,"")</f>
        <v/>
      </c>
      <c r="L18" s="75">
        <f>IFERROR('Datos Generales'!L295/'Datos Generales'!L256,"")</f>
        <v>0.72494815925837242</v>
      </c>
      <c r="M18" s="75" t="str">
        <f>IFERROR('Datos Generales'!M295/'Datos Generales'!M256,"")</f>
        <v/>
      </c>
      <c r="N18" s="75" t="str">
        <f>IFERROR('Datos Generales'!N295/'Datos Generales'!N256,"")</f>
        <v/>
      </c>
      <c r="O18" s="75" t="str">
        <f>IFERROR('Datos Generales'!O295/'Datos Generales'!O256,"")</f>
        <v/>
      </c>
      <c r="P18" s="75">
        <f>IFERROR('Datos Generales'!P295/'Datos Generales'!P256,"")</f>
        <v>0.52489592721342426</v>
      </c>
      <c r="Q18" s="75" t="str">
        <f>IFERROR('Datos Generales'!Q295/'Datos Generales'!Q256,"")</f>
        <v/>
      </c>
      <c r="R18" s="75">
        <f>IFERROR('Datos Generales'!R295/'Datos Generales'!R256,"")</f>
        <v>0.40133333333333332</v>
      </c>
      <c r="S18" s="75" t="str">
        <f>IFERROR('Datos Generales'!S295/'Datos Generales'!S256,"")</f>
        <v/>
      </c>
      <c r="T18" s="75">
        <f>IFERROR('Datos Generales'!T295/'Datos Generales'!T256,"")</f>
        <v>0.40135901336999114</v>
      </c>
      <c r="U18" s="75" t="str">
        <f>IFERROR('Datos Generales'!U295/'Datos Generales'!U256,"")</f>
        <v/>
      </c>
      <c r="V18" s="75">
        <f>IFERROR('Datos Generales'!V295/'Datos Generales'!V256,"")</f>
        <v>0.35551437695804738</v>
      </c>
      <c r="W18" s="75" t="str">
        <f>IFERROR('Datos Generales'!W295/'Datos Generales'!W256,"")</f>
        <v/>
      </c>
      <c r="X18" s="75" t="str">
        <f>IFERROR('Datos Generales'!X295/'Datos Generales'!X256,"")</f>
        <v/>
      </c>
      <c r="Y18" s="75">
        <f>IFERROR('Datos Generales'!Y295/'Datos Generales'!Y256,"")</f>
        <v>0.10009580727270319</v>
      </c>
      <c r="Z18" s="75">
        <f>IFERROR('Datos Generales'!Z295/'Datos Generales'!Z256,"")</f>
        <v>0.46959998655981722</v>
      </c>
      <c r="AA18" s="75">
        <f>IFERROR('Datos Generales'!AA295/'Datos Generales'!AA256,"")</f>
        <v>0.82800777993887187</v>
      </c>
      <c r="AB18" s="75">
        <f>IFERROR('Datos Generales'!AB295/'Datos Generales'!AB256,"")</f>
        <v>0.68247190695068749</v>
      </c>
      <c r="AC18" s="75" t="str">
        <f>IFERROR('Datos Generales'!AC295/'Datos Generales'!AC256,"")</f>
        <v/>
      </c>
      <c r="AD18" s="75" t="str">
        <f>IFERROR('Datos Generales'!AD295/'Datos Generales'!AD256,"")</f>
        <v/>
      </c>
      <c r="AE18" s="75" t="str">
        <f>IFERROR('Datos Generales'!AE295/'Datos Generales'!AE256,"")</f>
        <v/>
      </c>
      <c r="AF18" s="75" t="str">
        <f>IFERROR('Datos Generales'!AF295/'Datos Generales'!AF256,"")</f>
        <v/>
      </c>
      <c r="AG18" s="75" t="str">
        <f>IFERROR('Datos Generales'!AG295/'Datos Generales'!AG256,"")</f>
        <v/>
      </c>
      <c r="AH18" s="75" t="str">
        <f>IFERROR('Datos Generales'!AH295/'Datos Generales'!AH256,"")</f>
        <v/>
      </c>
      <c r="AI18" s="75" t="str">
        <f>IFERROR('Datos Generales'!AI295/'Datos Generales'!AI256,"")</f>
        <v/>
      </c>
      <c r="AJ18" s="75" t="str">
        <f>IFERROR('Datos Generales'!AJ295/'Datos Generales'!AJ256,"")</f>
        <v/>
      </c>
      <c r="AK18" s="75" t="str">
        <f>IFERROR('Datos Generales'!AK295/'Datos Generales'!AK256,"")</f>
        <v/>
      </c>
      <c r="AL18" s="75" t="str">
        <f>IFERROR('Datos Generales'!AL295/'Datos Generales'!AL256,"")</f>
        <v/>
      </c>
      <c r="AM18" s="75" t="str">
        <f>IFERROR('Datos Generales'!AM295/'Datos Generales'!AM256,"")</f>
        <v/>
      </c>
      <c r="AN18" s="75" t="str">
        <f>IFERROR('Datos Generales'!AN295/'Datos Generales'!AN256,"")</f>
        <v/>
      </c>
      <c r="AO18" s="75" t="str">
        <f>IFERROR('Datos Generales'!AO295/'Datos Generales'!AO256,"")</f>
        <v/>
      </c>
      <c r="AP18" s="75" t="str">
        <f>IFERROR('Datos Generales'!AP295/'Datos Generales'!AP256,"")</f>
        <v/>
      </c>
      <c r="AQ18" s="75">
        <f>IFERROR('Datos Generales'!AQ295/'Datos Generales'!AQ256,"")</f>
        <v>0.34159122525994717</v>
      </c>
      <c r="AS18" s="75">
        <f>IFERROR('Datos Generales'!AS295/'Datos Generales'!AS256,"")</f>
        <v>0.37636860582067022</v>
      </c>
      <c r="AT18" s="71">
        <f t="shared" si="0"/>
        <v>-3.4777380560723048E-2</v>
      </c>
    </row>
    <row r="19" spans="2:46">
      <c r="B19" s="73" t="s">
        <v>302</v>
      </c>
      <c r="C19" s="75">
        <f>IFERROR('Datos Generales'!C296/'Datos Generales'!C257,"")</f>
        <v>0.95491844877461707</v>
      </c>
      <c r="D19" s="75" t="str">
        <f>IFERROR('Datos Generales'!D296/'Datos Generales'!D257,"")</f>
        <v/>
      </c>
      <c r="E19" s="75">
        <f>IFERROR('Datos Generales'!E296/'Datos Generales'!E257,"")</f>
        <v>0.4821521018979098</v>
      </c>
      <c r="F19" s="75">
        <f>IFERROR('Datos Generales'!F296/'Datos Generales'!F257,"")</f>
        <v>1</v>
      </c>
      <c r="G19" s="75" t="str">
        <f>IFERROR('Datos Generales'!G296/'Datos Generales'!G257,"")</f>
        <v/>
      </c>
      <c r="H19" s="75">
        <f>IFERROR('Datos Generales'!H296/'Datos Generales'!H257,"")</f>
        <v>0.19902963314027747</v>
      </c>
      <c r="I19" s="75">
        <f>IFERROR('Datos Generales'!I296/'Datos Generales'!I257,"")</f>
        <v>0.3989697518771671</v>
      </c>
      <c r="J19" s="75">
        <f>IFERROR('Datos Generales'!J296/'Datos Generales'!J257,"")</f>
        <v>0.1031206975676916</v>
      </c>
      <c r="K19" s="75" t="str">
        <f>IFERROR('Datos Generales'!K296/'Datos Generales'!K257,"")</f>
        <v/>
      </c>
      <c r="L19" s="75">
        <f>IFERROR('Datos Generales'!L296/'Datos Generales'!L257,"")</f>
        <v>0.90607608875837731</v>
      </c>
      <c r="M19" s="75" t="str">
        <f>IFERROR('Datos Generales'!M296/'Datos Generales'!M257,"")</f>
        <v/>
      </c>
      <c r="N19" s="75" t="str">
        <f>IFERROR('Datos Generales'!N296/'Datos Generales'!N257,"")</f>
        <v/>
      </c>
      <c r="O19" s="75" t="str">
        <f>IFERROR('Datos Generales'!O296/'Datos Generales'!O257,"")</f>
        <v/>
      </c>
      <c r="P19" s="75">
        <f>IFERROR('Datos Generales'!P296/'Datos Generales'!P257,"")</f>
        <v>0.49637120959680109</v>
      </c>
      <c r="Q19" s="75" t="str">
        <f>IFERROR('Datos Generales'!Q296/'Datos Generales'!Q257,"")</f>
        <v/>
      </c>
      <c r="R19" s="75">
        <f>IFERROR('Datos Generales'!R296/'Datos Generales'!R257,"")</f>
        <v>0.53925854531685657</v>
      </c>
      <c r="S19" s="75" t="str">
        <f>IFERROR('Datos Generales'!S296/'Datos Generales'!S257,"")</f>
        <v/>
      </c>
      <c r="T19" s="75">
        <f>IFERROR('Datos Generales'!T296/'Datos Generales'!T257,"")</f>
        <v>0.31868482594968411</v>
      </c>
      <c r="U19" s="75" t="str">
        <f>IFERROR('Datos Generales'!U296/'Datos Generales'!U257,"")</f>
        <v/>
      </c>
      <c r="V19" s="75">
        <f>IFERROR('Datos Generales'!V296/'Datos Generales'!V257,"")</f>
        <v>0.42379817195862418</v>
      </c>
      <c r="W19" s="75" t="str">
        <f>IFERROR('Datos Generales'!W296/'Datos Generales'!W257,"")</f>
        <v/>
      </c>
      <c r="X19" s="75" t="str">
        <f>IFERROR('Datos Generales'!X296/'Datos Generales'!X257,"")</f>
        <v/>
      </c>
      <c r="Y19" s="75">
        <f>IFERROR('Datos Generales'!Y296/'Datos Generales'!Y257,"")</f>
        <v>0.41820206374157831</v>
      </c>
      <c r="Z19" s="75" t="str">
        <f>IFERROR('Datos Generales'!Z296/'Datos Generales'!Z257,"")</f>
        <v/>
      </c>
      <c r="AA19" s="75">
        <f>IFERROR('Datos Generales'!AA296/'Datos Generales'!AA257,"")</f>
        <v>0.33670753064798598</v>
      </c>
      <c r="AB19" s="75">
        <f>IFERROR('Datos Generales'!AB296/'Datos Generales'!AB257,"")</f>
        <v>0.99496009477602709</v>
      </c>
      <c r="AC19" s="75">
        <f>IFERROR('Datos Generales'!AC296/'Datos Generales'!AC257,"")</f>
        <v>1</v>
      </c>
      <c r="AD19" s="75">
        <f>IFERROR('Datos Generales'!AD296/'Datos Generales'!AD257,"")</f>
        <v>1</v>
      </c>
      <c r="AE19" s="75" t="str">
        <f>IFERROR('Datos Generales'!AE296/'Datos Generales'!AE257,"")</f>
        <v/>
      </c>
      <c r="AF19" s="75" t="str">
        <f>IFERROR('Datos Generales'!AF296/'Datos Generales'!AF257,"")</f>
        <v/>
      </c>
      <c r="AG19" s="75" t="str">
        <f>IFERROR('Datos Generales'!AG296/'Datos Generales'!AG257,"")</f>
        <v/>
      </c>
      <c r="AH19" s="75" t="str">
        <f>IFERROR('Datos Generales'!AH296/'Datos Generales'!AH257,"")</f>
        <v/>
      </c>
      <c r="AI19" s="75" t="str">
        <f>IFERROR('Datos Generales'!AI296/'Datos Generales'!AI257,"")</f>
        <v/>
      </c>
      <c r="AJ19" s="75" t="str">
        <f>IFERROR('Datos Generales'!AJ296/'Datos Generales'!AJ257,"")</f>
        <v/>
      </c>
      <c r="AK19" s="75" t="str">
        <f>IFERROR('Datos Generales'!AK296/'Datos Generales'!AK257,"")</f>
        <v/>
      </c>
      <c r="AL19" s="75" t="str">
        <f>IFERROR('Datos Generales'!AL296/'Datos Generales'!AL257,"")</f>
        <v/>
      </c>
      <c r="AM19" s="75" t="str">
        <f>IFERROR('Datos Generales'!AM296/'Datos Generales'!AM257,"")</f>
        <v/>
      </c>
      <c r="AN19" s="75" t="str">
        <f>IFERROR('Datos Generales'!AN296/'Datos Generales'!AN257,"")</f>
        <v/>
      </c>
      <c r="AO19" s="75" t="str">
        <f>IFERROR('Datos Generales'!AO296/'Datos Generales'!AO257,"")</f>
        <v/>
      </c>
      <c r="AP19" s="75" t="str">
        <f>IFERROR('Datos Generales'!AP296/'Datos Generales'!AP257,"")</f>
        <v/>
      </c>
      <c r="AQ19" s="75">
        <f>IFERROR('Datos Generales'!AQ296/'Datos Generales'!AQ257,"")</f>
        <v>0.83067042456973028</v>
      </c>
      <c r="AS19" s="75">
        <f>IFERROR('Datos Generales'!AS296/'Datos Generales'!AS257,"")</f>
        <v>0.83797844298267721</v>
      </c>
      <c r="AT19" s="71">
        <f t="shared" si="0"/>
        <v>-7.3080184129469261E-3</v>
      </c>
    </row>
    <row r="20" spans="2:46">
      <c r="B20" s="73" t="s">
        <v>303</v>
      </c>
      <c r="C20" s="75" t="str">
        <f>IFERROR('Datos Generales'!C297/'Datos Generales'!C258,"")</f>
        <v/>
      </c>
      <c r="D20" s="75" t="str">
        <f>IFERROR('Datos Generales'!D297/'Datos Generales'!D258,"")</f>
        <v/>
      </c>
      <c r="E20" s="75">
        <f>IFERROR('Datos Generales'!E297/'Datos Generales'!E258,"")</f>
        <v>1</v>
      </c>
      <c r="F20" s="75" t="str">
        <f>IFERROR('Datos Generales'!F297/'Datos Generales'!F258,"")</f>
        <v/>
      </c>
      <c r="G20" s="75" t="str">
        <f>IFERROR('Datos Generales'!G297/'Datos Generales'!G258,"")</f>
        <v/>
      </c>
      <c r="H20" s="75">
        <f>IFERROR('Datos Generales'!H297/'Datos Generales'!H258,"")</f>
        <v>0.96976718999913181</v>
      </c>
      <c r="I20" s="75">
        <f>IFERROR('Datos Generales'!I297/'Datos Generales'!I258,"")</f>
        <v>1.0013262436626178</v>
      </c>
      <c r="J20" s="75" t="str">
        <f>IFERROR('Datos Generales'!J297/'Datos Generales'!J258,"")</f>
        <v/>
      </c>
      <c r="K20" s="75" t="str">
        <f>IFERROR('Datos Generales'!K297/'Datos Generales'!K258,"")</f>
        <v/>
      </c>
      <c r="L20" s="75">
        <f>IFERROR('Datos Generales'!L297/'Datos Generales'!L258,"")</f>
        <v>1</v>
      </c>
      <c r="M20" s="75" t="str">
        <f>IFERROR('Datos Generales'!M297/'Datos Generales'!M258,"")</f>
        <v/>
      </c>
      <c r="N20" s="75" t="str">
        <f>IFERROR('Datos Generales'!N297/'Datos Generales'!N258,"")</f>
        <v/>
      </c>
      <c r="O20" s="75" t="str">
        <f>IFERROR('Datos Generales'!O297/'Datos Generales'!O258,"")</f>
        <v/>
      </c>
      <c r="P20" s="75">
        <f>IFERROR('Datos Generales'!P297/'Datos Generales'!P258,"")</f>
        <v>0.9946095514050407</v>
      </c>
      <c r="Q20" s="75" t="str">
        <f>IFERROR('Datos Generales'!Q297/'Datos Generales'!Q258,"")</f>
        <v/>
      </c>
      <c r="R20" s="75">
        <f>IFERROR('Datos Generales'!R297/'Datos Generales'!R258,"")</f>
        <v>0.93089645823387734</v>
      </c>
      <c r="S20" s="75" t="str">
        <f>IFERROR('Datos Generales'!S297/'Datos Generales'!S258,"")</f>
        <v/>
      </c>
      <c r="T20" s="75">
        <f>IFERROR('Datos Generales'!T297/'Datos Generales'!T258,"")</f>
        <v>0.9439951270658441</v>
      </c>
      <c r="U20" s="75" t="str">
        <f>IFERROR('Datos Generales'!U297/'Datos Generales'!U258,"")</f>
        <v/>
      </c>
      <c r="V20" s="75">
        <f>IFERROR('Datos Generales'!V297/'Datos Generales'!V258,"")</f>
        <v>0.96350549052174139</v>
      </c>
      <c r="W20" s="75" t="str">
        <f>IFERROR('Datos Generales'!W297/'Datos Generales'!W258,"")</f>
        <v/>
      </c>
      <c r="X20" s="75" t="str">
        <f>IFERROR('Datos Generales'!X297/'Datos Generales'!X258,"")</f>
        <v/>
      </c>
      <c r="Y20" s="75">
        <f>IFERROR('Datos Generales'!Y297/'Datos Generales'!Y258,"")</f>
        <v>0.99992237775867265</v>
      </c>
      <c r="Z20" s="75" t="str">
        <f>IFERROR('Datos Generales'!Z297/'Datos Generales'!Z258,"")</f>
        <v/>
      </c>
      <c r="AA20" s="75">
        <f>IFERROR('Datos Generales'!AA297/'Datos Generales'!AA258,"")</f>
        <v>1</v>
      </c>
      <c r="AB20" s="75">
        <f>IFERROR('Datos Generales'!AB297/'Datos Generales'!AB258,"")</f>
        <v>1</v>
      </c>
      <c r="AC20" s="75">
        <f>IFERROR('Datos Generales'!AC297/'Datos Generales'!AC258,"")</f>
        <v>1</v>
      </c>
      <c r="AD20" s="75" t="str">
        <f>IFERROR('Datos Generales'!AD297/'Datos Generales'!AD258,"")</f>
        <v/>
      </c>
      <c r="AE20" s="75" t="str">
        <f>IFERROR('Datos Generales'!AE297/'Datos Generales'!AE258,"")</f>
        <v/>
      </c>
      <c r="AF20" s="75" t="str">
        <f>IFERROR('Datos Generales'!AF297/'Datos Generales'!AF258,"")</f>
        <v/>
      </c>
      <c r="AG20" s="75" t="str">
        <f>IFERROR('Datos Generales'!AG297/'Datos Generales'!AG258,"")</f>
        <v/>
      </c>
      <c r="AH20" s="75" t="str">
        <f>IFERROR('Datos Generales'!AH297/'Datos Generales'!AH258,"")</f>
        <v/>
      </c>
      <c r="AI20" s="75" t="str">
        <f>IFERROR('Datos Generales'!AI297/'Datos Generales'!AI258,"")</f>
        <v/>
      </c>
      <c r="AJ20" s="75" t="str">
        <f>IFERROR('Datos Generales'!AJ297/'Datos Generales'!AJ258,"")</f>
        <v/>
      </c>
      <c r="AK20" s="75" t="str">
        <f>IFERROR('Datos Generales'!AK297/'Datos Generales'!AK258,"")</f>
        <v/>
      </c>
      <c r="AL20" s="75" t="str">
        <f>IFERROR('Datos Generales'!AL297/'Datos Generales'!AL258,"")</f>
        <v/>
      </c>
      <c r="AM20" s="75" t="str">
        <f>IFERROR('Datos Generales'!AM297/'Datos Generales'!AM258,"")</f>
        <v/>
      </c>
      <c r="AN20" s="75" t="str">
        <f>IFERROR('Datos Generales'!AN297/'Datos Generales'!AN258,"")</f>
        <v/>
      </c>
      <c r="AO20" s="75" t="str">
        <f>IFERROR('Datos Generales'!AO297/'Datos Generales'!AO258,"")</f>
        <v/>
      </c>
      <c r="AP20" s="75" t="str">
        <f>IFERROR('Datos Generales'!AP297/'Datos Generales'!AP258,"")</f>
        <v/>
      </c>
      <c r="AQ20" s="75">
        <f>IFERROR('Datos Generales'!AQ297/'Datos Generales'!AQ258,"")</f>
        <v>0.98065350600496559</v>
      </c>
      <c r="AS20" s="75">
        <f>IFERROR('Datos Generales'!AS297/'Datos Generales'!AS258,"")</f>
        <v>0.94469724543353562</v>
      </c>
      <c r="AT20" s="71">
        <f t="shared" si="0"/>
        <v>3.5956260571429977E-2</v>
      </c>
    </row>
    <row r="21" spans="2:46">
      <c r="B21" s="73" t="s">
        <v>304</v>
      </c>
      <c r="C21" s="75" t="str">
        <f>IFERROR('Datos Generales'!C298/'Datos Generales'!C259,"")</f>
        <v/>
      </c>
      <c r="D21" s="75" t="str">
        <f>IFERROR('Datos Generales'!D298/'Datos Generales'!D259,"")</f>
        <v/>
      </c>
      <c r="E21" s="75">
        <f>IFERROR('Datos Generales'!E298/'Datos Generales'!E259,"")</f>
        <v>0.99916986728245227</v>
      </c>
      <c r="F21" s="75" t="str">
        <f>IFERROR('Datos Generales'!F298/'Datos Generales'!F259,"")</f>
        <v/>
      </c>
      <c r="G21" s="75" t="str">
        <f>IFERROR('Datos Generales'!G298/'Datos Generales'!G259,"")</f>
        <v/>
      </c>
      <c r="H21" s="75">
        <f>IFERROR('Datos Generales'!H298/'Datos Generales'!H259,"")</f>
        <v>0.76816835630481828</v>
      </c>
      <c r="I21" s="75">
        <f>IFERROR('Datos Generales'!I298/'Datos Generales'!I259,"")</f>
        <v>0.97664055633478331</v>
      </c>
      <c r="J21" s="75" t="str">
        <f>IFERROR('Datos Generales'!J298/'Datos Generales'!J259,"")</f>
        <v/>
      </c>
      <c r="K21" s="75" t="str">
        <f>IFERROR('Datos Generales'!K298/'Datos Generales'!K259,"")</f>
        <v/>
      </c>
      <c r="L21" s="75">
        <f>IFERROR('Datos Generales'!L298/'Datos Generales'!L259,"")</f>
        <v>0.9213144936313975</v>
      </c>
      <c r="M21" s="75" t="str">
        <f>IFERROR('Datos Generales'!M298/'Datos Generales'!M259,"")</f>
        <v/>
      </c>
      <c r="N21" s="75" t="str">
        <f>IFERROR('Datos Generales'!N298/'Datos Generales'!N259,"")</f>
        <v/>
      </c>
      <c r="O21" s="75" t="str">
        <f>IFERROR('Datos Generales'!O298/'Datos Generales'!O259,"")</f>
        <v/>
      </c>
      <c r="P21" s="75">
        <f>IFERROR('Datos Generales'!P298/'Datos Generales'!P259,"")</f>
        <v>1.0015054070945322</v>
      </c>
      <c r="Q21" s="75">
        <f>IFERROR('Datos Generales'!Q298/'Datos Generales'!Q259,"")</f>
        <v>1</v>
      </c>
      <c r="R21" s="75">
        <f>IFERROR('Datos Generales'!R298/'Datos Generales'!R259,"")</f>
        <v>1</v>
      </c>
      <c r="S21" s="75" t="str">
        <f>IFERROR('Datos Generales'!S298/'Datos Generales'!S259,"")</f>
        <v/>
      </c>
      <c r="T21" s="75">
        <f>IFERROR('Datos Generales'!T298/'Datos Generales'!T259,"")</f>
        <v>0.50575017279978307</v>
      </c>
      <c r="U21" s="75" t="str">
        <f>IFERROR('Datos Generales'!U298/'Datos Generales'!U259,"")</f>
        <v/>
      </c>
      <c r="V21" s="75">
        <f>IFERROR('Datos Generales'!V298/'Datos Generales'!V259,"")</f>
        <v>0.67105176869099958</v>
      </c>
      <c r="W21" s="75" t="str">
        <f>IFERROR('Datos Generales'!W298/'Datos Generales'!W259,"")</f>
        <v/>
      </c>
      <c r="X21" s="75" t="str">
        <f>IFERROR('Datos Generales'!X298/'Datos Generales'!X259,"")</f>
        <v/>
      </c>
      <c r="Y21" s="75">
        <f>IFERROR('Datos Generales'!Y298/'Datos Generales'!Y259,"")</f>
        <v>0.97526417178844493</v>
      </c>
      <c r="Z21" s="75" t="str">
        <f>IFERROR('Datos Generales'!Z298/'Datos Generales'!Z259,"")</f>
        <v/>
      </c>
      <c r="AA21" s="75">
        <f>IFERROR('Datos Generales'!AA298/'Datos Generales'!AA259,"")</f>
        <v>0.999692769176177</v>
      </c>
      <c r="AB21" s="75">
        <f>IFERROR('Datos Generales'!AB298/'Datos Generales'!AB259,"")</f>
        <v>1</v>
      </c>
      <c r="AC21" s="75">
        <f>IFERROR('Datos Generales'!AC298/'Datos Generales'!AC259,"")</f>
        <v>1</v>
      </c>
      <c r="AD21" s="75" t="str">
        <f>IFERROR('Datos Generales'!AD298/'Datos Generales'!AD259,"")</f>
        <v/>
      </c>
      <c r="AE21" s="75" t="str">
        <f>IFERROR('Datos Generales'!AE298/'Datos Generales'!AE259,"")</f>
        <v/>
      </c>
      <c r="AF21" s="75" t="str">
        <f>IFERROR('Datos Generales'!AF298/'Datos Generales'!AF259,"")</f>
        <v/>
      </c>
      <c r="AG21" s="75" t="str">
        <f>IFERROR('Datos Generales'!AG298/'Datos Generales'!AG259,"")</f>
        <v/>
      </c>
      <c r="AH21" s="75" t="str">
        <f>IFERROR('Datos Generales'!AH298/'Datos Generales'!AH259,"")</f>
        <v/>
      </c>
      <c r="AI21" s="75" t="str">
        <f>IFERROR('Datos Generales'!AI298/'Datos Generales'!AI259,"")</f>
        <v/>
      </c>
      <c r="AJ21" s="75" t="str">
        <f>IFERROR('Datos Generales'!AJ298/'Datos Generales'!AJ259,"")</f>
        <v/>
      </c>
      <c r="AK21" s="75" t="str">
        <f>IFERROR('Datos Generales'!AK298/'Datos Generales'!AK259,"")</f>
        <v/>
      </c>
      <c r="AL21" s="75" t="str">
        <f>IFERROR('Datos Generales'!AL298/'Datos Generales'!AL259,"")</f>
        <v/>
      </c>
      <c r="AM21" s="75" t="str">
        <f>IFERROR('Datos Generales'!AM298/'Datos Generales'!AM259,"")</f>
        <v/>
      </c>
      <c r="AN21" s="75" t="str">
        <f>IFERROR('Datos Generales'!AN298/'Datos Generales'!AN259,"")</f>
        <v/>
      </c>
      <c r="AO21" s="75" t="str">
        <f>IFERROR('Datos Generales'!AO298/'Datos Generales'!AO259,"")</f>
        <v/>
      </c>
      <c r="AP21" s="75" t="str">
        <f>IFERROR('Datos Generales'!AP298/'Datos Generales'!AP259,"")</f>
        <v/>
      </c>
      <c r="AQ21" s="75">
        <f>IFERROR('Datos Generales'!AQ298/'Datos Generales'!AQ259,"")</f>
        <v>0.9396476641395185</v>
      </c>
      <c r="AS21" s="75">
        <f>IFERROR('Datos Generales'!AS298/'Datos Generales'!AS259,"")</f>
        <v>0.87580445443105459</v>
      </c>
      <c r="AT21" s="71">
        <f t="shared" si="0"/>
        <v>6.3843209708463911E-2</v>
      </c>
    </row>
    <row r="22" spans="2:46">
      <c r="B22" s="73" t="s">
        <v>305</v>
      </c>
      <c r="C22" s="75" t="str">
        <f>IFERROR('Datos Generales'!C299/'Datos Generales'!C260,"")</f>
        <v/>
      </c>
      <c r="D22" s="75" t="str">
        <f>IFERROR('Datos Generales'!D299/'Datos Generales'!D260,"")</f>
        <v/>
      </c>
      <c r="E22" s="75">
        <f>IFERROR('Datos Generales'!E299/'Datos Generales'!E260,"")</f>
        <v>0.9909042441699828</v>
      </c>
      <c r="F22" s="75" t="str">
        <f>IFERROR('Datos Generales'!F299/'Datos Generales'!F260,"")</f>
        <v/>
      </c>
      <c r="G22" s="75" t="str">
        <f>IFERROR('Datos Generales'!G299/'Datos Generales'!G260,"")</f>
        <v/>
      </c>
      <c r="H22" s="75" t="str">
        <f>IFERROR('Datos Generales'!H299/'Datos Generales'!H260,"")</f>
        <v/>
      </c>
      <c r="I22" s="75">
        <f>IFERROR('Datos Generales'!I299/'Datos Generales'!I260,"")</f>
        <v>0.39820329312847202</v>
      </c>
      <c r="J22" s="75" t="str">
        <f>IFERROR('Datos Generales'!J299/'Datos Generales'!J260,"")</f>
        <v/>
      </c>
      <c r="K22" s="75" t="str">
        <f>IFERROR('Datos Generales'!K299/'Datos Generales'!K260,"")</f>
        <v/>
      </c>
      <c r="L22" s="75" t="str">
        <f>IFERROR('Datos Generales'!L299/'Datos Generales'!L260,"")</f>
        <v/>
      </c>
      <c r="M22" s="75" t="str">
        <f>IFERROR('Datos Generales'!M299/'Datos Generales'!M260,"")</f>
        <v/>
      </c>
      <c r="N22" s="75" t="str">
        <f>IFERROR('Datos Generales'!N299/'Datos Generales'!N260,"")</f>
        <v/>
      </c>
      <c r="O22" s="75" t="str">
        <f>IFERROR('Datos Generales'!O299/'Datos Generales'!O260,"")</f>
        <v/>
      </c>
      <c r="P22" s="75">
        <f>IFERROR('Datos Generales'!P299/'Datos Generales'!P260,"")</f>
        <v>-12.117647058823529</v>
      </c>
      <c r="Q22" s="75" t="str">
        <f>IFERROR('Datos Generales'!Q299/'Datos Generales'!Q260,"")</f>
        <v/>
      </c>
      <c r="R22" s="75">
        <f>IFERROR('Datos Generales'!R299/'Datos Generales'!R260,"")</f>
        <v>0.15457332652018396</v>
      </c>
      <c r="S22" s="75" t="str">
        <f>IFERROR('Datos Generales'!S299/'Datos Generales'!S260,"")</f>
        <v/>
      </c>
      <c r="T22" s="75">
        <f>IFERROR('Datos Generales'!T299/'Datos Generales'!T260,"")</f>
        <v>8.6703686630097823E-2</v>
      </c>
      <c r="U22" s="75" t="str">
        <f>IFERROR('Datos Generales'!U299/'Datos Generales'!U260,"")</f>
        <v/>
      </c>
      <c r="V22" s="75">
        <f>IFERROR('Datos Generales'!V299/'Datos Generales'!V260,"")</f>
        <v>2.0487264482456843E-2</v>
      </c>
      <c r="W22" s="75" t="str">
        <f>IFERROR('Datos Generales'!W299/'Datos Generales'!W260,"")</f>
        <v/>
      </c>
      <c r="X22" s="75">
        <f>IFERROR('Datos Generales'!X299/'Datos Generales'!X260,"")</f>
        <v>0</v>
      </c>
      <c r="Y22" s="75">
        <f>IFERROR('Datos Generales'!Y299/'Datos Generales'!Y260,"")</f>
        <v>5.1188148450088851E-2</v>
      </c>
      <c r="Z22" s="75" t="str">
        <f>IFERROR('Datos Generales'!Z299/'Datos Generales'!Z260,"")</f>
        <v/>
      </c>
      <c r="AA22" s="75" t="str">
        <f>IFERROR('Datos Generales'!AA299/'Datos Generales'!AA260,"")</f>
        <v/>
      </c>
      <c r="AB22" s="75">
        <f>IFERROR('Datos Generales'!AB299/'Datos Generales'!AB260,"")</f>
        <v>7.489101052434767E-2</v>
      </c>
      <c r="AC22" s="75" t="str">
        <f>IFERROR('Datos Generales'!AC299/'Datos Generales'!AC260,"")</f>
        <v/>
      </c>
      <c r="AD22" s="75" t="str">
        <f>IFERROR('Datos Generales'!AD299/'Datos Generales'!AD260,"")</f>
        <v/>
      </c>
      <c r="AE22" s="75" t="str">
        <f>IFERROR('Datos Generales'!AE299/'Datos Generales'!AE260,"")</f>
        <v/>
      </c>
      <c r="AF22" s="75" t="str">
        <f>IFERROR('Datos Generales'!AF299/'Datos Generales'!AF260,"")</f>
        <v/>
      </c>
      <c r="AG22" s="75" t="str">
        <f>IFERROR('Datos Generales'!AG299/'Datos Generales'!AG260,"")</f>
        <v/>
      </c>
      <c r="AH22" s="75" t="str">
        <f>IFERROR('Datos Generales'!AH299/'Datos Generales'!AH260,"")</f>
        <v/>
      </c>
      <c r="AI22" s="75" t="str">
        <f>IFERROR('Datos Generales'!AI299/'Datos Generales'!AI260,"")</f>
        <v/>
      </c>
      <c r="AJ22" s="75" t="str">
        <f>IFERROR('Datos Generales'!AJ299/'Datos Generales'!AJ260,"")</f>
        <v/>
      </c>
      <c r="AK22" s="75" t="str">
        <f>IFERROR('Datos Generales'!AK299/'Datos Generales'!AK260,"")</f>
        <v/>
      </c>
      <c r="AL22" s="75" t="str">
        <f>IFERROR('Datos Generales'!AL299/'Datos Generales'!AL260,"")</f>
        <v/>
      </c>
      <c r="AM22" s="75" t="str">
        <f>IFERROR('Datos Generales'!AM299/'Datos Generales'!AM260,"")</f>
        <v/>
      </c>
      <c r="AN22" s="75" t="str">
        <f>IFERROR('Datos Generales'!AN299/'Datos Generales'!AN260,"")</f>
        <v/>
      </c>
      <c r="AO22" s="75" t="str">
        <f>IFERROR('Datos Generales'!AO299/'Datos Generales'!AO260,"")</f>
        <v/>
      </c>
      <c r="AP22" s="75" t="str">
        <f>IFERROR('Datos Generales'!AP299/'Datos Generales'!AP260,"")</f>
        <v/>
      </c>
      <c r="AQ22" s="75">
        <f>IFERROR('Datos Generales'!AQ299/'Datos Generales'!AQ260,"")</f>
        <v>4.4179104675885261E-2</v>
      </c>
      <c r="AS22" s="75">
        <f>IFERROR('Datos Generales'!AS299/'Datos Generales'!AS260,"")</f>
        <v>4.0105719542914059E-2</v>
      </c>
      <c r="AT22" s="71">
        <f t="shared" si="0"/>
        <v>4.0733851329712023E-3</v>
      </c>
    </row>
    <row r="23" spans="2:46">
      <c r="B23" s="73" t="s">
        <v>306</v>
      </c>
      <c r="C23" s="75" t="str">
        <f>IFERROR('Datos Generales'!C300/'Datos Generales'!C261,"")</f>
        <v/>
      </c>
      <c r="D23" s="75" t="str">
        <f>IFERROR('Datos Generales'!D300/'Datos Generales'!D261,"")</f>
        <v/>
      </c>
      <c r="E23" s="75">
        <f>IFERROR('Datos Generales'!E300/'Datos Generales'!E261,"")</f>
        <v>0</v>
      </c>
      <c r="F23" s="75" t="str">
        <f>IFERROR('Datos Generales'!F300/'Datos Generales'!F261,"")</f>
        <v/>
      </c>
      <c r="G23" s="75" t="str">
        <f>IFERROR('Datos Generales'!G300/'Datos Generales'!G261,"")</f>
        <v/>
      </c>
      <c r="H23" s="75">
        <f>IFERROR('Datos Generales'!H300/'Datos Generales'!H261,"")</f>
        <v>4.3917435221783051E-5</v>
      </c>
      <c r="I23" s="75" t="str">
        <f>IFERROR('Datos Generales'!I300/'Datos Generales'!I261,"")</f>
        <v/>
      </c>
      <c r="J23" s="75" t="str">
        <f>IFERROR('Datos Generales'!J300/'Datos Generales'!J261,"")</f>
        <v/>
      </c>
      <c r="K23" s="75" t="str">
        <f>IFERROR('Datos Generales'!K300/'Datos Generales'!K261,"")</f>
        <v/>
      </c>
      <c r="L23" s="75" t="str">
        <f>IFERROR('Datos Generales'!L300/'Datos Generales'!L261,"")</f>
        <v/>
      </c>
      <c r="M23" s="75" t="str">
        <f>IFERROR('Datos Generales'!M300/'Datos Generales'!M261,"")</f>
        <v/>
      </c>
      <c r="N23" s="75" t="str">
        <f>IFERROR('Datos Generales'!N300/'Datos Generales'!N261,"")</f>
        <v/>
      </c>
      <c r="O23" s="75" t="str">
        <f>IFERROR('Datos Generales'!O300/'Datos Generales'!O261,"")</f>
        <v/>
      </c>
      <c r="P23" s="75" t="str">
        <f>IFERROR('Datos Generales'!P300/'Datos Generales'!P261,"")</f>
        <v/>
      </c>
      <c r="Q23" s="75" t="str">
        <f>IFERROR('Datos Generales'!Q300/'Datos Generales'!Q261,"")</f>
        <v/>
      </c>
      <c r="R23" s="75">
        <f>IFERROR('Datos Generales'!R300/'Datos Generales'!R261,"")</f>
        <v>0</v>
      </c>
      <c r="S23" s="75" t="str">
        <f>IFERROR('Datos Generales'!S300/'Datos Generales'!S261,"")</f>
        <v/>
      </c>
      <c r="T23" s="75">
        <f>IFERROR('Datos Generales'!T300/'Datos Generales'!T261,"")</f>
        <v>9.0408028000325581E-3</v>
      </c>
      <c r="U23" s="75" t="str">
        <f>IFERROR('Datos Generales'!U300/'Datos Generales'!U261,"")</f>
        <v/>
      </c>
      <c r="V23" s="75">
        <f>IFERROR('Datos Generales'!V300/'Datos Generales'!V261,"")</f>
        <v>7.3974014756586612E-4</v>
      </c>
      <c r="W23" s="75" t="str">
        <f>IFERROR('Datos Generales'!W300/'Datos Generales'!W261,"")</f>
        <v/>
      </c>
      <c r="X23" s="75">
        <f>IFERROR('Datos Generales'!X300/'Datos Generales'!X261,"")</f>
        <v>5.773054801257243E-4</v>
      </c>
      <c r="Y23" s="75">
        <f>IFERROR('Datos Generales'!Y300/'Datos Generales'!Y261,"")</f>
        <v>0</v>
      </c>
      <c r="Z23" s="75">
        <f>IFERROR('Datos Generales'!Z300/'Datos Generales'!Z261,"")</f>
        <v>0</v>
      </c>
      <c r="AA23" s="75" t="str">
        <f>IFERROR('Datos Generales'!AA300/'Datos Generales'!AA261,"")</f>
        <v/>
      </c>
      <c r="AB23" s="75" t="str">
        <f>IFERROR('Datos Generales'!AB300/'Datos Generales'!AB261,"")</f>
        <v/>
      </c>
      <c r="AC23" s="75" t="str">
        <f>IFERROR('Datos Generales'!AC300/'Datos Generales'!AC261,"")</f>
        <v/>
      </c>
      <c r="AD23" s="75" t="str">
        <f>IFERROR('Datos Generales'!AD300/'Datos Generales'!AD261,"")</f>
        <v/>
      </c>
      <c r="AE23" s="75" t="str">
        <f>IFERROR('Datos Generales'!AE300/'Datos Generales'!AE261,"")</f>
        <v/>
      </c>
      <c r="AF23" s="75" t="str">
        <f>IFERROR('Datos Generales'!AF300/'Datos Generales'!AF261,"")</f>
        <v/>
      </c>
      <c r="AG23" s="75" t="str">
        <f>IFERROR('Datos Generales'!AG300/'Datos Generales'!AG261,"")</f>
        <v/>
      </c>
      <c r="AH23" s="75" t="str">
        <f>IFERROR('Datos Generales'!AH300/'Datos Generales'!AH261,"")</f>
        <v/>
      </c>
      <c r="AI23" s="75" t="str">
        <f>IFERROR('Datos Generales'!AI300/'Datos Generales'!AI261,"")</f>
        <v/>
      </c>
      <c r="AJ23" s="75" t="str">
        <f>IFERROR('Datos Generales'!AJ300/'Datos Generales'!AJ261,"")</f>
        <v/>
      </c>
      <c r="AK23" s="75" t="str">
        <f>IFERROR('Datos Generales'!AK300/'Datos Generales'!AK261,"")</f>
        <v/>
      </c>
      <c r="AL23" s="75" t="str">
        <f>IFERROR('Datos Generales'!AL300/'Datos Generales'!AL261,"")</f>
        <v/>
      </c>
      <c r="AM23" s="75" t="str">
        <f>IFERROR('Datos Generales'!AM300/'Datos Generales'!AM261,"")</f>
        <v/>
      </c>
      <c r="AN23" s="75" t="str">
        <f>IFERROR('Datos Generales'!AN300/'Datos Generales'!AN261,"")</f>
        <v/>
      </c>
      <c r="AO23" s="75" t="str">
        <f>IFERROR('Datos Generales'!AO300/'Datos Generales'!AO261,"")</f>
        <v/>
      </c>
      <c r="AP23" s="75" t="str">
        <f>IFERROR('Datos Generales'!AP300/'Datos Generales'!AP261,"")</f>
        <v/>
      </c>
      <c r="AQ23" s="75">
        <f>IFERROR('Datos Generales'!AQ300/'Datos Generales'!AQ261,"")</f>
        <v>7.947890942205572E-4</v>
      </c>
      <c r="AS23" s="75">
        <f>IFERROR('Datos Generales'!AS300/'Datos Generales'!AS261,"")</f>
        <v>2.8511371894235286E-3</v>
      </c>
      <c r="AT23" s="71">
        <f t="shared" si="0"/>
        <v>-2.0563480952029713E-3</v>
      </c>
    </row>
    <row r="24" spans="2:46">
      <c r="B24" s="73" t="s">
        <v>307</v>
      </c>
      <c r="C24" s="75">
        <f>IFERROR('Datos Generales'!C301/'Datos Generales'!C262,"")</f>
        <v>0.21068779090979448</v>
      </c>
      <c r="D24" s="75" t="str">
        <f>IFERROR('Datos Generales'!D301/'Datos Generales'!D262,"")</f>
        <v/>
      </c>
      <c r="E24" s="75">
        <f>IFERROR('Datos Generales'!E301/'Datos Generales'!E262,"")</f>
        <v>0.39456759893202931</v>
      </c>
      <c r="F24" s="75" t="str">
        <f>IFERROR('Datos Generales'!F301/'Datos Generales'!F262,"")</f>
        <v/>
      </c>
      <c r="G24" s="75" t="str">
        <f>IFERROR('Datos Generales'!G301/'Datos Generales'!G262,"")</f>
        <v/>
      </c>
      <c r="H24" s="75">
        <f>IFERROR('Datos Generales'!H301/'Datos Generales'!H262,"")</f>
        <v>0.64898096944206451</v>
      </c>
      <c r="I24" s="75">
        <f>IFERROR('Datos Generales'!I301/'Datos Generales'!I262,"")</f>
        <v>0.38105295724034532</v>
      </c>
      <c r="J24" s="75">
        <f>IFERROR('Datos Generales'!J301/'Datos Generales'!J262,"")</f>
        <v>8.9224459705532833E-2</v>
      </c>
      <c r="K24" s="75" t="str">
        <f>IFERROR('Datos Generales'!K301/'Datos Generales'!K262,"")</f>
        <v/>
      </c>
      <c r="L24" s="75">
        <f>IFERROR('Datos Generales'!L301/'Datos Generales'!L262,"")</f>
        <v>0.49987742093650406</v>
      </c>
      <c r="M24" s="75" t="str">
        <f>IFERROR('Datos Generales'!M301/'Datos Generales'!M262,"")</f>
        <v/>
      </c>
      <c r="N24" s="75" t="str">
        <f>IFERROR('Datos Generales'!N301/'Datos Generales'!N262,"")</f>
        <v/>
      </c>
      <c r="O24" s="75" t="str">
        <f>IFERROR('Datos Generales'!O301/'Datos Generales'!O262,"")</f>
        <v/>
      </c>
      <c r="P24" s="75">
        <f>IFERROR('Datos Generales'!P301/'Datos Generales'!P262,"")</f>
        <v>0.78730435383295116</v>
      </c>
      <c r="Q24" s="75" t="str">
        <f>IFERROR('Datos Generales'!Q301/'Datos Generales'!Q262,"")</f>
        <v/>
      </c>
      <c r="R24" s="75">
        <f>IFERROR('Datos Generales'!R301/'Datos Generales'!R262,"")</f>
        <v>0.33816122075521421</v>
      </c>
      <c r="S24" s="75" t="str">
        <f>IFERROR('Datos Generales'!S301/'Datos Generales'!S262,"")</f>
        <v/>
      </c>
      <c r="T24" s="75">
        <f>IFERROR('Datos Generales'!T301/'Datos Generales'!T262,"")</f>
        <v>0.20246968383279887</v>
      </c>
      <c r="U24" s="75" t="str">
        <f>IFERROR('Datos Generales'!U301/'Datos Generales'!U262,"")</f>
        <v/>
      </c>
      <c r="V24" s="75">
        <f>IFERROR('Datos Generales'!V301/'Datos Generales'!V262,"")</f>
        <v>0.25780446159640458</v>
      </c>
      <c r="W24" s="75" t="str">
        <f>IFERROR('Datos Generales'!W301/'Datos Generales'!W262,"")</f>
        <v/>
      </c>
      <c r="X24" s="75">
        <f>IFERROR('Datos Generales'!X301/'Datos Generales'!X262,"")</f>
        <v>3.5373694399961756E-3</v>
      </c>
      <c r="Y24" s="75">
        <f>IFERROR('Datos Generales'!Y301/'Datos Generales'!Y262,"")</f>
        <v>0.35503962301409647</v>
      </c>
      <c r="Z24" s="75">
        <f>IFERROR('Datos Generales'!Z301/'Datos Generales'!Z262,"")</f>
        <v>0.43689880723355135</v>
      </c>
      <c r="AA24" s="75">
        <f>IFERROR('Datos Generales'!AA301/'Datos Generales'!AA262,"")</f>
        <v>0.46044213614825558</v>
      </c>
      <c r="AB24" s="75">
        <f>IFERROR('Datos Generales'!AB301/'Datos Generales'!AB262,"")</f>
        <v>0.99271070551695184</v>
      </c>
      <c r="AC24" s="75" t="str">
        <f>IFERROR('Datos Generales'!AC301/'Datos Generales'!AC262,"")</f>
        <v/>
      </c>
      <c r="AD24" s="75" t="str">
        <f>IFERROR('Datos Generales'!AD301/'Datos Generales'!AD262,"")</f>
        <v/>
      </c>
      <c r="AE24" s="75" t="str">
        <f>IFERROR('Datos Generales'!AE301/'Datos Generales'!AE262,"")</f>
        <v/>
      </c>
      <c r="AF24" s="75" t="str">
        <f>IFERROR('Datos Generales'!AF301/'Datos Generales'!AF262,"")</f>
        <v/>
      </c>
      <c r="AG24" s="75" t="str">
        <f>IFERROR('Datos Generales'!AG301/'Datos Generales'!AG262,"")</f>
        <v/>
      </c>
      <c r="AH24" s="75" t="str">
        <f>IFERROR('Datos Generales'!AH301/'Datos Generales'!AH262,"")</f>
        <v/>
      </c>
      <c r="AI24" s="75" t="str">
        <f>IFERROR('Datos Generales'!AI301/'Datos Generales'!AI262,"")</f>
        <v/>
      </c>
      <c r="AJ24" s="75" t="str">
        <f>IFERROR('Datos Generales'!AJ301/'Datos Generales'!AJ262,"")</f>
        <v/>
      </c>
      <c r="AK24" s="75" t="str">
        <f>IFERROR('Datos Generales'!AK301/'Datos Generales'!AK262,"")</f>
        <v/>
      </c>
      <c r="AL24" s="75" t="str">
        <f>IFERROR('Datos Generales'!AL301/'Datos Generales'!AL262,"")</f>
        <v/>
      </c>
      <c r="AM24" s="75" t="str">
        <f>IFERROR('Datos Generales'!AM301/'Datos Generales'!AM262,"")</f>
        <v/>
      </c>
      <c r="AN24" s="75" t="str">
        <f>IFERROR('Datos Generales'!AN301/'Datos Generales'!AN262,"")</f>
        <v/>
      </c>
      <c r="AO24" s="75" t="str">
        <f>IFERROR('Datos Generales'!AO301/'Datos Generales'!AO262,"")</f>
        <v/>
      </c>
      <c r="AP24" s="75" t="str">
        <f>IFERROR('Datos Generales'!AP301/'Datos Generales'!AP262,"")</f>
        <v/>
      </c>
      <c r="AQ24" s="75">
        <f>IFERROR('Datos Generales'!AQ301/'Datos Generales'!AQ262,"")</f>
        <v>0.34733401613999793</v>
      </c>
      <c r="AS24" s="75">
        <f>IFERROR('Datos Generales'!AS301/'Datos Generales'!AS262,"")</f>
        <v>0.40015286551331547</v>
      </c>
      <c r="AT24" s="71">
        <f t="shared" si="0"/>
        <v>-5.2818849373317545E-2</v>
      </c>
    </row>
    <row r="25" spans="2:46">
      <c r="B25" s="73" t="s">
        <v>308</v>
      </c>
      <c r="C25" s="75">
        <f>IFERROR('Datos Generales'!C302/'Datos Generales'!C263,"")</f>
        <v>0.23989088886654814</v>
      </c>
      <c r="D25" s="75" t="str">
        <f>IFERROR('Datos Generales'!D302/'Datos Generales'!D263,"")</f>
        <v/>
      </c>
      <c r="E25" s="75">
        <f>IFERROR('Datos Generales'!E302/'Datos Generales'!E263,"")</f>
        <v>0.32265464944087596</v>
      </c>
      <c r="F25" s="75" t="str">
        <f>IFERROR('Datos Generales'!F302/'Datos Generales'!F263,"")</f>
        <v/>
      </c>
      <c r="G25" s="75" t="str">
        <f>IFERROR('Datos Generales'!G302/'Datos Generales'!G263,"")</f>
        <v/>
      </c>
      <c r="H25" s="75">
        <f>IFERROR('Datos Generales'!H302/'Datos Generales'!H263,"")</f>
        <v>0.58919288332509445</v>
      </c>
      <c r="I25" s="75">
        <f>IFERROR('Datos Generales'!I302/'Datos Generales'!I263,"")</f>
        <v>0.38809882885839814</v>
      </c>
      <c r="J25" s="75">
        <f>IFERROR('Datos Generales'!J302/'Datos Generales'!J263,"")</f>
        <v>8.6625168565677091E-2</v>
      </c>
      <c r="K25" s="75" t="str">
        <f>IFERROR('Datos Generales'!K302/'Datos Generales'!K263,"")</f>
        <v/>
      </c>
      <c r="L25" s="75" t="str">
        <f>IFERROR('Datos Generales'!L302/'Datos Generales'!L263,"")</f>
        <v/>
      </c>
      <c r="M25" s="75" t="str">
        <f>IFERROR('Datos Generales'!M302/'Datos Generales'!M263,"")</f>
        <v/>
      </c>
      <c r="N25" s="75" t="str">
        <f>IFERROR('Datos Generales'!N302/'Datos Generales'!N263,"")</f>
        <v/>
      </c>
      <c r="O25" s="75" t="str">
        <f>IFERROR('Datos Generales'!O302/'Datos Generales'!O263,"")</f>
        <v/>
      </c>
      <c r="P25" s="75">
        <f>IFERROR('Datos Generales'!P302/'Datos Generales'!P263,"")</f>
        <v>0.50158224607254775</v>
      </c>
      <c r="Q25" s="75" t="str">
        <f>IFERROR('Datos Generales'!Q302/'Datos Generales'!Q263,"")</f>
        <v/>
      </c>
      <c r="R25" s="75">
        <f>IFERROR('Datos Generales'!R302/'Datos Generales'!R263,"")</f>
        <v>4.3362290255681404E-2</v>
      </c>
      <c r="S25" s="75" t="str">
        <f>IFERROR('Datos Generales'!S302/'Datos Generales'!S263,"")</f>
        <v/>
      </c>
      <c r="T25" s="75">
        <f>IFERROR('Datos Generales'!T302/'Datos Generales'!T263,"")</f>
        <v>0.47396937406379336</v>
      </c>
      <c r="U25" s="75" t="str">
        <f>IFERROR('Datos Generales'!U302/'Datos Generales'!U263,"")</f>
        <v/>
      </c>
      <c r="V25" s="75">
        <f>IFERROR('Datos Generales'!V302/'Datos Generales'!V263,"")</f>
        <v>0.12029548463151385</v>
      </c>
      <c r="W25" s="75" t="str">
        <f>IFERROR('Datos Generales'!W302/'Datos Generales'!W263,"")</f>
        <v/>
      </c>
      <c r="X25" s="75">
        <f>IFERROR('Datos Generales'!X302/'Datos Generales'!X263,"")</f>
        <v>8.1471993636645437E-3</v>
      </c>
      <c r="Y25" s="75">
        <f>IFERROR('Datos Generales'!Y302/'Datos Generales'!Y263,"")</f>
        <v>1.278437097620343E-2</v>
      </c>
      <c r="Z25" s="75" t="str">
        <f>IFERROR('Datos Generales'!Z302/'Datos Generales'!Z263,"")</f>
        <v/>
      </c>
      <c r="AA25" s="75">
        <f>IFERROR('Datos Generales'!AA302/'Datos Generales'!AA263,"")</f>
        <v>0.34636176420113268</v>
      </c>
      <c r="AB25" s="75">
        <f>IFERROR('Datos Generales'!AB302/'Datos Generales'!AB263,"")</f>
        <v>0.3088795270548591</v>
      </c>
      <c r="AC25" s="75" t="str">
        <f>IFERROR('Datos Generales'!AC302/'Datos Generales'!AC263,"")</f>
        <v/>
      </c>
      <c r="AD25" s="75" t="str">
        <f>IFERROR('Datos Generales'!AD302/'Datos Generales'!AD263,"")</f>
        <v/>
      </c>
      <c r="AE25" s="75" t="str">
        <f>IFERROR('Datos Generales'!AE302/'Datos Generales'!AE263,"")</f>
        <v/>
      </c>
      <c r="AF25" s="75" t="str">
        <f>IFERROR('Datos Generales'!AF302/'Datos Generales'!AF263,"")</f>
        <v/>
      </c>
      <c r="AG25" s="75" t="str">
        <f>IFERROR('Datos Generales'!AG302/'Datos Generales'!AG263,"")</f>
        <v/>
      </c>
      <c r="AH25" s="75" t="str">
        <f>IFERROR('Datos Generales'!AH302/'Datos Generales'!AH263,"")</f>
        <v/>
      </c>
      <c r="AI25" s="75" t="str">
        <f>IFERROR('Datos Generales'!AI302/'Datos Generales'!AI263,"")</f>
        <v/>
      </c>
      <c r="AJ25" s="75" t="str">
        <f>IFERROR('Datos Generales'!AJ302/'Datos Generales'!AJ263,"")</f>
        <v/>
      </c>
      <c r="AK25" s="75" t="str">
        <f>IFERROR('Datos Generales'!AK302/'Datos Generales'!AK263,"")</f>
        <v/>
      </c>
      <c r="AL25" s="75" t="str">
        <f>IFERROR('Datos Generales'!AL302/'Datos Generales'!AL263,"")</f>
        <v/>
      </c>
      <c r="AM25" s="75" t="str">
        <f>IFERROR('Datos Generales'!AM302/'Datos Generales'!AM263,"")</f>
        <v/>
      </c>
      <c r="AN25" s="75" t="str">
        <f>IFERROR('Datos Generales'!AN302/'Datos Generales'!AN263,"")</f>
        <v/>
      </c>
      <c r="AO25" s="75" t="str">
        <f>IFERROR('Datos Generales'!AO302/'Datos Generales'!AO263,"")</f>
        <v/>
      </c>
      <c r="AP25" s="75" t="str">
        <f>IFERROR('Datos Generales'!AP302/'Datos Generales'!AP263,"")</f>
        <v/>
      </c>
      <c r="AQ25" s="75">
        <f>IFERROR('Datos Generales'!AQ302/'Datos Generales'!AQ263,"")</f>
        <v>0.23137925069298473</v>
      </c>
      <c r="AS25" s="75">
        <f>IFERROR('Datos Generales'!AS302/'Datos Generales'!AS263,"")</f>
        <v>0.24777276726974856</v>
      </c>
      <c r="AT25" s="71">
        <f t="shared" si="0"/>
        <v>-1.6393516576763828E-2</v>
      </c>
    </row>
    <row r="26" spans="2:46">
      <c r="B26" s="73" t="s">
        <v>309</v>
      </c>
      <c r="C26" s="75">
        <f>IFERROR('Datos Generales'!C303/'Datos Generales'!C264,"")</f>
        <v>0.32739499150220247</v>
      </c>
      <c r="D26" s="75" t="str">
        <f>IFERROR('Datos Generales'!D303/'Datos Generales'!D264,"")</f>
        <v/>
      </c>
      <c r="E26" s="75">
        <f>IFERROR('Datos Generales'!E303/'Datos Generales'!E264,"")</f>
        <v>0.39996196555934699</v>
      </c>
      <c r="F26" s="75" t="str">
        <f>IFERROR('Datos Generales'!F303/'Datos Generales'!F264,"")</f>
        <v/>
      </c>
      <c r="G26" s="75" t="str">
        <f>IFERROR('Datos Generales'!G303/'Datos Generales'!G264,"")</f>
        <v/>
      </c>
      <c r="H26" s="75">
        <f>IFERROR('Datos Generales'!H303/'Datos Generales'!H264,"")</f>
        <v>0.69679762042724147</v>
      </c>
      <c r="I26" s="75">
        <f>IFERROR('Datos Generales'!I303/'Datos Generales'!I264,"")</f>
        <v>0.36022582207157633</v>
      </c>
      <c r="J26" s="75">
        <f>IFERROR('Datos Generales'!J303/'Datos Generales'!J264,"")</f>
        <v>0.10004386474177859</v>
      </c>
      <c r="K26" s="75" t="str">
        <f>IFERROR('Datos Generales'!K303/'Datos Generales'!K264,"")</f>
        <v/>
      </c>
      <c r="L26" s="75" t="str">
        <f>IFERROR('Datos Generales'!L303/'Datos Generales'!L264,"")</f>
        <v/>
      </c>
      <c r="M26" s="75" t="str">
        <f>IFERROR('Datos Generales'!M303/'Datos Generales'!M264,"")</f>
        <v/>
      </c>
      <c r="N26" s="75" t="str">
        <f>IFERROR('Datos Generales'!N303/'Datos Generales'!N264,"")</f>
        <v/>
      </c>
      <c r="O26" s="75" t="str">
        <f>IFERROR('Datos Generales'!O303/'Datos Generales'!O264,"")</f>
        <v/>
      </c>
      <c r="P26" s="75">
        <f>IFERROR('Datos Generales'!P303/'Datos Generales'!P264,"")</f>
        <v>0.51824817518248179</v>
      </c>
      <c r="Q26" s="75" t="str">
        <f>IFERROR('Datos Generales'!Q303/'Datos Generales'!Q264,"")</f>
        <v/>
      </c>
      <c r="R26" s="75">
        <f>IFERROR('Datos Generales'!R303/'Datos Generales'!R264,"")</f>
        <v>0.42366307149470733</v>
      </c>
      <c r="S26" s="75" t="str">
        <f>IFERROR('Datos Generales'!S303/'Datos Generales'!S264,"")</f>
        <v/>
      </c>
      <c r="T26" s="75">
        <f>IFERROR('Datos Generales'!T303/'Datos Generales'!T264,"")</f>
        <v>0.48912091152700432</v>
      </c>
      <c r="U26" s="75" t="str">
        <f>IFERROR('Datos Generales'!U303/'Datos Generales'!U264,"")</f>
        <v/>
      </c>
      <c r="V26" s="75">
        <f>IFERROR('Datos Generales'!V303/'Datos Generales'!V264,"")</f>
        <v>0.1570201643017177</v>
      </c>
      <c r="W26" s="75" t="str">
        <f>IFERROR('Datos Generales'!W303/'Datos Generales'!W264,"")</f>
        <v/>
      </c>
      <c r="X26" s="75">
        <f>IFERROR('Datos Generales'!X303/'Datos Generales'!X264,"")</f>
        <v>2.9219344931316657E-2</v>
      </c>
      <c r="Y26" s="75">
        <f>IFERROR('Datos Generales'!Y303/'Datos Generales'!Y264,"")</f>
        <v>9.7137207883721419E-2</v>
      </c>
      <c r="Z26" s="75">
        <f>IFERROR('Datos Generales'!Z303/'Datos Generales'!Z264,"")</f>
        <v>0.5</v>
      </c>
      <c r="AA26" s="75">
        <f>IFERROR('Datos Generales'!AA303/'Datos Generales'!AA264,"")</f>
        <v>0.44851526557925553</v>
      </c>
      <c r="AB26" s="75">
        <f>IFERROR('Datos Generales'!AB303/'Datos Generales'!AB264,"")</f>
        <v>1.0093608179780196</v>
      </c>
      <c r="AC26" s="75" t="str">
        <f>IFERROR('Datos Generales'!AC303/'Datos Generales'!AC264,"")</f>
        <v/>
      </c>
      <c r="AD26" s="75" t="str">
        <f>IFERROR('Datos Generales'!AD303/'Datos Generales'!AD264,"")</f>
        <v/>
      </c>
      <c r="AE26" s="75" t="str">
        <f>IFERROR('Datos Generales'!AE303/'Datos Generales'!AE264,"")</f>
        <v/>
      </c>
      <c r="AF26" s="75" t="str">
        <f>IFERROR('Datos Generales'!AF303/'Datos Generales'!AF264,"")</f>
        <v/>
      </c>
      <c r="AG26" s="75" t="str">
        <f>IFERROR('Datos Generales'!AG303/'Datos Generales'!AG264,"")</f>
        <v/>
      </c>
      <c r="AH26" s="75" t="str">
        <f>IFERROR('Datos Generales'!AH303/'Datos Generales'!AH264,"")</f>
        <v/>
      </c>
      <c r="AI26" s="75" t="str">
        <f>IFERROR('Datos Generales'!AI303/'Datos Generales'!AI264,"")</f>
        <v/>
      </c>
      <c r="AJ26" s="75" t="str">
        <f>IFERROR('Datos Generales'!AJ303/'Datos Generales'!AJ264,"")</f>
        <v/>
      </c>
      <c r="AK26" s="75" t="str">
        <f>IFERROR('Datos Generales'!AK303/'Datos Generales'!AK264,"")</f>
        <v/>
      </c>
      <c r="AL26" s="75" t="str">
        <f>IFERROR('Datos Generales'!AL303/'Datos Generales'!AL264,"")</f>
        <v/>
      </c>
      <c r="AM26" s="75" t="str">
        <f>IFERROR('Datos Generales'!AM303/'Datos Generales'!AM264,"")</f>
        <v/>
      </c>
      <c r="AN26" s="75" t="str">
        <f>IFERROR('Datos Generales'!AN303/'Datos Generales'!AN264,"")</f>
        <v/>
      </c>
      <c r="AO26" s="75" t="str">
        <f>IFERROR('Datos Generales'!AO303/'Datos Generales'!AO264,"")</f>
        <v/>
      </c>
      <c r="AP26" s="75" t="str">
        <f>IFERROR('Datos Generales'!AP303/'Datos Generales'!AP264,"")</f>
        <v/>
      </c>
      <c r="AQ26" s="75">
        <f>IFERROR('Datos Generales'!AQ303/'Datos Generales'!AQ264,"")</f>
        <v>0.38519638312867716</v>
      </c>
      <c r="AS26" s="75">
        <f>IFERROR('Datos Generales'!AS303/'Datos Generales'!AS264,"")</f>
        <v>0.37544488666608894</v>
      </c>
      <c r="AT26" s="71">
        <f t="shared" si="0"/>
        <v>9.7514964625882161E-3</v>
      </c>
    </row>
    <row r="27" spans="2:46">
      <c r="B27" s="73" t="s">
        <v>310</v>
      </c>
      <c r="C27" s="75">
        <f>IFERROR('Datos Generales'!C304/'Datos Generales'!C265,"")</f>
        <v>2.4115115653577193</v>
      </c>
      <c r="D27" s="75" t="str">
        <f>IFERROR('Datos Generales'!D304/'Datos Generales'!D265,"")</f>
        <v/>
      </c>
      <c r="E27" s="75">
        <f>IFERROR('Datos Generales'!E304/'Datos Generales'!E265,"")</f>
        <v>0.29862366712695043</v>
      </c>
      <c r="F27" s="75" t="str">
        <f>IFERROR('Datos Generales'!F304/'Datos Generales'!F265,"")</f>
        <v/>
      </c>
      <c r="G27" s="75" t="str">
        <f>IFERROR('Datos Generales'!G304/'Datos Generales'!G265,"")</f>
        <v/>
      </c>
      <c r="H27" s="75" t="str">
        <f>IFERROR('Datos Generales'!H304/'Datos Generales'!H265,"")</f>
        <v/>
      </c>
      <c r="I27" s="75">
        <f>IFERROR('Datos Generales'!I304/'Datos Generales'!I265,"")</f>
        <v>0.29728272845313475</v>
      </c>
      <c r="J27" s="75">
        <f>IFERROR('Datos Generales'!J304/'Datos Generales'!J265,"")</f>
        <v>0.13957247284270613</v>
      </c>
      <c r="K27" s="75" t="str">
        <f>IFERROR('Datos Generales'!K304/'Datos Generales'!K265,"")</f>
        <v/>
      </c>
      <c r="L27" s="75">
        <f>IFERROR('Datos Generales'!L304/'Datos Generales'!L265,"")</f>
        <v>0.50016909029421708</v>
      </c>
      <c r="M27" s="75" t="str">
        <f>IFERROR('Datos Generales'!M304/'Datos Generales'!M265,"")</f>
        <v/>
      </c>
      <c r="N27" s="75" t="str">
        <f>IFERROR('Datos Generales'!N304/'Datos Generales'!N265,"")</f>
        <v/>
      </c>
      <c r="O27" s="75" t="str">
        <f>IFERROR('Datos Generales'!O304/'Datos Generales'!O265,"")</f>
        <v/>
      </c>
      <c r="P27" s="75">
        <f>IFERROR('Datos Generales'!P304/'Datos Generales'!P265,"")</f>
        <v>0.3434655863242887</v>
      </c>
      <c r="Q27" s="75" t="str">
        <f>IFERROR('Datos Generales'!Q304/'Datos Generales'!Q265,"")</f>
        <v/>
      </c>
      <c r="R27" s="75">
        <f>IFERROR('Datos Generales'!R304/'Datos Generales'!R265,"")</f>
        <v>0.56404775261924145</v>
      </c>
      <c r="S27" s="75" t="str">
        <f>IFERROR('Datos Generales'!S304/'Datos Generales'!S265,"")</f>
        <v/>
      </c>
      <c r="T27" s="75">
        <f>IFERROR('Datos Generales'!T304/'Datos Generales'!T265,"")</f>
        <v>0.2734658474303952</v>
      </c>
      <c r="U27" s="75" t="str">
        <f>IFERROR('Datos Generales'!U304/'Datos Generales'!U265,"")</f>
        <v/>
      </c>
      <c r="V27" s="75">
        <f>IFERROR('Datos Generales'!V304/'Datos Generales'!V265,"")</f>
        <v>0.47271095830677123</v>
      </c>
      <c r="W27" s="75" t="str">
        <f>IFERROR('Datos Generales'!W304/'Datos Generales'!W265,"")</f>
        <v/>
      </c>
      <c r="X27" s="75">
        <f>IFERROR('Datos Generales'!X304/'Datos Generales'!X265,"")</f>
        <v>0</v>
      </c>
      <c r="Y27" s="75">
        <f>IFERROR('Datos Generales'!Y304/'Datos Generales'!Y265,"")</f>
        <v>0.24218043790505739</v>
      </c>
      <c r="Z27" s="75" t="str">
        <f>IFERROR('Datos Generales'!Z304/'Datos Generales'!Z265,"")</f>
        <v/>
      </c>
      <c r="AA27" s="75">
        <f>IFERROR('Datos Generales'!AA304/'Datos Generales'!AA265,"")</f>
        <v>0.37638331900119748</v>
      </c>
      <c r="AB27" s="75">
        <f>IFERROR('Datos Generales'!AB304/'Datos Generales'!AB265,"")</f>
        <v>0.89569883833693642</v>
      </c>
      <c r="AC27" s="75" t="str">
        <f>IFERROR('Datos Generales'!AC304/'Datos Generales'!AC265,"")</f>
        <v/>
      </c>
      <c r="AD27" s="75" t="str">
        <f>IFERROR('Datos Generales'!AD304/'Datos Generales'!AD265,"")</f>
        <v/>
      </c>
      <c r="AE27" s="75" t="str">
        <f>IFERROR('Datos Generales'!AE304/'Datos Generales'!AE265,"")</f>
        <v/>
      </c>
      <c r="AF27" s="75" t="str">
        <f>IFERROR('Datos Generales'!AF304/'Datos Generales'!AF265,"")</f>
        <v/>
      </c>
      <c r="AG27" s="75" t="str">
        <f>IFERROR('Datos Generales'!AG304/'Datos Generales'!AG265,"")</f>
        <v/>
      </c>
      <c r="AH27" s="75" t="str">
        <f>IFERROR('Datos Generales'!AH304/'Datos Generales'!AH265,"")</f>
        <v/>
      </c>
      <c r="AI27" s="75" t="str">
        <f>IFERROR('Datos Generales'!AI304/'Datos Generales'!AI265,"")</f>
        <v/>
      </c>
      <c r="AJ27" s="75" t="str">
        <f>IFERROR('Datos Generales'!AJ304/'Datos Generales'!AJ265,"")</f>
        <v/>
      </c>
      <c r="AK27" s="75" t="str">
        <f>IFERROR('Datos Generales'!AK304/'Datos Generales'!AK265,"")</f>
        <v/>
      </c>
      <c r="AL27" s="75" t="str">
        <f>IFERROR('Datos Generales'!AL304/'Datos Generales'!AL265,"")</f>
        <v/>
      </c>
      <c r="AM27" s="75" t="str">
        <f>IFERROR('Datos Generales'!AM304/'Datos Generales'!AM265,"")</f>
        <v/>
      </c>
      <c r="AN27" s="75" t="str">
        <f>IFERROR('Datos Generales'!AN304/'Datos Generales'!AN265,"")</f>
        <v/>
      </c>
      <c r="AO27" s="75" t="str">
        <f>IFERROR('Datos Generales'!AO304/'Datos Generales'!AO265,"")</f>
        <v/>
      </c>
      <c r="AP27" s="75" t="str">
        <f>IFERROR('Datos Generales'!AP304/'Datos Generales'!AP265,"")</f>
        <v/>
      </c>
      <c r="AQ27" s="75">
        <f>IFERROR('Datos Generales'!AQ304/'Datos Generales'!AQ265,"")</f>
        <v>0.42200290335699792</v>
      </c>
      <c r="AS27" s="75">
        <f>IFERROR('Datos Generales'!AS304/'Datos Generales'!AS265,"")</f>
        <v>0.32108654801071551</v>
      </c>
      <c r="AT27" s="71">
        <f t="shared" si="0"/>
        <v>0.1009163553462824</v>
      </c>
    </row>
    <row r="28" spans="2:46">
      <c r="B28" s="73" t="s">
        <v>311</v>
      </c>
      <c r="C28" s="75">
        <f>IFERROR('Datos Generales'!C305/'Datos Generales'!C266,"")</f>
        <v>4.4546122269881493E-2</v>
      </c>
      <c r="D28" s="75" t="str">
        <f>IFERROR('Datos Generales'!D305/'Datos Generales'!D266,"")</f>
        <v/>
      </c>
      <c r="E28" s="75">
        <f>IFERROR('Datos Generales'!E305/'Datos Generales'!E266,"")</f>
        <v>-1.4290439067891951E-2</v>
      </c>
      <c r="F28" s="75" t="str">
        <f>IFERROR('Datos Generales'!F305/'Datos Generales'!F266,"")</f>
        <v/>
      </c>
      <c r="G28" s="75" t="str">
        <f>IFERROR('Datos Generales'!G305/'Datos Generales'!G266,"")</f>
        <v/>
      </c>
      <c r="H28" s="75">
        <f>IFERROR('Datos Generales'!H305/'Datos Generales'!H266,"")</f>
        <v>-7.0568573410865493E-3</v>
      </c>
      <c r="I28" s="75">
        <f>IFERROR('Datos Generales'!I305/'Datos Generales'!I266,"")</f>
        <v>4.058652915980851E-2</v>
      </c>
      <c r="J28" s="75" t="str">
        <f>IFERROR('Datos Generales'!J305/'Datos Generales'!J266,"")</f>
        <v/>
      </c>
      <c r="K28" s="75" t="str">
        <f>IFERROR('Datos Generales'!K305/'Datos Generales'!K266,"")</f>
        <v/>
      </c>
      <c r="L28" s="75">
        <f>IFERROR('Datos Generales'!L305/'Datos Generales'!L266,"")</f>
        <v>0.22405875753385343</v>
      </c>
      <c r="M28" s="75" t="str">
        <f>IFERROR('Datos Generales'!M305/'Datos Generales'!M266,"")</f>
        <v/>
      </c>
      <c r="N28" s="75" t="str">
        <f>IFERROR('Datos Generales'!N305/'Datos Generales'!N266,"")</f>
        <v/>
      </c>
      <c r="O28" s="75" t="str">
        <f>IFERROR('Datos Generales'!O305/'Datos Generales'!O266,"")</f>
        <v/>
      </c>
      <c r="P28" s="75">
        <f>IFERROR('Datos Generales'!P305/'Datos Generales'!P266,"")</f>
        <v>0.51160517957488394</v>
      </c>
      <c r="Q28" s="75" t="str">
        <f>IFERROR('Datos Generales'!Q305/'Datos Generales'!Q266,"")</f>
        <v/>
      </c>
      <c r="R28" s="75">
        <f>IFERROR('Datos Generales'!R305/'Datos Generales'!R266,"")</f>
        <v>0.22635033523629158</v>
      </c>
      <c r="S28" s="75" t="str">
        <f>IFERROR('Datos Generales'!S305/'Datos Generales'!S266,"")</f>
        <v/>
      </c>
      <c r="T28" s="75">
        <f>IFERROR('Datos Generales'!T305/'Datos Generales'!T266,"")</f>
        <v>0.20756042637848721</v>
      </c>
      <c r="U28" s="75" t="str">
        <f>IFERROR('Datos Generales'!U305/'Datos Generales'!U266,"")</f>
        <v/>
      </c>
      <c r="V28" s="75">
        <f>IFERROR('Datos Generales'!V305/'Datos Generales'!V266,"")</f>
        <v>1.1897545670840465E-2</v>
      </c>
      <c r="W28" s="75" t="str">
        <f>IFERROR('Datos Generales'!W305/'Datos Generales'!W266,"")</f>
        <v/>
      </c>
      <c r="X28" s="75">
        <f>IFERROR('Datos Generales'!X305/'Datos Generales'!X266,"")</f>
        <v>5.8937356840308402E-2</v>
      </c>
      <c r="Y28" s="75">
        <f>IFERROR('Datos Generales'!Y305/'Datos Generales'!Y266,"")</f>
        <v>9.985907577517987E-2</v>
      </c>
      <c r="Z28" s="75" t="str">
        <f>IFERROR('Datos Generales'!Z305/'Datos Generales'!Z266,"")</f>
        <v/>
      </c>
      <c r="AA28" s="75">
        <f>IFERROR('Datos Generales'!AA305/'Datos Generales'!AA266,"")</f>
        <v>0.26910855095395642</v>
      </c>
      <c r="AB28" s="75">
        <f>IFERROR('Datos Generales'!AB305/'Datos Generales'!AB266,"")</f>
        <v>0.10635534344227632</v>
      </c>
      <c r="AC28" s="75" t="str">
        <f>IFERROR('Datos Generales'!AC305/'Datos Generales'!AC266,"")</f>
        <v/>
      </c>
      <c r="AD28" s="75" t="str">
        <f>IFERROR('Datos Generales'!AD305/'Datos Generales'!AD266,"")</f>
        <v/>
      </c>
      <c r="AE28" s="75" t="str">
        <f>IFERROR('Datos Generales'!AE305/'Datos Generales'!AE266,"")</f>
        <v/>
      </c>
      <c r="AF28" s="75" t="str">
        <f>IFERROR('Datos Generales'!AF305/'Datos Generales'!AF266,"")</f>
        <v/>
      </c>
      <c r="AG28" s="75" t="str">
        <f>IFERROR('Datos Generales'!AG305/'Datos Generales'!AG266,"")</f>
        <v/>
      </c>
      <c r="AH28" s="75" t="str">
        <f>IFERROR('Datos Generales'!AH305/'Datos Generales'!AH266,"")</f>
        <v/>
      </c>
      <c r="AI28" s="75" t="str">
        <f>IFERROR('Datos Generales'!AI305/'Datos Generales'!AI266,"")</f>
        <v/>
      </c>
      <c r="AJ28" s="75" t="str">
        <f>IFERROR('Datos Generales'!AJ305/'Datos Generales'!AJ266,"")</f>
        <v/>
      </c>
      <c r="AK28" s="75" t="str">
        <f>IFERROR('Datos Generales'!AK305/'Datos Generales'!AK266,"")</f>
        <v/>
      </c>
      <c r="AL28" s="75" t="str">
        <f>IFERROR('Datos Generales'!AL305/'Datos Generales'!AL266,"")</f>
        <v/>
      </c>
      <c r="AM28" s="75" t="str">
        <f>IFERROR('Datos Generales'!AM305/'Datos Generales'!AM266,"")</f>
        <v/>
      </c>
      <c r="AN28" s="75" t="str">
        <f>IFERROR('Datos Generales'!AN305/'Datos Generales'!AN266,"")</f>
        <v/>
      </c>
      <c r="AO28" s="75" t="str">
        <f>IFERROR('Datos Generales'!AO305/'Datos Generales'!AO266,"")</f>
        <v/>
      </c>
      <c r="AP28" s="75" t="str">
        <f>IFERROR('Datos Generales'!AP305/'Datos Generales'!AP266,"")</f>
        <v/>
      </c>
      <c r="AQ28" s="75">
        <f>IFERROR('Datos Generales'!AQ305/'Datos Generales'!AQ266,"")</f>
        <v>8.5435450068220842E-2</v>
      </c>
      <c r="AS28" s="75">
        <f>IFERROR('Datos Generales'!AS305/'Datos Generales'!AS266,"")</f>
        <v>8.7017860259993793E-2</v>
      </c>
      <c r="AT28" s="71">
        <f t="shared" si="0"/>
        <v>-1.5824101917729511E-3</v>
      </c>
    </row>
    <row r="29" spans="2:46">
      <c r="B29" s="73" t="s">
        <v>312</v>
      </c>
      <c r="C29" s="75">
        <f>IFERROR('Datos Generales'!C306/'Datos Generales'!C267,"")</f>
        <v>0.38344155844155842</v>
      </c>
      <c r="D29" s="75" t="str">
        <f>IFERROR('Datos Generales'!D306/'Datos Generales'!D267,"")</f>
        <v/>
      </c>
      <c r="E29" s="75">
        <f>IFERROR('Datos Generales'!E306/'Datos Generales'!E267,"")</f>
        <v>0.30323141578206086</v>
      </c>
      <c r="F29" s="75" t="str">
        <f>IFERROR('Datos Generales'!F306/'Datos Generales'!F267,"")</f>
        <v/>
      </c>
      <c r="G29" s="75" t="str">
        <f>IFERROR('Datos Generales'!G306/'Datos Generales'!G267,"")</f>
        <v/>
      </c>
      <c r="H29" s="75" t="str">
        <f>IFERROR('Datos Generales'!H306/'Datos Generales'!H267,"")</f>
        <v/>
      </c>
      <c r="I29" s="75">
        <f>IFERROR('Datos Generales'!I306/'Datos Generales'!I267,"")</f>
        <v>0.60428971091078643</v>
      </c>
      <c r="J29" s="75" t="str">
        <f>IFERROR('Datos Generales'!J306/'Datos Generales'!J267,"")</f>
        <v/>
      </c>
      <c r="K29" s="75" t="str">
        <f>IFERROR('Datos Generales'!K306/'Datos Generales'!K267,"")</f>
        <v/>
      </c>
      <c r="L29" s="75">
        <f>IFERROR('Datos Generales'!L306/'Datos Generales'!L267,"")</f>
        <v>0.24793713163064832</v>
      </c>
      <c r="M29" s="75" t="str">
        <f>IFERROR('Datos Generales'!M306/'Datos Generales'!M267,"")</f>
        <v/>
      </c>
      <c r="N29" s="75" t="str">
        <f>IFERROR('Datos Generales'!N306/'Datos Generales'!N267,"")</f>
        <v/>
      </c>
      <c r="O29" s="75" t="str">
        <f>IFERROR('Datos Generales'!O306/'Datos Generales'!O267,"")</f>
        <v/>
      </c>
      <c r="P29" s="75">
        <f>IFERROR('Datos Generales'!P306/'Datos Generales'!P267,"")</f>
        <v>0.41361741547012504</v>
      </c>
      <c r="Q29" s="75" t="str">
        <f>IFERROR('Datos Generales'!Q306/'Datos Generales'!Q267,"")</f>
        <v/>
      </c>
      <c r="R29" s="75">
        <f>IFERROR('Datos Generales'!R306/'Datos Generales'!R267,"")</f>
        <v>0.51348615901859618</v>
      </c>
      <c r="S29" s="75" t="str">
        <f>IFERROR('Datos Generales'!S306/'Datos Generales'!S267,"")</f>
        <v/>
      </c>
      <c r="T29" s="75">
        <f>IFERROR('Datos Generales'!T306/'Datos Generales'!T267,"")</f>
        <v>0.16863587540279271</v>
      </c>
      <c r="U29" s="75" t="str">
        <f>IFERROR('Datos Generales'!U306/'Datos Generales'!U267,"")</f>
        <v/>
      </c>
      <c r="V29" s="75">
        <f>IFERROR('Datos Generales'!V306/'Datos Generales'!V267,"")</f>
        <v>0.21083451928236474</v>
      </c>
      <c r="W29" s="75" t="str">
        <f>IFERROR('Datos Generales'!W306/'Datos Generales'!W267,"")</f>
        <v/>
      </c>
      <c r="X29" s="75" t="str">
        <f>IFERROR('Datos Generales'!X306/'Datos Generales'!X267,"")</f>
        <v/>
      </c>
      <c r="Y29" s="75">
        <f>IFERROR('Datos Generales'!Y306/'Datos Generales'!Y267,"")</f>
        <v>0.30738912333784535</v>
      </c>
      <c r="Z29" s="75" t="str">
        <f>IFERROR('Datos Generales'!Z306/'Datos Generales'!Z267,"")</f>
        <v/>
      </c>
      <c r="AA29" s="75">
        <f>IFERROR('Datos Generales'!AA306/'Datos Generales'!AA267,"")</f>
        <v>0.4494949494949495</v>
      </c>
      <c r="AB29" s="75">
        <f>IFERROR('Datos Generales'!AB306/'Datos Generales'!AB267,"")</f>
        <v>0.43814760575833772</v>
      </c>
      <c r="AC29" s="75" t="str">
        <f>IFERROR('Datos Generales'!AC306/'Datos Generales'!AC267,"")</f>
        <v/>
      </c>
      <c r="AD29" s="75" t="str">
        <f>IFERROR('Datos Generales'!AD306/'Datos Generales'!AD267,"")</f>
        <v/>
      </c>
      <c r="AE29" s="75" t="str">
        <f>IFERROR('Datos Generales'!AE306/'Datos Generales'!AE267,"")</f>
        <v/>
      </c>
      <c r="AF29" s="75" t="str">
        <f>IFERROR('Datos Generales'!AF306/'Datos Generales'!AF267,"")</f>
        <v/>
      </c>
      <c r="AG29" s="75" t="str">
        <f>IFERROR('Datos Generales'!AG306/'Datos Generales'!AG267,"")</f>
        <v/>
      </c>
      <c r="AH29" s="75" t="str">
        <f>IFERROR('Datos Generales'!AH306/'Datos Generales'!AH267,"")</f>
        <v/>
      </c>
      <c r="AI29" s="75" t="str">
        <f>IFERROR('Datos Generales'!AI306/'Datos Generales'!AI267,"")</f>
        <v/>
      </c>
      <c r="AJ29" s="75" t="str">
        <f>IFERROR('Datos Generales'!AJ306/'Datos Generales'!AJ267,"")</f>
        <v/>
      </c>
      <c r="AK29" s="75" t="str">
        <f>IFERROR('Datos Generales'!AK306/'Datos Generales'!AK267,"")</f>
        <v/>
      </c>
      <c r="AL29" s="75" t="str">
        <f>IFERROR('Datos Generales'!AL306/'Datos Generales'!AL267,"")</f>
        <v/>
      </c>
      <c r="AM29" s="75" t="str">
        <f>IFERROR('Datos Generales'!AM306/'Datos Generales'!AM267,"")</f>
        <v/>
      </c>
      <c r="AN29" s="75" t="str">
        <f>IFERROR('Datos Generales'!AN306/'Datos Generales'!AN267,"")</f>
        <v/>
      </c>
      <c r="AO29" s="75" t="str">
        <f>IFERROR('Datos Generales'!AO306/'Datos Generales'!AO267,"")</f>
        <v/>
      </c>
      <c r="AP29" s="75" t="str">
        <f>IFERROR('Datos Generales'!AP306/'Datos Generales'!AP267,"")</f>
        <v/>
      </c>
      <c r="AQ29" s="75">
        <f>IFERROR('Datos Generales'!AQ306/'Datos Generales'!AQ267,"")</f>
        <v>0.42820933852557752</v>
      </c>
      <c r="AS29" s="75">
        <f>IFERROR('Datos Generales'!AS306/'Datos Generales'!AS267,"")</f>
        <v>0.30257323156952204</v>
      </c>
      <c r="AT29" s="71">
        <f t="shared" si="0"/>
        <v>0.12563610695605548</v>
      </c>
    </row>
    <row r="30" spans="2:46">
      <c r="B30" s="73" t="s">
        <v>313</v>
      </c>
      <c r="C30" s="75">
        <f>IFERROR('Datos Generales'!C307/'Datos Generales'!C268,"")</f>
        <v>0.10690265125834093</v>
      </c>
      <c r="D30" s="75" t="str">
        <f>IFERROR('Datos Generales'!D307/'Datos Generales'!D268,"")</f>
        <v/>
      </c>
      <c r="E30" s="75">
        <f>IFERROR('Datos Generales'!E307/'Datos Generales'!E268,"")</f>
        <v>0.366381229514323</v>
      </c>
      <c r="F30" s="75" t="str">
        <f>IFERROR('Datos Generales'!F307/'Datos Generales'!F268,"")</f>
        <v/>
      </c>
      <c r="G30" s="75" t="str">
        <f>IFERROR('Datos Generales'!G307/'Datos Generales'!G268,"")</f>
        <v/>
      </c>
      <c r="H30" s="75">
        <f>IFERROR('Datos Generales'!H307/'Datos Generales'!H268,"")</f>
        <v>1.7298814784061367E-2</v>
      </c>
      <c r="I30" s="75">
        <f>IFERROR('Datos Generales'!I307/'Datos Generales'!I268,"")</f>
        <v>0.39995257754965408</v>
      </c>
      <c r="J30" s="75">
        <f>IFERROR('Datos Generales'!J307/'Datos Generales'!J268,"")</f>
        <v>7.4182465962590663E-2</v>
      </c>
      <c r="K30" s="75" t="str">
        <f>IFERROR('Datos Generales'!K307/'Datos Generales'!K268,"")</f>
        <v/>
      </c>
      <c r="L30" s="75">
        <f>IFERROR('Datos Generales'!L307/'Datos Generales'!L268,"")</f>
        <v>0.49864422627395977</v>
      </c>
      <c r="M30" s="75" t="str">
        <f>IFERROR('Datos Generales'!M307/'Datos Generales'!M268,"")</f>
        <v/>
      </c>
      <c r="N30" s="75" t="str">
        <f>IFERROR('Datos Generales'!N307/'Datos Generales'!N268,"")</f>
        <v/>
      </c>
      <c r="O30" s="75" t="str">
        <f>IFERROR('Datos Generales'!O307/'Datos Generales'!O268,"")</f>
        <v/>
      </c>
      <c r="P30" s="75">
        <f>IFERROR('Datos Generales'!P307/'Datos Generales'!P268,"")</f>
        <v>0.58631714338212781</v>
      </c>
      <c r="Q30" s="75" t="str">
        <f>IFERROR('Datos Generales'!Q307/'Datos Generales'!Q268,"")</f>
        <v/>
      </c>
      <c r="R30" s="75">
        <f>IFERROR('Datos Generales'!R307/'Datos Generales'!R268,"")</f>
        <v>0.54047236204325133</v>
      </c>
      <c r="S30" s="75" t="str">
        <f>IFERROR('Datos Generales'!S307/'Datos Generales'!S268,"")</f>
        <v/>
      </c>
      <c r="T30" s="75">
        <f>IFERROR('Datos Generales'!T307/'Datos Generales'!T268,"")</f>
        <v>0.29129086383968045</v>
      </c>
      <c r="U30" s="75" t="str">
        <f>IFERROR('Datos Generales'!U307/'Datos Generales'!U268,"")</f>
        <v/>
      </c>
      <c r="V30" s="75">
        <f>IFERROR('Datos Generales'!V307/'Datos Generales'!V268,"")</f>
        <v>0.26088227083987581</v>
      </c>
      <c r="W30" s="75" t="str">
        <f>IFERROR('Datos Generales'!W307/'Datos Generales'!W268,"")</f>
        <v/>
      </c>
      <c r="X30" s="75" t="str">
        <f>IFERROR('Datos Generales'!X307/'Datos Generales'!X268,"")</f>
        <v/>
      </c>
      <c r="Y30" s="75">
        <f>IFERROR('Datos Generales'!Y307/'Datos Generales'!Y268,"")</f>
        <v>0.29631408297388073</v>
      </c>
      <c r="Z30" s="75" t="str">
        <f>IFERROR('Datos Generales'!Z307/'Datos Generales'!Z268,"")</f>
        <v/>
      </c>
      <c r="AA30" s="75">
        <f>IFERROR('Datos Generales'!AA307/'Datos Generales'!AA268,"")</f>
        <v>0.22616744433063996</v>
      </c>
      <c r="AB30" s="75">
        <f>IFERROR('Datos Generales'!AB307/'Datos Generales'!AB268,"")</f>
        <v>0.54381551573635478</v>
      </c>
      <c r="AC30" s="75" t="str">
        <f>IFERROR('Datos Generales'!AC307/'Datos Generales'!AC268,"")</f>
        <v/>
      </c>
      <c r="AD30" s="75" t="str">
        <f>IFERROR('Datos Generales'!AD307/'Datos Generales'!AD268,"")</f>
        <v/>
      </c>
      <c r="AE30" s="75" t="str">
        <f>IFERROR('Datos Generales'!AE307/'Datos Generales'!AE268,"")</f>
        <v/>
      </c>
      <c r="AF30" s="75" t="str">
        <f>IFERROR('Datos Generales'!AF307/'Datos Generales'!AF268,"")</f>
        <v/>
      </c>
      <c r="AG30" s="75" t="str">
        <f>IFERROR('Datos Generales'!AG307/'Datos Generales'!AG268,"")</f>
        <v/>
      </c>
      <c r="AH30" s="75" t="str">
        <f>IFERROR('Datos Generales'!AH307/'Datos Generales'!AH268,"")</f>
        <v/>
      </c>
      <c r="AI30" s="75" t="str">
        <f>IFERROR('Datos Generales'!AI307/'Datos Generales'!AI268,"")</f>
        <v/>
      </c>
      <c r="AJ30" s="75" t="str">
        <f>IFERROR('Datos Generales'!AJ307/'Datos Generales'!AJ268,"")</f>
        <v/>
      </c>
      <c r="AK30" s="75" t="str">
        <f>IFERROR('Datos Generales'!AK307/'Datos Generales'!AK268,"")</f>
        <v/>
      </c>
      <c r="AL30" s="75" t="str">
        <f>IFERROR('Datos Generales'!AL307/'Datos Generales'!AL268,"")</f>
        <v/>
      </c>
      <c r="AM30" s="75" t="str">
        <f>IFERROR('Datos Generales'!AM307/'Datos Generales'!AM268,"")</f>
        <v/>
      </c>
      <c r="AN30" s="75" t="str">
        <f>IFERROR('Datos Generales'!AN307/'Datos Generales'!AN268,"")</f>
        <v/>
      </c>
      <c r="AO30" s="75" t="str">
        <f>IFERROR('Datos Generales'!AO307/'Datos Generales'!AO268,"")</f>
        <v/>
      </c>
      <c r="AP30" s="75" t="str">
        <f>IFERROR('Datos Generales'!AP307/'Datos Generales'!AP268,"")</f>
        <v/>
      </c>
      <c r="AQ30" s="75">
        <f>IFERROR('Datos Generales'!AQ307/'Datos Generales'!AQ268,"")</f>
        <v>0.28194869958283741</v>
      </c>
      <c r="AS30" s="75">
        <f>IFERROR('Datos Generales'!AS307/'Datos Generales'!AS268,"")</f>
        <v>0.19163719271784566</v>
      </c>
      <c r="AT30" s="71">
        <f t="shared" si="0"/>
        <v>9.0311506864991759E-2</v>
      </c>
    </row>
    <row r="31" spans="2:46">
      <c r="B31" s="73" t="s">
        <v>314</v>
      </c>
      <c r="C31" s="75" t="str">
        <f>IFERROR('Datos Generales'!C308/'Datos Generales'!C269,"")</f>
        <v/>
      </c>
      <c r="D31" s="75" t="str">
        <f>IFERROR('Datos Generales'!D308/'Datos Generales'!D269,"")</f>
        <v/>
      </c>
      <c r="E31" s="75">
        <f>IFERROR('Datos Generales'!E308/'Datos Generales'!E269,"")</f>
        <v>0.99526406606741991</v>
      </c>
      <c r="F31" s="75" t="str">
        <f>IFERROR('Datos Generales'!F308/'Datos Generales'!F269,"")</f>
        <v/>
      </c>
      <c r="G31" s="75" t="str">
        <f>IFERROR('Datos Generales'!G308/'Datos Generales'!G269,"")</f>
        <v/>
      </c>
      <c r="H31" s="75">
        <f>IFERROR('Datos Generales'!H308/'Datos Generales'!H269,"")</f>
        <v>0.94047994244801481</v>
      </c>
      <c r="I31" s="75">
        <f>IFERROR('Datos Generales'!I308/'Datos Generales'!I269,"")</f>
        <v>0.87821047744717118</v>
      </c>
      <c r="J31" s="75">
        <f>IFERROR('Datos Generales'!J308/'Datos Generales'!J269,"")</f>
        <v>0.12260546697804137</v>
      </c>
      <c r="K31" s="75" t="str">
        <f>IFERROR('Datos Generales'!K308/'Datos Generales'!K269,"")</f>
        <v/>
      </c>
      <c r="L31" s="75">
        <f>IFERROR('Datos Generales'!L308/'Datos Generales'!L269,"")</f>
        <v>0.94933303573870109</v>
      </c>
      <c r="M31" s="75" t="str">
        <f>IFERROR('Datos Generales'!M308/'Datos Generales'!M269,"")</f>
        <v/>
      </c>
      <c r="N31" s="75" t="str">
        <f>IFERROR('Datos Generales'!N308/'Datos Generales'!N269,"")</f>
        <v/>
      </c>
      <c r="O31" s="75" t="str">
        <f>IFERROR('Datos Generales'!O308/'Datos Generales'!O269,"")</f>
        <v/>
      </c>
      <c r="P31" s="75">
        <f>IFERROR('Datos Generales'!P308/'Datos Generales'!P269,"")</f>
        <v>1.0164901903387202</v>
      </c>
      <c r="Q31" s="75" t="str">
        <f>IFERROR('Datos Generales'!Q308/'Datos Generales'!Q269,"")</f>
        <v/>
      </c>
      <c r="R31" s="75">
        <f>IFERROR('Datos Generales'!R308/'Datos Generales'!R269,"")</f>
        <v>0.94952306998706604</v>
      </c>
      <c r="S31" s="75" t="str">
        <f>IFERROR('Datos Generales'!S308/'Datos Generales'!S269,"")</f>
        <v/>
      </c>
      <c r="T31" s="75">
        <f>IFERROR('Datos Generales'!T308/'Datos Generales'!T269,"")</f>
        <v>0.80456224980112745</v>
      </c>
      <c r="U31" s="75" t="str">
        <f>IFERROR('Datos Generales'!U308/'Datos Generales'!U269,"")</f>
        <v/>
      </c>
      <c r="V31" s="75">
        <f>IFERROR('Datos Generales'!V308/'Datos Generales'!V269,"")</f>
        <v>0.93810920765179484</v>
      </c>
      <c r="W31" s="75" t="str">
        <f>IFERROR('Datos Generales'!W308/'Datos Generales'!W269,"")</f>
        <v/>
      </c>
      <c r="X31" s="75" t="str">
        <f>IFERROR('Datos Generales'!X308/'Datos Generales'!X269,"")</f>
        <v/>
      </c>
      <c r="Y31" s="75">
        <f>IFERROR('Datos Generales'!Y308/'Datos Generales'!Y269,"")</f>
        <v>0.88588122841637884</v>
      </c>
      <c r="Z31" s="75">
        <f>IFERROR('Datos Generales'!Z308/'Datos Generales'!Z269,"")</f>
        <v>0.5</v>
      </c>
      <c r="AA31" s="75">
        <f>IFERROR('Datos Generales'!AA308/'Datos Generales'!AA269,"")</f>
        <v>0.94831179083408168</v>
      </c>
      <c r="AB31" s="75">
        <f>IFERROR('Datos Generales'!AB308/'Datos Generales'!AB269,"")</f>
        <v>0.99608571702847404</v>
      </c>
      <c r="AC31" s="75">
        <f>IFERROR('Datos Generales'!AC308/'Datos Generales'!AC269,"")</f>
        <v>0.89894336671760444</v>
      </c>
      <c r="AD31" s="75" t="str">
        <f>IFERROR('Datos Generales'!AD308/'Datos Generales'!AD269,"")</f>
        <v/>
      </c>
      <c r="AE31" s="75" t="str">
        <f>IFERROR('Datos Generales'!AE308/'Datos Generales'!AE269,"")</f>
        <v/>
      </c>
      <c r="AF31" s="75" t="str">
        <f>IFERROR('Datos Generales'!AF308/'Datos Generales'!AF269,"")</f>
        <v/>
      </c>
      <c r="AG31" s="75" t="str">
        <f>IFERROR('Datos Generales'!AG308/'Datos Generales'!AG269,"")</f>
        <v/>
      </c>
      <c r="AH31" s="75" t="str">
        <f>IFERROR('Datos Generales'!AH308/'Datos Generales'!AH269,"")</f>
        <v/>
      </c>
      <c r="AI31" s="75" t="str">
        <f>IFERROR('Datos Generales'!AI308/'Datos Generales'!AI269,"")</f>
        <v/>
      </c>
      <c r="AJ31" s="75" t="str">
        <f>IFERROR('Datos Generales'!AJ308/'Datos Generales'!AJ269,"")</f>
        <v/>
      </c>
      <c r="AK31" s="75" t="str">
        <f>IFERROR('Datos Generales'!AK308/'Datos Generales'!AK269,"")</f>
        <v/>
      </c>
      <c r="AL31" s="75" t="str">
        <f>IFERROR('Datos Generales'!AL308/'Datos Generales'!AL269,"")</f>
        <v/>
      </c>
      <c r="AM31" s="75" t="str">
        <f>IFERROR('Datos Generales'!AM308/'Datos Generales'!AM269,"")</f>
        <v/>
      </c>
      <c r="AN31" s="75" t="str">
        <f>IFERROR('Datos Generales'!AN308/'Datos Generales'!AN269,"")</f>
        <v/>
      </c>
      <c r="AO31" s="75" t="str">
        <f>IFERROR('Datos Generales'!AO308/'Datos Generales'!AO269,"")</f>
        <v/>
      </c>
      <c r="AP31" s="75" t="str">
        <f>IFERROR('Datos Generales'!AP308/'Datos Generales'!AP269,"")</f>
        <v/>
      </c>
      <c r="AQ31" s="75">
        <f>IFERROR('Datos Generales'!AQ308/'Datos Generales'!AQ269,"")</f>
        <v>0.91710890172123349</v>
      </c>
      <c r="AS31" s="75">
        <f>IFERROR('Datos Generales'!AS308/'Datos Generales'!AS269,"")</f>
        <v>0.8542696464583388</v>
      </c>
      <c r="AT31" s="71">
        <f t="shared" si="0"/>
        <v>6.2839255262894689E-2</v>
      </c>
    </row>
    <row r="32" spans="2:46">
      <c r="B32" s="73" t="s">
        <v>315</v>
      </c>
      <c r="C32" s="75">
        <f>IFERROR('Datos Generales'!C309/'Datos Generales'!C270,"")</f>
        <v>0.22664651120647442</v>
      </c>
      <c r="D32" s="75" t="str">
        <f>IFERROR('Datos Generales'!D309/'Datos Generales'!D270,"")</f>
        <v/>
      </c>
      <c r="E32" s="75">
        <f>IFERROR('Datos Generales'!E309/'Datos Generales'!E270,"")</f>
        <v>0.14940560440031367</v>
      </c>
      <c r="F32" s="75" t="str">
        <f>IFERROR('Datos Generales'!F309/'Datos Generales'!F270,"")</f>
        <v/>
      </c>
      <c r="G32" s="75" t="str">
        <f>IFERROR('Datos Generales'!G309/'Datos Generales'!G270,"")</f>
        <v/>
      </c>
      <c r="H32" s="75">
        <f>IFERROR('Datos Generales'!H309/'Datos Generales'!H270,"")</f>
        <v>0.33950153695977309</v>
      </c>
      <c r="I32" s="75">
        <f>IFERROR('Datos Generales'!I309/'Datos Generales'!I270,"")</f>
        <v>0.260306513687659</v>
      </c>
      <c r="J32" s="75">
        <f>IFERROR('Datos Generales'!J309/'Datos Generales'!J270,"")</f>
        <v>9.285107013845148E-2</v>
      </c>
      <c r="K32" s="75" t="str">
        <f>IFERROR('Datos Generales'!K309/'Datos Generales'!K270,"")</f>
        <v/>
      </c>
      <c r="L32" s="75">
        <f>IFERROR('Datos Generales'!L309/'Datos Generales'!L270,"")</f>
        <v>0.45078523940773507</v>
      </c>
      <c r="M32" s="75" t="str">
        <f>IFERROR('Datos Generales'!M309/'Datos Generales'!M270,"")</f>
        <v/>
      </c>
      <c r="N32" s="75" t="str">
        <f>IFERROR('Datos Generales'!N309/'Datos Generales'!N270,"")</f>
        <v/>
      </c>
      <c r="O32" s="75" t="str">
        <f>IFERROR('Datos Generales'!O309/'Datos Generales'!O270,"")</f>
        <v/>
      </c>
      <c r="P32" s="75">
        <f>IFERROR('Datos Generales'!P309/'Datos Generales'!P270,"")</f>
        <v>0.90094341440925385</v>
      </c>
      <c r="Q32" s="75" t="str">
        <f>IFERROR('Datos Generales'!Q309/'Datos Generales'!Q270,"")</f>
        <v/>
      </c>
      <c r="R32" s="75">
        <f>IFERROR('Datos Generales'!R309/'Datos Generales'!R270,"")</f>
        <v>0.5492101529742518</v>
      </c>
      <c r="S32" s="75" t="str">
        <f>IFERROR('Datos Generales'!S309/'Datos Generales'!S270,"")</f>
        <v/>
      </c>
      <c r="T32" s="75">
        <f>IFERROR('Datos Generales'!T309/'Datos Generales'!T270,"")</f>
        <v>0.32914558712195968</v>
      </c>
      <c r="U32" s="75" t="str">
        <f>IFERROR('Datos Generales'!U309/'Datos Generales'!U270,"")</f>
        <v/>
      </c>
      <c r="V32" s="75">
        <f>IFERROR('Datos Generales'!V309/'Datos Generales'!V270,"")</f>
        <v>0.11078880595176509</v>
      </c>
      <c r="W32" s="75" t="str">
        <f>IFERROR('Datos Generales'!W309/'Datos Generales'!W270,"")</f>
        <v/>
      </c>
      <c r="X32" s="75">
        <f>IFERROR('Datos Generales'!X309/'Datos Generales'!X270,"")</f>
        <v>4.5400216679675212E-2</v>
      </c>
      <c r="Y32" s="75">
        <f>IFERROR('Datos Generales'!Y309/'Datos Generales'!Y270,"")</f>
        <v>4.934325345432785E-2</v>
      </c>
      <c r="Z32" s="75">
        <f>IFERROR('Datos Generales'!Z309/'Datos Generales'!Z270,"")</f>
        <v>0.5</v>
      </c>
      <c r="AA32" s="75">
        <f>IFERROR('Datos Generales'!AA309/'Datos Generales'!AA270,"")</f>
        <v>0.36777736232038888</v>
      </c>
      <c r="AB32" s="75">
        <f>IFERROR('Datos Generales'!AB309/'Datos Generales'!AB270,"")</f>
        <v>0.83111985609315098</v>
      </c>
      <c r="AC32" s="75" t="str">
        <f>IFERROR('Datos Generales'!AC309/'Datos Generales'!AC270,"")</f>
        <v/>
      </c>
      <c r="AD32" s="75">
        <f>IFERROR('Datos Generales'!AD309/'Datos Generales'!AD270,"")</f>
        <v>1</v>
      </c>
      <c r="AE32" s="75" t="str">
        <f>IFERROR('Datos Generales'!AE309/'Datos Generales'!AE270,"")</f>
        <v/>
      </c>
      <c r="AF32" s="75" t="str">
        <f>IFERROR('Datos Generales'!AF309/'Datos Generales'!AF270,"")</f>
        <v/>
      </c>
      <c r="AG32" s="75" t="str">
        <f>IFERROR('Datos Generales'!AG309/'Datos Generales'!AG270,"")</f>
        <v/>
      </c>
      <c r="AH32" s="75" t="str">
        <f>IFERROR('Datos Generales'!AH309/'Datos Generales'!AH270,"")</f>
        <v/>
      </c>
      <c r="AI32" s="75" t="str">
        <f>IFERROR('Datos Generales'!AI309/'Datos Generales'!AI270,"")</f>
        <v/>
      </c>
      <c r="AJ32" s="75" t="str">
        <f>IFERROR('Datos Generales'!AJ309/'Datos Generales'!AJ270,"")</f>
        <v/>
      </c>
      <c r="AK32" s="75" t="str">
        <f>IFERROR('Datos Generales'!AK309/'Datos Generales'!AK270,"")</f>
        <v/>
      </c>
      <c r="AL32" s="75" t="str">
        <f>IFERROR('Datos Generales'!AL309/'Datos Generales'!AL270,"")</f>
        <v/>
      </c>
      <c r="AM32" s="75" t="str">
        <f>IFERROR('Datos Generales'!AM309/'Datos Generales'!AM270,"")</f>
        <v/>
      </c>
      <c r="AN32" s="75" t="str">
        <f>IFERROR('Datos Generales'!AN309/'Datos Generales'!AN270,"")</f>
        <v/>
      </c>
      <c r="AO32" s="75" t="str">
        <f>IFERROR('Datos Generales'!AO309/'Datos Generales'!AO270,"")</f>
        <v/>
      </c>
      <c r="AP32" s="75" t="str">
        <f>IFERROR('Datos Generales'!AP309/'Datos Generales'!AP270,"")</f>
        <v/>
      </c>
      <c r="AQ32" s="75">
        <f>IFERROR('Datos Generales'!AQ309/'Datos Generales'!AQ270,"")</f>
        <v>0.27313400674951971</v>
      </c>
      <c r="AS32" s="75">
        <f>IFERROR('Datos Generales'!AS309/'Datos Generales'!AS270,"")</f>
        <v>0.30781105270238446</v>
      </c>
      <c r="AT32" s="71">
        <f t="shared" si="0"/>
        <v>-3.4677045952864749E-2</v>
      </c>
    </row>
    <row r="33" spans="2:46">
      <c r="B33" s="73" t="s">
        <v>316</v>
      </c>
      <c r="C33" s="75" t="str">
        <f>IFERROR('Datos Generales'!C310/'Datos Generales'!C271,"")</f>
        <v/>
      </c>
      <c r="D33" s="75" t="str">
        <f>IFERROR('Datos Generales'!D310/'Datos Generales'!D271,"")</f>
        <v/>
      </c>
      <c r="E33" s="75">
        <f>IFERROR('Datos Generales'!E310/'Datos Generales'!E271,"")</f>
        <v>-10.331510022946567</v>
      </c>
      <c r="F33" s="75" t="str">
        <f>IFERROR('Datos Generales'!F310/'Datos Generales'!F271,"")</f>
        <v/>
      </c>
      <c r="G33" s="75" t="str">
        <f>IFERROR('Datos Generales'!G310/'Datos Generales'!G271,"")</f>
        <v/>
      </c>
      <c r="H33" s="75" t="str">
        <f>IFERROR('Datos Generales'!H310/'Datos Generales'!H271,"")</f>
        <v/>
      </c>
      <c r="I33" s="75" t="str">
        <f>IFERROR('Datos Generales'!I310/'Datos Generales'!I271,"")</f>
        <v/>
      </c>
      <c r="J33" s="75" t="str">
        <f>IFERROR('Datos Generales'!J310/'Datos Generales'!J271,"")</f>
        <v/>
      </c>
      <c r="K33" s="75" t="str">
        <f>IFERROR('Datos Generales'!K310/'Datos Generales'!K271,"")</f>
        <v/>
      </c>
      <c r="L33" s="75" t="str">
        <f>IFERROR('Datos Generales'!L310/'Datos Generales'!L271,"")</f>
        <v/>
      </c>
      <c r="M33" s="75" t="str">
        <f>IFERROR('Datos Generales'!M310/'Datos Generales'!M271,"")</f>
        <v/>
      </c>
      <c r="N33" s="75" t="str">
        <f>IFERROR('Datos Generales'!N310/'Datos Generales'!N271,"")</f>
        <v/>
      </c>
      <c r="O33" s="75" t="str">
        <f>IFERROR('Datos Generales'!O310/'Datos Generales'!O271,"")</f>
        <v/>
      </c>
      <c r="P33" s="75">
        <f>IFERROR('Datos Generales'!P310/'Datos Generales'!P271,"")</f>
        <v>1</v>
      </c>
      <c r="Q33" s="75" t="str">
        <f>IFERROR('Datos Generales'!Q310/'Datos Generales'!Q271,"")</f>
        <v/>
      </c>
      <c r="R33" s="75" t="str">
        <f>IFERROR('Datos Generales'!R310/'Datos Generales'!R271,"")</f>
        <v/>
      </c>
      <c r="S33" s="75" t="str">
        <f>IFERROR('Datos Generales'!S310/'Datos Generales'!S271,"")</f>
        <v/>
      </c>
      <c r="T33" s="75">
        <f>IFERROR('Datos Generales'!T310/'Datos Generales'!T271,"")</f>
        <v>0.19740309155766944</v>
      </c>
      <c r="U33" s="75" t="str">
        <f>IFERROR('Datos Generales'!U310/'Datos Generales'!U271,"")</f>
        <v/>
      </c>
      <c r="V33" s="75">
        <f>IFERROR('Datos Generales'!V310/'Datos Generales'!V271,"")</f>
        <v>1.8182770084552762E-2</v>
      </c>
      <c r="W33" s="75" t="str">
        <f>IFERROR('Datos Generales'!W310/'Datos Generales'!W271,"")</f>
        <v/>
      </c>
      <c r="X33" s="75">
        <f>IFERROR('Datos Generales'!X310/'Datos Generales'!X271,"")</f>
        <v>0.10463670278912773</v>
      </c>
      <c r="Y33" s="75" t="str">
        <f>IFERROR('Datos Generales'!Y310/'Datos Generales'!Y271,"")</f>
        <v/>
      </c>
      <c r="Z33" s="75" t="str">
        <f>IFERROR('Datos Generales'!Z310/'Datos Generales'!Z271,"")</f>
        <v/>
      </c>
      <c r="AA33" s="75">
        <f>IFERROR('Datos Generales'!AA310/'Datos Generales'!AA271,"")</f>
        <v>0.34029514757378687</v>
      </c>
      <c r="AB33" s="75" t="str">
        <f>IFERROR('Datos Generales'!AB310/'Datos Generales'!AB271,"")</f>
        <v/>
      </c>
      <c r="AC33" s="75" t="str">
        <f>IFERROR('Datos Generales'!AC310/'Datos Generales'!AC271,"")</f>
        <v/>
      </c>
      <c r="AD33" s="75">
        <f>IFERROR('Datos Generales'!AD310/'Datos Generales'!AD271,"")</f>
        <v>0.13650342097637477</v>
      </c>
      <c r="AE33" s="75" t="str">
        <f>IFERROR('Datos Generales'!AE310/'Datos Generales'!AE271,"")</f>
        <v/>
      </c>
      <c r="AF33" s="75" t="str">
        <f>IFERROR('Datos Generales'!AF310/'Datos Generales'!AF271,"")</f>
        <v/>
      </c>
      <c r="AG33" s="75" t="str">
        <f>IFERROR('Datos Generales'!AG310/'Datos Generales'!AG271,"")</f>
        <v/>
      </c>
      <c r="AH33" s="75" t="str">
        <f>IFERROR('Datos Generales'!AH310/'Datos Generales'!AH271,"")</f>
        <v/>
      </c>
      <c r="AI33" s="75" t="str">
        <f>IFERROR('Datos Generales'!AI310/'Datos Generales'!AI271,"")</f>
        <v/>
      </c>
      <c r="AJ33" s="75" t="str">
        <f>IFERROR('Datos Generales'!AJ310/'Datos Generales'!AJ271,"")</f>
        <v/>
      </c>
      <c r="AK33" s="75" t="str">
        <f>IFERROR('Datos Generales'!AK310/'Datos Generales'!AK271,"")</f>
        <v/>
      </c>
      <c r="AL33" s="75" t="str">
        <f>IFERROR('Datos Generales'!AL310/'Datos Generales'!AL271,"")</f>
        <v/>
      </c>
      <c r="AM33" s="75" t="str">
        <f>IFERROR('Datos Generales'!AM310/'Datos Generales'!AM271,"")</f>
        <v/>
      </c>
      <c r="AN33" s="75" t="str">
        <f>IFERROR('Datos Generales'!AN310/'Datos Generales'!AN271,"")</f>
        <v/>
      </c>
      <c r="AO33" s="75" t="str">
        <f>IFERROR('Datos Generales'!AO310/'Datos Generales'!AO271,"")</f>
        <v/>
      </c>
      <c r="AP33" s="75" t="str">
        <f>IFERROR('Datos Generales'!AP310/'Datos Generales'!AP271,"")</f>
        <v/>
      </c>
      <c r="AQ33" s="75">
        <f>IFERROR('Datos Generales'!AQ310/'Datos Generales'!AQ271,"")</f>
        <v>9.2003333374374038E-2</v>
      </c>
      <c r="AS33" s="75">
        <f>IFERROR('Datos Generales'!AS310/'Datos Generales'!AS271,"")</f>
        <v>0.18852000017224824</v>
      </c>
      <c r="AT33" s="71">
        <f t="shared" si="0"/>
        <v>-9.6516666797874198E-2</v>
      </c>
    </row>
    <row r="34" spans="2:46">
      <c r="B34" s="73" t="s">
        <v>317</v>
      </c>
      <c r="C34" s="75">
        <f>IFERROR('Datos Generales'!C311/'Datos Generales'!C272,"")</f>
        <v>0.38733808442810513</v>
      </c>
      <c r="D34" s="75" t="str">
        <f>IFERROR('Datos Generales'!D311/'Datos Generales'!D272,"")</f>
        <v/>
      </c>
      <c r="E34" s="75">
        <f>IFERROR('Datos Generales'!E311/'Datos Generales'!E272,"")</f>
        <v>0.93315865004129261</v>
      </c>
      <c r="F34" s="75">
        <f>IFERROR('Datos Generales'!F311/'Datos Generales'!F272,"")</f>
        <v>1.0360646514867691</v>
      </c>
      <c r="G34" s="75" t="str">
        <f>IFERROR('Datos Generales'!G311/'Datos Generales'!G272,"")</f>
        <v/>
      </c>
      <c r="H34" s="75">
        <f>IFERROR('Datos Generales'!H311/'Datos Generales'!H272,"")</f>
        <v>0.99119018148377647</v>
      </c>
      <c r="I34" s="75">
        <f>IFERROR('Datos Generales'!I311/'Datos Generales'!I272,"")</f>
        <v>0.38754496029206148</v>
      </c>
      <c r="J34" s="75">
        <f>IFERROR('Datos Generales'!J311/'Datos Generales'!J272,"")</f>
        <v>9.5581573435139705E-2</v>
      </c>
      <c r="K34" s="75" t="str">
        <f>IFERROR('Datos Generales'!K311/'Datos Generales'!K272,"")</f>
        <v/>
      </c>
      <c r="L34" s="75">
        <f>IFERROR('Datos Generales'!L311/'Datos Generales'!L272,"")</f>
        <v>0.96649638783863123</v>
      </c>
      <c r="M34" s="75" t="str">
        <f>IFERROR('Datos Generales'!M311/'Datos Generales'!M272,"")</f>
        <v/>
      </c>
      <c r="N34" s="75" t="str">
        <f>IFERROR('Datos Generales'!N311/'Datos Generales'!N272,"")</f>
        <v/>
      </c>
      <c r="O34" s="75" t="str">
        <f>IFERROR('Datos Generales'!O311/'Datos Generales'!O272,"")</f>
        <v/>
      </c>
      <c r="P34" s="75">
        <f>IFERROR('Datos Generales'!P311/'Datos Generales'!P272,"")</f>
        <v>1.0015548767664872</v>
      </c>
      <c r="Q34" s="75" t="str">
        <f>IFERROR('Datos Generales'!Q311/'Datos Generales'!Q272,"")</f>
        <v/>
      </c>
      <c r="R34" s="75">
        <f>IFERROR('Datos Generales'!R311/'Datos Generales'!R272,"")</f>
        <v>0.93369031128753266</v>
      </c>
      <c r="S34" s="75" t="str">
        <f>IFERROR('Datos Generales'!S311/'Datos Generales'!S272,"")</f>
        <v/>
      </c>
      <c r="T34" s="75">
        <f>IFERROR('Datos Generales'!T311/'Datos Generales'!T272,"")</f>
        <v>0.49146320472133781</v>
      </c>
      <c r="U34" s="75" t="str">
        <f>IFERROR('Datos Generales'!U311/'Datos Generales'!U272,"")</f>
        <v/>
      </c>
      <c r="V34" s="75">
        <f>IFERROR('Datos Generales'!V311/'Datos Generales'!V272,"")</f>
        <v>0.33809708781274367</v>
      </c>
      <c r="W34" s="75" t="str">
        <f>IFERROR('Datos Generales'!W311/'Datos Generales'!W272,"")</f>
        <v/>
      </c>
      <c r="X34" s="75">
        <f>IFERROR('Datos Generales'!X311/'Datos Generales'!X272,"")</f>
        <v>0.19038886214458733</v>
      </c>
      <c r="Y34" s="75">
        <f>IFERROR('Datos Generales'!Y311/'Datos Generales'!Y272,"")</f>
        <v>0.91603773208782358</v>
      </c>
      <c r="Z34" s="75">
        <f>IFERROR('Datos Generales'!Z311/'Datos Generales'!Z272,"")</f>
        <v>0.50176678445229683</v>
      </c>
      <c r="AA34" s="75">
        <f>IFERROR('Datos Generales'!AA311/'Datos Generales'!AA272,"")</f>
        <v>0.33087720050910235</v>
      </c>
      <c r="AB34" s="75">
        <f>IFERROR('Datos Generales'!AB311/'Datos Generales'!AB272,"")</f>
        <v>0.98495881065329827</v>
      </c>
      <c r="AC34" s="75">
        <f>IFERROR('Datos Generales'!AC311/'Datos Generales'!AC272,"")</f>
        <v>1</v>
      </c>
      <c r="AD34" s="75" t="str">
        <f>IFERROR('Datos Generales'!AD311/'Datos Generales'!AD272,"")</f>
        <v/>
      </c>
      <c r="AE34" s="75" t="str">
        <f>IFERROR('Datos Generales'!AE311/'Datos Generales'!AE272,"")</f>
        <v/>
      </c>
      <c r="AF34" s="75" t="str">
        <f>IFERROR('Datos Generales'!AF311/'Datos Generales'!AF272,"")</f>
        <v/>
      </c>
      <c r="AG34" s="75" t="str">
        <f>IFERROR('Datos Generales'!AG311/'Datos Generales'!AG272,"")</f>
        <v/>
      </c>
      <c r="AH34" s="75" t="str">
        <f>IFERROR('Datos Generales'!AH311/'Datos Generales'!AH272,"")</f>
        <v/>
      </c>
      <c r="AI34" s="75" t="str">
        <f>IFERROR('Datos Generales'!AI311/'Datos Generales'!AI272,"")</f>
        <v/>
      </c>
      <c r="AJ34" s="75" t="str">
        <f>IFERROR('Datos Generales'!AJ311/'Datos Generales'!AJ272,"")</f>
        <v/>
      </c>
      <c r="AK34" s="75" t="str">
        <f>IFERROR('Datos Generales'!AK311/'Datos Generales'!AK272,"")</f>
        <v/>
      </c>
      <c r="AL34" s="75" t="str">
        <f>IFERROR('Datos Generales'!AL311/'Datos Generales'!AL272,"")</f>
        <v/>
      </c>
      <c r="AM34" s="75" t="str">
        <f>IFERROR('Datos Generales'!AM311/'Datos Generales'!AM272,"")</f>
        <v/>
      </c>
      <c r="AN34" s="75" t="str">
        <f>IFERROR('Datos Generales'!AN311/'Datos Generales'!AN272,"")</f>
        <v/>
      </c>
      <c r="AO34" s="75" t="str">
        <f>IFERROR('Datos Generales'!AO311/'Datos Generales'!AO272,"")</f>
        <v/>
      </c>
      <c r="AP34" s="75" t="str">
        <f>IFERROR('Datos Generales'!AP311/'Datos Generales'!AP272,"")</f>
        <v/>
      </c>
      <c r="AQ34" s="75">
        <f>IFERROR('Datos Generales'!AQ311/'Datos Generales'!AQ272,"")</f>
        <v>0.71703469404550169</v>
      </c>
      <c r="AS34" s="75">
        <f>IFERROR('Datos Generales'!AS311/'Datos Generales'!AS272,"")</f>
        <v>0.73752766466971365</v>
      </c>
      <c r="AT34" s="71">
        <f t="shared" si="0"/>
        <v>-2.0492970624211959E-2</v>
      </c>
    </row>
    <row r="35" spans="2:46">
      <c r="B35" s="73" t="s">
        <v>318</v>
      </c>
      <c r="C35" s="75" t="str">
        <f>IFERROR('Datos Generales'!C312/'Datos Generales'!C273,"")</f>
        <v/>
      </c>
      <c r="D35" s="75" t="str">
        <f>IFERROR('Datos Generales'!D312/'Datos Generales'!D273,"")</f>
        <v/>
      </c>
      <c r="E35" s="75">
        <f>IFERROR('Datos Generales'!E312/'Datos Generales'!E273,"")</f>
        <v>1</v>
      </c>
      <c r="F35" s="75" t="str">
        <f>IFERROR('Datos Generales'!F312/'Datos Generales'!F273,"")</f>
        <v/>
      </c>
      <c r="G35" s="75" t="str">
        <f>IFERROR('Datos Generales'!G312/'Datos Generales'!G273,"")</f>
        <v/>
      </c>
      <c r="H35" s="75" t="str">
        <f>IFERROR('Datos Generales'!H312/'Datos Generales'!H273,"")</f>
        <v/>
      </c>
      <c r="I35" s="75">
        <f>IFERROR('Datos Generales'!I312/'Datos Generales'!I273,"")</f>
        <v>0.4003543835568048</v>
      </c>
      <c r="J35" s="75" t="str">
        <f>IFERROR('Datos Generales'!J312/'Datos Generales'!J273,"")</f>
        <v/>
      </c>
      <c r="K35" s="75" t="str">
        <f>IFERROR('Datos Generales'!K312/'Datos Generales'!K273,"")</f>
        <v/>
      </c>
      <c r="L35" s="75">
        <f>IFERROR('Datos Generales'!L312/'Datos Generales'!L273,"")</f>
        <v>1</v>
      </c>
      <c r="M35" s="75" t="str">
        <f>IFERROR('Datos Generales'!M312/'Datos Generales'!M273,"")</f>
        <v/>
      </c>
      <c r="N35" s="75" t="str">
        <f>IFERROR('Datos Generales'!N312/'Datos Generales'!N273,"")</f>
        <v/>
      </c>
      <c r="O35" s="75" t="str">
        <f>IFERROR('Datos Generales'!O312/'Datos Generales'!O273,"")</f>
        <v/>
      </c>
      <c r="P35" s="75">
        <f>IFERROR('Datos Generales'!P312/'Datos Generales'!P273,"")</f>
        <v>1</v>
      </c>
      <c r="Q35" s="75" t="str">
        <f>IFERROR('Datos Generales'!Q312/'Datos Generales'!Q273,"")</f>
        <v/>
      </c>
      <c r="R35" s="75">
        <f>IFERROR('Datos Generales'!R312/'Datos Generales'!R273,"")</f>
        <v>1</v>
      </c>
      <c r="S35" s="75" t="str">
        <f>IFERROR('Datos Generales'!S312/'Datos Generales'!S273,"")</f>
        <v/>
      </c>
      <c r="T35" s="75">
        <f>IFERROR('Datos Generales'!T312/'Datos Generales'!T273,"")</f>
        <v>1</v>
      </c>
      <c r="U35" s="75" t="str">
        <f>IFERROR('Datos Generales'!U312/'Datos Generales'!U273,"")</f>
        <v/>
      </c>
      <c r="V35" s="75">
        <f>IFERROR('Datos Generales'!V312/'Datos Generales'!V273,"")</f>
        <v>1</v>
      </c>
      <c r="W35" s="75" t="str">
        <f>IFERROR('Datos Generales'!W312/'Datos Generales'!W273,"")</f>
        <v/>
      </c>
      <c r="X35" s="75" t="str">
        <f>IFERROR('Datos Generales'!X312/'Datos Generales'!X273,"")</f>
        <v/>
      </c>
      <c r="Y35" s="75">
        <f>IFERROR('Datos Generales'!Y312/'Datos Generales'!Y273,"")</f>
        <v>1</v>
      </c>
      <c r="Z35" s="75" t="str">
        <f>IFERROR('Datos Generales'!Z312/'Datos Generales'!Z273,"")</f>
        <v/>
      </c>
      <c r="AA35" s="75">
        <f>IFERROR('Datos Generales'!AA312/'Datos Generales'!AA273,"")</f>
        <v>1</v>
      </c>
      <c r="AB35" s="75">
        <f>IFERROR('Datos Generales'!AB312/'Datos Generales'!AB273,"")</f>
        <v>1</v>
      </c>
      <c r="AC35" s="75">
        <f>IFERROR('Datos Generales'!AC312/'Datos Generales'!AC273,"")</f>
        <v>1</v>
      </c>
      <c r="AD35" s="75" t="str">
        <f>IFERROR('Datos Generales'!AD312/'Datos Generales'!AD273,"")</f>
        <v/>
      </c>
      <c r="AE35" s="75" t="str">
        <f>IFERROR('Datos Generales'!AE312/'Datos Generales'!AE273,"")</f>
        <v/>
      </c>
      <c r="AF35" s="75" t="str">
        <f>IFERROR('Datos Generales'!AF312/'Datos Generales'!AF273,"")</f>
        <v/>
      </c>
      <c r="AG35" s="75" t="str">
        <f>IFERROR('Datos Generales'!AG312/'Datos Generales'!AG273,"")</f>
        <v/>
      </c>
      <c r="AH35" s="75" t="str">
        <f>IFERROR('Datos Generales'!AH312/'Datos Generales'!AH273,"")</f>
        <v/>
      </c>
      <c r="AI35" s="75" t="str">
        <f>IFERROR('Datos Generales'!AI312/'Datos Generales'!AI273,"")</f>
        <v/>
      </c>
      <c r="AJ35" s="75" t="str">
        <f>IFERROR('Datos Generales'!AJ312/'Datos Generales'!AJ273,"")</f>
        <v/>
      </c>
      <c r="AK35" s="75" t="str">
        <f>IFERROR('Datos Generales'!AK312/'Datos Generales'!AK273,"")</f>
        <v/>
      </c>
      <c r="AL35" s="75" t="str">
        <f>IFERROR('Datos Generales'!AL312/'Datos Generales'!AL273,"")</f>
        <v/>
      </c>
      <c r="AM35" s="75" t="str">
        <f>IFERROR('Datos Generales'!AM312/'Datos Generales'!AM273,"")</f>
        <v/>
      </c>
      <c r="AN35" s="75" t="str">
        <f>IFERROR('Datos Generales'!AN312/'Datos Generales'!AN273,"")</f>
        <v/>
      </c>
      <c r="AO35" s="75" t="str">
        <f>IFERROR('Datos Generales'!AO312/'Datos Generales'!AO273,"")</f>
        <v/>
      </c>
      <c r="AP35" s="75" t="str">
        <f>IFERROR('Datos Generales'!AP312/'Datos Generales'!AP273,"")</f>
        <v/>
      </c>
      <c r="AQ35" s="75">
        <f>IFERROR('Datos Generales'!AQ312/'Datos Generales'!AQ273,"")</f>
        <v>0.97372080715333131</v>
      </c>
      <c r="AS35" s="75">
        <f>IFERROR('Datos Generales'!AS312/'Datos Generales'!AS273,"")</f>
        <v>0.98157498853872305</v>
      </c>
      <c r="AT35" s="71">
        <f t="shared" si="0"/>
        <v>-7.8541813853917342E-3</v>
      </c>
    </row>
    <row r="36" spans="2:46">
      <c r="B36" s="73" t="s">
        <v>319</v>
      </c>
      <c r="C36" s="75" t="str">
        <f>IFERROR('Datos Generales'!C313/'Datos Generales'!C274,"")</f>
        <v/>
      </c>
      <c r="D36" s="75" t="str">
        <f>IFERROR('Datos Generales'!D313/'Datos Generales'!D274,"")</f>
        <v/>
      </c>
      <c r="E36" s="75">
        <f>IFERROR('Datos Generales'!E313/'Datos Generales'!E274,"")</f>
        <v>1</v>
      </c>
      <c r="F36" s="75" t="str">
        <f>IFERROR('Datos Generales'!F313/'Datos Generales'!F274,"")</f>
        <v/>
      </c>
      <c r="G36" s="75">
        <f>IFERROR('Datos Generales'!G313/'Datos Generales'!G274,"")</f>
        <v>0.20836641983464096</v>
      </c>
      <c r="H36" s="75" t="str">
        <f>IFERROR('Datos Generales'!H313/'Datos Generales'!H274,"")</f>
        <v/>
      </c>
      <c r="I36" s="75">
        <f>IFERROR('Datos Generales'!I313/'Datos Generales'!I274,"")</f>
        <v>0.40001072414810046</v>
      </c>
      <c r="J36" s="75">
        <f>IFERROR('Datos Generales'!J313/'Datos Generales'!J274,"")</f>
        <v>0</v>
      </c>
      <c r="K36" s="75" t="str">
        <f>IFERROR('Datos Generales'!K313/'Datos Generales'!K274,"")</f>
        <v/>
      </c>
      <c r="L36" s="75">
        <f>IFERROR('Datos Generales'!L313/'Datos Generales'!L274,"")</f>
        <v>0.81178328641076702</v>
      </c>
      <c r="M36" s="75">
        <f>IFERROR('Datos Generales'!M313/'Datos Generales'!M274,"")</f>
        <v>0.43148979564057421</v>
      </c>
      <c r="N36" s="75" t="str">
        <f>IFERROR('Datos Generales'!N313/'Datos Generales'!N274,"")</f>
        <v/>
      </c>
      <c r="O36" s="75" t="str">
        <f>IFERROR('Datos Generales'!O313/'Datos Generales'!O274,"")</f>
        <v/>
      </c>
      <c r="P36" s="75">
        <f>IFERROR('Datos Generales'!P313/'Datos Generales'!P274,"")</f>
        <v>0.50322638385465612</v>
      </c>
      <c r="Q36" s="75" t="str">
        <f>IFERROR('Datos Generales'!Q313/'Datos Generales'!Q274,"")</f>
        <v/>
      </c>
      <c r="R36" s="75">
        <f>IFERROR('Datos Generales'!R313/'Datos Generales'!R274,"")</f>
        <v>0.65253077975376195</v>
      </c>
      <c r="S36" s="75" t="str">
        <f>IFERROR('Datos Generales'!S313/'Datos Generales'!S274,"")</f>
        <v/>
      </c>
      <c r="T36" s="75">
        <f>IFERROR('Datos Generales'!T313/'Datos Generales'!T274,"")</f>
        <v>0.14418486755946094</v>
      </c>
      <c r="U36" s="75">
        <f>IFERROR('Datos Generales'!U313/'Datos Generales'!U274,"")</f>
        <v>0.14901495837621789</v>
      </c>
      <c r="V36" s="75">
        <f>IFERROR('Datos Generales'!V313/'Datos Generales'!V274,"")</f>
        <v>0.5003253090435914</v>
      </c>
      <c r="W36" s="75">
        <f>IFERROR('Datos Generales'!W313/'Datos Generales'!W274,"")</f>
        <v>0.18389421342429191</v>
      </c>
      <c r="X36" s="75">
        <f>IFERROR('Datos Generales'!X313/'Datos Generales'!X274,"")</f>
        <v>1</v>
      </c>
      <c r="Y36" s="75">
        <f>IFERROR('Datos Generales'!Y313/'Datos Generales'!Y274,"")</f>
        <v>0.3493938024405101</v>
      </c>
      <c r="Z36" s="75">
        <f>IFERROR('Datos Generales'!Z313/'Datos Generales'!Z274,"")</f>
        <v>0.49993655627458444</v>
      </c>
      <c r="AA36" s="75">
        <f>IFERROR('Datos Generales'!AA313/'Datos Generales'!AA274,"")</f>
        <v>0.35801948692146079</v>
      </c>
      <c r="AB36" s="75">
        <f>IFERROR('Datos Generales'!AB313/'Datos Generales'!AB274,"")</f>
        <v>1</v>
      </c>
      <c r="AC36" s="75" t="str">
        <f>IFERROR('Datos Generales'!AC313/'Datos Generales'!AC274,"")</f>
        <v/>
      </c>
      <c r="AD36" s="75" t="str">
        <f>IFERROR('Datos Generales'!AD313/'Datos Generales'!AD274,"")</f>
        <v/>
      </c>
      <c r="AE36" s="75" t="str">
        <f>IFERROR('Datos Generales'!AE313/'Datos Generales'!AE274,"")</f>
        <v/>
      </c>
      <c r="AF36" s="75" t="str">
        <f>IFERROR('Datos Generales'!AF313/'Datos Generales'!AF274,"")</f>
        <v/>
      </c>
      <c r="AG36" s="75" t="str">
        <f>IFERROR('Datos Generales'!AG313/'Datos Generales'!AG274,"")</f>
        <v/>
      </c>
      <c r="AH36" s="75" t="str">
        <f>IFERROR('Datos Generales'!AH313/'Datos Generales'!AH274,"")</f>
        <v/>
      </c>
      <c r="AI36" s="75" t="str">
        <f>IFERROR('Datos Generales'!AI313/'Datos Generales'!AI274,"")</f>
        <v/>
      </c>
      <c r="AJ36" s="75" t="str">
        <f>IFERROR('Datos Generales'!AJ313/'Datos Generales'!AJ274,"")</f>
        <v/>
      </c>
      <c r="AK36" s="75" t="str">
        <f>IFERROR('Datos Generales'!AK313/'Datos Generales'!AK274,"")</f>
        <v/>
      </c>
      <c r="AL36" s="75" t="str">
        <f>IFERROR('Datos Generales'!AL313/'Datos Generales'!AL274,"")</f>
        <v/>
      </c>
      <c r="AM36" s="75" t="str">
        <f>IFERROR('Datos Generales'!AM313/'Datos Generales'!AM274,"")</f>
        <v/>
      </c>
      <c r="AN36" s="75" t="str">
        <f>IFERROR('Datos Generales'!AN313/'Datos Generales'!AN274,"")</f>
        <v/>
      </c>
      <c r="AO36" s="75" t="str">
        <f>IFERROR('Datos Generales'!AO313/'Datos Generales'!AO274,"")</f>
        <v/>
      </c>
      <c r="AP36" s="75" t="str">
        <f>IFERROR('Datos Generales'!AP313/'Datos Generales'!AP274,"")</f>
        <v/>
      </c>
      <c r="AQ36" s="75">
        <f>IFERROR('Datos Generales'!AQ313/'Datos Generales'!AQ274,"")</f>
        <v>0.29558245605623534</v>
      </c>
      <c r="AS36" s="75">
        <f>IFERROR('Datos Generales'!AS313/'Datos Generales'!AS274,"")</f>
        <v>0.25683922293136702</v>
      </c>
      <c r="AT36" s="71">
        <f t="shared" si="0"/>
        <v>3.8743233124868326E-2</v>
      </c>
    </row>
    <row r="37" spans="2:46">
      <c r="B37" s="73" t="s">
        <v>320</v>
      </c>
      <c r="C37" s="75" t="str">
        <f>IFERROR('Datos Generales'!C314/'Datos Generales'!C275,"")</f>
        <v/>
      </c>
      <c r="D37" s="75" t="str">
        <f>IFERROR('Datos Generales'!D314/'Datos Generales'!D275,"")</f>
        <v/>
      </c>
      <c r="E37" s="75">
        <f>IFERROR('Datos Generales'!E314/'Datos Generales'!E275,"")</f>
        <v>0.99255071967279462</v>
      </c>
      <c r="F37" s="75" t="str">
        <f>IFERROR('Datos Generales'!F314/'Datos Generales'!F275,"")</f>
        <v/>
      </c>
      <c r="G37" s="75" t="str">
        <f>IFERROR('Datos Generales'!G314/'Datos Generales'!G275,"")</f>
        <v/>
      </c>
      <c r="H37" s="75">
        <f>IFERROR('Datos Generales'!H314/'Datos Generales'!H275,"")</f>
        <v>3.008464060397863E-2</v>
      </c>
      <c r="I37" s="75">
        <f>IFERROR('Datos Generales'!I314/'Datos Generales'!I275,"")</f>
        <v>0.40001486215352605</v>
      </c>
      <c r="J37" s="75">
        <f>IFERROR('Datos Generales'!J314/'Datos Generales'!J275,"")</f>
        <v>0.10725847931983903</v>
      </c>
      <c r="K37" s="75" t="str">
        <f>IFERROR('Datos Generales'!K314/'Datos Generales'!K275,"")</f>
        <v/>
      </c>
      <c r="L37" s="75">
        <f>IFERROR('Datos Generales'!L314/'Datos Generales'!L275,"")</f>
        <v>0.23726452429950926</v>
      </c>
      <c r="M37" s="75" t="str">
        <f>IFERROR('Datos Generales'!M314/'Datos Generales'!M275,"")</f>
        <v/>
      </c>
      <c r="N37" s="75" t="str">
        <f>IFERROR('Datos Generales'!N314/'Datos Generales'!N275,"")</f>
        <v/>
      </c>
      <c r="O37" s="75" t="str">
        <f>IFERROR('Datos Generales'!O314/'Datos Generales'!O275,"")</f>
        <v/>
      </c>
      <c r="P37" s="75">
        <f>IFERROR('Datos Generales'!P314/'Datos Generales'!P275,"")</f>
        <v>1</v>
      </c>
      <c r="Q37" s="75" t="str">
        <f>IFERROR('Datos Generales'!Q314/'Datos Generales'!Q275,"")</f>
        <v/>
      </c>
      <c r="R37" s="75">
        <f>IFERROR('Datos Generales'!R314/'Datos Generales'!R275,"")</f>
        <v>0.55717377317658068</v>
      </c>
      <c r="S37" s="75" t="str">
        <f>IFERROR('Datos Generales'!S314/'Datos Generales'!S275,"")</f>
        <v/>
      </c>
      <c r="T37" s="75">
        <f>IFERROR('Datos Generales'!T314/'Datos Generales'!T275,"")</f>
        <v>0.61565316334578934</v>
      </c>
      <c r="U37" s="75" t="str">
        <f>IFERROR('Datos Generales'!U314/'Datos Generales'!U275,"")</f>
        <v/>
      </c>
      <c r="V37" s="75" t="str">
        <f>IFERROR('Datos Generales'!V314/'Datos Generales'!V275,"")</f>
        <v/>
      </c>
      <c r="W37" s="75">
        <f>IFERROR('Datos Generales'!W314/'Datos Generales'!W275,"")</f>
        <v>0.25003489325153377</v>
      </c>
      <c r="X37" s="75" t="str">
        <f>IFERROR('Datos Generales'!X314/'Datos Generales'!X275,"")</f>
        <v/>
      </c>
      <c r="Y37" s="75">
        <f>IFERROR('Datos Generales'!Y314/'Datos Generales'!Y275,"")</f>
        <v>0.3309257842387146</v>
      </c>
      <c r="Z37" s="75" t="str">
        <f>IFERROR('Datos Generales'!Z314/'Datos Generales'!Z275,"")</f>
        <v/>
      </c>
      <c r="AA37" s="75" t="str">
        <f>IFERROR('Datos Generales'!AA314/'Datos Generales'!AA275,"")</f>
        <v/>
      </c>
      <c r="AB37" s="75">
        <f>IFERROR('Datos Generales'!AB314/'Datos Generales'!AB275,"")</f>
        <v>1</v>
      </c>
      <c r="AC37" s="75" t="str">
        <f>IFERROR('Datos Generales'!AC314/'Datos Generales'!AC275,"")</f>
        <v/>
      </c>
      <c r="AD37" s="75" t="str">
        <f>IFERROR('Datos Generales'!AD314/'Datos Generales'!AD275,"")</f>
        <v/>
      </c>
      <c r="AE37" s="75" t="str">
        <f>IFERROR('Datos Generales'!AE314/'Datos Generales'!AE275,"")</f>
        <v/>
      </c>
      <c r="AF37" s="75" t="str">
        <f>IFERROR('Datos Generales'!AF314/'Datos Generales'!AF275,"")</f>
        <v/>
      </c>
      <c r="AG37" s="75" t="str">
        <f>IFERROR('Datos Generales'!AG314/'Datos Generales'!AG275,"")</f>
        <v/>
      </c>
      <c r="AH37" s="75" t="str">
        <f>IFERROR('Datos Generales'!AH314/'Datos Generales'!AH275,"")</f>
        <v/>
      </c>
      <c r="AI37" s="75" t="str">
        <f>IFERROR('Datos Generales'!AI314/'Datos Generales'!AI275,"")</f>
        <v/>
      </c>
      <c r="AJ37" s="75" t="str">
        <f>IFERROR('Datos Generales'!AJ314/'Datos Generales'!AJ275,"")</f>
        <v/>
      </c>
      <c r="AK37" s="75" t="str">
        <f>IFERROR('Datos Generales'!AK314/'Datos Generales'!AK275,"")</f>
        <v/>
      </c>
      <c r="AL37" s="75" t="str">
        <f>IFERROR('Datos Generales'!AL314/'Datos Generales'!AL275,"")</f>
        <v/>
      </c>
      <c r="AM37" s="75" t="str">
        <f>IFERROR('Datos Generales'!AM314/'Datos Generales'!AM275,"")</f>
        <v/>
      </c>
      <c r="AN37" s="75" t="str">
        <f>IFERROR('Datos Generales'!AN314/'Datos Generales'!AN275,"")</f>
        <v/>
      </c>
      <c r="AO37" s="75" t="str">
        <f>IFERROR('Datos Generales'!AO314/'Datos Generales'!AO275,"")</f>
        <v/>
      </c>
      <c r="AP37" s="75" t="str">
        <f>IFERROR('Datos Generales'!AP314/'Datos Generales'!AP275,"")</f>
        <v/>
      </c>
      <c r="AQ37" s="75">
        <f>IFERROR('Datos Generales'!AQ314/'Datos Generales'!AQ275,"")</f>
        <v>0.57615116830152591</v>
      </c>
      <c r="AS37" s="75">
        <f>IFERROR('Datos Generales'!AS314/'Datos Generales'!AS275,"")</f>
        <v>0.48101732432496436</v>
      </c>
      <c r="AT37" s="71">
        <f t="shared" si="0"/>
        <v>9.513384397656155E-2</v>
      </c>
    </row>
    <row r="38" spans="2:46">
      <c r="B38" s="73" t="s">
        <v>321</v>
      </c>
      <c r="C38" s="75" t="str">
        <f>IFERROR('Datos Generales'!C315/'Datos Generales'!C276,"")</f>
        <v/>
      </c>
      <c r="D38" s="75" t="str">
        <f>IFERROR('Datos Generales'!D315/'Datos Generales'!D276,"")</f>
        <v/>
      </c>
      <c r="E38" s="75" t="str">
        <f>IFERROR('Datos Generales'!E315/'Datos Generales'!E276,"")</f>
        <v/>
      </c>
      <c r="F38" s="75" t="str">
        <f>IFERROR('Datos Generales'!F315/'Datos Generales'!F276,"")</f>
        <v/>
      </c>
      <c r="G38" s="75">
        <f>IFERROR('Datos Generales'!G315/'Datos Generales'!G276,"")</f>
        <v>0.12401160681900616</v>
      </c>
      <c r="H38" s="75" t="str">
        <f>IFERROR('Datos Generales'!H315/'Datos Generales'!H276,"")</f>
        <v/>
      </c>
      <c r="I38" s="75" t="str">
        <f>IFERROR('Datos Generales'!I315/'Datos Generales'!I276,"")</f>
        <v/>
      </c>
      <c r="J38" s="75" t="str">
        <f>IFERROR('Datos Generales'!J315/'Datos Generales'!J276,"")</f>
        <v/>
      </c>
      <c r="K38" s="75">
        <f>IFERROR('Datos Generales'!K315/'Datos Generales'!K276,"")</f>
        <v>0.6084222061862774</v>
      </c>
      <c r="L38" s="75" t="str">
        <f>IFERROR('Datos Generales'!L315/'Datos Generales'!L276,"")</f>
        <v/>
      </c>
      <c r="M38" s="75">
        <f>IFERROR('Datos Generales'!M315/'Datos Generales'!M276,"")</f>
        <v>0.18524449207289623</v>
      </c>
      <c r="N38" s="75">
        <f>IFERROR('Datos Generales'!N315/'Datos Generales'!N276,"")</f>
        <v>0.50676088746996339</v>
      </c>
      <c r="O38" s="75" t="str">
        <f>IFERROR('Datos Generales'!O315/'Datos Generales'!O276,"")</f>
        <v/>
      </c>
      <c r="P38" s="75" t="str">
        <f>IFERROR('Datos Generales'!P315/'Datos Generales'!P276,"")</f>
        <v/>
      </c>
      <c r="Q38" s="75" t="str">
        <f>IFERROR('Datos Generales'!Q315/'Datos Generales'!Q276,"")</f>
        <v/>
      </c>
      <c r="R38" s="75" t="str">
        <f>IFERROR('Datos Generales'!R315/'Datos Generales'!R276,"")</f>
        <v/>
      </c>
      <c r="S38" s="75" t="str">
        <f>IFERROR('Datos Generales'!S315/'Datos Generales'!S276,"")</f>
        <v/>
      </c>
      <c r="T38" s="75" t="str">
        <f>IFERROR('Datos Generales'!T315/'Datos Generales'!T276,"")</f>
        <v/>
      </c>
      <c r="U38" s="75">
        <f>IFERROR('Datos Generales'!U315/'Datos Generales'!U276,"")</f>
        <v>0.15871978428098224</v>
      </c>
      <c r="V38" s="75" t="str">
        <f>IFERROR('Datos Generales'!V315/'Datos Generales'!V276,"")</f>
        <v/>
      </c>
      <c r="W38" s="75">
        <f>IFERROR('Datos Generales'!W315/'Datos Generales'!W276,"")</f>
        <v>0.24317612306484723</v>
      </c>
      <c r="X38" s="75" t="str">
        <f>IFERROR('Datos Generales'!X315/'Datos Generales'!X276,"")</f>
        <v/>
      </c>
      <c r="Y38" s="75" t="str">
        <f>IFERROR('Datos Generales'!Y315/'Datos Generales'!Y276,"")</f>
        <v/>
      </c>
      <c r="Z38" s="75" t="str">
        <f>IFERROR('Datos Generales'!Z315/'Datos Generales'!Z276,"")</f>
        <v/>
      </c>
      <c r="AA38" s="75" t="str">
        <f>IFERROR('Datos Generales'!AA315/'Datos Generales'!AA276,"")</f>
        <v/>
      </c>
      <c r="AB38" s="75" t="str">
        <f>IFERROR('Datos Generales'!AB315/'Datos Generales'!AB276,"")</f>
        <v/>
      </c>
      <c r="AC38" s="75" t="str">
        <f>IFERROR('Datos Generales'!AC315/'Datos Generales'!AC276,"")</f>
        <v/>
      </c>
      <c r="AD38" s="75" t="str">
        <f>IFERROR('Datos Generales'!AD315/'Datos Generales'!AD276,"")</f>
        <v/>
      </c>
      <c r="AE38" s="75" t="str">
        <f>IFERROR('Datos Generales'!AE315/'Datos Generales'!AE276,"")</f>
        <v/>
      </c>
      <c r="AF38" s="75" t="str">
        <f>IFERROR('Datos Generales'!AF315/'Datos Generales'!AF276,"")</f>
        <v/>
      </c>
      <c r="AG38" s="75" t="str">
        <f>IFERROR('Datos Generales'!AG315/'Datos Generales'!AG276,"")</f>
        <v/>
      </c>
      <c r="AH38" s="75" t="str">
        <f>IFERROR('Datos Generales'!AH315/'Datos Generales'!AH276,"")</f>
        <v/>
      </c>
      <c r="AI38" s="75" t="str">
        <f>IFERROR('Datos Generales'!AI315/'Datos Generales'!AI276,"")</f>
        <v/>
      </c>
      <c r="AJ38" s="75" t="str">
        <f>IFERROR('Datos Generales'!AJ315/'Datos Generales'!AJ276,"")</f>
        <v/>
      </c>
      <c r="AK38" s="75" t="str">
        <f>IFERROR('Datos Generales'!AK315/'Datos Generales'!AK276,"")</f>
        <v/>
      </c>
      <c r="AL38" s="75" t="str">
        <f>IFERROR('Datos Generales'!AL315/'Datos Generales'!AL276,"")</f>
        <v/>
      </c>
      <c r="AM38" s="75" t="str">
        <f>IFERROR('Datos Generales'!AM315/'Datos Generales'!AM276,"")</f>
        <v/>
      </c>
      <c r="AN38" s="75" t="str">
        <f>IFERROR('Datos Generales'!AN315/'Datos Generales'!AN276,"")</f>
        <v/>
      </c>
      <c r="AO38" s="75" t="str">
        <f>IFERROR('Datos Generales'!AO315/'Datos Generales'!AO276,"")</f>
        <v/>
      </c>
      <c r="AP38" s="75" t="str">
        <f>IFERROR('Datos Generales'!AP315/'Datos Generales'!AP276,"")</f>
        <v/>
      </c>
      <c r="AQ38" s="75">
        <f>IFERROR('Datos Generales'!AQ315/'Datos Generales'!AQ276,"")</f>
        <v>0.27121538011754487</v>
      </c>
      <c r="AS38" s="75">
        <f>IFERROR('Datos Generales'!AS315/'Datos Generales'!AS276,"")</f>
        <v>0.24073356306773866</v>
      </c>
      <c r="AT38" s="71">
        <f t="shared" si="0"/>
        <v>3.0481817049806209E-2</v>
      </c>
    </row>
    <row r="39" spans="2:46">
      <c r="B39" s="73" t="s">
        <v>322</v>
      </c>
      <c r="C39" s="75" t="str">
        <f>IFERROR('Datos Generales'!C316/'Datos Generales'!C277,"")</f>
        <v/>
      </c>
      <c r="D39" s="75" t="str">
        <f>IFERROR('Datos Generales'!D316/'Datos Generales'!D277,"")</f>
        <v/>
      </c>
      <c r="E39" s="75" t="str">
        <f>IFERROR('Datos Generales'!E316/'Datos Generales'!E277,"")</f>
        <v/>
      </c>
      <c r="F39" s="75" t="str">
        <f>IFERROR('Datos Generales'!F316/'Datos Generales'!F277,"")</f>
        <v/>
      </c>
      <c r="G39" s="75">
        <f>IFERROR('Datos Generales'!G316/'Datos Generales'!G277,"")</f>
        <v>0.12400365716429107</v>
      </c>
      <c r="H39" s="75" t="str">
        <f>IFERROR('Datos Generales'!H316/'Datos Generales'!H277,"")</f>
        <v/>
      </c>
      <c r="I39" s="75" t="str">
        <f>IFERROR('Datos Generales'!I316/'Datos Generales'!I277,"")</f>
        <v/>
      </c>
      <c r="J39" s="75" t="str">
        <f>IFERROR('Datos Generales'!J316/'Datos Generales'!J277,"")</f>
        <v/>
      </c>
      <c r="K39" s="75">
        <f>IFERROR('Datos Generales'!K316/'Datos Generales'!K277,"")</f>
        <v>0.59364639547685893</v>
      </c>
      <c r="L39" s="75" t="str">
        <f>IFERROR('Datos Generales'!L316/'Datos Generales'!L277,"")</f>
        <v/>
      </c>
      <c r="M39" s="75">
        <f>IFERROR('Datos Generales'!M316/'Datos Generales'!M277,"")</f>
        <v>0.19103413610133729</v>
      </c>
      <c r="N39" s="75">
        <f>IFERROR('Datos Generales'!N316/'Datos Generales'!N277,"")</f>
        <v>0.18330363989644774</v>
      </c>
      <c r="O39" s="75" t="str">
        <f>IFERROR('Datos Generales'!O316/'Datos Generales'!O277,"")</f>
        <v/>
      </c>
      <c r="P39" s="75" t="str">
        <f>IFERROR('Datos Generales'!P316/'Datos Generales'!P277,"")</f>
        <v/>
      </c>
      <c r="Q39" s="75" t="str">
        <f>IFERROR('Datos Generales'!Q316/'Datos Generales'!Q277,"")</f>
        <v/>
      </c>
      <c r="R39" s="75" t="str">
        <f>IFERROR('Datos Generales'!R316/'Datos Generales'!R277,"")</f>
        <v/>
      </c>
      <c r="S39" s="75" t="str">
        <f>IFERROR('Datos Generales'!S316/'Datos Generales'!S277,"")</f>
        <v/>
      </c>
      <c r="T39" s="75" t="str">
        <f>IFERROR('Datos Generales'!T316/'Datos Generales'!T277,"")</f>
        <v/>
      </c>
      <c r="U39" s="75">
        <f>IFERROR('Datos Generales'!U316/'Datos Generales'!U277,"")</f>
        <v>0.14968742165644636</v>
      </c>
      <c r="V39" s="75" t="str">
        <f>IFERROR('Datos Generales'!V316/'Datos Generales'!V277,"")</f>
        <v/>
      </c>
      <c r="W39" s="75">
        <f>IFERROR('Datos Generales'!W316/'Datos Generales'!W277,"")</f>
        <v>0.24931946683615475</v>
      </c>
      <c r="X39" s="75" t="str">
        <f>IFERROR('Datos Generales'!X316/'Datos Generales'!X277,"")</f>
        <v/>
      </c>
      <c r="Y39" s="75" t="str">
        <f>IFERROR('Datos Generales'!Y316/'Datos Generales'!Y277,"")</f>
        <v/>
      </c>
      <c r="Z39" s="75" t="str">
        <f>IFERROR('Datos Generales'!Z316/'Datos Generales'!Z277,"")</f>
        <v/>
      </c>
      <c r="AA39" s="75" t="str">
        <f>IFERROR('Datos Generales'!AA316/'Datos Generales'!AA277,"")</f>
        <v/>
      </c>
      <c r="AB39" s="75" t="str">
        <f>IFERROR('Datos Generales'!AB316/'Datos Generales'!AB277,"")</f>
        <v/>
      </c>
      <c r="AC39" s="75" t="str">
        <f>IFERROR('Datos Generales'!AC316/'Datos Generales'!AC277,"")</f>
        <v/>
      </c>
      <c r="AD39" s="75" t="str">
        <f>IFERROR('Datos Generales'!AD316/'Datos Generales'!AD277,"")</f>
        <v/>
      </c>
      <c r="AE39" s="75" t="str">
        <f>IFERROR('Datos Generales'!AE316/'Datos Generales'!AE277,"")</f>
        <v/>
      </c>
      <c r="AF39" s="75" t="str">
        <f>IFERROR('Datos Generales'!AF316/'Datos Generales'!AF277,"")</f>
        <v/>
      </c>
      <c r="AG39" s="75" t="str">
        <f>IFERROR('Datos Generales'!AG316/'Datos Generales'!AG277,"")</f>
        <v/>
      </c>
      <c r="AH39" s="75" t="str">
        <f>IFERROR('Datos Generales'!AH316/'Datos Generales'!AH277,"")</f>
        <v/>
      </c>
      <c r="AI39" s="75" t="str">
        <f>IFERROR('Datos Generales'!AI316/'Datos Generales'!AI277,"")</f>
        <v/>
      </c>
      <c r="AJ39" s="75" t="str">
        <f>IFERROR('Datos Generales'!AJ316/'Datos Generales'!AJ277,"")</f>
        <v/>
      </c>
      <c r="AK39" s="75" t="str">
        <f>IFERROR('Datos Generales'!AK316/'Datos Generales'!AK277,"")</f>
        <v/>
      </c>
      <c r="AL39" s="75" t="str">
        <f>IFERROR('Datos Generales'!AL316/'Datos Generales'!AL277,"")</f>
        <v/>
      </c>
      <c r="AM39" s="75" t="str">
        <f>IFERROR('Datos Generales'!AM316/'Datos Generales'!AM277,"")</f>
        <v/>
      </c>
      <c r="AN39" s="75" t="str">
        <f>IFERROR('Datos Generales'!AN316/'Datos Generales'!AN277,"")</f>
        <v/>
      </c>
      <c r="AO39" s="75" t="str">
        <f>IFERROR('Datos Generales'!AO316/'Datos Generales'!AO277,"")</f>
        <v/>
      </c>
      <c r="AP39" s="75" t="str">
        <f>IFERROR('Datos Generales'!AP316/'Datos Generales'!AP277,"")</f>
        <v/>
      </c>
      <c r="AQ39" s="75">
        <f>IFERROR('Datos Generales'!AQ316/'Datos Generales'!AQ277,"")</f>
        <v>0.38007025272193445</v>
      </c>
      <c r="AS39" s="75">
        <f>IFERROR('Datos Generales'!AS316/'Datos Generales'!AS277,"")</f>
        <v>0.33131222757894702</v>
      </c>
      <c r="AT39" s="71">
        <f t="shared" si="0"/>
        <v>4.8758025142987438E-2</v>
      </c>
    </row>
    <row r="40" spans="2:46">
      <c r="B40" s="73" t="s">
        <v>323</v>
      </c>
      <c r="C40" s="75" t="str">
        <f>IFERROR('Datos Generales'!C317/'Datos Generales'!C278,"")</f>
        <v/>
      </c>
      <c r="D40" s="75" t="str">
        <f>IFERROR('Datos Generales'!D317/'Datos Generales'!D278,"")</f>
        <v/>
      </c>
      <c r="E40" s="75" t="str">
        <f>IFERROR('Datos Generales'!E317/'Datos Generales'!E278,"")</f>
        <v/>
      </c>
      <c r="F40" s="75" t="str">
        <f>IFERROR('Datos Generales'!F317/'Datos Generales'!F278,"")</f>
        <v/>
      </c>
      <c r="G40" s="75" t="str">
        <f>IFERROR('Datos Generales'!G317/'Datos Generales'!G278,"")</f>
        <v/>
      </c>
      <c r="H40" s="75" t="str">
        <f>IFERROR('Datos Generales'!H317/'Datos Generales'!H278,"")</f>
        <v/>
      </c>
      <c r="I40" s="75" t="str">
        <f>IFERROR('Datos Generales'!I317/'Datos Generales'!I278,"")</f>
        <v/>
      </c>
      <c r="J40" s="75" t="str">
        <f>IFERROR('Datos Generales'!J317/'Datos Generales'!J278,"")</f>
        <v/>
      </c>
      <c r="K40" s="75" t="str">
        <f>IFERROR('Datos Generales'!K317/'Datos Generales'!K278,"")</f>
        <v/>
      </c>
      <c r="L40" s="75" t="str">
        <f>IFERROR('Datos Generales'!L317/'Datos Generales'!L278,"")</f>
        <v/>
      </c>
      <c r="M40" s="75" t="str">
        <f>IFERROR('Datos Generales'!M317/'Datos Generales'!M278,"")</f>
        <v/>
      </c>
      <c r="N40" s="75" t="str">
        <f>IFERROR('Datos Generales'!N317/'Datos Generales'!N278,"")</f>
        <v/>
      </c>
      <c r="O40" s="75" t="str">
        <f>IFERROR('Datos Generales'!O317/'Datos Generales'!O278,"")</f>
        <v/>
      </c>
      <c r="P40" s="75" t="str">
        <f>IFERROR('Datos Generales'!P317/'Datos Generales'!P278,"")</f>
        <v/>
      </c>
      <c r="Q40" s="75" t="str">
        <f>IFERROR('Datos Generales'!Q317/'Datos Generales'!Q278,"")</f>
        <v/>
      </c>
      <c r="R40" s="75" t="str">
        <f>IFERROR('Datos Generales'!R317/'Datos Generales'!R278,"")</f>
        <v/>
      </c>
      <c r="S40" s="75" t="str">
        <f>IFERROR('Datos Generales'!S317/'Datos Generales'!S278,"")</f>
        <v/>
      </c>
      <c r="T40" s="75" t="str">
        <f>IFERROR('Datos Generales'!T317/'Datos Generales'!T278,"")</f>
        <v/>
      </c>
      <c r="U40" s="75" t="str">
        <f>IFERROR('Datos Generales'!U317/'Datos Generales'!U278,"")</f>
        <v/>
      </c>
      <c r="V40" s="75" t="str">
        <f>IFERROR('Datos Generales'!V317/'Datos Generales'!V278,"")</f>
        <v/>
      </c>
      <c r="W40" s="75" t="str">
        <f>IFERROR('Datos Generales'!W317/'Datos Generales'!W278,"")</f>
        <v/>
      </c>
      <c r="X40" s="75" t="str">
        <f>IFERROR('Datos Generales'!X317/'Datos Generales'!X278,"")</f>
        <v/>
      </c>
      <c r="Y40" s="75" t="str">
        <f>IFERROR('Datos Generales'!Y317/'Datos Generales'!Y278,"")</f>
        <v/>
      </c>
      <c r="Z40" s="75" t="str">
        <f>IFERROR('Datos Generales'!Z317/'Datos Generales'!Z278,"")</f>
        <v/>
      </c>
      <c r="AA40" s="75" t="str">
        <f>IFERROR('Datos Generales'!AA317/'Datos Generales'!AA278,"")</f>
        <v/>
      </c>
      <c r="AB40" s="75" t="str">
        <f>IFERROR('Datos Generales'!AB317/'Datos Generales'!AB278,"")</f>
        <v/>
      </c>
      <c r="AC40" s="75" t="str">
        <f>IFERROR('Datos Generales'!AC317/'Datos Generales'!AC278,"")</f>
        <v/>
      </c>
      <c r="AD40" s="75" t="str">
        <f>IFERROR('Datos Generales'!AD317/'Datos Generales'!AD278,"")</f>
        <v/>
      </c>
      <c r="AE40" s="75" t="str">
        <f>IFERROR('Datos Generales'!AE317/'Datos Generales'!AE278,"")</f>
        <v/>
      </c>
      <c r="AF40" s="75" t="str">
        <f>IFERROR('Datos Generales'!AF317/'Datos Generales'!AF278,"")</f>
        <v/>
      </c>
      <c r="AG40" s="75" t="str">
        <f>IFERROR('Datos Generales'!AG317/'Datos Generales'!AG278,"")</f>
        <v/>
      </c>
      <c r="AH40" s="75" t="str">
        <f>IFERROR('Datos Generales'!AH317/'Datos Generales'!AH278,"")</f>
        <v/>
      </c>
      <c r="AI40" s="75" t="str">
        <f>IFERROR('Datos Generales'!AI317/'Datos Generales'!AI278,"")</f>
        <v/>
      </c>
      <c r="AJ40" s="75" t="str">
        <f>IFERROR('Datos Generales'!AJ317/'Datos Generales'!AJ278,"")</f>
        <v/>
      </c>
      <c r="AK40" s="75" t="str">
        <f>IFERROR('Datos Generales'!AK317/'Datos Generales'!AK278,"")</f>
        <v/>
      </c>
      <c r="AL40" s="75" t="str">
        <f>IFERROR('Datos Generales'!AL317/'Datos Generales'!AL278,"")</f>
        <v/>
      </c>
      <c r="AM40" s="75" t="str">
        <f>IFERROR('Datos Generales'!AM317/'Datos Generales'!AM278,"")</f>
        <v/>
      </c>
      <c r="AN40" s="75" t="str">
        <f>IFERROR('Datos Generales'!AN317/'Datos Generales'!AN278,"")</f>
        <v/>
      </c>
      <c r="AO40" s="75" t="str">
        <f>IFERROR('Datos Generales'!AO317/'Datos Generales'!AO278,"")</f>
        <v/>
      </c>
      <c r="AP40" s="75" t="str">
        <f>IFERROR('Datos Generales'!AP317/'Datos Generales'!AP278,"")</f>
        <v/>
      </c>
      <c r="AQ40" s="75" t="str">
        <f>IFERROR('Datos Generales'!AQ317/'Datos Generales'!AQ278,"")</f>
        <v/>
      </c>
      <c r="AS40" s="75" t="str">
        <f>IFERROR('Datos Generales'!AS317/'Datos Generales'!AS278,"")</f>
        <v/>
      </c>
      <c r="AT40" s="71" t="str">
        <f t="shared" si="0"/>
        <v/>
      </c>
    </row>
    <row r="41" spans="2:46">
      <c r="B41" s="73" t="s">
        <v>324</v>
      </c>
      <c r="C41" s="75" t="str">
        <f>IFERROR('Datos Generales'!C318/'Datos Generales'!C279,"")</f>
        <v/>
      </c>
      <c r="D41" s="75" t="str">
        <f>IFERROR('Datos Generales'!D318/'Datos Generales'!D279,"")</f>
        <v/>
      </c>
      <c r="E41" s="75" t="str">
        <f>IFERROR('Datos Generales'!E318/'Datos Generales'!E279,"")</f>
        <v/>
      </c>
      <c r="F41" s="75" t="str">
        <f>IFERROR('Datos Generales'!F318/'Datos Generales'!F279,"")</f>
        <v/>
      </c>
      <c r="G41" s="75" t="str">
        <f>IFERROR('Datos Generales'!G318/'Datos Generales'!G279,"")</f>
        <v/>
      </c>
      <c r="H41" s="75" t="str">
        <f>IFERROR('Datos Generales'!H318/'Datos Generales'!H279,"")</f>
        <v/>
      </c>
      <c r="I41" s="75" t="str">
        <f>IFERROR('Datos Generales'!I318/'Datos Generales'!I279,"")</f>
        <v/>
      </c>
      <c r="J41" s="75" t="str">
        <f>IFERROR('Datos Generales'!J318/'Datos Generales'!J279,"")</f>
        <v/>
      </c>
      <c r="K41" s="75" t="str">
        <f>IFERROR('Datos Generales'!K318/'Datos Generales'!K279,"")</f>
        <v/>
      </c>
      <c r="L41" s="75" t="str">
        <f>IFERROR('Datos Generales'!L318/'Datos Generales'!L279,"")</f>
        <v/>
      </c>
      <c r="M41" s="75" t="str">
        <f>IFERROR('Datos Generales'!M318/'Datos Generales'!M279,"")</f>
        <v/>
      </c>
      <c r="N41" s="75" t="str">
        <f>IFERROR('Datos Generales'!N318/'Datos Generales'!N279,"")</f>
        <v/>
      </c>
      <c r="O41" s="75" t="str">
        <f>IFERROR('Datos Generales'!O318/'Datos Generales'!O279,"")</f>
        <v/>
      </c>
      <c r="P41" s="75">
        <f>IFERROR('Datos Generales'!P318/'Datos Generales'!P279,"")</f>
        <v>0.94912180017045766</v>
      </c>
      <c r="Q41" s="75" t="str">
        <f>IFERROR('Datos Generales'!Q318/'Datos Generales'!Q279,"")</f>
        <v/>
      </c>
      <c r="R41" s="75" t="str">
        <f>IFERROR('Datos Generales'!R318/'Datos Generales'!R279,"")</f>
        <v/>
      </c>
      <c r="S41" s="75" t="str">
        <f>IFERROR('Datos Generales'!S318/'Datos Generales'!S279,"")</f>
        <v/>
      </c>
      <c r="T41" s="75">
        <f>IFERROR('Datos Generales'!T318/'Datos Generales'!T279,"")</f>
        <v>0.19890100764424626</v>
      </c>
      <c r="U41" s="75" t="str">
        <f>IFERROR('Datos Generales'!U318/'Datos Generales'!U279,"")</f>
        <v/>
      </c>
      <c r="V41" s="75">
        <f>IFERROR('Datos Generales'!V318/'Datos Generales'!V279,"")</f>
        <v>0.31447021095573641</v>
      </c>
      <c r="W41" s="75" t="str">
        <f>IFERROR('Datos Generales'!W318/'Datos Generales'!W279,"")</f>
        <v/>
      </c>
      <c r="X41" s="75" t="str">
        <f>IFERROR('Datos Generales'!X318/'Datos Generales'!X279,"")</f>
        <v/>
      </c>
      <c r="Y41" s="75" t="str">
        <f>IFERROR('Datos Generales'!Y318/'Datos Generales'!Y279,"")</f>
        <v/>
      </c>
      <c r="Z41" s="75" t="str">
        <f>IFERROR('Datos Generales'!Z318/'Datos Generales'!Z279,"")</f>
        <v/>
      </c>
      <c r="AA41" s="75" t="str">
        <f>IFERROR('Datos Generales'!AA318/'Datos Generales'!AA279,"")</f>
        <v/>
      </c>
      <c r="AB41" s="75" t="str">
        <f>IFERROR('Datos Generales'!AB318/'Datos Generales'!AB279,"")</f>
        <v/>
      </c>
      <c r="AC41" s="75" t="str">
        <f>IFERROR('Datos Generales'!AC318/'Datos Generales'!AC279,"")</f>
        <v/>
      </c>
      <c r="AD41" s="75" t="str">
        <f>IFERROR('Datos Generales'!AD318/'Datos Generales'!AD279,"")</f>
        <v/>
      </c>
      <c r="AE41" s="75" t="str">
        <f>IFERROR('Datos Generales'!AE318/'Datos Generales'!AE279,"")</f>
        <v/>
      </c>
      <c r="AF41" s="75" t="str">
        <f>IFERROR('Datos Generales'!AF318/'Datos Generales'!AF279,"")</f>
        <v/>
      </c>
      <c r="AG41" s="75" t="str">
        <f>IFERROR('Datos Generales'!AG318/'Datos Generales'!AG279,"")</f>
        <v/>
      </c>
      <c r="AH41" s="75" t="str">
        <f>IFERROR('Datos Generales'!AH318/'Datos Generales'!AH279,"")</f>
        <v/>
      </c>
      <c r="AI41" s="75" t="str">
        <f>IFERROR('Datos Generales'!AI318/'Datos Generales'!AI279,"")</f>
        <v/>
      </c>
      <c r="AJ41" s="75" t="str">
        <f>IFERROR('Datos Generales'!AJ318/'Datos Generales'!AJ279,"")</f>
        <v/>
      </c>
      <c r="AK41" s="75" t="str">
        <f>IFERROR('Datos Generales'!AK318/'Datos Generales'!AK279,"")</f>
        <v/>
      </c>
      <c r="AL41" s="75" t="str">
        <f>IFERROR('Datos Generales'!AL318/'Datos Generales'!AL279,"")</f>
        <v/>
      </c>
      <c r="AM41" s="75" t="str">
        <f>IFERROR('Datos Generales'!AM318/'Datos Generales'!AM279,"")</f>
        <v/>
      </c>
      <c r="AN41" s="75" t="str">
        <f>IFERROR('Datos Generales'!AN318/'Datos Generales'!AN279,"")</f>
        <v/>
      </c>
      <c r="AO41" s="75" t="str">
        <f>IFERROR('Datos Generales'!AO318/'Datos Generales'!AO279,"")</f>
        <v/>
      </c>
      <c r="AP41" s="75" t="str">
        <f>IFERROR('Datos Generales'!AP318/'Datos Generales'!AP279,"")</f>
        <v/>
      </c>
      <c r="AQ41" s="75">
        <f>IFERROR('Datos Generales'!AQ318/'Datos Generales'!AQ279,"")</f>
        <v>0.38122716072083468</v>
      </c>
      <c r="AS41" s="75">
        <f>IFERROR('Datos Generales'!AS318/'Datos Generales'!AS279,"")</f>
        <v>0.49726993469703373</v>
      </c>
      <c r="AT41" s="71">
        <f t="shared" si="0"/>
        <v>-0.11604277397619905</v>
      </c>
    </row>
    <row r="42" spans="2:46">
      <c r="B42" s="73" t="s">
        <v>325</v>
      </c>
      <c r="C42" s="75" t="str">
        <f>IFERROR('Datos Generales'!C319/'Datos Generales'!C280,"")</f>
        <v/>
      </c>
      <c r="D42" s="75" t="str">
        <f>IFERROR('Datos Generales'!D319/'Datos Generales'!D280,"")</f>
        <v/>
      </c>
      <c r="E42" s="75" t="str">
        <f>IFERROR('Datos Generales'!E319/'Datos Generales'!E280,"")</f>
        <v/>
      </c>
      <c r="F42" s="75">
        <f>IFERROR('Datos Generales'!F319/'Datos Generales'!F280,"")</f>
        <v>1</v>
      </c>
      <c r="G42" s="75" t="str">
        <f>IFERROR('Datos Generales'!G319/'Datos Generales'!G280,"")</f>
        <v/>
      </c>
      <c r="H42" s="75" t="str">
        <f>IFERROR('Datos Generales'!H319/'Datos Generales'!H280,"")</f>
        <v/>
      </c>
      <c r="I42" s="75" t="str">
        <f>IFERROR('Datos Generales'!I319/'Datos Generales'!I280,"")</f>
        <v/>
      </c>
      <c r="J42" s="75" t="str">
        <f>IFERROR('Datos Generales'!J319/'Datos Generales'!J280,"")</f>
        <v/>
      </c>
      <c r="K42" s="75" t="str">
        <f>IFERROR('Datos Generales'!K319/'Datos Generales'!K280,"")</f>
        <v/>
      </c>
      <c r="L42" s="75" t="str">
        <f>IFERROR('Datos Generales'!L319/'Datos Generales'!L280,"")</f>
        <v/>
      </c>
      <c r="M42" s="75" t="str">
        <f>IFERROR('Datos Generales'!M319/'Datos Generales'!M280,"")</f>
        <v/>
      </c>
      <c r="N42" s="75" t="str">
        <f>IFERROR('Datos Generales'!N319/'Datos Generales'!N280,"")</f>
        <v/>
      </c>
      <c r="O42" s="75" t="str">
        <f>IFERROR('Datos Generales'!O319/'Datos Generales'!O280,"")</f>
        <v/>
      </c>
      <c r="P42" s="75" t="str">
        <f>IFERROR('Datos Generales'!P319/'Datos Generales'!P280,"")</f>
        <v/>
      </c>
      <c r="Q42" s="75" t="str">
        <f>IFERROR('Datos Generales'!Q319/'Datos Generales'!Q280,"")</f>
        <v/>
      </c>
      <c r="R42" s="75" t="str">
        <f>IFERROR('Datos Generales'!R319/'Datos Generales'!R280,"")</f>
        <v/>
      </c>
      <c r="S42" s="75" t="str">
        <f>IFERROR('Datos Generales'!S319/'Datos Generales'!S280,"")</f>
        <v/>
      </c>
      <c r="T42" s="75" t="str">
        <f>IFERROR('Datos Generales'!T319/'Datos Generales'!T280,"")</f>
        <v/>
      </c>
      <c r="U42" s="75" t="str">
        <f>IFERROR('Datos Generales'!U319/'Datos Generales'!U280,"")</f>
        <v/>
      </c>
      <c r="V42" s="75" t="str">
        <f>IFERROR('Datos Generales'!V319/'Datos Generales'!V280,"")</f>
        <v/>
      </c>
      <c r="W42" s="75" t="str">
        <f>IFERROR('Datos Generales'!W319/'Datos Generales'!W280,"")</f>
        <v/>
      </c>
      <c r="X42" s="75" t="str">
        <f>IFERROR('Datos Generales'!X319/'Datos Generales'!X280,"")</f>
        <v/>
      </c>
      <c r="Y42" s="75" t="str">
        <f>IFERROR('Datos Generales'!Y319/'Datos Generales'!Y280,"")</f>
        <v/>
      </c>
      <c r="Z42" s="75">
        <f>IFERROR('Datos Generales'!Z319/'Datos Generales'!Z280,"")</f>
        <v>0.5</v>
      </c>
      <c r="AA42" s="75" t="str">
        <f>IFERROR('Datos Generales'!AA319/'Datos Generales'!AA280,"")</f>
        <v/>
      </c>
      <c r="AB42" s="75" t="str">
        <f>IFERROR('Datos Generales'!AB319/'Datos Generales'!AB280,"")</f>
        <v/>
      </c>
      <c r="AC42" s="75" t="str">
        <f>IFERROR('Datos Generales'!AC319/'Datos Generales'!AC280,"")</f>
        <v/>
      </c>
      <c r="AD42" s="75" t="str">
        <f>IFERROR('Datos Generales'!AD319/'Datos Generales'!AD280,"")</f>
        <v/>
      </c>
      <c r="AE42" s="75" t="str">
        <f>IFERROR('Datos Generales'!AE319/'Datos Generales'!AE280,"")</f>
        <v/>
      </c>
      <c r="AF42" s="75" t="str">
        <f>IFERROR('Datos Generales'!AF319/'Datos Generales'!AF280,"")</f>
        <v/>
      </c>
      <c r="AG42" s="75" t="str">
        <f>IFERROR('Datos Generales'!AG319/'Datos Generales'!AG280,"")</f>
        <v/>
      </c>
      <c r="AH42" s="75" t="str">
        <f>IFERROR('Datos Generales'!AH319/'Datos Generales'!AH280,"")</f>
        <v/>
      </c>
      <c r="AI42" s="75" t="str">
        <f>IFERROR('Datos Generales'!AI319/'Datos Generales'!AI280,"")</f>
        <v/>
      </c>
      <c r="AJ42" s="75" t="str">
        <f>IFERROR('Datos Generales'!AJ319/'Datos Generales'!AJ280,"")</f>
        <v/>
      </c>
      <c r="AK42" s="75" t="str">
        <f>IFERROR('Datos Generales'!AK319/'Datos Generales'!AK280,"")</f>
        <v/>
      </c>
      <c r="AL42" s="75" t="str">
        <f>IFERROR('Datos Generales'!AL319/'Datos Generales'!AL280,"")</f>
        <v/>
      </c>
      <c r="AM42" s="75" t="str">
        <f>IFERROR('Datos Generales'!AM319/'Datos Generales'!AM280,"")</f>
        <v/>
      </c>
      <c r="AN42" s="75" t="str">
        <f>IFERROR('Datos Generales'!AN319/'Datos Generales'!AN280,"")</f>
        <v/>
      </c>
      <c r="AO42" s="75" t="str">
        <f>IFERROR('Datos Generales'!AO319/'Datos Generales'!AO280,"")</f>
        <v/>
      </c>
      <c r="AP42" s="75" t="str">
        <f>IFERROR('Datos Generales'!AP319/'Datos Generales'!AP280,"")</f>
        <v/>
      </c>
      <c r="AQ42" s="75">
        <f>IFERROR('Datos Generales'!AQ319/'Datos Generales'!AQ280,"")</f>
        <v>0.99994003960912881</v>
      </c>
      <c r="AS42" s="75">
        <f>IFERROR('Datos Generales'!AS319/'Datos Generales'!AS280,"")</f>
        <v>1</v>
      </c>
      <c r="AT42" s="71">
        <f t="shared" si="0"/>
        <v>-5.9960390871194313E-5</v>
      </c>
    </row>
    <row r="43" spans="2:46">
      <c r="B43" s="73" t="s">
        <v>326</v>
      </c>
      <c r="C43" s="75">
        <f>IFERROR('Datos Generales'!C320/'Datos Generales'!C281,"")</f>
        <v>0.3381347642931985</v>
      </c>
      <c r="D43" s="75" t="str">
        <f>IFERROR('Datos Generales'!D320/'Datos Generales'!D281,"")</f>
        <v/>
      </c>
      <c r="E43" s="75">
        <f>IFERROR('Datos Generales'!E320/'Datos Generales'!E281,"")</f>
        <v>0.99426690101390958</v>
      </c>
      <c r="F43" s="75">
        <f>IFERROR('Datos Generales'!F320/'Datos Generales'!F281,"")</f>
        <v>1.1782829043741585</v>
      </c>
      <c r="G43" s="75" t="str">
        <f>IFERROR('Datos Generales'!G320/'Datos Generales'!G281,"")</f>
        <v/>
      </c>
      <c r="H43" s="75">
        <f>IFERROR('Datos Generales'!H320/'Datos Generales'!H281,"")</f>
        <v>0.93451084942603102</v>
      </c>
      <c r="I43" s="75">
        <f>IFERROR('Datos Generales'!I320/'Datos Generales'!I281,"")</f>
        <v>0.99803113099457097</v>
      </c>
      <c r="J43" s="75">
        <f>IFERROR('Datos Generales'!J320/'Datos Generales'!J281,"")</f>
        <v>9.9971134417396329E-2</v>
      </c>
      <c r="K43" s="75" t="str">
        <f>IFERROR('Datos Generales'!K320/'Datos Generales'!K281,"")</f>
        <v/>
      </c>
      <c r="L43" s="75">
        <f>IFERROR('Datos Generales'!L320/'Datos Generales'!L281,"")</f>
        <v>0.98875137248416189</v>
      </c>
      <c r="M43" s="75" t="str">
        <f>IFERROR('Datos Generales'!M320/'Datos Generales'!M281,"")</f>
        <v/>
      </c>
      <c r="N43" s="75" t="str">
        <f>IFERROR('Datos Generales'!N320/'Datos Generales'!N281,"")</f>
        <v/>
      </c>
      <c r="O43" s="75">
        <f>IFERROR('Datos Generales'!O320/'Datos Generales'!O281,"")</f>
        <v>0.99653296831943516</v>
      </c>
      <c r="P43" s="75" t="str">
        <f>IFERROR('Datos Generales'!P320/'Datos Generales'!P281,"")</f>
        <v/>
      </c>
      <c r="Q43" s="75">
        <f>IFERROR('Datos Generales'!Q320/'Datos Generales'!Q281,"")</f>
        <v>1</v>
      </c>
      <c r="R43" s="75">
        <f>IFERROR('Datos Generales'!R320/'Datos Generales'!R281,"")</f>
        <v>0.55278224701379419</v>
      </c>
      <c r="S43" s="75" t="str">
        <f>IFERROR('Datos Generales'!S320/'Datos Generales'!S281,"")</f>
        <v/>
      </c>
      <c r="T43" s="75">
        <f>IFERROR('Datos Generales'!T320/'Datos Generales'!T281,"")</f>
        <v>0.66048728972814275</v>
      </c>
      <c r="U43" s="75" t="str">
        <f>IFERROR('Datos Generales'!U320/'Datos Generales'!U281,"")</f>
        <v/>
      </c>
      <c r="V43" s="75">
        <f>IFERROR('Datos Generales'!V320/'Datos Generales'!V281,"")</f>
        <v>0.65235317515104896</v>
      </c>
      <c r="W43" s="75" t="str">
        <f>IFERROR('Datos Generales'!W320/'Datos Generales'!W281,"")</f>
        <v/>
      </c>
      <c r="X43" s="75">
        <f>IFERROR('Datos Generales'!X320/'Datos Generales'!X281,"")</f>
        <v>1.3951951939629085E-4</v>
      </c>
      <c r="Y43" s="75">
        <f>IFERROR('Datos Generales'!Y320/'Datos Generales'!Y281,"")</f>
        <v>0.12664386506319272</v>
      </c>
      <c r="Z43" s="75" t="str">
        <f>IFERROR('Datos Generales'!Z320/'Datos Generales'!Z281,"")</f>
        <v/>
      </c>
      <c r="AA43" s="75">
        <f>IFERROR('Datos Generales'!AA320/'Datos Generales'!AA281,"")</f>
        <v>6.3551854289107229E-2</v>
      </c>
      <c r="AB43" s="75">
        <f>IFERROR('Datos Generales'!AB320/'Datos Generales'!AB281,"")</f>
        <v>0.68717008740176533</v>
      </c>
      <c r="AC43" s="75">
        <f>IFERROR('Datos Generales'!AC320/'Datos Generales'!AC281,"")</f>
        <v>1</v>
      </c>
      <c r="AD43" s="75">
        <f>IFERROR('Datos Generales'!AD320/'Datos Generales'!AD281,"")</f>
        <v>0.61306811738133182</v>
      </c>
      <c r="AE43" s="75" t="str">
        <f>IFERROR('Datos Generales'!AE320/'Datos Generales'!AE281,"")</f>
        <v/>
      </c>
      <c r="AF43" s="75" t="str">
        <f>IFERROR('Datos Generales'!AF320/'Datos Generales'!AF281,"")</f>
        <v/>
      </c>
      <c r="AG43" s="75" t="str">
        <f>IFERROR('Datos Generales'!AG320/'Datos Generales'!AG281,"")</f>
        <v/>
      </c>
      <c r="AH43" s="75" t="str">
        <f>IFERROR('Datos Generales'!AH320/'Datos Generales'!AH281,"")</f>
        <v/>
      </c>
      <c r="AI43" s="75" t="str">
        <f>IFERROR('Datos Generales'!AI320/'Datos Generales'!AI281,"")</f>
        <v/>
      </c>
      <c r="AJ43" s="75" t="str">
        <f>IFERROR('Datos Generales'!AJ320/'Datos Generales'!AJ281,"")</f>
        <v/>
      </c>
      <c r="AK43" s="75" t="str">
        <f>IFERROR('Datos Generales'!AK320/'Datos Generales'!AK281,"")</f>
        <v/>
      </c>
      <c r="AL43" s="75" t="str">
        <f>IFERROR('Datos Generales'!AL320/'Datos Generales'!AL281,"")</f>
        <v/>
      </c>
      <c r="AM43" s="75" t="str">
        <f>IFERROR('Datos Generales'!AM320/'Datos Generales'!AM281,"")</f>
        <v/>
      </c>
      <c r="AN43" s="75" t="str">
        <f>IFERROR('Datos Generales'!AN320/'Datos Generales'!AN281,"")</f>
        <v/>
      </c>
      <c r="AO43" s="75" t="str">
        <f>IFERROR('Datos Generales'!AO320/'Datos Generales'!AO281,"")</f>
        <v/>
      </c>
      <c r="AP43" s="75" t="str">
        <f>IFERROR('Datos Generales'!AP320/'Datos Generales'!AP281,"")</f>
        <v/>
      </c>
      <c r="AQ43" s="75">
        <f>IFERROR('Datos Generales'!AQ320/'Datos Generales'!AQ281,"")</f>
        <v>0.86268458924489866</v>
      </c>
      <c r="AS43" s="75">
        <f>IFERROR('Datos Generales'!AS320/'Datos Generales'!AS281,"")</f>
        <v>0.75414183013703406</v>
      </c>
      <c r="AT43" s="71">
        <f t="shared" si="0"/>
        <v>0.10854275910786459</v>
      </c>
    </row>
    <row r="44" spans="2:46">
      <c r="B44" s="76" t="s">
        <v>327</v>
      </c>
      <c r="C44" s="79">
        <f>IFERROR('Datos Generales'!C321/'Datos Generales'!C282,"")</f>
        <v>0.33258189712134306</v>
      </c>
      <c r="D44" s="79" t="str">
        <f>IFERROR('Datos Generales'!D321/'Datos Generales'!D282,"")</f>
        <v/>
      </c>
      <c r="E44" s="79">
        <f>IFERROR('Datos Generales'!E321/'Datos Generales'!E282,"")</f>
        <v>0.88011095566510766</v>
      </c>
      <c r="F44" s="79">
        <f>IFERROR('Datos Generales'!F321/'Datos Generales'!F282,"")</f>
        <v>1.1271915201522558</v>
      </c>
      <c r="G44" s="79">
        <f>IFERROR('Datos Generales'!G321/'Datos Generales'!G282,"")</f>
        <v>0.19593812318718207</v>
      </c>
      <c r="H44" s="79">
        <f>IFERROR('Datos Generales'!H321/'Datos Generales'!H282,"")</f>
        <v>0.17146487522629145</v>
      </c>
      <c r="I44" s="79">
        <f>IFERROR('Datos Generales'!I321/'Datos Generales'!I282,"")</f>
        <v>0.46695330863520007</v>
      </c>
      <c r="J44" s="79">
        <f>IFERROR('Datos Generales'!J321/'Datos Generales'!J282,"")</f>
        <v>9.634083565515951E-2</v>
      </c>
      <c r="K44" s="79">
        <f>IFERROR('Datos Generales'!K321/'Datos Generales'!K282,"")</f>
        <v>0.60030351511068925</v>
      </c>
      <c r="L44" s="79">
        <f>IFERROR('Datos Generales'!L321/'Datos Generales'!L282,"")</f>
        <v>0.87891260487366984</v>
      </c>
      <c r="M44" s="79">
        <f>IFERROR('Datos Generales'!M321/'Datos Generales'!M282,"")</f>
        <v>0.2251066944463059</v>
      </c>
      <c r="N44" s="79">
        <f>IFERROR('Datos Generales'!N321/'Datos Generales'!N282,"")</f>
        <v>0.41972069613408819</v>
      </c>
      <c r="O44" s="79">
        <f>IFERROR('Datos Generales'!O321/'Datos Generales'!O282,"")</f>
        <v>0.99653296831943516</v>
      </c>
      <c r="P44" s="79">
        <f>IFERROR('Datos Generales'!P321/'Datos Generales'!P282,"")</f>
        <v>0.8300996399621926</v>
      </c>
      <c r="Q44" s="79">
        <f>IFERROR('Datos Generales'!Q321/'Datos Generales'!Q282,"")</f>
        <v>1</v>
      </c>
      <c r="R44" s="79">
        <f>IFERROR('Datos Generales'!R321/'Datos Generales'!R282,"")</f>
        <v>0.7029916586893773</v>
      </c>
      <c r="S44" s="79">
        <f>IFERROR('Datos Generales'!S321/'Datos Generales'!S282,"")</f>
        <v>0.60612625829683364</v>
      </c>
      <c r="T44" s="79">
        <f>IFERROR('Datos Generales'!T321/'Datos Generales'!T282,"")</f>
        <v>0.69857270121782555</v>
      </c>
      <c r="U44" s="79">
        <f>IFERROR('Datos Generales'!U321/'Datos Generales'!U282,"")</f>
        <v>0.15313412330413875</v>
      </c>
      <c r="V44" s="79">
        <f>IFERROR('Datos Generales'!V321/'Datos Generales'!V282,"")</f>
        <v>0.35863755418636267</v>
      </c>
      <c r="W44" s="79">
        <f>IFERROR('Datos Generales'!W321/'Datos Generales'!W282,"")</f>
        <v>0.22316173707740727</v>
      </c>
      <c r="X44" s="79">
        <f>IFERROR('Datos Generales'!X321/'Datos Generales'!X282,"")</f>
        <v>1.8298970414907845E-2</v>
      </c>
      <c r="Y44" s="79">
        <f>IFERROR('Datos Generales'!Y321/'Datos Generales'!Y282,"")</f>
        <v>0.53531755005401893</v>
      </c>
      <c r="Z44" s="79">
        <f>IFERROR('Datos Generales'!Z321/'Datos Generales'!Z282,"")</f>
        <v>0.46277743402114552</v>
      </c>
      <c r="AA44" s="79">
        <f>IFERROR('Datos Generales'!AA321/'Datos Generales'!AA282,"")</f>
        <v>0.73659727678264486</v>
      </c>
      <c r="AB44" s="79">
        <f>IFERROR('Datos Generales'!AB321/'Datos Generales'!AB282,"")</f>
        <v>0.56367780468739204</v>
      </c>
      <c r="AC44" s="79">
        <f>IFERROR('Datos Generales'!AC321/'Datos Generales'!AC282,"")</f>
        <v>0.97800978170932984</v>
      </c>
      <c r="AD44" s="79">
        <f>IFERROR('Datos Generales'!AD321/'Datos Generales'!AD282,"")</f>
        <v>0.44153336840666912</v>
      </c>
      <c r="AE44" s="79" t="str">
        <f>IFERROR('Datos Generales'!AE321/'Datos Generales'!AE282,"")</f>
        <v/>
      </c>
      <c r="AF44" s="79" t="str">
        <f>IFERROR('Datos Generales'!AF321/'Datos Generales'!AF282,"")</f>
        <v/>
      </c>
      <c r="AG44" s="79" t="str">
        <f>IFERROR('Datos Generales'!AG321/'Datos Generales'!AG282,"")</f>
        <v/>
      </c>
      <c r="AH44" s="79" t="str">
        <f>IFERROR('Datos Generales'!AH321/'Datos Generales'!AH282,"")</f>
        <v/>
      </c>
      <c r="AI44" s="79" t="str">
        <f>IFERROR('Datos Generales'!AI321/'Datos Generales'!AI282,"")</f>
        <v/>
      </c>
      <c r="AJ44" s="79" t="str">
        <f>IFERROR('Datos Generales'!AJ321/'Datos Generales'!AJ282,"")</f>
        <v/>
      </c>
      <c r="AK44" s="79" t="str">
        <f>IFERROR('Datos Generales'!AK321/'Datos Generales'!AK282,"")</f>
        <v/>
      </c>
      <c r="AL44" s="79" t="str">
        <f>IFERROR('Datos Generales'!AL321/'Datos Generales'!AL282,"")</f>
        <v/>
      </c>
      <c r="AM44" s="79" t="str">
        <f>IFERROR('Datos Generales'!AM321/'Datos Generales'!AM282,"")</f>
        <v/>
      </c>
      <c r="AN44" s="79" t="str">
        <f>IFERROR('Datos Generales'!AN321/'Datos Generales'!AN282,"")</f>
        <v/>
      </c>
      <c r="AO44" s="79" t="str">
        <f>IFERROR('Datos Generales'!AO321/'Datos Generales'!AO282,"")</f>
        <v/>
      </c>
      <c r="AP44" s="79" t="str">
        <f>IFERROR('Datos Generales'!AP321/'Datos Generales'!AP282,"")</f>
        <v/>
      </c>
      <c r="AQ44" s="79">
        <f>IFERROR('Datos Generales'!AQ321/'Datos Generales'!AQ282,"")</f>
        <v>0.58497024953993126</v>
      </c>
      <c r="AS44" s="79">
        <f>IFERROR('Datos Generales'!AS321/'Datos Generales'!AS282,"")</f>
        <v>0.57216407765489974</v>
      </c>
      <c r="AT44" s="85">
        <f t="shared" si="0"/>
        <v>1.2806171885031525E-2</v>
      </c>
    </row>
    <row r="45" spans="2:46">
      <c r="AT45" s="86"/>
    </row>
    <row r="46" spans="2:46">
      <c r="B46" s="80" t="s">
        <v>329</v>
      </c>
      <c r="C46" s="33">
        <f>IFERROR(SUM('Datos Generales'!C289:C295)/SUM('Datos Generales'!C250:C256),"")</f>
        <v>0.28481593258837085</v>
      </c>
      <c r="D46" s="33" t="str">
        <f>IFERROR(SUM('Datos Generales'!D289:D295)/SUM('Datos Generales'!D250:D256),"")</f>
        <v/>
      </c>
      <c r="E46" s="33">
        <f>IFERROR(SUM('Datos Generales'!E289:E295)/SUM('Datos Generales'!E250:E256),"")</f>
        <v>0.65109568738715151</v>
      </c>
      <c r="F46" s="33">
        <f>IFERROR(SUM('Datos Generales'!F289:F295)/SUM('Datos Generales'!F250:F256),"")</f>
        <v>1</v>
      </c>
      <c r="G46" s="33" t="str">
        <f>IFERROR(SUM('Datos Generales'!G289:G295)/SUM('Datos Generales'!G250:G256),"")</f>
        <v/>
      </c>
      <c r="H46" s="33">
        <f>IFERROR(SUM('Datos Generales'!H289:H295)/SUM('Datos Generales'!H250:H256),"")</f>
        <v>1.3005069302747446E-2</v>
      </c>
      <c r="I46" s="33">
        <f>IFERROR(SUM('Datos Generales'!I289:I295)/SUM('Datos Generales'!I250:I256),"")</f>
        <v>0.13153255306724343</v>
      </c>
      <c r="J46" s="33">
        <f>IFERROR(SUM('Datos Generales'!J289:J295)/SUM('Datos Generales'!J250:J256),"")</f>
        <v>0.10347448537147604</v>
      </c>
      <c r="K46" s="33" t="str">
        <f>IFERROR(SUM('Datos Generales'!K289:K295)/SUM('Datos Generales'!K250:K256),"")</f>
        <v/>
      </c>
      <c r="L46" s="33">
        <f>IFERROR(SUM('Datos Generales'!L289:L295)/SUM('Datos Generales'!L250:L256),"")</f>
        <v>0.44158926371251406</v>
      </c>
      <c r="M46" s="33" t="str">
        <f>IFERROR(SUM('Datos Generales'!M289:M295)/SUM('Datos Generales'!M250:M256),"")</f>
        <v/>
      </c>
      <c r="N46" s="33" t="str">
        <f>IFERROR(SUM('Datos Generales'!N289:N295)/SUM('Datos Generales'!N250:N256),"")</f>
        <v/>
      </c>
      <c r="O46" s="33" t="str">
        <f>IFERROR(SUM('Datos Generales'!O289:O295)/SUM('Datos Generales'!O250:O256),"")</f>
        <v/>
      </c>
      <c r="P46" s="33">
        <f>IFERROR(SUM('Datos Generales'!P289:P295)/SUM('Datos Generales'!P250:P256),"")</f>
        <v>0.6970724152524802</v>
      </c>
      <c r="Q46" s="33">
        <f>IFERROR(SUM('Datos Generales'!Q289:Q295)/SUM('Datos Generales'!Q250:Q256),"")</f>
        <v>1</v>
      </c>
      <c r="R46" s="33">
        <f>IFERROR(SUM('Datos Generales'!R289:R295)/SUM('Datos Generales'!R250:R256),"")</f>
        <v>0.58779469653989347</v>
      </c>
      <c r="S46" s="33">
        <f>IFERROR(SUM('Datos Generales'!S289:S295)/SUM('Datos Generales'!S250:S256),"")</f>
        <v>0.60612625829683364</v>
      </c>
      <c r="T46" s="33">
        <f>IFERROR(SUM('Datos Generales'!T289:T295)/SUM('Datos Generales'!T250:T256),"")</f>
        <v>0.30105388001853123</v>
      </c>
      <c r="U46" s="33" t="str">
        <f>IFERROR(SUM('Datos Generales'!U289:U295)/SUM('Datos Generales'!U250:U256),"")</f>
        <v/>
      </c>
      <c r="V46" s="33">
        <f>IFERROR(SUM('Datos Generales'!V289:V295)/SUM('Datos Generales'!V250:V256),"")</f>
        <v>0.34159296826835439</v>
      </c>
      <c r="W46" s="33" t="str">
        <f>IFERROR(SUM('Datos Generales'!W289:W295)/SUM('Datos Generales'!W250:W256),"")</f>
        <v/>
      </c>
      <c r="X46" s="33">
        <f>IFERROR(SUM('Datos Generales'!X289:X295)/SUM('Datos Generales'!X250:X256),"")</f>
        <v>4.6467865636587308E-3</v>
      </c>
      <c r="Y46" s="33">
        <f>IFERROR(SUM('Datos Generales'!Y289:Y295)/SUM('Datos Generales'!Y250:Y256),"")</f>
        <v>0.20386976641006266</v>
      </c>
      <c r="Z46" s="33">
        <f>IFERROR(SUM('Datos Generales'!Z289:Z295)/SUM('Datos Generales'!Z250:Z256),"")</f>
        <v>0.46874429248538135</v>
      </c>
      <c r="AA46" s="33">
        <f>IFERROR(SUM('Datos Generales'!AA289:AA295)/SUM('Datos Generales'!AA250:AA256),"")</f>
        <v>0.37360704600718947</v>
      </c>
      <c r="AB46" s="33">
        <f>IFERROR(SUM('Datos Generales'!AB289:AB295)/SUM('Datos Generales'!AB250:AB256),"")</f>
        <v>0.36652521280392647</v>
      </c>
      <c r="AC46" s="33">
        <f>IFERROR(SUM('Datos Generales'!AC289:AC295)/SUM('Datos Generales'!AC250:AC256),"")</f>
        <v>1</v>
      </c>
      <c r="AD46" s="33">
        <f>IFERROR(SUM('Datos Generales'!AD289:AD295)/SUM('Datos Generales'!AD250:AD256),"")</f>
        <v>0.17693212331486802</v>
      </c>
      <c r="AE46" s="33" t="str">
        <f>IFERROR(SUM('Datos Generales'!AE289:AE295)/SUM('Datos Generales'!AE250:AE256),"")</f>
        <v/>
      </c>
      <c r="AF46" s="33" t="str">
        <f>IFERROR(SUM('Datos Generales'!AF289:AF295)/SUM('Datos Generales'!AF250:AF256),"")</f>
        <v/>
      </c>
      <c r="AG46" s="33" t="str">
        <f>IFERROR(SUM('Datos Generales'!AG289:AG295)/SUM('Datos Generales'!AG250:AG256),"")</f>
        <v/>
      </c>
      <c r="AH46" s="33" t="str">
        <f>IFERROR(SUM('Datos Generales'!AH289:AH295)/SUM('Datos Generales'!AH250:AH256),"")</f>
        <v/>
      </c>
      <c r="AI46" s="33" t="str">
        <f>IFERROR(SUM('Datos Generales'!AI289:AI295)/SUM('Datos Generales'!AI250:AI256),"")</f>
        <v/>
      </c>
      <c r="AJ46" s="33" t="str">
        <f>IFERROR(SUM('Datos Generales'!AJ289:AJ295)/SUM('Datos Generales'!AJ250:AJ256),"")</f>
        <v/>
      </c>
      <c r="AK46" s="33" t="str">
        <f>IFERROR(SUM('Datos Generales'!AK289:AK295)/SUM('Datos Generales'!AK250:AK256),"")</f>
        <v/>
      </c>
      <c r="AL46" s="33" t="str">
        <f>IFERROR(SUM('Datos Generales'!AL289:AL295)/SUM('Datos Generales'!AL250:AL256),"")</f>
        <v/>
      </c>
      <c r="AM46" s="33" t="str">
        <f>IFERROR(SUM('Datos Generales'!AM289:AM295)/SUM('Datos Generales'!AM250:AM256),"")</f>
        <v/>
      </c>
      <c r="AN46" s="33" t="str">
        <f>IFERROR(SUM('Datos Generales'!AN289:AN295)/SUM('Datos Generales'!AN250:AN256),"")</f>
        <v/>
      </c>
      <c r="AO46" s="33" t="str">
        <f>IFERROR(SUM('Datos Generales'!AO289:AO295)/SUM('Datos Generales'!AO250:AO256),"")</f>
        <v/>
      </c>
      <c r="AP46" s="33" t="str">
        <f>IFERROR(SUM('Datos Generales'!AP289:AP295)/SUM('Datos Generales'!AP250:AP256),"")</f>
        <v/>
      </c>
      <c r="AQ46" s="33">
        <f>IFERROR(SUM('Datos Generales'!AQ289:AQ295)/SUM('Datos Generales'!AQ250:AQ256),"")</f>
        <v>0.32048287924742108</v>
      </c>
      <c r="AR46" s="81"/>
      <c r="AS46" s="33">
        <f>IFERROR(SUM('Datos Generales'!AS289:AS295)/SUM('Datos Generales'!AS250:AS256),"")</f>
        <v>0.32829454229958727</v>
      </c>
      <c r="AT46" s="33">
        <f>AQ46-AS46</f>
        <v>-7.8116630521661845E-3</v>
      </c>
    </row>
    <row r="47" spans="2:46">
      <c r="B47" s="80" t="s">
        <v>330</v>
      </c>
      <c r="C47" s="33">
        <f>IFERROR(SUM('Datos Generales'!C289:C290,'Datos Generales'!C293:C295)/SUM('Datos Generales'!C250:C251,'Datos Generales'!C254:C256),"")</f>
        <v>0.31511722732362218</v>
      </c>
      <c r="D47" s="33" t="str">
        <f>IFERROR(SUM('Datos Generales'!D289:D290,'Datos Generales'!D293:D295)/SUM('Datos Generales'!D250:D251,'Datos Generales'!D254:D256),"")</f>
        <v/>
      </c>
      <c r="E47" s="33">
        <f>IFERROR(SUM('Datos Generales'!E289:E290,'Datos Generales'!E293:E295)/SUM('Datos Generales'!E250:E251,'Datos Generales'!E254:E256),"")</f>
        <v>0.63232677833854845</v>
      </c>
      <c r="F47" s="33">
        <f>IFERROR(SUM('Datos Generales'!F289:F290,'Datos Generales'!F293:F295)/SUM('Datos Generales'!F250:F251,'Datos Generales'!F254:F256),"")</f>
        <v>1</v>
      </c>
      <c r="G47" s="33" t="str">
        <f>IFERROR(SUM('Datos Generales'!G289:G290,'Datos Generales'!G293:G295)/SUM('Datos Generales'!G250:G251,'Datos Generales'!G254:G256),"")</f>
        <v/>
      </c>
      <c r="H47" s="33">
        <f>IFERROR(SUM('Datos Generales'!H289:H290,'Datos Generales'!H293:H295)/SUM('Datos Generales'!H250:H251,'Datos Generales'!H254:H256),"")</f>
        <v>1.641461250598112E-2</v>
      </c>
      <c r="I47" s="33">
        <f>IFERROR(SUM('Datos Generales'!I289:I290,'Datos Generales'!I293:I295)/SUM('Datos Generales'!I250:I251,'Datos Generales'!I254:I256),"")</f>
        <v>0.32055914311892353</v>
      </c>
      <c r="J47" s="33">
        <f>IFERROR(SUM('Datos Generales'!J289:J290,'Datos Generales'!J293:J295)/SUM('Datos Generales'!J250:J251,'Datos Generales'!J254:J256),"")</f>
        <v>0.10211767611286041</v>
      </c>
      <c r="K47" s="33" t="str">
        <f>IFERROR(SUM('Datos Generales'!K289:K290,'Datos Generales'!K293:K295)/SUM('Datos Generales'!K250:K251,'Datos Generales'!K254:K256),"")</f>
        <v/>
      </c>
      <c r="L47" s="33">
        <f>IFERROR(SUM('Datos Generales'!L289:L290,'Datos Generales'!L293:L295)/SUM('Datos Generales'!L250:L251,'Datos Generales'!L254:L256),"")</f>
        <v>0.52628179160690625</v>
      </c>
      <c r="M47" s="33" t="str">
        <f>IFERROR(SUM('Datos Generales'!M289:M290,'Datos Generales'!M293:M295)/SUM('Datos Generales'!M250:M251,'Datos Generales'!M254:M256),"")</f>
        <v/>
      </c>
      <c r="N47" s="33" t="str">
        <f>IFERROR(SUM('Datos Generales'!N289:N290,'Datos Generales'!N293:N295)/SUM('Datos Generales'!N250:N251,'Datos Generales'!N254:N256),"")</f>
        <v/>
      </c>
      <c r="O47" s="33" t="str">
        <f>IFERROR(SUM('Datos Generales'!O289:O290,'Datos Generales'!O293:O295)/SUM('Datos Generales'!O250:O251,'Datos Generales'!O254:O256),"")</f>
        <v/>
      </c>
      <c r="P47" s="33">
        <f>IFERROR(SUM('Datos Generales'!P289:P290,'Datos Generales'!P293:P295)/SUM('Datos Generales'!P250:P251,'Datos Generales'!P254:P256),"")</f>
        <v>0.43960583864011421</v>
      </c>
      <c r="Q47" s="33">
        <f>IFERROR(SUM('Datos Generales'!Q289:Q290,'Datos Generales'!Q293:Q295)/SUM('Datos Generales'!Q250:Q251,'Datos Generales'!Q254:Q256),"")</f>
        <v>1</v>
      </c>
      <c r="R47" s="33">
        <f>IFERROR(SUM('Datos Generales'!R289:R290,'Datos Generales'!R293:R295)/SUM('Datos Generales'!R250:R251,'Datos Generales'!R254:R256),"")</f>
        <v>0.56100738894076385</v>
      </c>
      <c r="S47" s="33">
        <f>IFERROR(SUM('Datos Generales'!S289:S290,'Datos Generales'!S293:S295)/SUM('Datos Generales'!S250:S251,'Datos Generales'!S254:S256),"")</f>
        <v>0.60612625829683364</v>
      </c>
      <c r="T47" s="33">
        <f>IFERROR(SUM('Datos Generales'!T289:T290,'Datos Generales'!T293:T295)/SUM('Datos Generales'!T250:T251,'Datos Generales'!T254:T256),"")</f>
        <v>0.3595819340803087</v>
      </c>
      <c r="U47" s="33" t="str">
        <f>IFERROR(SUM('Datos Generales'!U289:U290,'Datos Generales'!U293:U295)/SUM('Datos Generales'!U250:U251,'Datos Generales'!U254:U256),"")</f>
        <v/>
      </c>
      <c r="V47" s="33">
        <f>IFERROR(SUM('Datos Generales'!V289:V290,'Datos Generales'!V293:V295)/SUM('Datos Generales'!V250:V251,'Datos Generales'!V254:V256),"")</f>
        <v>0.29699441169194862</v>
      </c>
      <c r="W47" s="33" t="str">
        <f>IFERROR(SUM('Datos Generales'!W289:W290,'Datos Generales'!W293:W295)/SUM('Datos Generales'!W250:W251,'Datos Generales'!W254:W256),"")</f>
        <v/>
      </c>
      <c r="X47" s="33">
        <f>IFERROR(SUM('Datos Generales'!X289:X290,'Datos Generales'!X293:X295)/SUM('Datos Generales'!X250:X251,'Datos Generales'!X254:X256),"")</f>
        <v>2.8965430388514578E-3</v>
      </c>
      <c r="Y47" s="33">
        <f>IFERROR(SUM('Datos Generales'!Y289:Y290,'Datos Generales'!Y293:Y295)/SUM('Datos Generales'!Y250:Y251,'Datos Generales'!Y254:Y256),"")</f>
        <v>0.22636090203009168</v>
      </c>
      <c r="Z47" s="33">
        <f>IFERROR(SUM('Datos Generales'!Z289:Z290,'Datos Generales'!Z293:Z295)/SUM('Datos Generales'!Z250:Z251,'Datos Generales'!Z254:Z256),"")</f>
        <v>0.46382750240207993</v>
      </c>
      <c r="AA47" s="33">
        <f>IFERROR(SUM('Datos Generales'!AA289:AA290,'Datos Generales'!AA293:AA295)/SUM('Datos Generales'!AA250:AA251,'Datos Generales'!AA254:AA256),"")</f>
        <v>0.39973947700981821</v>
      </c>
      <c r="AB47" s="33">
        <f>IFERROR(SUM('Datos Generales'!AB289:AB290,'Datos Generales'!AB293:AB295)/SUM('Datos Generales'!AB250:AB251,'Datos Generales'!AB254:AB256),"")</f>
        <v>0.41505799954789019</v>
      </c>
      <c r="AC47" s="33">
        <f>IFERROR(SUM('Datos Generales'!AC289:AC290,'Datos Generales'!AC293:AC295)/SUM('Datos Generales'!AC250:AC251,'Datos Generales'!AC254:AC256),"")</f>
        <v>1</v>
      </c>
      <c r="AD47" s="33" t="str">
        <f>IFERROR(SUM('Datos Generales'!AD289:AD290,'Datos Generales'!AD293:AD295)/SUM('Datos Generales'!AD250:AD251,'Datos Generales'!AD254:AD256),"")</f>
        <v/>
      </c>
      <c r="AE47" s="33" t="str">
        <f>IFERROR(SUM('Datos Generales'!AE289:AE290,'Datos Generales'!AE293:AE295)/SUM('Datos Generales'!AE250:AE251,'Datos Generales'!AE254:AE256),"")</f>
        <v/>
      </c>
      <c r="AF47" s="33" t="str">
        <f>IFERROR(SUM('Datos Generales'!AF289:AF290,'Datos Generales'!AF293:AF295)/SUM('Datos Generales'!AF250:AF251,'Datos Generales'!AF254:AF256),"")</f>
        <v/>
      </c>
      <c r="AG47" s="33" t="str">
        <f>IFERROR(SUM('Datos Generales'!AG289:AG290,'Datos Generales'!AG293:AG295)/SUM('Datos Generales'!AG250:AG251,'Datos Generales'!AG254:AG256),"")</f>
        <v/>
      </c>
      <c r="AH47" s="33" t="str">
        <f>IFERROR(SUM('Datos Generales'!AH289:AH290,'Datos Generales'!AH293:AH295)/SUM('Datos Generales'!AH250:AH251,'Datos Generales'!AH254:AH256),"")</f>
        <v/>
      </c>
      <c r="AI47" s="33" t="str">
        <f>IFERROR(SUM('Datos Generales'!AI289:AI290,'Datos Generales'!AI293:AI295)/SUM('Datos Generales'!AI250:AI251,'Datos Generales'!AI254:AI256),"")</f>
        <v/>
      </c>
      <c r="AJ47" s="33" t="str">
        <f>IFERROR(SUM('Datos Generales'!AJ289:AJ290,'Datos Generales'!AJ293:AJ295)/SUM('Datos Generales'!AJ250:AJ251,'Datos Generales'!AJ254:AJ256),"")</f>
        <v/>
      </c>
      <c r="AK47" s="33" t="str">
        <f>IFERROR(SUM('Datos Generales'!AK289:AK290,'Datos Generales'!AK293:AK295)/SUM('Datos Generales'!AK250:AK251,'Datos Generales'!AK254:AK256),"")</f>
        <v/>
      </c>
      <c r="AL47" s="33" t="str">
        <f>IFERROR(SUM('Datos Generales'!AL289:AL290,'Datos Generales'!AL293:AL295)/SUM('Datos Generales'!AL250:AL251,'Datos Generales'!AL254:AL256),"")</f>
        <v/>
      </c>
      <c r="AM47" s="33" t="str">
        <f>IFERROR(SUM('Datos Generales'!AM289:AM290,'Datos Generales'!AM293:AM295)/SUM('Datos Generales'!AM250:AM251,'Datos Generales'!AM254:AM256),"")</f>
        <v/>
      </c>
      <c r="AN47" s="33" t="str">
        <f>IFERROR(SUM('Datos Generales'!AN289:AN290,'Datos Generales'!AN293:AN295)/SUM('Datos Generales'!AN250:AN251,'Datos Generales'!AN254:AN256),"")</f>
        <v/>
      </c>
      <c r="AO47" s="33" t="str">
        <f>IFERROR(SUM('Datos Generales'!AO289:AO290,'Datos Generales'!AO293:AO295)/SUM('Datos Generales'!AO250:AO251,'Datos Generales'!AO254:AO256),"")</f>
        <v/>
      </c>
      <c r="AP47" s="33" t="str">
        <f>IFERROR(SUM('Datos Generales'!AP289:AP290,'Datos Generales'!AP293:AP295)/SUM('Datos Generales'!AP250:AP251,'Datos Generales'!AP254:AP256),"")</f>
        <v/>
      </c>
      <c r="AQ47" s="33">
        <f>IFERROR(SUM('Datos Generales'!AQ289:AQ290,'Datos Generales'!AQ293:AQ295)/SUM('Datos Generales'!AQ250:AQ251,'Datos Generales'!AQ254:AQ256),"")</f>
        <v>0.33958660640080979</v>
      </c>
      <c r="AR47" s="81"/>
      <c r="AS47" s="33">
        <f>IFERROR(SUM('Datos Generales'!AS289:AS290,'Datos Generales'!AS293:AS295)/SUM('Datos Generales'!AS250:AS251,'Datos Generales'!AS254:AS256),"")</f>
        <v>0.35162329143921561</v>
      </c>
      <c r="AT47" s="33">
        <f t="shared" ref="AT47:AT53" si="1">AQ47-AS47</f>
        <v>-1.2036685038405825E-2</v>
      </c>
    </row>
    <row r="48" spans="2:46">
      <c r="B48" s="80" t="s">
        <v>331</v>
      </c>
      <c r="C48" s="33">
        <f>IFERROR(SUM('Datos Generales'!C291:C292)/SUM('Datos Generales'!C252:C253),"")</f>
        <v>0.24915179169393992</v>
      </c>
      <c r="D48" s="33" t="str">
        <f>IFERROR(SUM('Datos Generales'!D291:D292)/SUM('Datos Generales'!D252:D253),"")</f>
        <v/>
      </c>
      <c r="E48" s="33">
        <f>IFERROR(SUM('Datos Generales'!E291:E292)/SUM('Datos Generales'!E252:E253),"")</f>
        <v>0.66268033193443154</v>
      </c>
      <c r="F48" s="33">
        <f>IFERROR(SUM('Datos Generales'!F291:F292)/SUM('Datos Generales'!F252:F253),"")</f>
        <v>1</v>
      </c>
      <c r="G48" s="33" t="str">
        <f>IFERROR(SUM('Datos Generales'!G291:G292)/SUM('Datos Generales'!G252:G253),"")</f>
        <v/>
      </c>
      <c r="H48" s="33">
        <f>IFERROR(SUM('Datos Generales'!H291:H292)/SUM('Datos Generales'!H252:H253),"")</f>
        <v>1.0629181035671759E-2</v>
      </c>
      <c r="I48" s="33">
        <f>IFERROR(SUM('Datos Generales'!I291:I292)/SUM('Datos Generales'!I252:I253),"")</f>
        <v>0</v>
      </c>
      <c r="J48" s="33">
        <f>IFERROR(SUM('Datos Generales'!J291:J292)/SUM('Datos Generales'!J252:J253),"")</f>
        <v>0.1041879125812009</v>
      </c>
      <c r="K48" s="33" t="str">
        <f>IFERROR(SUM('Datos Generales'!K291:K292)/SUM('Datos Generales'!K252:K253),"")</f>
        <v/>
      </c>
      <c r="L48" s="33">
        <f>IFERROR(SUM('Datos Generales'!L291:L292)/SUM('Datos Generales'!L252:L253),"")</f>
        <v>0.35885297789794851</v>
      </c>
      <c r="M48" s="33" t="str">
        <f>IFERROR(SUM('Datos Generales'!M291:M292)/SUM('Datos Generales'!M252:M253),"")</f>
        <v/>
      </c>
      <c r="N48" s="33" t="str">
        <f>IFERROR(SUM('Datos Generales'!N291:N292)/SUM('Datos Generales'!N252:N253),"")</f>
        <v/>
      </c>
      <c r="O48" s="33" t="str">
        <f>IFERROR(SUM('Datos Generales'!O291:O292)/SUM('Datos Generales'!O252:O253),"")</f>
        <v/>
      </c>
      <c r="P48" s="33">
        <f>IFERROR(SUM('Datos Generales'!P291:P292)/SUM('Datos Generales'!P252:P253),"")</f>
        <v>0.97610074020432769</v>
      </c>
      <c r="Q48" s="33" t="str">
        <f>IFERROR(SUM('Datos Generales'!Q291:Q292)/SUM('Datos Generales'!Q252:Q253),"")</f>
        <v/>
      </c>
      <c r="R48" s="33">
        <f>IFERROR(SUM('Datos Generales'!R291:R292)/SUM('Datos Generales'!R252:R253),"")</f>
        <v>0.60435561978360752</v>
      </c>
      <c r="S48" s="33" t="str">
        <f>IFERROR(SUM('Datos Generales'!S291:S292)/SUM('Datos Generales'!S252:S253),"")</f>
        <v/>
      </c>
      <c r="T48" s="33">
        <f>IFERROR(SUM('Datos Generales'!T291:T292)/SUM('Datos Generales'!T252:T253),"")</f>
        <v>0.25847253443105472</v>
      </c>
      <c r="U48" s="33" t="str">
        <f>IFERROR(SUM('Datos Generales'!U291:U292)/SUM('Datos Generales'!U252:U253),"")</f>
        <v/>
      </c>
      <c r="V48" s="33">
        <f>IFERROR(SUM('Datos Generales'!V291:V292)/SUM('Datos Generales'!V252:V253),"")</f>
        <v>0.3729513256691051</v>
      </c>
      <c r="W48" s="33" t="str">
        <f>IFERROR(SUM('Datos Generales'!W291:W292)/SUM('Datos Generales'!W252:W253),"")</f>
        <v/>
      </c>
      <c r="X48" s="33">
        <f>IFERROR(SUM('Datos Generales'!X291:X292)/SUM('Datos Generales'!X252:X253),"")</f>
        <v>5.5827641456389597E-3</v>
      </c>
      <c r="Y48" s="33">
        <f>IFERROR(SUM('Datos Generales'!Y291:Y292)/SUM('Datos Generales'!Y252:Y253),"")</f>
        <v>0.19007776348297839</v>
      </c>
      <c r="Z48" s="33">
        <f>IFERROR(SUM('Datos Generales'!Z291:Z292)/SUM('Datos Generales'!Z252:Z253),"")</f>
        <v>0.47065142478190158</v>
      </c>
      <c r="AA48" s="33">
        <f>IFERROR(SUM('Datos Generales'!AA291:AA292)/SUM('Datos Generales'!AA252:AA253),"")</f>
        <v>0.34219881357410797</v>
      </c>
      <c r="AB48" s="33">
        <f>IFERROR(SUM('Datos Generales'!AB291:AB292)/SUM('Datos Generales'!AB252:AB253),"")</f>
        <v>0.33530949526062576</v>
      </c>
      <c r="AC48" s="33">
        <f>IFERROR(SUM('Datos Generales'!AC291:AC292)/SUM('Datos Generales'!AC252:AC253),"")</f>
        <v>1</v>
      </c>
      <c r="AD48" s="33">
        <f>IFERROR(SUM('Datos Generales'!AD291:AD292)/SUM('Datos Generales'!AD252:AD253),"")</f>
        <v>0.17693212331486802</v>
      </c>
      <c r="AE48" s="33" t="str">
        <f>IFERROR(SUM('Datos Generales'!AE291:AE292)/SUM('Datos Generales'!AE252:AE253),"")</f>
        <v/>
      </c>
      <c r="AF48" s="33" t="str">
        <f>IFERROR(SUM('Datos Generales'!AF291:AF292)/SUM('Datos Generales'!AF252:AF253),"")</f>
        <v/>
      </c>
      <c r="AG48" s="33" t="str">
        <f>IFERROR(SUM('Datos Generales'!AG291:AG292)/SUM('Datos Generales'!AG252:AG253),"")</f>
        <v/>
      </c>
      <c r="AH48" s="33" t="str">
        <f>IFERROR(SUM('Datos Generales'!AH291:AH292)/SUM('Datos Generales'!AH252:AH253),"")</f>
        <v/>
      </c>
      <c r="AI48" s="33" t="str">
        <f>IFERROR(SUM('Datos Generales'!AI291:AI292)/SUM('Datos Generales'!AI252:AI253),"")</f>
        <v/>
      </c>
      <c r="AJ48" s="33" t="str">
        <f>IFERROR(SUM('Datos Generales'!AJ291:AJ292)/SUM('Datos Generales'!AJ252:AJ253),"")</f>
        <v/>
      </c>
      <c r="AK48" s="33" t="str">
        <f>IFERROR(SUM('Datos Generales'!AK291:AK292)/SUM('Datos Generales'!AK252:AK253),"")</f>
        <v/>
      </c>
      <c r="AL48" s="33" t="str">
        <f>IFERROR(SUM('Datos Generales'!AL291:AL292)/SUM('Datos Generales'!AL252:AL253),"")</f>
        <v/>
      </c>
      <c r="AM48" s="33" t="str">
        <f>IFERROR(SUM('Datos Generales'!AM291:AM292)/SUM('Datos Generales'!AM252:AM253),"")</f>
        <v/>
      </c>
      <c r="AN48" s="33" t="str">
        <f>IFERROR(SUM('Datos Generales'!AN291:AN292)/SUM('Datos Generales'!AN252:AN253),"")</f>
        <v/>
      </c>
      <c r="AO48" s="33" t="str">
        <f>IFERROR(SUM('Datos Generales'!AO291:AO292)/SUM('Datos Generales'!AO252:AO253),"")</f>
        <v/>
      </c>
      <c r="AP48" s="33" t="str">
        <f>IFERROR(SUM('Datos Generales'!AP291:AP292)/SUM('Datos Generales'!AP252:AP253),"")</f>
        <v/>
      </c>
      <c r="AQ48" s="33">
        <f>IFERROR(SUM('Datos Generales'!AQ291:AQ292)/SUM('Datos Generales'!AQ252:AQ253),"")</f>
        <v>0.30811419814334368</v>
      </c>
      <c r="AR48" s="81"/>
      <c r="AS48" s="33">
        <f>IFERROR(SUM('Datos Generales'!AS291:AS292)/SUM('Datos Generales'!AS252:AS253),"")</f>
        <v>0.31330368818177468</v>
      </c>
      <c r="AT48" s="33">
        <f t="shared" si="1"/>
        <v>-5.1894900384309994E-3</v>
      </c>
    </row>
    <row r="49" spans="2:46">
      <c r="B49" s="80" t="s">
        <v>332</v>
      </c>
      <c r="C49" s="33" t="str">
        <f>IFERROR(SUM('Datos Generales'!C297:C298,'Datos Generales'!C308)/SUM('Datos Generales'!C258:C259,'Datos Generales'!C269),"")</f>
        <v/>
      </c>
      <c r="D49" s="33" t="str">
        <f>IFERROR(SUM('Datos Generales'!D297:D298,'Datos Generales'!D308)/SUM('Datos Generales'!D258:D259,'Datos Generales'!D269),"")</f>
        <v/>
      </c>
      <c r="E49" s="33">
        <f>IFERROR(SUM('Datos Generales'!E297:E298,'Datos Generales'!E308)/SUM('Datos Generales'!E258:E259,'Datos Generales'!E269),"")</f>
        <v>0.99894132133174685</v>
      </c>
      <c r="F49" s="33" t="str">
        <f>IFERROR(SUM('Datos Generales'!F297:F298,'Datos Generales'!F308)/SUM('Datos Generales'!F258:F259,'Datos Generales'!F269),"")</f>
        <v/>
      </c>
      <c r="G49" s="33" t="str">
        <f>IFERROR(SUM('Datos Generales'!G297:G298,'Datos Generales'!G308)/SUM('Datos Generales'!G258:G259,'Datos Generales'!G269),"")</f>
        <v/>
      </c>
      <c r="H49" s="33">
        <f>IFERROR(SUM('Datos Generales'!H297:H298,'Datos Generales'!H308)/SUM('Datos Generales'!H258:H259,'Datos Generales'!H269),"")</f>
        <v>0.95584146748155019</v>
      </c>
      <c r="I49" s="33">
        <f>IFERROR(SUM('Datos Generales'!I297:I298,'Datos Generales'!I308)/SUM('Datos Generales'!I258:I259,'Datos Generales'!I269),"")</f>
        <v>0.97364765179696899</v>
      </c>
      <c r="J49" s="33">
        <f>IFERROR(SUM('Datos Generales'!J297:J298,'Datos Generales'!J308)/SUM('Datos Generales'!J258:J259,'Datos Generales'!J269),"")</f>
        <v>0.12260546697804137</v>
      </c>
      <c r="K49" s="33" t="str">
        <f>IFERROR(SUM('Datos Generales'!K297:K298,'Datos Generales'!K308)/SUM('Datos Generales'!K258:K259,'Datos Generales'!K269),"")</f>
        <v/>
      </c>
      <c r="L49" s="33">
        <f>IFERROR(SUM('Datos Generales'!L297:L298,'Datos Generales'!L308)/SUM('Datos Generales'!L258:L259,'Datos Generales'!L269),"")</f>
        <v>0.98119416944525539</v>
      </c>
      <c r="M49" s="33" t="str">
        <f>IFERROR(SUM('Datos Generales'!M297:M298,'Datos Generales'!M308)/SUM('Datos Generales'!M258:M259,'Datos Generales'!M269),"")</f>
        <v/>
      </c>
      <c r="N49" s="33" t="str">
        <f>IFERROR(SUM('Datos Generales'!N297:N298,'Datos Generales'!N308)/SUM('Datos Generales'!N258:N259,'Datos Generales'!N269),"")</f>
        <v/>
      </c>
      <c r="O49" s="33" t="str">
        <f>IFERROR(SUM('Datos Generales'!O297:O298,'Datos Generales'!O308)/SUM('Datos Generales'!O258:O259,'Datos Generales'!O269),"")</f>
        <v/>
      </c>
      <c r="P49" s="33">
        <f>IFERROR(SUM('Datos Generales'!P297:P298,'Datos Generales'!P308)/SUM('Datos Generales'!P258:P259,'Datos Generales'!P269),"")</f>
        <v>0.99913575094555862</v>
      </c>
      <c r="Q49" s="33">
        <f>IFERROR(SUM('Datos Generales'!Q297:Q298,'Datos Generales'!Q308)/SUM('Datos Generales'!Q258:Q259,'Datos Generales'!Q269),"")</f>
        <v>1</v>
      </c>
      <c r="R49" s="33">
        <f>IFERROR(SUM('Datos Generales'!R297:R298,'Datos Generales'!R308)/SUM('Datos Generales'!R258:R259,'Datos Generales'!R269),"")</f>
        <v>0.96680853350634544</v>
      </c>
      <c r="S49" s="33" t="str">
        <f>IFERROR(SUM('Datos Generales'!S297:S298,'Datos Generales'!S308)/SUM('Datos Generales'!S258:S259,'Datos Generales'!S269),"")</f>
        <v/>
      </c>
      <c r="T49" s="33">
        <f>IFERROR(SUM('Datos Generales'!T297:T298,'Datos Generales'!T308)/SUM('Datos Generales'!T258:T259,'Datos Generales'!T269),"")</f>
        <v>0.86219907293521836</v>
      </c>
      <c r="U49" s="33" t="str">
        <f>IFERROR(SUM('Datos Generales'!U297:U298,'Datos Generales'!U308)/SUM('Datos Generales'!U258:U259,'Datos Generales'!U269),"")</f>
        <v/>
      </c>
      <c r="V49" s="33">
        <f>IFERROR(SUM('Datos Generales'!V297:V298,'Datos Generales'!V308)/SUM('Datos Generales'!V258:V259,'Datos Generales'!V269),"")</f>
        <v>0.86275220469497294</v>
      </c>
      <c r="W49" s="33" t="str">
        <f>IFERROR(SUM('Datos Generales'!W297:W298,'Datos Generales'!W308)/SUM('Datos Generales'!W258:W259,'Datos Generales'!W269),"")</f>
        <v/>
      </c>
      <c r="X49" s="33" t="str">
        <f>IFERROR(SUM('Datos Generales'!X297:X298,'Datos Generales'!X308)/SUM('Datos Generales'!X258:X259,'Datos Generales'!X269),"")</f>
        <v/>
      </c>
      <c r="Y49" s="33">
        <f>IFERROR(SUM('Datos Generales'!Y297:Y298,'Datos Generales'!Y308)/SUM('Datos Generales'!Y258:Y259,'Datos Generales'!Y269),"")</f>
        <v>0.96853987909077521</v>
      </c>
      <c r="Z49" s="33">
        <f>IFERROR(SUM('Datos Generales'!Z297:Z298,'Datos Generales'!Z308)/SUM('Datos Generales'!Z258:Z259,'Datos Generales'!Z269),"")</f>
        <v>0.5</v>
      </c>
      <c r="AA49" s="33">
        <f>IFERROR(SUM('Datos Generales'!AA297:AA298,'Datos Generales'!AA308)/SUM('Datos Generales'!AA258:AA259,'Datos Generales'!AA269),"")</f>
        <v>0.99396278521433101</v>
      </c>
      <c r="AB49" s="33">
        <f>IFERROR(SUM('Datos Generales'!AB297:AB298,'Datos Generales'!AB308)/SUM('Datos Generales'!AB258:AB259,'Datos Generales'!AB269),"")</f>
        <v>0.99931140285574538</v>
      </c>
      <c r="AC49" s="33">
        <f>IFERROR(SUM('Datos Generales'!AC297:AC298,'Datos Generales'!AC308)/SUM('Datos Generales'!AC258:AC259,'Datos Generales'!AC269),"")</f>
        <v>0.97246506900927843</v>
      </c>
      <c r="AD49" s="33" t="str">
        <f>IFERROR(SUM('Datos Generales'!AD297:AD298,'Datos Generales'!AD308)/SUM('Datos Generales'!AD258:AD259,'Datos Generales'!AD269),"")</f>
        <v/>
      </c>
      <c r="AE49" s="33" t="str">
        <f>IFERROR(SUM('Datos Generales'!AE297:AE298,'Datos Generales'!AE308)/SUM('Datos Generales'!AE258:AE259,'Datos Generales'!AE269),"")</f>
        <v/>
      </c>
      <c r="AF49" s="33" t="str">
        <f>IFERROR(SUM('Datos Generales'!AF297:AF298,'Datos Generales'!AF308)/SUM('Datos Generales'!AF258:AF259,'Datos Generales'!AF269),"")</f>
        <v/>
      </c>
      <c r="AG49" s="33" t="str">
        <f>IFERROR(SUM('Datos Generales'!AG297:AG298,'Datos Generales'!AG308)/SUM('Datos Generales'!AG258:AG259,'Datos Generales'!AG269),"")</f>
        <v/>
      </c>
      <c r="AH49" s="33" t="str">
        <f>IFERROR(SUM('Datos Generales'!AH297:AH298,'Datos Generales'!AH308)/SUM('Datos Generales'!AH258:AH259,'Datos Generales'!AH269),"")</f>
        <v/>
      </c>
      <c r="AI49" s="33" t="str">
        <f>IFERROR(SUM('Datos Generales'!AI297:AI298,'Datos Generales'!AI308)/SUM('Datos Generales'!AI258:AI259,'Datos Generales'!AI269),"")</f>
        <v/>
      </c>
      <c r="AJ49" s="33" t="str">
        <f>IFERROR(SUM('Datos Generales'!AJ297:AJ298,'Datos Generales'!AJ308)/SUM('Datos Generales'!AJ258:AJ259,'Datos Generales'!AJ269),"")</f>
        <v/>
      </c>
      <c r="AK49" s="33" t="str">
        <f>IFERROR(SUM('Datos Generales'!AK297:AK298,'Datos Generales'!AK308)/SUM('Datos Generales'!AK258:AK259,'Datos Generales'!AK269),"")</f>
        <v/>
      </c>
      <c r="AL49" s="33" t="str">
        <f>IFERROR(SUM('Datos Generales'!AL297:AL298,'Datos Generales'!AL308)/SUM('Datos Generales'!AL258:AL259,'Datos Generales'!AL269),"")</f>
        <v/>
      </c>
      <c r="AM49" s="33" t="str">
        <f>IFERROR(SUM('Datos Generales'!AM297:AM298,'Datos Generales'!AM308)/SUM('Datos Generales'!AM258:AM259,'Datos Generales'!AM269),"")</f>
        <v/>
      </c>
      <c r="AN49" s="33" t="str">
        <f>IFERROR(SUM('Datos Generales'!AN297:AN298,'Datos Generales'!AN308)/SUM('Datos Generales'!AN258:AN259,'Datos Generales'!AN269),"")</f>
        <v/>
      </c>
      <c r="AO49" s="33" t="str">
        <f>IFERROR(SUM('Datos Generales'!AO297:AO298,'Datos Generales'!AO308)/SUM('Datos Generales'!AO258:AO259,'Datos Generales'!AO269),"")</f>
        <v/>
      </c>
      <c r="AP49" s="33" t="str">
        <f>IFERROR(SUM('Datos Generales'!AP297:AP298,'Datos Generales'!AP308)/SUM('Datos Generales'!AP258:AP259,'Datos Generales'!AP269),"")</f>
        <v/>
      </c>
      <c r="AQ49" s="33">
        <f>IFERROR(SUM('Datos Generales'!AQ297:AQ298,'Datos Generales'!AQ308)/SUM('Datos Generales'!AQ258:AQ259,'Datos Generales'!AQ269),"")</f>
        <v>0.95620723839237054</v>
      </c>
      <c r="AR49" s="81"/>
      <c r="AS49" s="33">
        <f>IFERROR(SUM('Datos Generales'!AS297:AS298,'Datos Generales'!AS308)/SUM('Datos Generales'!AS258:AS259,'Datos Generales'!AS269),"")</f>
        <v>0.90820542158801754</v>
      </c>
      <c r="AT49" s="33">
        <f t="shared" si="1"/>
        <v>4.8001816804353004E-2</v>
      </c>
    </row>
    <row r="50" spans="2:46">
      <c r="B50" s="80" t="s">
        <v>333</v>
      </c>
      <c r="C50" s="33" t="str">
        <f>IFERROR(SUM('Datos Generales'!C299:C300)/SUM('Datos Generales'!C260:C261),"")</f>
        <v/>
      </c>
      <c r="D50" s="33" t="str">
        <f>IFERROR(SUM('Datos Generales'!D299:D300)/SUM('Datos Generales'!D260:D261),"")</f>
        <v/>
      </c>
      <c r="E50" s="33">
        <f>IFERROR(SUM('Datos Generales'!E299:E300)/SUM('Datos Generales'!E260:E261),"")</f>
        <v>0.39612078883932322</v>
      </c>
      <c r="F50" s="33" t="str">
        <f>IFERROR(SUM('Datos Generales'!F299:F300)/SUM('Datos Generales'!F260:F261),"")</f>
        <v/>
      </c>
      <c r="G50" s="33" t="str">
        <f>IFERROR(SUM('Datos Generales'!G299:G300)/SUM('Datos Generales'!G260:G261),"")</f>
        <v/>
      </c>
      <c r="H50" s="33">
        <f>IFERROR(SUM('Datos Generales'!H299:H300)/SUM('Datos Generales'!H260:H261),"")</f>
        <v>4.3917435221783051E-5</v>
      </c>
      <c r="I50" s="33">
        <f>IFERROR(SUM('Datos Generales'!I299:I300)/SUM('Datos Generales'!I260:I261),"")</f>
        <v>0.39820329312847202</v>
      </c>
      <c r="J50" s="33" t="str">
        <f>IFERROR(SUM('Datos Generales'!J299:J300)/SUM('Datos Generales'!J260:J261),"")</f>
        <v/>
      </c>
      <c r="K50" s="33" t="str">
        <f>IFERROR(SUM('Datos Generales'!K299:K300)/SUM('Datos Generales'!K260:K261),"")</f>
        <v/>
      </c>
      <c r="L50" s="33" t="str">
        <f>IFERROR(SUM('Datos Generales'!L299:L300)/SUM('Datos Generales'!L260:L261),"")</f>
        <v/>
      </c>
      <c r="M50" s="33" t="str">
        <f>IFERROR(SUM('Datos Generales'!M299:M300)/SUM('Datos Generales'!M260:M261),"")</f>
        <v/>
      </c>
      <c r="N50" s="33" t="str">
        <f>IFERROR(SUM('Datos Generales'!N299:N300)/SUM('Datos Generales'!N260:N261),"")</f>
        <v/>
      </c>
      <c r="O50" s="33" t="str">
        <f>IFERROR(SUM('Datos Generales'!O299:O300)/SUM('Datos Generales'!O260:O261),"")</f>
        <v/>
      </c>
      <c r="P50" s="33">
        <f>IFERROR(SUM('Datos Generales'!P299:P300)/SUM('Datos Generales'!P260:P261),"")</f>
        <v>-12.117647058823529</v>
      </c>
      <c r="Q50" s="33" t="str">
        <f>IFERROR(SUM('Datos Generales'!Q299:Q300)/SUM('Datos Generales'!Q260:Q261),"")</f>
        <v/>
      </c>
      <c r="R50" s="33">
        <f>IFERROR(SUM('Datos Generales'!R299:R300)/SUM('Datos Generales'!R260:R261),"")</f>
        <v>6.6068230463460446E-3</v>
      </c>
      <c r="S50" s="33" t="str">
        <f>IFERROR(SUM('Datos Generales'!S299:S300)/SUM('Datos Generales'!S260:S261),"")</f>
        <v/>
      </c>
      <c r="T50" s="33">
        <f>IFERROR(SUM('Datos Generales'!T299:T300)/SUM('Datos Generales'!T260:T261),"")</f>
        <v>6.5990485287550235E-2</v>
      </c>
      <c r="U50" s="33" t="str">
        <f>IFERROR(SUM('Datos Generales'!U299:U300)/SUM('Datos Generales'!U260:U261),"")</f>
        <v/>
      </c>
      <c r="V50" s="33">
        <f>IFERROR(SUM('Datos Generales'!V299:V300)/SUM('Datos Generales'!V260:V261),"")</f>
        <v>6.2565684146425309E-3</v>
      </c>
      <c r="W50" s="33" t="str">
        <f>IFERROR(SUM('Datos Generales'!W299:W300)/SUM('Datos Generales'!W260:W261),"")</f>
        <v/>
      </c>
      <c r="X50" s="33">
        <f>IFERROR(SUM('Datos Generales'!X299:X300)/SUM('Datos Generales'!X260:X261),"")</f>
        <v>1.5016952470789247E-4</v>
      </c>
      <c r="Y50" s="33">
        <f>IFERROR(SUM('Datos Generales'!Y299:Y300)/SUM('Datos Generales'!Y260:Y261),"")</f>
        <v>2.542946700529029E-2</v>
      </c>
      <c r="Z50" s="33">
        <f>IFERROR(SUM('Datos Generales'!Z299:Z300)/SUM('Datos Generales'!Z260:Z261),"")</f>
        <v>0</v>
      </c>
      <c r="AA50" s="33" t="str">
        <f>IFERROR(SUM('Datos Generales'!AA299:AA300)/SUM('Datos Generales'!AA260:AA261),"")</f>
        <v/>
      </c>
      <c r="AB50" s="33">
        <f>IFERROR(SUM('Datos Generales'!AB299:AB300)/SUM('Datos Generales'!AB260:AB261),"")</f>
        <v>7.489101052434767E-2</v>
      </c>
      <c r="AC50" s="33" t="str">
        <f>IFERROR(SUM('Datos Generales'!AC299:AC300)/SUM('Datos Generales'!AC260:AC261),"")</f>
        <v/>
      </c>
      <c r="AD50" s="33" t="str">
        <f>IFERROR(SUM('Datos Generales'!AD299:AD300)/SUM('Datos Generales'!AD260:AD261),"")</f>
        <v/>
      </c>
      <c r="AE50" s="33" t="str">
        <f>IFERROR(SUM('Datos Generales'!AE299:AE300)/SUM('Datos Generales'!AE260:AE261),"")</f>
        <v/>
      </c>
      <c r="AF50" s="33" t="str">
        <f>IFERROR(SUM('Datos Generales'!AF299:AF300)/SUM('Datos Generales'!AF260:AF261),"")</f>
        <v/>
      </c>
      <c r="AG50" s="33" t="str">
        <f>IFERROR(SUM('Datos Generales'!AG299:AG300)/SUM('Datos Generales'!AG260:AG261),"")</f>
        <v/>
      </c>
      <c r="AH50" s="33" t="str">
        <f>IFERROR(SUM('Datos Generales'!AH299:AH300)/SUM('Datos Generales'!AH260:AH261),"")</f>
        <v/>
      </c>
      <c r="AI50" s="33" t="str">
        <f>IFERROR(SUM('Datos Generales'!AI299:AI300)/SUM('Datos Generales'!AI260:AI261),"")</f>
        <v/>
      </c>
      <c r="AJ50" s="33" t="str">
        <f>IFERROR(SUM('Datos Generales'!AJ299:AJ300)/SUM('Datos Generales'!AJ260:AJ261),"")</f>
        <v/>
      </c>
      <c r="AK50" s="33" t="str">
        <f>IFERROR(SUM('Datos Generales'!AK299:AK300)/SUM('Datos Generales'!AK260:AK261),"")</f>
        <v/>
      </c>
      <c r="AL50" s="33" t="str">
        <f>IFERROR(SUM('Datos Generales'!AL299:AL300)/SUM('Datos Generales'!AL260:AL261),"")</f>
        <v/>
      </c>
      <c r="AM50" s="33" t="str">
        <f>IFERROR(SUM('Datos Generales'!AM299:AM300)/SUM('Datos Generales'!AM260:AM261),"")</f>
        <v/>
      </c>
      <c r="AN50" s="33" t="str">
        <f>IFERROR(SUM('Datos Generales'!AN299:AN300)/SUM('Datos Generales'!AN260:AN261),"")</f>
        <v/>
      </c>
      <c r="AO50" s="33" t="str">
        <f>IFERROR(SUM('Datos Generales'!AO299:AO300)/SUM('Datos Generales'!AO260:AO261),"")</f>
        <v/>
      </c>
      <c r="AP50" s="33" t="str">
        <f>IFERROR(SUM('Datos Generales'!AP299:AP300)/SUM('Datos Generales'!AP260:AP261),"")</f>
        <v/>
      </c>
      <c r="AQ50" s="33">
        <f>IFERROR(SUM('Datos Generales'!AQ299:AQ300)/SUM('Datos Generales'!AQ260:AQ261),"")</f>
        <v>1.8972200517774852E-2</v>
      </c>
      <c r="AR50" s="81"/>
      <c r="AS50" s="33">
        <f>IFERROR(SUM('Datos Generales'!AS299:AS300)/SUM('Datos Generales'!AS260:AS261),"")</f>
        <v>1.7074084639390839E-2</v>
      </c>
      <c r="AT50" s="33">
        <f>AQ50-AS50</f>
        <v>1.8981158783840137E-3</v>
      </c>
    </row>
    <row r="51" spans="2:46">
      <c r="B51" s="80" t="s">
        <v>334</v>
      </c>
      <c r="C51" s="33">
        <f>IFERROR(SUM('Datos Generales'!C301:C303)/SUM('Datos Generales'!C262:C264),"")</f>
        <v>0.23436472664410612</v>
      </c>
      <c r="D51" s="33" t="str">
        <f>IFERROR(SUM('Datos Generales'!D301:D303)/SUM('Datos Generales'!D262:D264),"")</f>
        <v/>
      </c>
      <c r="E51" s="33">
        <f>IFERROR(SUM('Datos Generales'!E301:E303)/SUM('Datos Generales'!E262:E264),"")</f>
        <v>0.37507124384433277</v>
      </c>
      <c r="F51" s="33" t="str">
        <f>IFERROR(SUM('Datos Generales'!F301:F303)/SUM('Datos Generales'!F262:F264),"")</f>
        <v/>
      </c>
      <c r="G51" s="33" t="str">
        <f>IFERROR(SUM('Datos Generales'!G301:G303)/SUM('Datos Generales'!G262:G264),"")</f>
        <v/>
      </c>
      <c r="H51" s="33">
        <f>IFERROR(SUM('Datos Generales'!H301:H303)/SUM('Datos Generales'!H262:H264),"")</f>
        <v>0.60119334424364168</v>
      </c>
      <c r="I51" s="33">
        <f>IFERROR(SUM('Datos Generales'!I301:I303)/SUM('Datos Generales'!I262:I264),"")</f>
        <v>0.38302588112302799</v>
      </c>
      <c r="J51" s="33">
        <f>IFERROR(SUM('Datos Generales'!J301:J303)/SUM('Datos Generales'!J262:J264),"")</f>
        <v>8.8885400313971741E-2</v>
      </c>
      <c r="K51" s="33" t="str">
        <f>IFERROR(SUM('Datos Generales'!K301:K303)/SUM('Datos Generales'!K262:K264),"")</f>
        <v/>
      </c>
      <c r="L51" s="33">
        <f>IFERROR(SUM('Datos Generales'!L301:L303)/SUM('Datos Generales'!L262:L264),"")</f>
        <v>0.49987742093650406</v>
      </c>
      <c r="M51" s="33" t="str">
        <f>IFERROR(SUM('Datos Generales'!M301:M303)/SUM('Datos Generales'!M262:M264),"")</f>
        <v/>
      </c>
      <c r="N51" s="33" t="str">
        <f>IFERROR(SUM('Datos Generales'!N301:N303)/SUM('Datos Generales'!N262:N264),"")</f>
        <v/>
      </c>
      <c r="O51" s="33" t="str">
        <f>IFERROR(SUM('Datos Generales'!O301:O303)/SUM('Datos Generales'!O262:O264),"")</f>
        <v/>
      </c>
      <c r="P51" s="33">
        <f>IFERROR(SUM('Datos Generales'!P301:P303)/SUM('Datos Generales'!P262:P264),"")</f>
        <v>0.7324997235207934</v>
      </c>
      <c r="Q51" s="33" t="str">
        <f>IFERROR(SUM('Datos Generales'!Q301:Q303)/SUM('Datos Generales'!Q262:Q264),"")</f>
        <v/>
      </c>
      <c r="R51" s="33">
        <f>IFERROR(SUM('Datos Generales'!R301:R303)/SUM('Datos Generales'!R262:R264),"")</f>
        <v>0.14190785639385897</v>
      </c>
      <c r="S51" s="33" t="str">
        <f>IFERROR(SUM('Datos Generales'!S301:S303)/SUM('Datos Generales'!S262:S264),"")</f>
        <v/>
      </c>
      <c r="T51" s="33">
        <f>IFERROR(SUM('Datos Generales'!T301:T303)/SUM('Datos Generales'!T262:T264),"")</f>
        <v>0.34186735690111214</v>
      </c>
      <c r="U51" s="33" t="str">
        <f>IFERROR(SUM('Datos Generales'!U301:U303)/SUM('Datos Generales'!U262:U264),"")</f>
        <v/>
      </c>
      <c r="V51" s="33">
        <f>IFERROR(SUM('Datos Generales'!V301:V303)/SUM('Datos Generales'!V262:V264),"")</f>
        <v>0.20283330071263825</v>
      </c>
      <c r="W51" s="33" t="str">
        <f>IFERROR(SUM('Datos Generales'!W301:W303)/SUM('Datos Generales'!W262:W264),"")</f>
        <v/>
      </c>
      <c r="X51" s="33">
        <f>IFERROR(SUM('Datos Generales'!X301:X303)/SUM('Datos Generales'!X262:X264),"")</f>
        <v>5.0843245407539853E-3</v>
      </c>
      <c r="Y51" s="33">
        <f>IFERROR(SUM('Datos Generales'!Y301:Y303)/SUM('Datos Generales'!Y262:Y264),"")</f>
        <v>0.17885742412123937</v>
      </c>
      <c r="Z51" s="33">
        <f>IFERROR(SUM('Datos Generales'!Z301:Z303)/SUM('Datos Generales'!Z262:Z264),"")</f>
        <v>0.44017873426956045</v>
      </c>
      <c r="AA51" s="33">
        <f>IFERROR(SUM('Datos Generales'!AA301:AA303)/SUM('Datos Generales'!AA262:AA264),"")</f>
        <v>0.43898423336522252</v>
      </c>
      <c r="AB51" s="33">
        <f>IFERROR(SUM('Datos Generales'!AB301:AB303)/SUM('Datos Generales'!AB262:AB264),"")</f>
        <v>0.42698008180739361</v>
      </c>
      <c r="AC51" s="33" t="str">
        <f>IFERROR(SUM('Datos Generales'!AC301:AC303)/SUM('Datos Generales'!AC262:AC264),"")</f>
        <v/>
      </c>
      <c r="AD51" s="33" t="str">
        <f>IFERROR(SUM('Datos Generales'!AD301:AD303)/SUM('Datos Generales'!AD262:AD264),"")</f>
        <v/>
      </c>
      <c r="AE51" s="33" t="str">
        <f>IFERROR(SUM('Datos Generales'!AE301:AE303)/SUM('Datos Generales'!AE262:AE264),"")</f>
        <v/>
      </c>
      <c r="AF51" s="33" t="str">
        <f>IFERROR(SUM('Datos Generales'!AF301:AF303)/SUM('Datos Generales'!AF262:AF264),"")</f>
        <v/>
      </c>
      <c r="AG51" s="33" t="str">
        <f>IFERROR(SUM('Datos Generales'!AG301:AG303)/SUM('Datos Generales'!AG262:AG264),"")</f>
        <v/>
      </c>
      <c r="AH51" s="33" t="str">
        <f>IFERROR(SUM('Datos Generales'!AH301:AH303)/SUM('Datos Generales'!AH262:AH264),"")</f>
        <v/>
      </c>
      <c r="AI51" s="33" t="str">
        <f>IFERROR(SUM('Datos Generales'!AI301:AI303)/SUM('Datos Generales'!AI262:AI264),"")</f>
        <v/>
      </c>
      <c r="AJ51" s="33" t="str">
        <f>IFERROR(SUM('Datos Generales'!AJ301:AJ303)/SUM('Datos Generales'!AJ262:AJ264),"")</f>
        <v/>
      </c>
      <c r="AK51" s="33" t="str">
        <f>IFERROR(SUM('Datos Generales'!AK301:AK303)/SUM('Datos Generales'!AK262:AK264),"")</f>
        <v/>
      </c>
      <c r="AL51" s="33" t="str">
        <f>IFERROR(SUM('Datos Generales'!AL301:AL303)/SUM('Datos Generales'!AL262:AL264),"")</f>
        <v/>
      </c>
      <c r="AM51" s="33" t="str">
        <f>IFERROR(SUM('Datos Generales'!AM301:AM303)/SUM('Datos Generales'!AM262:AM264),"")</f>
        <v/>
      </c>
      <c r="AN51" s="33" t="str">
        <f>IFERROR(SUM('Datos Generales'!AN301:AN303)/SUM('Datos Generales'!AN262:AN264),"")</f>
        <v/>
      </c>
      <c r="AO51" s="33" t="str">
        <f>IFERROR(SUM('Datos Generales'!AO301:AO303)/SUM('Datos Generales'!AO262:AO264),"")</f>
        <v/>
      </c>
      <c r="AP51" s="33" t="str">
        <f>IFERROR(SUM('Datos Generales'!AP301:AP303)/SUM('Datos Generales'!AP262:AP264),"")</f>
        <v/>
      </c>
      <c r="AQ51" s="33">
        <f>IFERROR(SUM('Datos Generales'!AQ301:AQ303)/SUM('Datos Generales'!AQ262:AQ264),"")</f>
        <v>0.29006956218633395</v>
      </c>
      <c r="AR51" s="81"/>
      <c r="AS51" s="33">
        <f>IFERROR(SUM('Datos Generales'!AS301:AS303)/SUM('Datos Generales'!AS262:AS264),"")</f>
        <v>0.32003121190027356</v>
      </c>
      <c r="AT51" s="33">
        <f t="shared" si="1"/>
        <v>-2.9961649713939609E-2</v>
      </c>
    </row>
    <row r="52" spans="2:46">
      <c r="B52" s="80" t="s">
        <v>335</v>
      </c>
      <c r="C52" s="33">
        <f>IFERROR(SUM('Datos Generales'!C304:C307)/SUM('Datos Generales'!C265:C268),"")</f>
        <v>7.3400461898078848E-2</v>
      </c>
      <c r="D52" s="33" t="str">
        <f>IFERROR(SUM('Datos Generales'!D304:D307)/SUM('Datos Generales'!D265:D268),"")</f>
        <v/>
      </c>
      <c r="E52" s="33">
        <f>IFERROR(SUM('Datos Generales'!E304:E307)/SUM('Datos Generales'!E265:E268),"")</f>
        <v>0.26963050767844826</v>
      </c>
      <c r="F52" s="33" t="str">
        <f>IFERROR(SUM('Datos Generales'!F304:F307)/SUM('Datos Generales'!F265:F268),"")</f>
        <v/>
      </c>
      <c r="G52" s="33" t="str">
        <f>IFERROR(SUM('Datos Generales'!G304:G307)/SUM('Datos Generales'!G265:G268),"")</f>
        <v/>
      </c>
      <c r="H52" s="33">
        <f>IFERROR(SUM('Datos Generales'!H304:H307)/SUM('Datos Generales'!H265:H268),"")</f>
        <v>-3.1014969699402015E-3</v>
      </c>
      <c r="I52" s="33">
        <f>IFERROR(SUM('Datos Generales'!I304:I307)/SUM('Datos Generales'!I265:I268),"")</f>
        <v>0.11224200357065389</v>
      </c>
      <c r="J52" s="33">
        <f>IFERROR(SUM('Datos Generales'!J304:J307)/SUM('Datos Generales'!J265:J268),"")</f>
        <v>0.13775371166675515</v>
      </c>
      <c r="K52" s="33" t="str">
        <f>IFERROR(SUM('Datos Generales'!K304:K307)/SUM('Datos Generales'!K265:K268),"")</f>
        <v/>
      </c>
      <c r="L52" s="33">
        <f>IFERROR(SUM('Datos Generales'!L304:L307)/SUM('Datos Generales'!L265:L268),"")</f>
        <v>0.30934397928355634</v>
      </c>
      <c r="M52" s="33" t="str">
        <f>IFERROR(SUM('Datos Generales'!M304:M307)/SUM('Datos Generales'!M265:M268),"")</f>
        <v/>
      </c>
      <c r="N52" s="33" t="str">
        <f>IFERROR(SUM('Datos Generales'!N304:N307)/SUM('Datos Generales'!N265:N268),"")</f>
        <v/>
      </c>
      <c r="O52" s="33" t="str">
        <f>IFERROR(SUM('Datos Generales'!O304:O307)/SUM('Datos Generales'!O265:O268),"")</f>
        <v/>
      </c>
      <c r="P52" s="33">
        <f>IFERROR(SUM('Datos Generales'!P304:P307)/SUM('Datos Generales'!P265:P268),"")</f>
        <v>0.4051119278316071</v>
      </c>
      <c r="Q52" s="33" t="str">
        <f>IFERROR(SUM('Datos Generales'!Q304:Q307)/SUM('Datos Generales'!Q265:Q268),"")</f>
        <v/>
      </c>
      <c r="R52" s="33">
        <f>IFERROR(SUM('Datos Generales'!R304:R307)/SUM('Datos Generales'!R265:R268),"")</f>
        <v>0.43787637358035447</v>
      </c>
      <c r="S52" s="33" t="str">
        <f>IFERROR(SUM('Datos Generales'!S304:S307)/SUM('Datos Generales'!S265:S268),"")</f>
        <v/>
      </c>
      <c r="T52" s="33">
        <f>IFERROR(SUM('Datos Generales'!T304:T307)/SUM('Datos Generales'!T265:T268),"")</f>
        <v>0.24225555873306306</v>
      </c>
      <c r="U52" s="33" t="str">
        <f>IFERROR(SUM('Datos Generales'!U304:U307)/SUM('Datos Generales'!U265:U268),"")</f>
        <v/>
      </c>
      <c r="V52" s="33">
        <f>IFERROR(SUM('Datos Generales'!V304:V307)/SUM('Datos Generales'!V265:V268),"")</f>
        <v>0.10680594207510494</v>
      </c>
      <c r="W52" s="33" t="str">
        <f>IFERROR(SUM('Datos Generales'!W304:W307)/SUM('Datos Generales'!W265:W268),"")</f>
        <v/>
      </c>
      <c r="X52" s="33">
        <f>IFERROR(SUM('Datos Generales'!X304:X307)/SUM('Datos Generales'!X265:X268),"")</f>
        <v>4.6443653969143274E-2</v>
      </c>
      <c r="Y52" s="33">
        <f>IFERROR(SUM('Datos Generales'!Y304:Y307)/SUM('Datos Generales'!Y265:Y268),"")</f>
        <v>0.16799370461581103</v>
      </c>
      <c r="Z52" s="33" t="str">
        <f>IFERROR(SUM('Datos Generales'!Z304:Z307)/SUM('Datos Generales'!Z265:Z268),"")</f>
        <v/>
      </c>
      <c r="AA52" s="33">
        <f>IFERROR(SUM('Datos Generales'!AA304:AA307)/SUM('Datos Generales'!AA265:AA268),"")</f>
        <v>0.35616050710283548</v>
      </c>
      <c r="AB52" s="33">
        <f>IFERROR(SUM('Datos Generales'!AB304:AB307)/SUM('Datos Generales'!AB265:AB268),"")</f>
        <v>0.35347789737855734</v>
      </c>
      <c r="AC52" s="33" t="str">
        <f>IFERROR(SUM('Datos Generales'!AC304:AC307)/SUM('Datos Generales'!AC265:AC268),"")</f>
        <v/>
      </c>
      <c r="AD52" s="33" t="str">
        <f>IFERROR(SUM('Datos Generales'!AD304:AD307)/SUM('Datos Generales'!AD265:AD268),"")</f>
        <v/>
      </c>
      <c r="AE52" s="33" t="str">
        <f>IFERROR(SUM('Datos Generales'!AE304:AE307)/SUM('Datos Generales'!AE265:AE268),"")</f>
        <v/>
      </c>
      <c r="AF52" s="33" t="str">
        <f>IFERROR(SUM('Datos Generales'!AF304:AF307)/SUM('Datos Generales'!AF265:AF268),"")</f>
        <v/>
      </c>
      <c r="AG52" s="33" t="str">
        <f>IFERROR(SUM('Datos Generales'!AG304:AG307)/SUM('Datos Generales'!AG265:AG268),"")</f>
        <v/>
      </c>
      <c r="AH52" s="33" t="str">
        <f>IFERROR(SUM('Datos Generales'!AH304:AH307)/SUM('Datos Generales'!AH265:AH268),"")</f>
        <v/>
      </c>
      <c r="AI52" s="33" t="str">
        <f>IFERROR(SUM('Datos Generales'!AI304:AI307)/SUM('Datos Generales'!AI265:AI268),"")</f>
        <v/>
      </c>
      <c r="AJ52" s="33" t="str">
        <f>IFERROR(SUM('Datos Generales'!AJ304:AJ307)/SUM('Datos Generales'!AJ265:AJ268),"")</f>
        <v/>
      </c>
      <c r="AK52" s="33" t="str">
        <f>IFERROR(SUM('Datos Generales'!AK304:AK307)/SUM('Datos Generales'!AK265:AK268),"")</f>
        <v/>
      </c>
      <c r="AL52" s="33" t="str">
        <f>IFERROR(SUM('Datos Generales'!AL304:AL307)/SUM('Datos Generales'!AL265:AL268),"")</f>
        <v/>
      </c>
      <c r="AM52" s="33" t="str">
        <f>IFERROR(SUM('Datos Generales'!AM304:AM307)/SUM('Datos Generales'!AM265:AM268),"")</f>
        <v/>
      </c>
      <c r="AN52" s="33" t="str">
        <f>IFERROR(SUM('Datos Generales'!AN304:AN307)/SUM('Datos Generales'!AN265:AN268),"")</f>
        <v/>
      </c>
      <c r="AO52" s="33" t="str">
        <f>IFERROR(SUM('Datos Generales'!AO304:AO307)/SUM('Datos Generales'!AO265:AO268),"")</f>
        <v/>
      </c>
      <c r="AP52" s="33" t="str">
        <f>IFERROR(SUM('Datos Generales'!AP304:AP307)/SUM('Datos Generales'!AP265:AP268),"")</f>
        <v/>
      </c>
      <c r="AQ52" s="33">
        <f>IFERROR(SUM('Datos Generales'!AQ304:AQ307)/SUM('Datos Generales'!AQ265:AQ268),"")</f>
        <v>0.22042051152826</v>
      </c>
      <c r="AR52" s="81"/>
      <c r="AS52" s="33">
        <f>IFERROR(SUM('Datos Generales'!AS304:AS307)/SUM('Datos Generales'!AS265:AS268),"")</f>
        <v>0.16712033823435479</v>
      </c>
      <c r="AT52" s="33">
        <f t="shared" si="1"/>
        <v>5.3300173293905212E-2</v>
      </c>
    </row>
    <row r="53" spans="2:46">
      <c r="B53" s="80" t="s">
        <v>336</v>
      </c>
      <c r="C53" s="33" t="str">
        <f>IFERROR(SUM('Datos Generales'!C315:C317)/SUM('Datos Generales'!C276:C278),"")</f>
        <v/>
      </c>
      <c r="D53" s="33" t="str">
        <f>IFERROR(SUM('Datos Generales'!D315:D317)/SUM('Datos Generales'!D276:D278),"")</f>
        <v/>
      </c>
      <c r="E53" s="33" t="str">
        <f>IFERROR(SUM('Datos Generales'!E315:E317)/SUM('Datos Generales'!E276:E278),"")</f>
        <v/>
      </c>
      <c r="F53" s="33" t="str">
        <f>IFERROR(SUM('Datos Generales'!F315:F317)/SUM('Datos Generales'!F276:F278),"")</f>
        <v/>
      </c>
      <c r="G53" s="33">
        <f>IFERROR(SUM('Datos Generales'!G315:G317)/SUM('Datos Generales'!G276:G278),"")</f>
        <v>0.12400916989457496</v>
      </c>
      <c r="H53" s="33" t="str">
        <f>IFERROR(SUM('Datos Generales'!H315:H317)/SUM('Datos Generales'!H276:H278),"")</f>
        <v/>
      </c>
      <c r="I53" s="33" t="str">
        <f>IFERROR(SUM('Datos Generales'!I315:I317)/SUM('Datos Generales'!I276:I278),"")</f>
        <v/>
      </c>
      <c r="J53" s="33" t="str">
        <f>IFERROR(SUM('Datos Generales'!J315:J317)/SUM('Datos Generales'!J276:J278),"")</f>
        <v/>
      </c>
      <c r="K53" s="33">
        <f>IFERROR(SUM('Datos Generales'!K315:K317)/SUM('Datos Generales'!K276:K278),"")</f>
        <v>0.60030351511068925</v>
      </c>
      <c r="L53" s="33" t="str">
        <f>IFERROR(SUM('Datos Generales'!L315:L317)/SUM('Datos Generales'!L276:L278),"")</f>
        <v/>
      </c>
      <c r="M53" s="33">
        <f>IFERROR(SUM('Datos Generales'!M315:M317)/SUM('Datos Generales'!M276:M278),"")</f>
        <v>0.18645212162556779</v>
      </c>
      <c r="N53" s="33">
        <f>IFERROR(SUM('Datos Generales'!N315:N317)/SUM('Datos Generales'!N276:N278),"")</f>
        <v>0.41972069613408819</v>
      </c>
      <c r="O53" s="33" t="str">
        <f>IFERROR(SUM('Datos Generales'!O315:O317)/SUM('Datos Generales'!O276:O278),"")</f>
        <v/>
      </c>
      <c r="P53" s="33" t="str">
        <f>IFERROR(SUM('Datos Generales'!P315:P317)/SUM('Datos Generales'!P276:P278),"")</f>
        <v/>
      </c>
      <c r="Q53" s="33" t="str">
        <f>IFERROR(SUM('Datos Generales'!Q315:Q317)/SUM('Datos Generales'!Q276:Q278),"")</f>
        <v/>
      </c>
      <c r="R53" s="33" t="str">
        <f>IFERROR(SUM('Datos Generales'!R315:R317)/SUM('Datos Generales'!R276:R278),"")</f>
        <v/>
      </c>
      <c r="S53" s="33" t="str">
        <f>IFERROR(SUM('Datos Generales'!S315:S317)/SUM('Datos Generales'!S276:S278),"")</f>
        <v/>
      </c>
      <c r="T53" s="33" t="str">
        <f>IFERROR(SUM('Datos Generales'!T315:T317)/SUM('Datos Generales'!T276:T278),"")</f>
        <v/>
      </c>
      <c r="U53" s="33">
        <f>IFERROR(SUM('Datos Generales'!U315:U317)/SUM('Datos Generales'!U276:U278),"")</f>
        <v>0.15712158284778821</v>
      </c>
      <c r="V53" s="33" t="str">
        <f>IFERROR(SUM('Datos Generales'!V315:V317)/SUM('Datos Generales'!V276:V278),"")</f>
        <v/>
      </c>
      <c r="W53" s="33">
        <f>IFERROR(SUM('Datos Generales'!W315:W317)/SUM('Datos Generales'!W276:W278),"")</f>
        <v>0.24541241816495835</v>
      </c>
      <c r="X53" s="33" t="str">
        <f>IFERROR(SUM('Datos Generales'!X315:X317)/SUM('Datos Generales'!X276:X278),"")</f>
        <v/>
      </c>
      <c r="Y53" s="33" t="str">
        <f>IFERROR(SUM('Datos Generales'!Y315:Y317)/SUM('Datos Generales'!Y276:Y278),"")</f>
        <v/>
      </c>
      <c r="Z53" s="33" t="str">
        <f>IFERROR(SUM('Datos Generales'!Z315:Z317)/SUM('Datos Generales'!Z276:Z278),"")</f>
        <v/>
      </c>
      <c r="AA53" s="33" t="str">
        <f>IFERROR(SUM('Datos Generales'!AA315:AA317)/SUM('Datos Generales'!AA276:AA278),"")</f>
        <v/>
      </c>
      <c r="AB53" s="33" t="str">
        <f>IFERROR(SUM('Datos Generales'!AB315:AB317)/SUM('Datos Generales'!AB276:AB278),"")</f>
        <v/>
      </c>
      <c r="AC53" s="33" t="str">
        <f>IFERROR(SUM('Datos Generales'!AC315:AC317)/SUM('Datos Generales'!AC276:AC278),"")</f>
        <v/>
      </c>
      <c r="AD53" s="33" t="str">
        <f>IFERROR(SUM('Datos Generales'!AD315:AD317)/SUM('Datos Generales'!AD276:AD278),"")</f>
        <v/>
      </c>
      <c r="AE53" s="33" t="str">
        <f>IFERROR(SUM('Datos Generales'!AE315:AE317)/SUM('Datos Generales'!AE276:AE278),"")</f>
        <v/>
      </c>
      <c r="AF53" s="33" t="str">
        <f>IFERROR(SUM('Datos Generales'!AF315:AF317)/SUM('Datos Generales'!AF276:AF278),"")</f>
        <v/>
      </c>
      <c r="AG53" s="33" t="str">
        <f>IFERROR(SUM('Datos Generales'!AG315:AG317)/SUM('Datos Generales'!AG276:AG278),"")</f>
        <v/>
      </c>
      <c r="AH53" s="33" t="str">
        <f>IFERROR(SUM('Datos Generales'!AH315:AH317)/SUM('Datos Generales'!AH276:AH278),"")</f>
        <v/>
      </c>
      <c r="AI53" s="33" t="str">
        <f>IFERROR(SUM('Datos Generales'!AI315:AI317)/SUM('Datos Generales'!AI276:AI278),"")</f>
        <v/>
      </c>
      <c r="AJ53" s="33" t="str">
        <f>IFERROR(SUM('Datos Generales'!AJ315:AJ317)/SUM('Datos Generales'!AJ276:AJ278),"")</f>
        <v/>
      </c>
      <c r="AK53" s="33" t="str">
        <f>IFERROR(SUM('Datos Generales'!AK315:AK317)/SUM('Datos Generales'!AK276:AK278),"")</f>
        <v/>
      </c>
      <c r="AL53" s="33" t="str">
        <f>IFERROR(SUM('Datos Generales'!AL315:AL317)/SUM('Datos Generales'!AL276:AL278),"")</f>
        <v/>
      </c>
      <c r="AM53" s="33" t="str">
        <f>IFERROR(SUM('Datos Generales'!AM315:AM317)/SUM('Datos Generales'!AM276:AM278),"")</f>
        <v/>
      </c>
      <c r="AN53" s="33" t="str">
        <f>IFERROR(SUM('Datos Generales'!AN315:AN317)/SUM('Datos Generales'!AN276:AN278),"")</f>
        <v/>
      </c>
      <c r="AO53" s="33" t="str">
        <f>IFERROR(SUM('Datos Generales'!AO315:AO317)/SUM('Datos Generales'!AO276:AO278),"")</f>
        <v/>
      </c>
      <c r="AP53" s="33" t="str">
        <f>IFERROR(SUM('Datos Generales'!AP315:AP317)/SUM('Datos Generales'!AP276:AP278),"")</f>
        <v/>
      </c>
      <c r="AQ53" s="33">
        <f>IFERROR(SUM('Datos Generales'!AQ315:AQ317)/SUM('Datos Generales'!AQ276:AQ278),"")</f>
        <v>0.30514924382599673</v>
      </c>
      <c r="AR53" s="81"/>
      <c r="AS53" s="33">
        <f>IFERROR(SUM('Datos Generales'!AS315:AS317)/SUM('Datos Generales'!AS276:AS278),"")</f>
        <v>0.26844494163077681</v>
      </c>
      <c r="AT53" s="33">
        <f t="shared" si="1"/>
        <v>3.6704302195219918E-2</v>
      </c>
    </row>
    <row r="55" spans="2:46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6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6" hidden="1">
      <c r="B57" s="49" t="s">
        <v>102</v>
      </c>
      <c r="C57" s="50">
        <f>IFERROR(RANK(C59,$C$59:$AP$59,0),"")</f>
        <v>20</v>
      </c>
      <c r="D57" s="50" t="str">
        <f t="shared" ref="D57:AP57" si="2">IFERROR(RANK(D59,$C$59:$AP$59,0),"")</f>
        <v/>
      </c>
      <c r="E57" s="50">
        <f t="shared" si="2"/>
        <v>5</v>
      </c>
      <c r="F57" s="50">
        <f t="shared" si="2"/>
        <v>1</v>
      </c>
      <c r="G57" s="50">
        <f t="shared" si="2"/>
        <v>23</v>
      </c>
      <c r="H57" s="50">
        <f t="shared" si="2"/>
        <v>24</v>
      </c>
      <c r="I57" s="50">
        <f t="shared" si="2"/>
        <v>15</v>
      </c>
      <c r="J57" s="50">
        <f t="shared" si="2"/>
        <v>26</v>
      </c>
      <c r="K57" s="50">
        <f t="shared" si="2"/>
        <v>12</v>
      </c>
      <c r="L57" s="50">
        <f t="shared" si="2"/>
        <v>6</v>
      </c>
      <c r="M57" s="50">
        <f t="shared" si="2"/>
        <v>21</v>
      </c>
      <c r="N57" s="50">
        <f t="shared" si="2"/>
        <v>18</v>
      </c>
      <c r="O57" s="50">
        <f t="shared" si="2"/>
        <v>3</v>
      </c>
      <c r="P57" s="50">
        <f t="shared" si="2"/>
        <v>7</v>
      </c>
      <c r="Q57" s="50">
        <f t="shared" si="2"/>
        <v>2</v>
      </c>
      <c r="R57" s="50">
        <f t="shared" si="2"/>
        <v>9</v>
      </c>
      <c r="S57" s="50">
        <f t="shared" si="2"/>
        <v>11</v>
      </c>
      <c r="T57" s="50">
        <f t="shared" si="2"/>
        <v>10</v>
      </c>
      <c r="U57" s="50">
        <f t="shared" si="2"/>
        <v>25</v>
      </c>
      <c r="V57" s="50">
        <f t="shared" si="2"/>
        <v>19</v>
      </c>
      <c r="W57" s="50">
        <f t="shared" si="2"/>
        <v>22</v>
      </c>
      <c r="X57" s="50">
        <f t="shared" si="2"/>
        <v>27</v>
      </c>
      <c r="Y57" s="50">
        <f t="shared" si="2"/>
        <v>14</v>
      </c>
      <c r="Z57" s="50">
        <f t="shared" si="2"/>
        <v>16</v>
      </c>
      <c r="AA57" s="50">
        <f t="shared" si="2"/>
        <v>8</v>
      </c>
      <c r="AB57" s="50">
        <f t="shared" si="2"/>
        <v>13</v>
      </c>
      <c r="AC57" s="50">
        <f t="shared" si="2"/>
        <v>4</v>
      </c>
      <c r="AD57" s="50">
        <f t="shared" si="2"/>
        <v>17</v>
      </c>
      <c r="AE57" s="50" t="str">
        <f t="shared" si="2"/>
        <v/>
      </c>
      <c r="AF57" s="50" t="str">
        <f t="shared" si="2"/>
        <v/>
      </c>
      <c r="AG57" s="50" t="str">
        <f t="shared" si="2"/>
        <v/>
      </c>
      <c r="AH57" s="50" t="str">
        <f t="shared" si="2"/>
        <v/>
      </c>
      <c r="AI57" s="50" t="str">
        <f t="shared" si="2"/>
        <v/>
      </c>
      <c r="AJ57" s="50" t="str">
        <f t="shared" si="2"/>
        <v/>
      </c>
      <c r="AK57" s="50" t="str">
        <f t="shared" si="2"/>
        <v/>
      </c>
      <c r="AL57" s="50" t="str">
        <f t="shared" si="2"/>
        <v/>
      </c>
      <c r="AM57" s="50" t="str">
        <f t="shared" si="2"/>
        <v/>
      </c>
      <c r="AN57" s="50" t="str">
        <f t="shared" si="2"/>
        <v/>
      </c>
      <c r="AO57" s="50" t="str">
        <f t="shared" si="2"/>
        <v/>
      </c>
      <c r="AP57" s="50" t="str">
        <f t="shared" si="2"/>
        <v/>
      </c>
    </row>
    <row r="58" spans="2:46" hidden="1">
      <c r="C58" s="50" t="str">
        <f>C11</f>
        <v>Ace Seguros</v>
      </c>
      <c r="D58" s="50" t="str">
        <f t="shared" ref="D58:AP58" si="3">D11</f>
        <v>Assurant Chile</v>
      </c>
      <c r="E58" s="50" t="str">
        <f t="shared" si="3"/>
        <v>BCI Seguros</v>
      </c>
      <c r="F58" s="50" t="str">
        <f t="shared" si="3"/>
        <v>Cardif</v>
      </c>
      <c r="G58" s="50" t="str">
        <f t="shared" si="3"/>
        <v>Cesce Chile</v>
      </c>
      <c r="H58" s="50" t="str">
        <f t="shared" si="3"/>
        <v>Chartis</v>
      </c>
      <c r="I58" s="50" t="str">
        <f t="shared" si="3"/>
        <v>Chilena Consolidada</v>
      </c>
      <c r="J58" s="50" t="str">
        <f t="shared" si="3"/>
        <v>Chubb de Chile</v>
      </c>
      <c r="K58" s="50" t="str">
        <f t="shared" si="3"/>
        <v>Coface Chile</v>
      </c>
      <c r="L58" s="50" t="str">
        <f t="shared" si="3"/>
        <v>Consorio Nacional</v>
      </c>
      <c r="M58" s="50" t="str">
        <f t="shared" si="3"/>
        <v>Continental Crédito</v>
      </c>
      <c r="N58" s="50" t="str">
        <f t="shared" si="3"/>
        <v>Euler Hermes</v>
      </c>
      <c r="O58" s="50" t="str">
        <f t="shared" si="3"/>
        <v>FAF International</v>
      </c>
      <c r="P58" s="50" t="str">
        <f t="shared" si="3"/>
        <v>HDI Seguros</v>
      </c>
      <c r="Q58" s="50" t="str">
        <f t="shared" si="3"/>
        <v>Huelen</v>
      </c>
      <c r="R58" s="50" t="str">
        <f t="shared" si="3"/>
        <v>Liberty Seguros</v>
      </c>
      <c r="S58" s="50" t="str">
        <f t="shared" si="3"/>
        <v>M. de Carabineros</v>
      </c>
      <c r="T58" s="50" t="str">
        <f t="shared" si="3"/>
        <v>Magallanes</v>
      </c>
      <c r="U58" s="50" t="str">
        <f t="shared" si="3"/>
        <v>Magallanes Gar. y Cré.</v>
      </c>
      <c r="V58" s="50" t="str">
        <f t="shared" si="3"/>
        <v>Mapfre</v>
      </c>
      <c r="W58" s="50" t="str">
        <f t="shared" si="3"/>
        <v>Mapfre Gar. y Cré.</v>
      </c>
      <c r="X58" s="50" t="str">
        <f t="shared" si="3"/>
        <v>Orion Seguros</v>
      </c>
      <c r="Y58" s="50" t="str">
        <f t="shared" si="3"/>
        <v>Penta Security</v>
      </c>
      <c r="Z58" s="50" t="str">
        <f t="shared" si="3"/>
        <v>QBE Chile</v>
      </c>
      <c r="AA58" s="50" t="str">
        <f t="shared" si="3"/>
        <v>Renta Nacional</v>
      </c>
      <c r="AB58" s="50" t="str">
        <f t="shared" si="3"/>
        <v>RSA Seguros</v>
      </c>
      <c r="AC58" s="50" t="str">
        <f t="shared" si="3"/>
        <v>Zenit Seguros</v>
      </c>
      <c r="AD58" s="50" t="str">
        <f t="shared" si="3"/>
        <v>Zurich Santander</v>
      </c>
      <c r="AE58" s="50" t="str">
        <f t="shared" si="3"/>
        <v/>
      </c>
      <c r="AF58" s="50" t="str">
        <f t="shared" si="3"/>
        <v/>
      </c>
      <c r="AG58" s="50" t="str">
        <f t="shared" si="3"/>
        <v/>
      </c>
      <c r="AH58" s="50" t="str">
        <f t="shared" si="3"/>
        <v/>
      </c>
      <c r="AI58" s="50" t="str">
        <f t="shared" si="3"/>
        <v/>
      </c>
      <c r="AJ58" s="50" t="str">
        <f t="shared" si="3"/>
        <v/>
      </c>
      <c r="AK58" s="50" t="str">
        <f t="shared" si="3"/>
        <v/>
      </c>
      <c r="AL58" s="50" t="str">
        <f t="shared" si="3"/>
        <v/>
      </c>
      <c r="AM58" s="50" t="str">
        <f t="shared" si="3"/>
        <v/>
      </c>
      <c r="AN58" s="50" t="str">
        <f t="shared" si="3"/>
        <v/>
      </c>
      <c r="AO58" s="50" t="str">
        <f t="shared" si="3"/>
        <v/>
      </c>
      <c r="AP58" s="50" t="str">
        <f t="shared" si="3"/>
        <v/>
      </c>
    </row>
    <row r="59" spans="2:46" hidden="1">
      <c r="C59" s="53">
        <f t="shared" ref="C59:AP59" si="4">IFERROR(IF(C55=1,VLOOKUP($B$70,$B$12:$AQ$44,C62+1,FALSE)+C60/1000000,""),"")</f>
        <v>0.33262189712134305</v>
      </c>
      <c r="D59" s="53" t="str">
        <f t="shared" si="4"/>
        <v/>
      </c>
      <c r="E59" s="53">
        <f t="shared" si="4"/>
        <v>0.88014895566510765</v>
      </c>
      <c r="F59" s="53">
        <f t="shared" si="4"/>
        <v>1.1272285201522558</v>
      </c>
      <c r="G59" s="53">
        <f t="shared" si="4"/>
        <v>0.19597412318718208</v>
      </c>
      <c r="H59" s="53">
        <f t="shared" si="4"/>
        <v>0.17149987522629145</v>
      </c>
      <c r="I59" s="53">
        <f t="shared" si="4"/>
        <v>0.46698730863520005</v>
      </c>
      <c r="J59" s="53">
        <f t="shared" si="4"/>
        <v>9.6373835655159515E-2</v>
      </c>
      <c r="K59" s="53">
        <f t="shared" si="4"/>
        <v>0.60033551511068928</v>
      </c>
      <c r="L59" s="53">
        <f t="shared" si="4"/>
        <v>0.87894360487366985</v>
      </c>
      <c r="M59" s="53">
        <f t="shared" si="4"/>
        <v>0.22513669444630591</v>
      </c>
      <c r="N59" s="53">
        <f t="shared" si="4"/>
        <v>0.41974969613408819</v>
      </c>
      <c r="O59" s="53">
        <f t="shared" si="4"/>
        <v>0.99656096831943519</v>
      </c>
      <c r="P59" s="53">
        <f t="shared" si="4"/>
        <v>0.8301266399621926</v>
      </c>
      <c r="Q59" s="53">
        <f t="shared" si="4"/>
        <v>1.0000260000000001</v>
      </c>
      <c r="R59" s="53">
        <f t="shared" si="4"/>
        <v>0.70301665868937735</v>
      </c>
      <c r="S59" s="53">
        <f t="shared" si="4"/>
        <v>0.60615025829683367</v>
      </c>
      <c r="T59" s="53">
        <f t="shared" si="4"/>
        <v>0.69859570121782555</v>
      </c>
      <c r="U59" s="53">
        <f t="shared" si="4"/>
        <v>0.15315612330413875</v>
      </c>
      <c r="V59" s="53">
        <f t="shared" si="4"/>
        <v>0.35865855418636267</v>
      </c>
      <c r="W59" s="53">
        <f t="shared" si="4"/>
        <v>0.22318173707740727</v>
      </c>
      <c r="X59" s="53">
        <f t="shared" si="4"/>
        <v>1.8317970414907847E-2</v>
      </c>
      <c r="Y59" s="53">
        <f t="shared" si="4"/>
        <v>0.53533555005401889</v>
      </c>
      <c r="Z59" s="53">
        <f t="shared" si="4"/>
        <v>0.46279443402114551</v>
      </c>
      <c r="AA59" s="53">
        <f t="shared" si="4"/>
        <v>0.73661327678264488</v>
      </c>
      <c r="AB59" s="53">
        <f t="shared" si="4"/>
        <v>0.56369280468739202</v>
      </c>
      <c r="AC59" s="53">
        <f t="shared" si="4"/>
        <v>0.9780237817093298</v>
      </c>
      <c r="AD59" s="53">
        <f t="shared" si="4"/>
        <v>0.44154636840666911</v>
      </c>
      <c r="AE59" s="53" t="str">
        <f t="shared" si="4"/>
        <v/>
      </c>
      <c r="AF59" s="53" t="str">
        <f t="shared" si="4"/>
        <v/>
      </c>
      <c r="AG59" s="53" t="str">
        <f t="shared" si="4"/>
        <v/>
      </c>
      <c r="AH59" s="53" t="str">
        <f t="shared" si="4"/>
        <v/>
      </c>
      <c r="AI59" s="53" t="str">
        <f t="shared" si="4"/>
        <v/>
      </c>
      <c r="AJ59" s="53" t="str">
        <f t="shared" si="4"/>
        <v/>
      </c>
      <c r="AK59" s="53" t="str">
        <f t="shared" si="4"/>
        <v/>
      </c>
      <c r="AL59" s="53" t="str">
        <f t="shared" si="4"/>
        <v/>
      </c>
      <c r="AM59" s="53" t="str">
        <f t="shared" si="4"/>
        <v/>
      </c>
      <c r="AN59" s="53" t="str">
        <f t="shared" si="4"/>
        <v/>
      </c>
      <c r="AO59" s="53" t="str">
        <f t="shared" si="4"/>
        <v/>
      </c>
      <c r="AP59" s="53" t="str">
        <f t="shared" si="4"/>
        <v/>
      </c>
    </row>
    <row r="60" spans="2:46" hidden="1">
      <c r="C60" s="50">
        <v>40</v>
      </c>
      <c r="D60" s="50">
        <f>C60-1</f>
        <v>39</v>
      </c>
      <c r="E60" s="50">
        <f t="shared" ref="E60:AP60" si="5">D60-1</f>
        <v>38</v>
      </c>
      <c r="F60" s="50">
        <f t="shared" si="5"/>
        <v>37</v>
      </c>
      <c r="G60" s="50">
        <f t="shared" si="5"/>
        <v>36</v>
      </c>
      <c r="H60" s="50">
        <f t="shared" si="5"/>
        <v>35</v>
      </c>
      <c r="I60" s="50">
        <f t="shared" si="5"/>
        <v>34</v>
      </c>
      <c r="J60" s="50">
        <f t="shared" si="5"/>
        <v>33</v>
      </c>
      <c r="K60" s="50">
        <f t="shared" si="5"/>
        <v>32</v>
      </c>
      <c r="L60" s="50">
        <f t="shared" si="5"/>
        <v>31</v>
      </c>
      <c r="M60" s="50">
        <f t="shared" si="5"/>
        <v>30</v>
      </c>
      <c r="N60" s="50">
        <f t="shared" si="5"/>
        <v>29</v>
      </c>
      <c r="O60" s="50">
        <f t="shared" si="5"/>
        <v>28</v>
      </c>
      <c r="P60" s="50">
        <f t="shared" si="5"/>
        <v>27</v>
      </c>
      <c r="Q60" s="50">
        <f t="shared" si="5"/>
        <v>26</v>
      </c>
      <c r="R60" s="50">
        <f t="shared" si="5"/>
        <v>25</v>
      </c>
      <c r="S60" s="50">
        <f t="shared" si="5"/>
        <v>24</v>
      </c>
      <c r="T60" s="50">
        <f t="shared" si="5"/>
        <v>23</v>
      </c>
      <c r="U60" s="50">
        <f t="shared" si="5"/>
        <v>22</v>
      </c>
      <c r="V60" s="50">
        <f t="shared" si="5"/>
        <v>21</v>
      </c>
      <c r="W60" s="50">
        <f t="shared" si="5"/>
        <v>20</v>
      </c>
      <c r="X60" s="50">
        <f t="shared" si="5"/>
        <v>19</v>
      </c>
      <c r="Y60" s="50">
        <f t="shared" si="5"/>
        <v>18</v>
      </c>
      <c r="Z60" s="50">
        <f t="shared" si="5"/>
        <v>17</v>
      </c>
      <c r="AA60" s="50">
        <f t="shared" si="5"/>
        <v>16</v>
      </c>
      <c r="AB60" s="50">
        <f t="shared" si="5"/>
        <v>15</v>
      </c>
      <c r="AC60" s="50">
        <f t="shared" si="5"/>
        <v>14</v>
      </c>
      <c r="AD60" s="50">
        <f t="shared" si="5"/>
        <v>13</v>
      </c>
      <c r="AE60" s="50">
        <f t="shared" si="5"/>
        <v>12</v>
      </c>
      <c r="AF60" s="50">
        <f t="shared" si="5"/>
        <v>11</v>
      </c>
      <c r="AG60" s="50">
        <f t="shared" si="5"/>
        <v>10</v>
      </c>
      <c r="AH60" s="50">
        <f t="shared" si="5"/>
        <v>9</v>
      </c>
      <c r="AI60" s="50">
        <f t="shared" si="5"/>
        <v>8</v>
      </c>
      <c r="AJ60" s="50">
        <f t="shared" si="5"/>
        <v>7</v>
      </c>
      <c r="AK60" s="50">
        <f t="shared" si="5"/>
        <v>6</v>
      </c>
      <c r="AL60" s="50">
        <f t="shared" si="5"/>
        <v>5</v>
      </c>
      <c r="AM60" s="50">
        <f t="shared" si="5"/>
        <v>4</v>
      </c>
      <c r="AN60" s="50">
        <f t="shared" si="5"/>
        <v>3</v>
      </c>
      <c r="AO60" s="50">
        <f t="shared" si="5"/>
        <v>2</v>
      </c>
      <c r="AP60" s="50">
        <f t="shared" si="5"/>
        <v>1</v>
      </c>
    </row>
    <row r="61" spans="2:46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6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6" hidden="1">
      <c r="C63" s="50" t="str">
        <f>IFERROR(HLOOKUP(C62,$C$57:$AP$58,2,FALSE),"")</f>
        <v>Cardif</v>
      </c>
      <c r="D63" s="50" t="str">
        <f t="shared" ref="D63:AP63" si="6">IFERROR(HLOOKUP(D62,$C$57:$AP$58,2,FALSE),"")</f>
        <v>Huelen</v>
      </c>
      <c r="E63" s="50" t="str">
        <f t="shared" si="6"/>
        <v>FAF International</v>
      </c>
      <c r="F63" s="50" t="str">
        <f t="shared" si="6"/>
        <v>Zenit Seguros</v>
      </c>
      <c r="G63" s="50" t="str">
        <f t="shared" si="6"/>
        <v>BCI Seguros</v>
      </c>
      <c r="H63" s="50" t="str">
        <f t="shared" si="6"/>
        <v>Consorio Nacional</v>
      </c>
      <c r="I63" s="50" t="str">
        <f t="shared" si="6"/>
        <v>HDI Seguros</v>
      </c>
      <c r="J63" s="50" t="str">
        <f t="shared" si="6"/>
        <v>Renta Nacional</v>
      </c>
      <c r="K63" s="50" t="str">
        <f t="shared" si="6"/>
        <v>Liberty Seguros</v>
      </c>
      <c r="L63" s="50" t="str">
        <f t="shared" si="6"/>
        <v>Magallanes</v>
      </c>
      <c r="M63" s="50" t="str">
        <f t="shared" si="6"/>
        <v>M. de Carabineros</v>
      </c>
      <c r="N63" s="50" t="str">
        <f t="shared" si="6"/>
        <v>Coface Chile</v>
      </c>
      <c r="O63" s="50" t="str">
        <f t="shared" si="6"/>
        <v>RSA Seguros</v>
      </c>
      <c r="P63" s="50" t="str">
        <f t="shared" si="6"/>
        <v>Penta Security</v>
      </c>
      <c r="Q63" s="50" t="str">
        <f t="shared" si="6"/>
        <v>Chilena Consolidada</v>
      </c>
      <c r="R63" s="50" t="str">
        <f t="shared" si="6"/>
        <v>QBE Chile</v>
      </c>
      <c r="S63" s="50" t="str">
        <f t="shared" si="6"/>
        <v>Zurich Santander</v>
      </c>
      <c r="T63" s="50" t="str">
        <f t="shared" si="6"/>
        <v>Euler Hermes</v>
      </c>
      <c r="U63" s="50" t="str">
        <f t="shared" si="6"/>
        <v>Mapfre</v>
      </c>
      <c r="V63" s="50" t="str">
        <f t="shared" si="6"/>
        <v>Ace Seguros</v>
      </c>
      <c r="W63" s="50" t="str">
        <f t="shared" si="6"/>
        <v>Continental Crédito</v>
      </c>
      <c r="X63" s="50" t="str">
        <f t="shared" si="6"/>
        <v>Mapfre Gar. y Cré.</v>
      </c>
      <c r="Y63" s="50" t="str">
        <f t="shared" si="6"/>
        <v>Cesce Chile</v>
      </c>
      <c r="Z63" s="50" t="str">
        <f t="shared" si="6"/>
        <v>Chartis</v>
      </c>
      <c r="AA63" s="50" t="str">
        <f t="shared" si="6"/>
        <v>Magallanes Gar. y Cré.</v>
      </c>
      <c r="AB63" s="50" t="str">
        <f t="shared" si="6"/>
        <v>Chubb de Chile</v>
      </c>
      <c r="AC63" s="50" t="str">
        <f t="shared" si="6"/>
        <v>Orion Seguros</v>
      </c>
      <c r="AD63" s="50" t="str">
        <f t="shared" si="6"/>
        <v/>
      </c>
      <c r="AE63" s="50" t="str">
        <f t="shared" si="6"/>
        <v/>
      </c>
      <c r="AF63" s="50" t="str">
        <f t="shared" si="6"/>
        <v/>
      </c>
      <c r="AG63" s="50" t="str">
        <f t="shared" si="6"/>
        <v/>
      </c>
      <c r="AH63" s="50" t="str">
        <f t="shared" si="6"/>
        <v/>
      </c>
      <c r="AI63" s="50" t="str">
        <f t="shared" si="6"/>
        <v/>
      </c>
      <c r="AJ63" s="50" t="str">
        <f t="shared" si="6"/>
        <v/>
      </c>
      <c r="AK63" s="50" t="str">
        <f t="shared" si="6"/>
        <v/>
      </c>
      <c r="AL63" s="50" t="str">
        <f t="shared" si="6"/>
        <v/>
      </c>
      <c r="AM63" s="50" t="str">
        <f t="shared" si="6"/>
        <v/>
      </c>
      <c r="AN63" s="50" t="str">
        <f t="shared" si="6"/>
        <v/>
      </c>
      <c r="AO63" s="50" t="str">
        <f t="shared" si="6"/>
        <v/>
      </c>
      <c r="AP63" s="50" t="str">
        <f t="shared" si="6"/>
        <v/>
      </c>
    </row>
    <row r="64" spans="2:46" hidden="1">
      <c r="C64" s="53">
        <f>IFERROR(HLOOKUP(C62,$C$57:$AP$59,3,FALSE)-HLOOKUP(C62,$C$57:$AP$60,4,FALSE)/1000000,"")</f>
        <v>1.1271915201522558</v>
      </c>
      <c r="D64" s="53">
        <f t="shared" ref="D64:AP64" si="7">IFERROR(HLOOKUP(D62,$C$57:$AP$59,3,FALSE)-HLOOKUP(D62,$C$57:$AP$60,4,FALSE)/1000000,"")</f>
        <v>1</v>
      </c>
      <c r="E64" s="53">
        <f t="shared" si="7"/>
        <v>0.99653296831943516</v>
      </c>
      <c r="F64" s="53">
        <f t="shared" si="7"/>
        <v>0.97800978170932984</v>
      </c>
      <c r="G64" s="53">
        <f t="shared" si="7"/>
        <v>0.88011095566510766</v>
      </c>
      <c r="H64" s="53">
        <f t="shared" si="7"/>
        <v>0.87891260487366984</v>
      </c>
      <c r="I64" s="53">
        <f t="shared" si="7"/>
        <v>0.8300996399621926</v>
      </c>
      <c r="J64" s="53">
        <f t="shared" si="7"/>
        <v>0.73659727678264486</v>
      </c>
      <c r="K64" s="53">
        <f t="shared" si="7"/>
        <v>0.7029916586893773</v>
      </c>
      <c r="L64" s="53">
        <f t="shared" si="7"/>
        <v>0.69857270121782555</v>
      </c>
      <c r="M64" s="53">
        <f t="shared" si="7"/>
        <v>0.60612625829683364</v>
      </c>
      <c r="N64" s="53">
        <f t="shared" si="7"/>
        <v>0.60030351511068925</v>
      </c>
      <c r="O64" s="53">
        <f t="shared" si="7"/>
        <v>0.56367780468739204</v>
      </c>
      <c r="P64" s="53">
        <f t="shared" si="7"/>
        <v>0.53531755005401893</v>
      </c>
      <c r="Q64" s="53">
        <f t="shared" si="7"/>
        <v>0.46695330863520007</v>
      </c>
      <c r="R64" s="53">
        <f t="shared" si="7"/>
        <v>0.46277743402114552</v>
      </c>
      <c r="S64" s="53">
        <f t="shared" si="7"/>
        <v>0.44153336840666912</v>
      </c>
      <c r="T64" s="53">
        <f t="shared" si="7"/>
        <v>0.41972069613408819</v>
      </c>
      <c r="U64" s="53">
        <f t="shared" si="7"/>
        <v>0.35863755418636267</v>
      </c>
      <c r="V64" s="53">
        <f t="shared" si="7"/>
        <v>0.33258189712134306</v>
      </c>
      <c r="W64" s="53">
        <f t="shared" si="7"/>
        <v>0.2251066944463059</v>
      </c>
      <c r="X64" s="53">
        <f t="shared" si="7"/>
        <v>0.22316173707740727</v>
      </c>
      <c r="Y64" s="53">
        <f t="shared" si="7"/>
        <v>0.19593812318718207</v>
      </c>
      <c r="Z64" s="53">
        <f t="shared" si="7"/>
        <v>0.17146487522629145</v>
      </c>
      <c r="AA64" s="53">
        <f t="shared" si="7"/>
        <v>0.15313412330413875</v>
      </c>
      <c r="AB64" s="53">
        <f t="shared" si="7"/>
        <v>9.634083565515951E-2</v>
      </c>
      <c r="AC64" s="53">
        <f t="shared" si="7"/>
        <v>1.8298970414907845E-2</v>
      </c>
      <c r="AD64" s="53" t="str">
        <f t="shared" si="7"/>
        <v/>
      </c>
      <c r="AE64" s="53" t="str">
        <f t="shared" si="7"/>
        <v/>
      </c>
      <c r="AF64" s="53" t="str">
        <f t="shared" si="7"/>
        <v/>
      </c>
      <c r="AG64" s="53" t="str">
        <f t="shared" si="7"/>
        <v/>
      </c>
      <c r="AH64" s="53" t="str">
        <f t="shared" si="7"/>
        <v/>
      </c>
      <c r="AI64" s="53" t="str">
        <f t="shared" si="7"/>
        <v/>
      </c>
      <c r="AJ64" s="53" t="str">
        <f t="shared" si="7"/>
        <v/>
      </c>
      <c r="AK64" s="53" t="str">
        <f t="shared" si="7"/>
        <v/>
      </c>
      <c r="AL64" s="53" t="str">
        <f t="shared" si="7"/>
        <v/>
      </c>
      <c r="AM64" s="53" t="str">
        <f t="shared" si="7"/>
        <v/>
      </c>
      <c r="AN64" s="53" t="str">
        <f t="shared" si="7"/>
        <v/>
      </c>
      <c r="AO64" s="53" t="str">
        <f t="shared" si="7"/>
        <v/>
      </c>
      <c r="AP64" s="53" t="str">
        <f t="shared" si="7"/>
        <v/>
      </c>
    </row>
    <row r="65" spans="1:42" hidden="1">
      <c r="C65" s="52" t="str">
        <f>IF(ISNUMBER(C64),CONCATENATE(C63," - ",C62),"")</f>
        <v>Cardif - 1</v>
      </c>
      <c r="D65" s="52" t="str">
        <f t="shared" ref="D65:AP65" si="8">IF(ISNUMBER(D64),CONCATENATE(D63," - ",D62),"")</f>
        <v>Huelen - 2</v>
      </c>
      <c r="E65" s="52" t="str">
        <f t="shared" si="8"/>
        <v>FAF International - 3</v>
      </c>
      <c r="F65" s="52" t="str">
        <f t="shared" si="8"/>
        <v>Zenit Seguros - 4</v>
      </c>
      <c r="G65" s="52" t="str">
        <f t="shared" si="8"/>
        <v>BCI Seguros - 5</v>
      </c>
      <c r="H65" s="52" t="str">
        <f t="shared" si="8"/>
        <v>Consorio Nacional - 6</v>
      </c>
      <c r="I65" s="52" t="str">
        <f t="shared" si="8"/>
        <v>HDI Seguros - 7</v>
      </c>
      <c r="J65" s="52" t="str">
        <f t="shared" si="8"/>
        <v>Renta Nacional - 8</v>
      </c>
      <c r="K65" s="52" t="str">
        <f t="shared" si="8"/>
        <v>Liberty Seguros - 9</v>
      </c>
      <c r="L65" s="52" t="str">
        <f t="shared" si="8"/>
        <v>Magallanes - 10</v>
      </c>
      <c r="M65" s="52" t="str">
        <f t="shared" si="8"/>
        <v>M. de Carabineros - 11</v>
      </c>
      <c r="N65" s="52" t="str">
        <f t="shared" si="8"/>
        <v>Coface Chile - 12</v>
      </c>
      <c r="O65" s="52" t="str">
        <f t="shared" si="8"/>
        <v>RSA Seguros - 13</v>
      </c>
      <c r="P65" s="52" t="str">
        <f t="shared" si="8"/>
        <v>Penta Security - 14</v>
      </c>
      <c r="Q65" s="52" t="str">
        <f t="shared" si="8"/>
        <v>Chilena Consolidada - 15</v>
      </c>
      <c r="R65" s="52" t="str">
        <f t="shared" si="8"/>
        <v>QBE Chile - 16</v>
      </c>
      <c r="S65" s="52" t="str">
        <f t="shared" si="8"/>
        <v>Zurich Santander - 17</v>
      </c>
      <c r="T65" s="52" t="str">
        <f t="shared" si="8"/>
        <v>Euler Hermes - 18</v>
      </c>
      <c r="U65" s="52" t="str">
        <f t="shared" si="8"/>
        <v>Mapfre - 19</v>
      </c>
      <c r="V65" s="52" t="str">
        <f t="shared" si="8"/>
        <v>Ace Seguros - 20</v>
      </c>
      <c r="W65" s="52" t="str">
        <f t="shared" si="8"/>
        <v>Continental Crédito - 21</v>
      </c>
      <c r="X65" s="52" t="str">
        <f t="shared" si="8"/>
        <v>Mapfre Gar. y Cré. - 22</v>
      </c>
      <c r="Y65" s="52" t="str">
        <f t="shared" si="8"/>
        <v>Cesce Chile - 23</v>
      </c>
      <c r="Z65" s="52" t="str">
        <f t="shared" si="8"/>
        <v>Chartis - 24</v>
      </c>
      <c r="AA65" s="52" t="str">
        <f t="shared" si="8"/>
        <v>Magallanes Gar. y Cré. - 25</v>
      </c>
      <c r="AB65" s="52" t="str">
        <f t="shared" si="8"/>
        <v>Chubb de Chile - 26</v>
      </c>
      <c r="AC65" s="52" t="str">
        <f t="shared" si="8"/>
        <v>Orion Seguros - 27</v>
      </c>
      <c r="AD65" s="52" t="str">
        <f t="shared" si="8"/>
        <v/>
      </c>
      <c r="AE65" s="52" t="str">
        <f t="shared" si="8"/>
        <v/>
      </c>
      <c r="AF65" s="52" t="str">
        <f t="shared" si="8"/>
        <v/>
      </c>
      <c r="AG65" s="52" t="str">
        <f t="shared" si="8"/>
        <v/>
      </c>
      <c r="AH65" s="52" t="str">
        <f t="shared" si="8"/>
        <v/>
      </c>
      <c r="AI65" s="52" t="str">
        <f t="shared" si="8"/>
        <v/>
      </c>
      <c r="AJ65" s="52" t="str">
        <f t="shared" si="8"/>
        <v/>
      </c>
      <c r="AK65" s="52" t="str">
        <f t="shared" si="8"/>
        <v/>
      </c>
      <c r="AL65" s="52" t="str">
        <f t="shared" si="8"/>
        <v/>
      </c>
      <c r="AM65" s="52" t="str">
        <f t="shared" si="8"/>
        <v/>
      </c>
      <c r="AN65" s="52" t="str">
        <f t="shared" si="8"/>
        <v/>
      </c>
      <c r="AO65" s="52" t="str">
        <f t="shared" si="8"/>
        <v/>
      </c>
      <c r="AP65" s="52" t="str">
        <f t="shared" si="8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IF($B$73=C63,C64,"")</f>
        <v/>
      </c>
      <c r="D67" s="52" t="str">
        <f t="shared" ref="D67:AP67" si="9">IF($B$73=D63,D64,"")</f>
        <v/>
      </c>
      <c r="E67" s="52" t="str">
        <f t="shared" si="9"/>
        <v/>
      </c>
      <c r="F67" s="52" t="str">
        <f t="shared" si="9"/>
        <v/>
      </c>
      <c r="G67" s="52" t="str">
        <f t="shared" si="9"/>
        <v/>
      </c>
      <c r="H67" s="52" t="str">
        <f t="shared" si="9"/>
        <v/>
      </c>
      <c r="I67" s="52" t="str">
        <f t="shared" si="9"/>
        <v/>
      </c>
      <c r="J67" s="52" t="str">
        <f t="shared" si="9"/>
        <v/>
      </c>
      <c r="K67" s="52" t="str">
        <f t="shared" si="9"/>
        <v/>
      </c>
      <c r="L67" s="52" t="str">
        <f t="shared" si="9"/>
        <v/>
      </c>
      <c r="M67" s="52" t="str">
        <f t="shared" si="9"/>
        <v/>
      </c>
      <c r="N67" s="52" t="str">
        <f t="shared" si="9"/>
        <v/>
      </c>
      <c r="O67" s="52" t="str">
        <f t="shared" si="9"/>
        <v/>
      </c>
      <c r="P67" s="52" t="str">
        <f t="shared" si="9"/>
        <v/>
      </c>
      <c r="Q67" s="52" t="str">
        <f t="shared" si="9"/>
        <v/>
      </c>
      <c r="R67" s="52" t="str">
        <f t="shared" si="9"/>
        <v/>
      </c>
      <c r="S67" s="52" t="str">
        <f t="shared" si="9"/>
        <v/>
      </c>
      <c r="T67" s="52" t="str">
        <f t="shared" si="9"/>
        <v/>
      </c>
      <c r="U67" s="52" t="str">
        <f t="shared" si="9"/>
        <v/>
      </c>
      <c r="V67" s="52" t="str">
        <f t="shared" si="9"/>
        <v/>
      </c>
      <c r="W67" s="52" t="str">
        <f t="shared" si="9"/>
        <v/>
      </c>
      <c r="X67" s="52" t="str">
        <f t="shared" si="9"/>
        <v/>
      </c>
      <c r="Y67" s="52" t="str">
        <f t="shared" si="9"/>
        <v/>
      </c>
      <c r="Z67" s="52" t="str">
        <f t="shared" si="9"/>
        <v/>
      </c>
      <c r="AA67" s="52" t="str">
        <f t="shared" si="9"/>
        <v/>
      </c>
      <c r="AB67" s="52" t="str">
        <f t="shared" si="9"/>
        <v/>
      </c>
      <c r="AC67" s="52" t="str">
        <f t="shared" si="9"/>
        <v/>
      </c>
      <c r="AD67" s="52" t="str">
        <f t="shared" si="9"/>
        <v/>
      </c>
      <c r="AE67" s="52" t="str">
        <f t="shared" si="9"/>
        <v/>
      </c>
      <c r="AF67" s="52" t="str">
        <f t="shared" si="9"/>
        <v/>
      </c>
      <c r="AG67" s="52" t="str">
        <f t="shared" si="9"/>
        <v/>
      </c>
      <c r="AH67" s="52" t="str">
        <f t="shared" si="9"/>
        <v/>
      </c>
      <c r="AI67" s="52" t="str">
        <f t="shared" si="9"/>
        <v/>
      </c>
      <c r="AJ67" s="52" t="str">
        <f t="shared" si="9"/>
        <v/>
      </c>
      <c r="AK67" s="52" t="str">
        <f t="shared" si="9"/>
        <v/>
      </c>
      <c r="AL67" s="52" t="str">
        <f t="shared" si="9"/>
        <v/>
      </c>
      <c r="AM67" s="52" t="str">
        <f t="shared" si="9"/>
        <v/>
      </c>
      <c r="AN67" s="52" t="str">
        <f t="shared" si="9"/>
        <v/>
      </c>
      <c r="AO67" s="52" t="str">
        <f t="shared" si="9"/>
        <v/>
      </c>
      <c r="AP67" s="52" t="str">
        <f t="shared" si="9"/>
        <v/>
      </c>
    </row>
    <row r="68" spans="1:42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>
      <c r="B69" s="54" t="s">
        <v>337</v>
      </c>
    </row>
    <row r="70" spans="1:42">
      <c r="A70" s="56"/>
      <c r="B70" s="59" t="s">
        <v>327</v>
      </c>
      <c r="C70" s="57"/>
    </row>
    <row r="71" spans="1:42">
      <c r="B71" s="58"/>
    </row>
    <row r="72" spans="1:42">
      <c r="B72" s="54" t="s">
        <v>116</v>
      </c>
    </row>
    <row r="73" spans="1:42">
      <c r="A73" s="56"/>
      <c r="B73" s="59"/>
      <c r="C73" s="57"/>
    </row>
    <row r="74" spans="1:42">
      <c r="B74" s="58"/>
    </row>
    <row r="103" spans="2:43">
      <c r="AI103" s="88"/>
      <c r="AJ103" s="88"/>
      <c r="AK103" s="88"/>
      <c r="AL103" s="88"/>
      <c r="AM103" s="88"/>
      <c r="AN103" s="88"/>
      <c r="AO103" s="88"/>
      <c r="AP103" s="88"/>
      <c r="AQ103" s="88"/>
    </row>
    <row r="104" spans="2:43" hidden="1">
      <c r="B104" s="49" t="s">
        <v>102</v>
      </c>
      <c r="C104" s="50">
        <f>IFERROR(RANK(C106,$C$106:$AH$106,0),"")</f>
        <v>17</v>
      </c>
      <c r="D104" s="50">
        <f t="shared" ref="D104:AH104" si="10">IFERROR(RANK(D106,$C$106:$AH$106,0),"")</f>
        <v>27</v>
      </c>
      <c r="E104" s="50">
        <f t="shared" si="10"/>
        <v>20</v>
      </c>
      <c r="F104" s="50">
        <f t="shared" si="10"/>
        <v>26</v>
      </c>
      <c r="G104" s="50">
        <f t="shared" si="10"/>
        <v>12</v>
      </c>
      <c r="H104" s="50">
        <f t="shared" si="10"/>
        <v>16</v>
      </c>
      <c r="I104" s="50">
        <f t="shared" si="10"/>
        <v>19</v>
      </c>
      <c r="J104" s="50">
        <f t="shared" si="10"/>
        <v>7</v>
      </c>
      <c r="K104" s="50">
        <f t="shared" si="10"/>
        <v>2</v>
      </c>
      <c r="L104" s="50">
        <f t="shared" si="10"/>
        <v>4</v>
      </c>
      <c r="M104" s="50">
        <f t="shared" si="10"/>
        <v>30</v>
      </c>
      <c r="N104" s="50">
        <f t="shared" si="10"/>
        <v>31</v>
      </c>
      <c r="O104" s="50">
        <f t="shared" si="10"/>
        <v>18</v>
      </c>
      <c r="P104" s="50">
        <f t="shared" si="10"/>
        <v>25</v>
      </c>
      <c r="Q104" s="50">
        <f t="shared" si="10"/>
        <v>13</v>
      </c>
      <c r="R104" s="50">
        <f t="shared" si="10"/>
        <v>11</v>
      </c>
      <c r="S104" s="50">
        <f t="shared" si="10"/>
        <v>29</v>
      </c>
      <c r="T104" s="50">
        <f t="shared" si="10"/>
        <v>10</v>
      </c>
      <c r="U104" s="50">
        <f t="shared" si="10"/>
        <v>22</v>
      </c>
      <c r="V104" s="50">
        <f t="shared" si="10"/>
        <v>5</v>
      </c>
      <c r="W104" s="50">
        <f t="shared" si="10"/>
        <v>23</v>
      </c>
      <c r="X104" s="50">
        <f t="shared" si="10"/>
        <v>28</v>
      </c>
      <c r="Y104" s="50">
        <f t="shared" si="10"/>
        <v>8</v>
      </c>
      <c r="Z104" s="50">
        <f t="shared" si="10"/>
        <v>3</v>
      </c>
      <c r="AA104" s="50">
        <f t="shared" si="10"/>
        <v>21</v>
      </c>
      <c r="AB104" s="50">
        <f t="shared" si="10"/>
        <v>9</v>
      </c>
      <c r="AC104" s="50">
        <f t="shared" si="10"/>
        <v>24</v>
      </c>
      <c r="AD104" s="50">
        <f t="shared" si="10"/>
        <v>15</v>
      </c>
      <c r="AE104" s="50" t="str">
        <f t="shared" si="10"/>
        <v/>
      </c>
      <c r="AF104" s="50">
        <f t="shared" si="10"/>
        <v>14</v>
      </c>
      <c r="AG104" s="50">
        <f t="shared" si="10"/>
        <v>1</v>
      </c>
      <c r="AH104" s="50">
        <f t="shared" si="10"/>
        <v>6</v>
      </c>
      <c r="AI104" s="88"/>
      <c r="AJ104" s="88"/>
      <c r="AK104" s="88"/>
      <c r="AL104" s="88"/>
      <c r="AM104" s="88"/>
      <c r="AN104" s="88"/>
      <c r="AO104" s="88"/>
      <c r="AP104" s="88"/>
      <c r="AQ104" s="88"/>
    </row>
    <row r="105" spans="2:43" hidden="1">
      <c r="C105" s="52" t="str">
        <f>B12</f>
        <v>1 Incendio</v>
      </c>
      <c r="D105" s="52" t="str">
        <f>B13</f>
        <v>2 Pérdida de Benef. por Incendio</v>
      </c>
      <c r="E105" s="52" t="str">
        <f>B14</f>
        <v>3 Terremoto</v>
      </c>
      <c r="F105" s="52" t="str">
        <f>B15</f>
        <v>4 Pérdida de Benef. por Terremoto</v>
      </c>
      <c r="G105" s="52" t="str">
        <f>B16</f>
        <v>5 Riesgos de la Naturaleza</v>
      </c>
      <c r="H105" s="52" t="str">
        <f>B17</f>
        <v>6 Terrorismo</v>
      </c>
      <c r="I105" s="52" t="str">
        <f>B18</f>
        <v>7 Otros Riesgos Adicionales Incendio</v>
      </c>
      <c r="J105" s="52" t="str">
        <f>B19</f>
        <v>8 Robo</v>
      </c>
      <c r="K105" s="52" t="str">
        <f>B20</f>
        <v>9 Daños Físicos Vehíc. Mot. G1 (VP)</v>
      </c>
      <c r="L105" s="52" t="str">
        <f>B21</f>
        <v>10 Daños Físicos Vehíc. Mot. G2 (VC)</v>
      </c>
      <c r="M105" s="52" t="str">
        <f>B22</f>
        <v>11 Casco Marítimo</v>
      </c>
      <c r="N105" s="52" t="str">
        <f>B23</f>
        <v>12 Casco Aéreo</v>
      </c>
      <c r="O105" s="52" t="str">
        <f>B24</f>
        <v>13 Transporte Terrestre</v>
      </c>
      <c r="P105" s="52" t="str">
        <f>B25</f>
        <v>14 Transporte Marítimo</v>
      </c>
      <c r="Q105" s="52" t="str">
        <f>B26</f>
        <v>15 Transporte Aéreo</v>
      </c>
      <c r="R105" s="52" t="str">
        <f>B27</f>
        <v>16 Equipo Móvil Contratista</v>
      </c>
      <c r="S105" s="52" t="str">
        <f>B28</f>
        <v>17 Todo Riesgo Construc. y Montaje</v>
      </c>
      <c r="T105" s="52" t="str">
        <f>B29</f>
        <v>18 Avería de Maquinaria</v>
      </c>
      <c r="U105" s="52" t="str">
        <f>B30</f>
        <v>19 Equipo Electrónico</v>
      </c>
      <c r="V105" s="52" t="str">
        <f>B31</f>
        <v>20 Responsabilidad Civil Vehíc. Mot.</v>
      </c>
      <c r="W105" s="52" t="str">
        <f>B32</f>
        <v>21 Responsabilidad Civil</v>
      </c>
      <c r="X105" s="52" t="str">
        <f>B33</f>
        <v>22 Multiriesgos</v>
      </c>
      <c r="Y105" s="52" t="str">
        <f>B34</f>
        <v>23 Accidentes Personales</v>
      </c>
      <c r="Z105" s="52" t="str">
        <f>B35</f>
        <v>24 SOAP</v>
      </c>
      <c r="AA105" s="52" t="str">
        <f>B36</f>
        <v>25 Garantía</v>
      </c>
      <c r="AB105" s="52" t="str">
        <f>B37</f>
        <v>26 Fidelidad</v>
      </c>
      <c r="AC105" s="52" t="str">
        <f>B38</f>
        <v>27 Seguro de Crédito por Ventas a Plazo</v>
      </c>
      <c r="AD105" s="52" t="str">
        <f>B39</f>
        <v>28 Seguro de Crédito a la Exportación</v>
      </c>
      <c r="AE105" s="52" t="str">
        <f>B40</f>
        <v>29 Otros Seguros de Crédito</v>
      </c>
      <c r="AF105" s="52" t="str">
        <f>B41</f>
        <v>30 Seguro Agrícola</v>
      </c>
      <c r="AG105" s="52" t="str">
        <f>B42</f>
        <v>35 Seguro Salud</v>
      </c>
      <c r="AH105" s="52" t="str">
        <f>B43</f>
        <v>50 Otros</v>
      </c>
      <c r="AI105" s="89"/>
      <c r="AJ105" s="89"/>
      <c r="AK105" s="89"/>
      <c r="AL105" s="89"/>
      <c r="AM105" s="89"/>
      <c r="AN105" s="89"/>
      <c r="AO105" s="89"/>
      <c r="AP105" s="89"/>
      <c r="AQ105" s="88"/>
    </row>
    <row r="106" spans="2:43" hidden="1">
      <c r="C106" s="53">
        <f t="shared" ref="C106:AH106" si="11">IFERROR(HLOOKUP($B$119,$C$11:$AQ$44,C109+1,FALSE)+C107/1000000,"")</f>
        <v>0.34884005022131309</v>
      </c>
      <c r="D106" s="53">
        <f t="shared" si="11"/>
        <v>0.12428948248621884</v>
      </c>
      <c r="E106" s="53">
        <f t="shared" si="11"/>
        <v>0.31861790235737669</v>
      </c>
      <c r="F106" s="53">
        <f t="shared" si="11"/>
        <v>0.13751936441687548</v>
      </c>
      <c r="G106" s="53">
        <f t="shared" si="11"/>
        <v>0.41793424821703162</v>
      </c>
      <c r="H106" s="53">
        <f t="shared" si="11"/>
        <v>0.3738150969780259</v>
      </c>
      <c r="I106" s="53">
        <f t="shared" si="11"/>
        <v>0.3416172252599472</v>
      </c>
      <c r="J106" s="53">
        <f t="shared" si="11"/>
        <v>0.83069542456973033</v>
      </c>
      <c r="K106" s="53">
        <f t="shared" si="11"/>
        <v>0.98067750600496562</v>
      </c>
      <c r="L106" s="53">
        <f t="shared" si="11"/>
        <v>0.9396706641395185</v>
      </c>
      <c r="M106" s="53">
        <f t="shared" si="11"/>
        <v>4.4201104675885262E-2</v>
      </c>
      <c r="N106" s="53">
        <f t="shared" si="11"/>
        <v>8.1578909422055717E-4</v>
      </c>
      <c r="O106" s="53">
        <f t="shared" si="11"/>
        <v>0.34735401613999795</v>
      </c>
      <c r="P106" s="53">
        <f t="shared" si="11"/>
        <v>0.23139825069298472</v>
      </c>
      <c r="Q106" s="53">
        <f t="shared" si="11"/>
        <v>0.38521438312867717</v>
      </c>
      <c r="R106" s="53">
        <f t="shared" si="11"/>
        <v>0.42201990335699791</v>
      </c>
      <c r="S106" s="53">
        <f t="shared" si="11"/>
        <v>8.5451450068220844E-2</v>
      </c>
      <c r="T106" s="53">
        <f t="shared" si="11"/>
        <v>0.42822433852557751</v>
      </c>
      <c r="U106" s="53">
        <f t="shared" si="11"/>
        <v>0.28196269958283743</v>
      </c>
      <c r="V106" s="53">
        <f t="shared" si="11"/>
        <v>0.91712190172123353</v>
      </c>
      <c r="W106" s="53">
        <f t="shared" si="11"/>
        <v>0.27314600674951972</v>
      </c>
      <c r="X106" s="53">
        <f t="shared" si="11"/>
        <v>9.2014333374374035E-2</v>
      </c>
      <c r="Y106" s="53">
        <f t="shared" si="11"/>
        <v>0.71704469404550164</v>
      </c>
      <c r="Z106" s="53">
        <f t="shared" si="11"/>
        <v>0.97372980715333135</v>
      </c>
      <c r="AA106" s="53">
        <f t="shared" si="11"/>
        <v>0.29559045605623535</v>
      </c>
      <c r="AB106" s="53">
        <f t="shared" si="11"/>
        <v>0.57615816830152589</v>
      </c>
      <c r="AC106" s="53">
        <f t="shared" si="11"/>
        <v>0.27122138011754487</v>
      </c>
      <c r="AD106" s="53">
        <f t="shared" si="11"/>
        <v>0.38007525272193443</v>
      </c>
      <c r="AE106" s="53" t="str">
        <f t="shared" si="11"/>
        <v/>
      </c>
      <c r="AF106" s="53">
        <f t="shared" si="11"/>
        <v>0.38123016072083465</v>
      </c>
      <c r="AG106" s="53">
        <f t="shared" si="11"/>
        <v>0.99994203960912875</v>
      </c>
      <c r="AH106" s="53">
        <f t="shared" si="11"/>
        <v>0.86268558924489869</v>
      </c>
      <c r="AI106" s="88"/>
      <c r="AJ106" s="88"/>
      <c r="AK106" s="88"/>
      <c r="AL106" s="88"/>
      <c r="AM106" s="88"/>
      <c r="AN106" s="88"/>
      <c r="AO106" s="88"/>
      <c r="AP106" s="88"/>
      <c r="AQ106" s="88"/>
    </row>
    <row r="107" spans="2:43" hidden="1">
      <c r="C107" s="50">
        <v>32</v>
      </c>
      <c r="D107" s="50">
        <f>C107-1</f>
        <v>31</v>
      </c>
      <c r="E107" s="50">
        <f t="shared" ref="E107:AH107" si="12">D107-1</f>
        <v>30</v>
      </c>
      <c r="F107" s="50">
        <f t="shared" si="12"/>
        <v>29</v>
      </c>
      <c r="G107" s="50">
        <f t="shared" si="12"/>
        <v>28</v>
      </c>
      <c r="H107" s="50">
        <f t="shared" si="12"/>
        <v>27</v>
      </c>
      <c r="I107" s="50">
        <f t="shared" si="12"/>
        <v>26</v>
      </c>
      <c r="J107" s="50">
        <f t="shared" si="12"/>
        <v>25</v>
      </c>
      <c r="K107" s="50">
        <f t="shared" si="12"/>
        <v>24</v>
      </c>
      <c r="L107" s="50">
        <f t="shared" si="12"/>
        <v>23</v>
      </c>
      <c r="M107" s="50">
        <f t="shared" si="12"/>
        <v>22</v>
      </c>
      <c r="N107" s="50">
        <f t="shared" si="12"/>
        <v>21</v>
      </c>
      <c r="O107" s="50">
        <f t="shared" si="12"/>
        <v>20</v>
      </c>
      <c r="P107" s="50">
        <f t="shared" si="12"/>
        <v>19</v>
      </c>
      <c r="Q107" s="50">
        <f t="shared" si="12"/>
        <v>18</v>
      </c>
      <c r="R107" s="50">
        <f t="shared" si="12"/>
        <v>17</v>
      </c>
      <c r="S107" s="50">
        <f t="shared" si="12"/>
        <v>16</v>
      </c>
      <c r="T107" s="50">
        <f t="shared" si="12"/>
        <v>15</v>
      </c>
      <c r="U107" s="50">
        <f t="shared" si="12"/>
        <v>14</v>
      </c>
      <c r="V107" s="50">
        <f t="shared" si="12"/>
        <v>13</v>
      </c>
      <c r="W107" s="50">
        <f t="shared" si="12"/>
        <v>12</v>
      </c>
      <c r="X107" s="50">
        <f t="shared" si="12"/>
        <v>11</v>
      </c>
      <c r="Y107" s="50">
        <f t="shared" si="12"/>
        <v>10</v>
      </c>
      <c r="Z107" s="50">
        <f t="shared" si="12"/>
        <v>9</v>
      </c>
      <c r="AA107" s="50">
        <f t="shared" si="12"/>
        <v>8</v>
      </c>
      <c r="AB107" s="50">
        <f t="shared" si="12"/>
        <v>7</v>
      </c>
      <c r="AC107" s="50">
        <f t="shared" si="12"/>
        <v>6</v>
      </c>
      <c r="AD107" s="50">
        <f t="shared" si="12"/>
        <v>5</v>
      </c>
      <c r="AE107" s="50">
        <f t="shared" si="12"/>
        <v>4</v>
      </c>
      <c r="AF107" s="50">
        <f t="shared" si="12"/>
        <v>3</v>
      </c>
      <c r="AG107" s="50">
        <f t="shared" si="12"/>
        <v>2</v>
      </c>
      <c r="AH107" s="50">
        <f t="shared" si="12"/>
        <v>1</v>
      </c>
      <c r="AI107" s="88"/>
      <c r="AJ107" s="88"/>
      <c r="AK107" s="88"/>
      <c r="AL107" s="88"/>
      <c r="AM107" s="88"/>
      <c r="AN107" s="88"/>
      <c r="AO107" s="88"/>
      <c r="AP107" s="88"/>
      <c r="AQ107" s="88"/>
    </row>
    <row r="108" spans="2:43" hidden="1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103</v>
      </c>
      <c r="C109" s="50">
        <v>1</v>
      </c>
      <c r="D109" s="50">
        <v>2</v>
      </c>
      <c r="E109" s="50">
        <v>3</v>
      </c>
      <c r="F109" s="50">
        <v>4</v>
      </c>
      <c r="G109" s="50">
        <v>5</v>
      </c>
      <c r="H109" s="50">
        <v>6</v>
      </c>
      <c r="I109" s="50">
        <v>7</v>
      </c>
      <c r="J109" s="50">
        <v>8</v>
      </c>
      <c r="K109" s="50">
        <v>9</v>
      </c>
      <c r="L109" s="50">
        <v>10</v>
      </c>
      <c r="M109" s="50">
        <v>11</v>
      </c>
      <c r="N109" s="50">
        <v>12</v>
      </c>
      <c r="O109" s="50">
        <v>13</v>
      </c>
      <c r="P109" s="50">
        <v>14</v>
      </c>
      <c r="Q109" s="50">
        <v>15</v>
      </c>
      <c r="R109" s="50">
        <v>16</v>
      </c>
      <c r="S109" s="50">
        <v>17</v>
      </c>
      <c r="T109" s="50">
        <v>18</v>
      </c>
      <c r="U109" s="50">
        <v>19</v>
      </c>
      <c r="V109" s="50">
        <v>20</v>
      </c>
      <c r="W109" s="50">
        <v>21</v>
      </c>
      <c r="X109" s="50">
        <v>22</v>
      </c>
      <c r="Y109" s="50">
        <v>23</v>
      </c>
      <c r="Z109" s="50">
        <v>24</v>
      </c>
      <c r="AA109" s="50">
        <v>25</v>
      </c>
      <c r="AB109" s="50">
        <v>26</v>
      </c>
      <c r="AC109" s="50">
        <v>27</v>
      </c>
      <c r="AD109" s="50">
        <v>28</v>
      </c>
      <c r="AE109" s="50">
        <v>29</v>
      </c>
      <c r="AF109" s="50">
        <v>30</v>
      </c>
      <c r="AG109" s="50">
        <v>31</v>
      </c>
      <c r="AH109" s="50">
        <v>32</v>
      </c>
      <c r="AI109" s="90"/>
      <c r="AJ109" s="90"/>
      <c r="AK109" s="90"/>
      <c r="AL109" s="90"/>
      <c r="AM109" s="90"/>
      <c r="AN109" s="90"/>
      <c r="AO109" s="90"/>
      <c r="AP109" s="90"/>
      <c r="AQ109" s="88"/>
    </row>
    <row r="110" spans="2:43" hidden="1">
      <c r="C110" s="80" t="str">
        <f>IFERROR(HLOOKUP(C109,$C$104:$AP$105,2,FALSE),"")</f>
        <v>35 Seguro Salud</v>
      </c>
      <c r="D110" s="80" t="str">
        <f t="shared" ref="D110:AH110" si="13">IFERROR(HLOOKUP(D109,$C$104:$AP$105,2,FALSE),"")</f>
        <v>9 Daños Físicos Vehíc. Mot. G1 (VP)</v>
      </c>
      <c r="E110" s="80" t="str">
        <f t="shared" si="13"/>
        <v>24 SOAP</v>
      </c>
      <c r="F110" s="80" t="str">
        <f t="shared" si="13"/>
        <v>10 Daños Físicos Vehíc. Mot. G2 (VC)</v>
      </c>
      <c r="G110" s="80" t="str">
        <f t="shared" si="13"/>
        <v>20 Responsabilidad Civil Vehíc. Mot.</v>
      </c>
      <c r="H110" s="80" t="str">
        <f t="shared" si="13"/>
        <v>50 Otros</v>
      </c>
      <c r="I110" s="80" t="str">
        <f t="shared" si="13"/>
        <v>8 Robo</v>
      </c>
      <c r="J110" s="80" t="str">
        <f t="shared" si="13"/>
        <v>23 Accidentes Personales</v>
      </c>
      <c r="K110" s="80" t="str">
        <f t="shared" si="13"/>
        <v>26 Fidelidad</v>
      </c>
      <c r="L110" s="80" t="str">
        <f t="shared" si="13"/>
        <v>18 Avería de Maquinaria</v>
      </c>
      <c r="M110" s="80" t="str">
        <f t="shared" si="13"/>
        <v>16 Equipo Móvil Contratista</v>
      </c>
      <c r="N110" s="80" t="str">
        <f t="shared" si="13"/>
        <v>5 Riesgos de la Naturaleza</v>
      </c>
      <c r="O110" s="80" t="str">
        <f t="shared" si="13"/>
        <v>15 Transporte Aéreo</v>
      </c>
      <c r="P110" s="80" t="str">
        <f t="shared" si="13"/>
        <v>30 Seguro Agrícola</v>
      </c>
      <c r="Q110" s="80" t="str">
        <f t="shared" si="13"/>
        <v>28 Seguro de Crédito a la Exportación</v>
      </c>
      <c r="R110" s="80" t="str">
        <f t="shared" si="13"/>
        <v>6 Terrorismo</v>
      </c>
      <c r="S110" s="80" t="str">
        <f t="shared" si="13"/>
        <v>1 Incendio</v>
      </c>
      <c r="T110" s="80" t="str">
        <f t="shared" si="13"/>
        <v>13 Transporte Terrestre</v>
      </c>
      <c r="U110" s="80" t="str">
        <f t="shared" si="13"/>
        <v>7 Otros Riesgos Adicionales Incendio</v>
      </c>
      <c r="V110" s="80" t="str">
        <f t="shared" si="13"/>
        <v>3 Terremoto</v>
      </c>
      <c r="W110" s="80" t="str">
        <f t="shared" si="13"/>
        <v>25 Garantía</v>
      </c>
      <c r="X110" s="80" t="str">
        <f t="shared" si="13"/>
        <v>19 Equipo Electrónico</v>
      </c>
      <c r="Y110" s="80" t="str">
        <f t="shared" si="13"/>
        <v>21 Responsabilidad Civil</v>
      </c>
      <c r="Z110" s="80" t="str">
        <f t="shared" si="13"/>
        <v>27 Seguro de Crédito por Ventas a Plazo</v>
      </c>
      <c r="AA110" s="80" t="str">
        <f t="shared" si="13"/>
        <v>14 Transporte Marítimo</v>
      </c>
      <c r="AB110" s="80" t="str">
        <f t="shared" si="13"/>
        <v>4 Pérdida de Benef. por Terremoto</v>
      </c>
      <c r="AC110" s="80" t="str">
        <f t="shared" si="13"/>
        <v>2 Pérdida de Benef. por Incendio</v>
      </c>
      <c r="AD110" s="80" t="str">
        <f t="shared" si="13"/>
        <v>22 Multiriesgos</v>
      </c>
      <c r="AE110" s="80" t="str">
        <f t="shared" si="13"/>
        <v>17 Todo Riesgo Construc. y Montaje</v>
      </c>
      <c r="AF110" s="80" t="str">
        <f t="shared" si="13"/>
        <v>11 Casco Marítimo</v>
      </c>
      <c r="AG110" s="80" t="str">
        <f t="shared" si="13"/>
        <v>12 Casco Aéreo</v>
      </c>
      <c r="AH110" s="80" t="str">
        <f t="shared" si="13"/>
        <v/>
      </c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C111" s="53">
        <f>IFERROR(HLOOKUP(C109,$C$104:$AP$106,3,FALSE)-HLOOKUP(C109,$C$104:$AP$107,4,FALSE)/1000000,"")</f>
        <v>0.99994003960912881</v>
      </c>
      <c r="D111" s="53">
        <f t="shared" ref="D111:AH111" si="14">IFERROR(HLOOKUP(D109,$C$104:$AP$106,3,FALSE)-HLOOKUP(D109,$C$104:$AP$107,4,FALSE)/1000000,"")</f>
        <v>0.98065350600496559</v>
      </c>
      <c r="E111" s="53">
        <f t="shared" si="14"/>
        <v>0.97372080715333131</v>
      </c>
      <c r="F111" s="53">
        <f t="shared" si="14"/>
        <v>0.9396476641395185</v>
      </c>
      <c r="G111" s="53">
        <f t="shared" si="14"/>
        <v>0.91710890172123349</v>
      </c>
      <c r="H111" s="53">
        <f t="shared" si="14"/>
        <v>0.86268458924489866</v>
      </c>
      <c r="I111" s="53">
        <f t="shared" si="14"/>
        <v>0.83067042456973028</v>
      </c>
      <c r="J111" s="53">
        <f t="shared" si="14"/>
        <v>0.71703469404550169</v>
      </c>
      <c r="K111" s="53">
        <f t="shared" si="14"/>
        <v>0.57615116830152591</v>
      </c>
      <c r="L111" s="53">
        <f t="shared" si="14"/>
        <v>0.42820933852557752</v>
      </c>
      <c r="M111" s="53">
        <f t="shared" si="14"/>
        <v>0.42200290335699792</v>
      </c>
      <c r="N111" s="53">
        <f t="shared" si="14"/>
        <v>0.41790624821703165</v>
      </c>
      <c r="O111" s="53">
        <f t="shared" si="14"/>
        <v>0.38519638312867716</v>
      </c>
      <c r="P111" s="53">
        <f t="shared" si="14"/>
        <v>0.38122716072083468</v>
      </c>
      <c r="Q111" s="53">
        <f t="shared" si="14"/>
        <v>0.38007025272193445</v>
      </c>
      <c r="R111" s="53">
        <f t="shared" si="14"/>
        <v>0.3737880969780259</v>
      </c>
      <c r="S111" s="53">
        <f t="shared" si="14"/>
        <v>0.34880805022131312</v>
      </c>
      <c r="T111" s="53">
        <f t="shared" si="14"/>
        <v>0.34733401613999793</v>
      </c>
      <c r="U111" s="53">
        <f t="shared" si="14"/>
        <v>0.34159122525994717</v>
      </c>
      <c r="V111" s="53">
        <f t="shared" si="14"/>
        <v>0.31858790235737672</v>
      </c>
      <c r="W111" s="53">
        <f t="shared" si="14"/>
        <v>0.29558245605623534</v>
      </c>
      <c r="X111" s="53">
        <f t="shared" si="14"/>
        <v>0.28194869958283741</v>
      </c>
      <c r="Y111" s="53">
        <f t="shared" si="14"/>
        <v>0.27313400674951971</v>
      </c>
      <c r="Z111" s="53">
        <f t="shared" si="14"/>
        <v>0.27121538011754487</v>
      </c>
      <c r="AA111" s="53">
        <f t="shared" si="14"/>
        <v>0.23137925069298473</v>
      </c>
      <c r="AB111" s="53">
        <f t="shared" si="14"/>
        <v>0.13749036441687548</v>
      </c>
      <c r="AC111" s="53">
        <f t="shared" si="14"/>
        <v>0.12425848248621883</v>
      </c>
      <c r="AD111" s="53">
        <f t="shared" si="14"/>
        <v>9.2003333374374038E-2</v>
      </c>
      <c r="AE111" s="53">
        <f t="shared" si="14"/>
        <v>8.5435450068220842E-2</v>
      </c>
      <c r="AF111" s="53">
        <f t="shared" si="14"/>
        <v>4.4179104675885261E-2</v>
      </c>
      <c r="AG111" s="53">
        <f t="shared" si="14"/>
        <v>7.947890942205572E-4</v>
      </c>
      <c r="AH111" s="53" t="str">
        <f t="shared" si="14"/>
        <v/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2" hidden="1">
      <c r="B113" s="49" t="s">
        <v>104</v>
      </c>
      <c r="C113" s="52" t="str">
        <f>IF($B$122=C110,C111,"")</f>
        <v/>
      </c>
      <c r="D113" s="52" t="str">
        <f t="shared" ref="D113:AH113" si="15">IF($B$122=D110,D111,"")</f>
        <v/>
      </c>
      <c r="E113" s="52" t="str">
        <f t="shared" si="15"/>
        <v/>
      </c>
      <c r="F113" s="52" t="str">
        <f t="shared" si="15"/>
        <v/>
      </c>
      <c r="G113" s="52" t="str">
        <f t="shared" si="15"/>
        <v/>
      </c>
      <c r="H113" s="52" t="str">
        <f t="shared" si="15"/>
        <v/>
      </c>
      <c r="I113" s="52" t="str">
        <f t="shared" si="15"/>
        <v/>
      </c>
      <c r="J113" s="52" t="str">
        <f t="shared" si="15"/>
        <v/>
      </c>
      <c r="K113" s="52" t="str">
        <f t="shared" si="15"/>
        <v/>
      </c>
      <c r="L113" s="52" t="str">
        <f t="shared" si="15"/>
        <v/>
      </c>
      <c r="M113" s="52" t="str">
        <f t="shared" si="15"/>
        <v/>
      </c>
      <c r="N113" s="52" t="str">
        <f t="shared" si="15"/>
        <v/>
      </c>
      <c r="O113" s="52" t="str">
        <f t="shared" si="15"/>
        <v/>
      </c>
      <c r="P113" s="52" t="str">
        <f t="shared" si="15"/>
        <v/>
      </c>
      <c r="Q113" s="52" t="str">
        <f t="shared" si="15"/>
        <v/>
      </c>
      <c r="R113" s="52" t="str">
        <f t="shared" si="15"/>
        <v/>
      </c>
      <c r="S113" s="52" t="str">
        <f t="shared" si="15"/>
        <v/>
      </c>
      <c r="T113" s="52" t="str">
        <f t="shared" si="15"/>
        <v/>
      </c>
      <c r="U113" s="52" t="str">
        <f t="shared" si="15"/>
        <v/>
      </c>
      <c r="V113" s="52" t="str">
        <f t="shared" si="15"/>
        <v/>
      </c>
      <c r="W113" s="52" t="str">
        <f t="shared" si="15"/>
        <v/>
      </c>
      <c r="X113" s="52" t="str">
        <f t="shared" si="15"/>
        <v/>
      </c>
      <c r="Y113" s="52" t="str">
        <f t="shared" si="15"/>
        <v/>
      </c>
      <c r="Z113" s="52" t="str">
        <f t="shared" si="15"/>
        <v/>
      </c>
      <c r="AA113" s="52" t="str">
        <f t="shared" si="15"/>
        <v/>
      </c>
      <c r="AB113" s="52" t="str">
        <f t="shared" si="15"/>
        <v/>
      </c>
      <c r="AC113" s="52" t="str">
        <f t="shared" si="15"/>
        <v/>
      </c>
      <c r="AD113" s="52" t="str">
        <f t="shared" si="15"/>
        <v/>
      </c>
      <c r="AE113" s="52" t="str">
        <f t="shared" si="15"/>
        <v/>
      </c>
      <c r="AF113" s="52" t="str">
        <f t="shared" si="15"/>
        <v/>
      </c>
      <c r="AG113" s="52" t="str">
        <f t="shared" si="15"/>
        <v/>
      </c>
      <c r="AH113" s="52" t="str">
        <f t="shared" si="15"/>
        <v/>
      </c>
    </row>
    <row r="114" spans="2:42" hidden="1"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</row>
    <row r="115" spans="2:42" hidden="1">
      <c r="C115" s="50" t="str">
        <f t="shared" ref="C115:AP115" si="16">IF(C60&gt;$C$116,C58,IF(C60=$C$116,$AQ$11,IF(C60&lt;$C$116,"")))</f>
        <v>Ace Seguros</v>
      </c>
      <c r="D115" s="50" t="str">
        <f t="shared" si="16"/>
        <v>Assurant Chile</v>
      </c>
      <c r="E115" s="50" t="str">
        <f t="shared" si="16"/>
        <v>BCI Seguros</v>
      </c>
      <c r="F115" s="50" t="str">
        <f t="shared" si="16"/>
        <v>Cardif</v>
      </c>
      <c r="G115" s="50" t="str">
        <f t="shared" si="16"/>
        <v>Cesce Chile</v>
      </c>
      <c r="H115" s="50" t="str">
        <f t="shared" si="16"/>
        <v>Chartis</v>
      </c>
      <c r="I115" s="50" t="str">
        <f t="shared" si="16"/>
        <v>Chilena Consolidada</v>
      </c>
      <c r="J115" s="50" t="str">
        <f t="shared" si="16"/>
        <v>Chubb de Chile</v>
      </c>
      <c r="K115" s="50" t="str">
        <f t="shared" si="16"/>
        <v>Coface Chile</v>
      </c>
      <c r="L115" s="50" t="str">
        <f t="shared" si="16"/>
        <v>Consorio Nacional</v>
      </c>
      <c r="M115" s="50" t="str">
        <f t="shared" si="16"/>
        <v>Continental Crédito</v>
      </c>
      <c r="N115" s="50" t="str">
        <f t="shared" si="16"/>
        <v>Euler Hermes</v>
      </c>
      <c r="O115" s="50" t="str">
        <f t="shared" si="16"/>
        <v>FAF International</v>
      </c>
      <c r="P115" s="50" t="str">
        <f t="shared" si="16"/>
        <v>HDI Seguros</v>
      </c>
      <c r="Q115" s="50" t="str">
        <f t="shared" si="16"/>
        <v>Huelen</v>
      </c>
      <c r="R115" s="50" t="str">
        <f t="shared" si="16"/>
        <v>Liberty Seguros</v>
      </c>
      <c r="S115" s="50" t="str">
        <f t="shared" si="16"/>
        <v>M. de Carabineros</v>
      </c>
      <c r="T115" s="50" t="str">
        <f t="shared" si="16"/>
        <v>Magallanes</v>
      </c>
      <c r="U115" s="50" t="str">
        <f t="shared" si="16"/>
        <v>Magallanes Gar. y Cré.</v>
      </c>
      <c r="V115" s="50" t="str">
        <f t="shared" si="16"/>
        <v>Mapfre</v>
      </c>
      <c r="W115" s="50" t="str">
        <f t="shared" si="16"/>
        <v>Mapfre Gar. y Cré.</v>
      </c>
      <c r="X115" s="50" t="str">
        <f t="shared" si="16"/>
        <v>Orion Seguros</v>
      </c>
      <c r="Y115" s="50" t="str">
        <f t="shared" si="16"/>
        <v>Penta Security</v>
      </c>
      <c r="Z115" s="50" t="str">
        <f t="shared" si="16"/>
        <v>QBE Chile</v>
      </c>
      <c r="AA115" s="50" t="str">
        <f t="shared" si="16"/>
        <v>Renta Nacional</v>
      </c>
      <c r="AB115" s="50" t="str">
        <f t="shared" si="16"/>
        <v>RSA Seguros</v>
      </c>
      <c r="AC115" s="50" t="str">
        <f t="shared" si="16"/>
        <v>Zenit Seguros</v>
      </c>
      <c r="AD115" s="50" t="str">
        <f t="shared" si="16"/>
        <v>Zurich Santander</v>
      </c>
      <c r="AE115" s="50" t="str">
        <f t="shared" si="16"/>
        <v>Mercado</v>
      </c>
      <c r="AF115" s="50" t="str">
        <f t="shared" si="16"/>
        <v/>
      </c>
      <c r="AG115" s="50" t="str">
        <f t="shared" si="16"/>
        <v/>
      </c>
      <c r="AH115" s="50" t="str">
        <f t="shared" si="16"/>
        <v/>
      </c>
      <c r="AI115" s="50" t="str">
        <f t="shared" si="16"/>
        <v/>
      </c>
      <c r="AJ115" s="50" t="str">
        <f t="shared" si="16"/>
        <v/>
      </c>
      <c r="AK115" s="50" t="str">
        <f t="shared" si="16"/>
        <v/>
      </c>
      <c r="AL115" s="50" t="str">
        <f t="shared" si="16"/>
        <v/>
      </c>
      <c r="AM115" s="50" t="str">
        <f t="shared" si="16"/>
        <v/>
      </c>
      <c r="AN115" s="50" t="str">
        <f t="shared" si="16"/>
        <v/>
      </c>
      <c r="AO115" s="50" t="str">
        <f t="shared" si="16"/>
        <v/>
      </c>
      <c r="AP115" s="50" t="str">
        <f t="shared" si="16"/>
        <v/>
      </c>
    </row>
    <row r="116" spans="2:42" hidden="1">
      <c r="B116" s="49" t="s">
        <v>388</v>
      </c>
      <c r="C116" s="50">
        <f>COUNTIF(C11:AP11,"")</f>
        <v>12</v>
      </c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</row>
    <row r="117" spans="2:42"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</row>
    <row r="118" spans="2:42">
      <c r="B118" s="54" t="s">
        <v>387</v>
      </c>
    </row>
    <row r="119" spans="2:42">
      <c r="B119" s="59" t="s">
        <v>341</v>
      </c>
    </row>
    <row r="121" spans="2:42">
      <c r="B121" s="39" t="s">
        <v>386</v>
      </c>
    </row>
    <row r="122" spans="2:42">
      <c r="B122" s="59"/>
    </row>
  </sheetData>
  <sheetProtection sheet="1" objects="1" scenarios="1"/>
  <conditionalFormatting sqref="A1:XFD1048576">
    <cfRule type="cellIs" dxfId="31" priority="1" operator="lessThan">
      <formula>0</formula>
    </cfRule>
  </conditionalFormatting>
  <dataValidations count="5">
    <dataValidation type="list" allowBlank="1" showInputMessage="1" showErrorMessage="1" sqref="B119">
      <formula1>$C$115:$AE$115</formula1>
    </dataValidation>
    <dataValidation type="list" allowBlank="1" showInputMessage="1" showErrorMessage="1" sqref="B122">
      <formula1>$B$11:$B$43</formula1>
    </dataValidation>
    <dataValidation showInputMessage="1" showErrorMessage="1" sqref="E119"/>
    <dataValidation type="list" allowBlank="1" showInputMessage="1" showErrorMessage="1" sqref="B70">
      <formula1>$B$12:$B$44</formula1>
    </dataValidation>
    <dataValidation type="list" allowBlank="1" showInputMessage="1" showErrorMessage="1" sqref="B73">
      <formula1>$B$115:$AD$115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2:AT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392</v>
      </c>
    </row>
    <row r="8" spans="2:46" ht="15.75">
      <c r="B8" s="38" t="s">
        <v>349</v>
      </c>
    </row>
    <row r="9" spans="2:46">
      <c r="B9" s="40" t="str">
        <f>Índice!H55</f>
        <v>Cifras al 30.06.2012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30.06.2011</v>
      </c>
      <c r="AT11" s="199" t="s">
        <v>338</v>
      </c>
    </row>
    <row r="12" spans="2:46">
      <c r="B12" s="73" t="s">
        <v>295</v>
      </c>
      <c r="C12" s="46">
        <f>IF('Datos Generales'!C328=0,"",'Datos Generales'!C328)</f>
        <v>701</v>
      </c>
      <c r="D12" s="46" t="str">
        <f>IF('Datos Generales'!D328=0,"",'Datos Generales'!D328)</f>
        <v/>
      </c>
      <c r="E12" s="46">
        <f>IF('Datos Generales'!E328=0,"",'Datos Generales'!E328)</f>
        <v>98053</v>
      </c>
      <c r="F12" s="46">
        <f>IF('Datos Generales'!F328=0,"",'Datos Generales'!F328)</f>
        <v>3</v>
      </c>
      <c r="G12" s="46" t="str">
        <f>IF('Datos Generales'!G328=0,"",'Datos Generales'!G328)</f>
        <v/>
      </c>
      <c r="H12" s="46">
        <f>IF('Datos Generales'!H328=0,"",'Datos Generales'!H328)</f>
        <v>8876</v>
      </c>
      <c r="I12" s="46">
        <f>IF('Datos Generales'!I328=0,"",'Datos Generales'!I328)</f>
        <v>48663</v>
      </c>
      <c r="J12" s="46">
        <f>IF('Datos Generales'!J328=0,"",'Datos Generales'!J328)</f>
        <v>178</v>
      </c>
      <c r="K12" s="46" t="str">
        <f>IF('Datos Generales'!K328=0,"",'Datos Generales'!K328)</f>
        <v/>
      </c>
      <c r="L12" s="46">
        <f>IF('Datos Generales'!L328=0,"",'Datos Generales'!L328)</f>
        <v>4929</v>
      </c>
      <c r="M12" s="46" t="str">
        <f>IF('Datos Generales'!M328=0,"",'Datos Generales'!M328)</f>
        <v/>
      </c>
      <c r="N12" s="46" t="str">
        <f>IF('Datos Generales'!N328=0,"",'Datos Generales'!N328)</f>
        <v/>
      </c>
      <c r="O12" s="46" t="str">
        <f>IF('Datos Generales'!O328=0,"",'Datos Generales'!O328)</f>
        <v/>
      </c>
      <c r="P12" s="46">
        <f>IF('Datos Generales'!P328=0,"",'Datos Generales'!P328)</f>
        <v>13128</v>
      </c>
      <c r="Q12" s="46">
        <f>IF('Datos Generales'!Q328=0,"",'Datos Generales'!Q328)</f>
        <v>6</v>
      </c>
      <c r="R12" s="46">
        <f>IF('Datos Generales'!R328=0,"",'Datos Generales'!R328)</f>
        <v>10594</v>
      </c>
      <c r="S12" s="46">
        <f>IF('Datos Generales'!S328=0,"",'Datos Generales'!S328)</f>
        <v>13987</v>
      </c>
      <c r="T12" s="46">
        <f>IF('Datos Generales'!T328=0,"",'Datos Generales'!T328)</f>
        <v>10707</v>
      </c>
      <c r="U12" s="46" t="str">
        <f>IF('Datos Generales'!U328=0,"",'Datos Generales'!U328)</f>
        <v/>
      </c>
      <c r="V12" s="46">
        <f>IF('Datos Generales'!V328=0,"",'Datos Generales'!V328)</f>
        <v>38624</v>
      </c>
      <c r="W12" s="46" t="str">
        <f>IF('Datos Generales'!W328=0,"",'Datos Generales'!W328)</f>
        <v/>
      </c>
      <c r="X12" s="46">
        <f>IF('Datos Generales'!X328=0,"",'Datos Generales'!X328)</f>
        <v>107</v>
      </c>
      <c r="Y12" s="46">
        <f>IF('Datos Generales'!Y328=0,"",'Datos Generales'!Y328)</f>
        <v>10854</v>
      </c>
      <c r="Z12" s="46">
        <f>IF('Datos Generales'!Z328=0,"",'Datos Generales'!Z328)</f>
        <v>141</v>
      </c>
      <c r="AA12" s="46">
        <f>IF('Datos Generales'!AA328=0,"",'Datos Generales'!AA328)</f>
        <v>4051</v>
      </c>
      <c r="AB12" s="46">
        <f>IF('Datos Generales'!AB328=0,"",'Datos Generales'!AB328)</f>
        <v>34223</v>
      </c>
      <c r="AC12" s="46">
        <f>IF('Datos Generales'!AC328=0,"",'Datos Generales'!AC328)</f>
        <v>596</v>
      </c>
      <c r="AD12" s="46" t="str">
        <f>IF('Datos Generales'!AD328=0,"",'Datos Generales'!AD328)</f>
        <v/>
      </c>
      <c r="AE12" s="46" t="str">
        <f>IF('Datos Generales'!AE328=0,"",'Datos Generales'!AE328)</f>
        <v/>
      </c>
      <c r="AF12" s="46" t="str">
        <f>IF('Datos Generales'!AF328=0,"",'Datos Generales'!AF328)</f>
        <v/>
      </c>
      <c r="AG12" s="46" t="str">
        <f>IF('Datos Generales'!AG328=0,"",'Datos Generales'!AG328)</f>
        <v/>
      </c>
      <c r="AH12" s="46" t="str">
        <f>IF('Datos Generales'!AH328=0,"",'Datos Generales'!AH328)</f>
        <v/>
      </c>
      <c r="AI12" s="46" t="str">
        <f>IF('Datos Generales'!AI328=0,"",'Datos Generales'!AI328)</f>
        <v/>
      </c>
      <c r="AJ12" s="46" t="str">
        <f>IF('Datos Generales'!AJ328=0,"",'Datos Generales'!AJ328)</f>
        <v/>
      </c>
      <c r="AK12" s="46" t="str">
        <f>IF('Datos Generales'!AK328=0,"",'Datos Generales'!AK328)</f>
        <v/>
      </c>
      <c r="AL12" s="46" t="str">
        <f>IF('Datos Generales'!AL328=0,"",'Datos Generales'!AL328)</f>
        <v/>
      </c>
      <c r="AM12" s="46" t="str">
        <f>IF('Datos Generales'!AM328=0,"",'Datos Generales'!AM328)</f>
        <v/>
      </c>
      <c r="AN12" s="46" t="str">
        <f>IF('Datos Generales'!AN328=0,"",'Datos Generales'!AN328)</f>
        <v/>
      </c>
      <c r="AO12" s="46" t="str">
        <f>IF('Datos Generales'!AO328=0,"",'Datos Generales'!AO328)</f>
        <v/>
      </c>
      <c r="AP12" s="46" t="str">
        <f>IF('Datos Generales'!AP328=0,"",'Datos Generales'!AP328)</f>
        <v/>
      </c>
      <c r="AQ12" s="46">
        <f>IF('Datos Generales'!AQ328=0,"",'Datos Generales'!AQ328)</f>
        <v>298421</v>
      </c>
      <c r="AS12" s="46">
        <f>'Datos Generales'!AS328</f>
        <v>274985</v>
      </c>
      <c r="AT12" s="71">
        <f t="shared" ref="AT12:AT44" si="0">IFERROR(AQ12/AS12-1,"")</f>
        <v>8.5226466898194353E-2</v>
      </c>
    </row>
    <row r="13" spans="2:46">
      <c r="B13" s="73" t="s">
        <v>296</v>
      </c>
      <c r="C13" s="46">
        <f>IF('Datos Generales'!C329=0,"",'Datos Generales'!C329)</f>
        <v>85</v>
      </c>
      <c r="D13" s="46" t="str">
        <f>IF('Datos Generales'!D329=0,"",'Datos Generales'!D329)</f>
        <v/>
      </c>
      <c r="E13" s="46">
        <f>IF('Datos Generales'!E329=0,"",'Datos Generales'!E329)</f>
        <v>1663</v>
      </c>
      <c r="F13" s="46" t="str">
        <f>IF('Datos Generales'!F329=0,"",'Datos Generales'!F329)</f>
        <v/>
      </c>
      <c r="G13" s="46" t="str">
        <f>IF('Datos Generales'!G329=0,"",'Datos Generales'!G329)</f>
        <v/>
      </c>
      <c r="H13" s="46">
        <f>IF('Datos Generales'!H329=0,"",'Datos Generales'!H329)</f>
        <v>421</v>
      </c>
      <c r="I13" s="46">
        <f>IF('Datos Generales'!I329=0,"",'Datos Generales'!I329)</f>
        <v>658</v>
      </c>
      <c r="J13" s="46">
        <f>IF('Datos Generales'!J329=0,"",'Datos Generales'!J329)</f>
        <v>64</v>
      </c>
      <c r="K13" s="46" t="str">
        <f>IF('Datos Generales'!K329=0,"",'Datos Generales'!K329)</f>
        <v/>
      </c>
      <c r="L13" s="46">
        <f>IF('Datos Generales'!L329=0,"",'Datos Generales'!L329)</f>
        <v>44</v>
      </c>
      <c r="M13" s="46" t="str">
        <f>IF('Datos Generales'!M329=0,"",'Datos Generales'!M329)</f>
        <v/>
      </c>
      <c r="N13" s="46" t="str">
        <f>IF('Datos Generales'!N329=0,"",'Datos Generales'!N329)</f>
        <v/>
      </c>
      <c r="O13" s="46" t="str">
        <f>IF('Datos Generales'!O329=0,"",'Datos Generales'!O329)</f>
        <v/>
      </c>
      <c r="P13" s="46">
        <f>IF('Datos Generales'!P329=0,"",'Datos Generales'!P329)</f>
        <v>9790</v>
      </c>
      <c r="Q13" s="46" t="str">
        <f>IF('Datos Generales'!Q329=0,"",'Datos Generales'!Q329)</f>
        <v/>
      </c>
      <c r="R13" s="46">
        <f>IF('Datos Generales'!R329=0,"",'Datos Generales'!R329)</f>
        <v>3</v>
      </c>
      <c r="S13" s="46" t="str">
        <f>IF('Datos Generales'!S329=0,"",'Datos Generales'!S329)</f>
        <v/>
      </c>
      <c r="T13" s="46">
        <f>IF('Datos Generales'!T329=0,"",'Datos Generales'!T329)</f>
        <v>527</v>
      </c>
      <c r="U13" s="46" t="str">
        <f>IF('Datos Generales'!U329=0,"",'Datos Generales'!U329)</f>
        <v/>
      </c>
      <c r="V13" s="46">
        <f>IF('Datos Generales'!V329=0,"",'Datos Generales'!V329)</f>
        <v>3244</v>
      </c>
      <c r="W13" s="46" t="str">
        <f>IF('Datos Generales'!W329=0,"",'Datos Generales'!W329)</f>
        <v/>
      </c>
      <c r="X13" s="46">
        <f>IF('Datos Generales'!X329=0,"",'Datos Generales'!X329)</f>
        <v>22</v>
      </c>
      <c r="Y13" s="46">
        <f>IF('Datos Generales'!Y329=0,"",'Datos Generales'!Y329)</f>
        <v>597</v>
      </c>
      <c r="Z13" s="46">
        <f>IF('Datos Generales'!Z329=0,"",'Datos Generales'!Z329)</f>
        <v>27</v>
      </c>
      <c r="AA13" s="46">
        <f>IF('Datos Generales'!AA329=0,"",'Datos Generales'!AA329)</f>
        <v>374</v>
      </c>
      <c r="AB13" s="46">
        <f>IF('Datos Generales'!AB329=0,"",'Datos Generales'!AB329)</f>
        <v>1020</v>
      </c>
      <c r="AC13" s="46" t="str">
        <f>IF('Datos Generales'!AC329=0,"",'Datos Generales'!AC329)</f>
        <v/>
      </c>
      <c r="AD13" s="46" t="str">
        <f>IF('Datos Generales'!AD329=0,"",'Datos Generales'!AD329)</f>
        <v/>
      </c>
      <c r="AE13" s="46" t="str">
        <f>IF('Datos Generales'!AE329=0,"",'Datos Generales'!AE329)</f>
        <v/>
      </c>
      <c r="AF13" s="46" t="str">
        <f>IF('Datos Generales'!AF329=0,"",'Datos Generales'!AF329)</f>
        <v/>
      </c>
      <c r="AG13" s="46" t="str">
        <f>IF('Datos Generales'!AG329=0,"",'Datos Generales'!AG329)</f>
        <v/>
      </c>
      <c r="AH13" s="46" t="str">
        <f>IF('Datos Generales'!AH329=0,"",'Datos Generales'!AH329)</f>
        <v/>
      </c>
      <c r="AI13" s="46" t="str">
        <f>IF('Datos Generales'!AI329=0,"",'Datos Generales'!AI329)</f>
        <v/>
      </c>
      <c r="AJ13" s="46" t="str">
        <f>IF('Datos Generales'!AJ329=0,"",'Datos Generales'!AJ329)</f>
        <v/>
      </c>
      <c r="AK13" s="46" t="str">
        <f>IF('Datos Generales'!AK329=0,"",'Datos Generales'!AK329)</f>
        <v/>
      </c>
      <c r="AL13" s="46" t="str">
        <f>IF('Datos Generales'!AL329=0,"",'Datos Generales'!AL329)</f>
        <v/>
      </c>
      <c r="AM13" s="46" t="str">
        <f>IF('Datos Generales'!AM329=0,"",'Datos Generales'!AM329)</f>
        <v/>
      </c>
      <c r="AN13" s="46" t="str">
        <f>IF('Datos Generales'!AN329=0,"",'Datos Generales'!AN329)</f>
        <v/>
      </c>
      <c r="AO13" s="46" t="str">
        <f>IF('Datos Generales'!AO329=0,"",'Datos Generales'!AO329)</f>
        <v/>
      </c>
      <c r="AP13" s="46" t="str">
        <f>IF('Datos Generales'!AP329=0,"",'Datos Generales'!AP329)</f>
        <v/>
      </c>
      <c r="AQ13" s="46">
        <f>IF('Datos Generales'!AQ329=0,"",'Datos Generales'!AQ329)</f>
        <v>18539</v>
      </c>
      <c r="AS13" s="46">
        <f>'Datos Generales'!AS329</f>
        <v>27799</v>
      </c>
      <c r="AT13" s="71">
        <f t="shared" si="0"/>
        <v>-0.33310550739235223</v>
      </c>
    </row>
    <row r="14" spans="2:46">
      <c r="B14" s="73" t="s">
        <v>297</v>
      </c>
      <c r="C14" s="46">
        <f>IF('Datos Generales'!C330=0,"",'Datos Generales'!C330)</f>
        <v>552</v>
      </c>
      <c r="D14" s="46" t="str">
        <f>IF('Datos Generales'!D330=0,"",'Datos Generales'!D330)</f>
        <v/>
      </c>
      <c r="E14" s="46">
        <f>IF('Datos Generales'!E330=0,"",'Datos Generales'!E330)</f>
        <v>53987</v>
      </c>
      <c r="F14" s="46" t="str">
        <f>IF('Datos Generales'!F330=0,"",'Datos Generales'!F330)</f>
        <v/>
      </c>
      <c r="G14" s="46" t="str">
        <f>IF('Datos Generales'!G330=0,"",'Datos Generales'!G330)</f>
        <v/>
      </c>
      <c r="H14" s="46">
        <f>IF('Datos Generales'!H330=0,"",'Datos Generales'!H330)</f>
        <v>3451</v>
      </c>
      <c r="I14" s="46">
        <f>IF('Datos Generales'!I330=0,"",'Datos Generales'!I330)</f>
        <v>13466</v>
      </c>
      <c r="J14" s="46">
        <f>IF('Datos Generales'!J330=0,"",'Datos Generales'!J330)</f>
        <v>167</v>
      </c>
      <c r="K14" s="46" t="str">
        <f>IF('Datos Generales'!K330=0,"",'Datos Generales'!K330)</f>
        <v/>
      </c>
      <c r="L14" s="46">
        <f>IF('Datos Generales'!L330=0,"",'Datos Generales'!L330)</f>
        <v>1167</v>
      </c>
      <c r="M14" s="46" t="str">
        <f>IF('Datos Generales'!M330=0,"",'Datos Generales'!M330)</f>
        <v/>
      </c>
      <c r="N14" s="46" t="str">
        <f>IF('Datos Generales'!N330=0,"",'Datos Generales'!N330)</f>
        <v/>
      </c>
      <c r="O14" s="46" t="str">
        <f>IF('Datos Generales'!O330=0,"",'Datos Generales'!O330)</f>
        <v/>
      </c>
      <c r="P14" s="46">
        <f>IF('Datos Generales'!P330=0,"",'Datos Generales'!P330)</f>
        <v>4640</v>
      </c>
      <c r="Q14" s="46" t="str">
        <f>IF('Datos Generales'!Q330=0,"",'Datos Generales'!Q330)</f>
        <v/>
      </c>
      <c r="R14" s="46">
        <f>IF('Datos Generales'!R330=0,"",'Datos Generales'!R330)</f>
        <v>3364</v>
      </c>
      <c r="S14" s="46">
        <f>IF('Datos Generales'!S330=0,"",'Datos Generales'!S330)</f>
        <v>92</v>
      </c>
      <c r="T14" s="46">
        <f>IF('Datos Generales'!T330=0,"",'Datos Generales'!T330)</f>
        <v>4577</v>
      </c>
      <c r="U14" s="46" t="str">
        <f>IF('Datos Generales'!U330=0,"",'Datos Generales'!U330)</f>
        <v/>
      </c>
      <c r="V14" s="46">
        <f>IF('Datos Generales'!V330=0,"",'Datos Generales'!V330)</f>
        <v>16703</v>
      </c>
      <c r="W14" s="46" t="str">
        <f>IF('Datos Generales'!W330=0,"",'Datos Generales'!W330)</f>
        <v/>
      </c>
      <c r="X14" s="46">
        <f>IF('Datos Generales'!X330=0,"",'Datos Generales'!X330)</f>
        <v>103</v>
      </c>
      <c r="Y14" s="46">
        <f>IF('Datos Generales'!Y330=0,"",'Datos Generales'!Y330)</f>
        <v>4472</v>
      </c>
      <c r="Z14" s="46">
        <f>IF('Datos Generales'!Z330=0,"",'Datos Generales'!Z330)</f>
        <v>141</v>
      </c>
      <c r="AA14" s="46">
        <f>IF('Datos Generales'!AA330=0,"",'Datos Generales'!AA330)</f>
        <v>856</v>
      </c>
      <c r="AB14" s="46">
        <f>IF('Datos Generales'!AB330=0,"",'Datos Generales'!AB330)</f>
        <v>17845</v>
      </c>
      <c r="AC14" s="46">
        <f>IF('Datos Generales'!AC330=0,"",'Datos Generales'!AC330)</f>
        <v>941</v>
      </c>
      <c r="AD14" s="46">
        <f>IF('Datos Generales'!AD330=0,"",'Datos Generales'!AD330)</f>
        <v>2142</v>
      </c>
      <c r="AE14" s="46" t="str">
        <f>IF('Datos Generales'!AE330=0,"",'Datos Generales'!AE330)</f>
        <v/>
      </c>
      <c r="AF14" s="46" t="str">
        <f>IF('Datos Generales'!AF330=0,"",'Datos Generales'!AF330)</f>
        <v/>
      </c>
      <c r="AG14" s="46" t="str">
        <f>IF('Datos Generales'!AG330=0,"",'Datos Generales'!AG330)</f>
        <v/>
      </c>
      <c r="AH14" s="46" t="str">
        <f>IF('Datos Generales'!AH330=0,"",'Datos Generales'!AH330)</f>
        <v/>
      </c>
      <c r="AI14" s="46" t="str">
        <f>IF('Datos Generales'!AI330=0,"",'Datos Generales'!AI330)</f>
        <v/>
      </c>
      <c r="AJ14" s="46" t="str">
        <f>IF('Datos Generales'!AJ330=0,"",'Datos Generales'!AJ330)</f>
        <v/>
      </c>
      <c r="AK14" s="46" t="str">
        <f>IF('Datos Generales'!AK330=0,"",'Datos Generales'!AK330)</f>
        <v/>
      </c>
      <c r="AL14" s="46" t="str">
        <f>IF('Datos Generales'!AL330=0,"",'Datos Generales'!AL330)</f>
        <v/>
      </c>
      <c r="AM14" s="46" t="str">
        <f>IF('Datos Generales'!AM330=0,"",'Datos Generales'!AM330)</f>
        <v/>
      </c>
      <c r="AN14" s="46" t="str">
        <f>IF('Datos Generales'!AN330=0,"",'Datos Generales'!AN330)</f>
        <v/>
      </c>
      <c r="AO14" s="46" t="str">
        <f>IF('Datos Generales'!AO330=0,"",'Datos Generales'!AO330)</f>
        <v/>
      </c>
      <c r="AP14" s="46" t="str">
        <f>IF('Datos Generales'!AP330=0,"",'Datos Generales'!AP330)</f>
        <v/>
      </c>
      <c r="AQ14" s="46">
        <f>IF('Datos Generales'!AQ330=0,"",'Datos Generales'!AQ330)</f>
        <v>128666</v>
      </c>
      <c r="AS14" s="46">
        <f>'Datos Generales'!AS330</f>
        <v>96420</v>
      </c>
      <c r="AT14" s="71">
        <f t="shared" si="0"/>
        <v>0.3344326903132131</v>
      </c>
    </row>
    <row r="15" spans="2:46">
      <c r="B15" s="73" t="s">
        <v>298</v>
      </c>
      <c r="C15" s="46">
        <f>IF('Datos Generales'!C331=0,"",'Datos Generales'!C331)</f>
        <v>78</v>
      </c>
      <c r="D15" s="46" t="str">
        <f>IF('Datos Generales'!D331=0,"",'Datos Generales'!D331)</f>
        <v/>
      </c>
      <c r="E15" s="46" t="str">
        <f>IF('Datos Generales'!E331=0,"",'Datos Generales'!E331)</f>
        <v/>
      </c>
      <c r="F15" s="46" t="str">
        <f>IF('Datos Generales'!F331=0,"",'Datos Generales'!F331)</f>
        <v/>
      </c>
      <c r="G15" s="46" t="str">
        <f>IF('Datos Generales'!G331=0,"",'Datos Generales'!G331)</f>
        <v/>
      </c>
      <c r="H15" s="46">
        <f>IF('Datos Generales'!H331=0,"",'Datos Generales'!H331)</f>
        <v>520</v>
      </c>
      <c r="I15" s="46" t="str">
        <f>IF('Datos Generales'!I331=0,"",'Datos Generales'!I331)</f>
        <v/>
      </c>
      <c r="J15" s="46">
        <f>IF('Datos Generales'!J331=0,"",'Datos Generales'!J331)</f>
        <v>58</v>
      </c>
      <c r="K15" s="46" t="str">
        <f>IF('Datos Generales'!K331=0,"",'Datos Generales'!K331)</f>
        <v/>
      </c>
      <c r="L15" s="46">
        <f>IF('Datos Generales'!L331=0,"",'Datos Generales'!L331)</f>
        <v>39</v>
      </c>
      <c r="M15" s="46" t="str">
        <f>IF('Datos Generales'!M331=0,"",'Datos Generales'!M331)</f>
        <v/>
      </c>
      <c r="N15" s="46" t="str">
        <f>IF('Datos Generales'!N331=0,"",'Datos Generales'!N331)</f>
        <v/>
      </c>
      <c r="O15" s="46" t="str">
        <f>IF('Datos Generales'!O331=0,"",'Datos Generales'!O331)</f>
        <v/>
      </c>
      <c r="P15" s="46">
        <f>IF('Datos Generales'!P331=0,"",'Datos Generales'!P331)</f>
        <v>65</v>
      </c>
      <c r="Q15" s="46" t="str">
        <f>IF('Datos Generales'!Q331=0,"",'Datos Generales'!Q331)</f>
        <v/>
      </c>
      <c r="R15" s="46">
        <f>IF('Datos Generales'!R331=0,"",'Datos Generales'!R331)</f>
        <v>55</v>
      </c>
      <c r="S15" s="46">
        <f>IF('Datos Generales'!S331=0,"",'Datos Generales'!S331)</f>
        <v>315</v>
      </c>
      <c r="T15" s="46">
        <f>IF('Datos Generales'!T331=0,"",'Datos Generales'!T331)</f>
        <v>207</v>
      </c>
      <c r="U15" s="46" t="str">
        <f>IF('Datos Generales'!U331=0,"",'Datos Generales'!U331)</f>
        <v/>
      </c>
      <c r="V15" s="46">
        <f>IF('Datos Generales'!V331=0,"",'Datos Generales'!V331)</f>
        <v>2040</v>
      </c>
      <c r="W15" s="46" t="str">
        <f>IF('Datos Generales'!W331=0,"",'Datos Generales'!W331)</f>
        <v/>
      </c>
      <c r="X15" s="46" t="str">
        <f>IF('Datos Generales'!X331=0,"",'Datos Generales'!X331)</f>
        <v/>
      </c>
      <c r="Y15" s="46">
        <f>IF('Datos Generales'!Y331=0,"",'Datos Generales'!Y331)</f>
        <v>283</v>
      </c>
      <c r="Z15" s="46">
        <f>IF('Datos Generales'!Z331=0,"",'Datos Generales'!Z331)</f>
        <v>133</v>
      </c>
      <c r="AA15" s="46">
        <f>IF('Datos Generales'!AA331=0,"",'Datos Generales'!AA331)</f>
        <v>1</v>
      </c>
      <c r="AB15" s="46">
        <f>IF('Datos Generales'!AB331=0,"",'Datos Generales'!AB331)</f>
        <v>313</v>
      </c>
      <c r="AC15" s="46" t="str">
        <f>IF('Datos Generales'!AC331=0,"",'Datos Generales'!AC331)</f>
        <v/>
      </c>
      <c r="AD15" s="46" t="str">
        <f>IF('Datos Generales'!AD331=0,"",'Datos Generales'!AD331)</f>
        <v/>
      </c>
      <c r="AE15" s="46" t="str">
        <f>IF('Datos Generales'!AE331=0,"",'Datos Generales'!AE331)</f>
        <v/>
      </c>
      <c r="AF15" s="46" t="str">
        <f>IF('Datos Generales'!AF331=0,"",'Datos Generales'!AF331)</f>
        <v/>
      </c>
      <c r="AG15" s="46" t="str">
        <f>IF('Datos Generales'!AG331=0,"",'Datos Generales'!AG331)</f>
        <v/>
      </c>
      <c r="AH15" s="46" t="str">
        <f>IF('Datos Generales'!AH331=0,"",'Datos Generales'!AH331)</f>
        <v/>
      </c>
      <c r="AI15" s="46" t="str">
        <f>IF('Datos Generales'!AI331=0,"",'Datos Generales'!AI331)</f>
        <v/>
      </c>
      <c r="AJ15" s="46" t="str">
        <f>IF('Datos Generales'!AJ331=0,"",'Datos Generales'!AJ331)</f>
        <v/>
      </c>
      <c r="AK15" s="46" t="str">
        <f>IF('Datos Generales'!AK331=0,"",'Datos Generales'!AK331)</f>
        <v/>
      </c>
      <c r="AL15" s="46" t="str">
        <f>IF('Datos Generales'!AL331=0,"",'Datos Generales'!AL331)</f>
        <v/>
      </c>
      <c r="AM15" s="46" t="str">
        <f>IF('Datos Generales'!AM331=0,"",'Datos Generales'!AM331)</f>
        <v/>
      </c>
      <c r="AN15" s="46" t="str">
        <f>IF('Datos Generales'!AN331=0,"",'Datos Generales'!AN331)</f>
        <v/>
      </c>
      <c r="AO15" s="46" t="str">
        <f>IF('Datos Generales'!AO331=0,"",'Datos Generales'!AO331)</f>
        <v/>
      </c>
      <c r="AP15" s="46" t="str">
        <f>IF('Datos Generales'!AP331=0,"",'Datos Generales'!AP331)</f>
        <v/>
      </c>
      <c r="AQ15" s="46">
        <f>IF('Datos Generales'!AQ331=0,"",'Datos Generales'!AQ331)</f>
        <v>4107</v>
      </c>
      <c r="AS15" s="46">
        <f>'Datos Generales'!AS331</f>
        <v>2229</v>
      </c>
      <c r="AT15" s="71">
        <f t="shared" si="0"/>
        <v>0.84253028263795415</v>
      </c>
    </row>
    <row r="16" spans="2:46">
      <c r="B16" s="73" t="s">
        <v>299</v>
      </c>
      <c r="C16" s="46">
        <f>IF('Datos Generales'!C332=0,"",'Datos Generales'!C332)</f>
        <v>577</v>
      </c>
      <c r="D16" s="46" t="str">
        <f>IF('Datos Generales'!D332=0,"",'Datos Generales'!D332)</f>
        <v/>
      </c>
      <c r="E16" s="46">
        <f>IF('Datos Generales'!E332=0,"",'Datos Generales'!E332)</f>
        <v>3275</v>
      </c>
      <c r="F16" s="46" t="str">
        <f>IF('Datos Generales'!F332=0,"",'Datos Generales'!F332)</f>
        <v/>
      </c>
      <c r="G16" s="46" t="str">
        <f>IF('Datos Generales'!G332=0,"",'Datos Generales'!G332)</f>
        <v/>
      </c>
      <c r="H16" s="46">
        <f>IF('Datos Generales'!H332=0,"",'Datos Generales'!H332)</f>
        <v>3736</v>
      </c>
      <c r="I16" s="46">
        <f>IF('Datos Generales'!I332=0,"",'Datos Generales'!I332)</f>
        <v>48159</v>
      </c>
      <c r="J16" s="46">
        <f>IF('Datos Generales'!J332=0,"",'Datos Generales'!J332)</f>
        <v>178</v>
      </c>
      <c r="K16" s="46" t="str">
        <f>IF('Datos Generales'!K332=0,"",'Datos Generales'!K332)</f>
        <v/>
      </c>
      <c r="L16" s="46">
        <f>IF('Datos Generales'!L332=0,"",'Datos Generales'!L332)</f>
        <v>4928</v>
      </c>
      <c r="M16" s="46" t="str">
        <f>IF('Datos Generales'!M332=0,"",'Datos Generales'!M332)</f>
        <v/>
      </c>
      <c r="N16" s="46" t="str">
        <f>IF('Datos Generales'!N332=0,"",'Datos Generales'!N332)</f>
        <v/>
      </c>
      <c r="O16" s="46" t="str">
        <f>IF('Datos Generales'!O332=0,"",'Datos Generales'!O332)</f>
        <v/>
      </c>
      <c r="P16" s="46">
        <f>IF('Datos Generales'!P332=0,"",'Datos Generales'!P332)</f>
        <v>12699</v>
      </c>
      <c r="Q16" s="46" t="str">
        <f>IF('Datos Generales'!Q332=0,"",'Datos Generales'!Q332)</f>
        <v/>
      </c>
      <c r="R16" s="46" t="str">
        <f>IF('Datos Generales'!R332=0,"",'Datos Generales'!R332)</f>
        <v/>
      </c>
      <c r="S16" s="46" t="str">
        <f>IF('Datos Generales'!S332=0,"",'Datos Generales'!S332)</f>
        <v/>
      </c>
      <c r="T16" s="46">
        <f>IF('Datos Generales'!T332=0,"",'Datos Generales'!T332)</f>
        <v>10438</v>
      </c>
      <c r="U16" s="46" t="str">
        <f>IF('Datos Generales'!U332=0,"",'Datos Generales'!U332)</f>
        <v/>
      </c>
      <c r="V16" s="46">
        <f>IF('Datos Generales'!V332=0,"",'Datos Generales'!V332)</f>
        <v>19762</v>
      </c>
      <c r="W16" s="46" t="str">
        <f>IF('Datos Generales'!W332=0,"",'Datos Generales'!W332)</f>
        <v/>
      </c>
      <c r="X16" s="46" t="str">
        <f>IF('Datos Generales'!X332=0,"",'Datos Generales'!X332)</f>
        <v/>
      </c>
      <c r="Y16" s="46">
        <f>IF('Datos Generales'!Y332=0,"",'Datos Generales'!Y332)</f>
        <v>9999</v>
      </c>
      <c r="Z16" s="46">
        <f>IF('Datos Generales'!Z332=0,"",'Datos Generales'!Z332)</f>
        <v>26</v>
      </c>
      <c r="AA16" s="46">
        <f>IF('Datos Generales'!AA332=0,"",'Datos Generales'!AA332)</f>
        <v>2119</v>
      </c>
      <c r="AB16" s="46">
        <f>IF('Datos Generales'!AB332=0,"",'Datos Generales'!AB332)</f>
        <v>32086</v>
      </c>
      <c r="AC16" s="46" t="str">
        <f>IF('Datos Generales'!AC332=0,"",'Datos Generales'!AC332)</f>
        <v/>
      </c>
      <c r="AD16" s="46" t="str">
        <f>IF('Datos Generales'!AD332=0,"",'Datos Generales'!AD332)</f>
        <v/>
      </c>
      <c r="AE16" s="46" t="str">
        <f>IF('Datos Generales'!AE332=0,"",'Datos Generales'!AE332)</f>
        <v/>
      </c>
      <c r="AF16" s="46" t="str">
        <f>IF('Datos Generales'!AF332=0,"",'Datos Generales'!AF332)</f>
        <v/>
      </c>
      <c r="AG16" s="46" t="str">
        <f>IF('Datos Generales'!AG332=0,"",'Datos Generales'!AG332)</f>
        <v/>
      </c>
      <c r="AH16" s="46" t="str">
        <f>IF('Datos Generales'!AH332=0,"",'Datos Generales'!AH332)</f>
        <v/>
      </c>
      <c r="AI16" s="46" t="str">
        <f>IF('Datos Generales'!AI332=0,"",'Datos Generales'!AI332)</f>
        <v/>
      </c>
      <c r="AJ16" s="46" t="str">
        <f>IF('Datos Generales'!AJ332=0,"",'Datos Generales'!AJ332)</f>
        <v/>
      </c>
      <c r="AK16" s="46" t="str">
        <f>IF('Datos Generales'!AK332=0,"",'Datos Generales'!AK332)</f>
        <v/>
      </c>
      <c r="AL16" s="46" t="str">
        <f>IF('Datos Generales'!AL332=0,"",'Datos Generales'!AL332)</f>
        <v/>
      </c>
      <c r="AM16" s="46" t="str">
        <f>IF('Datos Generales'!AM332=0,"",'Datos Generales'!AM332)</f>
        <v/>
      </c>
      <c r="AN16" s="46" t="str">
        <f>IF('Datos Generales'!AN332=0,"",'Datos Generales'!AN332)</f>
        <v/>
      </c>
      <c r="AO16" s="46" t="str">
        <f>IF('Datos Generales'!AO332=0,"",'Datos Generales'!AO332)</f>
        <v/>
      </c>
      <c r="AP16" s="46" t="str">
        <f>IF('Datos Generales'!AP332=0,"",'Datos Generales'!AP332)</f>
        <v/>
      </c>
      <c r="AQ16" s="46">
        <f>IF('Datos Generales'!AQ332=0,"",'Datos Generales'!AQ332)</f>
        <v>147982</v>
      </c>
      <c r="AS16" s="46">
        <f>'Datos Generales'!AS332</f>
        <v>172146</v>
      </c>
      <c r="AT16" s="71">
        <f t="shared" si="0"/>
        <v>-0.14036922147479469</v>
      </c>
    </row>
    <row r="17" spans="2:46">
      <c r="B17" s="73" t="s">
        <v>300</v>
      </c>
      <c r="C17" s="46">
        <f>IF('Datos Generales'!C333=0,"",'Datos Generales'!C333)</f>
        <v>578</v>
      </c>
      <c r="D17" s="46" t="str">
        <f>IF('Datos Generales'!D333=0,"",'Datos Generales'!D333)</f>
        <v/>
      </c>
      <c r="E17" s="46">
        <f>IF('Datos Generales'!E333=0,"",'Datos Generales'!E333)</f>
        <v>3061</v>
      </c>
      <c r="F17" s="46" t="str">
        <f>IF('Datos Generales'!F333=0,"",'Datos Generales'!F333)</f>
        <v/>
      </c>
      <c r="G17" s="46" t="str">
        <f>IF('Datos Generales'!G333=0,"",'Datos Generales'!G333)</f>
        <v/>
      </c>
      <c r="H17" s="46">
        <f>IF('Datos Generales'!H333=0,"",'Datos Generales'!H333)</f>
        <v>3883</v>
      </c>
      <c r="I17" s="46">
        <f>IF('Datos Generales'!I333=0,"",'Datos Generales'!I333)</f>
        <v>47094</v>
      </c>
      <c r="J17" s="46">
        <f>IF('Datos Generales'!J333=0,"",'Datos Generales'!J333)</f>
        <v>59</v>
      </c>
      <c r="K17" s="46" t="str">
        <f>IF('Datos Generales'!K333=0,"",'Datos Generales'!K333)</f>
        <v/>
      </c>
      <c r="L17" s="46">
        <f>IF('Datos Generales'!L333=0,"",'Datos Generales'!L333)</f>
        <v>1508</v>
      </c>
      <c r="M17" s="46" t="str">
        <f>IF('Datos Generales'!M333=0,"",'Datos Generales'!M333)</f>
        <v/>
      </c>
      <c r="N17" s="46" t="str">
        <f>IF('Datos Generales'!N333=0,"",'Datos Generales'!N333)</f>
        <v/>
      </c>
      <c r="O17" s="46" t="str">
        <f>IF('Datos Generales'!O333=0,"",'Datos Generales'!O333)</f>
        <v/>
      </c>
      <c r="P17" s="46">
        <f>IF('Datos Generales'!P333=0,"",'Datos Generales'!P333)</f>
        <v>12755</v>
      </c>
      <c r="Q17" s="46" t="str">
        <f>IF('Datos Generales'!Q333=0,"",'Datos Generales'!Q333)</f>
        <v/>
      </c>
      <c r="R17" s="46">
        <f>IF('Datos Generales'!R333=0,"",'Datos Generales'!R333)</f>
        <v>56</v>
      </c>
      <c r="S17" s="46">
        <f>IF('Datos Generales'!S333=0,"",'Datos Generales'!S333)</f>
        <v>116</v>
      </c>
      <c r="T17" s="46">
        <f>IF('Datos Generales'!T333=0,"",'Datos Generales'!T333)</f>
        <v>9966</v>
      </c>
      <c r="U17" s="46" t="str">
        <f>IF('Datos Generales'!U333=0,"",'Datos Generales'!U333)</f>
        <v/>
      </c>
      <c r="V17" s="46">
        <f>IF('Datos Generales'!V333=0,"",'Datos Generales'!V333)</f>
        <v>20008</v>
      </c>
      <c r="W17" s="46" t="str">
        <f>IF('Datos Generales'!W333=0,"",'Datos Generales'!W333)</f>
        <v/>
      </c>
      <c r="X17" s="46">
        <f>IF('Datos Generales'!X333=0,"",'Datos Generales'!X333)</f>
        <v>5</v>
      </c>
      <c r="Y17" s="46">
        <f>IF('Datos Generales'!Y333=0,"",'Datos Generales'!Y333)</f>
        <v>9766</v>
      </c>
      <c r="Z17" s="46">
        <f>IF('Datos Generales'!Z333=0,"",'Datos Generales'!Z333)</f>
        <v>141</v>
      </c>
      <c r="AA17" s="46">
        <f>IF('Datos Generales'!AA333=0,"",'Datos Generales'!AA333)</f>
        <v>2034</v>
      </c>
      <c r="AB17" s="46">
        <f>IF('Datos Generales'!AB333=0,"",'Datos Generales'!AB333)</f>
        <v>31136</v>
      </c>
      <c r="AC17" s="46" t="str">
        <f>IF('Datos Generales'!AC333=0,"",'Datos Generales'!AC333)</f>
        <v/>
      </c>
      <c r="AD17" s="46" t="str">
        <f>IF('Datos Generales'!AD333=0,"",'Datos Generales'!AD333)</f>
        <v/>
      </c>
      <c r="AE17" s="46" t="str">
        <f>IF('Datos Generales'!AE333=0,"",'Datos Generales'!AE333)</f>
        <v/>
      </c>
      <c r="AF17" s="46" t="str">
        <f>IF('Datos Generales'!AF333=0,"",'Datos Generales'!AF333)</f>
        <v/>
      </c>
      <c r="AG17" s="46" t="str">
        <f>IF('Datos Generales'!AG333=0,"",'Datos Generales'!AG333)</f>
        <v/>
      </c>
      <c r="AH17" s="46" t="str">
        <f>IF('Datos Generales'!AH333=0,"",'Datos Generales'!AH333)</f>
        <v/>
      </c>
      <c r="AI17" s="46" t="str">
        <f>IF('Datos Generales'!AI333=0,"",'Datos Generales'!AI333)</f>
        <v/>
      </c>
      <c r="AJ17" s="46" t="str">
        <f>IF('Datos Generales'!AJ333=0,"",'Datos Generales'!AJ333)</f>
        <v/>
      </c>
      <c r="AK17" s="46" t="str">
        <f>IF('Datos Generales'!AK333=0,"",'Datos Generales'!AK333)</f>
        <v/>
      </c>
      <c r="AL17" s="46" t="str">
        <f>IF('Datos Generales'!AL333=0,"",'Datos Generales'!AL333)</f>
        <v/>
      </c>
      <c r="AM17" s="46" t="str">
        <f>IF('Datos Generales'!AM333=0,"",'Datos Generales'!AM333)</f>
        <v/>
      </c>
      <c r="AN17" s="46" t="str">
        <f>IF('Datos Generales'!AN333=0,"",'Datos Generales'!AN333)</f>
        <v/>
      </c>
      <c r="AO17" s="46" t="str">
        <f>IF('Datos Generales'!AO333=0,"",'Datos Generales'!AO333)</f>
        <v/>
      </c>
      <c r="AP17" s="46" t="str">
        <f>IF('Datos Generales'!AP333=0,"",'Datos Generales'!AP333)</f>
        <v/>
      </c>
      <c r="AQ17" s="46">
        <f>IF('Datos Generales'!AQ333=0,"",'Datos Generales'!AQ333)</f>
        <v>142166</v>
      </c>
      <c r="AS17" s="46">
        <f>'Datos Generales'!AS333</f>
        <v>176937</v>
      </c>
      <c r="AT17" s="71">
        <f t="shared" si="0"/>
        <v>-0.19651627415407746</v>
      </c>
    </row>
    <row r="18" spans="2:46">
      <c r="B18" s="73" t="s">
        <v>301</v>
      </c>
      <c r="C18" s="46">
        <f>IF('Datos Generales'!C334=0,"",'Datos Generales'!C334)</f>
        <v>614</v>
      </c>
      <c r="D18" s="46" t="str">
        <f>IF('Datos Generales'!D334=0,"",'Datos Generales'!D334)</f>
        <v/>
      </c>
      <c r="E18" s="46">
        <f>IF('Datos Generales'!E334=0,"",'Datos Generales'!E334)</f>
        <v>4323</v>
      </c>
      <c r="F18" s="46" t="str">
        <f>IF('Datos Generales'!F334=0,"",'Datos Generales'!F334)</f>
        <v/>
      </c>
      <c r="G18" s="46" t="str">
        <f>IF('Datos Generales'!G334=0,"",'Datos Generales'!G334)</f>
        <v/>
      </c>
      <c r="H18" s="46">
        <f>IF('Datos Generales'!H334=0,"",'Datos Generales'!H334)</f>
        <v>3809</v>
      </c>
      <c r="I18" s="46">
        <f>IF('Datos Generales'!I334=0,"",'Datos Generales'!I334)</f>
        <v>48102</v>
      </c>
      <c r="J18" s="46">
        <f>IF('Datos Generales'!J334=0,"",'Datos Generales'!J334)</f>
        <v>177</v>
      </c>
      <c r="K18" s="46" t="str">
        <f>IF('Datos Generales'!K334=0,"",'Datos Generales'!K334)</f>
        <v/>
      </c>
      <c r="L18" s="46">
        <f>IF('Datos Generales'!L334=0,"",'Datos Generales'!L334)</f>
        <v>4928</v>
      </c>
      <c r="M18" s="46" t="str">
        <f>IF('Datos Generales'!M334=0,"",'Datos Generales'!M334)</f>
        <v/>
      </c>
      <c r="N18" s="46" t="str">
        <f>IF('Datos Generales'!N334=0,"",'Datos Generales'!N334)</f>
        <v/>
      </c>
      <c r="O18" s="46" t="str">
        <f>IF('Datos Generales'!O334=0,"",'Datos Generales'!O334)</f>
        <v/>
      </c>
      <c r="P18" s="46">
        <f>IF('Datos Generales'!P334=0,"",'Datos Generales'!P334)</f>
        <v>12721</v>
      </c>
      <c r="Q18" s="46" t="str">
        <f>IF('Datos Generales'!Q334=0,"",'Datos Generales'!Q334)</f>
        <v/>
      </c>
      <c r="R18" s="46">
        <f>IF('Datos Generales'!R334=0,"",'Datos Generales'!R334)</f>
        <v>58</v>
      </c>
      <c r="S18" s="46" t="str">
        <f>IF('Datos Generales'!S334=0,"",'Datos Generales'!S334)</f>
        <v/>
      </c>
      <c r="T18" s="46">
        <f>IF('Datos Generales'!T334=0,"",'Datos Generales'!T334)</f>
        <v>10431</v>
      </c>
      <c r="U18" s="46" t="str">
        <f>IF('Datos Generales'!U334=0,"",'Datos Generales'!U334)</f>
        <v/>
      </c>
      <c r="V18" s="46">
        <f>IF('Datos Generales'!V334=0,"",'Datos Generales'!V334)</f>
        <v>23737</v>
      </c>
      <c r="W18" s="46" t="str">
        <f>IF('Datos Generales'!W334=0,"",'Datos Generales'!W334)</f>
        <v/>
      </c>
      <c r="X18" s="46" t="str">
        <f>IF('Datos Generales'!X334=0,"",'Datos Generales'!X334)</f>
        <v/>
      </c>
      <c r="Y18" s="46">
        <f>IF('Datos Generales'!Y334=0,"",'Datos Generales'!Y334)</f>
        <v>8431</v>
      </c>
      <c r="Z18" s="46">
        <f>IF('Datos Generales'!Z334=0,"",'Datos Generales'!Z334)</f>
        <v>141</v>
      </c>
      <c r="AA18" s="46">
        <f>IF('Datos Generales'!AA334=0,"",'Datos Generales'!AA334)</f>
        <v>3984</v>
      </c>
      <c r="AB18" s="46">
        <f>IF('Datos Generales'!AB334=0,"",'Datos Generales'!AB334)</f>
        <v>28793</v>
      </c>
      <c r="AC18" s="46" t="str">
        <f>IF('Datos Generales'!AC334=0,"",'Datos Generales'!AC334)</f>
        <v/>
      </c>
      <c r="AD18" s="46" t="str">
        <f>IF('Datos Generales'!AD334=0,"",'Datos Generales'!AD334)</f>
        <v/>
      </c>
      <c r="AE18" s="46" t="str">
        <f>IF('Datos Generales'!AE334=0,"",'Datos Generales'!AE334)</f>
        <v/>
      </c>
      <c r="AF18" s="46" t="str">
        <f>IF('Datos Generales'!AF334=0,"",'Datos Generales'!AF334)</f>
        <v/>
      </c>
      <c r="AG18" s="46" t="str">
        <f>IF('Datos Generales'!AG334=0,"",'Datos Generales'!AG334)</f>
        <v/>
      </c>
      <c r="AH18" s="46" t="str">
        <f>IF('Datos Generales'!AH334=0,"",'Datos Generales'!AH334)</f>
        <v/>
      </c>
      <c r="AI18" s="46" t="str">
        <f>IF('Datos Generales'!AI334=0,"",'Datos Generales'!AI334)</f>
        <v/>
      </c>
      <c r="AJ18" s="46" t="str">
        <f>IF('Datos Generales'!AJ334=0,"",'Datos Generales'!AJ334)</f>
        <v/>
      </c>
      <c r="AK18" s="46" t="str">
        <f>IF('Datos Generales'!AK334=0,"",'Datos Generales'!AK334)</f>
        <v/>
      </c>
      <c r="AL18" s="46" t="str">
        <f>IF('Datos Generales'!AL334=0,"",'Datos Generales'!AL334)</f>
        <v/>
      </c>
      <c r="AM18" s="46" t="str">
        <f>IF('Datos Generales'!AM334=0,"",'Datos Generales'!AM334)</f>
        <v/>
      </c>
      <c r="AN18" s="46" t="str">
        <f>IF('Datos Generales'!AN334=0,"",'Datos Generales'!AN334)</f>
        <v/>
      </c>
      <c r="AO18" s="46" t="str">
        <f>IF('Datos Generales'!AO334=0,"",'Datos Generales'!AO334)</f>
        <v/>
      </c>
      <c r="AP18" s="46" t="str">
        <f>IF('Datos Generales'!AP334=0,"",'Datos Generales'!AP334)</f>
        <v/>
      </c>
      <c r="AQ18" s="46">
        <f>IF('Datos Generales'!AQ334=0,"",'Datos Generales'!AQ334)</f>
        <v>150249</v>
      </c>
      <c r="AS18" s="46">
        <f>'Datos Generales'!AS334</f>
        <v>178076</v>
      </c>
      <c r="AT18" s="71">
        <f t="shared" si="0"/>
        <v>-0.15626474089714504</v>
      </c>
    </row>
    <row r="19" spans="2:46">
      <c r="B19" s="73" t="s">
        <v>302</v>
      </c>
      <c r="C19" s="46">
        <f>IF('Datos Generales'!C335=0,"",'Datos Generales'!C335)</f>
        <v>403</v>
      </c>
      <c r="D19" s="46" t="str">
        <f>IF('Datos Generales'!D335=0,"",'Datos Generales'!D335)</f>
        <v/>
      </c>
      <c r="E19" s="46">
        <f>IF('Datos Generales'!E335=0,"",'Datos Generales'!E335)</f>
        <v>109312</v>
      </c>
      <c r="F19" s="46">
        <f>IF('Datos Generales'!F335=0,"",'Datos Generales'!F335)</f>
        <v>55374</v>
      </c>
      <c r="G19" s="46" t="str">
        <f>IF('Datos Generales'!G335=0,"",'Datos Generales'!G335)</f>
        <v/>
      </c>
      <c r="H19" s="46">
        <f>IF('Datos Generales'!H335=0,"",'Datos Generales'!H335)</f>
        <v>4078</v>
      </c>
      <c r="I19" s="46">
        <f>IF('Datos Generales'!I335=0,"",'Datos Generales'!I335)</f>
        <v>12903</v>
      </c>
      <c r="J19" s="46">
        <f>IF('Datos Generales'!J335=0,"",'Datos Generales'!J335)</f>
        <v>18</v>
      </c>
      <c r="K19" s="46" t="str">
        <f>IF('Datos Generales'!K335=0,"",'Datos Generales'!K335)</f>
        <v/>
      </c>
      <c r="L19" s="46">
        <f>IF('Datos Generales'!L335=0,"",'Datos Generales'!L335)</f>
        <v>2613</v>
      </c>
      <c r="M19" s="46" t="str">
        <f>IF('Datos Generales'!M335=0,"",'Datos Generales'!M335)</f>
        <v/>
      </c>
      <c r="N19" s="46" t="str">
        <f>IF('Datos Generales'!N335=0,"",'Datos Generales'!N335)</f>
        <v/>
      </c>
      <c r="O19" s="46" t="str">
        <f>IF('Datos Generales'!O335=0,"",'Datos Generales'!O335)</f>
        <v/>
      </c>
      <c r="P19" s="46">
        <f>IF('Datos Generales'!P335=0,"",'Datos Generales'!P335)</f>
        <v>2323</v>
      </c>
      <c r="Q19" s="46" t="str">
        <f>IF('Datos Generales'!Q335=0,"",'Datos Generales'!Q335)</f>
        <v/>
      </c>
      <c r="R19" s="46">
        <f>IF('Datos Generales'!R335=0,"",'Datos Generales'!R335)</f>
        <v>1345</v>
      </c>
      <c r="S19" s="46" t="str">
        <f>IF('Datos Generales'!S335=0,"",'Datos Generales'!S335)</f>
        <v/>
      </c>
      <c r="T19" s="46">
        <f>IF('Datos Generales'!T335=0,"",'Datos Generales'!T335)</f>
        <v>2014</v>
      </c>
      <c r="U19" s="46" t="str">
        <f>IF('Datos Generales'!U335=0,"",'Datos Generales'!U335)</f>
        <v/>
      </c>
      <c r="V19" s="46">
        <f>IF('Datos Generales'!V335=0,"",'Datos Generales'!V335)</f>
        <v>6913</v>
      </c>
      <c r="W19" s="46" t="str">
        <f>IF('Datos Generales'!W335=0,"",'Datos Generales'!W335)</f>
        <v/>
      </c>
      <c r="X19" s="46" t="str">
        <f>IF('Datos Generales'!X335=0,"",'Datos Generales'!X335)</f>
        <v/>
      </c>
      <c r="Y19" s="46">
        <f>IF('Datos Generales'!Y335=0,"",'Datos Generales'!Y335)</f>
        <v>1154</v>
      </c>
      <c r="Z19" s="46" t="str">
        <f>IF('Datos Generales'!Z335=0,"",'Datos Generales'!Z335)</f>
        <v/>
      </c>
      <c r="AA19" s="46">
        <f>IF('Datos Generales'!AA335=0,"",'Datos Generales'!AA335)</f>
        <v>531</v>
      </c>
      <c r="AB19" s="46">
        <f>IF('Datos Generales'!AB335=0,"",'Datos Generales'!AB335)</f>
        <v>8950</v>
      </c>
      <c r="AC19" s="46">
        <f>IF('Datos Generales'!AC335=0,"",'Datos Generales'!AC335)</f>
        <v>3</v>
      </c>
      <c r="AD19" s="46">
        <f>IF('Datos Generales'!AD335=0,"",'Datos Generales'!AD335)</f>
        <v>1311</v>
      </c>
      <c r="AE19" s="46" t="str">
        <f>IF('Datos Generales'!AE335=0,"",'Datos Generales'!AE335)</f>
        <v/>
      </c>
      <c r="AF19" s="46" t="str">
        <f>IF('Datos Generales'!AF335=0,"",'Datos Generales'!AF335)</f>
        <v/>
      </c>
      <c r="AG19" s="46" t="str">
        <f>IF('Datos Generales'!AG335=0,"",'Datos Generales'!AG335)</f>
        <v/>
      </c>
      <c r="AH19" s="46" t="str">
        <f>IF('Datos Generales'!AH335=0,"",'Datos Generales'!AH335)</f>
        <v/>
      </c>
      <c r="AI19" s="46" t="str">
        <f>IF('Datos Generales'!AI335=0,"",'Datos Generales'!AI335)</f>
        <v/>
      </c>
      <c r="AJ19" s="46" t="str">
        <f>IF('Datos Generales'!AJ335=0,"",'Datos Generales'!AJ335)</f>
        <v/>
      </c>
      <c r="AK19" s="46" t="str">
        <f>IF('Datos Generales'!AK335=0,"",'Datos Generales'!AK335)</f>
        <v/>
      </c>
      <c r="AL19" s="46" t="str">
        <f>IF('Datos Generales'!AL335=0,"",'Datos Generales'!AL335)</f>
        <v/>
      </c>
      <c r="AM19" s="46" t="str">
        <f>IF('Datos Generales'!AM335=0,"",'Datos Generales'!AM335)</f>
        <v/>
      </c>
      <c r="AN19" s="46" t="str">
        <f>IF('Datos Generales'!AN335=0,"",'Datos Generales'!AN335)</f>
        <v/>
      </c>
      <c r="AO19" s="46" t="str">
        <f>IF('Datos Generales'!AO335=0,"",'Datos Generales'!AO335)</f>
        <v/>
      </c>
      <c r="AP19" s="46" t="str">
        <f>IF('Datos Generales'!AP335=0,"",'Datos Generales'!AP335)</f>
        <v/>
      </c>
      <c r="AQ19" s="46">
        <f>IF('Datos Generales'!AQ335=0,"",'Datos Generales'!AQ335)</f>
        <v>209245</v>
      </c>
      <c r="AS19" s="46">
        <f>'Datos Generales'!AS335</f>
        <v>291076</v>
      </c>
      <c r="AT19" s="71">
        <f t="shared" si="0"/>
        <v>-0.28113276257747122</v>
      </c>
    </row>
    <row r="20" spans="2:46">
      <c r="B20" s="73" t="s">
        <v>303</v>
      </c>
      <c r="C20" s="46" t="str">
        <f>IF('Datos Generales'!C336=0,"",'Datos Generales'!C336)</f>
        <v/>
      </c>
      <c r="D20" s="46" t="str">
        <f>IF('Datos Generales'!D336=0,"",'Datos Generales'!D336)</f>
        <v/>
      </c>
      <c r="E20" s="46">
        <f>IF('Datos Generales'!E336=0,"",'Datos Generales'!E336)</f>
        <v>112005</v>
      </c>
      <c r="F20" s="46" t="str">
        <f>IF('Datos Generales'!F336=0,"",'Datos Generales'!F336)</f>
        <v/>
      </c>
      <c r="G20" s="46" t="str">
        <f>IF('Datos Generales'!G336=0,"",'Datos Generales'!G336)</f>
        <v/>
      </c>
      <c r="H20" s="46">
        <f>IF('Datos Generales'!H336=0,"",'Datos Generales'!H336)</f>
        <v>12429</v>
      </c>
      <c r="I20" s="46">
        <f>IF('Datos Generales'!I336=0,"",'Datos Generales'!I336)</f>
        <v>62880</v>
      </c>
      <c r="J20" s="46" t="str">
        <f>IF('Datos Generales'!J336=0,"",'Datos Generales'!J336)</f>
        <v/>
      </c>
      <c r="K20" s="46" t="str">
        <f>IF('Datos Generales'!K336=0,"",'Datos Generales'!K336)</f>
        <v/>
      </c>
      <c r="L20" s="46">
        <f>IF('Datos Generales'!L336=0,"",'Datos Generales'!L336)</f>
        <v>20730</v>
      </c>
      <c r="M20" s="46" t="str">
        <f>IF('Datos Generales'!M336=0,"",'Datos Generales'!M336)</f>
        <v/>
      </c>
      <c r="N20" s="46" t="str">
        <f>IF('Datos Generales'!N336=0,"",'Datos Generales'!N336)</f>
        <v/>
      </c>
      <c r="O20" s="46" t="str">
        <f>IF('Datos Generales'!O336=0,"",'Datos Generales'!O336)</f>
        <v/>
      </c>
      <c r="P20" s="46">
        <f>IF('Datos Generales'!P336=0,"",'Datos Generales'!P336)</f>
        <v>9614</v>
      </c>
      <c r="Q20" s="46" t="str">
        <f>IF('Datos Generales'!Q336=0,"",'Datos Generales'!Q336)</f>
        <v/>
      </c>
      <c r="R20" s="46">
        <f>IF('Datos Generales'!R336=0,"",'Datos Generales'!R336)</f>
        <v>24774</v>
      </c>
      <c r="S20" s="46" t="str">
        <f>IF('Datos Generales'!S336=0,"",'Datos Generales'!S336)</f>
        <v/>
      </c>
      <c r="T20" s="46">
        <f>IF('Datos Generales'!T336=0,"",'Datos Generales'!T336)</f>
        <v>105042</v>
      </c>
      <c r="U20" s="46" t="str">
        <f>IF('Datos Generales'!U336=0,"",'Datos Generales'!U336)</f>
        <v/>
      </c>
      <c r="V20" s="46">
        <f>IF('Datos Generales'!V336=0,"",'Datos Generales'!V336)</f>
        <v>54845</v>
      </c>
      <c r="W20" s="46" t="str">
        <f>IF('Datos Generales'!W336=0,"",'Datos Generales'!W336)</f>
        <v/>
      </c>
      <c r="X20" s="46" t="str">
        <f>IF('Datos Generales'!X336=0,"",'Datos Generales'!X336)</f>
        <v/>
      </c>
      <c r="Y20" s="46">
        <f>IF('Datos Generales'!Y336=0,"",'Datos Generales'!Y336)</f>
        <v>20660</v>
      </c>
      <c r="Z20" s="46" t="str">
        <f>IF('Datos Generales'!Z336=0,"",'Datos Generales'!Z336)</f>
        <v/>
      </c>
      <c r="AA20" s="46">
        <f>IF('Datos Generales'!AA336=0,"",'Datos Generales'!AA336)</f>
        <v>6376</v>
      </c>
      <c r="AB20" s="46">
        <f>IF('Datos Generales'!AB336=0,"",'Datos Generales'!AB336)</f>
        <v>27419</v>
      </c>
      <c r="AC20" s="46">
        <f>IF('Datos Generales'!AC336=0,"",'Datos Generales'!AC336)</f>
        <v>12721</v>
      </c>
      <c r="AD20" s="46" t="str">
        <f>IF('Datos Generales'!AD336=0,"",'Datos Generales'!AD336)</f>
        <v/>
      </c>
      <c r="AE20" s="46" t="str">
        <f>IF('Datos Generales'!AE336=0,"",'Datos Generales'!AE336)</f>
        <v/>
      </c>
      <c r="AF20" s="46" t="str">
        <f>IF('Datos Generales'!AF336=0,"",'Datos Generales'!AF336)</f>
        <v/>
      </c>
      <c r="AG20" s="46" t="str">
        <f>IF('Datos Generales'!AG336=0,"",'Datos Generales'!AG336)</f>
        <v/>
      </c>
      <c r="AH20" s="46" t="str">
        <f>IF('Datos Generales'!AH336=0,"",'Datos Generales'!AH336)</f>
        <v/>
      </c>
      <c r="AI20" s="46" t="str">
        <f>IF('Datos Generales'!AI336=0,"",'Datos Generales'!AI336)</f>
        <v/>
      </c>
      <c r="AJ20" s="46" t="str">
        <f>IF('Datos Generales'!AJ336=0,"",'Datos Generales'!AJ336)</f>
        <v/>
      </c>
      <c r="AK20" s="46" t="str">
        <f>IF('Datos Generales'!AK336=0,"",'Datos Generales'!AK336)</f>
        <v/>
      </c>
      <c r="AL20" s="46" t="str">
        <f>IF('Datos Generales'!AL336=0,"",'Datos Generales'!AL336)</f>
        <v/>
      </c>
      <c r="AM20" s="46" t="str">
        <f>IF('Datos Generales'!AM336=0,"",'Datos Generales'!AM336)</f>
        <v/>
      </c>
      <c r="AN20" s="46" t="str">
        <f>IF('Datos Generales'!AN336=0,"",'Datos Generales'!AN336)</f>
        <v/>
      </c>
      <c r="AO20" s="46" t="str">
        <f>IF('Datos Generales'!AO336=0,"",'Datos Generales'!AO336)</f>
        <v/>
      </c>
      <c r="AP20" s="46" t="str">
        <f>IF('Datos Generales'!AP336=0,"",'Datos Generales'!AP336)</f>
        <v/>
      </c>
      <c r="AQ20" s="46">
        <f>IF('Datos Generales'!AQ336=0,"",'Datos Generales'!AQ336)</f>
        <v>469495</v>
      </c>
      <c r="AS20" s="46">
        <f>'Datos Generales'!AS336</f>
        <v>447677</v>
      </c>
      <c r="AT20" s="71">
        <f t="shared" si="0"/>
        <v>4.8736030664966012E-2</v>
      </c>
    </row>
    <row r="21" spans="2:46">
      <c r="B21" s="73" t="s">
        <v>304</v>
      </c>
      <c r="C21" s="46" t="str">
        <f>IF('Datos Generales'!C337=0,"",'Datos Generales'!C337)</f>
        <v/>
      </c>
      <c r="D21" s="46" t="str">
        <f>IF('Datos Generales'!D337=0,"",'Datos Generales'!D337)</f>
        <v/>
      </c>
      <c r="E21" s="46">
        <f>IF('Datos Generales'!E337=0,"",'Datos Generales'!E337)</f>
        <v>34359</v>
      </c>
      <c r="F21" s="46" t="str">
        <f>IF('Datos Generales'!F337=0,"",'Datos Generales'!F337)</f>
        <v/>
      </c>
      <c r="G21" s="46" t="str">
        <f>IF('Datos Generales'!G337=0,"",'Datos Generales'!G337)</f>
        <v/>
      </c>
      <c r="H21" s="46">
        <f>IF('Datos Generales'!H337=0,"",'Datos Generales'!H337)</f>
        <v>469</v>
      </c>
      <c r="I21" s="46">
        <f>IF('Datos Generales'!I337=0,"",'Datos Generales'!I337)</f>
        <v>2578</v>
      </c>
      <c r="J21" s="46" t="str">
        <f>IF('Datos Generales'!J337=0,"",'Datos Generales'!J337)</f>
        <v/>
      </c>
      <c r="K21" s="46" t="str">
        <f>IF('Datos Generales'!K337=0,"",'Datos Generales'!K337)</f>
        <v/>
      </c>
      <c r="L21" s="46">
        <f>IF('Datos Generales'!L337=0,"",'Datos Generales'!L337)</f>
        <v>926</v>
      </c>
      <c r="M21" s="46" t="str">
        <f>IF('Datos Generales'!M337=0,"",'Datos Generales'!M337)</f>
        <v/>
      </c>
      <c r="N21" s="46" t="str">
        <f>IF('Datos Generales'!N337=0,"",'Datos Generales'!N337)</f>
        <v/>
      </c>
      <c r="O21" s="46" t="str">
        <f>IF('Datos Generales'!O337=0,"",'Datos Generales'!O337)</f>
        <v/>
      </c>
      <c r="P21" s="46">
        <f>IF('Datos Generales'!P337=0,"",'Datos Generales'!P337)</f>
        <v>2396</v>
      </c>
      <c r="Q21" s="46">
        <f>IF('Datos Generales'!Q337=0,"",'Datos Generales'!Q337)</f>
        <v>6</v>
      </c>
      <c r="R21" s="46">
        <f>IF('Datos Generales'!R337=0,"",'Datos Generales'!R337)</f>
        <v>11763</v>
      </c>
      <c r="S21" s="46" t="str">
        <f>IF('Datos Generales'!S337=0,"",'Datos Generales'!S337)</f>
        <v/>
      </c>
      <c r="T21" s="46">
        <f>IF('Datos Generales'!T337=0,"",'Datos Generales'!T337)</f>
        <v>22623</v>
      </c>
      <c r="U21" s="46" t="str">
        <f>IF('Datos Generales'!U337=0,"",'Datos Generales'!U337)</f>
        <v/>
      </c>
      <c r="V21" s="46">
        <f>IF('Datos Generales'!V337=0,"",'Datos Generales'!V337)</f>
        <v>27642</v>
      </c>
      <c r="W21" s="46" t="str">
        <f>IF('Datos Generales'!W337=0,"",'Datos Generales'!W337)</f>
        <v/>
      </c>
      <c r="X21" s="46" t="str">
        <f>IF('Datos Generales'!X337=0,"",'Datos Generales'!X337)</f>
        <v/>
      </c>
      <c r="Y21" s="46">
        <f>IF('Datos Generales'!Y337=0,"",'Datos Generales'!Y337)</f>
        <v>5513</v>
      </c>
      <c r="Z21" s="46" t="str">
        <f>IF('Datos Generales'!Z337=0,"",'Datos Generales'!Z337)</f>
        <v/>
      </c>
      <c r="AA21" s="46">
        <f>IF('Datos Generales'!AA337=0,"",'Datos Generales'!AA337)</f>
        <v>5915</v>
      </c>
      <c r="AB21" s="46">
        <f>IF('Datos Generales'!AB337=0,"",'Datos Generales'!AB337)</f>
        <v>3390</v>
      </c>
      <c r="AC21" s="46">
        <f>IF('Datos Generales'!AC337=0,"",'Datos Generales'!AC337)</f>
        <v>10669</v>
      </c>
      <c r="AD21" s="46" t="str">
        <f>IF('Datos Generales'!AD337=0,"",'Datos Generales'!AD337)</f>
        <v/>
      </c>
      <c r="AE21" s="46" t="str">
        <f>IF('Datos Generales'!AE337=0,"",'Datos Generales'!AE337)</f>
        <v/>
      </c>
      <c r="AF21" s="46" t="str">
        <f>IF('Datos Generales'!AF337=0,"",'Datos Generales'!AF337)</f>
        <v/>
      </c>
      <c r="AG21" s="46" t="str">
        <f>IF('Datos Generales'!AG337=0,"",'Datos Generales'!AG337)</f>
        <v/>
      </c>
      <c r="AH21" s="46" t="str">
        <f>IF('Datos Generales'!AH337=0,"",'Datos Generales'!AH337)</f>
        <v/>
      </c>
      <c r="AI21" s="46" t="str">
        <f>IF('Datos Generales'!AI337=0,"",'Datos Generales'!AI337)</f>
        <v/>
      </c>
      <c r="AJ21" s="46" t="str">
        <f>IF('Datos Generales'!AJ337=0,"",'Datos Generales'!AJ337)</f>
        <v/>
      </c>
      <c r="AK21" s="46" t="str">
        <f>IF('Datos Generales'!AK337=0,"",'Datos Generales'!AK337)</f>
        <v/>
      </c>
      <c r="AL21" s="46" t="str">
        <f>IF('Datos Generales'!AL337=0,"",'Datos Generales'!AL337)</f>
        <v/>
      </c>
      <c r="AM21" s="46" t="str">
        <f>IF('Datos Generales'!AM337=0,"",'Datos Generales'!AM337)</f>
        <v/>
      </c>
      <c r="AN21" s="46" t="str">
        <f>IF('Datos Generales'!AN337=0,"",'Datos Generales'!AN337)</f>
        <v/>
      </c>
      <c r="AO21" s="46" t="str">
        <f>IF('Datos Generales'!AO337=0,"",'Datos Generales'!AO337)</f>
        <v/>
      </c>
      <c r="AP21" s="46" t="str">
        <f>IF('Datos Generales'!AP337=0,"",'Datos Generales'!AP337)</f>
        <v/>
      </c>
      <c r="AQ21" s="46">
        <f>IF('Datos Generales'!AQ337=0,"",'Datos Generales'!AQ337)</f>
        <v>128249</v>
      </c>
      <c r="AS21" s="46">
        <f>'Datos Generales'!AS337</f>
        <v>84482</v>
      </c>
      <c r="AT21" s="71">
        <f t="shared" si="0"/>
        <v>0.5180630193413982</v>
      </c>
    </row>
    <row r="22" spans="2:46">
      <c r="B22" s="73" t="s">
        <v>305</v>
      </c>
      <c r="C22" s="46" t="str">
        <f>IF('Datos Generales'!C338=0,"",'Datos Generales'!C338)</f>
        <v/>
      </c>
      <c r="D22" s="46" t="str">
        <f>IF('Datos Generales'!D338=0,"",'Datos Generales'!D338)</f>
        <v/>
      </c>
      <c r="E22" s="46">
        <f>IF('Datos Generales'!E338=0,"",'Datos Generales'!E338)</f>
        <v>26</v>
      </c>
      <c r="F22" s="46" t="str">
        <f>IF('Datos Generales'!F338=0,"",'Datos Generales'!F338)</f>
        <v/>
      </c>
      <c r="G22" s="46" t="str">
        <f>IF('Datos Generales'!G338=0,"",'Datos Generales'!G338)</f>
        <v/>
      </c>
      <c r="H22" s="46" t="str">
        <f>IF('Datos Generales'!H338=0,"",'Datos Generales'!H338)</f>
        <v/>
      </c>
      <c r="I22" s="46">
        <f>IF('Datos Generales'!I338=0,"",'Datos Generales'!I338)</f>
        <v>64</v>
      </c>
      <c r="J22" s="46" t="str">
        <f>IF('Datos Generales'!J338=0,"",'Datos Generales'!J338)</f>
        <v/>
      </c>
      <c r="K22" s="46" t="str">
        <f>IF('Datos Generales'!K338=0,"",'Datos Generales'!K338)</f>
        <v/>
      </c>
      <c r="L22" s="46" t="str">
        <f>IF('Datos Generales'!L338=0,"",'Datos Generales'!L338)</f>
        <v/>
      </c>
      <c r="M22" s="46" t="str">
        <f>IF('Datos Generales'!M338=0,"",'Datos Generales'!M338)</f>
        <v/>
      </c>
      <c r="N22" s="46" t="str">
        <f>IF('Datos Generales'!N338=0,"",'Datos Generales'!N338)</f>
        <v/>
      </c>
      <c r="O22" s="46" t="str">
        <f>IF('Datos Generales'!O338=0,"",'Datos Generales'!O338)</f>
        <v/>
      </c>
      <c r="P22" s="46" t="str">
        <f>IF('Datos Generales'!P338=0,"",'Datos Generales'!P338)</f>
        <v/>
      </c>
      <c r="Q22" s="46" t="str">
        <f>IF('Datos Generales'!Q338=0,"",'Datos Generales'!Q338)</f>
        <v/>
      </c>
      <c r="R22" s="46">
        <f>IF('Datos Generales'!R338=0,"",'Datos Generales'!R338)</f>
        <v>16</v>
      </c>
      <c r="S22" s="46" t="str">
        <f>IF('Datos Generales'!S338=0,"",'Datos Generales'!S338)</f>
        <v/>
      </c>
      <c r="T22" s="46">
        <f>IF('Datos Generales'!T338=0,"",'Datos Generales'!T338)</f>
        <v>93</v>
      </c>
      <c r="U22" s="46" t="str">
        <f>IF('Datos Generales'!U338=0,"",'Datos Generales'!U338)</f>
        <v/>
      </c>
      <c r="V22" s="46">
        <f>IF('Datos Generales'!V338=0,"",'Datos Generales'!V338)</f>
        <v>717</v>
      </c>
      <c r="W22" s="46" t="str">
        <f>IF('Datos Generales'!W338=0,"",'Datos Generales'!W338)</f>
        <v/>
      </c>
      <c r="X22" s="46">
        <f>IF('Datos Generales'!X338=0,"",'Datos Generales'!X338)</f>
        <v>113</v>
      </c>
      <c r="Y22" s="46">
        <f>IF('Datos Generales'!Y338=0,"",'Datos Generales'!Y338)</f>
        <v>159</v>
      </c>
      <c r="Z22" s="46" t="str">
        <f>IF('Datos Generales'!Z338=0,"",'Datos Generales'!Z338)</f>
        <v/>
      </c>
      <c r="AA22" s="46" t="str">
        <f>IF('Datos Generales'!AA338=0,"",'Datos Generales'!AA338)</f>
        <v/>
      </c>
      <c r="AB22" s="46">
        <f>IF('Datos Generales'!AB338=0,"",'Datos Generales'!AB338)</f>
        <v>315</v>
      </c>
      <c r="AC22" s="46" t="str">
        <f>IF('Datos Generales'!AC338=0,"",'Datos Generales'!AC338)</f>
        <v/>
      </c>
      <c r="AD22" s="46" t="str">
        <f>IF('Datos Generales'!AD338=0,"",'Datos Generales'!AD338)</f>
        <v/>
      </c>
      <c r="AE22" s="46" t="str">
        <f>IF('Datos Generales'!AE338=0,"",'Datos Generales'!AE338)</f>
        <v/>
      </c>
      <c r="AF22" s="46" t="str">
        <f>IF('Datos Generales'!AF338=0,"",'Datos Generales'!AF338)</f>
        <v/>
      </c>
      <c r="AG22" s="46" t="str">
        <f>IF('Datos Generales'!AG338=0,"",'Datos Generales'!AG338)</f>
        <v/>
      </c>
      <c r="AH22" s="46" t="str">
        <f>IF('Datos Generales'!AH338=0,"",'Datos Generales'!AH338)</f>
        <v/>
      </c>
      <c r="AI22" s="46" t="str">
        <f>IF('Datos Generales'!AI338=0,"",'Datos Generales'!AI338)</f>
        <v/>
      </c>
      <c r="AJ22" s="46" t="str">
        <f>IF('Datos Generales'!AJ338=0,"",'Datos Generales'!AJ338)</f>
        <v/>
      </c>
      <c r="AK22" s="46" t="str">
        <f>IF('Datos Generales'!AK338=0,"",'Datos Generales'!AK338)</f>
        <v/>
      </c>
      <c r="AL22" s="46" t="str">
        <f>IF('Datos Generales'!AL338=0,"",'Datos Generales'!AL338)</f>
        <v/>
      </c>
      <c r="AM22" s="46" t="str">
        <f>IF('Datos Generales'!AM338=0,"",'Datos Generales'!AM338)</f>
        <v/>
      </c>
      <c r="AN22" s="46" t="str">
        <f>IF('Datos Generales'!AN338=0,"",'Datos Generales'!AN338)</f>
        <v/>
      </c>
      <c r="AO22" s="46" t="str">
        <f>IF('Datos Generales'!AO338=0,"",'Datos Generales'!AO338)</f>
        <v/>
      </c>
      <c r="AP22" s="46" t="str">
        <f>IF('Datos Generales'!AP338=0,"",'Datos Generales'!AP338)</f>
        <v/>
      </c>
      <c r="AQ22" s="46">
        <f>IF('Datos Generales'!AQ338=0,"",'Datos Generales'!AQ338)</f>
        <v>1503</v>
      </c>
      <c r="AS22" s="46">
        <f>'Datos Generales'!AS338</f>
        <v>1049</v>
      </c>
      <c r="AT22" s="71">
        <f t="shared" si="0"/>
        <v>0.43279313632030503</v>
      </c>
    </row>
    <row r="23" spans="2:46">
      <c r="B23" s="73" t="s">
        <v>306</v>
      </c>
      <c r="C23" s="46" t="str">
        <f>IF('Datos Generales'!C339=0,"",'Datos Generales'!C339)</f>
        <v/>
      </c>
      <c r="D23" s="46" t="str">
        <f>IF('Datos Generales'!D339=0,"",'Datos Generales'!D339)</f>
        <v/>
      </c>
      <c r="E23" s="46">
        <f>IF('Datos Generales'!E339=0,"",'Datos Generales'!E339)</f>
        <v>2</v>
      </c>
      <c r="F23" s="46" t="str">
        <f>IF('Datos Generales'!F339=0,"",'Datos Generales'!F339)</f>
        <v/>
      </c>
      <c r="G23" s="46" t="str">
        <f>IF('Datos Generales'!G339=0,"",'Datos Generales'!G339)</f>
        <v/>
      </c>
      <c r="H23" s="46">
        <f>IF('Datos Generales'!H339=0,"",'Datos Generales'!H339)</f>
        <v>11</v>
      </c>
      <c r="I23" s="46" t="str">
        <f>IF('Datos Generales'!I339=0,"",'Datos Generales'!I339)</f>
        <v/>
      </c>
      <c r="J23" s="46" t="str">
        <f>IF('Datos Generales'!J339=0,"",'Datos Generales'!J339)</f>
        <v/>
      </c>
      <c r="K23" s="46" t="str">
        <f>IF('Datos Generales'!K339=0,"",'Datos Generales'!K339)</f>
        <v/>
      </c>
      <c r="L23" s="46" t="str">
        <f>IF('Datos Generales'!L339=0,"",'Datos Generales'!L339)</f>
        <v/>
      </c>
      <c r="M23" s="46" t="str">
        <f>IF('Datos Generales'!M339=0,"",'Datos Generales'!M339)</f>
        <v/>
      </c>
      <c r="N23" s="46" t="str">
        <f>IF('Datos Generales'!N339=0,"",'Datos Generales'!N339)</f>
        <v/>
      </c>
      <c r="O23" s="46" t="str">
        <f>IF('Datos Generales'!O339=0,"",'Datos Generales'!O339)</f>
        <v/>
      </c>
      <c r="P23" s="46" t="str">
        <f>IF('Datos Generales'!P339=0,"",'Datos Generales'!P339)</f>
        <v/>
      </c>
      <c r="Q23" s="46" t="str">
        <f>IF('Datos Generales'!Q339=0,"",'Datos Generales'!Q339)</f>
        <v/>
      </c>
      <c r="R23" s="46">
        <f>IF('Datos Generales'!R339=0,"",'Datos Generales'!R339)</f>
        <v>11</v>
      </c>
      <c r="S23" s="46" t="str">
        <f>IF('Datos Generales'!S339=0,"",'Datos Generales'!S339)</f>
        <v/>
      </c>
      <c r="T23" s="46">
        <f>IF('Datos Generales'!T339=0,"",'Datos Generales'!T339)</f>
        <v>33</v>
      </c>
      <c r="U23" s="46" t="str">
        <f>IF('Datos Generales'!U339=0,"",'Datos Generales'!U339)</f>
        <v/>
      </c>
      <c r="V23" s="46">
        <f>IF('Datos Generales'!V339=0,"",'Datos Generales'!V339)</f>
        <v>185</v>
      </c>
      <c r="W23" s="46" t="str">
        <f>IF('Datos Generales'!W339=0,"",'Datos Generales'!W339)</f>
        <v/>
      </c>
      <c r="X23" s="46">
        <f>IF('Datos Generales'!X339=0,"",'Datos Generales'!X339)</f>
        <v>35</v>
      </c>
      <c r="Y23" s="46">
        <f>IF('Datos Generales'!Y339=0,"",'Datos Generales'!Y339)</f>
        <v>15</v>
      </c>
      <c r="Z23" s="46">
        <f>IF('Datos Generales'!Z339=0,"",'Datos Generales'!Z339)</f>
        <v>1</v>
      </c>
      <c r="AA23" s="46" t="str">
        <f>IF('Datos Generales'!AA339=0,"",'Datos Generales'!AA339)</f>
        <v/>
      </c>
      <c r="AB23" s="46" t="str">
        <f>IF('Datos Generales'!AB339=0,"",'Datos Generales'!AB339)</f>
        <v/>
      </c>
      <c r="AC23" s="46" t="str">
        <f>IF('Datos Generales'!AC339=0,"",'Datos Generales'!AC339)</f>
        <v/>
      </c>
      <c r="AD23" s="46" t="str">
        <f>IF('Datos Generales'!AD339=0,"",'Datos Generales'!AD339)</f>
        <v/>
      </c>
      <c r="AE23" s="46" t="str">
        <f>IF('Datos Generales'!AE339=0,"",'Datos Generales'!AE339)</f>
        <v/>
      </c>
      <c r="AF23" s="46" t="str">
        <f>IF('Datos Generales'!AF339=0,"",'Datos Generales'!AF339)</f>
        <v/>
      </c>
      <c r="AG23" s="46" t="str">
        <f>IF('Datos Generales'!AG339=0,"",'Datos Generales'!AG339)</f>
        <v/>
      </c>
      <c r="AH23" s="46" t="str">
        <f>IF('Datos Generales'!AH339=0,"",'Datos Generales'!AH339)</f>
        <v/>
      </c>
      <c r="AI23" s="46" t="str">
        <f>IF('Datos Generales'!AI339=0,"",'Datos Generales'!AI339)</f>
        <v/>
      </c>
      <c r="AJ23" s="46" t="str">
        <f>IF('Datos Generales'!AJ339=0,"",'Datos Generales'!AJ339)</f>
        <v/>
      </c>
      <c r="AK23" s="46" t="str">
        <f>IF('Datos Generales'!AK339=0,"",'Datos Generales'!AK339)</f>
        <v/>
      </c>
      <c r="AL23" s="46" t="str">
        <f>IF('Datos Generales'!AL339=0,"",'Datos Generales'!AL339)</f>
        <v/>
      </c>
      <c r="AM23" s="46" t="str">
        <f>IF('Datos Generales'!AM339=0,"",'Datos Generales'!AM339)</f>
        <v/>
      </c>
      <c r="AN23" s="46" t="str">
        <f>IF('Datos Generales'!AN339=0,"",'Datos Generales'!AN339)</f>
        <v/>
      </c>
      <c r="AO23" s="46" t="str">
        <f>IF('Datos Generales'!AO339=0,"",'Datos Generales'!AO339)</f>
        <v/>
      </c>
      <c r="AP23" s="46" t="str">
        <f>IF('Datos Generales'!AP339=0,"",'Datos Generales'!AP339)</f>
        <v/>
      </c>
      <c r="AQ23" s="46">
        <f>IF('Datos Generales'!AQ339=0,"",'Datos Generales'!AQ339)</f>
        <v>293</v>
      </c>
      <c r="AS23" s="46">
        <f>'Datos Generales'!AS339</f>
        <v>233</v>
      </c>
      <c r="AT23" s="71">
        <f t="shared" si="0"/>
        <v>0.257510729613734</v>
      </c>
    </row>
    <row r="24" spans="2:46">
      <c r="B24" s="73" t="s">
        <v>307</v>
      </c>
      <c r="C24" s="46">
        <f>IF('Datos Generales'!C340=0,"",'Datos Generales'!C340)</f>
        <v>394</v>
      </c>
      <c r="D24" s="46" t="str">
        <f>IF('Datos Generales'!D340=0,"",'Datos Generales'!D340)</f>
        <v/>
      </c>
      <c r="E24" s="46">
        <f>IF('Datos Generales'!E340=0,"",'Datos Generales'!E340)</f>
        <v>2606</v>
      </c>
      <c r="F24" s="46" t="str">
        <f>IF('Datos Generales'!F340=0,"",'Datos Generales'!F340)</f>
        <v/>
      </c>
      <c r="G24" s="46" t="str">
        <f>IF('Datos Generales'!G340=0,"",'Datos Generales'!G340)</f>
        <v/>
      </c>
      <c r="H24" s="46">
        <f>IF('Datos Generales'!H340=0,"",'Datos Generales'!H340)</f>
        <v>1578</v>
      </c>
      <c r="I24" s="46">
        <f>IF('Datos Generales'!I340=0,"",'Datos Generales'!I340)</f>
        <v>787</v>
      </c>
      <c r="J24" s="46">
        <f>IF('Datos Generales'!J340=0,"",'Datos Generales'!J340)</f>
        <v>243</v>
      </c>
      <c r="K24" s="46" t="str">
        <f>IF('Datos Generales'!K340=0,"",'Datos Generales'!K340)</f>
        <v/>
      </c>
      <c r="L24" s="46">
        <f>IF('Datos Generales'!L340=0,"",'Datos Generales'!L340)</f>
        <v>66</v>
      </c>
      <c r="M24" s="46" t="str">
        <f>IF('Datos Generales'!M340=0,"",'Datos Generales'!M340)</f>
        <v/>
      </c>
      <c r="N24" s="46" t="str">
        <f>IF('Datos Generales'!N340=0,"",'Datos Generales'!N340)</f>
        <v/>
      </c>
      <c r="O24" s="46" t="str">
        <f>IF('Datos Generales'!O340=0,"",'Datos Generales'!O340)</f>
        <v/>
      </c>
      <c r="P24" s="46">
        <f>IF('Datos Generales'!P340=0,"",'Datos Generales'!P340)</f>
        <v>963</v>
      </c>
      <c r="Q24" s="46" t="str">
        <f>IF('Datos Generales'!Q340=0,"",'Datos Generales'!Q340)</f>
        <v/>
      </c>
      <c r="R24" s="46">
        <f>IF('Datos Generales'!R340=0,"",'Datos Generales'!R340)</f>
        <v>1553</v>
      </c>
      <c r="S24" s="46" t="str">
        <f>IF('Datos Generales'!S340=0,"",'Datos Generales'!S340)</f>
        <v/>
      </c>
      <c r="T24" s="46">
        <f>IF('Datos Generales'!T340=0,"",'Datos Generales'!T340)</f>
        <v>1132</v>
      </c>
      <c r="U24" s="46" t="str">
        <f>IF('Datos Generales'!U340=0,"",'Datos Generales'!U340)</f>
        <v/>
      </c>
      <c r="V24" s="46">
        <f>IF('Datos Generales'!V340=0,"",'Datos Generales'!V340)</f>
        <v>10691</v>
      </c>
      <c r="W24" s="46" t="str">
        <f>IF('Datos Generales'!W340=0,"",'Datos Generales'!W340)</f>
        <v/>
      </c>
      <c r="X24" s="46">
        <f>IF('Datos Generales'!X340=0,"",'Datos Generales'!X340)</f>
        <v>85</v>
      </c>
      <c r="Y24" s="46">
        <f>IF('Datos Generales'!Y340=0,"",'Datos Generales'!Y340)</f>
        <v>2800</v>
      </c>
      <c r="Z24" s="46">
        <f>IF('Datos Generales'!Z340=0,"",'Datos Generales'!Z340)</f>
        <v>8</v>
      </c>
      <c r="AA24" s="46">
        <f>IF('Datos Generales'!AA340=0,"",'Datos Generales'!AA340)</f>
        <v>1044</v>
      </c>
      <c r="AB24" s="46">
        <f>IF('Datos Generales'!AB340=0,"",'Datos Generales'!AB340)</f>
        <v>1217</v>
      </c>
      <c r="AC24" s="46" t="str">
        <f>IF('Datos Generales'!AC340=0,"",'Datos Generales'!AC340)</f>
        <v/>
      </c>
      <c r="AD24" s="46" t="str">
        <f>IF('Datos Generales'!AD340=0,"",'Datos Generales'!AD340)</f>
        <v/>
      </c>
      <c r="AE24" s="46" t="str">
        <f>IF('Datos Generales'!AE340=0,"",'Datos Generales'!AE340)</f>
        <v/>
      </c>
      <c r="AF24" s="46" t="str">
        <f>IF('Datos Generales'!AF340=0,"",'Datos Generales'!AF340)</f>
        <v/>
      </c>
      <c r="AG24" s="46" t="str">
        <f>IF('Datos Generales'!AG340=0,"",'Datos Generales'!AG340)</f>
        <v/>
      </c>
      <c r="AH24" s="46" t="str">
        <f>IF('Datos Generales'!AH340=0,"",'Datos Generales'!AH340)</f>
        <v/>
      </c>
      <c r="AI24" s="46" t="str">
        <f>IF('Datos Generales'!AI340=0,"",'Datos Generales'!AI340)</f>
        <v/>
      </c>
      <c r="AJ24" s="46" t="str">
        <f>IF('Datos Generales'!AJ340=0,"",'Datos Generales'!AJ340)</f>
        <v/>
      </c>
      <c r="AK24" s="46" t="str">
        <f>IF('Datos Generales'!AK340=0,"",'Datos Generales'!AK340)</f>
        <v/>
      </c>
      <c r="AL24" s="46" t="str">
        <f>IF('Datos Generales'!AL340=0,"",'Datos Generales'!AL340)</f>
        <v/>
      </c>
      <c r="AM24" s="46" t="str">
        <f>IF('Datos Generales'!AM340=0,"",'Datos Generales'!AM340)</f>
        <v/>
      </c>
      <c r="AN24" s="46" t="str">
        <f>IF('Datos Generales'!AN340=0,"",'Datos Generales'!AN340)</f>
        <v/>
      </c>
      <c r="AO24" s="46" t="str">
        <f>IF('Datos Generales'!AO340=0,"",'Datos Generales'!AO340)</f>
        <v/>
      </c>
      <c r="AP24" s="46" t="str">
        <f>IF('Datos Generales'!AP340=0,"",'Datos Generales'!AP340)</f>
        <v/>
      </c>
      <c r="AQ24" s="46">
        <f>IF('Datos Generales'!AQ340=0,"",'Datos Generales'!AQ340)</f>
        <v>25167</v>
      </c>
      <c r="AS24" s="46">
        <f>'Datos Generales'!AS340</f>
        <v>21334</v>
      </c>
      <c r="AT24" s="71">
        <f t="shared" si="0"/>
        <v>0.17966626042936151</v>
      </c>
    </row>
    <row r="25" spans="2:46">
      <c r="B25" s="73" t="s">
        <v>308</v>
      </c>
      <c r="C25" s="46">
        <f>IF('Datos Generales'!C341=0,"",'Datos Generales'!C341)</f>
        <v>623</v>
      </c>
      <c r="D25" s="46" t="str">
        <f>IF('Datos Generales'!D341=0,"",'Datos Generales'!D341)</f>
        <v/>
      </c>
      <c r="E25" s="46">
        <f>IF('Datos Generales'!E341=0,"",'Datos Generales'!E341)</f>
        <v>4830</v>
      </c>
      <c r="F25" s="46" t="str">
        <f>IF('Datos Generales'!F341=0,"",'Datos Generales'!F341)</f>
        <v/>
      </c>
      <c r="G25" s="46" t="str">
        <f>IF('Datos Generales'!G341=0,"",'Datos Generales'!G341)</f>
        <v/>
      </c>
      <c r="H25" s="46">
        <f>IF('Datos Generales'!H341=0,"",'Datos Generales'!H341)</f>
        <v>3950</v>
      </c>
      <c r="I25" s="46">
        <f>IF('Datos Generales'!I341=0,"",'Datos Generales'!I341)</f>
        <v>125</v>
      </c>
      <c r="J25" s="46">
        <f>IF('Datos Generales'!J341=0,"",'Datos Generales'!J341)</f>
        <v>251</v>
      </c>
      <c r="K25" s="46" t="str">
        <f>IF('Datos Generales'!K341=0,"",'Datos Generales'!K341)</f>
        <v/>
      </c>
      <c r="L25" s="46" t="str">
        <f>IF('Datos Generales'!L341=0,"",'Datos Generales'!L341)</f>
        <v/>
      </c>
      <c r="M25" s="46" t="str">
        <f>IF('Datos Generales'!M341=0,"",'Datos Generales'!M341)</f>
        <v/>
      </c>
      <c r="N25" s="46" t="str">
        <f>IF('Datos Generales'!N341=0,"",'Datos Generales'!N341)</f>
        <v/>
      </c>
      <c r="O25" s="46" t="str">
        <f>IF('Datos Generales'!O341=0,"",'Datos Generales'!O341)</f>
        <v/>
      </c>
      <c r="P25" s="46">
        <f>IF('Datos Generales'!P341=0,"",'Datos Generales'!P341)</f>
        <v>553</v>
      </c>
      <c r="Q25" s="46" t="str">
        <f>IF('Datos Generales'!Q341=0,"",'Datos Generales'!Q341)</f>
        <v/>
      </c>
      <c r="R25" s="46">
        <f>IF('Datos Generales'!R341=0,"",'Datos Generales'!R341)</f>
        <v>701</v>
      </c>
      <c r="S25" s="46" t="str">
        <f>IF('Datos Generales'!S341=0,"",'Datos Generales'!S341)</f>
        <v/>
      </c>
      <c r="T25" s="46">
        <f>IF('Datos Generales'!T341=0,"",'Datos Generales'!T341)</f>
        <v>285</v>
      </c>
      <c r="U25" s="46" t="str">
        <f>IF('Datos Generales'!U341=0,"",'Datos Generales'!U341)</f>
        <v/>
      </c>
      <c r="V25" s="46">
        <f>IF('Datos Generales'!V341=0,"",'Datos Generales'!V341)</f>
        <v>2085</v>
      </c>
      <c r="W25" s="46" t="str">
        <f>IF('Datos Generales'!W341=0,"",'Datos Generales'!W341)</f>
        <v/>
      </c>
      <c r="X25" s="46">
        <f>IF('Datos Generales'!X341=0,"",'Datos Generales'!X341)</f>
        <v>174</v>
      </c>
      <c r="Y25" s="46">
        <f>IF('Datos Generales'!Y341=0,"",'Datos Generales'!Y341)</f>
        <v>270</v>
      </c>
      <c r="Z25" s="46" t="str">
        <f>IF('Datos Generales'!Z341=0,"",'Datos Generales'!Z341)</f>
        <v/>
      </c>
      <c r="AA25" s="46">
        <f>IF('Datos Generales'!AA341=0,"",'Datos Generales'!AA341)</f>
        <v>337</v>
      </c>
      <c r="AB25" s="46">
        <f>IF('Datos Generales'!AB341=0,"",'Datos Generales'!AB341)</f>
        <v>259</v>
      </c>
      <c r="AC25" s="46" t="str">
        <f>IF('Datos Generales'!AC341=0,"",'Datos Generales'!AC341)</f>
        <v/>
      </c>
      <c r="AD25" s="46" t="str">
        <f>IF('Datos Generales'!AD341=0,"",'Datos Generales'!AD341)</f>
        <v/>
      </c>
      <c r="AE25" s="46" t="str">
        <f>IF('Datos Generales'!AE341=0,"",'Datos Generales'!AE341)</f>
        <v/>
      </c>
      <c r="AF25" s="46" t="str">
        <f>IF('Datos Generales'!AF341=0,"",'Datos Generales'!AF341)</f>
        <v/>
      </c>
      <c r="AG25" s="46" t="str">
        <f>IF('Datos Generales'!AG341=0,"",'Datos Generales'!AG341)</f>
        <v/>
      </c>
      <c r="AH25" s="46" t="str">
        <f>IF('Datos Generales'!AH341=0,"",'Datos Generales'!AH341)</f>
        <v/>
      </c>
      <c r="AI25" s="46" t="str">
        <f>IF('Datos Generales'!AI341=0,"",'Datos Generales'!AI341)</f>
        <v/>
      </c>
      <c r="AJ25" s="46" t="str">
        <f>IF('Datos Generales'!AJ341=0,"",'Datos Generales'!AJ341)</f>
        <v/>
      </c>
      <c r="AK25" s="46" t="str">
        <f>IF('Datos Generales'!AK341=0,"",'Datos Generales'!AK341)</f>
        <v/>
      </c>
      <c r="AL25" s="46" t="str">
        <f>IF('Datos Generales'!AL341=0,"",'Datos Generales'!AL341)</f>
        <v/>
      </c>
      <c r="AM25" s="46" t="str">
        <f>IF('Datos Generales'!AM341=0,"",'Datos Generales'!AM341)</f>
        <v/>
      </c>
      <c r="AN25" s="46" t="str">
        <f>IF('Datos Generales'!AN341=0,"",'Datos Generales'!AN341)</f>
        <v/>
      </c>
      <c r="AO25" s="46" t="str">
        <f>IF('Datos Generales'!AO341=0,"",'Datos Generales'!AO341)</f>
        <v/>
      </c>
      <c r="AP25" s="46" t="str">
        <f>IF('Datos Generales'!AP341=0,"",'Datos Generales'!AP341)</f>
        <v/>
      </c>
      <c r="AQ25" s="46">
        <f>IF('Datos Generales'!AQ341=0,"",'Datos Generales'!AQ341)</f>
        <v>14443</v>
      </c>
      <c r="AS25" s="46">
        <f>'Datos Generales'!AS341</f>
        <v>16453</v>
      </c>
      <c r="AT25" s="71">
        <f t="shared" si="0"/>
        <v>-0.12216617030328814</v>
      </c>
    </row>
    <row r="26" spans="2:46">
      <c r="B26" s="73" t="s">
        <v>309</v>
      </c>
      <c r="C26" s="46">
        <f>IF('Datos Generales'!C342=0,"",'Datos Generales'!C342)</f>
        <v>320</v>
      </c>
      <c r="D26" s="46" t="str">
        <f>IF('Datos Generales'!D342=0,"",'Datos Generales'!D342)</f>
        <v/>
      </c>
      <c r="E26" s="46">
        <f>IF('Datos Generales'!E342=0,"",'Datos Generales'!E342)</f>
        <v>1130</v>
      </c>
      <c r="F26" s="46" t="str">
        <f>IF('Datos Generales'!F342=0,"",'Datos Generales'!F342)</f>
        <v/>
      </c>
      <c r="G26" s="46" t="str">
        <f>IF('Datos Generales'!G342=0,"",'Datos Generales'!G342)</f>
        <v/>
      </c>
      <c r="H26" s="46">
        <f>IF('Datos Generales'!H342=0,"",'Datos Generales'!H342)</f>
        <v>2448</v>
      </c>
      <c r="I26" s="46">
        <f>IF('Datos Generales'!I342=0,"",'Datos Generales'!I342)</f>
        <v>97</v>
      </c>
      <c r="J26" s="46">
        <f>IF('Datos Generales'!J342=0,"",'Datos Generales'!J342)</f>
        <v>194</v>
      </c>
      <c r="K26" s="46" t="str">
        <f>IF('Datos Generales'!K342=0,"",'Datos Generales'!K342)</f>
        <v/>
      </c>
      <c r="L26" s="46" t="str">
        <f>IF('Datos Generales'!L342=0,"",'Datos Generales'!L342)</f>
        <v/>
      </c>
      <c r="M26" s="46" t="str">
        <f>IF('Datos Generales'!M342=0,"",'Datos Generales'!M342)</f>
        <v/>
      </c>
      <c r="N26" s="46" t="str">
        <f>IF('Datos Generales'!N342=0,"",'Datos Generales'!N342)</f>
        <v/>
      </c>
      <c r="O26" s="46" t="str">
        <f>IF('Datos Generales'!O342=0,"",'Datos Generales'!O342)</f>
        <v/>
      </c>
      <c r="P26" s="46">
        <f>IF('Datos Generales'!P342=0,"",'Datos Generales'!P342)</f>
        <v>193</v>
      </c>
      <c r="Q26" s="46" t="str">
        <f>IF('Datos Generales'!Q342=0,"",'Datos Generales'!Q342)</f>
        <v/>
      </c>
      <c r="R26" s="46">
        <f>IF('Datos Generales'!R342=0,"",'Datos Generales'!R342)</f>
        <v>209</v>
      </c>
      <c r="S26" s="46" t="str">
        <f>IF('Datos Generales'!S342=0,"",'Datos Generales'!S342)</f>
        <v/>
      </c>
      <c r="T26" s="46">
        <f>IF('Datos Generales'!T342=0,"",'Datos Generales'!T342)</f>
        <v>80</v>
      </c>
      <c r="U26" s="46" t="str">
        <f>IF('Datos Generales'!U342=0,"",'Datos Generales'!U342)</f>
        <v/>
      </c>
      <c r="V26" s="46">
        <f>IF('Datos Generales'!V342=0,"",'Datos Generales'!V342)</f>
        <v>1204</v>
      </c>
      <c r="W26" s="46" t="str">
        <f>IF('Datos Generales'!W342=0,"",'Datos Generales'!W342)</f>
        <v/>
      </c>
      <c r="X26" s="46">
        <f>IF('Datos Generales'!X342=0,"",'Datos Generales'!X342)</f>
        <v>58</v>
      </c>
      <c r="Y26" s="46">
        <f>IF('Datos Generales'!Y342=0,"",'Datos Generales'!Y342)</f>
        <v>93</v>
      </c>
      <c r="Z26" s="46">
        <f>IF('Datos Generales'!Z342=0,"",'Datos Generales'!Z342)</f>
        <v>1</v>
      </c>
      <c r="AA26" s="46">
        <f>IF('Datos Generales'!AA342=0,"",'Datos Generales'!AA342)</f>
        <v>111</v>
      </c>
      <c r="AB26" s="46">
        <f>IF('Datos Generales'!AB342=0,"",'Datos Generales'!AB342)</f>
        <v>52</v>
      </c>
      <c r="AC26" s="46" t="str">
        <f>IF('Datos Generales'!AC342=0,"",'Datos Generales'!AC342)</f>
        <v/>
      </c>
      <c r="AD26" s="46" t="str">
        <f>IF('Datos Generales'!AD342=0,"",'Datos Generales'!AD342)</f>
        <v/>
      </c>
      <c r="AE26" s="46" t="str">
        <f>IF('Datos Generales'!AE342=0,"",'Datos Generales'!AE342)</f>
        <v/>
      </c>
      <c r="AF26" s="46" t="str">
        <f>IF('Datos Generales'!AF342=0,"",'Datos Generales'!AF342)</f>
        <v/>
      </c>
      <c r="AG26" s="46" t="str">
        <f>IF('Datos Generales'!AG342=0,"",'Datos Generales'!AG342)</f>
        <v/>
      </c>
      <c r="AH26" s="46" t="str">
        <f>IF('Datos Generales'!AH342=0,"",'Datos Generales'!AH342)</f>
        <v/>
      </c>
      <c r="AI26" s="46" t="str">
        <f>IF('Datos Generales'!AI342=0,"",'Datos Generales'!AI342)</f>
        <v/>
      </c>
      <c r="AJ26" s="46" t="str">
        <f>IF('Datos Generales'!AJ342=0,"",'Datos Generales'!AJ342)</f>
        <v/>
      </c>
      <c r="AK26" s="46" t="str">
        <f>IF('Datos Generales'!AK342=0,"",'Datos Generales'!AK342)</f>
        <v/>
      </c>
      <c r="AL26" s="46" t="str">
        <f>IF('Datos Generales'!AL342=0,"",'Datos Generales'!AL342)</f>
        <v/>
      </c>
      <c r="AM26" s="46" t="str">
        <f>IF('Datos Generales'!AM342=0,"",'Datos Generales'!AM342)</f>
        <v/>
      </c>
      <c r="AN26" s="46" t="str">
        <f>IF('Datos Generales'!AN342=0,"",'Datos Generales'!AN342)</f>
        <v/>
      </c>
      <c r="AO26" s="46" t="str">
        <f>IF('Datos Generales'!AO342=0,"",'Datos Generales'!AO342)</f>
        <v/>
      </c>
      <c r="AP26" s="46" t="str">
        <f>IF('Datos Generales'!AP342=0,"",'Datos Generales'!AP342)</f>
        <v/>
      </c>
      <c r="AQ26" s="46">
        <f>IF('Datos Generales'!AQ342=0,"",'Datos Generales'!AQ342)</f>
        <v>6190</v>
      </c>
      <c r="AS26" s="46">
        <f>'Datos Generales'!AS342</f>
        <v>7567</v>
      </c>
      <c r="AT26" s="71">
        <f t="shared" si="0"/>
        <v>-0.18197436236289155</v>
      </c>
    </row>
    <row r="27" spans="2:46">
      <c r="B27" s="73" t="s">
        <v>310</v>
      </c>
      <c r="C27" s="46">
        <f>IF('Datos Generales'!C343=0,"",'Datos Generales'!C343)</f>
        <v>6</v>
      </c>
      <c r="D27" s="46" t="str">
        <f>IF('Datos Generales'!D343=0,"",'Datos Generales'!D343)</f>
        <v/>
      </c>
      <c r="E27" s="46">
        <f>IF('Datos Generales'!E343=0,"",'Datos Generales'!E343)</f>
        <v>3573</v>
      </c>
      <c r="F27" s="46" t="str">
        <f>IF('Datos Generales'!F343=0,"",'Datos Generales'!F343)</f>
        <v/>
      </c>
      <c r="G27" s="46" t="str">
        <f>IF('Datos Generales'!G343=0,"",'Datos Generales'!G343)</f>
        <v/>
      </c>
      <c r="H27" s="46" t="str">
        <f>IF('Datos Generales'!H343=0,"",'Datos Generales'!H343)</f>
        <v/>
      </c>
      <c r="I27" s="46">
        <f>IF('Datos Generales'!I343=0,"",'Datos Generales'!I343)</f>
        <v>158</v>
      </c>
      <c r="J27" s="46">
        <f>IF('Datos Generales'!J343=0,"",'Datos Generales'!J343)</f>
        <v>183</v>
      </c>
      <c r="K27" s="46" t="str">
        <f>IF('Datos Generales'!K343=0,"",'Datos Generales'!K343)</f>
        <v/>
      </c>
      <c r="L27" s="46">
        <f>IF('Datos Generales'!L343=0,"",'Datos Generales'!L343)</f>
        <v>23</v>
      </c>
      <c r="M27" s="46" t="str">
        <f>IF('Datos Generales'!M343=0,"",'Datos Generales'!M343)</f>
        <v/>
      </c>
      <c r="N27" s="46" t="str">
        <f>IF('Datos Generales'!N343=0,"",'Datos Generales'!N343)</f>
        <v/>
      </c>
      <c r="O27" s="46" t="str">
        <f>IF('Datos Generales'!O343=0,"",'Datos Generales'!O343)</f>
        <v/>
      </c>
      <c r="P27" s="46">
        <f>IF('Datos Generales'!P343=0,"",'Datos Generales'!P343)</f>
        <v>192</v>
      </c>
      <c r="Q27" s="46" t="str">
        <f>IF('Datos Generales'!Q343=0,"",'Datos Generales'!Q343)</f>
        <v/>
      </c>
      <c r="R27" s="46">
        <f>IF('Datos Generales'!R343=0,"",'Datos Generales'!R343)</f>
        <v>1375</v>
      </c>
      <c r="S27" s="46" t="str">
        <f>IF('Datos Generales'!S343=0,"",'Datos Generales'!S343)</f>
        <v/>
      </c>
      <c r="T27" s="46">
        <f>IF('Datos Generales'!T343=0,"",'Datos Generales'!T343)</f>
        <v>1155</v>
      </c>
      <c r="U27" s="46" t="str">
        <f>IF('Datos Generales'!U343=0,"",'Datos Generales'!U343)</f>
        <v/>
      </c>
      <c r="V27" s="46">
        <f>IF('Datos Generales'!V343=0,"",'Datos Generales'!V343)</f>
        <v>2655</v>
      </c>
      <c r="W27" s="46" t="str">
        <f>IF('Datos Generales'!W343=0,"",'Datos Generales'!W343)</f>
        <v/>
      </c>
      <c r="X27" s="46">
        <f>IF('Datos Generales'!X343=0,"",'Datos Generales'!X343)</f>
        <v>1</v>
      </c>
      <c r="Y27" s="46">
        <f>IF('Datos Generales'!Y343=0,"",'Datos Generales'!Y343)</f>
        <v>1511</v>
      </c>
      <c r="Z27" s="46" t="str">
        <f>IF('Datos Generales'!Z343=0,"",'Datos Generales'!Z343)</f>
        <v/>
      </c>
      <c r="AA27" s="46">
        <f>IF('Datos Generales'!AA343=0,"",'Datos Generales'!AA343)</f>
        <v>510</v>
      </c>
      <c r="AB27" s="46">
        <f>IF('Datos Generales'!AB343=0,"",'Datos Generales'!AB343)</f>
        <v>1464</v>
      </c>
      <c r="AC27" s="46" t="str">
        <f>IF('Datos Generales'!AC343=0,"",'Datos Generales'!AC343)</f>
        <v/>
      </c>
      <c r="AD27" s="46" t="str">
        <f>IF('Datos Generales'!AD343=0,"",'Datos Generales'!AD343)</f>
        <v/>
      </c>
      <c r="AE27" s="46" t="str">
        <f>IF('Datos Generales'!AE343=0,"",'Datos Generales'!AE343)</f>
        <v/>
      </c>
      <c r="AF27" s="46" t="str">
        <f>IF('Datos Generales'!AF343=0,"",'Datos Generales'!AF343)</f>
        <v/>
      </c>
      <c r="AG27" s="46" t="str">
        <f>IF('Datos Generales'!AG343=0,"",'Datos Generales'!AG343)</f>
        <v/>
      </c>
      <c r="AH27" s="46" t="str">
        <f>IF('Datos Generales'!AH343=0,"",'Datos Generales'!AH343)</f>
        <v/>
      </c>
      <c r="AI27" s="46" t="str">
        <f>IF('Datos Generales'!AI343=0,"",'Datos Generales'!AI343)</f>
        <v/>
      </c>
      <c r="AJ27" s="46" t="str">
        <f>IF('Datos Generales'!AJ343=0,"",'Datos Generales'!AJ343)</f>
        <v/>
      </c>
      <c r="AK27" s="46" t="str">
        <f>IF('Datos Generales'!AK343=0,"",'Datos Generales'!AK343)</f>
        <v/>
      </c>
      <c r="AL27" s="46" t="str">
        <f>IF('Datos Generales'!AL343=0,"",'Datos Generales'!AL343)</f>
        <v/>
      </c>
      <c r="AM27" s="46" t="str">
        <f>IF('Datos Generales'!AM343=0,"",'Datos Generales'!AM343)</f>
        <v/>
      </c>
      <c r="AN27" s="46" t="str">
        <f>IF('Datos Generales'!AN343=0,"",'Datos Generales'!AN343)</f>
        <v/>
      </c>
      <c r="AO27" s="46" t="str">
        <f>IF('Datos Generales'!AO343=0,"",'Datos Generales'!AO343)</f>
        <v/>
      </c>
      <c r="AP27" s="46" t="str">
        <f>IF('Datos Generales'!AP343=0,"",'Datos Generales'!AP343)</f>
        <v/>
      </c>
      <c r="AQ27" s="46">
        <f>IF('Datos Generales'!AQ343=0,"",'Datos Generales'!AQ343)</f>
        <v>12806</v>
      </c>
      <c r="AS27" s="46">
        <f>'Datos Generales'!AS343</f>
        <v>8814</v>
      </c>
      <c r="AT27" s="71">
        <f t="shared" si="0"/>
        <v>0.45291581574767426</v>
      </c>
    </row>
    <row r="28" spans="2:46">
      <c r="B28" s="73" t="s">
        <v>311</v>
      </c>
      <c r="C28" s="46">
        <f>IF('Datos Generales'!C344=0,"",'Datos Generales'!C344)</f>
        <v>16</v>
      </c>
      <c r="D28" s="46" t="str">
        <f>IF('Datos Generales'!D344=0,"",'Datos Generales'!D344)</f>
        <v/>
      </c>
      <c r="E28" s="46">
        <f>IF('Datos Generales'!E344=0,"",'Datos Generales'!E344)</f>
        <v>127</v>
      </c>
      <c r="F28" s="46" t="str">
        <f>IF('Datos Generales'!F344=0,"",'Datos Generales'!F344)</f>
        <v/>
      </c>
      <c r="G28" s="46" t="str">
        <f>IF('Datos Generales'!G344=0,"",'Datos Generales'!G344)</f>
        <v/>
      </c>
      <c r="H28" s="46">
        <f>IF('Datos Generales'!H344=0,"",'Datos Generales'!H344)</f>
        <v>3</v>
      </c>
      <c r="I28" s="46">
        <f>IF('Datos Generales'!I344=0,"",'Datos Generales'!I344)</f>
        <v>313</v>
      </c>
      <c r="J28" s="46" t="str">
        <f>IF('Datos Generales'!J344=0,"",'Datos Generales'!J344)</f>
        <v/>
      </c>
      <c r="K28" s="46" t="str">
        <f>IF('Datos Generales'!K344=0,"",'Datos Generales'!K344)</f>
        <v/>
      </c>
      <c r="L28" s="46">
        <f>IF('Datos Generales'!L344=0,"",'Datos Generales'!L344)</f>
        <v>50</v>
      </c>
      <c r="M28" s="46" t="str">
        <f>IF('Datos Generales'!M344=0,"",'Datos Generales'!M344)</f>
        <v/>
      </c>
      <c r="N28" s="46" t="str">
        <f>IF('Datos Generales'!N344=0,"",'Datos Generales'!N344)</f>
        <v/>
      </c>
      <c r="O28" s="46" t="str">
        <f>IF('Datos Generales'!O344=0,"",'Datos Generales'!O344)</f>
        <v/>
      </c>
      <c r="P28" s="46">
        <f>IF('Datos Generales'!P344=0,"",'Datos Generales'!P344)</f>
        <v>16</v>
      </c>
      <c r="Q28" s="46" t="str">
        <f>IF('Datos Generales'!Q344=0,"",'Datos Generales'!Q344)</f>
        <v/>
      </c>
      <c r="R28" s="46">
        <f>IF('Datos Generales'!R344=0,"",'Datos Generales'!R344)</f>
        <v>314</v>
      </c>
      <c r="S28" s="46" t="str">
        <f>IF('Datos Generales'!S344=0,"",'Datos Generales'!S344)</f>
        <v/>
      </c>
      <c r="T28" s="46">
        <f>IF('Datos Generales'!T344=0,"",'Datos Generales'!T344)</f>
        <v>782</v>
      </c>
      <c r="U28" s="46" t="str">
        <f>IF('Datos Generales'!U344=0,"",'Datos Generales'!U344)</f>
        <v/>
      </c>
      <c r="V28" s="46">
        <f>IF('Datos Generales'!V344=0,"",'Datos Generales'!V344)</f>
        <v>254</v>
      </c>
      <c r="W28" s="46" t="str">
        <f>IF('Datos Generales'!W344=0,"",'Datos Generales'!W344)</f>
        <v/>
      </c>
      <c r="X28" s="46">
        <f>IF('Datos Generales'!X344=0,"",'Datos Generales'!X344)</f>
        <v>129</v>
      </c>
      <c r="Y28" s="46">
        <f>IF('Datos Generales'!Y344=0,"",'Datos Generales'!Y344)</f>
        <v>592</v>
      </c>
      <c r="Z28" s="46" t="str">
        <f>IF('Datos Generales'!Z344=0,"",'Datos Generales'!Z344)</f>
        <v/>
      </c>
      <c r="AA28" s="46">
        <f>IF('Datos Generales'!AA344=0,"",'Datos Generales'!AA344)</f>
        <v>96</v>
      </c>
      <c r="AB28" s="46">
        <f>IF('Datos Generales'!AB344=0,"",'Datos Generales'!AB344)</f>
        <v>417</v>
      </c>
      <c r="AC28" s="46" t="str">
        <f>IF('Datos Generales'!AC344=0,"",'Datos Generales'!AC344)</f>
        <v/>
      </c>
      <c r="AD28" s="46" t="str">
        <f>IF('Datos Generales'!AD344=0,"",'Datos Generales'!AD344)</f>
        <v/>
      </c>
      <c r="AE28" s="46" t="str">
        <f>IF('Datos Generales'!AE344=0,"",'Datos Generales'!AE344)</f>
        <v/>
      </c>
      <c r="AF28" s="46" t="str">
        <f>IF('Datos Generales'!AF344=0,"",'Datos Generales'!AF344)</f>
        <v/>
      </c>
      <c r="AG28" s="46" t="str">
        <f>IF('Datos Generales'!AG344=0,"",'Datos Generales'!AG344)</f>
        <v/>
      </c>
      <c r="AH28" s="46" t="str">
        <f>IF('Datos Generales'!AH344=0,"",'Datos Generales'!AH344)</f>
        <v/>
      </c>
      <c r="AI28" s="46" t="str">
        <f>IF('Datos Generales'!AI344=0,"",'Datos Generales'!AI344)</f>
        <v/>
      </c>
      <c r="AJ28" s="46" t="str">
        <f>IF('Datos Generales'!AJ344=0,"",'Datos Generales'!AJ344)</f>
        <v/>
      </c>
      <c r="AK28" s="46" t="str">
        <f>IF('Datos Generales'!AK344=0,"",'Datos Generales'!AK344)</f>
        <v/>
      </c>
      <c r="AL28" s="46" t="str">
        <f>IF('Datos Generales'!AL344=0,"",'Datos Generales'!AL344)</f>
        <v/>
      </c>
      <c r="AM28" s="46" t="str">
        <f>IF('Datos Generales'!AM344=0,"",'Datos Generales'!AM344)</f>
        <v/>
      </c>
      <c r="AN28" s="46" t="str">
        <f>IF('Datos Generales'!AN344=0,"",'Datos Generales'!AN344)</f>
        <v/>
      </c>
      <c r="AO28" s="46" t="str">
        <f>IF('Datos Generales'!AO344=0,"",'Datos Generales'!AO344)</f>
        <v/>
      </c>
      <c r="AP28" s="46" t="str">
        <f>IF('Datos Generales'!AP344=0,"",'Datos Generales'!AP344)</f>
        <v/>
      </c>
      <c r="AQ28" s="46">
        <f>IF('Datos Generales'!AQ344=0,"",'Datos Generales'!AQ344)</f>
        <v>3109</v>
      </c>
      <c r="AS28" s="46">
        <f>'Datos Generales'!AS344</f>
        <v>3021</v>
      </c>
      <c r="AT28" s="71">
        <f t="shared" si="0"/>
        <v>2.9129427341939795E-2</v>
      </c>
    </row>
    <row r="29" spans="2:46">
      <c r="B29" s="73" t="s">
        <v>312</v>
      </c>
      <c r="C29" s="46">
        <f>IF('Datos Generales'!C345=0,"",'Datos Generales'!C345)</f>
        <v>241</v>
      </c>
      <c r="D29" s="46" t="str">
        <f>IF('Datos Generales'!D345=0,"",'Datos Generales'!D345)</f>
        <v/>
      </c>
      <c r="E29" s="46">
        <f>IF('Datos Generales'!E345=0,"",'Datos Generales'!E345)</f>
        <v>745</v>
      </c>
      <c r="F29" s="46" t="str">
        <f>IF('Datos Generales'!F345=0,"",'Datos Generales'!F345)</f>
        <v/>
      </c>
      <c r="G29" s="46" t="str">
        <f>IF('Datos Generales'!G345=0,"",'Datos Generales'!G345)</f>
        <v/>
      </c>
      <c r="H29" s="46" t="str">
        <f>IF('Datos Generales'!H345=0,"",'Datos Generales'!H345)</f>
        <v/>
      </c>
      <c r="I29" s="46">
        <f>IF('Datos Generales'!I345=0,"",'Datos Generales'!I345)</f>
        <v>123</v>
      </c>
      <c r="J29" s="46">
        <f>IF('Datos Generales'!J345=0,"",'Datos Generales'!J345)</f>
        <v>3</v>
      </c>
      <c r="K29" s="46" t="str">
        <f>IF('Datos Generales'!K345=0,"",'Datos Generales'!K345)</f>
        <v/>
      </c>
      <c r="L29" s="46" t="str">
        <f>IF('Datos Generales'!L345=0,"",'Datos Generales'!L345)</f>
        <v/>
      </c>
      <c r="M29" s="46" t="str">
        <f>IF('Datos Generales'!M345=0,"",'Datos Generales'!M345)</f>
        <v/>
      </c>
      <c r="N29" s="46" t="str">
        <f>IF('Datos Generales'!N345=0,"",'Datos Generales'!N345)</f>
        <v/>
      </c>
      <c r="O29" s="46" t="str">
        <f>IF('Datos Generales'!O345=0,"",'Datos Generales'!O345)</f>
        <v/>
      </c>
      <c r="P29" s="46">
        <f>IF('Datos Generales'!P345=0,"",'Datos Generales'!P345)</f>
        <v>297</v>
      </c>
      <c r="Q29" s="46" t="str">
        <f>IF('Datos Generales'!Q345=0,"",'Datos Generales'!Q345)</f>
        <v/>
      </c>
      <c r="R29" s="46">
        <f>IF('Datos Generales'!R345=0,"",'Datos Generales'!R345)</f>
        <v>64</v>
      </c>
      <c r="S29" s="46" t="str">
        <f>IF('Datos Generales'!S345=0,"",'Datos Generales'!S345)</f>
        <v/>
      </c>
      <c r="T29" s="46">
        <f>IF('Datos Generales'!T345=0,"",'Datos Generales'!T345)</f>
        <v>5</v>
      </c>
      <c r="U29" s="46" t="str">
        <f>IF('Datos Generales'!U345=0,"",'Datos Generales'!U345)</f>
        <v/>
      </c>
      <c r="V29" s="46">
        <f>IF('Datos Generales'!V345=0,"",'Datos Generales'!V345)</f>
        <v>45</v>
      </c>
      <c r="W29" s="46" t="str">
        <f>IF('Datos Generales'!W345=0,"",'Datos Generales'!W345)</f>
        <v/>
      </c>
      <c r="X29" s="46" t="str">
        <f>IF('Datos Generales'!X345=0,"",'Datos Generales'!X345)</f>
        <v/>
      </c>
      <c r="Y29" s="46">
        <f>IF('Datos Generales'!Y345=0,"",'Datos Generales'!Y345)</f>
        <v>6</v>
      </c>
      <c r="Z29" s="46" t="str">
        <f>IF('Datos Generales'!Z345=0,"",'Datos Generales'!Z345)</f>
        <v/>
      </c>
      <c r="AA29" s="46">
        <f>IF('Datos Generales'!AA345=0,"",'Datos Generales'!AA345)</f>
        <v>13</v>
      </c>
      <c r="AB29" s="46">
        <f>IF('Datos Generales'!AB345=0,"",'Datos Generales'!AB345)</f>
        <v>52</v>
      </c>
      <c r="AC29" s="46" t="str">
        <f>IF('Datos Generales'!AC345=0,"",'Datos Generales'!AC345)</f>
        <v/>
      </c>
      <c r="AD29" s="46" t="str">
        <f>IF('Datos Generales'!AD345=0,"",'Datos Generales'!AD345)</f>
        <v/>
      </c>
      <c r="AE29" s="46" t="str">
        <f>IF('Datos Generales'!AE345=0,"",'Datos Generales'!AE345)</f>
        <v/>
      </c>
      <c r="AF29" s="46" t="str">
        <f>IF('Datos Generales'!AF345=0,"",'Datos Generales'!AF345)</f>
        <v/>
      </c>
      <c r="AG29" s="46" t="str">
        <f>IF('Datos Generales'!AG345=0,"",'Datos Generales'!AG345)</f>
        <v/>
      </c>
      <c r="AH29" s="46" t="str">
        <f>IF('Datos Generales'!AH345=0,"",'Datos Generales'!AH345)</f>
        <v/>
      </c>
      <c r="AI29" s="46" t="str">
        <f>IF('Datos Generales'!AI345=0,"",'Datos Generales'!AI345)</f>
        <v/>
      </c>
      <c r="AJ29" s="46" t="str">
        <f>IF('Datos Generales'!AJ345=0,"",'Datos Generales'!AJ345)</f>
        <v/>
      </c>
      <c r="AK29" s="46" t="str">
        <f>IF('Datos Generales'!AK345=0,"",'Datos Generales'!AK345)</f>
        <v/>
      </c>
      <c r="AL29" s="46" t="str">
        <f>IF('Datos Generales'!AL345=0,"",'Datos Generales'!AL345)</f>
        <v/>
      </c>
      <c r="AM29" s="46" t="str">
        <f>IF('Datos Generales'!AM345=0,"",'Datos Generales'!AM345)</f>
        <v/>
      </c>
      <c r="AN29" s="46" t="str">
        <f>IF('Datos Generales'!AN345=0,"",'Datos Generales'!AN345)</f>
        <v/>
      </c>
      <c r="AO29" s="46" t="str">
        <f>IF('Datos Generales'!AO345=0,"",'Datos Generales'!AO345)</f>
        <v/>
      </c>
      <c r="AP29" s="46" t="str">
        <f>IF('Datos Generales'!AP345=0,"",'Datos Generales'!AP345)</f>
        <v/>
      </c>
      <c r="AQ29" s="46">
        <f>IF('Datos Generales'!AQ345=0,"",'Datos Generales'!AQ345)</f>
        <v>1594</v>
      </c>
      <c r="AS29" s="46">
        <f>'Datos Generales'!AS345</f>
        <v>2873</v>
      </c>
      <c r="AT29" s="71">
        <f t="shared" si="0"/>
        <v>-0.44517925513400625</v>
      </c>
    </row>
    <row r="30" spans="2:46">
      <c r="B30" s="73" t="s">
        <v>313</v>
      </c>
      <c r="C30" s="46">
        <f>IF('Datos Generales'!C346=0,"",'Datos Generales'!C346)</f>
        <v>262</v>
      </c>
      <c r="D30" s="46" t="str">
        <f>IF('Datos Generales'!D346=0,"",'Datos Generales'!D346)</f>
        <v/>
      </c>
      <c r="E30" s="46">
        <f>IF('Datos Generales'!E346=0,"",'Datos Generales'!E346)</f>
        <v>2379</v>
      </c>
      <c r="F30" s="46" t="str">
        <f>IF('Datos Generales'!F346=0,"",'Datos Generales'!F346)</f>
        <v/>
      </c>
      <c r="G30" s="46" t="str">
        <f>IF('Datos Generales'!G346=0,"",'Datos Generales'!G346)</f>
        <v/>
      </c>
      <c r="H30" s="46">
        <f>IF('Datos Generales'!H346=0,"",'Datos Generales'!H346)</f>
        <v>1648</v>
      </c>
      <c r="I30" s="46">
        <f>IF('Datos Generales'!I346=0,"",'Datos Generales'!I346)</f>
        <v>34</v>
      </c>
      <c r="J30" s="46">
        <f>IF('Datos Generales'!J346=0,"",'Datos Generales'!J346)</f>
        <v>12</v>
      </c>
      <c r="K30" s="46" t="str">
        <f>IF('Datos Generales'!K346=0,"",'Datos Generales'!K346)</f>
        <v/>
      </c>
      <c r="L30" s="46">
        <f>IF('Datos Generales'!L346=0,"",'Datos Generales'!L346)</f>
        <v>6</v>
      </c>
      <c r="M30" s="46" t="str">
        <f>IF('Datos Generales'!M346=0,"",'Datos Generales'!M346)</f>
        <v/>
      </c>
      <c r="N30" s="46" t="str">
        <f>IF('Datos Generales'!N346=0,"",'Datos Generales'!N346)</f>
        <v/>
      </c>
      <c r="O30" s="46" t="str">
        <f>IF('Datos Generales'!O346=0,"",'Datos Generales'!O346)</f>
        <v/>
      </c>
      <c r="P30" s="46">
        <f>IF('Datos Generales'!P346=0,"",'Datos Generales'!P346)</f>
        <v>558</v>
      </c>
      <c r="Q30" s="46" t="str">
        <f>IF('Datos Generales'!Q346=0,"",'Datos Generales'!Q346)</f>
        <v/>
      </c>
      <c r="R30" s="46">
        <f>IF('Datos Generales'!R346=0,"",'Datos Generales'!R346)</f>
        <v>349</v>
      </c>
      <c r="S30" s="46" t="str">
        <f>IF('Datos Generales'!S346=0,"",'Datos Generales'!S346)</f>
        <v/>
      </c>
      <c r="T30" s="46">
        <f>IF('Datos Generales'!T346=0,"",'Datos Generales'!T346)</f>
        <v>275</v>
      </c>
      <c r="U30" s="46" t="str">
        <f>IF('Datos Generales'!U346=0,"",'Datos Generales'!U346)</f>
        <v/>
      </c>
      <c r="V30" s="46">
        <f>IF('Datos Generales'!V346=0,"",'Datos Generales'!V346)</f>
        <v>322</v>
      </c>
      <c r="W30" s="46" t="str">
        <f>IF('Datos Generales'!W346=0,"",'Datos Generales'!W346)</f>
        <v/>
      </c>
      <c r="X30" s="46" t="str">
        <f>IF('Datos Generales'!X346=0,"",'Datos Generales'!X346)</f>
        <v/>
      </c>
      <c r="Y30" s="46">
        <f>IF('Datos Generales'!Y346=0,"",'Datos Generales'!Y346)</f>
        <v>340</v>
      </c>
      <c r="Z30" s="46" t="str">
        <f>IF('Datos Generales'!Z346=0,"",'Datos Generales'!Z346)</f>
        <v/>
      </c>
      <c r="AA30" s="46">
        <f>IF('Datos Generales'!AA346=0,"",'Datos Generales'!AA346)</f>
        <v>62</v>
      </c>
      <c r="AB30" s="46">
        <f>IF('Datos Generales'!AB346=0,"",'Datos Generales'!AB346)</f>
        <v>1229</v>
      </c>
      <c r="AC30" s="46" t="str">
        <f>IF('Datos Generales'!AC346=0,"",'Datos Generales'!AC346)</f>
        <v/>
      </c>
      <c r="AD30" s="46" t="str">
        <f>IF('Datos Generales'!AD346=0,"",'Datos Generales'!AD346)</f>
        <v/>
      </c>
      <c r="AE30" s="46" t="str">
        <f>IF('Datos Generales'!AE346=0,"",'Datos Generales'!AE346)</f>
        <v/>
      </c>
      <c r="AF30" s="46" t="str">
        <f>IF('Datos Generales'!AF346=0,"",'Datos Generales'!AF346)</f>
        <v/>
      </c>
      <c r="AG30" s="46" t="str">
        <f>IF('Datos Generales'!AG346=0,"",'Datos Generales'!AG346)</f>
        <v/>
      </c>
      <c r="AH30" s="46" t="str">
        <f>IF('Datos Generales'!AH346=0,"",'Datos Generales'!AH346)</f>
        <v/>
      </c>
      <c r="AI30" s="46" t="str">
        <f>IF('Datos Generales'!AI346=0,"",'Datos Generales'!AI346)</f>
        <v/>
      </c>
      <c r="AJ30" s="46" t="str">
        <f>IF('Datos Generales'!AJ346=0,"",'Datos Generales'!AJ346)</f>
        <v/>
      </c>
      <c r="AK30" s="46" t="str">
        <f>IF('Datos Generales'!AK346=0,"",'Datos Generales'!AK346)</f>
        <v/>
      </c>
      <c r="AL30" s="46" t="str">
        <f>IF('Datos Generales'!AL346=0,"",'Datos Generales'!AL346)</f>
        <v/>
      </c>
      <c r="AM30" s="46" t="str">
        <f>IF('Datos Generales'!AM346=0,"",'Datos Generales'!AM346)</f>
        <v/>
      </c>
      <c r="AN30" s="46" t="str">
        <f>IF('Datos Generales'!AN346=0,"",'Datos Generales'!AN346)</f>
        <v/>
      </c>
      <c r="AO30" s="46" t="str">
        <f>IF('Datos Generales'!AO346=0,"",'Datos Generales'!AO346)</f>
        <v/>
      </c>
      <c r="AP30" s="46" t="str">
        <f>IF('Datos Generales'!AP346=0,"",'Datos Generales'!AP346)</f>
        <v/>
      </c>
      <c r="AQ30" s="46">
        <f>IF('Datos Generales'!AQ346=0,"",'Datos Generales'!AQ346)</f>
        <v>7476</v>
      </c>
      <c r="AS30" s="46">
        <f>'Datos Generales'!AS346</f>
        <v>7545</v>
      </c>
      <c r="AT30" s="71">
        <f t="shared" si="0"/>
        <v>-9.1451292246520488E-3</v>
      </c>
    </row>
    <row r="31" spans="2:46">
      <c r="B31" s="73" t="s">
        <v>314</v>
      </c>
      <c r="C31" s="46" t="str">
        <f>IF('Datos Generales'!C347=0,"",'Datos Generales'!C347)</f>
        <v/>
      </c>
      <c r="D31" s="46" t="str">
        <f>IF('Datos Generales'!D347=0,"",'Datos Generales'!D347)</f>
        <v/>
      </c>
      <c r="E31" s="46">
        <f>IF('Datos Generales'!E347=0,"",'Datos Generales'!E347)</f>
        <v>148624</v>
      </c>
      <c r="F31" s="46" t="str">
        <f>IF('Datos Generales'!F347=0,"",'Datos Generales'!F347)</f>
        <v/>
      </c>
      <c r="G31" s="46" t="str">
        <f>IF('Datos Generales'!G347=0,"",'Datos Generales'!G347)</f>
        <v/>
      </c>
      <c r="H31" s="46">
        <f>IF('Datos Generales'!H347=0,"",'Datos Generales'!H347)</f>
        <v>14851</v>
      </c>
      <c r="I31" s="46">
        <f>IF('Datos Generales'!I347=0,"",'Datos Generales'!I347)</f>
        <v>64411</v>
      </c>
      <c r="J31" s="46">
        <f>IF('Datos Generales'!J347=0,"",'Datos Generales'!J347)</f>
        <v>316</v>
      </c>
      <c r="K31" s="46" t="str">
        <f>IF('Datos Generales'!K347=0,"",'Datos Generales'!K347)</f>
        <v/>
      </c>
      <c r="L31" s="46">
        <f>IF('Datos Generales'!L347=0,"",'Datos Generales'!L347)</f>
        <v>21915</v>
      </c>
      <c r="M31" s="46" t="str">
        <f>IF('Datos Generales'!M347=0,"",'Datos Generales'!M347)</f>
        <v/>
      </c>
      <c r="N31" s="46" t="str">
        <f>IF('Datos Generales'!N347=0,"",'Datos Generales'!N347)</f>
        <v/>
      </c>
      <c r="O31" s="46" t="str">
        <f>IF('Datos Generales'!O347=0,"",'Datos Generales'!O347)</f>
        <v/>
      </c>
      <c r="P31" s="46">
        <f>IF('Datos Generales'!P347=0,"",'Datos Generales'!P347)</f>
        <v>10523</v>
      </c>
      <c r="Q31" s="46" t="str">
        <f>IF('Datos Generales'!Q347=0,"",'Datos Generales'!Q347)</f>
        <v/>
      </c>
      <c r="R31" s="46">
        <f>IF('Datos Generales'!R347=0,"",'Datos Generales'!R347)</f>
        <v>2076</v>
      </c>
      <c r="S31" s="46" t="str">
        <f>IF('Datos Generales'!S347=0,"",'Datos Generales'!S347)</f>
        <v/>
      </c>
      <c r="T31" s="46">
        <f>IF('Datos Generales'!T347=0,"",'Datos Generales'!T347)</f>
        <v>126236</v>
      </c>
      <c r="U31" s="46" t="str">
        <f>IF('Datos Generales'!U347=0,"",'Datos Generales'!U347)</f>
        <v/>
      </c>
      <c r="V31" s="46">
        <f>IF('Datos Generales'!V347=0,"",'Datos Generales'!V347)</f>
        <v>35310</v>
      </c>
      <c r="W31" s="46" t="str">
        <f>IF('Datos Generales'!W347=0,"",'Datos Generales'!W347)</f>
        <v/>
      </c>
      <c r="X31" s="46" t="str">
        <f>IF('Datos Generales'!X347=0,"",'Datos Generales'!X347)</f>
        <v/>
      </c>
      <c r="Y31" s="46">
        <f>IF('Datos Generales'!Y347=0,"",'Datos Generales'!Y347)</f>
        <v>30015</v>
      </c>
      <c r="Z31" s="46">
        <f>IF('Datos Generales'!Z347=0,"",'Datos Generales'!Z347)</f>
        <v>1</v>
      </c>
      <c r="AA31" s="46">
        <f>IF('Datos Generales'!AA347=0,"",'Datos Generales'!AA347)</f>
        <v>13199</v>
      </c>
      <c r="AB31" s="46">
        <f>IF('Datos Generales'!AB347=0,"",'Datos Generales'!AB347)</f>
        <v>35208</v>
      </c>
      <c r="AC31" s="46">
        <f>IF('Datos Generales'!AC347=0,"",'Datos Generales'!AC347)</f>
        <v>12814</v>
      </c>
      <c r="AD31" s="46" t="str">
        <f>IF('Datos Generales'!AD347=0,"",'Datos Generales'!AD347)</f>
        <v/>
      </c>
      <c r="AE31" s="46" t="str">
        <f>IF('Datos Generales'!AE347=0,"",'Datos Generales'!AE347)</f>
        <v/>
      </c>
      <c r="AF31" s="46" t="str">
        <f>IF('Datos Generales'!AF347=0,"",'Datos Generales'!AF347)</f>
        <v/>
      </c>
      <c r="AG31" s="46" t="str">
        <f>IF('Datos Generales'!AG347=0,"",'Datos Generales'!AG347)</f>
        <v/>
      </c>
      <c r="AH31" s="46" t="str">
        <f>IF('Datos Generales'!AH347=0,"",'Datos Generales'!AH347)</f>
        <v/>
      </c>
      <c r="AI31" s="46" t="str">
        <f>IF('Datos Generales'!AI347=0,"",'Datos Generales'!AI347)</f>
        <v/>
      </c>
      <c r="AJ31" s="46" t="str">
        <f>IF('Datos Generales'!AJ347=0,"",'Datos Generales'!AJ347)</f>
        <v/>
      </c>
      <c r="AK31" s="46" t="str">
        <f>IF('Datos Generales'!AK347=0,"",'Datos Generales'!AK347)</f>
        <v/>
      </c>
      <c r="AL31" s="46" t="str">
        <f>IF('Datos Generales'!AL347=0,"",'Datos Generales'!AL347)</f>
        <v/>
      </c>
      <c r="AM31" s="46" t="str">
        <f>IF('Datos Generales'!AM347=0,"",'Datos Generales'!AM347)</f>
        <v/>
      </c>
      <c r="AN31" s="46" t="str">
        <f>IF('Datos Generales'!AN347=0,"",'Datos Generales'!AN347)</f>
        <v/>
      </c>
      <c r="AO31" s="46" t="str">
        <f>IF('Datos Generales'!AO347=0,"",'Datos Generales'!AO347)</f>
        <v/>
      </c>
      <c r="AP31" s="46" t="str">
        <f>IF('Datos Generales'!AP347=0,"",'Datos Generales'!AP347)</f>
        <v/>
      </c>
      <c r="AQ31" s="46">
        <f>IF('Datos Generales'!AQ347=0,"",'Datos Generales'!AQ347)</f>
        <v>515499</v>
      </c>
      <c r="AS31" s="46">
        <f>'Datos Generales'!AS347</f>
        <v>468234</v>
      </c>
      <c r="AT31" s="71">
        <f t="shared" si="0"/>
        <v>0.10094311818449753</v>
      </c>
    </row>
    <row r="32" spans="2:46">
      <c r="B32" s="73" t="s">
        <v>315</v>
      </c>
      <c r="C32" s="46">
        <f>IF('Datos Generales'!C348=0,"",'Datos Generales'!C348)</f>
        <v>847</v>
      </c>
      <c r="D32" s="46" t="str">
        <f>IF('Datos Generales'!D348=0,"",'Datos Generales'!D348)</f>
        <v/>
      </c>
      <c r="E32" s="46">
        <f>IF('Datos Generales'!E348=0,"",'Datos Generales'!E348)</f>
        <v>30891</v>
      </c>
      <c r="F32" s="46" t="str">
        <f>IF('Datos Generales'!F348=0,"",'Datos Generales'!F348)</f>
        <v/>
      </c>
      <c r="G32" s="46" t="str">
        <f>IF('Datos Generales'!G348=0,"",'Datos Generales'!G348)</f>
        <v/>
      </c>
      <c r="H32" s="46">
        <f>IF('Datos Generales'!H348=0,"",'Datos Generales'!H348)</f>
        <v>5148</v>
      </c>
      <c r="I32" s="46">
        <f>IF('Datos Generales'!I348=0,"",'Datos Generales'!I348)</f>
        <v>23874</v>
      </c>
      <c r="J32" s="46">
        <f>IF('Datos Generales'!J348=0,"",'Datos Generales'!J348)</f>
        <v>470</v>
      </c>
      <c r="K32" s="46" t="str">
        <f>IF('Datos Generales'!K348=0,"",'Datos Generales'!K348)</f>
        <v/>
      </c>
      <c r="L32" s="46">
        <f>IF('Datos Generales'!L348=0,"",'Datos Generales'!L348)</f>
        <v>301</v>
      </c>
      <c r="M32" s="46" t="str">
        <f>IF('Datos Generales'!M348=0,"",'Datos Generales'!M348)</f>
        <v/>
      </c>
      <c r="N32" s="46" t="str">
        <f>IF('Datos Generales'!N348=0,"",'Datos Generales'!N348)</f>
        <v/>
      </c>
      <c r="O32" s="46" t="str">
        <f>IF('Datos Generales'!O348=0,"",'Datos Generales'!O348)</f>
        <v/>
      </c>
      <c r="P32" s="46">
        <f>IF('Datos Generales'!P348=0,"",'Datos Generales'!P348)</f>
        <v>2340</v>
      </c>
      <c r="Q32" s="46" t="str">
        <f>IF('Datos Generales'!Q348=0,"",'Datos Generales'!Q348)</f>
        <v/>
      </c>
      <c r="R32" s="46">
        <f>IF('Datos Generales'!R348=0,"",'Datos Generales'!R348)</f>
        <v>967</v>
      </c>
      <c r="S32" s="46" t="str">
        <f>IF('Datos Generales'!S348=0,"",'Datos Generales'!S348)</f>
        <v/>
      </c>
      <c r="T32" s="46">
        <f>IF('Datos Generales'!T348=0,"",'Datos Generales'!T348)</f>
        <v>7257</v>
      </c>
      <c r="U32" s="46" t="str">
        <f>IF('Datos Generales'!U348=0,"",'Datos Generales'!U348)</f>
        <v/>
      </c>
      <c r="V32" s="46">
        <f>IF('Datos Generales'!V348=0,"",'Datos Generales'!V348)</f>
        <v>15254</v>
      </c>
      <c r="W32" s="46" t="str">
        <f>IF('Datos Generales'!W348=0,"",'Datos Generales'!W348)</f>
        <v/>
      </c>
      <c r="X32" s="46">
        <f>IF('Datos Generales'!X348=0,"",'Datos Generales'!X348)</f>
        <v>402</v>
      </c>
      <c r="Y32" s="46">
        <f>IF('Datos Generales'!Y348=0,"",'Datos Generales'!Y348)</f>
        <v>932</v>
      </c>
      <c r="Z32" s="46">
        <f>IF('Datos Generales'!Z348=0,"",'Datos Generales'!Z348)</f>
        <v>6</v>
      </c>
      <c r="AA32" s="46">
        <f>IF('Datos Generales'!AA348=0,"",'Datos Generales'!AA348)</f>
        <v>2127</v>
      </c>
      <c r="AB32" s="46">
        <f>IF('Datos Generales'!AB348=0,"",'Datos Generales'!AB348)</f>
        <v>13371</v>
      </c>
      <c r="AC32" s="46" t="str">
        <f>IF('Datos Generales'!AC348=0,"",'Datos Generales'!AC348)</f>
        <v/>
      </c>
      <c r="AD32" s="46">
        <f>IF('Datos Generales'!AD348=0,"",'Datos Generales'!AD348)</f>
        <v>6</v>
      </c>
      <c r="AE32" s="46" t="str">
        <f>IF('Datos Generales'!AE348=0,"",'Datos Generales'!AE348)</f>
        <v/>
      </c>
      <c r="AF32" s="46" t="str">
        <f>IF('Datos Generales'!AF348=0,"",'Datos Generales'!AF348)</f>
        <v/>
      </c>
      <c r="AG32" s="46" t="str">
        <f>IF('Datos Generales'!AG348=0,"",'Datos Generales'!AG348)</f>
        <v/>
      </c>
      <c r="AH32" s="46" t="str">
        <f>IF('Datos Generales'!AH348=0,"",'Datos Generales'!AH348)</f>
        <v/>
      </c>
      <c r="AI32" s="46" t="str">
        <f>IF('Datos Generales'!AI348=0,"",'Datos Generales'!AI348)</f>
        <v/>
      </c>
      <c r="AJ32" s="46" t="str">
        <f>IF('Datos Generales'!AJ348=0,"",'Datos Generales'!AJ348)</f>
        <v/>
      </c>
      <c r="AK32" s="46" t="str">
        <f>IF('Datos Generales'!AK348=0,"",'Datos Generales'!AK348)</f>
        <v/>
      </c>
      <c r="AL32" s="46" t="str">
        <f>IF('Datos Generales'!AL348=0,"",'Datos Generales'!AL348)</f>
        <v/>
      </c>
      <c r="AM32" s="46" t="str">
        <f>IF('Datos Generales'!AM348=0,"",'Datos Generales'!AM348)</f>
        <v/>
      </c>
      <c r="AN32" s="46" t="str">
        <f>IF('Datos Generales'!AN348=0,"",'Datos Generales'!AN348)</f>
        <v/>
      </c>
      <c r="AO32" s="46" t="str">
        <f>IF('Datos Generales'!AO348=0,"",'Datos Generales'!AO348)</f>
        <v/>
      </c>
      <c r="AP32" s="46" t="str">
        <f>IF('Datos Generales'!AP348=0,"",'Datos Generales'!AP348)</f>
        <v/>
      </c>
      <c r="AQ32" s="46">
        <f>IF('Datos Generales'!AQ348=0,"",'Datos Generales'!AQ348)</f>
        <v>104193</v>
      </c>
      <c r="AS32" s="46">
        <f>'Datos Generales'!AS348</f>
        <v>129892</v>
      </c>
      <c r="AT32" s="71">
        <f t="shared" si="0"/>
        <v>-0.19784898223139225</v>
      </c>
    </row>
    <row r="33" spans="2:46">
      <c r="B33" s="73" t="s">
        <v>316</v>
      </c>
      <c r="C33" s="46" t="str">
        <f>IF('Datos Generales'!C349=0,"",'Datos Generales'!C349)</f>
        <v/>
      </c>
      <c r="D33" s="46" t="str">
        <f>IF('Datos Generales'!D349=0,"",'Datos Generales'!D349)</f>
        <v/>
      </c>
      <c r="E33" s="46" t="str">
        <f>IF('Datos Generales'!E349=0,"",'Datos Generales'!E349)</f>
        <v/>
      </c>
      <c r="F33" s="46" t="str">
        <f>IF('Datos Generales'!F349=0,"",'Datos Generales'!F349)</f>
        <v/>
      </c>
      <c r="G33" s="46" t="str">
        <f>IF('Datos Generales'!G349=0,"",'Datos Generales'!G349)</f>
        <v/>
      </c>
      <c r="H33" s="46">
        <f>IF('Datos Generales'!H349=0,"",'Datos Generales'!H349)</f>
        <v>212</v>
      </c>
      <c r="I33" s="46" t="str">
        <f>IF('Datos Generales'!I349=0,"",'Datos Generales'!I349)</f>
        <v/>
      </c>
      <c r="J33" s="46" t="str">
        <f>IF('Datos Generales'!J349=0,"",'Datos Generales'!J349)</f>
        <v/>
      </c>
      <c r="K33" s="46" t="str">
        <f>IF('Datos Generales'!K349=0,"",'Datos Generales'!K349)</f>
        <v/>
      </c>
      <c r="L33" s="46" t="str">
        <f>IF('Datos Generales'!L349=0,"",'Datos Generales'!L349)</f>
        <v/>
      </c>
      <c r="M33" s="46" t="str">
        <f>IF('Datos Generales'!M349=0,"",'Datos Generales'!M349)</f>
        <v/>
      </c>
      <c r="N33" s="46" t="str">
        <f>IF('Datos Generales'!N349=0,"",'Datos Generales'!N349)</f>
        <v/>
      </c>
      <c r="O33" s="46" t="str">
        <f>IF('Datos Generales'!O349=0,"",'Datos Generales'!O349)</f>
        <v/>
      </c>
      <c r="P33" s="46" t="str">
        <f>IF('Datos Generales'!P349=0,"",'Datos Generales'!P349)</f>
        <v/>
      </c>
      <c r="Q33" s="46" t="str">
        <f>IF('Datos Generales'!Q349=0,"",'Datos Generales'!Q349)</f>
        <v/>
      </c>
      <c r="R33" s="46" t="str">
        <f>IF('Datos Generales'!R349=0,"",'Datos Generales'!R349)</f>
        <v/>
      </c>
      <c r="S33" s="46" t="str">
        <f>IF('Datos Generales'!S349=0,"",'Datos Generales'!S349)</f>
        <v/>
      </c>
      <c r="T33" s="46">
        <f>IF('Datos Generales'!T349=0,"",'Datos Generales'!T349)</f>
        <v>154</v>
      </c>
      <c r="U33" s="46" t="str">
        <f>IF('Datos Generales'!U349=0,"",'Datos Generales'!U349)</f>
        <v/>
      </c>
      <c r="V33" s="46">
        <f>IF('Datos Generales'!V349=0,"",'Datos Generales'!V349)</f>
        <v>77</v>
      </c>
      <c r="W33" s="46" t="str">
        <f>IF('Datos Generales'!W349=0,"",'Datos Generales'!W349)</f>
        <v/>
      </c>
      <c r="X33" s="46">
        <f>IF('Datos Generales'!X349=0,"",'Datos Generales'!X349)</f>
        <v>41</v>
      </c>
      <c r="Y33" s="46" t="str">
        <f>IF('Datos Generales'!Y349=0,"",'Datos Generales'!Y349)</f>
        <v/>
      </c>
      <c r="Z33" s="46" t="str">
        <f>IF('Datos Generales'!Z349=0,"",'Datos Generales'!Z349)</f>
        <v/>
      </c>
      <c r="AA33" s="46">
        <f>IF('Datos Generales'!AA349=0,"",'Datos Generales'!AA349)</f>
        <v>33</v>
      </c>
      <c r="AB33" s="46" t="str">
        <f>IF('Datos Generales'!AB349=0,"",'Datos Generales'!AB349)</f>
        <v/>
      </c>
      <c r="AC33" s="46" t="str">
        <f>IF('Datos Generales'!AC349=0,"",'Datos Generales'!AC349)</f>
        <v/>
      </c>
      <c r="AD33" s="46">
        <f>IF('Datos Generales'!AD349=0,"",'Datos Generales'!AD349)</f>
        <v>2178</v>
      </c>
      <c r="AE33" s="46" t="str">
        <f>IF('Datos Generales'!AE349=0,"",'Datos Generales'!AE349)</f>
        <v/>
      </c>
      <c r="AF33" s="46" t="str">
        <f>IF('Datos Generales'!AF349=0,"",'Datos Generales'!AF349)</f>
        <v/>
      </c>
      <c r="AG33" s="46" t="str">
        <f>IF('Datos Generales'!AG349=0,"",'Datos Generales'!AG349)</f>
        <v/>
      </c>
      <c r="AH33" s="46" t="str">
        <f>IF('Datos Generales'!AH349=0,"",'Datos Generales'!AH349)</f>
        <v/>
      </c>
      <c r="AI33" s="46" t="str">
        <f>IF('Datos Generales'!AI349=0,"",'Datos Generales'!AI349)</f>
        <v/>
      </c>
      <c r="AJ33" s="46" t="str">
        <f>IF('Datos Generales'!AJ349=0,"",'Datos Generales'!AJ349)</f>
        <v/>
      </c>
      <c r="AK33" s="46" t="str">
        <f>IF('Datos Generales'!AK349=0,"",'Datos Generales'!AK349)</f>
        <v/>
      </c>
      <c r="AL33" s="46" t="str">
        <f>IF('Datos Generales'!AL349=0,"",'Datos Generales'!AL349)</f>
        <v/>
      </c>
      <c r="AM33" s="46" t="str">
        <f>IF('Datos Generales'!AM349=0,"",'Datos Generales'!AM349)</f>
        <v/>
      </c>
      <c r="AN33" s="46" t="str">
        <f>IF('Datos Generales'!AN349=0,"",'Datos Generales'!AN349)</f>
        <v/>
      </c>
      <c r="AO33" s="46" t="str">
        <f>IF('Datos Generales'!AO349=0,"",'Datos Generales'!AO349)</f>
        <v/>
      </c>
      <c r="AP33" s="46" t="str">
        <f>IF('Datos Generales'!AP349=0,"",'Datos Generales'!AP349)</f>
        <v/>
      </c>
      <c r="AQ33" s="46">
        <f>IF('Datos Generales'!AQ349=0,"",'Datos Generales'!AQ349)</f>
        <v>2695</v>
      </c>
      <c r="AS33" s="46">
        <f>'Datos Generales'!AS349</f>
        <v>32393</v>
      </c>
      <c r="AT33" s="71">
        <f t="shared" si="0"/>
        <v>-0.91680301299663514</v>
      </c>
    </row>
    <row r="34" spans="2:46">
      <c r="B34" s="73" t="s">
        <v>317</v>
      </c>
      <c r="C34" s="46">
        <f>IF('Datos Generales'!C350=0,"",'Datos Generales'!C350)</f>
        <v>752</v>
      </c>
      <c r="D34" s="46" t="str">
        <f>IF('Datos Generales'!D350=0,"",'Datos Generales'!D350)</f>
        <v/>
      </c>
      <c r="E34" s="46">
        <f>IF('Datos Generales'!E350=0,"",'Datos Generales'!E350)</f>
        <v>155172</v>
      </c>
      <c r="F34" s="46">
        <f>IF('Datos Generales'!F350=0,"",'Datos Generales'!F350)</f>
        <v>11835</v>
      </c>
      <c r="G34" s="46" t="str">
        <f>IF('Datos Generales'!G350=0,"",'Datos Generales'!G350)</f>
        <v/>
      </c>
      <c r="H34" s="46">
        <f>IF('Datos Generales'!H350=0,"",'Datos Generales'!H350)</f>
        <v>12401</v>
      </c>
      <c r="I34" s="46">
        <f>IF('Datos Generales'!I350=0,"",'Datos Generales'!I350)</f>
        <v>51201</v>
      </c>
      <c r="J34" s="46">
        <f>IF('Datos Generales'!J350=0,"",'Datos Generales'!J350)</f>
        <v>1573</v>
      </c>
      <c r="K34" s="46" t="str">
        <f>IF('Datos Generales'!K350=0,"",'Datos Generales'!K350)</f>
        <v/>
      </c>
      <c r="L34" s="46">
        <f>IF('Datos Generales'!L350=0,"",'Datos Generales'!L350)</f>
        <v>10260</v>
      </c>
      <c r="M34" s="46" t="str">
        <f>IF('Datos Generales'!M350=0,"",'Datos Generales'!M350)</f>
        <v/>
      </c>
      <c r="N34" s="46" t="str">
        <f>IF('Datos Generales'!N350=0,"",'Datos Generales'!N350)</f>
        <v/>
      </c>
      <c r="O34" s="46" t="str">
        <f>IF('Datos Generales'!O350=0,"",'Datos Generales'!O350)</f>
        <v/>
      </c>
      <c r="P34" s="46">
        <f>IF('Datos Generales'!P350=0,"",'Datos Generales'!P350)</f>
        <v>5586</v>
      </c>
      <c r="Q34" s="46" t="str">
        <f>IF('Datos Generales'!Q350=0,"",'Datos Generales'!Q350)</f>
        <v/>
      </c>
      <c r="R34" s="46">
        <f>IF('Datos Generales'!R350=0,"",'Datos Generales'!R350)</f>
        <v>1892</v>
      </c>
      <c r="S34" s="46" t="str">
        <f>IF('Datos Generales'!S350=0,"",'Datos Generales'!S350)</f>
        <v/>
      </c>
      <c r="T34" s="46">
        <f>IF('Datos Generales'!T350=0,"",'Datos Generales'!T350)</f>
        <v>57760</v>
      </c>
      <c r="U34" s="46" t="str">
        <f>IF('Datos Generales'!U350=0,"",'Datos Generales'!U350)</f>
        <v/>
      </c>
      <c r="V34" s="46">
        <f>IF('Datos Generales'!V350=0,"",'Datos Generales'!V350)</f>
        <v>19643</v>
      </c>
      <c r="W34" s="46" t="str">
        <f>IF('Datos Generales'!W350=0,"",'Datos Generales'!W350)</f>
        <v/>
      </c>
      <c r="X34" s="46">
        <f>IF('Datos Generales'!X350=0,"",'Datos Generales'!X350)</f>
        <v>135</v>
      </c>
      <c r="Y34" s="46">
        <f>IF('Datos Generales'!Y350=0,"",'Datos Generales'!Y350)</f>
        <v>1214</v>
      </c>
      <c r="Z34" s="46">
        <f>IF('Datos Generales'!Z350=0,"",'Datos Generales'!Z350)</f>
        <v>1</v>
      </c>
      <c r="AA34" s="46">
        <f>IF('Datos Generales'!AA350=0,"",'Datos Generales'!AA350)</f>
        <v>7183</v>
      </c>
      <c r="AB34" s="46">
        <f>IF('Datos Generales'!AB350=0,"",'Datos Generales'!AB350)</f>
        <v>30280</v>
      </c>
      <c r="AC34" s="46">
        <f>IF('Datos Generales'!AC350=0,"",'Datos Generales'!AC350)</f>
        <v>2019</v>
      </c>
      <c r="AD34" s="46" t="str">
        <f>IF('Datos Generales'!AD350=0,"",'Datos Generales'!AD350)</f>
        <v/>
      </c>
      <c r="AE34" s="46" t="str">
        <f>IF('Datos Generales'!AE350=0,"",'Datos Generales'!AE350)</f>
        <v/>
      </c>
      <c r="AF34" s="46" t="str">
        <f>IF('Datos Generales'!AF350=0,"",'Datos Generales'!AF350)</f>
        <v/>
      </c>
      <c r="AG34" s="46" t="str">
        <f>IF('Datos Generales'!AG350=0,"",'Datos Generales'!AG350)</f>
        <v/>
      </c>
      <c r="AH34" s="46" t="str">
        <f>IF('Datos Generales'!AH350=0,"",'Datos Generales'!AH350)</f>
        <v/>
      </c>
      <c r="AI34" s="46" t="str">
        <f>IF('Datos Generales'!AI350=0,"",'Datos Generales'!AI350)</f>
        <v/>
      </c>
      <c r="AJ34" s="46" t="str">
        <f>IF('Datos Generales'!AJ350=0,"",'Datos Generales'!AJ350)</f>
        <v/>
      </c>
      <c r="AK34" s="46" t="str">
        <f>IF('Datos Generales'!AK350=0,"",'Datos Generales'!AK350)</f>
        <v/>
      </c>
      <c r="AL34" s="46" t="str">
        <f>IF('Datos Generales'!AL350=0,"",'Datos Generales'!AL350)</f>
        <v/>
      </c>
      <c r="AM34" s="46" t="str">
        <f>IF('Datos Generales'!AM350=0,"",'Datos Generales'!AM350)</f>
        <v/>
      </c>
      <c r="AN34" s="46" t="str">
        <f>IF('Datos Generales'!AN350=0,"",'Datos Generales'!AN350)</f>
        <v/>
      </c>
      <c r="AO34" s="46" t="str">
        <f>IF('Datos Generales'!AO350=0,"",'Datos Generales'!AO350)</f>
        <v/>
      </c>
      <c r="AP34" s="46" t="str">
        <f>IF('Datos Generales'!AP350=0,"",'Datos Generales'!AP350)</f>
        <v/>
      </c>
      <c r="AQ34" s="46">
        <f>IF('Datos Generales'!AQ350=0,"",'Datos Generales'!AQ350)</f>
        <v>368907</v>
      </c>
      <c r="AS34" s="46">
        <f>'Datos Generales'!AS350</f>
        <v>405942</v>
      </c>
      <c r="AT34" s="71">
        <f t="shared" si="0"/>
        <v>-9.1232245000517298E-2</v>
      </c>
    </row>
    <row r="35" spans="2:46">
      <c r="B35" s="73" t="s">
        <v>318</v>
      </c>
      <c r="C35" s="46" t="str">
        <f>IF('Datos Generales'!C351=0,"",'Datos Generales'!C351)</f>
        <v/>
      </c>
      <c r="D35" s="46" t="str">
        <f>IF('Datos Generales'!D351=0,"",'Datos Generales'!D351)</f>
        <v/>
      </c>
      <c r="E35" s="46">
        <f>IF('Datos Generales'!E351=0,"",'Datos Generales'!E351)</f>
        <v>862874</v>
      </c>
      <c r="F35" s="46" t="str">
        <f>IF('Datos Generales'!F351=0,"",'Datos Generales'!F351)</f>
        <v/>
      </c>
      <c r="G35" s="46" t="str">
        <f>IF('Datos Generales'!G351=0,"",'Datos Generales'!G351)</f>
        <v/>
      </c>
      <c r="H35" s="46" t="str">
        <f>IF('Datos Generales'!H351=0,"",'Datos Generales'!H351)</f>
        <v/>
      </c>
      <c r="I35" s="46">
        <f>IF('Datos Generales'!I351=0,"",'Datos Generales'!I351)</f>
        <v>150386</v>
      </c>
      <c r="J35" s="46" t="str">
        <f>IF('Datos Generales'!J351=0,"",'Datos Generales'!J351)</f>
        <v/>
      </c>
      <c r="K35" s="46" t="str">
        <f>IF('Datos Generales'!K351=0,"",'Datos Generales'!K351)</f>
        <v/>
      </c>
      <c r="L35" s="46">
        <f>IF('Datos Generales'!L351=0,"",'Datos Generales'!L351)</f>
        <v>413628</v>
      </c>
      <c r="M35" s="46" t="str">
        <f>IF('Datos Generales'!M351=0,"",'Datos Generales'!M351)</f>
        <v/>
      </c>
      <c r="N35" s="46" t="str">
        <f>IF('Datos Generales'!N351=0,"",'Datos Generales'!N351)</f>
        <v/>
      </c>
      <c r="O35" s="46" t="str">
        <f>IF('Datos Generales'!O351=0,"",'Datos Generales'!O351)</f>
        <v/>
      </c>
      <c r="P35" s="46">
        <f>IF('Datos Generales'!P351=0,"",'Datos Generales'!P351)</f>
        <v>659</v>
      </c>
      <c r="Q35" s="46" t="str">
        <f>IF('Datos Generales'!Q351=0,"",'Datos Generales'!Q351)</f>
        <v/>
      </c>
      <c r="R35" s="46">
        <f>IF('Datos Generales'!R351=0,"",'Datos Generales'!R351)</f>
        <v>3383</v>
      </c>
      <c r="S35" s="46" t="str">
        <f>IF('Datos Generales'!S351=0,"",'Datos Generales'!S351)</f>
        <v/>
      </c>
      <c r="T35" s="46">
        <f>IF('Datos Generales'!T351=0,"",'Datos Generales'!T351)</f>
        <v>591741</v>
      </c>
      <c r="U35" s="46" t="str">
        <f>IF('Datos Generales'!U351=0,"",'Datos Generales'!U351)</f>
        <v/>
      </c>
      <c r="V35" s="46">
        <f>IF('Datos Generales'!V351=0,"",'Datos Generales'!V351)</f>
        <v>238979</v>
      </c>
      <c r="W35" s="46" t="str">
        <f>IF('Datos Generales'!W351=0,"",'Datos Generales'!W351)</f>
        <v/>
      </c>
      <c r="X35" s="46" t="str">
        <f>IF('Datos Generales'!X351=0,"",'Datos Generales'!X351)</f>
        <v/>
      </c>
      <c r="Y35" s="46">
        <f>IF('Datos Generales'!Y351=0,"",'Datos Generales'!Y351)</f>
        <v>511801</v>
      </c>
      <c r="Z35" s="46" t="str">
        <f>IF('Datos Generales'!Z351=0,"",'Datos Generales'!Z351)</f>
        <v/>
      </c>
      <c r="AA35" s="46">
        <f>IF('Datos Generales'!AA351=0,"",'Datos Generales'!AA351)</f>
        <v>45454</v>
      </c>
      <c r="AB35" s="46">
        <f>IF('Datos Generales'!AB351=0,"",'Datos Generales'!AB351)</f>
        <v>202922</v>
      </c>
      <c r="AC35" s="46">
        <f>IF('Datos Generales'!AC351=0,"",'Datos Generales'!AC351)</f>
        <v>17318</v>
      </c>
      <c r="AD35" s="46" t="str">
        <f>IF('Datos Generales'!AD351=0,"",'Datos Generales'!AD351)</f>
        <v/>
      </c>
      <c r="AE35" s="46" t="str">
        <f>IF('Datos Generales'!AE351=0,"",'Datos Generales'!AE351)</f>
        <v/>
      </c>
      <c r="AF35" s="46" t="str">
        <f>IF('Datos Generales'!AF351=0,"",'Datos Generales'!AF351)</f>
        <v/>
      </c>
      <c r="AG35" s="46" t="str">
        <f>IF('Datos Generales'!AG351=0,"",'Datos Generales'!AG351)</f>
        <v/>
      </c>
      <c r="AH35" s="46" t="str">
        <f>IF('Datos Generales'!AH351=0,"",'Datos Generales'!AH351)</f>
        <v/>
      </c>
      <c r="AI35" s="46" t="str">
        <f>IF('Datos Generales'!AI351=0,"",'Datos Generales'!AI351)</f>
        <v/>
      </c>
      <c r="AJ35" s="46" t="str">
        <f>IF('Datos Generales'!AJ351=0,"",'Datos Generales'!AJ351)</f>
        <v/>
      </c>
      <c r="AK35" s="46" t="str">
        <f>IF('Datos Generales'!AK351=0,"",'Datos Generales'!AK351)</f>
        <v/>
      </c>
      <c r="AL35" s="46" t="str">
        <f>IF('Datos Generales'!AL351=0,"",'Datos Generales'!AL351)</f>
        <v/>
      </c>
      <c r="AM35" s="46" t="str">
        <f>IF('Datos Generales'!AM351=0,"",'Datos Generales'!AM351)</f>
        <v/>
      </c>
      <c r="AN35" s="46" t="str">
        <f>IF('Datos Generales'!AN351=0,"",'Datos Generales'!AN351)</f>
        <v/>
      </c>
      <c r="AO35" s="46" t="str">
        <f>IF('Datos Generales'!AO351=0,"",'Datos Generales'!AO351)</f>
        <v/>
      </c>
      <c r="AP35" s="46" t="str">
        <f>IF('Datos Generales'!AP351=0,"",'Datos Generales'!AP351)</f>
        <v/>
      </c>
      <c r="AQ35" s="46">
        <f>IF('Datos Generales'!AQ351=0,"",'Datos Generales'!AQ351)</f>
        <v>3039145</v>
      </c>
      <c r="AS35" s="46">
        <f>'Datos Generales'!AS351</f>
        <v>2508197</v>
      </c>
      <c r="AT35" s="71">
        <f t="shared" si="0"/>
        <v>0.21168512680622764</v>
      </c>
    </row>
    <row r="36" spans="2:46">
      <c r="B36" s="73" t="s">
        <v>319</v>
      </c>
      <c r="C36" s="46" t="str">
        <f>IF('Datos Generales'!C352=0,"",'Datos Generales'!C352)</f>
        <v/>
      </c>
      <c r="D36" s="46" t="str">
        <f>IF('Datos Generales'!D352=0,"",'Datos Generales'!D352)</f>
        <v/>
      </c>
      <c r="E36" s="46">
        <f>IF('Datos Generales'!E352=0,"",'Datos Generales'!E352)</f>
        <v>23</v>
      </c>
      <c r="F36" s="46" t="str">
        <f>IF('Datos Generales'!F352=0,"",'Datos Generales'!F352)</f>
        <v/>
      </c>
      <c r="G36" s="46">
        <f>IF('Datos Generales'!G352=0,"",'Datos Generales'!G352)</f>
        <v>1986</v>
      </c>
      <c r="H36" s="46" t="str">
        <f>IF('Datos Generales'!H352=0,"",'Datos Generales'!H352)</f>
        <v/>
      </c>
      <c r="I36" s="46">
        <f>IF('Datos Generales'!I352=0,"",'Datos Generales'!I352)</f>
        <v>86</v>
      </c>
      <c r="J36" s="46">
        <f>IF('Datos Generales'!J352=0,"",'Datos Generales'!J352)</f>
        <v>1</v>
      </c>
      <c r="K36" s="46" t="str">
        <f>IF('Datos Generales'!K352=0,"",'Datos Generales'!K352)</f>
        <v/>
      </c>
      <c r="L36" s="46">
        <f>IF('Datos Generales'!L352=0,"",'Datos Generales'!L352)</f>
        <v>322</v>
      </c>
      <c r="M36" s="46">
        <f>IF('Datos Generales'!M352=0,"",'Datos Generales'!M352)</f>
        <v>7774</v>
      </c>
      <c r="N36" s="46" t="str">
        <f>IF('Datos Generales'!N352=0,"",'Datos Generales'!N352)</f>
        <v/>
      </c>
      <c r="O36" s="46" t="str">
        <f>IF('Datos Generales'!O352=0,"",'Datos Generales'!O352)</f>
        <v/>
      </c>
      <c r="P36" s="46">
        <f>IF('Datos Generales'!P352=0,"",'Datos Generales'!P352)</f>
        <v>3192</v>
      </c>
      <c r="Q36" s="46" t="str">
        <f>IF('Datos Generales'!Q352=0,"",'Datos Generales'!Q352)</f>
        <v/>
      </c>
      <c r="R36" s="46">
        <f>IF('Datos Generales'!R352=0,"",'Datos Generales'!R352)</f>
        <v>8</v>
      </c>
      <c r="S36" s="46" t="str">
        <f>IF('Datos Generales'!S352=0,"",'Datos Generales'!S352)</f>
        <v/>
      </c>
      <c r="T36" s="46">
        <f>IF('Datos Generales'!T352=0,"",'Datos Generales'!T352)</f>
        <v>1500</v>
      </c>
      <c r="U36" s="46">
        <f>IF('Datos Generales'!U352=0,"",'Datos Generales'!U352)</f>
        <v>7785</v>
      </c>
      <c r="V36" s="46">
        <f>IF('Datos Generales'!V352=0,"",'Datos Generales'!V352)</f>
        <v>8</v>
      </c>
      <c r="W36" s="46">
        <f>IF('Datos Generales'!W352=0,"",'Datos Generales'!W352)</f>
        <v>2151</v>
      </c>
      <c r="X36" s="46">
        <f>IF('Datos Generales'!X352=0,"",'Datos Generales'!X352)</f>
        <v>15</v>
      </c>
      <c r="Y36" s="46">
        <f>IF('Datos Generales'!Y352=0,"",'Datos Generales'!Y352)</f>
        <v>161</v>
      </c>
      <c r="Z36" s="46">
        <f>IF('Datos Generales'!Z352=0,"",'Datos Generales'!Z352)</f>
        <v>1</v>
      </c>
      <c r="AA36" s="46">
        <f>IF('Datos Generales'!AA352=0,"",'Datos Generales'!AA352)</f>
        <v>1600</v>
      </c>
      <c r="AB36" s="46" t="str">
        <f>IF('Datos Generales'!AB352=0,"",'Datos Generales'!AB352)</f>
        <v/>
      </c>
      <c r="AC36" s="46" t="str">
        <f>IF('Datos Generales'!AC352=0,"",'Datos Generales'!AC352)</f>
        <v/>
      </c>
      <c r="AD36" s="46" t="str">
        <f>IF('Datos Generales'!AD352=0,"",'Datos Generales'!AD352)</f>
        <v/>
      </c>
      <c r="AE36" s="46" t="str">
        <f>IF('Datos Generales'!AE352=0,"",'Datos Generales'!AE352)</f>
        <v/>
      </c>
      <c r="AF36" s="46" t="str">
        <f>IF('Datos Generales'!AF352=0,"",'Datos Generales'!AF352)</f>
        <v/>
      </c>
      <c r="AG36" s="46" t="str">
        <f>IF('Datos Generales'!AG352=0,"",'Datos Generales'!AG352)</f>
        <v/>
      </c>
      <c r="AH36" s="46" t="str">
        <f>IF('Datos Generales'!AH352=0,"",'Datos Generales'!AH352)</f>
        <v/>
      </c>
      <c r="AI36" s="46" t="str">
        <f>IF('Datos Generales'!AI352=0,"",'Datos Generales'!AI352)</f>
        <v/>
      </c>
      <c r="AJ36" s="46" t="str">
        <f>IF('Datos Generales'!AJ352=0,"",'Datos Generales'!AJ352)</f>
        <v/>
      </c>
      <c r="AK36" s="46" t="str">
        <f>IF('Datos Generales'!AK352=0,"",'Datos Generales'!AK352)</f>
        <v/>
      </c>
      <c r="AL36" s="46" t="str">
        <f>IF('Datos Generales'!AL352=0,"",'Datos Generales'!AL352)</f>
        <v/>
      </c>
      <c r="AM36" s="46" t="str">
        <f>IF('Datos Generales'!AM352=0,"",'Datos Generales'!AM352)</f>
        <v/>
      </c>
      <c r="AN36" s="46" t="str">
        <f>IF('Datos Generales'!AN352=0,"",'Datos Generales'!AN352)</f>
        <v/>
      </c>
      <c r="AO36" s="46" t="str">
        <f>IF('Datos Generales'!AO352=0,"",'Datos Generales'!AO352)</f>
        <v/>
      </c>
      <c r="AP36" s="46" t="str">
        <f>IF('Datos Generales'!AP352=0,"",'Datos Generales'!AP352)</f>
        <v/>
      </c>
      <c r="AQ36" s="46">
        <f>IF('Datos Generales'!AQ352=0,"",'Datos Generales'!AQ352)</f>
        <v>26613</v>
      </c>
      <c r="AS36" s="46">
        <f>'Datos Generales'!AS352</f>
        <v>24220</v>
      </c>
      <c r="AT36" s="71">
        <f t="shared" si="0"/>
        <v>9.8802642444260957E-2</v>
      </c>
    </row>
    <row r="37" spans="2:46">
      <c r="B37" s="73" t="s">
        <v>320</v>
      </c>
      <c r="C37" s="46" t="str">
        <f>IF('Datos Generales'!C353=0,"",'Datos Generales'!C353)</f>
        <v/>
      </c>
      <c r="D37" s="46" t="str">
        <f>IF('Datos Generales'!D353=0,"",'Datos Generales'!D353)</f>
        <v/>
      </c>
      <c r="E37" s="46">
        <f>IF('Datos Generales'!E353=0,"",'Datos Generales'!E353)</f>
        <v>2</v>
      </c>
      <c r="F37" s="46" t="str">
        <f>IF('Datos Generales'!F353=0,"",'Datos Generales'!F353)</f>
        <v/>
      </c>
      <c r="G37" s="46" t="str">
        <f>IF('Datos Generales'!G353=0,"",'Datos Generales'!G353)</f>
        <v/>
      </c>
      <c r="H37" s="46">
        <f>IF('Datos Generales'!H353=0,"",'Datos Generales'!H353)</f>
        <v>89</v>
      </c>
      <c r="I37" s="46">
        <f>IF('Datos Generales'!I353=0,"",'Datos Generales'!I353)</f>
        <v>7</v>
      </c>
      <c r="J37" s="46">
        <f>IF('Datos Generales'!J353=0,"",'Datos Generales'!J353)</f>
        <v>16</v>
      </c>
      <c r="K37" s="46" t="str">
        <f>IF('Datos Generales'!K353=0,"",'Datos Generales'!K353)</f>
        <v/>
      </c>
      <c r="L37" s="46" t="str">
        <f>IF('Datos Generales'!L353=0,"",'Datos Generales'!L353)</f>
        <v/>
      </c>
      <c r="M37" s="46" t="str">
        <f>IF('Datos Generales'!M353=0,"",'Datos Generales'!M353)</f>
        <v/>
      </c>
      <c r="N37" s="46" t="str">
        <f>IF('Datos Generales'!N353=0,"",'Datos Generales'!N353)</f>
        <v/>
      </c>
      <c r="O37" s="46" t="str">
        <f>IF('Datos Generales'!O353=0,"",'Datos Generales'!O353)</f>
        <v/>
      </c>
      <c r="P37" s="46">
        <f>IF('Datos Generales'!P353=0,"",'Datos Generales'!P353)</f>
        <v>5020</v>
      </c>
      <c r="Q37" s="46" t="str">
        <f>IF('Datos Generales'!Q353=0,"",'Datos Generales'!Q353)</f>
        <v/>
      </c>
      <c r="R37" s="46">
        <f>IF('Datos Generales'!R353=0,"",'Datos Generales'!R353)</f>
        <v>4</v>
      </c>
      <c r="S37" s="46" t="str">
        <f>IF('Datos Generales'!S353=0,"",'Datos Generales'!S353)</f>
        <v/>
      </c>
      <c r="T37" s="46">
        <f>IF('Datos Generales'!T353=0,"",'Datos Generales'!T353)</f>
        <v>301</v>
      </c>
      <c r="U37" s="46" t="str">
        <f>IF('Datos Generales'!U353=0,"",'Datos Generales'!U353)</f>
        <v/>
      </c>
      <c r="V37" s="46" t="str">
        <f>IF('Datos Generales'!V353=0,"",'Datos Generales'!V353)</f>
        <v/>
      </c>
      <c r="W37" s="46">
        <f>IF('Datos Generales'!W353=0,"",'Datos Generales'!W353)</f>
        <v>5</v>
      </c>
      <c r="X37" s="46" t="str">
        <f>IF('Datos Generales'!X353=0,"",'Datos Generales'!X353)</f>
        <v/>
      </c>
      <c r="Y37" s="46">
        <f>IF('Datos Generales'!Y353=0,"",'Datos Generales'!Y353)</f>
        <v>9</v>
      </c>
      <c r="Z37" s="46" t="str">
        <f>IF('Datos Generales'!Z353=0,"",'Datos Generales'!Z353)</f>
        <v/>
      </c>
      <c r="AA37" s="46" t="str">
        <f>IF('Datos Generales'!AA353=0,"",'Datos Generales'!AA353)</f>
        <v/>
      </c>
      <c r="AB37" s="46">
        <f>IF('Datos Generales'!AB353=0,"",'Datos Generales'!AB353)</f>
        <v>5</v>
      </c>
      <c r="AC37" s="46" t="str">
        <f>IF('Datos Generales'!AC353=0,"",'Datos Generales'!AC353)</f>
        <v/>
      </c>
      <c r="AD37" s="46" t="str">
        <f>IF('Datos Generales'!AD353=0,"",'Datos Generales'!AD353)</f>
        <v/>
      </c>
      <c r="AE37" s="46" t="str">
        <f>IF('Datos Generales'!AE353=0,"",'Datos Generales'!AE353)</f>
        <v/>
      </c>
      <c r="AF37" s="46" t="str">
        <f>IF('Datos Generales'!AF353=0,"",'Datos Generales'!AF353)</f>
        <v/>
      </c>
      <c r="AG37" s="46" t="str">
        <f>IF('Datos Generales'!AG353=0,"",'Datos Generales'!AG353)</f>
        <v/>
      </c>
      <c r="AH37" s="46" t="str">
        <f>IF('Datos Generales'!AH353=0,"",'Datos Generales'!AH353)</f>
        <v/>
      </c>
      <c r="AI37" s="46" t="str">
        <f>IF('Datos Generales'!AI353=0,"",'Datos Generales'!AI353)</f>
        <v/>
      </c>
      <c r="AJ37" s="46" t="str">
        <f>IF('Datos Generales'!AJ353=0,"",'Datos Generales'!AJ353)</f>
        <v/>
      </c>
      <c r="AK37" s="46" t="str">
        <f>IF('Datos Generales'!AK353=0,"",'Datos Generales'!AK353)</f>
        <v/>
      </c>
      <c r="AL37" s="46" t="str">
        <f>IF('Datos Generales'!AL353=0,"",'Datos Generales'!AL353)</f>
        <v/>
      </c>
      <c r="AM37" s="46" t="str">
        <f>IF('Datos Generales'!AM353=0,"",'Datos Generales'!AM353)</f>
        <v/>
      </c>
      <c r="AN37" s="46" t="str">
        <f>IF('Datos Generales'!AN353=0,"",'Datos Generales'!AN353)</f>
        <v/>
      </c>
      <c r="AO37" s="46" t="str">
        <f>IF('Datos Generales'!AO353=0,"",'Datos Generales'!AO353)</f>
        <v/>
      </c>
      <c r="AP37" s="46" t="str">
        <f>IF('Datos Generales'!AP353=0,"",'Datos Generales'!AP353)</f>
        <v/>
      </c>
      <c r="AQ37" s="46">
        <f>IF('Datos Generales'!AQ353=0,"",'Datos Generales'!AQ353)</f>
        <v>5458</v>
      </c>
      <c r="AS37" s="46">
        <f>'Datos Generales'!AS353</f>
        <v>7755</v>
      </c>
      <c r="AT37" s="71">
        <f t="shared" si="0"/>
        <v>-0.29619600257898127</v>
      </c>
    </row>
    <row r="38" spans="2:46">
      <c r="B38" s="73" t="s">
        <v>321</v>
      </c>
      <c r="C38" s="46" t="str">
        <f>IF('Datos Generales'!C354=0,"",'Datos Generales'!C354)</f>
        <v/>
      </c>
      <c r="D38" s="46" t="str">
        <f>IF('Datos Generales'!D354=0,"",'Datos Generales'!D354)</f>
        <v/>
      </c>
      <c r="E38" s="46" t="str">
        <f>IF('Datos Generales'!E354=0,"",'Datos Generales'!E354)</f>
        <v/>
      </c>
      <c r="F38" s="46" t="str">
        <f>IF('Datos Generales'!F354=0,"",'Datos Generales'!F354)</f>
        <v/>
      </c>
      <c r="G38" s="46">
        <f>IF('Datos Generales'!G354=0,"",'Datos Generales'!G354)</f>
        <v>4</v>
      </c>
      <c r="H38" s="46" t="str">
        <f>IF('Datos Generales'!H354=0,"",'Datos Generales'!H354)</f>
        <v/>
      </c>
      <c r="I38" s="46" t="str">
        <f>IF('Datos Generales'!I354=0,"",'Datos Generales'!I354)</f>
        <v/>
      </c>
      <c r="J38" s="46" t="str">
        <f>IF('Datos Generales'!J354=0,"",'Datos Generales'!J354)</f>
        <v/>
      </c>
      <c r="K38" s="46">
        <f>IF('Datos Generales'!K354=0,"",'Datos Generales'!K354)</f>
        <v>16</v>
      </c>
      <c r="L38" s="46" t="str">
        <f>IF('Datos Generales'!L354=0,"",'Datos Generales'!L354)</f>
        <v/>
      </c>
      <c r="M38" s="46">
        <f>IF('Datos Generales'!M354=0,"",'Datos Generales'!M354)</f>
        <v>22</v>
      </c>
      <c r="N38" s="46">
        <f>IF('Datos Generales'!N354=0,"",'Datos Generales'!N354)</f>
        <v>9</v>
      </c>
      <c r="O38" s="46" t="str">
        <f>IF('Datos Generales'!O354=0,"",'Datos Generales'!O354)</f>
        <v/>
      </c>
      <c r="P38" s="46" t="str">
        <f>IF('Datos Generales'!P354=0,"",'Datos Generales'!P354)</f>
        <v/>
      </c>
      <c r="Q38" s="46" t="str">
        <f>IF('Datos Generales'!Q354=0,"",'Datos Generales'!Q354)</f>
        <v/>
      </c>
      <c r="R38" s="46" t="str">
        <f>IF('Datos Generales'!R354=0,"",'Datos Generales'!R354)</f>
        <v/>
      </c>
      <c r="S38" s="46" t="str">
        <f>IF('Datos Generales'!S354=0,"",'Datos Generales'!S354)</f>
        <v/>
      </c>
      <c r="T38" s="46" t="str">
        <f>IF('Datos Generales'!T354=0,"",'Datos Generales'!T354)</f>
        <v/>
      </c>
      <c r="U38" s="46">
        <f>IF('Datos Generales'!U354=0,"",'Datos Generales'!U354)</f>
        <v>12</v>
      </c>
      <c r="V38" s="46" t="str">
        <f>IF('Datos Generales'!V354=0,"",'Datos Generales'!V354)</f>
        <v/>
      </c>
      <c r="W38" s="46">
        <f>IF('Datos Generales'!W354=0,"",'Datos Generales'!W354)</f>
        <v>8</v>
      </c>
      <c r="X38" s="46" t="str">
        <f>IF('Datos Generales'!X354=0,"",'Datos Generales'!X354)</f>
        <v/>
      </c>
      <c r="Y38" s="46" t="str">
        <f>IF('Datos Generales'!Y354=0,"",'Datos Generales'!Y354)</f>
        <v/>
      </c>
      <c r="Z38" s="46" t="str">
        <f>IF('Datos Generales'!Z354=0,"",'Datos Generales'!Z354)</f>
        <v/>
      </c>
      <c r="AA38" s="46" t="str">
        <f>IF('Datos Generales'!AA354=0,"",'Datos Generales'!AA354)</f>
        <v/>
      </c>
      <c r="AB38" s="46" t="str">
        <f>IF('Datos Generales'!AB354=0,"",'Datos Generales'!AB354)</f>
        <v/>
      </c>
      <c r="AC38" s="46" t="str">
        <f>IF('Datos Generales'!AC354=0,"",'Datos Generales'!AC354)</f>
        <v/>
      </c>
      <c r="AD38" s="46" t="str">
        <f>IF('Datos Generales'!AD354=0,"",'Datos Generales'!AD354)</f>
        <v/>
      </c>
      <c r="AE38" s="46" t="str">
        <f>IF('Datos Generales'!AE354=0,"",'Datos Generales'!AE354)</f>
        <v/>
      </c>
      <c r="AF38" s="46" t="str">
        <f>IF('Datos Generales'!AF354=0,"",'Datos Generales'!AF354)</f>
        <v/>
      </c>
      <c r="AG38" s="46" t="str">
        <f>IF('Datos Generales'!AG354=0,"",'Datos Generales'!AG354)</f>
        <v/>
      </c>
      <c r="AH38" s="46" t="str">
        <f>IF('Datos Generales'!AH354=0,"",'Datos Generales'!AH354)</f>
        <v/>
      </c>
      <c r="AI38" s="46" t="str">
        <f>IF('Datos Generales'!AI354=0,"",'Datos Generales'!AI354)</f>
        <v/>
      </c>
      <c r="AJ38" s="46" t="str">
        <f>IF('Datos Generales'!AJ354=0,"",'Datos Generales'!AJ354)</f>
        <v/>
      </c>
      <c r="AK38" s="46" t="str">
        <f>IF('Datos Generales'!AK354=0,"",'Datos Generales'!AK354)</f>
        <v/>
      </c>
      <c r="AL38" s="46" t="str">
        <f>IF('Datos Generales'!AL354=0,"",'Datos Generales'!AL354)</f>
        <v/>
      </c>
      <c r="AM38" s="46" t="str">
        <f>IF('Datos Generales'!AM354=0,"",'Datos Generales'!AM354)</f>
        <v/>
      </c>
      <c r="AN38" s="46" t="str">
        <f>IF('Datos Generales'!AN354=0,"",'Datos Generales'!AN354)</f>
        <v/>
      </c>
      <c r="AO38" s="46" t="str">
        <f>IF('Datos Generales'!AO354=0,"",'Datos Generales'!AO354)</f>
        <v/>
      </c>
      <c r="AP38" s="46" t="str">
        <f>IF('Datos Generales'!AP354=0,"",'Datos Generales'!AP354)</f>
        <v/>
      </c>
      <c r="AQ38" s="46">
        <f>IF('Datos Generales'!AQ354=0,"",'Datos Generales'!AQ354)</f>
        <v>71</v>
      </c>
      <c r="AS38" s="46">
        <f>'Datos Generales'!AS354</f>
        <v>137</v>
      </c>
      <c r="AT38" s="71">
        <f t="shared" si="0"/>
        <v>-0.48175182481751821</v>
      </c>
    </row>
    <row r="39" spans="2:46">
      <c r="B39" s="73" t="s">
        <v>322</v>
      </c>
      <c r="C39" s="46" t="str">
        <f>IF('Datos Generales'!C355=0,"",'Datos Generales'!C355)</f>
        <v/>
      </c>
      <c r="D39" s="46" t="str">
        <f>IF('Datos Generales'!D355=0,"",'Datos Generales'!D355)</f>
        <v/>
      </c>
      <c r="E39" s="46" t="str">
        <f>IF('Datos Generales'!E355=0,"",'Datos Generales'!E355)</f>
        <v/>
      </c>
      <c r="F39" s="46" t="str">
        <f>IF('Datos Generales'!F355=0,"",'Datos Generales'!F355)</f>
        <v/>
      </c>
      <c r="G39" s="46" t="str">
        <f>IF('Datos Generales'!G355=0,"",'Datos Generales'!G355)</f>
        <v/>
      </c>
      <c r="H39" s="46" t="str">
        <f>IF('Datos Generales'!H355=0,"",'Datos Generales'!H355)</f>
        <v/>
      </c>
      <c r="I39" s="46" t="str">
        <f>IF('Datos Generales'!I355=0,"",'Datos Generales'!I355)</f>
        <v/>
      </c>
      <c r="J39" s="46" t="str">
        <f>IF('Datos Generales'!J355=0,"",'Datos Generales'!J355)</f>
        <v/>
      </c>
      <c r="K39" s="46">
        <f>IF('Datos Generales'!K355=0,"",'Datos Generales'!K355)</f>
        <v>29</v>
      </c>
      <c r="L39" s="46" t="str">
        <f>IF('Datos Generales'!L355=0,"",'Datos Generales'!L355)</f>
        <v/>
      </c>
      <c r="M39" s="46">
        <f>IF('Datos Generales'!M355=0,"",'Datos Generales'!M355)</f>
        <v>18</v>
      </c>
      <c r="N39" s="46">
        <f>IF('Datos Generales'!N355=0,"",'Datos Generales'!N355)</f>
        <v>8</v>
      </c>
      <c r="O39" s="46" t="str">
        <f>IF('Datos Generales'!O355=0,"",'Datos Generales'!O355)</f>
        <v/>
      </c>
      <c r="P39" s="46" t="str">
        <f>IF('Datos Generales'!P355=0,"",'Datos Generales'!P355)</f>
        <v/>
      </c>
      <c r="Q39" s="46" t="str">
        <f>IF('Datos Generales'!Q355=0,"",'Datos Generales'!Q355)</f>
        <v/>
      </c>
      <c r="R39" s="46" t="str">
        <f>IF('Datos Generales'!R355=0,"",'Datos Generales'!R355)</f>
        <v/>
      </c>
      <c r="S39" s="46" t="str">
        <f>IF('Datos Generales'!S355=0,"",'Datos Generales'!S355)</f>
        <v/>
      </c>
      <c r="T39" s="46" t="str">
        <f>IF('Datos Generales'!T355=0,"",'Datos Generales'!T355)</f>
        <v/>
      </c>
      <c r="U39" s="46">
        <f>IF('Datos Generales'!U355=0,"",'Datos Generales'!U355)</f>
        <v>8</v>
      </c>
      <c r="V39" s="46" t="str">
        <f>IF('Datos Generales'!V355=0,"",'Datos Generales'!V355)</f>
        <v/>
      </c>
      <c r="W39" s="46">
        <f>IF('Datos Generales'!W355=0,"",'Datos Generales'!W355)</f>
        <v>11</v>
      </c>
      <c r="X39" s="46" t="str">
        <f>IF('Datos Generales'!X355=0,"",'Datos Generales'!X355)</f>
        <v/>
      </c>
      <c r="Y39" s="46" t="str">
        <f>IF('Datos Generales'!Y355=0,"",'Datos Generales'!Y355)</f>
        <v/>
      </c>
      <c r="Z39" s="46" t="str">
        <f>IF('Datos Generales'!Z355=0,"",'Datos Generales'!Z355)</f>
        <v/>
      </c>
      <c r="AA39" s="46" t="str">
        <f>IF('Datos Generales'!AA355=0,"",'Datos Generales'!AA355)</f>
        <v/>
      </c>
      <c r="AB39" s="46" t="str">
        <f>IF('Datos Generales'!AB355=0,"",'Datos Generales'!AB355)</f>
        <v/>
      </c>
      <c r="AC39" s="46" t="str">
        <f>IF('Datos Generales'!AC355=0,"",'Datos Generales'!AC355)</f>
        <v/>
      </c>
      <c r="AD39" s="46" t="str">
        <f>IF('Datos Generales'!AD355=0,"",'Datos Generales'!AD355)</f>
        <v/>
      </c>
      <c r="AE39" s="46" t="str">
        <f>IF('Datos Generales'!AE355=0,"",'Datos Generales'!AE355)</f>
        <v/>
      </c>
      <c r="AF39" s="46" t="str">
        <f>IF('Datos Generales'!AF355=0,"",'Datos Generales'!AF355)</f>
        <v/>
      </c>
      <c r="AG39" s="46" t="str">
        <f>IF('Datos Generales'!AG355=0,"",'Datos Generales'!AG355)</f>
        <v/>
      </c>
      <c r="AH39" s="46" t="str">
        <f>IF('Datos Generales'!AH355=0,"",'Datos Generales'!AH355)</f>
        <v/>
      </c>
      <c r="AI39" s="46" t="str">
        <f>IF('Datos Generales'!AI355=0,"",'Datos Generales'!AI355)</f>
        <v/>
      </c>
      <c r="AJ39" s="46" t="str">
        <f>IF('Datos Generales'!AJ355=0,"",'Datos Generales'!AJ355)</f>
        <v/>
      </c>
      <c r="AK39" s="46" t="str">
        <f>IF('Datos Generales'!AK355=0,"",'Datos Generales'!AK355)</f>
        <v/>
      </c>
      <c r="AL39" s="46" t="str">
        <f>IF('Datos Generales'!AL355=0,"",'Datos Generales'!AL355)</f>
        <v/>
      </c>
      <c r="AM39" s="46" t="str">
        <f>IF('Datos Generales'!AM355=0,"",'Datos Generales'!AM355)</f>
        <v/>
      </c>
      <c r="AN39" s="46" t="str">
        <f>IF('Datos Generales'!AN355=0,"",'Datos Generales'!AN355)</f>
        <v/>
      </c>
      <c r="AO39" s="46" t="str">
        <f>IF('Datos Generales'!AO355=0,"",'Datos Generales'!AO355)</f>
        <v/>
      </c>
      <c r="AP39" s="46" t="str">
        <f>IF('Datos Generales'!AP355=0,"",'Datos Generales'!AP355)</f>
        <v/>
      </c>
      <c r="AQ39" s="46">
        <f>IF('Datos Generales'!AQ355=0,"",'Datos Generales'!AQ355)</f>
        <v>74</v>
      </c>
      <c r="AS39" s="46">
        <f>'Datos Generales'!AS355</f>
        <v>158</v>
      </c>
      <c r="AT39" s="71">
        <f t="shared" si="0"/>
        <v>-0.53164556962025311</v>
      </c>
    </row>
    <row r="40" spans="2:46">
      <c r="B40" s="73" t="s">
        <v>323</v>
      </c>
      <c r="C40" s="46" t="str">
        <f>IF('Datos Generales'!C356=0,"",'Datos Generales'!C356)</f>
        <v/>
      </c>
      <c r="D40" s="46" t="str">
        <f>IF('Datos Generales'!D356=0,"",'Datos Generales'!D356)</f>
        <v/>
      </c>
      <c r="E40" s="46" t="str">
        <f>IF('Datos Generales'!E356=0,"",'Datos Generales'!E356)</f>
        <v/>
      </c>
      <c r="F40" s="46" t="str">
        <f>IF('Datos Generales'!F356=0,"",'Datos Generales'!F356)</f>
        <v/>
      </c>
      <c r="G40" s="46" t="str">
        <f>IF('Datos Generales'!G356=0,"",'Datos Generales'!G356)</f>
        <v/>
      </c>
      <c r="H40" s="46" t="str">
        <f>IF('Datos Generales'!H356=0,"",'Datos Generales'!H356)</f>
        <v/>
      </c>
      <c r="I40" s="46" t="str">
        <f>IF('Datos Generales'!I356=0,"",'Datos Generales'!I356)</f>
        <v/>
      </c>
      <c r="J40" s="46" t="str">
        <f>IF('Datos Generales'!J356=0,"",'Datos Generales'!J356)</f>
        <v/>
      </c>
      <c r="K40" s="46" t="str">
        <f>IF('Datos Generales'!K356=0,"",'Datos Generales'!K356)</f>
        <v/>
      </c>
      <c r="L40" s="46" t="str">
        <f>IF('Datos Generales'!L356=0,"",'Datos Generales'!L356)</f>
        <v/>
      </c>
      <c r="M40" s="46" t="str">
        <f>IF('Datos Generales'!M356=0,"",'Datos Generales'!M356)</f>
        <v/>
      </c>
      <c r="N40" s="46" t="str">
        <f>IF('Datos Generales'!N356=0,"",'Datos Generales'!N356)</f>
        <v/>
      </c>
      <c r="O40" s="46" t="str">
        <f>IF('Datos Generales'!O356=0,"",'Datos Generales'!O356)</f>
        <v/>
      </c>
      <c r="P40" s="46" t="str">
        <f>IF('Datos Generales'!P356=0,"",'Datos Generales'!P356)</f>
        <v/>
      </c>
      <c r="Q40" s="46" t="str">
        <f>IF('Datos Generales'!Q356=0,"",'Datos Generales'!Q356)</f>
        <v/>
      </c>
      <c r="R40" s="46" t="str">
        <f>IF('Datos Generales'!R356=0,"",'Datos Generales'!R356)</f>
        <v/>
      </c>
      <c r="S40" s="46" t="str">
        <f>IF('Datos Generales'!S356=0,"",'Datos Generales'!S356)</f>
        <v/>
      </c>
      <c r="T40" s="46" t="str">
        <f>IF('Datos Generales'!T356=0,"",'Datos Generales'!T356)</f>
        <v/>
      </c>
      <c r="U40" s="46" t="str">
        <f>IF('Datos Generales'!U356=0,"",'Datos Generales'!U356)</f>
        <v/>
      </c>
      <c r="V40" s="46" t="str">
        <f>IF('Datos Generales'!V356=0,"",'Datos Generales'!V356)</f>
        <v/>
      </c>
      <c r="W40" s="46" t="str">
        <f>IF('Datos Generales'!W356=0,"",'Datos Generales'!W356)</f>
        <v/>
      </c>
      <c r="X40" s="46" t="str">
        <f>IF('Datos Generales'!X356=0,"",'Datos Generales'!X356)</f>
        <v/>
      </c>
      <c r="Y40" s="46" t="str">
        <f>IF('Datos Generales'!Y356=0,"",'Datos Generales'!Y356)</f>
        <v/>
      </c>
      <c r="Z40" s="46" t="str">
        <f>IF('Datos Generales'!Z356=0,"",'Datos Generales'!Z356)</f>
        <v/>
      </c>
      <c r="AA40" s="46" t="str">
        <f>IF('Datos Generales'!AA356=0,"",'Datos Generales'!AA356)</f>
        <v/>
      </c>
      <c r="AB40" s="46" t="str">
        <f>IF('Datos Generales'!AB356=0,"",'Datos Generales'!AB356)</f>
        <v/>
      </c>
      <c r="AC40" s="46" t="str">
        <f>IF('Datos Generales'!AC356=0,"",'Datos Generales'!AC356)</f>
        <v/>
      </c>
      <c r="AD40" s="46" t="str">
        <f>IF('Datos Generales'!AD356=0,"",'Datos Generales'!AD356)</f>
        <v/>
      </c>
      <c r="AE40" s="46" t="str">
        <f>IF('Datos Generales'!AE356=0,"",'Datos Generales'!AE356)</f>
        <v/>
      </c>
      <c r="AF40" s="46" t="str">
        <f>IF('Datos Generales'!AF356=0,"",'Datos Generales'!AF356)</f>
        <v/>
      </c>
      <c r="AG40" s="46" t="str">
        <f>IF('Datos Generales'!AG356=0,"",'Datos Generales'!AG356)</f>
        <v/>
      </c>
      <c r="AH40" s="46" t="str">
        <f>IF('Datos Generales'!AH356=0,"",'Datos Generales'!AH356)</f>
        <v/>
      </c>
      <c r="AI40" s="46" t="str">
        <f>IF('Datos Generales'!AI356=0,"",'Datos Generales'!AI356)</f>
        <v/>
      </c>
      <c r="AJ40" s="46" t="str">
        <f>IF('Datos Generales'!AJ356=0,"",'Datos Generales'!AJ356)</f>
        <v/>
      </c>
      <c r="AK40" s="46" t="str">
        <f>IF('Datos Generales'!AK356=0,"",'Datos Generales'!AK356)</f>
        <v/>
      </c>
      <c r="AL40" s="46" t="str">
        <f>IF('Datos Generales'!AL356=0,"",'Datos Generales'!AL356)</f>
        <v/>
      </c>
      <c r="AM40" s="46" t="str">
        <f>IF('Datos Generales'!AM356=0,"",'Datos Generales'!AM356)</f>
        <v/>
      </c>
      <c r="AN40" s="46" t="str">
        <f>IF('Datos Generales'!AN356=0,"",'Datos Generales'!AN356)</f>
        <v/>
      </c>
      <c r="AO40" s="46" t="str">
        <f>IF('Datos Generales'!AO356=0,"",'Datos Generales'!AO356)</f>
        <v/>
      </c>
      <c r="AP40" s="46" t="str">
        <f>IF('Datos Generales'!AP356=0,"",'Datos Generales'!AP356)</f>
        <v/>
      </c>
      <c r="AQ40" s="46" t="str">
        <f>IF('Datos Generales'!AQ356=0,"",'Datos Generales'!AQ356)</f>
        <v/>
      </c>
      <c r="AS40" s="46">
        <f>'Datos Generales'!AS356</f>
        <v>0</v>
      </c>
      <c r="AT40" s="71" t="str">
        <f t="shared" si="0"/>
        <v/>
      </c>
    </row>
    <row r="41" spans="2:46">
      <c r="B41" s="73" t="s">
        <v>324</v>
      </c>
      <c r="C41" s="46" t="str">
        <f>IF('Datos Generales'!C357=0,"",'Datos Generales'!C357)</f>
        <v/>
      </c>
      <c r="D41" s="46" t="str">
        <f>IF('Datos Generales'!D357=0,"",'Datos Generales'!D357)</f>
        <v/>
      </c>
      <c r="E41" s="46" t="str">
        <f>IF('Datos Generales'!E357=0,"",'Datos Generales'!E357)</f>
        <v/>
      </c>
      <c r="F41" s="46" t="str">
        <f>IF('Datos Generales'!F357=0,"",'Datos Generales'!F357)</f>
        <v/>
      </c>
      <c r="G41" s="46" t="str">
        <f>IF('Datos Generales'!G357=0,"",'Datos Generales'!G357)</f>
        <v/>
      </c>
      <c r="H41" s="46" t="str">
        <f>IF('Datos Generales'!H357=0,"",'Datos Generales'!H357)</f>
        <v/>
      </c>
      <c r="I41" s="46" t="str">
        <f>IF('Datos Generales'!I357=0,"",'Datos Generales'!I357)</f>
        <v/>
      </c>
      <c r="J41" s="46" t="str">
        <f>IF('Datos Generales'!J357=0,"",'Datos Generales'!J357)</f>
        <v/>
      </c>
      <c r="K41" s="46" t="str">
        <f>IF('Datos Generales'!K357=0,"",'Datos Generales'!K357)</f>
        <v/>
      </c>
      <c r="L41" s="46" t="str">
        <f>IF('Datos Generales'!L357=0,"",'Datos Generales'!L357)</f>
        <v/>
      </c>
      <c r="M41" s="46" t="str">
        <f>IF('Datos Generales'!M357=0,"",'Datos Generales'!M357)</f>
        <v/>
      </c>
      <c r="N41" s="46" t="str">
        <f>IF('Datos Generales'!N357=0,"",'Datos Generales'!N357)</f>
        <v/>
      </c>
      <c r="O41" s="46" t="str">
        <f>IF('Datos Generales'!O357=0,"",'Datos Generales'!O357)</f>
        <v/>
      </c>
      <c r="P41" s="46">
        <f>IF('Datos Generales'!P357=0,"",'Datos Generales'!P357)</f>
        <v>30899</v>
      </c>
      <c r="Q41" s="46" t="str">
        <f>IF('Datos Generales'!Q357=0,"",'Datos Generales'!Q357)</f>
        <v/>
      </c>
      <c r="R41" s="46" t="str">
        <f>IF('Datos Generales'!R357=0,"",'Datos Generales'!R357)</f>
        <v/>
      </c>
      <c r="S41" s="46" t="str">
        <f>IF('Datos Generales'!S357=0,"",'Datos Generales'!S357)</f>
        <v/>
      </c>
      <c r="T41" s="46">
        <f>IF('Datos Generales'!T357=0,"",'Datos Generales'!T357)</f>
        <v>8430</v>
      </c>
      <c r="U41" s="46" t="str">
        <f>IF('Datos Generales'!U357=0,"",'Datos Generales'!U357)</f>
        <v/>
      </c>
      <c r="V41" s="46">
        <f>IF('Datos Generales'!V357=0,"",'Datos Generales'!V357)</f>
        <v>116</v>
      </c>
      <c r="W41" s="46" t="str">
        <f>IF('Datos Generales'!W357=0,"",'Datos Generales'!W357)</f>
        <v/>
      </c>
      <c r="X41" s="46" t="str">
        <f>IF('Datos Generales'!X357=0,"",'Datos Generales'!X357)</f>
        <v/>
      </c>
      <c r="Y41" s="46" t="str">
        <f>IF('Datos Generales'!Y357=0,"",'Datos Generales'!Y357)</f>
        <v/>
      </c>
      <c r="Z41" s="46" t="str">
        <f>IF('Datos Generales'!Z357=0,"",'Datos Generales'!Z357)</f>
        <v/>
      </c>
      <c r="AA41" s="46" t="str">
        <f>IF('Datos Generales'!AA357=0,"",'Datos Generales'!AA357)</f>
        <v/>
      </c>
      <c r="AB41" s="46" t="str">
        <f>IF('Datos Generales'!AB357=0,"",'Datos Generales'!AB357)</f>
        <v/>
      </c>
      <c r="AC41" s="46" t="str">
        <f>IF('Datos Generales'!AC357=0,"",'Datos Generales'!AC357)</f>
        <v/>
      </c>
      <c r="AD41" s="46" t="str">
        <f>IF('Datos Generales'!AD357=0,"",'Datos Generales'!AD357)</f>
        <v/>
      </c>
      <c r="AE41" s="46" t="str">
        <f>IF('Datos Generales'!AE357=0,"",'Datos Generales'!AE357)</f>
        <v/>
      </c>
      <c r="AF41" s="46" t="str">
        <f>IF('Datos Generales'!AF357=0,"",'Datos Generales'!AF357)</f>
        <v/>
      </c>
      <c r="AG41" s="46" t="str">
        <f>IF('Datos Generales'!AG357=0,"",'Datos Generales'!AG357)</f>
        <v/>
      </c>
      <c r="AH41" s="46" t="str">
        <f>IF('Datos Generales'!AH357=0,"",'Datos Generales'!AH357)</f>
        <v/>
      </c>
      <c r="AI41" s="46" t="str">
        <f>IF('Datos Generales'!AI357=0,"",'Datos Generales'!AI357)</f>
        <v/>
      </c>
      <c r="AJ41" s="46" t="str">
        <f>IF('Datos Generales'!AJ357=0,"",'Datos Generales'!AJ357)</f>
        <v/>
      </c>
      <c r="AK41" s="46" t="str">
        <f>IF('Datos Generales'!AK357=0,"",'Datos Generales'!AK357)</f>
        <v/>
      </c>
      <c r="AL41" s="46" t="str">
        <f>IF('Datos Generales'!AL357=0,"",'Datos Generales'!AL357)</f>
        <v/>
      </c>
      <c r="AM41" s="46" t="str">
        <f>IF('Datos Generales'!AM357=0,"",'Datos Generales'!AM357)</f>
        <v/>
      </c>
      <c r="AN41" s="46" t="str">
        <f>IF('Datos Generales'!AN357=0,"",'Datos Generales'!AN357)</f>
        <v/>
      </c>
      <c r="AO41" s="46" t="str">
        <f>IF('Datos Generales'!AO357=0,"",'Datos Generales'!AO357)</f>
        <v/>
      </c>
      <c r="AP41" s="46" t="str">
        <f>IF('Datos Generales'!AP357=0,"",'Datos Generales'!AP357)</f>
        <v/>
      </c>
      <c r="AQ41" s="46">
        <f>IF('Datos Generales'!AQ357=0,"",'Datos Generales'!AQ357)</f>
        <v>39445</v>
      </c>
      <c r="AS41" s="46">
        <f>'Datos Generales'!AS357</f>
        <v>8064</v>
      </c>
      <c r="AT41" s="71">
        <f t="shared" si="0"/>
        <v>3.8914930555555554</v>
      </c>
    </row>
    <row r="42" spans="2:46">
      <c r="B42" s="73" t="s">
        <v>325</v>
      </c>
      <c r="C42" s="46" t="str">
        <f>IF('Datos Generales'!C358=0,"",'Datos Generales'!C358)</f>
        <v/>
      </c>
      <c r="D42" s="46" t="str">
        <f>IF('Datos Generales'!D358=0,"",'Datos Generales'!D358)</f>
        <v/>
      </c>
      <c r="E42" s="46" t="str">
        <f>IF('Datos Generales'!E358=0,"",'Datos Generales'!E358)</f>
        <v/>
      </c>
      <c r="F42" s="46">
        <f>IF('Datos Generales'!F358=0,"",'Datos Generales'!F358)</f>
        <v>156</v>
      </c>
      <c r="G42" s="46" t="str">
        <f>IF('Datos Generales'!G358=0,"",'Datos Generales'!G358)</f>
        <v/>
      </c>
      <c r="H42" s="46" t="str">
        <f>IF('Datos Generales'!H358=0,"",'Datos Generales'!H358)</f>
        <v/>
      </c>
      <c r="I42" s="46" t="str">
        <f>IF('Datos Generales'!I358=0,"",'Datos Generales'!I358)</f>
        <v/>
      </c>
      <c r="J42" s="46" t="str">
        <f>IF('Datos Generales'!J358=0,"",'Datos Generales'!J358)</f>
        <v/>
      </c>
      <c r="K42" s="46" t="str">
        <f>IF('Datos Generales'!K358=0,"",'Datos Generales'!K358)</f>
        <v/>
      </c>
      <c r="L42" s="46" t="str">
        <f>IF('Datos Generales'!L358=0,"",'Datos Generales'!L358)</f>
        <v/>
      </c>
      <c r="M42" s="46" t="str">
        <f>IF('Datos Generales'!M358=0,"",'Datos Generales'!M358)</f>
        <v/>
      </c>
      <c r="N42" s="46" t="str">
        <f>IF('Datos Generales'!N358=0,"",'Datos Generales'!N358)</f>
        <v/>
      </c>
      <c r="O42" s="46" t="str">
        <f>IF('Datos Generales'!O358=0,"",'Datos Generales'!O358)</f>
        <v/>
      </c>
      <c r="P42" s="46" t="str">
        <f>IF('Datos Generales'!P358=0,"",'Datos Generales'!P358)</f>
        <v/>
      </c>
      <c r="Q42" s="46" t="str">
        <f>IF('Datos Generales'!Q358=0,"",'Datos Generales'!Q358)</f>
        <v/>
      </c>
      <c r="R42" s="46" t="str">
        <f>IF('Datos Generales'!R358=0,"",'Datos Generales'!R358)</f>
        <v/>
      </c>
      <c r="S42" s="46" t="str">
        <f>IF('Datos Generales'!S358=0,"",'Datos Generales'!S358)</f>
        <v/>
      </c>
      <c r="T42" s="46" t="str">
        <f>IF('Datos Generales'!T358=0,"",'Datos Generales'!T358)</f>
        <v/>
      </c>
      <c r="U42" s="46" t="str">
        <f>IF('Datos Generales'!U358=0,"",'Datos Generales'!U358)</f>
        <v/>
      </c>
      <c r="V42" s="46" t="str">
        <f>IF('Datos Generales'!V358=0,"",'Datos Generales'!V358)</f>
        <v/>
      </c>
      <c r="W42" s="46" t="str">
        <f>IF('Datos Generales'!W358=0,"",'Datos Generales'!W358)</f>
        <v/>
      </c>
      <c r="X42" s="46" t="str">
        <f>IF('Datos Generales'!X358=0,"",'Datos Generales'!X358)</f>
        <v/>
      </c>
      <c r="Y42" s="46" t="str">
        <f>IF('Datos Generales'!Y358=0,"",'Datos Generales'!Y358)</f>
        <v/>
      </c>
      <c r="Z42" s="46">
        <f>IF('Datos Generales'!Z358=0,"",'Datos Generales'!Z358)</f>
        <v>1</v>
      </c>
      <c r="AA42" s="46" t="str">
        <f>IF('Datos Generales'!AA358=0,"",'Datos Generales'!AA358)</f>
        <v/>
      </c>
      <c r="AB42" s="46" t="str">
        <f>IF('Datos Generales'!AB358=0,"",'Datos Generales'!AB358)</f>
        <v/>
      </c>
      <c r="AC42" s="46" t="str">
        <f>IF('Datos Generales'!AC358=0,"",'Datos Generales'!AC358)</f>
        <v/>
      </c>
      <c r="AD42" s="46" t="str">
        <f>IF('Datos Generales'!AD358=0,"",'Datos Generales'!AD358)</f>
        <v/>
      </c>
      <c r="AE42" s="46" t="str">
        <f>IF('Datos Generales'!AE358=0,"",'Datos Generales'!AE358)</f>
        <v/>
      </c>
      <c r="AF42" s="46" t="str">
        <f>IF('Datos Generales'!AF358=0,"",'Datos Generales'!AF358)</f>
        <v/>
      </c>
      <c r="AG42" s="46" t="str">
        <f>IF('Datos Generales'!AG358=0,"",'Datos Generales'!AG358)</f>
        <v/>
      </c>
      <c r="AH42" s="46" t="str">
        <f>IF('Datos Generales'!AH358=0,"",'Datos Generales'!AH358)</f>
        <v/>
      </c>
      <c r="AI42" s="46" t="str">
        <f>IF('Datos Generales'!AI358=0,"",'Datos Generales'!AI358)</f>
        <v/>
      </c>
      <c r="AJ42" s="46" t="str">
        <f>IF('Datos Generales'!AJ358=0,"",'Datos Generales'!AJ358)</f>
        <v/>
      </c>
      <c r="AK42" s="46" t="str">
        <f>IF('Datos Generales'!AK358=0,"",'Datos Generales'!AK358)</f>
        <v/>
      </c>
      <c r="AL42" s="46" t="str">
        <f>IF('Datos Generales'!AL358=0,"",'Datos Generales'!AL358)</f>
        <v/>
      </c>
      <c r="AM42" s="46" t="str">
        <f>IF('Datos Generales'!AM358=0,"",'Datos Generales'!AM358)</f>
        <v/>
      </c>
      <c r="AN42" s="46" t="str">
        <f>IF('Datos Generales'!AN358=0,"",'Datos Generales'!AN358)</f>
        <v/>
      </c>
      <c r="AO42" s="46" t="str">
        <f>IF('Datos Generales'!AO358=0,"",'Datos Generales'!AO358)</f>
        <v/>
      </c>
      <c r="AP42" s="46" t="str">
        <f>IF('Datos Generales'!AP358=0,"",'Datos Generales'!AP358)</f>
        <v/>
      </c>
      <c r="AQ42" s="46">
        <f>IF('Datos Generales'!AQ358=0,"",'Datos Generales'!AQ358)</f>
        <v>157</v>
      </c>
      <c r="AS42" s="46">
        <f>'Datos Generales'!AS358</f>
        <v>3774</v>
      </c>
      <c r="AT42" s="71">
        <f t="shared" si="0"/>
        <v>-0.95839957604663484</v>
      </c>
    </row>
    <row r="43" spans="2:46">
      <c r="B43" s="73" t="s">
        <v>326</v>
      </c>
      <c r="C43" s="46">
        <f>IF('Datos Generales'!C359=0,"",'Datos Generales'!C359)</f>
        <v>476</v>
      </c>
      <c r="D43" s="46" t="str">
        <f>IF('Datos Generales'!D359=0,"",'Datos Generales'!D359)</f>
        <v/>
      </c>
      <c r="E43" s="46">
        <f>IF('Datos Generales'!E359=0,"",'Datos Generales'!E359)</f>
        <v>838803</v>
      </c>
      <c r="F43" s="46">
        <f>IF('Datos Generales'!F359=0,"",'Datos Generales'!F359)</f>
        <v>5816</v>
      </c>
      <c r="G43" s="46" t="str">
        <f>IF('Datos Generales'!G359=0,"",'Datos Generales'!G359)</f>
        <v/>
      </c>
      <c r="H43" s="46">
        <f>IF('Datos Generales'!H359=0,"",'Datos Generales'!H359)</f>
        <v>18981</v>
      </c>
      <c r="I43" s="46">
        <f>IF('Datos Generales'!I359=0,"",'Datos Generales'!I359)</f>
        <v>110864</v>
      </c>
      <c r="J43" s="46">
        <f>IF('Datos Generales'!J359=0,"",'Datos Generales'!J359)</f>
        <v>26</v>
      </c>
      <c r="K43" s="46" t="str">
        <f>IF('Datos Generales'!K359=0,"",'Datos Generales'!K359)</f>
        <v/>
      </c>
      <c r="L43" s="46">
        <f>IF('Datos Generales'!L359=0,"",'Datos Generales'!L359)</f>
        <v>25701</v>
      </c>
      <c r="M43" s="46" t="str">
        <f>IF('Datos Generales'!M359=0,"",'Datos Generales'!M359)</f>
        <v/>
      </c>
      <c r="N43" s="46" t="str">
        <f>IF('Datos Generales'!N359=0,"",'Datos Generales'!N359)</f>
        <v/>
      </c>
      <c r="O43" s="46">
        <f>IF('Datos Generales'!O359=0,"",'Datos Generales'!O359)</f>
        <v>3</v>
      </c>
      <c r="P43" s="46" t="str">
        <f>IF('Datos Generales'!P359=0,"",'Datos Generales'!P359)</f>
        <v/>
      </c>
      <c r="Q43" s="46">
        <f>IF('Datos Generales'!Q359=0,"",'Datos Generales'!Q359)</f>
        <v>31</v>
      </c>
      <c r="R43" s="46">
        <f>IF('Datos Generales'!R359=0,"",'Datos Generales'!R359)</f>
        <v>350</v>
      </c>
      <c r="S43" s="46" t="str">
        <f>IF('Datos Generales'!S359=0,"",'Datos Generales'!S359)</f>
        <v/>
      </c>
      <c r="T43" s="46">
        <f>IF('Datos Generales'!T359=0,"",'Datos Generales'!T359)</f>
        <v>106256</v>
      </c>
      <c r="U43" s="46" t="str">
        <f>IF('Datos Generales'!U359=0,"",'Datos Generales'!U359)</f>
        <v/>
      </c>
      <c r="V43" s="46">
        <f>IF('Datos Generales'!V359=0,"",'Datos Generales'!V359)</f>
        <v>47518</v>
      </c>
      <c r="W43" s="46" t="str">
        <f>IF('Datos Generales'!W359=0,"",'Datos Generales'!W359)</f>
        <v/>
      </c>
      <c r="X43" s="46">
        <f>IF('Datos Generales'!X359=0,"",'Datos Generales'!X359)</f>
        <v>22</v>
      </c>
      <c r="Y43" s="46">
        <f>IF('Datos Generales'!Y359=0,"",'Datos Generales'!Y359)</f>
        <v>2351</v>
      </c>
      <c r="Z43" s="46" t="str">
        <f>IF('Datos Generales'!Z359=0,"",'Datos Generales'!Z359)</f>
        <v/>
      </c>
      <c r="AA43" s="46">
        <f>IF('Datos Generales'!AA359=0,"",'Datos Generales'!AA359)</f>
        <v>57</v>
      </c>
      <c r="AB43" s="46">
        <f>IF('Datos Generales'!AB359=0,"",'Datos Generales'!AB359)</f>
        <v>52816</v>
      </c>
      <c r="AC43" s="46">
        <f>IF('Datos Generales'!AC359=0,"",'Datos Generales'!AC359)</f>
        <v>1631</v>
      </c>
      <c r="AD43" s="46">
        <f>IF('Datos Generales'!AD359=0,"",'Datos Generales'!AD359)</f>
        <v>44268</v>
      </c>
      <c r="AE43" s="46" t="str">
        <f>IF('Datos Generales'!AE359=0,"",'Datos Generales'!AE359)</f>
        <v/>
      </c>
      <c r="AF43" s="46" t="str">
        <f>IF('Datos Generales'!AF359=0,"",'Datos Generales'!AF359)</f>
        <v/>
      </c>
      <c r="AG43" s="46" t="str">
        <f>IF('Datos Generales'!AG359=0,"",'Datos Generales'!AG359)</f>
        <v/>
      </c>
      <c r="AH43" s="46" t="str">
        <f>IF('Datos Generales'!AH359=0,"",'Datos Generales'!AH359)</f>
        <v/>
      </c>
      <c r="AI43" s="46" t="str">
        <f>IF('Datos Generales'!AI359=0,"",'Datos Generales'!AI359)</f>
        <v/>
      </c>
      <c r="AJ43" s="46" t="str">
        <f>IF('Datos Generales'!AJ359=0,"",'Datos Generales'!AJ359)</f>
        <v/>
      </c>
      <c r="AK43" s="46" t="str">
        <f>IF('Datos Generales'!AK359=0,"",'Datos Generales'!AK359)</f>
        <v/>
      </c>
      <c r="AL43" s="46" t="str">
        <f>IF('Datos Generales'!AL359=0,"",'Datos Generales'!AL359)</f>
        <v/>
      </c>
      <c r="AM43" s="46" t="str">
        <f>IF('Datos Generales'!AM359=0,"",'Datos Generales'!AM359)</f>
        <v/>
      </c>
      <c r="AN43" s="46" t="str">
        <f>IF('Datos Generales'!AN359=0,"",'Datos Generales'!AN359)</f>
        <v/>
      </c>
      <c r="AO43" s="46" t="str">
        <f>IF('Datos Generales'!AO359=0,"",'Datos Generales'!AO359)</f>
        <v/>
      </c>
      <c r="AP43" s="46" t="str">
        <f>IF('Datos Generales'!AP359=0,"",'Datos Generales'!AP359)</f>
        <v/>
      </c>
      <c r="AQ43" s="46">
        <f>IF('Datos Generales'!AQ359=0,"",'Datos Generales'!AQ359)</f>
        <v>1255970</v>
      </c>
      <c r="AS43" s="46">
        <f>'Datos Generales'!AS359</f>
        <v>827775</v>
      </c>
      <c r="AT43" s="71">
        <f t="shared" si="0"/>
        <v>0.51728428618887978</v>
      </c>
    </row>
    <row r="44" spans="2:46">
      <c r="B44" s="76" t="s">
        <v>327</v>
      </c>
      <c r="C44" s="77">
        <f>IF('Datos Generales'!C360=0,"",'Datos Generales'!C360)</f>
        <v>7525</v>
      </c>
      <c r="D44" s="77" t="str">
        <f>IF('Datos Generales'!D360=0,"",'Datos Generales'!D360)</f>
        <v/>
      </c>
      <c r="E44" s="77">
        <f>IF('Datos Generales'!E360=0,"",'Datos Generales'!E360)</f>
        <v>2471845</v>
      </c>
      <c r="F44" s="77">
        <f>IF('Datos Generales'!F360=0,"",'Datos Generales'!F360)</f>
        <v>73184</v>
      </c>
      <c r="G44" s="77">
        <f>IF('Datos Generales'!G360=0,"",'Datos Generales'!G360)</f>
        <v>1990</v>
      </c>
      <c r="H44" s="77">
        <f>IF('Datos Generales'!H360=0,"",'Datos Generales'!H360)</f>
        <v>102992</v>
      </c>
      <c r="I44" s="77">
        <f>IF('Datos Generales'!I360=0,"",'Datos Generales'!I360)</f>
        <v>687033</v>
      </c>
      <c r="J44" s="77">
        <f>IF('Datos Generales'!J360=0,"",'Datos Generales'!J360)</f>
        <v>4187</v>
      </c>
      <c r="K44" s="77">
        <f>IF('Datos Generales'!K360=0,"",'Datos Generales'!K360)</f>
        <v>45</v>
      </c>
      <c r="L44" s="77">
        <f>IF('Datos Generales'!L360=0,"",'Datos Generales'!L360)</f>
        <v>514084</v>
      </c>
      <c r="M44" s="77">
        <f>IF('Datos Generales'!M360=0,"",'Datos Generales'!M360)</f>
        <v>7814</v>
      </c>
      <c r="N44" s="77">
        <f>IF('Datos Generales'!N360=0,"",'Datos Generales'!N360)</f>
        <v>17</v>
      </c>
      <c r="O44" s="77">
        <f>IF('Datos Generales'!O360=0,"",'Datos Generales'!O360)</f>
        <v>3</v>
      </c>
      <c r="P44" s="77">
        <f>IF('Datos Generales'!P360=0,"",'Datos Generales'!P360)</f>
        <v>141122</v>
      </c>
      <c r="Q44" s="77">
        <f>IF('Datos Generales'!Q360=0,"",'Datos Generales'!Q360)</f>
        <v>43</v>
      </c>
      <c r="R44" s="77">
        <f>IF('Datos Generales'!R360=0,"",'Datos Generales'!R360)</f>
        <v>65284</v>
      </c>
      <c r="S44" s="77">
        <f>IF('Datos Generales'!S360=0,"",'Datos Generales'!S360)</f>
        <v>14510</v>
      </c>
      <c r="T44" s="77">
        <f>IF('Datos Generales'!T360=0,"",'Datos Generales'!T360)</f>
        <v>1080007</v>
      </c>
      <c r="U44" s="77">
        <f>IF('Datos Generales'!U360=0,"",'Datos Generales'!U360)</f>
        <v>7805</v>
      </c>
      <c r="V44" s="77">
        <f>IF('Datos Generales'!V360=0,"",'Datos Generales'!V360)</f>
        <v>588581</v>
      </c>
      <c r="W44" s="77">
        <f>IF('Datos Generales'!W360=0,"",'Datos Generales'!W360)</f>
        <v>2175</v>
      </c>
      <c r="X44" s="77">
        <f>IF('Datos Generales'!X360=0,"",'Datos Generales'!X360)</f>
        <v>1447</v>
      </c>
      <c r="Y44" s="77">
        <f>IF('Datos Generales'!Y360=0,"",'Datos Generales'!Y360)</f>
        <v>623998</v>
      </c>
      <c r="Z44" s="77">
        <f>IF('Datos Generales'!Z360=0,"",'Datos Generales'!Z360)</f>
        <v>770</v>
      </c>
      <c r="AA44" s="77">
        <f>IF('Datos Generales'!AA360=0,"",'Datos Generales'!AA360)</f>
        <v>98067</v>
      </c>
      <c r="AB44" s="77">
        <f>IF('Datos Generales'!AB360=0,"",'Datos Generales'!AB360)</f>
        <v>524782</v>
      </c>
      <c r="AC44" s="77">
        <f>IF('Datos Generales'!AC360=0,"",'Datos Generales'!AC360)</f>
        <v>58712</v>
      </c>
      <c r="AD44" s="77">
        <f>IF('Datos Generales'!AD360=0,"",'Datos Generales'!AD360)</f>
        <v>49905</v>
      </c>
      <c r="AE44" s="77" t="str">
        <f>IF('Datos Generales'!AE360=0,"",'Datos Generales'!AE360)</f>
        <v/>
      </c>
      <c r="AF44" s="77" t="str">
        <f>IF('Datos Generales'!AF360=0,"",'Datos Generales'!AF360)</f>
        <v/>
      </c>
      <c r="AG44" s="77" t="str">
        <f>IF('Datos Generales'!AG360=0,"",'Datos Generales'!AG360)</f>
        <v/>
      </c>
      <c r="AH44" s="77" t="str">
        <f>IF('Datos Generales'!AH360=0,"",'Datos Generales'!AH360)</f>
        <v/>
      </c>
      <c r="AI44" s="77" t="str">
        <f>IF('Datos Generales'!AI360=0,"",'Datos Generales'!AI360)</f>
        <v/>
      </c>
      <c r="AJ44" s="77" t="str">
        <f>IF('Datos Generales'!AJ360=0,"",'Datos Generales'!AJ360)</f>
        <v/>
      </c>
      <c r="AK44" s="77" t="str">
        <f>IF('Datos Generales'!AK360=0,"",'Datos Generales'!AK360)</f>
        <v/>
      </c>
      <c r="AL44" s="77" t="str">
        <f>IF('Datos Generales'!AL360=0,"",'Datos Generales'!AL360)</f>
        <v/>
      </c>
      <c r="AM44" s="77" t="str">
        <f>IF('Datos Generales'!AM360=0,"",'Datos Generales'!AM360)</f>
        <v/>
      </c>
      <c r="AN44" s="77" t="str">
        <f>IF('Datos Generales'!AN360=0,"",'Datos Generales'!AN360)</f>
        <v/>
      </c>
      <c r="AO44" s="77" t="str">
        <f>IF('Datos Generales'!AO360=0,"",'Datos Generales'!AO360)</f>
        <v/>
      </c>
      <c r="AP44" s="77" t="str">
        <f>IF('Datos Generales'!AP360=0,"",'Datos Generales'!AP360)</f>
        <v/>
      </c>
      <c r="AQ44" s="77">
        <f>IF('Datos Generales'!AQ360=0,"",'Datos Generales'!AQ360)</f>
        <v>7127927</v>
      </c>
      <c r="AS44" s="77">
        <f>'Datos Generales'!AS360</f>
        <v>6237257</v>
      </c>
      <c r="AT44" s="85">
        <f t="shared" si="0"/>
        <v>0.14279834869719177</v>
      </c>
    </row>
    <row r="45" spans="2:46">
      <c r="AT45" s="86"/>
    </row>
    <row r="46" spans="2:46">
      <c r="B46" s="80" t="s">
        <v>329</v>
      </c>
      <c r="C46" s="32">
        <f>IF(SUM(C12:C18)=0,"",SUM(C12:C18))</f>
        <v>3185</v>
      </c>
      <c r="D46" s="70" t="str">
        <f t="shared" ref="D46:AS46" si="1">IF(SUM(D12:D18)=0,"",SUM(D12:D18))</f>
        <v/>
      </c>
      <c r="E46" s="70">
        <f t="shared" si="1"/>
        <v>164362</v>
      </c>
      <c r="F46" s="70">
        <f t="shared" si="1"/>
        <v>3</v>
      </c>
      <c r="G46" s="70" t="str">
        <f t="shared" si="1"/>
        <v/>
      </c>
      <c r="H46" s="70">
        <f t="shared" si="1"/>
        <v>24696</v>
      </c>
      <c r="I46" s="70">
        <f t="shared" si="1"/>
        <v>206142</v>
      </c>
      <c r="J46" s="70">
        <f t="shared" si="1"/>
        <v>881</v>
      </c>
      <c r="K46" s="70" t="str">
        <f t="shared" si="1"/>
        <v/>
      </c>
      <c r="L46" s="70">
        <f t="shared" si="1"/>
        <v>17543</v>
      </c>
      <c r="M46" s="70" t="str">
        <f t="shared" si="1"/>
        <v/>
      </c>
      <c r="N46" s="70" t="str">
        <f t="shared" si="1"/>
        <v/>
      </c>
      <c r="O46" s="70" t="str">
        <f t="shared" si="1"/>
        <v/>
      </c>
      <c r="P46" s="70">
        <f t="shared" si="1"/>
        <v>65798</v>
      </c>
      <c r="Q46" s="70">
        <f t="shared" si="1"/>
        <v>6</v>
      </c>
      <c r="R46" s="70">
        <f t="shared" si="1"/>
        <v>14130</v>
      </c>
      <c r="S46" s="70">
        <f t="shared" si="1"/>
        <v>14510</v>
      </c>
      <c r="T46" s="70">
        <f t="shared" si="1"/>
        <v>46853</v>
      </c>
      <c r="U46" s="70" t="str">
        <f t="shared" si="1"/>
        <v/>
      </c>
      <c r="V46" s="70">
        <f t="shared" si="1"/>
        <v>124118</v>
      </c>
      <c r="W46" s="70" t="str">
        <f t="shared" si="1"/>
        <v/>
      </c>
      <c r="X46" s="70">
        <f t="shared" si="1"/>
        <v>237</v>
      </c>
      <c r="Y46" s="70">
        <f t="shared" si="1"/>
        <v>44402</v>
      </c>
      <c r="Z46" s="70">
        <f t="shared" si="1"/>
        <v>750</v>
      </c>
      <c r="AA46" s="70">
        <f t="shared" si="1"/>
        <v>13419</v>
      </c>
      <c r="AB46" s="70">
        <f t="shared" si="1"/>
        <v>145416</v>
      </c>
      <c r="AC46" s="70">
        <f t="shared" si="1"/>
        <v>1537</v>
      </c>
      <c r="AD46" s="70">
        <f t="shared" si="1"/>
        <v>2142</v>
      </c>
      <c r="AE46" s="70" t="str">
        <f t="shared" si="1"/>
        <v/>
      </c>
      <c r="AF46" s="70" t="str">
        <f t="shared" si="1"/>
        <v/>
      </c>
      <c r="AG46" s="70" t="str">
        <f t="shared" si="1"/>
        <v/>
      </c>
      <c r="AH46" s="70" t="str">
        <f t="shared" si="1"/>
        <v/>
      </c>
      <c r="AI46" s="70" t="str">
        <f t="shared" si="1"/>
        <v/>
      </c>
      <c r="AJ46" s="70" t="str">
        <f t="shared" si="1"/>
        <v/>
      </c>
      <c r="AK46" s="70" t="str">
        <f t="shared" si="1"/>
        <v/>
      </c>
      <c r="AL46" s="70" t="str">
        <f t="shared" si="1"/>
        <v/>
      </c>
      <c r="AM46" s="70" t="str">
        <f t="shared" si="1"/>
        <v/>
      </c>
      <c r="AN46" s="70" t="str">
        <f t="shared" si="1"/>
        <v/>
      </c>
      <c r="AO46" s="70" t="str">
        <f t="shared" si="1"/>
        <v/>
      </c>
      <c r="AP46" s="70" t="str">
        <f t="shared" si="1"/>
        <v/>
      </c>
      <c r="AQ46" s="70">
        <f t="shared" si="1"/>
        <v>890130</v>
      </c>
      <c r="AR46" s="81"/>
      <c r="AS46" s="32">
        <f t="shared" si="1"/>
        <v>928592</v>
      </c>
      <c r="AT46" s="71">
        <f t="shared" ref="AT46:AT53" si="2">AQ46/AS46-1</f>
        <v>-4.1419697779003006E-2</v>
      </c>
    </row>
    <row r="47" spans="2:46">
      <c r="B47" s="80" t="s">
        <v>330</v>
      </c>
      <c r="C47" s="32">
        <f>IF(SUM(C12:C13,C16:C18)=0,"",SUM(C12:C13,C16:C18))</f>
        <v>2555</v>
      </c>
      <c r="D47" s="70" t="str">
        <f t="shared" ref="D47:AS47" si="3">IF(SUM(D12:D13,D16:D18)=0,"",SUM(D12:D13,D16:D18))</f>
        <v/>
      </c>
      <c r="E47" s="70">
        <f t="shared" si="3"/>
        <v>110375</v>
      </c>
      <c r="F47" s="70">
        <f t="shared" si="3"/>
        <v>3</v>
      </c>
      <c r="G47" s="70" t="str">
        <f t="shared" si="3"/>
        <v/>
      </c>
      <c r="H47" s="70">
        <f t="shared" si="3"/>
        <v>20725</v>
      </c>
      <c r="I47" s="70">
        <f t="shared" si="3"/>
        <v>192676</v>
      </c>
      <c r="J47" s="70">
        <f t="shared" si="3"/>
        <v>656</v>
      </c>
      <c r="K47" s="70" t="str">
        <f t="shared" si="3"/>
        <v/>
      </c>
      <c r="L47" s="70">
        <f t="shared" si="3"/>
        <v>16337</v>
      </c>
      <c r="M47" s="70" t="str">
        <f t="shared" si="3"/>
        <v/>
      </c>
      <c r="N47" s="70" t="str">
        <f t="shared" si="3"/>
        <v/>
      </c>
      <c r="O47" s="70" t="str">
        <f t="shared" si="3"/>
        <v/>
      </c>
      <c r="P47" s="70">
        <f t="shared" si="3"/>
        <v>61093</v>
      </c>
      <c r="Q47" s="70">
        <f t="shared" si="3"/>
        <v>6</v>
      </c>
      <c r="R47" s="70">
        <f t="shared" si="3"/>
        <v>10711</v>
      </c>
      <c r="S47" s="70">
        <f t="shared" si="3"/>
        <v>14103</v>
      </c>
      <c r="T47" s="70">
        <f t="shared" si="3"/>
        <v>42069</v>
      </c>
      <c r="U47" s="70" t="str">
        <f t="shared" si="3"/>
        <v/>
      </c>
      <c r="V47" s="70">
        <f t="shared" si="3"/>
        <v>105375</v>
      </c>
      <c r="W47" s="70" t="str">
        <f t="shared" si="3"/>
        <v/>
      </c>
      <c r="X47" s="70">
        <f t="shared" si="3"/>
        <v>134</v>
      </c>
      <c r="Y47" s="70">
        <f t="shared" si="3"/>
        <v>39647</v>
      </c>
      <c r="Z47" s="70">
        <f t="shared" si="3"/>
        <v>476</v>
      </c>
      <c r="AA47" s="70">
        <f t="shared" si="3"/>
        <v>12562</v>
      </c>
      <c r="AB47" s="70">
        <f t="shared" si="3"/>
        <v>127258</v>
      </c>
      <c r="AC47" s="70">
        <f t="shared" si="3"/>
        <v>596</v>
      </c>
      <c r="AD47" s="70" t="str">
        <f t="shared" si="3"/>
        <v/>
      </c>
      <c r="AE47" s="70" t="str">
        <f t="shared" si="3"/>
        <v/>
      </c>
      <c r="AF47" s="70" t="str">
        <f t="shared" si="3"/>
        <v/>
      </c>
      <c r="AG47" s="70" t="str">
        <f t="shared" si="3"/>
        <v/>
      </c>
      <c r="AH47" s="70" t="str">
        <f t="shared" si="3"/>
        <v/>
      </c>
      <c r="AI47" s="70" t="str">
        <f t="shared" si="3"/>
        <v/>
      </c>
      <c r="AJ47" s="70" t="str">
        <f t="shared" si="3"/>
        <v/>
      </c>
      <c r="AK47" s="70" t="str">
        <f t="shared" si="3"/>
        <v/>
      </c>
      <c r="AL47" s="70" t="str">
        <f t="shared" si="3"/>
        <v/>
      </c>
      <c r="AM47" s="70" t="str">
        <f t="shared" si="3"/>
        <v/>
      </c>
      <c r="AN47" s="70" t="str">
        <f t="shared" si="3"/>
        <v/>
      </c>
      <c r="AO47" s="70" t="str">
        <f t="shared" si="3"/>
        <v/>
      </c>
      <c r="AP47" s="70" t="str">
        <f t="shared" si="3"/>
        <v/>
      </c>
      <c r="AQ47" s="70">
        <f t="shared" si="3"/>
        <v>757357</v>
      </c>
      <c r="AR47" s="81"/>
      <c r="AS47" s="32">
        <f t="shared" si="3"/>
        <v>829943</v>
      </c>
      <c r="AT47" s="71">
        <f t="shared" si="2"/>
        <v>-8.7459018269929412E-2</v>
      </c>
    </row>
    <row r="48" spans="2:46">
      <c r="B48" s="80" t="s">
        <v>331</v>
      </c>
      <c r="C48" s="32">
        <f>IF(SUM(C14:C15)=0,"",SUM(C14:C15))</f>
        <v>630</v>
      </c>
      <c r="D48" s="70" t="str">
        <f t="shared" ref="D48:AS48" si="4">IF(SUM(D14:D15)=0,"",SUM(D14:D15))</f>
        <v/>
      </c>
      <c r="E48" s="70">
        <f t="shared" si="4"/>
        <v>53987</v>
      </c>
      <c r="F48" s="70" t="str">
        <f t="shared" si="4"/>
        <v/>
      </c>
      <c r="G48" s="70" t="str">
        <f t="shared" si="4"/>
        <v/>
      </c>
      <c r="H48" s="70">
        <f t="shared" si="4"/>
        <v>3971</v>
      </c>
      <c r="I48" s="70">
        <f t="shared" si="4"/>
        <v>13466</v>
      </c>
      <c r="J48" s="70">
        <f t="shared" si="4"/>
        <v>225</v>
      </c>
      <c r="K48" s="70" t="str">
        <f t="shared" si="4"/>
        <v/>
      </c>
      <c r="L48" s="70">
        <f t="shared" si="4"/>
        <v>1206</v>
      </c>
      <c r="M48" s="70" t="str">
        <f t="shared" si="4"/>
        <v/>
      </c>
      <c r="N48" s="70" t="str">
        <f t="shared" si="4"/>
        <v/>
      </c>
      <c r="O48" s="70" t="str">
        <f t="shared" si="4"/>
        <v/>
      </c>
      <c r="P48" s="70">
        <f t="shared" si="4"/>
        <v>4705</v>
      </c>
      <c r="Q48" s="70" t="str">
        <f t="shared" si="4"/>
        <v/>
      </c>
      <c r="R48" s="70">
        <f t="shared" si="4"/>
        <v>3419</v>
      </c>
      <c r="S48" s="70">
        <f t="shared" si="4"/>
        <v>407</v>
      </c>
      <c r="T48" s="70">
        <f t="shared" si="4"/>
        <v>4784</v>
      </c>
      <c r="U48" s="70" t="str">
        <f t="shared" si="4"/>
        <v/>
      </c>
      <c r="V48" s="70">
        <f t="shared" si="4"/>
        <v>18743</v>
      </c>
      <c r="W48" s="70" t="str">
        <f t="shared" si="4"/>
        <v/>
      </c>
      <c r="X48" s="70">
        <f t="shared" si="4"/>
        <v>103</v>
      </c>
      <c r="Y48" s="70">
        <f t="shared" si="4"/>
        <v>4755</v>
      </c>
      <c r="Z48" s="70">
        <f t="shared" si="4"/>
        <v>274</v>
      </c>
      <c r="AA48" s="70">
        <f t="shared" si="4"/>
        <v>857</v>
      </c>
      <c r="AB48" s="70">
        <f t="shared" si="4"/>
        <v>18158</v>
      </c>
      <c r="AC48" s="70">
        <f t="shared" si="4"/>
        <v>941</v>
      </c>
      <c r="AD48" s="70">
        <f t="shared" si="4"/>
        <v>2142</v>
      </c>
      <c r="AE48" s="70" t="str">
        <f t="shared" si="4"/>
        <v/>
      </c>
      <c r="AF48" s="70" t="str">
        <f t="shared" si="4"/>
        <v/>
      </c>
      <c r="AG48" s="70" t="str">
        <f t="shared" si="4"/>
        <v/>
      </c>
      <c r="AH48" s="70" t="str">
        <f t="shared" si="4"/>
        <v/>
      </c>
      <c r="AI48" s="70" t="str">
        <f t="shared" si="4"/>
        <v/>
      </c>
      <c r="AJ48" s="70" t="str">
        <f t="shared" si="4"/>
        <v/>
      </c>
      <c r="AK48" s="70" t="str">
        <f t="shared" si="4"/>
        <v/>
      </c>
      <c r="AL48" s="70" t="str">
        <f t="shared" si="4"/>
        <v/>
      </c>
      <c r="AM48" s="70" t="str">
        <f t="shared" si="4"/>
        <v/>
      </c>
      <c r="AN48" s="70" t="str">
        <f t="shared" si="4"/>
        <v/>
      </c>
      <c r="AO48" s="70" t="str">
        <f t="shared" si="4"/>
        <v/>
      </c>
      <c r="AP48" s="70" t="str">
        <f t="shared" si="4"/>
        <v/>
      </c>
      <c r="AQ48" s="70">
        <f t="shared" si="4"/>
        <v>132773</v>
      </c>
      <c r="AR48" s="81"/>
      <c r="AS48" s="32">
        <f t="shared" si="4"/>
        <v>98649</v>
      </c>
      <c r="AT48" s="71">
        <f t="shared" si="2"/>
        <v>0.3459132885280134</v>
      </c>
    </row>
    <row r="49" spans="2:46">
      <c r="B49" s="80" t="s">
        <v>332</v>
      </c>
      <c r="C49" s="32" t="str">
        <f>IF(SUM(C20:C21,C31)=0,"",SUM(C20:C21,C31))</f>
        <v/>
      </c>
      <c r="D49" s="70" t="str">
        <f t="shared" ref="D49:AS49" si="5">IF(SUM(D20:D21,D31)=0,"",SUM(D20:D21,D31))</f>
        <v/>
      </c>
      <c r="E49" s="70">
        <f t="shared" si="5"/>
        <v>294988</v>
      </c>
      <c r="F49" s="70" t="str">
        <f t="shared" si="5"/>
        <v/>
      </c>
      <c r="G49" s="70" t="str">
        <f t="shared" si="5"/>
        <v/>
      </c>
      <c r="H49" s="70">
        <f t="shared" si="5"/>
        <v>27749</v>
      </c>
      <c r="I49" s="70">
        <f t="shared" si="5"/>
        <v>129869</v>
      </c>
      <c r="J49" s="70">
        <f t="shared" si="5"/>
        <v>316</v>
      </c>
      <c r="K49" s="70" t="str">
        <f t="shared" si="5"/>
        <v/>
      </c>
      <c r="L49" s="70">
        <f t="shared" si="5"/>
        <v>43571</v>
      </c>
      <c r="M49" s="70" t="str">
        <f t="shared" si="5"/>
        <v/>
      </c>
      <c r="N49" s="70" t="str">
        <f t="shared" si="5"/>
        <v/>
      </c>
      <c r="O49" s="70" t="str">
        <f t="shared" si="5"/>
        <v/>
      </c>
      <c r="P49" s="70">
        <f t="shared" si="5"/>
        <v>22533</v>
      </c>
      <c r="Q49" s="70">
        <f t="shared" si="5"/>
        <v>6</v>
      </c>
      <c r="R49" s="70">
        <f t="shared" si="5"/>
        <v>38613</v>
      </c>
      <c r="S49" s="70" t="str">
        <f t="shared" si="5"/>
        <v/>
      </c>
      <c r="T49" s="70">
        <f t="shared" si="5"/>
        <v>253901</v>
      </c>
      <c r="U49" s="70" t="str">
        <f t="shared" si="5"/>
        <v/>
      </c>
      <c r="V49" s="70">
        <f t="shared" si="5"/>
        <v>117797</v>
      </c>
      <c r="W49" s="70" t="str">
        <f t="shared" si="5"/>
        <v/>
      </c>
      <c r="X49" s="70" t="str">
        <f t="shared" si="5"/>
        <v/>
      </c>
      <c r="Y49" s="70">
        <f t="shared" si="5"/>
        <v>56188</v>
      </c>
      <c r="Z49" s="70">
        <f t="shared" si="5"/>
        <v>1</v>
      </c>
      <c r="AA49" s="70">
        <f t="shared" si="5"/>
        <v>25490</v>
      </c>
      <c r="AB49" s="70">
        <f t="shared" si="5"/>
        <v>66017</v>
      </c>
      <c r="AC49" s="70">
        <f t="shared" si="5"/>
        <v>36204</v>
      </c>
      <c r="AD49" s="70" t="str">
        <f t="shared" si="5"/>
        <v/>
      </c>
      <c r="AE49" s="70" t="str">
        <f t="shared" si="5"/>
        <v/>
      </c>
      <c r="AF49" s="70" t="str">
        <f t="shared" si="5"/>
        <v/>
      </c>
      <c r="AG49" s="70" t="str">
        <f t="shared" si="5"/>
        <v/>
      </c>
      <c r="AH49" s="70" t="str">
        <f t="shared" si="5"/>
        <v/>
      </c>
      <c r="AI49" s="70" t="str">
        <f t="shared" si="5"/>
        <v/>
      </c>
      <c r="AJ49" s="70" t="str">
        <f t="shared" si="5"/>
        <v/>
      </c>
      <c r="AK49" s="70" t="str">
        <f t="shared" si="5"/>
        <v/>
      </c>
      <c r="AL49" s="70" t="str">
        <f t="shared" si="5"/>
        <v/>
      </c>
      <c r="AM49" s="70" t="str">
        <f t="shared" si="5"/>
        <v/>
      </c>
      <c r="AN49" s="70" t="str">
        <f t="shared" si="5"/>
        <v/>
      </c>
      <c r="AO49" s="70" t="str">
        <f t="shared" si="5"/>
        <v/>
      </c>
      <c r="AP49" s="70" t="str">
        <f t="shared" si="5"/>
        <v/>
      </c>
      <c r="AQ49" s="70">
        <f t="shared" si="5"/>
        <v>1113243</v>
      </c>
      <c r="AR49" s="81"/>
      <c r="AS49" s="32">
        <f t="shared" si="5"/>
        <v>1000393</v>
      </c>
      <c r="AT49" s="71">
        <f t="shared" si="2"/>
        <v>0.11280566737272246</v>
      </c>
    </row>
    <row r="50" spans="2:46">
      <c r="B50" s="80" t="s">
        <v>333</v>
      </c>
      <c r="C50" s="32" t="str">
        <f>IF(SUM(C22:C23)=0,"",SUM(C22:C23))</f>
        <v/>
      </c>
      <c r="D50" s="70" t="str">
        <f t="shared" ref="D50:AS50" si="6">IF(SUM(D22:D23)=0,"",SUM(D22:D23))</f>
        <v/>
      </c>
      <c r="E50" s="70">
        <f t="shared" si="6"/>
        <v>28</v>
      </c>
      <c r="F50" s="70" t="str">
        <f t="shared" si="6"/>
        <v/>
      </c>
      <c r="G50" s="70" t="str">
        <f t="shared" si="6"/>
        <v/>
      </c>
      <c r="H50" s="70">
        <f t="shared" si="6"/>
        <v>11</v>
      </c>
      <c r="I50" s="70">
        <f t="shared" si="6"/>
        <v>64</v>
      </c>
      <c r="J50" s="70" t="str">
        <f t="shared" si="6"/>
        <v/>
      </c>
      <c r="K50" s="70" t="str">
        <f t="shared" si="6"/>
        <v/>
      </c>
      <c r="L50" s="70" t="str">
        <f t="shared" si="6"/>
        <v/>
      </c>
      <c r="M50" s="70" t="str">
        <f t="shared" si="6"/>
        <v/>
      </c>
      <c r="N50" s="70" t="str">
        <f t="shared" si="6"/>
        <v/>
      </c>
      <c r="O50" s="70" t="str">
        <f t="shared" si="6"/>
        <v/>
      </c>
      <c r="P50" s="70" t="str">
        <f t="shared" si="6"/>
        <v/>
      </c>
      <c r="Q50" s="70" t="str">
        <f t="shared" si="6"/>
        <v/>
      </c>
      <c r="R50" s="70">
        <f t="shared" si="6"/>
        <v>27</v>
      </c>
      <c r="S50" s="70" t="str">
        <f t="shared" si="6"/>
        <v/>
      </c>
      <c r="T50" s="70">
        <f t="shared" si="6"/>
        <v>126</v>
      </c>
      <c r="U50" s="70" t="str">
        <f t="shared" si="6"/>
        <v/>
      </c>
      <c r="V50" s="70">
        <f t="shared" si="6"/>
        <v>902</v>
      </c>
      <c r="W50" s="70" t="str">
        <f t="shared" si="6"/>
        <v/>
      </c>
      <c r="X50" s="70">
        <f t="shared" si="6"/>
        <v>148</v>
      </c>
      <c r="Y50" s="70">
        <f t="shared" si="6"/>
        <v>174</v>
      </c>
      <c r="Z50" s="70">
        <f t="shared" si="6"/>
        <v>1</v>
      </c>
      <c r="AA50" s="70" t="str">
        <f t="shared" si="6"/>
        <v/>
      </c>
      <c r="AB50" s="70">
        <f t="shared" si="6"/>
        <v>315</v>
      </c>
      <c r="AC50" s="70" t="str">
        <f t="shared" si="6"/>
        <v/>
      </c>
      <c r="AD50" s="70" t="str">
        <f t="shared" si="6"/>
        <v/>
      </c>
      <c r="AE50" s="70" t="str">
        <f t="shared" si="6"/>
        <v/>
      </c>
      <c r="AF50" s="70" t="str">
        <f t="shared" si="6"/>
        <v/>
      </c>
      <c r="AG50" s="70" t="str">
        <f t="shared" si="6"/>
        <v/>
      </c>
      <c r="AH50" s="70" t="str">
        <f t="shared" si="6"/>
        <v/>
      </c>
      <c r="AI50" s="70" t="str">
        <f t="shared" si="6"/>
        <v/>
      </c>
      <c r="AJ50" s="70" t="str">
        <f t="shared" si="6"/>
        <v/>
      </c>
      <c r="AK50" s="70" t="str">
        <f t="shared" si="6"/>
        <v/>
      </c>
      <c r="AL50" s="70" t="str">
        <f t="shared" si="6"/>
        <v/>
      </c>
      <c r="AM50" s="70" t="str">
        <f t="shared" si="6"/>
        <v/>
      </c>
      <c r="AN50" s="70" t="str">
        <f t="shared" si="6"/>
        <v/>
      </c>
      <c r="AO50" s="70" t="str">
        <f t="shared" si="6"/>
        <v/>
      </c>
      <c r="AP50" s="70" t="str">
        <f t="shared" si="6"/>
        <v/>
      </c>
      <c r="AQ50" s="70">
        <f t="shared" si="6"/>
        <v>1796</v>
      </c>
      <c r="AR50" s="81"/>
      <c r="AS50" s="32">
        <f t="shared" si="6"/>
        <v>1282</v>
      </c>
      <c r="AT50" s="71">
        <f t="shared" si="2"/>
        <v>0.40093603744149764</v>
      </c>
    </row>
    <row r="51" spans="2:46">
      <c r="B51" s="80" t="s">
        <v>334</v>
      </c>
      <c r="C51" s="32">
        <f>IF(SUM(C24:C26)=0,"",SUM(C24:C26))</f>
        <v>1337</v>
      </c>
      <c r="D51" s="70" t="str">
        <f t="shared" ref="D51:AS51" si="7">IF(SUM(D24:D26)=0,"",SUM(D24:D26))</f>
        <v/>
      </c>
      <c r="E51" s="70">
        <f t="shared" si="7"/>
        <v>8566</v>
      </c>
      <c r="F51" s="70" t="str">
        <f t="shared" si="7"/>
        <v/>
      </c>
      <c r="G51" s="70" t="str">
        <f t="shared" si="7"/>
        <v/>
      </c>
      <c r="H51" s="70">
        <f t="shared" si="7"/>
        <v>7976</v>
      </c>
      <c r="I51" s="70">
        <f t="shared" si="7"/>
        <v>1009</v>
      </c>
      <c r="J51" s="70">
        <f t="shared" si="7"/>
        <v>688</v>
      </c>
      <c r="K51" s="70" t="str">
        <f t="shared" si="7"/>
        <v/>
      </c>
      <c r="L51" s="70">
        <f t="shared" si="7"/>
        <v>66</v>
      </c>
      <c r="M51" s="70" t="str">
        <f t="shared" si="7"/>
        <v/>
      </c>
      <c r="N51" s="70" t="str">
        <f t="shared" si="7"/>
        <v/>
      </c>
      <c r="O51" s="70" t="str">
        <f t="shared" si="7"/>
        <v/>
      </c>
      <c r="P51" s="70">
        <f t="shared" si="7"/>
        <v>1709</v>
      </c>
      <c r="Q51" s="70" t="str">
        <f t="shared" si="7"/>
        <v/>
      </c>
      <c r="R51" s="70">
        <f t="shared" si="7"/>
        <v>2463</v>
      </c>
      <c r="S51" s="70" t="str">
        <f t="shared" si="7"/>
        <v/>
      </c>
      <c r="T51" s="70">
        <f t="shared" si="7"/>
        <v>1497</v>
      </c>
      <c r="U51" s="70" t="str">
        <f t="shared" si="7"/>
        <v/>
      </c>
      <c r="V51" s="70">
        <f t="shared" si="7"/>
        <v>13980</v>
      </c>
      <c r="W51" s="70" t="str">
        <f t="shared" si="7"/>
        <v/>
      </c>
      <c r="X51" s="70">
        <f t="shared" si="7"/>
        <v>317</v>
      </c>
      <c r="Y51" s="70">
        <f t="shared" si="7"/>
        <v>3163</v>
      </c>
      <c r="Z51" s="70">
        <f t="shared" si="7"/>
        <v>9</v>
      </c>
      <c r="AA51" s="70">
        <f t="shared" si="7"/>
        <v>1492</v>
      </c>
      <c r="AB51" s="70">
        <f t="shared" si="7"/>
        <v>1528</v>
      </c>
      <c r="AC51" s="70" t="str">
        <f t="shared" si="7"/>
        <v/>
      </c>
      <c r="AD51" s="70" t="str">
        <f t="shared" si="7"/>
        <v/>
      </c>
      <c r="AE51" s="70" t="str">
        <f t="shared" si="7"/>
        <v/>
      </c>
      <c r="AF51" s="70" t="str">
        <f t="shared" si="7"/>
        <v/>
      </c>
      <c r="AG51" s="70" t="str">
        <f t="shared" si="7"/>
        <v/>
      </c>
      <c r="AH51" s="70" t="str">
        <f t="shared" si="7"/>
        <v/>
      </c>
      <c r="AI51" s="70" t="str">
        <f t="shared" si="7"/>
        <v/>
      </c>
      <c r="AJ51" s="70" t="str">
        <f t="shared" si="7"/>
        <v/>
      </c>
      <c r="AK51" s="70" t="str">
        <f t="shared" si="7"/>
        <v/>
      </c>
      <c r="AL51" s="70" t="str">
        <f t="shared" si="7"/>
        <v/>
      </c>
      <c r="AM51" s="70" t="str">
        <f t="shared" si="7"/>
        <v/>
      </c>
      <c r="AN51" s="70" t="str">
        <f t="shared" si="7"/>
        <v/>
      </c>
      <c r="AO51" s="70" t="str">
        <f t="shared" si="7"/>
        <v/>
      </c>
      <c r="AP51" s="70" t="str">
        <f t="shared" si="7"/>
        <v/>
      </c>
      <c r="AQ51" s="70">
        <f t="shared" si="7"/>
        <v>45800</v>
      </c>
      <c r="AR51" s="81"/>
      <c r="AS51" s="32">
        <f t="shared" si="7"/>
        <v>45354</v>
      </c>
      <c r="AT51" s="71">
        <f t="shared" si="2"/>
        <v>9.8337522599991622E-3</v>
      </c>
    </row>
    <row r="52" spans="2:46">
      <c r="B52" s="80" t="s">
        <v>335</v>
      </c>
      <c r="C52" s="32">
        <f>IF(SUM(C27:C30)=0,"",SUM(C27:C30))</f>
        <v>525</v>
      </c>
      <c r="D52" s="70" t="str">
        <f t="shared" ref="D52:AS52" si="8">IF(SUM(D27:D30)=0,"",SUM(D27:D30))</f>
        <v/>
      </c>
      <c r="E52" s="70">
        <f t="shared" si="8"/>
        <v>6824</v>
      </c>
      <c r="F52" s="70" t="str">
        <f t="shared" si="8"/>
        <v/>
      </c>
      <c r="G52" s="70" t="str">
        <f t="shared" si="8"/>
        <v/>
      </c>
      <c r="H52" s="70">
        <f t="shared" si="8"/>
        <v>1651</v>
      </c>
      <c r="I52" s="70">
        <f t="shared" si="8"/>
        <v>628</v>
      </c>
      <c r="J52" s="70">
        <f t="shared" si="8"/>
        <v>198</v>
      </c>
      <c r="K52" s="70" t="str">
        <f t="shared" si="8"/>
        <v/>
      </c>
      <c r="L52" s="70">
        <f t="shared" si="8"/>
        <v>79</v>
      </c>
      <c r="M52" s="70" t="str">
        <f t="shared" si="8"/>
        <v/>
      </c>
      <c r="N52" s="70" t="str">
        <f t="shared" si="8"/>
        <v/>
      </c>
      <c r="O52" s="70" t="str">
        <f t="shared" si="8"/>
        <v/>
      </c>
      <c r="P52" s="70">
        <f t="shared" si="8"/>
        <v>1063</v>
      </c>
      <c r="Q52" s="70" t="str">
        <f t="shared" si="8"/>
        <v/>
      </c>
      <c r="R52" s="70">
        <f t="shared" si="8"/>
        <v>2102</v>
      </c>
      <c r="S52" s="70" t="str">
        <f t="shared" si="8"/>
        <v/>
      </c>
      <c r="T52" s="70">
        <f t="shared" si="8"/>
        <v>2217</v>
      </c>
      <c r="U52" s="70" t="str">
        <f t="shared" si="8"/>
        <v/>
      </c>
      <c r="V52" s="70">
        <f t="shared" si="8"/>
        <v>3276</v>
      </c>
      <c r="W52" s="70" t="str">
        <f t="shared" si="8"/>
        <v/>
      </c>
      <c r="X52" s="70">
        <f t="shared" si="8"/>
        <v>130</v>
      </c>
      <c r="Y52" s="70">
        <f t="shared" si="8"/>
        <v>2449</v>
      </c>
      <c r="Z52" s="70" t="str">
        <f t="shared" si="8"/>
        <v/>
      </c>
      <c r="AA52" s="70">
        <f t="shared" si="8"/>
        <v>681</v>
      </c>
      <c r="AB52" s="70">
        <f t="shared" si="8"/>
        <v>3162</v>
      </c>
      <c r="AC52" s="70" t="str">
        <f t="shared" si="8"/>
        <v/>
      </c>
      <c r="AD52" s="70" t="str">
        <f t="shared" si="8"/>
        <v/>
      </c>
      <c r="AE52" s="70" t="str">
        <f t="shared" si="8"/>
        <v/>
      </c>
      <c r="AF52" s="70" t="str">
        <f t="shared" si="8"/>
        <v/>
      </c>
      <c r="AG52" s="70" t="str">
        <f t="shared" si="8"/>
        <v/>
      </c>
      <c r="AH52" s="70" t="str">
        <f t="shared" si="8"/>
        <v/>
      </c>
      <c r="AI52" s="70" t="str">
        <f t="shared" si="8"/>
        <v/>
      </c>
      <c r="AJ52" s="70" t="str">
        <f t="shared" si="8"/>
        <v/>
      </c>
      <c r="AK52" s="70" t="str">
        <f t="shared" si="8"/>
        <v/>
      </c>
      <c r="AL52" s="70" t="str">
        <f t="shared" si="8"/>
        <v/>
      </c>
      <c r="AM52" s="70" t="str">
        <f t="shared" si="8"/>
        <v/>
      </c>
      <c r="AN52" s="70" t="str">
        <f t="shared" si="8"/>
        <v/>
      </c>
      <c r="AO52" s="70" t="str">
        <f t="shared" si="8"/>
        <v/>
      </c>
      <c r="AP52" s="70" t="str">
        <f t="shared" si="8"/>
        <v/>
      </c>
      <c r="AQ52" s="70">
        <f t="shared" si="8"/>
        <v>24985</v>
      </c>
      <c r="AR52" s="81"/>
      <c r="AS52" s="32">
        <f t="shared" si="8"/>
        <v>22253</v>
      </c>
      <c r="AT52" s="71">
        <f t="shared" si="2"/>
        <v>0.12276996360041337</v>
      </c>
    </row>
    <row r="53" spans="2:46">
      <c r="B53" s="80" t="s">
        <v>336</v>
      </c>
      <c r="C53" s="32" t="str">
        <f>IF(SUM(C38:C40)=0,"",SUM(C38:C40))</f>
        <v/>
      </c>
      <c r="D53" s="70" t="str">
        <f t="shared" ref="D53:AS53" si="9">IF(SUM(D38:D40)=0,"",SUM(D38:D40))</f>
        <v/>
      </c>
      <c r="E53" s="70" t="str">
        <f t="shared" si="9"/>
        <v/>
      </c>
      <c r="F53" s="70" t="str">
        <f t="shared" si="9"/>
        <v/>
      </c>
      <c r="G53" s="70">
        <f t="shared" si="9"/>
        <v>4</v>
      </c>
      <c r="H53" s="70" t="str">
        <f t="shared" si="9"/>
        <v/>
      </c>
      <c r="I53" s="70" t="str">
        <f t="shared" si="9"/>
        <v/>
      </c>
      <c r="J53" s="70" t="str">
        <f t="shared" si="9"/>
        <v/>
      </c>
      <c r="K53" s="70">
        <f t="shared" si="9"/>
        <v>45</v>
      </c>
      <c r="L53" s="70" t="str">
        <f t="shared" si="9"/>
        <v/>
      </c>
      <c r="M53" s="70">
        <f t="shared" si="9"/>
        <v>40</v>
      </c>
      <c r="N53" s="70">
        <f t="shared" si="9"/>
        <v>17</v>
      </c>
      <c r="O53" s="70" t="str">
        <f t="shared" si="9"/>
        <v/>
      </c>
      <c r="P53" s="70" t="str">
        <f t="shared" si="9"/>
        <v/>
      </c>
      <c r="Q53" s="70" t="str">
        <f t="shared" si="9"/>
        <v/>
      </c>
      <c r="R53" s="70" t="str">
        <f t="shared" si="9"/>
        <v/>
      </c>
      <c r="S53" s="70" t="str">
        <f t="shared" si="9"/>
        <v/>
      </c>
      <c r="T53" s="70" t="str">
        <f t="shared" si="9"/>
        <v/>
      </c>
      <c r="U53" s="70">
        <f t="shared" si="9"/>
        <v>20</v>
      </c>
      <c r="V53" s="70" t="str">
        <f t="shared" si="9"/>
        <v/>
      </c>
      <c r="W53" s="70">
        <f t="shared" si="9"/>
        <v>19</v>
      </c>
      <c r="X53" s="70" t="str">
        <f t="shared" si="9"/>
        <v/>
      </c>
      <c r="Y53" s="70" t="str">
        <f t="shared" si="9"/>
        <v/>
      </c>
      <c r="Z53" s="70" t="str">
        <f t="shared" si="9"/>
        <v/>
      </c>
      <c r="AA53" s="70" t="str">
        <f t="shared" si="9"/>
        <v/>
      </c>
      <c r="AB53" s="70" t="str">
        <f t="shared" si="9"/>
        <v/>
      </c>
      <c r="AC53" s="70" t="str">
        <f t="shared" si="9"/>
        <v/>
      </c>
      <c r="AD53" s="70" t="str">
        <f t="shared" si="9"/>
        <v/>
      </c>
      <c r="AE53" s="70" t="str">
        <f t="shared" si="9"/>
        <v/>
      </c>
      <c r="AF53" s="70" t="str">
        <f t="shared" si="9"/>
        <v/>
      </c>
      <c r="AG53" s="70" t="str">
        <f t="shared" si="9"/>
        <v/>
      </c>
      <c r="AH53" s="70" t="str">
        <f t="shared" si="9"/>
        <v/>
      </c>
      <c r="AI53" s="70" t="str">
        <f t="shared" si="9"/>
        <v/>
      </c>
      <c r="AJ53" s="70" t="str">
        <f t="shared" si="9"/>
        <v/>
      </c>
      <c r="AK53" s="70" t="str">
        <f t="shared" si="9"/>
        <v/>
      </c>
      <c r="AL53" s="70" t="str">
        <f t="shared" si="9"/>
        <v/>
      </c>
      <c r="AM53" s="70" t="str">
        <f t="shared" si="9"/>
        <v/>
      </c>
      <c r="AN53" s="70" t="str">
        <f t="shared" si="9"/>
        <v/>
      </c>
      <c r="AO53" s="70" t="str">
        <f t="shared" si="9"/>
        <v/>
      </c>
      <c r="AP53" s="70" t="str">
        <f t="shared" si="9"/>
        <v/>
      </c>
      <c r="AQ53" s="70">
        <f t="shared" si="9"/>
        <v>145</v>
      </c>
      <c r="AR53" s="81"/>
      <c r="AS53" s="32">
        <f t="shared" si="9"/>
        <v>295</v>
      </c>
      <c r="AT53" s="71">
        <f t="shared" si="2"/>
        <v>-0.50847457627118642</v>
      </c>
    </row>
    <row r="55" spans="2:46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6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6" hidden="1">
      <c r="B57" s="49" t="s">
        <v>102</v>
      </c>
      <c r="C57" s="50">
        <f>IFERROR(RANK(C59,$C$59:$AP$59,0),"")</f>
        <v>18</v>
      </c>
      <c r="D57" s="50" t="str">
        <f t="shared" ref="D57:AP57" si="10">IFERROR(RANK(D59,$C$59:$AP$59,0),"")</f>
        <v/>
      </c>
      <c r="E57" s="50">
        <f t="shared" si="10"/>
        <v>1</v>
      </c>
      <c r="F57" s="50">
        <f t="shared" si="10"/>
        <v>11</v>
      </c>
      <c r="G57" s="50">
        <f t="shared" si="10"/>
        <v>21</v>
      </c>
      <c r="H57" s="50">
        <f t="shared" si="10"/>
        <v>9</v>
      </c>
      <c r="I57" s="50">
        <f t="shared" si="10"/>
        <v>3</v>
      </c>
      <c r="J57" s="50">
        <f t="shared" si="10"/>
        <v>19</v>
      </c>
      <c r="K57" s="50">
        <f t="shared" si="10"/>
        <v>24</v>
      </c>
      <c r="L57" s="50">
        <f t="shared" si="10"/>
        <v>7</v>
      </c>
      <c r="M57" s="50">
        <f t="shared" si="10"/>
        <v>16</v>
      </c>
      <c r="N57" s="50">
        <f t="shared" si="10"/>
        <v>26</v>
      </c>
      <c r="O57" s="50">
        <f t="shared" si="10"/>
        <v>27</v>
      </c>
      <c r="P57" s="50">
        <f t="shared" si="10"/>
        <v>8</v>
      </c>
      <c r="Q57" s="50">
        <f t="shared" si="10"/>
        <v>25</v>
      </c>
      <c r="R57" s="50">
        <f t="shared" si="10"/>
        <v>12</v>
      </c>
      <c r="S57" s="50">
        <f t="shared" si="10"/>
        <v>15</v>
      </c>
      <c r="T57" s="50">
        <f t="shared" si="10"/>
        <v>2</v>
      </c>
      <c r="U57" s="50">
        <f t="shared" si="10"/>
        <v>17</v>
      </c>
      <c r="V57" s="50">
        <f t="shared" si="10"/>
        <v>5</v>
      </c>
      <c r="W57" s="50">
        <f t="shared" si="10"/>
        <v>20</v>
      </c>
      <c r="X57" s="50">
        <f t="shared" si="10"/>
        <v>22</v>
      </c>
      <c r="Y57" s="50">
        <f t="shared" si="10"/>
        <v>4</v>
      </c>
      <c r="Z57" s="50">
        <f t="shared" si="10"/>
        <v>23</v>
      </c>
      <c r="AA57" s="50">
        <f t="shared" si="10"/>
        <v>10</v>
      </c>
      <c r="AB57" s="50">
        <f t="shared" si="10"/>
        <v>6</v>
      </c>
      <c r="AC57" s="50">
        <f t="shared" si="10"/>
        <v>13</v>
      </c>
      <c r="AD57" s="50">
        <f t="shared" si="10"/>
        <v>14</v>
      </c>
      <c r="AE57" s="50" t="str">
        <f t="shared" si="10"/>
        <v/>
      </c>
      <c r="AF57" s="50" t="str">
        <f t="shared" si="10"/>
        <v/>
      </c>
      <c r="AG57" s="50" t="str">
        <f t="shared" si="10"/>
        <v/>
      </c>
      <c r="AH57" s="50" t="str">
        <f t="shared" si="10"/>
        <v/>
      </c>
      <c r="AI57" s="50" t="str">
        <f t="shared" si="10"/>
        <v/>
      </c>
      <c r="AJ57" s="50" t="str">
        <f t="shared" si="10"/>
        <v/>
      </c>
      <c r="AK57" s="50" t="str">
        <f t="shared" si="10"/>
        <v/>
      </c>
      <c r="AL57" s="50" t="str">
        <f t="shared" si="10"/>
        <v/>
      </c>
      <c r="AM57" s="50" t="str">
        <f t="shared" si="10"/>
        <v/>
      </c>
      <c r="AN57" s="50" t="str">
        <f t="shared" si="10"/>
        <v/>
      </c>
      <c r="AO57" s="50" t="str">
        <f t="shared" si="10"/>
        <v/>
      </c>
      <c r="AP57" s="50" t="str">
        <f t="shared" si="10"/>
        <v/>
      </c>
    </row>
    <row r="58" spans="2:46" hidden="1">
      <c r="C58" s="50" t="str">
        <f>C11</f>
        <v>Ace Seguros</v>
      </c>
      <c r="D58" s="50" t="str">
        <f t="shared" ref="D58:AP58" si="11">D11</f>
        <v>Assurant Chile</v>
      </c>
      <c r="E58" s="50" t="str">
        <f t="shared" si="11"/>
        <v>BCI Seguros</v>
      </c>
      <c r="F58" s="50" t="str">
        <f t="shared" si="11"/>
        <v>Cardif</v>
      </c>
      <c r="G58" s="50" t="str">
        <f t="shared" si="11"/>
        <v>Cesce Chile</v>
      </c>
      <c r="H58" s="50" t="str">
        <f t="shared" si="11"/>
        <v>Chartis</v>
      </c>
      <c r="I58" s="50" t="str">
        <f t="shared" si="11"/>
        <v>Chilena Consolidada</v>
      </c>
      <c r="J58" s="50" t="str">
        <f t="shared" si="11"/>
        <v>Chubb de Chile</v>
      </c>
      <c r="K58" s="50" t="str">
        <f t="shared" si="11"/>
        <v>Coface Chile</v>
      </c>
      <c r="L58" s="50" t="str">
        <f t="shared" si="11"/>
        <v>Consorio Nacional</v>
      </c>
      <c r="M58" s="50" t="str">
        <f t="shared" si="11"/>
        <v>Continental Crédito</v>
      </c>
      <c r="N58" s="50" t="str">
        <f t="shared" si="11"/>
        <v>Euler Hermes</v>
      </c>
      <c r="O58" s="50" t="str">
        <f t="shared" si="11"/>
        <v>FAF International</v>
      </c>
      <c r="P58" s="50" t="str">
        <f t="shared" si="11"/>
        <v>HDI Seguros</v>
      </c>
      <c r="Q58" s="50" t="str">
        <f t="shared" si="11"/>
        <v>Huelen</v>
      </c>
      <c r="R58" s="50" t="str">
        <f t="shared" si="11"/>
        <v>Liberty Seguros</v>
      </c>
      <c r="S58" s="50" t="str">
        <f t="shared" si="11"/>
        <v>M. de Carabineros</v>
      </c>
      <c r="T58" s="50" t="str">
        <f t="shared" si="11"/>
        <v>Magallanes</v>
      </c>
      <c r="U58" s="50" t="str">
        <f t="shared" si="11"/>
        <v>Magallanes Gar. y Cré.</v>
      </c>
      <c r="V58" s="50" t="str">
        <f t="shared" si="11"/>
        <v>Mapfre</v>
      </c>
      <c r="W58" s="50" t="str">
        <f t="shared" si="11"/>
        <v>Mapfre Gar. y Cré.</v>
      </c>
      <c r="X58" s="50" t="str">
        <f t="shared" si="11"/>
        <v>Orion Seguros</v>
      </c>
      <c r="Y58" s="50" t="str">
        <f t="shared" si="11"/>
        <v>Penta Security</v>
      </c>
      <c r="Z58" s="50" t="str">
        <f t="shared" si="11"/>
        <v>QBE Chile</v>
      </c>
      <c r="AA58" s="50" t="str">
        <f t="shared" si="11"/>
        <v>Renta Nacional</v>
      </c>
      <c r="AB58" s="50" t="str">
        <f t="shared" si="11"/>
        <v>RSA Seguros</v>
      </c>
      <c r="AC58" s="50" t="str">
        <f t="shared" si="11"/>
        <v>Zenit Seguros</v>
      </c>
      <c r="AD58" s="50" t="str">
        <f t="shared" si="11"/>
        <v>Zurich Santander</v>
      </c>
      <c r="AE58" s="50" t="str">
        <f t="shared" si="11"/>
        <v/>
      </c>
      <c r="AF58" s="50" t="str">
        <f t="shared" si="11"/>
        <v/>
      </c>
      <c r="AG58" s="50" t="str">
        <f t="shared" si="11"/>
        <v/>
      </c>
      <c r="AH58" s="50" t="str">
        <f t="shared" si="11"/>
        <v/>
      </c>
      <c r="AI58" s="50" t="str">
        <f t="shared" si="11"/>
        <v/>
      </c>
      <c r="AJ58" s="50" t="str">
        <f t="shared" si="11"/>
        <v/>
      </c>
      <c r="AK58" s="50" t="str">
        <f t="shared" si="11"/>
        <v/>
      </c>
      <c r="AL58" s="50" t="str">
        <f t="shared" si="11"/>
        <v/>
      </c>
      <c r="AM58" s="50" t="str">
        <f t="shared" si="11"/>
        <v/>
      </c>
      <c r="AN58" s="50" t="str">
        <f t="shared" si="11"/>
        <v/>
      </c>
      <c r="AO58" s="50" t="str">
        <f t="shared" si="11"/>
        <v/>
      </c>
      <c r="AP58" s="50" t="str">
        <f t="shared" si="11"/>
        <v/>
      </c>
    </row>
    <row r="59" spans="2:46" hidden="1">
      <c r="C59" s="52">
        <f>IFERROR(IF(C55=1,VLOOKUP($B$75,$B$12:$AQ$44,C62+1,FALSE)+C60/1000000,""),"")</f>
        <v>7525.0000399999999</v>
      </c>
      <c r="D59" s="52" t="str">
        <f t="shared" ref="D59:AP59" si="12">IFERROR(IF(D55=1,VLOOKUP($B$75,$B$12:$AQ$44,D62+1,FALSE)+D60/1000000,""),"")</f>
        <v/>
      </c>
      <c r="E59" s="52">
        <f t="shared" si="12"/>
        <v>2471845.0000379998</v>
      </c>
      <c r="F59" s="52">
        <f t="shared" si="12"/>
        <v>73184.000037000005</v>
      </c>
      <c r="G59" s="52">
        <f t="shared" si="12"/>
        <v>1990.0000359999999</v>
      </c>
      <c r="H59" s="52">
        <f t="shared" si="12"/>
        <v>102992.000035</v>
      </c>
      <c r="I59" s="52">
        <f t="shared" si="12"/>
        <v>687033.00003400003</v>
      </c>
      <c r="J59" s="52">
        <f t="shared" si="12"/>
        <v>4187.0000330000003</v>
      </c>
      <c r="K59" s="52">
        <f t="shared" si="12"/>
        <v>45.000031999999997</v>
      </c>
      <c r="L59" s="52">
        <f t="shared" si="12"/>
        <v>514084.000031</v>
      </c>
      <c r="M59" s="52">
        <f t="shared" si="12"/>
        <v>7814.0000300000002</v>
      </c>
      <c r="N59" s="52">
        <f t="shared" si="12"/>
        <v>17.000029000000001</v>
      </c>
      <c r="O59" s="52">
        <f t="shared" si="12"/>
        <v>3.0000279999999999</v>
      </c>
      <c r="P59" s="52">
        <f t="shared" si="12"/>
        <v>141122.000027</v>
      </c>
      <c r="Q59" s="52">
        <f t="shared" si="12"/>
        <v>43.000025999999998</v>
      </c>
      <c r="R59" s="52">
        <f t="shared" si="12"/>
        <v>65284.000025000001</v>
      </c>
      <c r="S59" s="52">
        <f t="shared" si="12"/>
        <v>14510.000024000001</v>
      </c>
      <c r="T59" s="52">
        <f t="shared" si="12"/>
        <v>1080007.0000229999</v>
      </c>
      <c r="U59" s="52">
        <f t="shared" si="12"/>
        <v>7805.0000220000002</v>
      </c>
      <c r="V59" s="52">
        <f t="shared" si="12"/>
        <v>588581.00002100004</v>
      </c>
      <c r="W59" s="52">
        <f t="shared" si="12"/>
        <v>2175.0000199999999</v>
      </c>
      <c r="X59" s="52">
        <f t="shared" si="12"/>
        <v>1447.0000190000001</v>
      </c>
      <c r="Y59" s="52">
        <f t="shared" si="12"/>
        <v>623998.00001800002</v>
      </c>
      <c r="Z59" s="52">
        <f t="shared" si="12"/>
        <v>770.00001699999996</v>
      </c>
      <c r="AA59" s="52">
        <f t="shared" si="12"/>
        <v>98067.000016000005</v>
      </c>
      <c r="AB59" s="52">
        <f t="shared" si="12"/>
        <v>524782.000015</v>
      </c>
      <c r="AC59" s="52">
        <f t="shared" si="12"/>
        <v>58712.000013999997</v>
      </c>
      <c r="AD59" s="52">
        <f t="shared" si="12"/>
        <v>49905.000012999997</v>
      </c>
      <c r="AE59" s="52" t="str">
        <f t="shared" si="12"/>
        <v/>
      </c>
      <c r="AF59" s="52" t="str">
        <f t="shared" si="12"/>
        <v/>
      </c>
      <c r="AG59" s="52" t="str">
        <f t="shared" si="12"/>
        <v/>
      </c>
      <c r="AH59" s="52" t="str">
        <f t="shared" si="12"/>
        <v/>
      </c>
      <c r="AI59" s="52" t="str">
        <f t="shared" si="12"/>
        <v/>
      </c>
      <c r="AJ59" s="52" t="str">
        <f t="shared" si="12"/>
        <v/>
      </c>
      <c r="AK59" s="52" t="str">
        <f t="shared" si="12"/>
        <v/>
      </c>
      <c r="AL59" s="52" t="str">
        <f t="shared" si="12"/>
        <v/>
      </c>
      <c r="AM59" s="52" t="str">
        <f t="shared" si="12"/>
        <v/>
      </c>
      <c r="AN59" s="52" t="str">
        <f t="shared" si="12"/>
        <v/>
      </c>
      <c r="AO59" s="52" t="str">
        <f t="shared" si="12"/>
        <v/>
      </c>
      <c r="AP59" s="52" t="str">
        <f t="shared" si="12"/>
        <v/>
      </c>
    </row>
    <row r="60" spans="2:46" hidden="1">
      <c r="C60" s="50">
        <v>40</v>
      </c>
      <c r="D60" s="50">
        <f>C60-1</f>
        <v>39</v>
      </c>
      <c r="E60" s="50">
        <f t="shared" ref="E60:AP60" si="13">D60-1</f>
        <v>38</v>
      </c>
      <c r="F60" s="50">
        <f t="shared" si="13"/>
        <v>37</v>
      </c>
      <c r="G60" s="50">
        <f t="shared" si="13"/>
        <v>36</v>
      </c>
      <c r="H60" s="50">
        <f t="shared" si="13"/>
        <v>35</v>
      </c>
      <c r="I60" s="50">
        <f t="shared" si="13"/>
        <v>34</v>
      </c>
      <c r="J60" s="50">
        <f t="shared" si="13"/>
        <v>33</v>
      </c>
      <c r="K60" s="50">
        <f t="shared" si="13"/>
        <v>32</v>
      </c>
      <c r="L60" s="50">
        <f t="shared" si="13"/>
        <v>31</v>
      </c>
      <c r="M60" s="50">
        <f t="shared" si="13"/>
        <v>30</v>
      </c>
      <c r="N60" s="50">
        <f t="shared" si="13"/>
        <v>29</v>
      </c>
      <c r="O60" s="50">
        <f t="shared" si="13"/>
        <v>28</v>
      </c>
      <c r="P60" s="50">
        <f t="shared" si="13"/>
        <v>27</v>
      </c>
      <c r="Q60" s="50">
        <f t="shared" si="13"/>
        <v>26</v>
      </c>
      <c r="R60" s="50">
        <f t="shared" si="13"/>
        <v>25</v>
      </c>
      <c r="S60" s="50">
        <f t="shared" si="13"/>
        <v>24</v>
      </c>
      <c r="T60" s="50">
        <f t="shared" si="13"/>
        <v>23</v>
      </c>
      <c r="U60" s="50">
        <f t="shared" si="13"/>
        <v>22</v>
      </c>
      <c r="V60" s="50">
        <f t="shared" si="13"/>
        <v>21</v>
      </c>
      <c r="W60" s="50">
        <f t="shared" si="13"/>
        <v>20</v>
      </c>
      <c r="X60" s="50">
        <f t="shared" si="13"/>
        <v>19</v>
      </c>
      <c r="Y60" s="50">
        <f t="shared" si="13"/>
        <v>18</v>
      </c>
      <c r="Z60" s="50">
        <f t="shared" si="13"/>
        <v>17</v>
      </c>
      <c r="AA60" s="50">
        <f t="shared" si="13"/>
        <v>16</v>
      </c>
      <c r="AB60" s="50">
        <f t="shared" si="13"/>
        <v>15</v>
      </c>
      <c r="AC60" s="50">
        <f t="shared" si="13"/>
        <v>14</v>
      </c>
      <c r="AD60" s="50">
        <f t="shared" si="13"/>
        <v>13</v>
      </c>
      <c r="AE60" s="50">
        <f t="shared" si="13"/>
        <v>12</v>
      </c>
      <c r="AF60" s="50">
        <f t="shared" si="13"/>
        <v>11</v>
      </c>
      <c r="AG60" s="50">
        <f t="shared" si="13"/>
        <v>10</v>
      </c>
      <c r="AH60" s="50">
        <f t="shared" si="13"/>
        <v>9</v>
      </c>
      <c r="AI60" s="50">
        <f t="shared" si="13"/>
        <v>8</v>
      </c>
      <c r="AJ60" s="50">
        <f t="shared" si="13"/>
        <v>7</v>
      </c>
      <c r="AK60" s="50">
        <f t="shared" si="13"/>
        <v>6</v>
      </c>
      <c r="AL60" s="50">
        <f t="shared" si="13"/>
        <v>5</v>
      </c>
      <c r="AM60" s="50">
        <f t="shared" si="13"/>
        <v>4</v>
      </c>
      <c r="AN60" s="50">
        <f t="shared" si="13"/>
        <v>3</v>
      </c>
      <c r="AO60" s="50">
        <f t="shared" si="13"/>
        <v>2</v>
      </c>
      <c r="AP60" s="50">
        <f t="shared" si="13"/>
        <v>1</v>
      </c>
    </row>
    <row r="61" spans="2:46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6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6" hidden="1">
      <c r="C63" s="50" t="str">
        <f>IFERROR(HLOOKUP(C62,$C$57:$AP$58,2,FALSE),"")</f>
        <v>BCI Seguros</v>
      </c>
      <c r="D63" s="50" t="str">
        <f t="shared" ref="D63:AP63" si="14">IFERROR(HLOOKUP(D62,$C$57:$AP$58,2,FALSE),"")</f>
        <v>Magallanes</v>
      </c>
      <c r="E63" s="50" t="str">
        <f t="shared" si="14"/>
        <v>Chilena Consolidada</v>
      </c>
      <c r="F63" s="50" t="str">
        <f t="shared" si="14"/>
        <v>Penta Security</v>
      </c>
      <c r="G63" s="50" t="str">
        <f t="shared" si="14"/>
        <v>Mapfre</v>
      </c>
      <c r="H63" s="50" t="str">
        <f t="shared" si="14"/>
        <v>RSA Seguros</v>
      </c>
      <c r="I63" s="50" t="str">
        <f t="shared" si="14"/>
        <v>Consorio Nacional</v>
      </c>
      <c r="J63" s="50" t="str">
        <f t="shared" si="14"/>
        <v>HDI Seguros</v>
      </c>
      <c r="K63" s="50" t="str">
        <f t="shared" si="14"/>
        <v>Chartis</v>
      </c>
      <c r="L63" s="50" t="str">
        <f t="shared" si="14"/>
        <v>Renta Nacional</v>
      </c>
      <c r="M63" s="50" t="str">
        <f t="shared" si="14"/>
        <v>Cardif</v>
      </c>
      <c r="N63" s="50" t="str">
        <f t="shared" si="14"/>
        <v>Liberty Seguros</v>
      </c>
      <c r="O63" s="50" t="str">
        <f t="shared" si="14"/>
        <v>Zenit Seguros</v>
      </c>
      <c r="P63" s="50" t="str">
        <f t="shared" si="14"/>
        <v>Zurich Santander</v>
      </c>
      <c r="Q63" s="50" t="str">
        <f t="shared" si="14"/>
        <v>M. de Carabineros</v>
      </c>
      <c r="R63" s="50" t="str">
        <f t="shared" si="14"/>
        <v>Continental Crédito</v>
      </c>
      <c r="S63" s="50" t="str">
        <f t="shared" si="14"/>
        <v>Magallanes Gar. y Cré.</v>
      </c>
      <c r="T63" s="50" t="str">
        <f t="shared" si="14"/>
        <v>Ace Seguros</v>
      </c>
      <c r="U63" s="50" t="str">
        <f t="shared" si="14"/>
        <v>Chubb de Chile</v>
      </c>
      <c r="V63" s="50" t="str">
        <f t="shared" si="14"/>
        <v>Mapfre Gar. y Cré.</v>
      </c>
      <c r="W63" s="50" t="str">
        <f t="shared" si="14"/>
        <v>Cesce Chile</v>
      </c>
      <c r="X63" s="50" t="str">
        <f t="shared" si="14"/>
        <v>Orion Seguros</v>
      </c>
      <c r="Y63" s="50" t="str">
        <f t="shared" si="14"/>
        <v>QBE Chile</v>
      </c>
      <c r="Z63" s="50" t="str">
        <f t="shared" si="14"/>
        <v>Coface Chile</v>
      </c>
      <c r="AA63" s="50" t="str">
        <f t="shared" si="14"/>
        <v>Huelen</v>
      </c>
      <c r="AB63" s="50" t="str">
        <f t="shared" si="14"/>
        <v>Euler Hermes</v>
      </c>
      <c r="AC63" s="50" t="str">
        <f t="shared" si="14"/>
        <v>FAF International</v>
      </c>
      <c r="AD63" s="50" t="str">
        <f t="shared" si="14"/>
        <v/>
      </c>
      <c r="AE63" s="50" t="str">
        <f t="shared" si="14"/>
        <v/>
      </c>
      <c r="AF63" s="50" t="str">
        <f t="shared" si="14"/>
        <v/>
      </c>
      <c r="AG63" s="50" t="str">
        <f t="shared" si="14"/>
        <v/>
      </c>
      <c r="AH63" s="50" t="str">
        <f t="shared" si="14"/>
        <v/>
      </c>
      <c r="AI63" s="50" t="str">
        <f t="shared" si="14"/>
        <v/>
      </c>
      <c r="AJ63" s="50" t="str">
        <f t="shared" si="14"/>
        <v/>
      </c>
      <c r="AK63" s="50" t="str">
        <f t="shared" si="14"/>
        <v/>
      </c>
      <c r="AL63" s="50" t="str">
        <f t="shared" si="14"/>
        <v/>
      </c>
      <c r="AM63" s="50" t="str">
        <f t="shared" si="14"/>
        <v/>
      </c>
      <c r="AN63" s="50" t="str">
        <f t="shared" si="14"/>
        <v/>
      </c>
      <c r="AO63" s="50" t="str">
        <f t="shared" si="14"/>
        <v/>
      </c>
      <c r="AP63" s="50" t="str">
        <f t="shared" si="14"/>
        <v/>
      </c>
    </row>
    <row r="64" spans="2:46" hidden="1">
      <c r="C64" s="52">
        <f>IFERROR((HLOOKUP(C62,$C$57:$AP$59,3,FALSE)-HLOOKUP(C62,$C$57:$AP$60,4,FALSE)/1000000)/$C$69,"")</f>
        <v>2471.8449999999998</v>
      </c>
      <c r="D64" s="52">
        <f t="shared" ref="D64:AP64" si="15">IFERROR((HLOOKUP(D62,$C$57:$AP$59,3,FALSE)-HLOOKUP(D62,$C$57:$AP$60,4,FALSE)/1000000)/$C$69,"")</f>
        <v>1080.0070000000001</v>
      </c>
      <c r="E64" s="52">
        <f t="shared" si="15"/>
        <v>687.03300000000002</v>
      </c>
      <c r="F64" s="52">
        <f t="shared" si="15"/>
        <v>623.99800000000005</v>
      </c>
      <c r="G64" s="52">
        <f t="shared" si="15"/>
        <v>588.58100000000002</v>
      </c>
      <c r="H64" s="52">
        <f t="shared" si="15"/>
        <v>524.78200000000004</v>
      </c>
      <c r="I64" s="52">
        <f t="shared" si="15"/>
        <v>514.08399999999995</v>
      </c>
      <c r="J64" s="52">
        <f t="shared" si="15"/>
        <v>141.12200000000001</v>
      </c>
      <c r="K64" s="52">
        <f t="shared" si="15"/>
        <v>102.992</v>
      </c>
      <c r="L64" s="52">
        <f t="shared" si="15"/>
        <v>98.066999999999993</v>
      </c>
      <c r="M64" s="52">
        <f t="shared" si="15"/>
        <v>73.183999999999997</v>
      </c>
      <c r="N64" s="52">
        <f t="shared" si="15"/>
        <v>65.284000000000006</v>
      </c>
      <c r="O64" s="52">
        <f t="shared" si="15"/>
        <v>58.712000000000003</v>
      </c>
      <c r="P64" s="52">
        <f t="shared" si="15"/>
        <v>49.905000000000001</v>
      </c>
      <c r="Q64" s="52">
        <f t="shared" si="15"/>
        <v>14.51</v>
      </c>
      <c r="R64" s="52">
        <f t="shared" si="15"/>
        <v>7.8140000000000001</v>
      </c>
      <c r="S64" s="52">
        <f t="shared" si="15"/>
        <v>7.8049999999999997</v>
      </c>
      <c r="T64" s="52">
        <f t="shared" si="15"/>
        <v>7.5250000000000004</v>
      </c>
      <c r="U64" s="52">
        <f t="shared" si="15"/>
        <v>4.1870000000000003</v>
      </c>
      <c r="V64" s="52">
        <f t="shared" si="15"/>
        <v>2.1749999999999998</v>
      </c>
      <c r="W64" s="52">
        <f t="shared" si="15"/>
        <v>1.99</v>
      </c>
      <c r="X64" s="52">
        <f t="shared" si="15"/>
        <v>1.4470000000000001</v>
      </c>
      <c r="Y64" s="52">
        <f t="shared" si="15"/>
        <v>0.77</v>
      </c>
      <c r="Z64" s="52">
        <f t="shared" si="15"/>
        <v>4.4999999999999998E-2</v>
      </c>
      <c r="AA64" s="52">
        <f t="shared" si="15"/>
        <v>4.2999999999999997E-2</v>
      </c>
      <c r="AB64" s="52">
        <f t="shared" si="15"/>
        <v>1.7000000000000001E-2</v>
      </c>
      <c r="AC64" s="52">
        <f t="shared" si="15"/>
        <v>3.0000000000000001E-3</v>
      </c>
      <c r="AD64" s="52" t="str">
        <f t="shared" si="15"/>
        <v/>
      </c>
      <c r="AE64" s="52" t="str">
        <f t="shared" si="15"/>
        <v/>
      </c>
      <c r="AF64" s="52" t="str">
        <f t="shared" si="15"/>
        <v/>
      </c>
      <c r="AG64" s="52" t="str">
        <f t="shared" si="15"/>
        <v/>
      </c>
      <c r="AH64" s="52" t="str">
        <f t="shared" si="15"/>
        <v/>
      </c>
      <c r="AI64" s="52" t="str">
        <f t="shared" si="15"/>
        <v/>
      </c>
      <c r="AJ64" s="52" t="str">
        <f t="shared" si="15"/>
        <v/>
      </c>
      <c r="AK64" s="52" t="str">
        <f t="shared" si="15"/>
        <v/>
      </c>
      <c r="AL64" s="52" t="str">
        <f t="shared" si="15"/>
        <v/>
      </c>
      <c r="AM64" s="52" t="str">
        <f t="shared" si="15"/>
        <v/>
      </c>
      <c r="AN64" s="52" t="str">
        <f t="shared" si="15"/>
        <v/>
      </c>
      <c r="AO64" s="52" t="str">
        <f t="shared" si="15"/>
        <v/>
      </c>
      <c r="AP64" s="52" t="str">
        <f t="shared" si="15"/>
        <v/>
      </c>
    </row>
    <row r="65" spans="1:42" hidden="1">
      <c r="C65" s="52" t="str">
        <f>IF(ISNUMBER(C64),CONCATENATE(C63," - ",C62),"")</f>
        <v>BCI Seguros - 1</v>
      </c>
      <c r="D65" s="52" t="str">
        <f t="shared" ref="D65:AP65" si="16">IF(ISNUMBER(D64),CONCATENATE(D63," - ",D62),"")</f>
        <v>Magallanes - 2</v>
      </c>
      <c r="E65" s="52" t="str">
        <f t="shared" si="16"/>
        <v>Chilena Consolidada - 3</v>
      </c>
      <c r="F65" s="52" t="str">
        <f t="shared" si="16"/>
        <v>Penta Security - 4</v>
      </c>
      <c r="G65" s="52" t="str">
        <f t="shared" si="16"/>
        <v>Mapfre - 5</v>
      </c>
      <c r="H65" s="52" t="str">
        <f t="shared" si="16"/>
        <v>RSA Seguros - 6</v>
      </c>
      <c r="I65" s="52" t="str">
        <f t="shared" si="16"/>
        <v>Consorio Nacional - 7</v>
      </c>
      <c r="J65" s="52" t="str">
        <f t="shared" si="16"/>
        <v>HDI Seguros - 8</v>
      </c>
      <c r="K65" s="52" t="str">
        <f t="shared" si="16"/>
        <v>Chartis - 9</v>
      </c>
      <c r="L65" s="52" t="str">
        <f t="shared" si="16"/>
        <v>Renta Nacional - 10</v>
      </c>
      <c r="M65" s="52" t="str">
        <f t="shared" si="16"/>
        <v>Cardif - 11</v>
      </c>
      <c r="N65" s="52" t="str">
        <f t="shared" si="16"/>
        <v>Liberty Seguros - 12</v>
      </c>
      <c r="O65" s="52" t="str">
        <f t="shared" si="16"/>
        <v>Zenit Seguros - 13</v>
      </c>
      <c r="P65" s="52" t="str">
        <f t="shared" si="16"/>
        <v>Zurich Santander - 14</v>
      </c>
      <c r="Q65" s="52" t="str">
        <f t="shared" si="16"/>
        <v>M. de Carabineros - 15</v>
      </c>
      <c r="R65" s="52" t="str">
        <f t="shared" si="16"/>
        <v>Continental Crédito - 16</v>
      </c>
      <c r="S65" s="52" t="str">
        <f t="shared" si="16"/>
        <v>Magallanes Gar. y Cré. - 17</v>
      </c>
      <c r="T65" s="52" t="str">
        <f t="shared" si="16"/>
        <v>Ace Seguros - 18</v>
      </c>
      <c r="U65" s="52" t="str">
        <f t="shared" si="16"/>
        <v>Chubb de Chile - 19</v>
      </c>
      <c r="V65" s="52" t="str">
        <f t="shared" si="16"/>
        <v>Mapfre Gar. y Cré. - 20</v>
      </c>
      <c r="W65" s="52" t="str">
        <f t="shared" si="16"/>
        <v>Cesce Chile - 21</v>
      </c>
      <c r="X65" s="52" t="str">
        <f t="shared" si="16"/>
        <v>Orion Seguros - 22</v>
      </c>
      <c r="Y65" s="52" t="str">
        <f t="shared" si="16"/>
        <v>QBE Chile - 23</v>
      </c>
      <c r="Z65" s="52" t="str">
        <f t="shared" si="16"/>
        <v>Coface Chile - 24</v>
      </c>
      <c r="AA65" s="52" t="str">
        <f t="shared" si="16"/>
        <v>Huelen - 25</v>
      </c>
      <c r="AB65" s="52" t="str">
        <f t="shared" si="16"/>
        <v>Euler Hermes - 26</v>
      </c>
      <c r="AC65" s="52" t="str">
        <f t="shared" si="16"/>
        <v>FAF International - 27</v>
      </c>
      <c r="AD65" s="52" t="str">
        <f t="shared" si="16"/>
        <v/>
      </c>
      <c r="AE65" s="52" t="str">
        <f t="shared" si="16"/>
        <v/>
      </c>
      <c r="AF65" s="52" t="str">
        <f t="shared" si="16"/>
        <v/>
      </c>
      <c r="AG65" s="52" t="str">
        <f t="shared" si="16"/>
        <v/>
      </c>
      <c r="AH65" s="52" t="str">
        <f t="shared" si="16"/>
        <v/>
      </c>
      <c r="AI65" s="52" t="str">
        <f t="shared" si="16"/>
        <v/>
      </c>
      <c r="AJ65" s="52" t="str">
        <f t="shared" si="16"/>
        <v/>
      </c>
      <c r="AK65" s="52" t="str">
        <f t="shared" si="16"/>
        <v/>
      </c>
      <c r="AL65" s="52" t="str">
        <f t="shared" si="16"/>
        <v/>
      </c>
      <c r="AM65" s="52" t="str">
        <f t="shared" si="16"/>
        <v/>
      </c>
      <c r="AN65" s="52" t="str">
        <f t="shared" si="16"/>
        <v/>
      </c>
      <c r="AO65" s="52" t="str">
        <f t="shared" si="16"/>
        <v/>
      </c>
      <c r="AP65" s="52" t="str">
        <f t="shared" si="16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17">IF($B$78=D63,D64,"")</f>
        <v/>
      </c>
      <c r="E67" s="52" t="str">
        <f t="shared" si="17"/>
        <v/>
      </c>
      <c r="F67" s="52" t="str">
        <f t="shared" si="17"/>
        <v/>
      </c>
      <c r="G67" s="52" t="str">
        <f t="shared" si="17"/>
        <v/>
      </c>
      <c r="H67" s="52" t="str">
        <f t="shared" si="17"/>
        <v/>
      </c>
      <c r="I67" s="52" t="str">
        <f t="shared" si="17"/>
        <v/>
      </c>
      <c r="J67" s="52" t="str">
        <f t="shared" si="17"/>
        <v/>
      </c>
      <c r="K67" s="52" t="str">
        <f t="shared" si="17"/>
        <v/>
      </c>
      <c r="L67" s="52" t="str">
        <f t="shared" si="17"/>
        <v/>
      </c>
      <c r="M67" s="52" t="str">
        <f t="shared" si="17"/>
        <v/>
      </c>
      <c r="N67" s="52" t="str">
        <f t="shared" si="17"/>
        <v/>
      </c>
      <c r="O67" s="52" t="str">
        <f t="shared" si="17"/>
        <v/>
      </c>
      <c r="P67" s="52" t="str">
        <f t="shared" si="17"/>
        <v/>
      </c>
      <c r="Q67" s="52" t="str">
        <f t="shared" si="17"/>
        <v/>
      </c>
      <c r="R67" s="52" t="str">
        <f t="shared" si="17"/>
        <v/>
      </c>
      <c r="S67" s="52" t="str">
        <f t="shared" si="17"/>
        <v/>
      </c>
      <c r="T67" s="52" t="str">
        <f t="shared" si="17"/>
        <v/>
      </c>
      <c r="U67" s="52" t="str">
        <f t="shared" si="17"/>
        <v/>
      </c>
      <c r="V67" s="52" t="str">
        <f t="shared" si="17"/>
        <v/>
      </c>
      <c r="W67" s="52" t="str">
        <f t="shared" si="17"/>
        <v/>
      </c>
      <c r="X67" s="52" t="str">
        <f t="shared" si="17"/>
        <v/>
      </c>
      <c r="Y67" s="52" t="str">
        <f t="shared" si="17"/>
        <v/>
      </c>
      <c r="Z67" s="52" t="str">
        <f t="shared" si="17"/>
        <v/>
      </c>
      <c r="AA67" s="52" t="str">
        <f t="shared" si="17"/>
        <v/>
      </c>
      <c r="AB67" s="52" t="str">
        <f t="shared" si="17"/>
        <v/>
      </c>
      <c r="AC67" s="52" t="str">
        <f t="shared" si="17"/>
        <v/>
      </c>
      <c r="AD67" s="52" t="str">
        <f t="shared" si="17"/>
        <v/>
      </c>
      <c r="AE67" s="52" t="str">
        <f t="shared" si="17"/>
        <v/>
      </c>
      <c r="AF67" s="52" t="str">
        <f t="shared" si="17"/>
        <v/>
      </c>
      <c r="AG67" s="52" t="str">
        <f t="shared" si="17"/>
        <v/>
      </c>
      <c r="AH67" s="52" t="str">
        <f t="shared" si="17"/>
        <v/>
      </c>
      <c r="AI67" s="52" t="str">
        <f t="shared" si="17"/>
        <v/>
      </c>
      <c r="AJ67" s="52" t="str">
        <f t="shared" si="17"/>
        <v/>
      </c>
      <c r="AK67" s="52" t="str">
        <f t="shared" si="17"/>
        <v/>
      </c>
      <c r="AL67" s="52" t="str">
        <f t="shared" si="17"/>
        <v/>
      </c>
      <c r="AM67" s="52" t="str">
        <f t="shared" si="17"/>
        <v/>
      </c>
      <c r="AN67" s="52" t="str">
        <f t="shared" si="17"/>
        <v/>
      </c>
      <c r="AO67" s="52" t="str">
        <f t="shared" si="17"/>
        <v/>
      </c>
      <c r="AP67" s="52" t="str">
        <f t="shared" si="17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1000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Miles de Pólizas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30.06.2012</v>
      </c>
      <c r="D70" s="37" t="s">
        <v>381</v>
      </c>
      <c r="E70" s="37" t="s">
        <v>382</v>
      </c>
      <c r="F70" s="37" t="s">
        <v>383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30.06.2012</v>
      </c>
      <c r="D71" s="37" t="s">
        <v>381</v>
      </c>
      <c r="E71" s="37" t="s">
        <v>382</v>
      </c>
      <c r="F71" s="37" t="s">
        <v>383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30.06.2012</v>
      </c>
      <c r="D72" s="37" t="s">
        <v>381</v>
      </c>
      <c r="E72" s="37" t="s">
        <v>382</v>
      </c>
      <c r="F72" s="37" t="s">
        <v>383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6</v>
      </c>
      <c r="D109" s="50">
        <f t="shared" ref="D109:AH109" si="18">IFERROR(RANK(D111,$C$111:$AH$111,0),"")</f>
        <v>17</v>
      </c>
      <c r="E109" s="50">
        <f t="shared" si="18"/>
        <v>11</v>
      </c>
      <c r="F109" s="50">
        <f t="shared" si="18"/>
        <v>23</v>
      </c>
      <c r="G109" s="50">
        <f t="shared" si="18"/>
        <v>9</v>
      </c>
      <c r="H109" s="50">
        <f t="shared" si="18"/>
        <v>10</v>
      </c>
      <c r="I109" s="50">
        <f t="shared" si="18"/>
        <v>8</v>
      </c>
      <c r="J109" s="50">
        <f t="shared" si="18"/>
        <v>7</v>
      </c>
      <c r="K109" s="50">
        <f t="shared" si="18"/>
        <v>4</v>
      </c>
      <c r="L109" s="50">
        <f t="shared" si="18"/>
        <v>12</v>
      </c>
      <c r="M109" s="50">
        <f t="shared" si="18"/>
        <v>27</v>
      </c>
      <c r="N109" s="50">
        <f t="shared" si="18"/>
        <v>28</v>
      </c>
      <c r="O109" s="50">
        <f t="shared" si="18"/>
        <v>16</v>
      </c>
      <c r="P109" s="50">
        <f t="shared" si="18"/>
        <v>18</v>
      </c>
      <c r="Q109" s="50">
        <f t="shared" si="18"/>
        <v>21</v>
      </c>
      <c r="R109" s="50">
        <f t="shared" si="18"/>
        <v>19</v>
      </c>
      <c r="S109" s="50">
        <f t="shared" si="18"/>
        <v>24</v>
      </c>
      <c r="T109" s="50">
        <f t="shared" si="18"/>
        <v>26</v>
      </c>
      <c r="U109" s="50">
        <f t="shared" si="18"/>
        <v>20</v>
      </c>
      <c r="V109" s="50">
        <f t="shared" si="18"/>
        <v>3</v>
      </c>
      <c r="W109" s="50">
        <f t="shared" si="18"/>
        <v>13</v>
      </c>
      <c r="X109" s="50">
        <f t="shared" si="18"/>
        <v>25</v>
      </c>
      <c r="Y109" s="50">
        <f t="shared" si="18"/>
        <v>5</v>
      </c>
      <c r="Z109" s="50">
        <f t="shared" si="18"/>
        <v>1</v>
      </c>
      <c r="AA109" s="50">
        <f t="shared" si="18"/>
        <v>15</v>
      </c>
      <c r="AB109" s="50">
        <f t="shared" si="18"/>
        <v>22</v>
      </c>
      <c r="AC109" s="50">
        <f>IFERROR(RANK(AC111,$C$111:$AH$111,0),"")</f>
        <v>31</v>
      </c>
      <c r="AD109" s="50">
        <f>IFERROR(RANK(AD111,$C$111:$AH$111,0),"")</f>
        <v>30</v>
      </c>
      <c r="AE109" s="50" t="str">
        <f t="shared" si="18"/>
        <v/>
      </c>
      <c r="AF109" s="50">
        <f t="shared" si="18"/>
        <v>14</v>
      </c>
      <c r="AG109" s="50">
        <f t="shared" si="18"/>
        <v>29</v>
      </c>
      <c r="AH109" s="50">
        <f t="shared" si="18"/>
        <v>2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19">IFERROR(HLOOKUP($B$129,$C$11:$AQ$44,C114+1,FALSE)+C112/1000000,"")</f>
        <v>298421.00003200001</v>
      </c>
      <c r="D111" s="52">
        <f t="shared" si="19"/>
        <v>18539.000031</v>
      </c>
      <c r="E111" s="52">
        <f t="shared" si="19"/>
        <v>128666.00003</v>
      </c>
      <c r="F111" s="52">
        <f t="shared" si="19"/>
        <v>4107.0000289999998</v>
      </c>
      <c r="G111" s="52">
        <f t="shared" si="19"/>
        <v>147982.00002800001</v>
      </c>
      <c r="H111" s="52">
        <f t="shared" si="19"/>
        <v>142166.000027</v>
      </c>
      <c r="I111" s="52">
        <f t="shared" si="19"/>
        <v>150249.00002599999</v>
      </c>
      <c r="J111" s="52">
        <f t="shared" si="19"/>
        <v>209245.00002499999</v>
      </c>
      <c r="K111" s="52">
        <f t="shared" si="19"/>
        <v>469495.00002400001</v>
      </c>
      <c r="L111" s="52">
        <f t="shared" si="19"/>
        <v>128249.000023</v>
      </c>
      <c r="M111" s="52">
        <f t="shared" si="19"/>
        <v>1503.0000219999999</v>
      </c>
      <c r="N111" s="52">
        <f t="shared" si="19"/>
        <v>293.000021</v>
      </c>
      <c r="O111" s="52">
        <f t="shared" si="19"/>
        <v>25167.000019999999</v>
      </c>
      <c r="P111" s="52">
        <f t="shared" si="19"/>
        <v>14443.000018999999</v>
      </c>
      <c r="Q111" s="52">
        <f t="shared" si="19"/>
        <v>6190.0000179999997</v>
      </c>
      <c r="R111" s="52">
        <f t="shared" si="19"/>
        <v>12806.000017</v>
      </c>
      <c r="S111" s="52">
        <f t="shared" si="19"/>
        <v>3109.000016</v>
      </c>
      <c r="T111" s="52">
        <f t="shared" si="19"/>
        <v>1594.0000150000001</v>
      </c>
      <c r="U111" s="52">
        <f t="shared" si="19"/>
        <v>7476.0000140000002</v>
      </c>
      <c r="V111" s="52">
        <f t="shared" si="19"/>
        <v>515499.00001299998</v>
      </c>
      <c r="W111" s="52">
        <f t="shared" si="19"/>
        <v>104193.000012</v>
      </c>
      <c r="X111" s="52">
        <f t="shared" si="19"/>
        <v>2695.0000110000001</v>
      </c>
      <c r="Y111" s="52">
        <f t="shared" si="19"/>
        <v>368907.00001000002</v>
      </c>
      <c r="Z111" s="52">
        <f t="shared" si="19"/>
        <v>3039145.0000089998</v>
      </c>
      <c r="AA111" s="52">
        <f t="shared" si="19"/>
        <v>26613.000007999999</v>
      </c>
      <c r="AB111" s="52">
        <f t="shared" si="19"/>
        <v>5458.0000069999996</v>
      </c>
      <c r="AC111" s="52">
        <f t="shared" si="19"/>
        <v>71.000005999999999</v>
      </c>
      <c r="AD111" s="52">
        <f t="shared" si="19"/>
        <v>74.000005000000002</v>
      </c>
      <c r="AE111" s="52" t="str">
        <f t="shared" si="19"/>
        <v/>
      </c>
      <c r="AF111" s="52">
        <f t="shared" si="19"/>
        <v>39445.000003000001</v>
      </c>
      <c r="AG111" s="52">
        <f t="shared" si="19"/>
        <v>157.00000199999999</v>
      </c>
      <c r="AH111" s="52">
        <f t="shared" si="19"/>
        <v>1255970.000001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20">D112-1</f>
        <v>30</v>
      </c>
      <c r="F112" s="50">
        <f t="shared" si="20"/>
        <v>29</v>
      </c>
      <c r="G112" s="50">
        <f t="shared" si="20"/>
        <v>28</v>
      </c>
      <c r="H112" s="50">
        <f t="shared" si="20"/>
        <v>27</v>
      </c>
      <c r="I112" s="50">
        <f t="shared" si="20"/>
        <v>26</v>
      </c>
      <c r="J112" s="50">
        <f t="shared" si="20"/>
        <v>25</v>
      </c>
      <c r="K112" s="50">
        <f t="shared" si="20"/>
        <v>24</v>
      </c>
      <c r="L112" s="50">
        <f t="shared" si="20"/>
        <v>23</v>
      </c>
      <c r="M112" s="50">
        <f t="shared" si="20"/>
        <v>22</v>
      </c>
      <c r="N112" s="50">
        <f t="shared" si="20"/>
        <v>21</v>
      </c>
      <c r="O112" s="50">
        <f t="shared" si="20"/>
        <v>20</v>
      </c>
      <c r="P112" s="50">
        <f t="shared" si="20"/>
        <v>19</v>
      </c>
      <c r="Q112" s="50">
        <f t="shared" si="20"/>
        <v>18</v>
      </c>
      <c r="R112" s="50">
        <f t="shared" si="20"/>
        <v>17</v>
      </c>
      <c r="S112" s="50">
        <f t="shared" si="20"/>
        <v>16</v>
      </c>
      <c r="T112" s="50">
        <f t="shared" si="20"/>
        <v>15</v>
      </c>
      <c r="U112" s="50">
        <f t="shared" si="20"/>
        <v>14</v>
      </c>
      <c r="V112" s="50">
        <f t="shared" si="20"/>
        <v>13</v>
      </c>
      <c r="W112" s="50">
        <f t="shared" si="20"/>
        <v>12</v>
      </c>
      <c r="X112" s="50">
        <f t="shared" si="20"/>
        <v>11</v>
      </c>
      <c r="Y112" s="50">
        <f t="shared" si="20"/>
        <v>10</v>
      </c>
      <c r="Z112" s="50">
        <f t="shared" si="20"/>
        <v>9</v>
      </c>
      <c r="AA112" s="50">
        <f t="shared" si="20"/>
        <v>8</v>
      </c>
      <c r="AB112" s="50">
        <f t="shared" si="20"/>
        <v>7</v>
      </c>
      <c r="AC112" s="50">
        <f t="shared" si="20"/>
        <v>6</v>
      </c>
      <c r="AD112" s="50">
        <f>AC112-1</f>
        <v>5</v>
      </c>
      <c r="AE112" s="50">
        <f t="shared" si="20"/>
        <v>4</v>
      </c>
      <c r="AF112" s="50">
        <f t="shared" si="20"/>
        <v>3</v>
      </c>
      <c r="AG112" s="50">
        <f t="shared" si="20"/>
        <v>2</v>
      </c>
      <c r="AH112" s="50">
        <f t="shared" si="20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24 SOAP</v>
      </c>
      <c r="D115" s="80" t="str">
        <f t="shared" ref="D115:AH115" si="21">IFERROR(HLOOKUP(D114,$C$109:$AP$110,2,FALSE),"")</f>
        <v>50 Otros</v>
      </c>
      <c r="E115" s="80" t="str">
        <f t="shared" si="21"/>
        <v>20 Responsabilidad Civil Vehíc. Mot.</v>
      </c>
      <c r="F115" s="80" t="str">
        <f t="shared" si="21"/>
        <v>9 Daños Físicos Vehíc. Mot. G1 (VP)</v>
      </c>
      <c r="G115" s="80" t="str">
        <f t="shared" si="21"/>
        <v>23 Accidentes Personales</v>
      </c>
      <c r="H115" s="80" t="str">
        <f t="shared" si="21"/>
        <v>1 Incendio</v>
      </c>
      <c r="I115" s="80" t="str">
        <f t="shared" si="21"/>
        <v>8 Robo</v>
      </c>
      <c r="J115" s="80" t="str">
        <f t="shared" si="21"/>
        <v>7 Otros Riesgos Adicionales Incendio</v>
      </c>
      <c r="K115" s="80" t="str">
        <f t="shared" si="21"/>
        <v>5 Riesgos de la Naturaleza</v>
      </c>
      <c r="L115" s="80" t="str">
        <f t="shared" si="21"/>
        <v>6 Terrorismo</v>
      </c>
      <c r="M115" s="80" t="str">
        <f t="shared" si="21"/>
        <v>3 Terremoto</v>
      </c>
      <c r="N115" s="80" t="str">
        <f t="shared" si="21"/>
        <v>10 Daños Físicos Vehíc. Mot. G2 (VC)</v>
      </c>
      <c r="O115" s="80" t="str">
        <f t="shared" si="21"/>
        <v>21 Responsabilidad Civil</v>
      </c>
      <c r="P115" s="80" t="str">
        <f t="shared" si="21"/>
        <v>30 Seguro Agrícola</v>
      </c>
      <c r="Q115" s="80" t="str">
        <f t="shared" si="21"/>
        <v>25 Garantía</v>
      </c>
      <c r="R115" s="80" t="str">
        <f t="shared" si="21"/>
        <v>13 Transporte Terrestre</v>
      </c>
      <c r="S115" s="80" t="str">
        <f t="shared" si="21"/>
        <v>2 Pérdida de Benef. por Incendio</v>
      </c>
      <c r="T115" s="80" t="str">
        <f t="shared" si="21"/>
        <v>14 Transporte Marítimo</v>
      </c>
      <c r="U115" s="80" t="str">
        <f t="shared" si="21"/>
        <v>16 Equipo Móvil Contratista</v>
      </c>
      <c r="V115" s="80" t="str">
        <f t="shared" si="21"/>
        <v>19 Equipo Electrónico</v>
      </c>
      <c r="W115" s="80" t="str">
        <f t="shared" si="21"/>
        <v>15 Transporte Aéreo</v>
      </c>
      <c r="X115" s="80" t="str">
        <f t="shared" si="21"/>
        <v>26 Fidelidad</v>
      </c>
      <c r="Y115" s="80" t="str">
        <f t="shared" si="21"/>
        <v>4 Pérdida de Benef. por Terremoto</v>
      </c>
      <c r="Z115" s="80" t="str">
        <f t="shared" si="21"/>
        <v>17 Todo Riesgo Construc. y Montaje</v>
      </c>
      <c r="AA115" s="80" t="str">
        <f t="shared" si="21"/>
        <v>22 Multiriesgos</v>
      </c>
      <c r="AB115" s="80" t="str">
        <f t="shared" si="21"/>
        <v>18 Avería de Maquinaria</v>
      </c>
      <c r="AC115" s="80" t="str">
        <f t="shared" si="21"/>
        <v>11 Casco Marítimo</v>
      </c>
      <c r="AD115" s="80" t="str">
        <f t="shared" si="21"/>
        <v>12 Casco Aéreo</v>
      </c>
      <c r="AE115" s="80" t="str">
        <f t="shared" si="21"/>
        <v>35 Seguro Salud</v>
      </c>
      <c r="AF115" s="80" t="str">
        <f t="shared" si="21"/>
        <v>28 Seguro de Crédito a la Exportación</v>
      </c>
      <c r="AG115" s="80" t="str">
        <f t="shared" si="21"/>
        <v>27 Seguro de Crédito por Ventas a Plazo</v>
      </c>
      <c r="AH115" s="80" t="str">
        <f t="shared" si="21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3039.145</v>
      </c>
      <c r="D116" s="52">
        <f t="shared" ref="D116:AH116" si="22">IFERROR((HLOOKUP(D114,$C$109:$AP$111,3,FALSE)-HLOOKUP(D114,$C$109:$AP$112,4,FALSE)/1000000)/$C$123,"")</f>
        <v>1255.97</v>
      </c>
      <c r="E116" s="52">
        <f t="shared" si="22"/>
        <v>515.49900000000002</v>
      </c>
      <c r="F116" s="52">
        <f t="shared" si="22"/>
        <v>469.495</v>
      </c>
      <c r="G116" s="52">
        <f t="shared" si="22"/>
        <v>368.90699999999998</v>
      </c>
      <c r="H116" s="52">
        <f t="shared" si="22"/>
        <v>298.42099999999999</v>
      </c>
      <c r="I116" s="52">
        <f t="shared" si="22"/>
        <v>209.245</v>
      </c>
      <c r="J116" s="52">
        <f t="shared" si="22"/>
        <v>150.249</v>
      </c>
      <c r="K116" s="52">
        <f t="shared" si="22"/>
        <v>147.982</v>
      </c>
      <c r="L116" s="52">
        <f t="shared" si="22"/>
        <v>142.166</v>
      </c>
      <c r="M116" s="52">
        <f t="shared" si="22"/>
        <v>128.666</v>
      </c>
      <c r="N116" s="52">
        <f t="shared" si="22"/>
        <v>128.249</v>
      </c>
      <c r="O116" s="52">
        <f t="shared" si="22"/>
        <v>104.193</v>
      </c>
      <c r="P116" s="52">
        <f t="shared" si="22"/>
        <v>39.445</v>
      </c>
      <c r="Q116" s="52">
        <f t="shared" si="22"/>
        <v>26.613</v>
      </c>
      <c r="R116" s="52">
        <f t="shared" si="22"/>
        <v>25.167000000000002</v>
      </c>
      <c r="S116" s="52">
        <f t="shared" si="22"/>
        <v>18.539000000000001</v>
      </c>
      <c r="T116" s="52">
        <f t="shared" si="22"/>
        <v>14.443</v>
      </c>
      <c r="U116" s="52">
        <f t="shared" si="22"/>
        <v>12.805999999999999</v>
      </c>
      <c r="V116" s="52">
        <f t="shared" si="22"/>
        <v>7.476</v>
      </c>
      <c r="W116" s="52">
        <f t="shared" si="22"/>
        <v>6.19</v>
      </c>
      <c r="X116" s="52">
        <f t="shared" si="22"/>
        <v>5.4580000000000002</v>
      </c>
      <c r="Y116" s="52">
        <f t="shared" si="22"/>
        <v>4.1070000000000002</v>
      </c>
      <c r="Z116" s="52">
        <f t="shared" si="22"/>
        <v>3.109</v>
      </c>
      <c r="AA116" s="52">
        <f t="shared" si="22"/>
        <v>2.6949999999999998</v>
      </c>
      <c r="AB116" s="52">
        <f t="shared" si="22"/>
        <v>1.5940000000000001</v>
      </c>
      <c r="AC116" s="52">
        <f t="shared" si="22"/>
        <v>1.5029999999999999</v>
      </c>
      <c r="AD116" s="52">
        <f t="shared" si="22"/>
        <v>0.29299999999999998</v>
      </c>
      <c r="AE116" s="52">
        <f t="shared" si="22"/>
        <v>0.157</v>
      </c>
      <c r="AF116" s="52">
        <f t="shared" si="22"/>
        <v>7.3999999999999996E-2</v>
      </c>
      <c r="AG116" s="52">
        <f t="shared" si="22"/>
        <v>7.0999999999999994E-2</v>
      </c>
      <c r="AH116" s="52" t="str">
        <f t="shared" si="22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23">IF($B$132=D115,D116,"")</f>
        <v/>
      </c>
      <c r="E118" s="52" t="str">
        <f t="shared" si="23"/>
        <v/>
      </c>
      <c r="F118" s="52" t="str">
        <f t="shared" si="23"/>
        <v/>
      </c>
      <c r="G118" s="52" t="str">
        <f t="shared" si="23"/>
        <v/>
      </c>
      <c r="H118" s="52" t="str">
        <f t="shared" si="23"/>
        <v/>
      </c>
      <c r="I118" s="52" t="str">
        <f t="shared" si="23"/>
        <v/>
      </c>
      <c r="J118" s="52" t="str">
        <f t="shared" si="23"/>
        <v/>
      </c>
      <c r="K118" s="52" t="str">
        <f t="shared" si="23"/>
        <v/>
      </c>
      <c r="L118" s="52" t="str">
        <f t="shared" si="23"/>
        <v/>
      </c>
      <c r="M118" s="52" t="str">
        <f t="shared" si="23"/>
        <v/>
      </c>
      <c r="N118" s="52" t="str">
        <f t="shared" si="23"/>
        <v/>
      </c>
      <c r="O118" s="52" t="str">
        <f t="shared" si="23"/>
        <v/>
      </c>
      <c r="P118" s="52" t="str">
        <f t="shared" si="23"/>
        <v/>
      </c>
      <c r="Q118" s="52" t="str">
        <f t="shared" si="23"/>
        <v/>
      </c>
      <c r="R118" s="52" t="str">
        <f t="shared" si="23"/>
        <v/>
      </c>
      <c r="S118" s="52" t="str">
        <f t="shared" si="23"/>
        <v/>
      </c>
      <c r="T118" s="52" t="str">
        <f t="shared" si="23"/>
        <v/>
      </c>
      <c r="U118" s="52" t="str">
        <f t="shared" si="23"/>
        <v/>
      </c>
      <c r="V118" s="52" t="str">
        <f t="shared" si="23"/>
        <v/>
      </c>
      <c r="W118" s="52" t="str">
        <f t="shared" si="23"/>
        <v/>
      </c>
      <c r="X118" s="52" t="str">
        <f t="shared" si="23"/>
        <v/>
      </c>
      <c r="Y118" s="52" t="str">
        <f t="shared" si="23"/>
        <v/>
      </c>
      <c r="Z118" s="52" t="str">
        <f t="shared" si="23"/>
        <v/>
      </c>
      <c r="AA118" s="52" t="str">
        <f t="shared" si="23"/>
        <v/>
      </c>
      <c r="AB118" s="52" t="str">
        <f t="shared" si="23"/>
        <v/>
      </c>
      <c r="AC118" s="52" t="str">
        <f t="shared" si="23"/>
        <v/>
      </c>
      <c r="AD118" s="52" t="str">
        <f t="shared" si="23"/>
        <v/>
      </c>
      <c r="AE118" s="52" t="str">
        <f t="shared" si="23"/>
        <v/>
      </c>
      <c r="AF118" s="52" t="str">
        <f t="shared" si="23"/>
        <v/>
      </c>
      <c r="AG118" s="52" t="str">
        <f t="shared" si="23"/>
        <v/>
      </c>
      <c r="AH118" s="52" t="str">
        <f t="shared" si="23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24">IF(C60&gt;$C$121,C58,IF(C60=$C$121,$AQ$11,IF(C60&lt;$C$121,"")))</f>
        <v>Ace Seguros</v>
      </c>
      <c r="D120" s="50" t="str">
        <f t="shared" si="24"/>
        <v>Assurant Chile</v>
      </c>
      <c r="E120" s="50" t="str">
        <f t="shared" si="24"/>
        <v>BCI Seguros</v>
      </c>
      <c r="F120" s="50" t="str">
        <f t="shared" si="24"/>
        <v>Cardif</v>
      </c>
      <c r="G120" s="50" t="str">
        <f t="shared" si="24"/>
        <v>Cesce Chile</v>
      </c>
      <c r="H120" s="50" t="str">
        <f t="shared" si="24"/>
        <v>Chartis</v>
      </c>
      <c r="I120" s="50" t="str">
        <f t="shared" si="24"/>
        <v>Chilena Consolidada</v>
      </c>
      <c r="J120" s="50" t="str">
        <f t="shared" si="24"/>
        <v>Chubb de Chile</v>
      </c>
      <c r="K120" s="50" t="str">
        <f t="shared" si="24"/>
        <v>Coface Chile</v>
      </c>
      <c r="L120" s="50" t="str">
        <f t="shared" si="24"/>
        <v>Consorio Nacional</v>
      </c>
      <c r="M120" s="50" t="str">
        <f t="shared" si="24"/>
        <v>Continental Crédito</v>
      </c>
      <c r="N120" s="50" t="str">
        <f t="shared" si="24"/>
        <v>Euler Hermes</v>
      </c>
      <c r="O120" s="50" t="str">
        <f t="shared" si="24"/>
        <v>FAF International</v>
      </c>
      <c r="P120" s="50" t="str">
        <f t="shared" si="24"/>
        <v>HDI Seguros</v>
      </c>
      <c r="Q120" s="50" t="str">
        <f t="shared" si="24"/>
        <v>Huelen</v>
      </c>
      <c r="R120" s="50" t="str">
        <f t="shared" si="24"/>
        <v>Liberty Seguros</v>
      </c>
      <c r="S120" s="50" t="str">
        <f t="shared" si="24"/>
        <v>M. de Carabineros</v>
      </c>
      <c r="T120" s="50" t="str">
        <f t="shared" si="24"/>
        <v>Magallanes</v>
      </c>
      <c r="U120" s="50" t="str">
        <f t="shared" si="24"/>
        <v>Magallanes Gar. y Cré.</v>
      </c>
      <c r="V120" s="50" t="str">
        <f t="shared" si="24"/>
        <v>Mapfre</v>
      </c>
      <c r="W120" s="50" t="str">
        <f t="shared" si="24"/>
        <v>Mapfre Gar. y Cré.</v>
      </c>
      <c r="X120" s="50" t="str">
        <f t="shared" si="24"/>
        <v>Orion Seguros</v>
      </c>
      <c r="Y120" s="50" t="str">
        <f t="shared" si="24"/>
        <v>Penta Security</v>
      </c>
      <c r="Z120" s="50" t="str">
        <f t="shared" si="24"/>
        <v>QBE Chile</v>
      </c>
      <c r="AA120" s="50" t="str">
        <f t="shared" si="24"/>
        <v>Renta Nacional</v>
      </c>
      <c r="AB120" s="50" t="str">
        <f t="shared" si="24"/>
        <v>RSA Seguros</v>
      </c>
      <c r="AC120" s="50" t="str">
        <f t="shared" si="24"/>
        <v>Zenit Seguros</v>
      </c>
      <c r="AD120" s="50" t="str">
        <f t="shared" si="24"/>
        <v>Zurich Santander</v>
      </c>
      <c r="AE120" s="50" t="str">
        <f t="shared" si="24"/>
        <v>Mercado</v>
      </c>
      <c r="AF120" s="50" t="str">
        <f t="shared" si="24"/>
        <v/>
      </c>
      <c r="AG120" s="50" t="str">
        <f t="shared" si="24"/>
        <v/>
      </c>
      <c r="AH120" s="50" t="str">
        <f t="shared" si="24"/>
        <v/>
      </c>
      <c r="AI120" s="50" t="str">
        <f t="shared" si="24"/>
        <v/>
      </c>
      <c r="AJ120" s="50" t="str">
        <f t="shared" si="24"/>
        <v/>
      </c>
      <c r="AK120" s="50" t="str">
        <f t="shared" si="24"/>
        <v/>
      </c>
      <c r="AL120" s="50" t="str">
        <f t="shared" si="24"/>
        <v/>
      </c>
      <c r="AM120" s="50" t="str">
        <f t="shared" si="24"/>
        <v/>
      </c>
      <c r="AN120" s="50" t="str">
        <f t="shared" si="24"/>
        <v/>
      </c>
      <c r="AO120" s="50" t="str">
        <f t="shared" si="24"/>
        <v/>
      </c>
      <c r="AP120" s="50" t="str">
        <f t="shared" si="24"/>
        <v/>
      </c>
    </row>
    <row r="121" spans="2:43" hidden="1">
      <c r="B121" s="49" t="s">
        <v>388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1000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Miles de Pólizas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30.06.2012</v>
      </c>
      <c r="D124" s="37" t="s">
        <v>381</v>
      </c>
      <c r="E124" s="37" t="s">
        <v>382</v>
      </c>
      <c r="F124" s="37" t="s">
        <v>383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30.06.2012</v>
      </c>
      <c r="D125" s="37" t="s">
        <v>381</v>
      </c>
      <c r="E125" s="37" t="s">
        <v>382</v>
      </c>
      <c r="F125" s="37" t="s">
        <v>383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30.06.2012</v>
      </c>
      <c r="D126" s="37" t="s">
        <v>381</v>
      </c>
      <c r="E126" s="37" t="s">
        <v>382</v>
      </c>
      <c r="F126" s="37" t="s">
        <v>383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387</v>
      </c>
    </row>
    <row r="129" spans="2:2">
      <c r="B129" s="59" t="s">
        <v>341</v>
      </c>
    </row>
    <row r="131" spans="2:2">
      <c r="B131" s="39" t="s">
        <v>386</v>
      </c>
    </row>
    <row r="132" spans="2:2">
      <c r="B132" s="59"/>
    </row>
  </sheetData>
  <sheetProtection sheet="1" objects="1" scenarios="1"/>
  <conditionalFormatting sqref="A1:XFD1048576">
    <cfRule type="cellIs" dxfId="30" priority="1" operator="lessThan">
      <formula>0</formula>
    </cfRule>
  </conditionalFormatting>
  <dataValidations count="5">
    <dataValidation type="list" allowBlank="1" showInputMessage="1" showErrorMessage="1" sqref="B129">
      <formula1>$C$120:$AE$120</formula1>
    </dataValidation>
    <dataValidation type="list" allowBlank="1" showInputMessage="1" showErrorMessage="1" sqref="B132">
      <formula1>$B$11:$B$43</formula1>
    </dataValidation>
    <dataValidation showInputMessage="1" showErrorMessage="1" sqref="E129"/>
    <dataValidation type="list" allowBlank="1" showInputMessage="1" showErrorMessage="1" sqref="B75">
      <formula1>$B$12:$B$44</formula1>
    </dataValidation>
    <dataValidation type="list" allowBlank="1" showInputMessage="1" showErrorMessage="1" sqref="B78">
      <formula1>$B$120:$AD$120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2:AT132"/>
  <sheetViews>
    <sheetView zoomScaleNormal="100"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392</v>
      </c>
    </row>
    <row r="8" spans="2:46" ht="15.75">
      <c r="B8" s="38" t="s">
        <v>352</v>
      </c>
    </row>
    <row r="9" spans="2:46">
      <c r="B9" s="40" t="str">
        <f>Índice!H55</f>
        <v>Cifras al 30.06.2012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30.06.2011</v>
      </c>
      <c r="AT11" s="199" t="s">
        <v>338</v>
      </c>
    </row>
    <row r="12" spans="2:46">
      <c r="B12" s="73" t="s">
        <v>295</v>
      </c>
      <c r="C12" s="46">
        <f>IF('Datos Generales'!C367=0,"",'Datos Generales'!C367)</f>
        <v>1236</v>
      </c>
      <c r="D12" s="46" t="str">
        <f>IF('Datos Generales'!D367=0,"",'Datos Generales'!D367)</f>
        <v/>
      </c>
      <c r="E12" s="46">
        <f>IF('Datos Generales'!E367=0,"",'Datos Generales'!E367)</f>
        <v>127096</v>
      </c>
      <c r="F12" s="46">
        <f>IF('Datos Generales'!F367=0,"",'Datos Generales'!F367)</f>
        <v>680</v>
      </c>
      <c r="G12" s="46" t="str">
        <f>IF('Datos Generales'!G367=0,"",'Datos Generales'!G367)</f>
        <v/>
      </c>
      <c r="H12" s="46">
        <f>IF('Datos Generales'!H367=0,"",'Datos Generales'!H367)</f>
        <v>10577</v>
      </c>
      <c r="I12" s="46">
        <f>IF('Datos Generales'!I367=0,"",'Datos Generales'!I367)</f>
        <v>66782</v>
      </c>
      <c r="J12" s="46">
        <f>IF('Datos Generales'!J367=0,"",'Datos Generales'!J367)</f>
        <v>163</v>
      </c>
      <c r="K12" s="46" t="str">
        <f>IF('Datos Generales'!K367=0,"",'Datos Generales'!K367)</f>
        <v/>
      </c>
      <c r="L12" s="46">
        <f>IF('Datos Generales'!L367=0,"",'Datos Generales'!L367)</f>
        <v>23122</v>
      </c>
      <c r="M12" s="46" t="str">
        <f>IF('Datos Generales'!M367=0,"",'Datos Generales'!M367)</f>
        <v/>
      </c>
      <c r="N12" s="46" t="str">
        <f>IF('Datos Generales'!N367=0,"",'Datos Generales'!N367)</f>
        <v/>
      </c>
      <c r="O12" s="46" t="str">
        <f>IF('Datos Generales'!O367=0,"",'Datos Generales'!O367)</f>
        <v/>
      </c>
      <c r="P12" s="46">
        <f>IF('Datos Generales'!P367=0,"",'Datos Generales'!P367)</f>
        <v>21258</v>
      </c>
      <c r="Q12" s="46">
        <f>IF('Datos Generales'!Q367=0,"",'Datos Generales'!Q367)</f>
        <v>12</v>
      </c>
      <c r="R12" s="46">
        <f>IF('Datos Generales'!R367=0,"",'Datos Generales'!R367)</f>
        <v>24181</v>
      </c>
      <c r="S12" s="46">
        <f>IF('Datos Generales'!S367=0,"",'Datos Generales'!S367)</f>
        <v>30546</v>
      </c>
      <c r="T12" s="46">
        <f>IF('Datos Generales'!T367=0,"",'Datos Generales'!T367)</f>
        <v>23169</v>
      </c>
      <c r="U12" s="46" t="str">
        <f>IF('Datos Generales'!U367=0,"",'Datos Generales'!U367)</f>
        <v/>
      </c>
      <c r="V12" s="46">
        <f>IF('Datos Generales'!V367=0,"",'Datos Generales'!V367)</f>
        <v>46991</v>
      </c>
      <c r="W12" s="46" t="str">
        <f>IF('Datos Generales'!W367=0,"",'Datos Generales'!W367)</f>
        <v/>
      </c>
      <c r="X12" s="46">
        <f>IF('Datos Generales'!X367=0,"",'Datos Generales'!X367)</f>
        <v>131</v>
      </c>
      <c r="Y12" s="46">
        <f>IF('Datos Generales'!Y367=0,"",'Datos Generales'!Y367)</f>
        <v>17944</v>
      </c>
      <c r="Z12" s="46">
        <f>IF('Datos Generales'!Z367=0,"",'Datos Generales'!Z367)</f>
        <v>141</v>
      </c>
      <c r="AA12" s="46">
        <f>IF('Datos Generales'!AA367=0,"",'Datos Generales'!AA367)</f>
        <v>7621</v>
      </c>
      <c r="AB12" s="46">
        <f>IF('Datos Generales'!AB367=0,"",'Datos Generales'!AB367)</f>
        <v>46453</v>
      </c>
      <c r="AC12" s="46">
        <f>IF('Datos Generales'!AC367=0,"",'Datos Generales'!AC367)</f>
        <v>10760</v>
      </c>
      <c r="AD12" s="46" t="str">
        <f>IF('Datos Generales'!AD367=0,"",'Datos Generales'!AD367)</f>
        <v/>
      </c>
      <c r="AE12" s="46" t="str">
        <f>IF('Datos Generales'!AE367=0,"",'Datos Generales'!AE367)</f>
        <v/>
      </c>
      <c r="AF12" s="46" t="str">
        <f>IF('Datos Generales'!AF367=0,"",'Datos Generales'!AF367)</f>
        <v/>
      </c>
      <c r="AG12" s="46" t="str">
        <f>IF('Datos Generales'!AG367=0,"",'Datos Generales'!AG367)</f>
        <v/>
      </c>
      <c r="AH12" s="46" t="str">
        <f>IF('Datos Generales'!AH367=0,"",'Datos Generales'!AH367)</f>
        <v/>
      </c>
      <c r="AI12" s="46" t="str">
        <f>IF('Datos Generales'!AI367=0,"",'Datos Generales'!AI367)</f>
        <v/>
      </c>
      <c r="AJ12" s="46" t="str">
        <f>IF('Datos Generales'!AJ367=0,"",'Datos Generales'!AJ367)</f>
        <v/>
      </c>
      <c r="AK12" s="46" t="str">
        <f>IF('Datos Generales'!AK367=0,"",'Datos Generales'!AK367)</f>
        <v/>
      </c>
      <c r="AL12" s="46" t="str">
        <f>IF('Datos Generales'!AL367=0,"",'Datos Generales'!AL367)</f>
        <v/>
      </c>
      <c r="AM12" s="46" t="str">
        <f>IF('Datos Generales'!AM367=0,"",'Datos Generales'!AM367)</f>
        <v/>
      </c>
      <c r="AN12" s="46" t="str">
        <f>IF('Datos Generales'!AN367=0,"",'Datos Generales'!AN367)</f>
        <v/>
      </c>
      <c r="AO12" s="46" t="str">
        <f>IF('Datos Generales'!AO367=0,"",'Datos Generales'!AO367)</f>
        <v/>
      </c>
      <c r="AP12" s="46" t="str">
        <f>IF('Datos Generales'!AP367=0,"",'Datos Generales'!AP367)</f>
        <v/>
      </c>
      <c r="AQ12" s="46">
        <f>IF('Datos Generales'!AQ367=0,"",'Datos Generales'!AQ367)</f>
        <v>458863</v>
      </c>
      <c r="AS12" s="46">
        <f>'Datos Generales'!AS328</f>
        <v>274985</v>
      </c>
      <c r="AT12" s="71">
        <f t="shared" ref="AT12:AT44" si="0">IFERROR(AQ12/AS12-1,"")</f>
        <v>0.66868374638616657</v>
      </c>
    </row>
    <row r="13" spans="2:46">
      <c r="B13" s="73" t="s">
        <v>296</v>
      </c>
      <c r="C13" s="46">
        <f>IF('Datos Generales'!C368=0,"",'Datos Generales'!C368)</f>
        <v>177</v>
      </c>
      <c r="D13" s="46" t="str">
        <f>IF('Datos Generales'!D368=0,"",'Datos Generales'!D368)</f>
        <v/>
      </c>
      <c r="E13" s="46">
        <f>IF('Datos Generales'!E368=0,"",'Datos Generales'!E368)</f>
        <v>4386</v>
      </c>
      <c r="F13" s="46" t="str">
        <f>IF('Datos Generales'!F368=0,"",'Datos Generales'!F368)</f>
        <v/>
      </c>
      <c r="G13" s="46" t="str">
        <f>IF('Datos Generales'!G368=0,"",'Datos Generales'!G368)</f>
        <v/>
      </c>
      <c r="H13" s="46">
        <f>IF('Datos Generales'!H368=0,"",'Datos Generales'!H368)</f>
        <v>672</v>
      </c>
      <c r="I13" s="46">
        <f>IF('Datos Generales'!I368=0,"",'Datos Generales'!I368)</f>
        <v>1250</v>
      </c>
      <c r="J13" s="46">
        <f>IF('Datos Generales'!J368=0,"",'Datos Generales'!J368)</f>
        <v>57</v>
      </c>
      <c r="K13" s="46" t="str">
        <f>IF('Datos Generales'!K368=0,"",'Datos Generales'!K368)</f>
        <v/>
      </c>
      <c r="L13" s="46">
        <f>IF('Datos Generales'!L368=0,"",'Datos Generales'!L368)</f>
        <v>72</v>
      </c>
      <c r="M13" s="46" t="str">
        <f>IF('Datos Generales'!M368=0,"",'Datos Generales'!M368)</f>
        <v/>
      </c>
      <c r="N13" s="46" t="str">
        <f>IF('Datos Generales'!N368=0,"",'Datos Generales'!N368)</f>
        <v/>
      </c>
      <c r="O13" s="46" t="str">
        <f>IF('Datos Generales'!O368=0,"",'Datos Generales'!O368)</f>
        <v/>
      </c>
      <c r="P13" s="46">
        <f>IF('Datos Generales'!P368=0,"",'Datos Generales'!P368)</f>
        <v>15763</v>
      </c>
      <c r="Q13" s="46" t="str">
        <f>IF('Datos Generales'!Q368=0,"",'Datos Generales'!Q368)</f>
        <v/>
      </c>
      <c r="R13" s="46">
        <f>IF('Datos Generales'!R368=0,"",'Datos Generales'!R368)</f>
        <v>866</v>
      </c>
      <c r="S13" s="46" t="str">
        <f>IF('Datos Generales'!S368=0,"",'Datos Generales'!S368)</f>
        <v/>
      </c>
      <c r="T13" s="46">
        <f>IF('Datos Generales'!T368=0,"",'Datos Generales'!T368)</f>
        <v>1085</v>
      </c>
      <c r="U13" s="46" t="str">
        <f>IF('Datos Generales'!U368=0,"",'Datos Generales'!U368)</f>
        <v/>
      </c>
      <c r="V13" s="46">
        <f>IF('Datos Generales'!V368=0,"",'Datos Generales'!V368)</f>
        <v>1852</v>
      </c>
      <c r="W13" s="46" t="str">
        <f>IF('Datos Generales'!W368=0,"",'Datos Generales'!W368)</f>
        <v/>
      </c>
      <c r="X13" s="46">
        <f>IF('Datos Generales'!X368=0,"",'Datos Generales'!X368)</f>
        <v>22</v>
      </c>
      <c r="Y13" s="46">
        <f>IF('Datos Generales'!Y368=0,"",'Datos Generales'!Y368)</f>
        <v>1310</v>
      </c>
      <c r="Z13" s="46">
        <f>IF('Datos Generales'!Z368=0,"",'Datos Generales'!Z368)</f>
        <v>27</v>
      </c>
      <c r="AA13" s="46">
        <f>IF('Datos Generales'!AA368=0,"",'Datos Generales'!AA368)</f>
        <v>647</v>
      </c>
      <c r="AB13" s="46">
        <f>IF('Datos Generales'!AB368=0,"",'Datos Generales'!AB368)</f>
        <v>2009</v>
      </c>
      <c r="AC13" s="46">
        <f>IF('Datos Generales'!AC368=0,"",'Datos Generales'!AC368)</f>
        <v>1</v>
      </c>
      <c r="AD13" s="46" t="str">
        <f>IF('Datos Generales'!AD368=0,"",'Datos Generales'!AD368)</f>
        <v/>
      </c>
      <c r="AE13" s="46" t="str">
        <f>IF('Datos Generales'!AE368=0,"",'Datos Generales'!AE368)</f>
        <v/>
      </c>
      <c r="AF13" s="46" t="str">
        <f>IF('Datos Generales'!AF368=0,"",'Datos Generales'!AF368)</f>
        <v/>
      </c>
      <c r="AG13" s="46" t="str">
        <f>IF('Datos Generales'!AG368=0,"",'Datos Generales'!AG368)</f>
        <v/>
      </c>
      <c r="AH13" s="46" t="str">
        <f>IF('Datos Generales'!AH368=0,"",'Datos Generales'!AH368)</f>
        <v/>
      </c>
      <c r="AI13" s="46" t="str">
        <f>IF('Datos Generales'!AI368=0,"",'Datos Generales'!AI368)</f>
        <v/>
      </c>
      <c r="AJ13" s="46" t="str">
        <f>IF('Datos Generales'!AJ368=0,"",'Datos Generales'!AJ368)</f>
        <v/>
      </c>
      <c r="AK13" s="46" t="str">
        <f>IF('Datos Generales'!AK368=0,"",'Datos Generales'!AK368)</f>
        <v/>
      </c>
      <c r="AL13" s="46" t="str">
        <f>IF('Datos Generales'!AL368=0,"",'Datos Generales'!AL368)</f>
        <v/>
      </c>
      <c r="AM13" s="46" t="str">
        <f>IF('Datos Generales'!AM368=0,"",'Datos Generales'!AM368)</f>
        <v/>
      </c>
      <c r="AN13" s="46" t="str">
        <f>IF('Datos Generales'!AN368=0,"",'Datos Generales'!AN368)</f>
        <v/>
      </c>
      <c r="AO13" s="46" t="str">
        <f>IF('Datos Generales'!AO368=0,"",'Datos Generales'!AO368)</f>
        <v/>
      </c>
      <c r="AP13" s="46" t="str">
        <f>IF('Datos Generales'!AP368=0,"",'Datos Generales'!AP368)</f>
        <v/>
      </c>
      <c r="AQ13" s="46">
        <f>IF('Datos Generales'!AQ368=0,"",'Datos Generales'!AQ368)</f>
        <v>30196</v>
      </c>
      <c r="AS13" s="46">
        <f>'Datos Generales'!AS329</f>
        <v>27799</v>
      </c>
      <c r="AT13" s="71">
        <f t="shared" si="0"/>
        <v>8.6226123241843311E-2</v>
      </c>
    </row>
    <row r="14" spans="2:46">
      <c r="B14" s="73" t="s">
        <v>297</v>
      </c>
      <c r="C14" s="46">
        <f>IF('Datos Generales'!C369=0,"",'Datos Generales'!C369)</f>
        <v>1009</v>
      </c>
      <c r="D14" s="46" t="str">
        <f>IF('Datos Generales'!D369=0,"",'Datos Generales'!D369)</f>
        <v/>
      </c>
      <c r="E14" s="46">
        <f>IF('Datos Generales'!E369=0,"",'Datos Generales'!E369)</f>
        <v>64975</v>
      </c>
      <c r="F14" s="46">
        <f>IF('Datos Generales'!F369=0,"",'Datos Generales'!F369)</f>
        <v>56</v>
      </c>
      <c r="G14" s="46" t="str">
        <f>IF('Datos Generales'!G369=0,"",'Datos Generales'!G369)</f>
        <v/>
      </c>
      <c r="H14" s="46">
        <f>IF('Datos Generales'!H369=0,"",'Datos Generales'!H369)</f>
        <v>3692</v>
      </c>
      <c r="I14" s="46">
        <f>IF('Datos Generales'!I369=0,"",'Datos Generales'!I369)</f>
        <v>24661</v>
      </c>
      <c r="J14" s="46">
        <f>IF('Datos Generales'!J369=0,"",'Datos Generales'!J369)</f>
        <v>154</v>
      </c>
      <c r="K14" s="46" t="str">
        <f>IF('Datos Generales'!K369=0,"",'Datos Generales'!K369)</f>
        <v/>
      </c>
      <c r="L14" s="46">
        <f>IF('Datos Generales'!L369=0,"",'Datos Generales'!L369)</f>
        <v>5853</v>
      </c>
      <c r="M14" s="46" t="str">
        <f>IF('Datos Generales'!M369=0,"",'Datos Generales'!M369)</f>
        <v/>
      </c>
      <c r="N14" s="46" t="str">
        <f>IF('Datos Generales'!N369=0,"",'Datos Generales'!N369)</f>
        <v/>
      </c>
      <c r="O14" s="46" t="str">
        <f>IF('Datos Generales'!O369=0,"",'Datos Generales'!O369)</f>
        <v/>
      </c>
      <c r="P14" s="46">
        <f>IF('Datos Generales'!P369=0,"",'Datos Generales'!P369)</f>
        <v>6943</v>
      </c>
      <c r="Q14" s="46" t="str">
        <f>IF('Datos Generales'!Q369=0,"",'Datos Generales'!Q369)</f>
        <v/>
      </c>
      <c r="R14" s="46">
        <f>IF('Datos Generales'!R369=0,"",'Datos Generales'!R369)</f>
        <v>14085</v>
      </c>
      <c r="S14" s="46">
        <f>IF('Datos Generales'!S369=0,"",'Datos Generales'!S369)</f>
        <v>239</v>
      </c>
      <c r="T14" s="46">
        <f>IF('Datos Generales'!T369=0,"",'Datos Generales'!T369)</f>
        <v>10035</v>
      </c>
      <c r="U14" s="46" t="str">
        <f>IF('Datos Generales'!U369=0,"",'Datos Generales'!U369)</f>
        <v/>
      </c>
      <c r="V14" s="46">
        <f>IF('Datos Generales'!V369=0,"",'Datos Generales'!V369)</f>
        <v>17069</v>
      </c>
      <c r="W14" s="46" t="str">
        <f>IF('Datos Generales'!W369=0,"",'Datos Generales'!W369)</f>
        <v/>
      </c>
      <c r="X14" s="46">
        <f>IF('Datos Generales'!X369=0,"",'Datos Generales'!X369)</f>
        <v>117</v>
      </c>
      <c r="Y14" s="46">
        <f>IF('Datos Generales'!Y369=0,"",'Datos Generales'!Y369)</f>
        <v>7360</v>
      </c>
      <c r="Z14" s="46">
        <f>IF('Datos Generales'!Z369=0,"",'Datos Generales'!Z369)</f>
        <v>141</v>
      </c>
      <c r="AA14" s="46">
        <f>IF('Datos Generales'!AA369=0,"",'Datos Generales'!AA369)</f>
        <v>3416</v>
      </c>
      <c r="AB14" s="46">
        <f>IF('Datos Generales'!AB369=0,"",'Datos Generales'!AB369)</f>
        <v>32834</v>
      </c>
      <c r="AC14" s="46">
        <f>IF('Datos Generales'!AC369=0,"",'Datos Generales'!AC369)</f>
        <v>8525</v>
      </c>
      <c r="AD14" s="46">
        <f>IF('Datos Generales'!AD369=0,"",'Datos Generales'!AD369)</f>
        <v>5062</v>
      </c>
      <c r="AE14" s="46" t="str">
        <f>IF('Datos Generales'!AE369=0,"",'Datos Generales'!AE369)</f>
        <v/>
      </c>
      <c r="AF14" s="46" t="str">
        <f>IF('Datos Generales'!AF369=0,"",'Datos Generales'!AF369)</f>
        <v/>
      </c>
      <c r="AG14" s="46" t="str">
        <f>IF('Datos Generales'!AG369=0,"",'Datos Generales'!AG369)</f>
        <v/>
      </c>
      <c r="AH14" s="46" t="str">
        <f>IF('Datos Generales'!AH369=0,"",'Datos Generales'!AH369)</f>
        <v/>
      </c>
      <c r="AI14" s="46" t="str">
        <f>IF('Datos Generales'!AI369=0,"",'Datos Generales'!AI369)</f>
        <v/>
      </c>
      <c r="AJ14" s="46" t="str">
        <f>IF('Datos Generales'!AJ369=0,"",'Datos Generales'!AJ369)</f>
        <v/>
      </c>
      <c r="AK14" s="46" t="str">
        <f>IF('Datos Generales'!AK369=0,"",'Datos Generales'!AK369)</f>
        <v/>
      </c>
      <c r="AL14" s="46" t="str">
        <f>IF('Datos Generales'!AL369=0,"",'Datos Generales'!AL369)</f>
        <v/>
      </c>
      <c r="AM14" s="46" t="str">
        <f>IF('Datos Generales'!AM369=0,"",'Datos Generales'!AM369)</f>
        <v/>
      </c>
      <c r="AN14" s="46" t="str">
        <f>IF('Datos Generales'!AN369=0,"",'Datos Generales'!AN369)</f>
        <v/>
      </c>
      <c r="AO14" s="46" t="str">
        <f>IF('Datos Generales'!AO369=0,"",'Datos Generales'!AO369)</f>
        <v/>
      </c>
      <c r="AP14" s="46" t="str">
        <f>IF('Datos Generales'!AP369=0,"",'Datos Generales'!AP369)</f>
        <v/>
      </c>
      <c r="AQ14" s="46">
        <f>IF('Datos Generales'!AQ369=0,"",'Datos Generales'!AQ369)</f>
        <v>206226</v>
      </c>
      <c r="AS14" s="46">
        <f>'Datos Generales'!AS330</f>
        <v>96420</v>
      </c>
      <c r="AT14" s="71">
        <f t="shared" si="0"/>
        <v>1.1388301182327316</v>
      </c>
    </row>
    <row r="15" spans="2:46">
      <c r="B15" s="73" t="s">
        <v>298</v>
      </c>
      <c r="C15" s="46">
        <f>IF('Datos Generales'!C370=0,"",'Datos Generales'!C370)</f>
        <v>165</v>
      </c>
      <c r="D15" s="46" t="str">
        <f>IF('Datos Generales'!D370=0,"",'Datos Generales'!D370)</f>
        <v/>
      </c>
      <c r="E15" s="46" t="str">
        <f>IF('Datos Generales'!E370=0,"",'Datos Generales'!E370)</f>
        <v/>
      </c>
      <c r="F15" s="46" t="str">
        <f>IF('Datos Generales'!F370=0,"",'Datos Generales'!F370)</f>
        <v/>
      </c>
      <c r="G15" s="46" t="str">
        <f>IF('Datos Generales'!G370=0,"",'Datos Generales'!G370)</f>
        <v/>
      </c>
      <c r="H15" s="46">
        <f>IF('Datos Generales'!H370=0,"",'Datos Generales'!H370)</f>
        <v>784</v>
      </c>
      <c r="I15" s="46" t="str">
        <f>IF('Datos Generales'!I370=0,"",'Datos Generales'!I370)</f>
        <v/>
      </c>
      <c r="J15" s="46">
        <f>IF('Datos Generales'!J370=0,"",'Datos Generales'!J370)</f>
        <v>53</v>
      </c>
      <c r="K15" s="46" t="str">
        <f>IF('Datos Generales'!K370=0,"",'Datos Generales'!K370)</f>
        <v/>
      </c>
      <c r="L15" s="46">
        <f>IF('Datos Generales'!L370=0,"",'Datos Generales'!L370)</f>
        <v>59</v>
      </c>
      <c r="M15" s="46" t="str">
        <f>IF('Datos Generales'!M370=0,"",'Datos Generales'!M370)</f>
        <v/>
      </c>
      <c r="N15" s="46" t="str">
        <f>IF('Datos Generales'!N370=0,"",'Datos Generales'!N370)</f>
        <v/>
      </c>
      <c r="O15" s="46" t="str">
        <f>IF('Datos Generales'!O370=0,"",'Datos Generales'!O370)</f>
        <v/>
      </c>
      <c r="P15" s="46">
        <f>IF('Datos Generales'!P370=0,"",'Datos Generales'!P370)</f>
        <v>99</v>
      </c>
      <c r="Q15" s="46" t="str">
        <f>IF('Datos Generales'!Q370=0,"",'Datos Generales'!Q370)</f>
        <v/>
      </c>
      <c r="R15" s="46">
        <f>IF('Datos Generales'!R370=0,"",'Datos Generales'!R370)</f>
        <v>676</v>
      </c>
      <c r="S15" s="46">
        <f>IF('Datos Generales'!S370=0,"",'Datos Generales'!S370)</f>
        <v>1275</v>
      </c>
      <c r="T15" s="46">
        <f>IF('Datos Generales'!T370=0,"",'Datos Generales'!T370)</f>
        <v>413</v>
      </c>
      <c r="U15" s="46" t="str">
        <f>IF('Datos Generales'!U370=0,"",'Datos Generales'!U370)</f>
        <v/>
      </c>
      <c r="V15" s="46">
        <f>IF('Datos Generales'!V370=0,"",'Datos Generales'!V370)</f>
        <v>792</v>
      </c>
      <c r="W15" s="46" t="str">
        <f>IF('Datos Generales'!W370=0,"",'Datos Generales'!W370)</f>
        <v/>
      </c>
      <c r="X15" s="46" t="str">
        <f>IF('Datos Generales'!X370=0,"",'Datos Generales'!X370)</f>
        <v/>
      </c>
      <c r="Y15" s="46">
        <f>IF('Datos Generales'!Y370=0,"",'Datos Generales'!Y370)</f>
        <v>541</v>
      </c>
      <c r="Z15" s="46">
        <f>IF('Datos Generales'!Z370=0,"",'Datos Generales'!Z370)</f>
        <v>133</v>
      </c>
      <c r="AA15" s="46">
        <f>IF('Datos Generales'!AA370=0,"",'Datos Generales'!AA370)</f>
        <v>3</v>
      </c>
      <c r="AB15" s="46">
        <f>IF('Datos Generales'!AB370=0,"",'Datos Generales'!AB370)</f>
        <v>561</v>
      </c>
      <c r="AC15" s="46" t="str">
        <f>IF('Datos Generales'!AC370=0,"",'Datos Generales'!AC370)</f>
        <v/>
      </c>
      <c r="AD15" s="46" t="str">
        <f>IF('Datos Generales'!AD370=0,"",'Datos Generales'!AD370)</f>
        <v/>
      </c>
      <c r="AE15" s="46" t="str">
        <f>IF('Datos Generales'!AE370=0,"",'Datos Generales'!AE370)</f>
        <v/>
      </c>
      <c r="AF15" s="46" t="str">
        <f>IF('Datos Generales'!AF370=0,"",'Datos Generales'!AF370)</f>
        <v/>
      </c>
      <c r="AG15" s="46" t="str">
        <f>IF('Datos Generales'!AG370=0,"",'Datos Generales'!AG370)</f>
        <v/>
      </c>
      <c r="AH15" s="46" t="str">
        <f>IF('Datos Generales'!AH370=0,"",'Datos Generales'!AH370)</f>
        <v/>
      </c>
      <c r="AI15" s="46" t="str">
        <f>IF('Datos Generales'!AI370=0,"",'Datos Generales'!AI370)</f>
        <v/>
      </c>
      <c r="AJ15" s="46" t="str">
        <f>IF('Datos Generales'!AJ370=0,"",'Datos Generales'!AJ370)</f>
        <v/>
      </c>
      <c r="AK15" s="46" t="str">
        <f>IF('Datos Generales'!AK370=0,"",'Datos Generales'!AK370)</f>
        <v/>
      </c>
      <c r="AL15" s="46" t="str">
        <f>IF('Datos Generales'!AL370=0,"",'Datos Generales'!AL370)</f>
        <v/>
      </c>
      <c r="AM15" s="46" t="str">
        <f>IF('Datos Generales'!AM370=0,"",'Datos Generales'!AM370)</f>
        <v/>
      </c>
      <c r="AN15" s="46" t="str">
        <f>IF('Datos Generales'!AN370=0,"",'Datos Generales'!AN370)</f>
        <v/>
      </c>
      <c r="AO15" s="46" t="str">
        <f>IF('Datos Generales'!AO370=0,"",'Datos Generales'!AO370)</f>
        <v/>
      </c>
      <c r="AP15" s="46" t="str">
        <f>IF('Datos Generales'!AP370=0,"",'Datos Generales'!AP370)</f>
        <v/>
      </c>
      <c r="AQ15" s="46">
        <f>IF('Datos Generales'!AQ370=0,"",'Datos Generales'!AQ370)</f>
        <v>5554</v>
      </c>
      <c r="AS15" s="46">
        <f>'Datos Generales'!AS331</f>
        <v>2229</v>
      </c>
      <c r="AT15" s="71">
        <f t="shared" si="0"/>
        <v>1.4917003140421712</v>
      </c>
    </row>
    <row r="16" spans="2:46">
      <c r="B16" s="73" t="s">
        <v>299</v>
      </c>
      <c r="C16" s="46">
        <f>IF('Datos Generales'!C371=0,"",'Datos Generales'!C371)</f>
        <v>1070</v>
      </c>
      <c r="D16" s="46" t="str">
        <f>IF('Datos Generales'!D371=0,"",'Datos Generales'!D371)</f>
        <v/>
      </c>
      <c r="E16" s="46">
        <f>IF('Datos Generales'!E371=0,"",'Datos Generales'!E371)</f>
        <v>5624</v>
      </c>
      <c r="F16" s="46" t="str">
        <f>IF('Datos Generales'!F371=0,"",'Datos Generales'!F371)</f>
        <v/>
      </c>
      <c r="G16" s="46" t="str">
        <f>IF('Datos Generales'!G371=0,"",'Datos Generales'!G371)</f>
        <v/>
      </c>
      <c r="H16" s="46">
        <f>IF('Datos Generales'!H371=0,"",'Datos Generales'!H371)</f>
        <v>3237</v>
      </c>
      <c r="I16" s="46">
        <f>IF('Datos Generales'!I371=0,"",'Datos Generales'!I371)</f>
        <v>65581</v>
      </c>
      <c r="J16" s="46">
        <f>IF('Datos Generales'!J371=0,"",'Datos Generales'!J371)</f>
        <v>163</v>
      </c>
      <c r="K16" s="46" t="str">
        <f>IF('Datos Generales'!K371=0,"",'Datos Generales'!K371)</f>
        <v/>
      </c>
      <c r="L16" s="46">
        <f>IF('Datos Generales'!L371=0,"",'Datos Generales'!L371)</f>
        <v>23109</v>
      </c>
      <c r="M16" s="46" t="str">
        <f>IF('Datos Generales'!M371=0,"",'Datos Generales'!M371)</f>
        <v/>
      </c>
      <c r="N16" s="46" t="str">
        <f>IF('Datos Generales'!N371=0,"",'Datos Generales'!N371)</f>
        <v/>
      </c>
      <c r="O16" s="46" t="str">
        <f>IF('Datos Generales'!O371=0,"",'Datos Generales'!O371)</f>
        <v/>
      </c>
      <c r="P16" s="46">
        <f>IF('Datos Generales'!P371=0,"",'Datos Generales'!P371)</f>
        <v>20556</v>
      </c>
      <c r="Q16" s="46" t="str">
        <f>IF('Datos Generales'!Q371=0,"",'Datos Generales'!Q371)</f>
        <v/>
      </c>
      <c r="R16" s="46">
        <f>IF('Datos Generales'!R371=0,"",'Datos Generales'!R371)</f>
        <v>727</v>
      </c>
      <c r="S16" s="46" t="str">
        <f>IF('Datos Generales'!S371=0,"",'Datos Generales'!S371)</f>
        <v/>
      </c>
      <c r="T16" s="46">
        <f>IF('Datos Generales'!T371=0,"",'Datos Generales'!T371)</f>
        <v>22546</v>
      </c>
      <c r="U16" s="46" t="str">
        <f>IF('Datos Generales'!U371=0,"",'Datos Generales'!U371)</f>
        <v/>
      </c>
      <c r="V16" s="46">
        <f>IF('Datos Generales'!V371=0,"",'Datos Generales'!V371)</f>
        <v>21144</v>
      </c>
      <c r="W16" s="46" t="str">
        <f>IF('Datos Generales'!W371=0,"",'Datos Generales'!W371)</f>
        <v/>
      </c>
      <c r="X16" s="46" t="str">
        <f>IF('Datos Generales'!X371=0,"",'Datos Generales'!X371)</f>
        <v/>
      </c>
      <c r="Y16" s="46">
        <f>IF('Datos Generales'!Y371=0,"",'Datos Generales'!Y371)</f>
        <v>17090</v>
      </c>
      <c r="Z16" s="46">
        <f>IF('Datos Generales'!Z371=0,"",'Datos Generales'!Z371)</f>
        <v>26</v>
      </c>
      <c r="AA16" s="46">
        <f>IF('Datos Generales'!AA371=0,"",'Datos Generales'!AA371)</f>
        <v>7376</v>
      </c>
      <c r="AB16" s="46">
        <f>IF('Datos Generales'!AB371=0,"",'Datos Generales'!AB371)</f>
        <v>61195</v>
      </c>
      <c r="AC16" s="46" t="str">
        <f>IF('Datos Generales'!AC371=0,"",'Datos Generales'!AC371)</f>
        <v/>
      </c>
      <c r="AD16" s="46" t="str">
        <f>IF('Datos Generales'!AD371=0,"",'Datos Generales'!AD371)</f>
        <v/>
      </c>
      <c r="AE16" s="46" t="str">
        <f>IF('Datos Generales'!AE371=0,"",'Datos Generales'!AE371)</f>
        <v/>
      </c>
      <c r="AF16" s="46" t="str">
        <f>IF('Datos Generales'!AF371=0,"",'Datos Generales'!AF371)</f>
        <v/>
      </c>
      <c r="AG16" s="46" t="str">
        <f>IF('Datos Generales'!AG371=0,"",'Datos Generales'!AG371)</f>
        <v/>
      </c>
      <c r="AH16" s="46" t="str">
        <f>IF('Datos Generales'!AH371=0,"",'Datos Generales'!AH371)</f>
        <v/>
      </c>
      <c r="AI16" s="46" t="str">
        <f>IF('Datos Generales'!AI371=0,"",'Datos Generales'!AI371)</f>
        <v/>
      </c>
      <c r="AJ16" s="46" t="str">
        <f>IF('Datos Generales'!AJ371=0,"",'Datos Generales'!AJ371)</f>
        <v/>
      </c>
      <c r="AK16" s="46" t="str">
        <f>IF('Datos Generales'!AK371=0,"",'Datos Generales'!AK371)</f>
        <v/>
      </c>
      <c r="AL16" s="46" t="str">
        <f>IF('Datos Generales'!AL371=0,"",'Datos Generales'!AL371)</f>
        <v/>
      </c>
      <c r="AM16" s="46" t="str">
        <f>IF('Datos Generales'!AM371=0,"",'Datos Generales'!AM371)</f>
        <v/>
      </c>
      <c r="AN16" s="46" t="str">
        <f>IF('Datos Generales'!AN371=0,"",'Datos Generales'!AN371)</f>
        <v/>
      </c>
      <c r="AO16" s="46" t="str">
        <f>IF('Datos Generales'!AO371=0,"",'Datos Generales'!AO371)</f>
        <v/>
      </c>
      <c r="AP16" s="46" t="str">
        <f>IF('Datos Generales'!AP371=0,"",'Datos Generales'!AP371)</f>
        <v/>
      </c>
      <c r="AQ16" s="46">
        <f>IF('Datos Generales'!AQ371=0,"",'Datos Generales'!AQ371)</f>
        <v>249444</v>
      </c>
      <c r="AS16" s="46">
        <f>'Datos Generales'!AS332</f>
        <v>172146</v>
      </c>
      <c r="AT16" s="71">
        <f t="shared" si="0"/>
        <v>0.44902582691436344</v>
      </c>
    </row>
    <row r="17" spans="2:46">
      <c r="B17" s="73" t="s">
        <v>300</v>
      </c>
      <c r="C17" s="46">
        <f>IF('Datos Generales'!C372=0,"",'Datos Generales'!C372)</f>
        <v>1073</v>
      </c>
      <c r="D17" s="46" t="str">
        <f>IF('Datos Generales'!D372=0,"",'Datos Generales'!D372)</f>
        <v/>
      </c>
      <c r="E17" s="46">
        <f>IF('Datos Generales'!E372=0,"",'Datos Generales'!E372)</f>
        <v>5041</v>
      </c>
      <c r="F17" s="46" t="str">
        <f>IF('Datos Generales'!F372=0,"",'Datos Generales'!F372)</f>
        <v/>
      </c>
      <c r="G17" s="46" t="str">
        <f>IF('Datos Generales'!G372=0,"",'Datos Generales'!G372)</f>
        <v/>
      </c>
      <c r="H17" s="46">
        <f>IF('Datos Generales'!H372=0,"",'Datos Generales'!H372)</f>
        <v>3582</v>
      </c>
      <c r="I17" s="46">
        <f>IF('Datos Generales'!I372=0,"",'Datos Generales'!I372)</f>
        <v>63486</v>
      </c>
      <c r="J17" s="46">
        <f>IF('Datos Generales'!J372=0,"",'Datos Generales'!J372)</f>
        <v>52</v>
      </c>
      <c r="K17" s="46" t="str">
        <f>IF('Datos Generales'!K372=0,"",'Datos Generales'!K372)</f>
        <v/>
      </c>
      <c r="L17" s="46">
        <f>IF('Datos Generales'!L372=0,"",'Datos Generales'!L372)</f>
        <v>17046</v>
      </c>
      <c r="M17" s="46" t="str">
        <f>IF('Datos Generales'!M372=0,"",'Datos Generales'!M372)</f>
        <v/>
      </c>
      <c r="N17" s="46" t="str">
        <f>IF('Datos Generales'!N372=0,"",'Datos Generales'!N372)</f>
        <v/>
      </c>
      <c r="O17" s="46" t="str">
        <f>IF('Datos Generales'!O372=0,"",'Datos Generales'!O372)</f>
        <v/>
      </c>
      <c r="P17" s="46">
        <f>IF('Datos Generales'!P372=0,"",'Datos Generales'!P372)</f>
        <v>20597</v>
      </c>
      <c r="Q17" s="46" t="str">
        <f>IF('Datos Generales'!Q372=0,"",'Datos Generales'!Q372)</f>
        <v/>
      </c>
      <c r="R17" s="46">
        <f>IF('Datos Generales'!R372=0,"",'Datos Generales'!R372)</f>
        <v>104</v>
      </c>
      <c r="S17" s="46">
        <f>IF('Datos Generales'!S372=0,"",'Datos Generales'!S372)</f>
        <v>239</v>
      </c>
      <c r="T17" s="46">
        <f>IF('Datos Generales'!T372=0,"",'Datos Generales'!T372)</f>
        <v>22586</v>
      </c>
      <c r="U17" s="46" t="str">
        <f>IF('Datos Generales'!U372=0,"",'Datos Generales'!U372)</f>
        <v/>
      </c>
      <c r="V17" s="46">
        <f>IF('Datos Generales'!V372=0,"",'Datos Generales'!V372)</f>
        <v>21107</v>
      </c>
      <c r="W17" s="46" t="str">
        <f>IF('Datos Generales'!W372=0,"",'Datos Generales'!W372)</f>
        <v/>
      </c>
      <c r="X17" s="46">
        <f>IF('Datos Generales'!X372=0,"",'Datos Generales'!X372)</f>
        <v>5</v>
      </c>
      <c r="Y17" s="46">
        <f>IF('Datos Generales'!Y372=0,"",'Datos Generales'!Y372)</f>
        <v>16616</v>
      </c>
      <c r="Z17" s="46">
        <f>IF('Datos Generales'!Z372=0,"",'Datos Generales'!Z372)</f>
        <v>141</v>
      </c>
      <c r="AA17" s="46">
        <f>IF('Datos Generales'!AA372=0,"",'Datos Generales'!AA372)</f>
        <v>7231</v>
      </c>
      <c r="AB17" s="46">
        <f>IF('Datos Generales'!AB372=0,"",'Datos Generales'!AB372)</f>
        <v>58692</v>
      </c>
      <c r="AC17" s="46" t="str">
        <f>IF('Datos Generales'!AC372=0,"",'Datos Generales'!AC372)</f>
        <v/>
      </c>
      <c r="AD17" s="46" t="str">
        <f>IF('Datos Generales'!AD372=0,"",'Datos Generales'!AD372)</f>
        <v/>
      </c>
      <c r="AE17" s="46" t="str">
        <f>IF('Datos Generales'!AE372=0,"",'Datos Generales'!AE372)</f>
        <v/>
      </c>
      <c r="AF17" s="46" t="str">
        <f>IF('Datos Generales'!AF372=0,"",'Datos Generales'!AF372)</f>
        <v/>
      </c>
      <c r="AG17" s="46" t="str">
        <f>IF('Datos Generales'!AG372=0,"",'Datos Generales'!AG372)</f>
        <v/>
      </c>
      <c r="AH17" s="46" t="str">
        <f>IF('Datos Generales'!AH372=0,"",'Datos Generales'!AH372)</f>
        <v/>
      </c>
      <c r="AI17" s="46" t="str">
        <f>IF('Datos Generales'!AI372=0,"",'Datos Generales'!AI372)</f>
        <v/>
      </c>
      <c r="AJ17" s="46" t="str">
        <f>IF('Datos Generales'!AJ372=0,"",'Datos Generales'!AJ372)</f>
        <v/>
      </c>
      <c r="AK17" s="46" t="str">
        <f>IF('Datos Generales'!AK372=0,"",'Datos Generales'!AK372)</f>
        <v/>
      </c>
      <c r="AL17" s="46" t="str">
        <f>IF('Datos Generales'!AL372=0,"",'Datos Generales'!AL372)</f>
        <v/>
      </c>
      <c r="AM17" s="46" t="str">
        <f>IF('Datos Generales'!AM372=0,"",'Datos Generales'!AM372)</f>
        <v/>
      </c>
      <c r="AN17" s="46" t="str">
        <f>IF('Datos Generales'!AN372=0,"",'Datos Generales'!AN372)</f>
        <v/>
      </c>
      <c r="AO17" s="46" t="str">
        <f>IF('Datos Generales'!AO372=0,"",'Datos Generales'!AO372)</f>
        <v/>
      </c>
      <c r="AP17" s="46" t="str">
        <f>IF('Datos Generales'!AP372=0,"",'Datos Generales'!AP372)</f>
        <v/>
      </c>
      <c r="AQ17" s="46">
        <f>IF('Datos Generales'!AQ372=0,"",'Datos Generales'!AQ372)</f>
        <v>237598</v>
      </c>
      <c r="AS17" s="46">
        <f>'Datos Generales'!AS333</f>
        <v>176937</v>
      </c>
      <c r="AT17" s="71">
        <f t="shared" si="0"/>
        <v>0.34283954175780074</v>
      </c>
    </row>
    <row r="18" spans="2:46">
      <c r="B18" s="73" t="s">
        <v>301</v>
      </c>
      <c r="C18" s="46">
        <f>IF('Datos Generales'!C373=0,"",'Datos Generales'!C373)</f>
        <v>1115</v>
      </c>
      <c r="D18" s="46" t="str">
        <f>IF('Datos Generales'!D373=0,"",'Datos Generales'!D373)</f>
        <v/>
      </c>
      <c r="E18" s="46">
        <f>IF('Datos Generales'!E373=0,"",'Datos Generales'!E373)</f>
        <v>8697</v>
      </c>
      <c r="F18" s="46" t="str">
        <f>IF('Datos Generales'!F373=0,"",'Datos Generales'!F373)</f>
        <v/>
      </c>
      <c r="G18" s="46" t="str">
        <f>IF('Datos Generales'!G373=0,"",'Datos Generales'!G373)</f>
        <v/>
      </c>
      <c r="H18" s="46">
        <f>IF('Datos Generales'!H373=0,"",'Datos Generales'!H373)</f>
        <v>3379</v>
      </c>
      <c r="I18" s="46">
        <f>IF('Datos Generales'!I373=0,"",'Datos Generales'!I373)</f>
        <v>65554</v>
      </c>
      <c r="J18" s="46">
        <f>IF('Datos Generales'!J373=0,"",'Datos Generales'!J373)</f>
        <v>162</v>
      </c>
      <c r="K18" s="46" t="str">
        <f>IF('Datos Generales'!K373=0,"",'Datos Generales'!K373)</f>
        <v/>
      </c>
      <c r="L18" s="46">
        <f>IF('Datos Generales'!L373=0,"",'Datos Generales'!L373)</f>
        <v>23109</v>
      </c>
      <c r="M18" s="46" t="str">
        <f>IF('Datos Generales'!M373=0,"",'Datos Generales'!M373)</f>
        <v/>
      </c>
      <c r="N18" s="46" t="str">
        <f>IF('Datos Generales'!N373=0,"",'Datos Generales'!N373)</f>
        <v/>
      </c>
      <c r="O18" s="46" t="str">
        <f>IF('Datos Generales'!O373=0,"",'Datos Generales'!O373)</f>
        <v/>
      </c>
      <c r="P18" s="46">
        <f>IF('Datos Generales'!P373=0,"",'Datos Generales'!P373)</f>
        <v>20576</v>
      </c>
      <c r="Q18" s="46" t="str">
        <f>IF('Datos Generales'!Q373=0,"",'Datos Generales'!Q373)</f>
        <v/>
      </c>
      <c r="R18" s="46">
        <f>IF('Datos Generales'!R373=0,"",'Datos Generales'!R373)</f>
        <v>6228</v>
      </c>
      <c r="S18" s="46">
        <f>IF('Datos Generales'!S373=0,"",'Datos Generales'!S373)</f>
        <v>30546</v>
      </c>
      <c r="T18" s="46">
        <f>IF('Datos Generales'!T373=0,"",'Datos Generales'!T373)</f>
        <v>22583</v>
      </c>
      <c r="U18" s="46" t="str">
        <f>IF('Datos Generales'!U373=0,"",'Datos Generales'!U373)</f>
        <v/>
      </c>
      <c r="V18" s="46">
        <f>IF('Datos Generales'!V373=0,"",'Datos Generales'!V373)</f>
        <v>28071</v>
      </c>
      <c r="W18" s="46" t="str">
        <f>IF('Datos Generales'!W373=0,"",'Datos Generales'!W373)</f>
        <v/>
      </c>
      <c r="X18" s="46" t="str">
        <f>IF('Datos Generales'!X373=0,"",'Datos Generales'!X373)</f>
        <v/>
      </c>
      <c r="Y18" s="46">
        <f>IF('Datos Generales'!Y373=0,"",'Datos Generales'!Y373)</f>
        <v>13943</v>
      </c>
      <c r="Z18" s="46">
        <f>IF('Datos Generales'!Z373=0,"",'Datos Generales'!Z373)</f>
        <v>141</v>
      </c>
      <c r="AA18" s="46">
        <f>IF('Datos Generales'!AA373=0,"",'Datos Generales'!AA373)</f>
        <v>7520</v>
      </c>
      <c r="AB18" s="46">
        <f>IF('Datos Generales'!AB373=0,"",'Datos Generales'!AB373)</f>
        <v>58438</v>
      </c>
      <c r="AC18" s="46" t="str">
        <f>IF('Datos Generales'!AC373=0,"",'Datos Generales'!AC373)</f>
        <v/>
      </c>
      <c r="AD18" s="46" t="str">
        <f>IF('Datos Generales'!AD373=0,"",'Datos Generales'!AD373)</f>
        <v/>
      </c>
      <c r="AE18" s="46" t="str">
        <f>IF('Datos Generales'!AE373=0,"",'Datos Generales'!AE373)</f>
        <v/>
      </c>
      <c r="AF18" s="46" t="str">
        <f>IF('Datos Generales'!AF373=0,"",'Datos Generales'!AF373)</f>
        <v/>
      </c>
      <c r="AG18" s="46" t="str">
        <f>IF('Datos Generales'!AG373=0,"",'Datos Generales'!AG373)</f>
        <v/>
      </c>
      <c r="AH18" s="46" t="str">
        <f>IF('Datos Generales'!AH373=0,"",'Datos Generales'!AH373)</f>
        <v/>
      </c>
      <c r="AI18" s="46" t="str">
        <f>IF('Datos Generales'!AI373=0,"",'Datos Generales'!AI373)</f>
        <v/>
      </c>
      <c r="AJ18" s="46" t="str">
        <f>IF('Datos Generales'!AJ373=0,"",'Datos Generales'!AJ373)</f>
        <v/>
      </c>
      <c r="AK18" s="46" t="str">
        <f>IF('Datos Generales'!AK373=0,"",'Datos Generales'!AK373)</f>
        <v/>
      </c>
      <c r="AL18" s="46" t="str">
        <f>IF('Datos Generales'!AL373=0,"",'Datos Generales'!AL373)</f>
        <v/>
      </c>
      <c r="AM18" s="46" t="str">
        <f>IF('Datos Generales'!AM373=0,"",'Datos Generales'!AM373)</f>
        <v/>
      </c>
      <c r="AN18" s="46" t="str">
        <f>IF('Datos Generales'!AN373=0,"",'Datos Generales'!AN373)</f>
        <v/>
      </c>
      <c r="AO18" s="46" t="str">
        <f>IF('Datos Generales'!AO373=0,"",'Datos Generales'!AO373)</f>
        <v/>
      </c>
      <c r="AP18" s="46" t="str">
        <f>IF('Datos Generales'!AP373=0,"",'Datos Generales'!AP373)</f>
        <v/>
      </c>
      <c r="AQ18" s="46">
        <f>IF('Datos Generales'!AQ373=0,"",'Datos Generales'!AQ373)</f>
        <v>290062</v>
      </c>
      <c r="AS18" s="46">
        <f>'Datos Generales'!AS334</f>
        <v>178076</v>
      </c>
      <c r="AT18" s="71">
        <f t="shared" si="0"/>
        <v>0.6288663267368988</v>
      </c>
    </row>
    <row r="19" spans="2:46">
      <c r="B19" s="73" t="s">
        <v>302</v>
      </c>
      <c r="C19" s="46">
        <f>IF('Datos Generales'!C374=0,"",'Datos Generales'!C374)</f>
        <v>739</v>
      </c>
      <c r="D19" s="46" t="str">
        <f>IF('Datos Generales'!D374=0,"",'Datos Generales'!D374)</f>
        <v/>
      </c>
      <c r="E19" s="46">
        <f>IF('Datos Generales'!E374=0,"",'Datos Generales'!E374)</f>
        <v>214312</v>
      </c>
      <c r="F19" s="46">
        <f>IF('Datos Generales'!F374=0,"",'Datos Generales'!F374)</f>
        <v>274936</v>
      </c>
      <c r="G19" s="46" t="str">
        <f>IF('Datos Generales'!G374=0,"",'Datos Generales'!G374)</f>
        <v/>
      </c>
      <c r="H19" s="46">
        <f>IF('Datos Generales'!H374=0,"",'Datos Generales'!H374)</f>
        <v>5664</v>
      </c>
      <c r="I19" s="46">
        <f>IF('Datos Generales'!I374=0,"",'Datos Generales'!I374)</f>
        <v>24068</v>
      </c>
      <c r="J19" s="46">
        <f>IF('Datos Generales'!J374=0,"",'Datos Generales'!J374)</f>
        <v>14</v>
      </c>
      <c r="K19" s="46" t="str">
        <f>IF('Datos Generales'!K374=0,"",'Datos Generales'!K374)</f>
        <v/>
      </c>
      <c r="L19" s="46">
        <f>IF('Datos Generales'!L374=0,"",'Datos Generales'!L374)</f>
        <v>13765</v>
      </c>
      <c r="M19" s="46" t="str">
        <f>IF('Datos Generales'!M374=0,"",'Datos Generales'!M374)</f>
        <v/>
      </c>
      <c r="N19" s="46" t="str">
        <f>IF('Datos Generales'!N374=0,"",'Datos Generales'!N374)</f>
        <v/>
      </c>
      <c r="O19" s="46" t="str">
        <f>IF('Datos Generales'!O374=0,"",'Datos Generales'!O374)</f>
        <v/>
      </c>
      <c r="P19" s="46">
        <f>IF('Datos Generales'!P374=0,"",'Datos Generales'!P374)</f>
        <v>4076</v>
      </c>
      <c r="Q19" s="46" t="str">
        <f>IF('Datos Generales'!Q374=0,"",'Datos Generales'!Q374)</f>
        <v/>
      </c>
      <c r="R19" s="46">
        <f>IF('Datos Generales'!R374=0,"",'Datos Generales'!R374)</f>
        <v>5727</v>
      </c>
      <c r="S19" s="46" t="str">
        <f>IF('Datos Generales'!S374=0,"",'Datos Generales'!S374)</f>
        <v/>
      </c>
      <c r="T19" s="46">
        <f>IF('Datos Generales'!T374=0,"",'Datos Generales'!T374)</f>
        <v>4539</v>
      </c>
      <c r="U19" s="46" t="str">
        <f>IF('Datos Generales'!U374=0,"",'Datos Generales'!U374)</f>
        <v/>
      </c>
      <c r="V19" s="46">
        <f>IF('Datos Generales'!V374=0,"",'Datos Generales'!V374)</f>
        <v>10011</v>
      </c>
      <c r="W19" s="46" t="str">
        <f>IF('Datos Generales'!W374=0,"",'Datos Generales'!W374)</f>
        <v/>
      </c>
      <c r="X19" s="46" t="str">
        <f>IF('Datos Generales'!X374=0,"",'Datos Generales'!X374)</f>
        <v/>
      </c>
      <c r="Y19" s="46">
        <f>IF('Datos Generales'!Y374=0,"",'Datos Generales'!Y374)</f>
        <v>1977</v>
      </c>
      <c r="Z19" s="46" t="str">
        <f>IF('Datos Generales'!Z374=0,"",'Datos Generales'!Z374)</f>
        <v/>
      </c>
      <c r="AA19" s="46">
        <f>IF('Datos Generales'!AA374=0,"",'Datos Generales'!AA374)</f>
        <v>950</v>
      </c>
      <c r="AB19" s="46">
        <f>IF('Datos Generales'!AB374=0,"",'Datos Generales'!AB374)</f>
        <v>21327</v>
      </c>
      <c r="AC19" s="46">
        <f>IF('Datos Generales'!AC374=0,"",'Datos Generales'!AC374)</f>
        <v>12</v>
      </c>
      <c r="AD19" s="46">
        <f>IF('Datos Generales'!AD374=0,"",'Datos Generales'!AD374)</f>
        <v>32726</v>
      </c>
      <c r="AE19" s="46" t="str">
        <f>IF('Datos Generales'!AE374=0,"",'Datos Generales'!AE374)</f>
        <v/>
      </c>
      <c r="AF19" s="46" t="str">
        <f>IF('Datos Generales'!AF374=0,"",'Datos Generales'!AF374)</f>
        <v/>
      </c>
      <c r="AG19" s="46" t="str">
        <f>IF('Datos Generales'!AG374=0,"",'Datos Generales'!AG374)</f>
        <v/>
      </c>
      <c r="AH19" s="46" t="str">
        <f>IF('Datos Generales'!AH374=0,"",'Datos Generales'!AH374)</f>
        <v/>
      </c>
      <c r="AI19" s="46" t="str">
        <f>IF('Datos Generales'!AI374=0,"",'Datos Generales'!AI374)</f>
        <v/>
      </c>
      <c r="AJ19" s="46" t="str">
        <f>IF('Datos Generales'!AJ374=0,"",'Datos Generales'!AJ374)</f>
        <v/>
      </c>
      <c r="AK19" s="46" t="str">
        <f>IF('Datos Generales'!AK374=0,"",'Datos Generales'!AK374)</f>
        <v/>
      </c>
      <c r="AL19" s="46" t="str">
        <f>IF('Datos Generales'!AL374=0,"",'Datos Generales'!AL374)</f>
        <v/>
      </c>
      <c r="AM19" s="46" t="str">
        <f>IF('Datos Generales'!AM374=0,"",'Datos Generales'!AM374)</f>
        <v/>
      </c>
      <c r="AN19" s="46" t="str">
        <f>IF('Datos Generales'!AN374=0,"",'Datos Generales'!AN374)</f>
        <v/>
      </c>
      <c r="AO19" s="46" t="str">
        <f>IF('Datos Generales'!AO374=0,"",'Datos Generales'!AO374)</f>
        <v/>
      </c>
      <c r="AP19" s="46" t="str">
        <f>IF('Datos Generales'!AP374=0,"",'Datos Generales'!AP374)</f>
        <v/>
      </c>
      <c r="AQ19" s="46">
        <f>IF('Datos Generales'!AQ374=0,"",'Datos Generales'!AQ374)</f>
        <v>614843</v>
      </c>
      <c r="AS19" s="46">
        <f>'Datos Generales'!AS335</f>
        <v>291076</v>
      </c>
      <c r="AT19" s="71">
        <f t="shared" si="0"/>
        <v>1.1123108741359644</v>
      </c>
    </row>
    <row r="20" spans="2:46">
      <c r="B20" s="73" t="s">
        <v>303</v>
      </c>
      <c r="C20" s="46" t="str">
        <f>IF('Datos Generales'!C375=0,"",'Datos Generales'!C375)</f>
        <v/>
      </c>
      <c r="D20" s="46" t="str">
        <f>IF('Datos Generales'!D375=0,"",'Datos Generales'!D375)</f>
        <v/>
      </c>
      <c r="E20" s="46">
        <f>IF('Datos Generales'!E375=0,"",'Datos Generales'!E375)</f>
        <v>186531</v>
      </c>
      <c r="F20" s="46" t="str">
        <f>IF('Datos Generales'!F375=0,"",'Datos Generales'!F375)</f>
        <v/>
      </c>
      <c r="G20" s="46" t="str">
        <f>IF('Datos Generales'!G375=0,"",'Datos Generales'!G375)</f>
        <v/>
      </c>
      <c r="H20" s="46">
        <f>IF('Datos Generales'!H375=0,"",'Datos Generales'!H375)</f>
        <v>21608</v>
      </c>
      <c r="I20" s="46">
        <f>IF('Datos Generales'!I375=0,"",'Datos Generales'!I375)</f>
        <v>119635</v>
      </c>
      <c r="J20" s="46" t="str">
        <f>IF('Datos Generales'!J375=0,"",'Datos Generales'!J375)</f>
        <v/>
      </c>
      <c r="K20" s="46" t="str">
        <f>IF('Datos Generales'!K375=0,"",'Datos Generales'!K375)</f>
        <v/>
      </c>
      <c r="L20" s="46">
        <f>IF('Datos Generales'!L375=0,"",'Datos Generales'!L375)</f>
        <v>64937</v>
      </c>
      <c r="M20" s="46" t="str">
        <f>IF('Datos Generales'!M375=0,"",'Datos Generales'!M375)</f>
        <v/>
      </c>
      <c r="N20" s="46" t="str">
        <f>IF('Datos Generales'!N375=0,"",'Datos Generales'!N375)</f>
        <v/>
      </c>
      <c r="O20" s="46" t="str">
        <f>IF('Datos Generales'!O375=0,"",'Datos Generales'!O375)</f>
        <v/>
      </c>
      <c r="P20" s="46">
        <f>IF('Datos Generales'!P375=0,"",'Datos Generales'!P375)</f>
        <v>14786</v>
      </c>
      <c r="Q20" s="46" t="str">
        <f>IF('Datos Generales'!Q375=0,"",'Datos Generales'!Q375)</f>
        <v/>
      </c>
      <c r="R20" s="46">
        <f>IF('Datos Generales'!R375=0,"",'Datos Generales'!R375)</f>
        <v>40791</v>
      </c>
      <c r="S20" s="46" t="str">
        <f>IF('Datos Generales'!S375=0,"",'Datos Generales'!S375)</f>
        <v/>
      </c>
      <c r="T20" s="46">
        <f>IF('Datos Generales'!T375=0,"",'Datos Generales'!T375)</f>
        <v>239251</v>
      </c>
      <c r="U20" s="46" t="str">
        <f>IF('Datos Generales'!U375=0,"",'Datos Generales'!U375)</f>
        <v/>
      </c>
      <c r="V20" s="46">
        <f>IF('Datos Generales'!V375=0,"",'Datos Generales'!V375)</f>
        <v>67636</v>
      </c>
      <c r="W20" s="46" t="str">
        <f>IF('Datos Generales'!W375=0,"",'Datos Generales'!W375)</f>
        <v/>
      </c>
      <c r="X20" s="46" t="str">
        <f>IF('Datos Generales'!X375=0,"",'Datos Generales'!X375)</f>
        <v/>
      </c>
      <c r="Y20" s="46">
        <f>IF('Datos Generales'!Y375=0,"",'Datos Generales'!Y375)</f>
        <v>34759</v>
      </c>
      <c r="Z20" s="46" t="str">
        <f>IF('Datos Generales'!Z375=0,"",'Datos Generales'!Z375)</f>
        <v/>
      </c>
      <c r="AA20" s="46">
        <f>IF('Datos Generales'!AA375=0,"",'Datos Generales'!AA375)</f>
        <v>11818</v>
      </c>
      <c r="AB20" s="46">
        <f>IF('Datos Generales'!AB375=0,"",'Datos Generales'!AB375)</f>
        <v>54921</v>
      </c>
      <c r="AC20" s="46">
        <f>IF('Datos Generales'!AC375=0,"",'Datos Generales'!AC375)</f>
        <v>26105</v>
      </c>
      <c r="AD20" s="46" t="str">
        <f>IF('Datos Generales'!AD375=0,"",'Datos Generales'!AD375)</f>
        <v/>
      </c>
      <c r="AE20" s="46" t="str">
        <f>IF('Datos Generales'!AE375=0,"",'Datos Generales'!AE375)</f>
        <v/>
      </c>
      <c r="AF20" s="46" t="str">
        <f>IF('Datos Generales'!AF375=0,"",'Datos Generales'!AF375)</f>
        <v/>
      </c>
      <c r="AG20" s="46" t="str">
        <f>IF('Datos Generales'!AG375=0,"",'Datos Generales'!AG375)</f>
        <v/>
      </c>
      <c r="AH20" s="46" t="str">
        <f>IF('Datos Generales'!AH375=0,"",'Datos Generales'!AH375)</f>
        <v/>
      </c>
      <c r="AI20" s="46" t="str">
        <f>IF('Datos Generales'!AI375=0,"",'Datos Generales'!AI375)</f>
        <v/>
      </c>
      <c r="AJ20" s="46" t="str">
        <f>IF('Datos Generales'!AJ375=0,"",'Datos Generales'!AJ375)</f>
        <v/>
      </c>
      <c r="AK20" s="46" t="str">
        <f>IF('Datos Generales'!AK375=0,"",'Datos Generales'!AK375)</f>
        <v/>
      </c>
      <c r="AL20" s="46" t="str">
        <f>IF('Datos Generales'!AL375=0,"",'Datos Generales'!AL375)</f>
        <v/>
      </c>
      <c r="AM20" s="46" t="str">
        <f>IF('Datos Generales'!AM375=0,"",'Datos Generales'!AM375)</f>
        <v/>
      </c>
      <c r="AN20" s="46" t="str">
        <f>IF('Datos Generales'!AN375=0,"",'Datos Generales'!AN375)</f>
        <v/>
      </c>
      <c r="AO20" s="46" t="str">
        <f>IF('Datos Generales'!AO375=0,"",'Datos Generales'!AO375)</f>
        <v/>
      </c>
      <c r="AP20" s="46" t="str">
        <f>IF('Datos Generales'!AP375=0,"",'Datos Generales'!AP375)</f>
        <v/>
      </c>
      <c r="AQ20" s="46">
        <f>IF('Datos Generales'!AQ375=0,"",'Datos Generales'!AQ375)</f>
        <v>882778</v>
      </c>
      <c r="AS20" s="46">
        <f>'Datos Generales'!AS336</f>
        <v>447677</v>
      </c>
      <c r="AT20" s="71">
        <f t="shared" si="0"/>
        <v>0.9719083178273622</v>
      </c>
    </row>
    <row r="21" spans="2:46">
      <c r="B21" s="73" t="s">
        <v>304</v>
      </c>
      <c r="C21" s="46" t="str">
        <f>IF('Datos Generales'!C376=0,"",'Datos Generales'!C376)</f>
        <v/>
      </c>
      <c r="D21" s="46" t="str">
        <f>IF('Datos Generales'!D376=0,"",'Datos Generales'!D376)</f>
        <v/>
      </c>
      <c r="E21" s="46">
        <f>IF('Datos Generales'!E376=0,"",'Datos Generales'!E376)</f>
        <v>39086</v>
      </c>
      <c r="F21" s="46" t="str">
        <f>IF('Datos Generales'!F376=0,"",'Datos Generales'!F376)</f>
        <v/>
      </c>
      <c r="G21" s="46" t="str">
        <f>IF('Datos Generales'!G376=0,"",'Datos Generales'!G376)</f>
        <v/>
      </c>
      <c r="H21" s="46">
        <f>IF('Datos Generales'!H376=0,"",'Datos Generales'!H376)</f>
        <v>1200</v>
      </c>
      <c r="I21" s="46">
        <f>IF('Datos Generales'!I376=0,"",'Datos Generales'!I376)</f>
        <v>4669</v>
      </c>
      <c r="J21" s="46" t="str">
        <f>IF('Datos Generales'!J376=0,"",'Datos Generales'!J376)</f>
        <v/>
      </c>
      <c r="K21" s="46" t="str">
        <f>IF('Datos Generales'!K376=0,"",'Datos Generales'!K376)</f>
        <v/>
      </c>
      <c r="L21" s="46">
        <f>IF('Datos Generales'!L376=0,"",'Datos Generales'!L376)</f>
        <v>2625</v>
      </c>
      <c r="M21" s="46" t="str">
        <f>IF('Datos Generales'!M376=0,"",'Datos Generales'!M376)</f>
        <v/>
      </c>
      <c r="N21" s="46" t="str">
        <f>IF('Datos Generales'!N376=0,"",'Datos Generales'!N376)</f>
        <v/>
      </c>
      <c r="O21" s="46" t="str">
        <f>IF('Datos Generales'!O376=0,"",'Datos Generales'!O376)</f>
        <v/>
      </c>
      <c r="P21" s="46">
        <f>IF('Datos Generales'!P376=0,"",'Datos Generales'!P376)</f>
        <v>3955</v>
      </c>
      <c r="Q21" s="46">
        <f>IF('Datos Generales'!Q376=0,"",'Datos Generales'!Q376)</f>
        <v>12</v>
      </c>
      <c r="R21" s="46">
        <f>IF('Datos Generales'!R376=0,"",'Datos Generales'!R376)</f>
        <v>18406</v>
      </c>
      <c r="S21" s="46" t="str">
        <f>IF('Datos Generales'!S376=0,"",'Datos Generales'!S376)</f>
        <v/>
      </c>
      <c r="T21" s="46">
        <f>IF('Datos Generales'!T376=0,"",'Datos Generales'!T376)</f>
        <v>112935</v>
      </c>
      <c r="U21" s="46" t="str">
        <f>IF('Datos Generales'!U376=0,"",'Datos Generales'!U376)</f>
        <v/>
      </c>
      <c r="V21" s="46">
        <f>IF('Datos Generales'!V376=0,"",'Datos Generales'!V376)</f>
        <v>20733</v>
      </c>
      <c r="W21" s="46" t="str">
        <f>IF('Datos Generales'!W376=0,"",'Datos Generales'!W376)</f>
        <v/>
      </c>
      <c r="X21" s="46" t="str">
        <f>IF('Datos Generales'!X376=0,"",'Datos Generales'!X376)</f>
        <v/>
      </c>
      <c r="Y21" s="46">
        <f>IF('Datos Generales'!Y376=0,"",'Datos Generales'!Y376)</f>
        <v>8990</v>
      </c>
      <c r="Z21" s="46" t="str">
        <f>IF('Datos Generales'!Z376=0,"",'Datos Generales'!Z376)</f>
        <v/>
      </c>
      <c r="AA21" s="46">
        <f>IF('Datos Generales'!AA376=0,"",'Datos Generales'!AA376)</f>
        <v>10118</v>
      </c>
      <c r="AB21" s="46">
        <f>IF('Datos Generales'!AB376=0,"",'Datos Generales'!AB376)</f>
        <v>676</v>
      </c>
      <c r="AC21" s="46">
        <f>IF('Datos Generales'!AC376=0,"",'Datos Generales'!AC376)</f>
        <v>17947</v>
      </c>
      <c r="AD21" s="46" t="str">
        <f>IF('Datos Generales'!AD376=0,"",'Datos Generales'!AD376)</f>
        <v/>
      </c>
      <c r="AE21" s="46" t="str">
        <f>IF('Datos Generales'!AE376=0,"",'Datos Generales'!AE376)</f>
        <v/>
      </c>
      <c r="AF21" s="46" t="str">
        <f>IF('Datos Generales'!AF376=0,"",'Datos Generales'!AF376)</f>
        <v/>
      </c>
      <c r="AG21" s="46" t="str">
        <f>IF('Datos Generales'!AG376=0,"",'Datos Generales'!AG376)</f>
        <v/>
      </c>
      <c r="AH21" s="46" t="str">
        <f>IF('Datos Generales'!AH376=0,"",'Datos Generales'!AH376)</f>
        <v/>
      </c>
      <c r="AI21" s="46" t="str">
        <f>IF('Datos Generales'!AI376=0,"",'Datos Generales'!AI376)</f>
        <v/>
      </c>
      <c r="AJ21" s="46" t="str">
        <f>IF('Datos Generales'!AJ376=0,"",'Datos Generales'!AJ376)</f>
        <v/>
      </c>
      <c r="AK21" s="46" t="str">
        <f>IF('Datos Generales'!AK376=0,"",'Datos Generales'!AK376)</f>
        <v/>
      </c>
      <c r="AL21" s="46" t="str">
        <f>IF('Datos Generales'!AL376=0,"",'Datos Generales'!AL376)</f>
        <v/>
      </c>
      <c r="AM21" s="46" t="str">
        <f>IF('Datos Generales'!AM376=0,"",'Datos Generales'!AM376)</f>
        <v/>
      </c>
      <c r="AN21" s="46" t="str">
        <f>IF('Datos Generales'!AN376=0,"",'Datos Generales'!AN376)</f>
        <v/>
      </c>
      <c r="AO21" s="46" t="str">
        <f>IF('Datos Generales'!AO376=0,"",'Datos Generales'!AO376)</f>
        <v/>
      </c>
      <c r="AP21" s="46" t="str">
        <f>IF('Datos Generales'!AP376=0,"",'Datos Generales'!AP376)</f>
        <v/>
      </c>
      <c r="AQ21" s="46">
        <f>IF('Datos Generales'!AQ376=0,"",'Datos Generales'!AQ376)</f>
        <v>241352</v>
      </c>
      <c r="AS21" s="46">
        <f>'Datos Generales'!AS337</f>
        <v>84482</v>
      </c>
      <c r="AT21" s="71">
        <f t="shared" si="0"/>
        <v>1.8568452451409767</v>
      </c>
    </row>
    <row r="22" spans="2:46">
      <c r="B22" s="73" t="s">
        <v>305</v>
      </c>
      <c r="C22" s="46" t="str">
        <f>IF('Datos Generales'!C377=0,"",'Datos Generales'!C377)</f>
        <v/>
      </c>
      <c r="D22" s="46" t="str">
        <f>IF('Datos Generales'!D377=0,"",'Datos Generales'!D377)</f>
        <v/>
      </c>
      <c r="E22" s="46">
        <f>IF('Datos Generales'!E377=0,"",'Datos Generales'!E377)</f>
        <v>35</v>
      </c>
      <c r="F22" s="46" t="str">
        <f>IF('Datos Generales'!F377=0,"",'Datos Generales'!F377)</f>
        <v/>
      </c>
      <c r="G22" s="46" t="str">
        <f>IF('Datos Generales'!G377=0,"",'Datos Generales'!G377)</f>
        <v/>
      </c>
      <c r="H22" s="46" t="str">
        <f>IF('Datos Generales'!H377=0,"",'Datos Generales'!H377)</f>
        <v/>
      </c>
      <c r="I22" s="46">
        <f>IF('Datos Generales'!I377=0,"",'Datos Generales'!I377)</f>
        <v>89</v>
      </c>
      <c r="J22" s="46" t="str">
        <f>IF('Datos Generales'!J377=0,"",'Datos Generales'!J377)</f>
        <v/>
      </c>
      <c r="K22" s="46" t="str">
        <f>IF('Datos Generales'!K377=0,"",'Datos Generales'!K377)</f>
        <v/>
      </c>
      <c r="L22" s="46" t="str">
        <f>IF('Datos Generales'!L377=0,"",'Datos Generales'!L377)</f>
        <v/>
      </c>
      <c r="M22" s="46" t="str">
        <f>IF('Datos Generales'!M377=0,"",'Datos Generales'!M377)</f>
        <v/>
      </c>
      <c r="N22" s="46" t="str">
        <f>IF('Datos Generales'!N377=0,"",'Datos Generales'!N377)</f>
        <v/>
      </c>
      <c r="O22" s="46" t="str">
        <f>IF('Datos Generales'!O377=0,"",'Datos Generales'!O377)</f>
        <v/>
      </c>
      <c r="P22" s="46" t="str">
        <f>IF('Datos Generales'!P377=0,"",'Datos Generales'!P377)</f>
        <v/>
      </c>
      <c r="Q22" s="46" t="str">
        <f>IF('Datos Generales'!Q377=0,"",'Datos Generales'!Q377)</f>
        <v/>
      </c>
      <c r="R22" s="46">
        <f>IF('Datos Generales'!R377=0,"",'Datos Generales'!R377)</f>
        <v>36</v>
      </c>
      <c r="S22" s="46" t="str">
        <f>IF('Datos Generales'!S377=0,"",'Datos Generales'!S377)</f>
        <v/>
      </c>
      <c r="T22" s="46">
        <f>IF('Datos Generales'!T377=0,"",'Datos Generales'!T377)</f>
        <v>184</v>
      </c>
      <c r="U22" s="46" t="str">
        <f>IF('Datos Generales'!U377=0,"",'Datos Generales'!U377)</f>
        <v/>
      </c>
      <c r="V22" s="46">
        <f>IF('Datos Generales'!V377=0,"",'Datos Generales'!V377)</f>
        <v>382</v>
      </c>
      <c r="W22" s="46" t="str">
        <f>IF('Datos Generales'!W377=0,"",'Datos Generales'!W377)</f>
        <v/>
      </c>
      <c r="X22" s="46">
        <f>IF('Datos Generales'!X377=0,"",'Datos Generales'!X377)</f>
        <v>134</v>
      </c>
      <c r="Y22" s="46">
        <f>IF('Datos Generales'!Y377=0,"",'Datos Generales'!Y377)</f>
        <v>248</v>
      </c>
      <c r="Z22" s="46" t="str">
        <f>IF('Datos Generales'!Z377=0,"",'Datos Generales'!Z377)</f>
        <v/>
      </c>
      <c r="AA22" s="46" t="str">
        <f>IF('Datos Generales'!AA377=0,"",'Datos Generales'!AA377)</f>
        <v/>
      </c>
      <c r="AB22" s="46">
        <f>IF('Datos Generales'!AB377=0,"",'Datos Generales'!AB377)</f>
        <v>581</v>
      </c>
      <c r="AC22" s="46" t="str">
        <f>IF('Datos Generales'!AC377=0,"",'Datos Generales'!AC377)</f>
        <v/>
      </c>
      <c r="AD22" s="46" t="str">
        <f>IF('Datos Generales'!AD377=0,"",'Datos Generales'!AD377)</f>
        <v/>
      </c>
      <c r="AE22" s="46" t="str">
        <f>IF('Datos Generales'!AE377=0,"",'Datos Generales'!AE377)</f>
        <v/>
      </c>
      <c r="AF22" s="46" t="str">
        <f>IF('Datos Generales'!AF377=0,"",'Datos Generales'!AF377)</f>
        <v/>
      </c>
      <c r="AG22" s="46" t="str">
        <f>IF('Datos Generales'!AG377=0,"",'Datos Generales'!AG377)</f>
        <v/>
      </c>
      <c r="AH22" s="46" t="str">
        <f>IF('Datos Generales'!AH377=0,"",'Datos Generales'!AH377)</f>
        <v/>
      </c>
      <c r="AI22" s="46" t="str">
        <f>IF('Datos Generales'!AI377=0,"",'Datos Generales'!AI377)</f>
        <v/>
      </c>
      <c r="AJ22" s="46" t="str">
        <f>IF('Datos Generales'!AJ377=0,"",'Datos Generales'!AJ377)</f>
        <v/>
      </c>
      <c r="AK22" s="46" t="str">
        <f>IF('Datos Generales'!AK377=0,"",'Datos Generales'!AK377)</f>
        <v/>
      </c>
      <c r="AL22" s="46" t="str">
        <f>IF('Datos Generales'!AL377=0,"",'Datos Generales'!AL377)</f>
        <v/>
      </c>
      <c r="AM22" s="46" t="str">
        <f>IF('Datos Generales'!AM377=0,"",'Datos Generales'!AM377)</f>
        <v/>
      </c>
      <c r="AN22" s="46" t="str">
        <f>IF('Datos Generales'!AN377=0,"",'Datos Generales'!AN377)</f>
        <v/>
      </c>
      <c r="AO22" s="46" t="str">
        <f>IF('Datos Generales'!AO377=0,"",'Datos Generales'!AO377)</f>
        <v/>
      </c>
      <c r="AP22" s="46" t="str">
        <f>IF('Datos Generales'!AP377=0,"",'Datos Generales'!AP377)</f>
        <v/>
      </c>
      <c r="AQ22" s="46">
        <f>IF('Datos Generales'!AQ377=0,"",'Datos Generales'!AQ377)</f>
        <v>1689</v>
      </c>
      <c r="AS22" s="46">
        <f>'Datos Generales'!AS338</f>
        <v>1049</v>
      </c>
      <c r="AT22" s="71">
        <f t="shared" si="0"/>
        <v>0.61010486177311729</v>
      </c>
    </row>
    <row r="23" spans="2:46">
      <c r="B23" s="73" t="s">
        <v>306</v>
      </c>
      <c r="C23" s="46" t="str">
        <f>IF('Datos Generales'!C378=0,"",'Datos Generales'!C378)</f>
        <v/>
      </c>
      <c r="D23" s="46" t="str">
        <f>IF('Datos Generales'!D378=0,"",'Datos Generales'!D378)</f>
        <v/>
      </c>
      <c r="E23" s="46">
        <f>IF('Datos Generales'!E378=0,"",'Datos Generales'!E378)</f>
        <v>4</v>
      </c>
      <c r="F23" s="46" t="str">
        <f>IF('Datos Generales'!F378=0,"",'Datos Generales'!F378)</f>
        <v/>
      </c>
      <c r="G23" s="46" t="str">
        <f>IF('Datos Generales'!G378=0,"",'Datos Generales'!G378)</f>
        <v/>
      </c>
      <c r="H23" s="46">
        <f>IF('Datos Generales'!H378=0,"",'Datos Generales'!H378)</f>
        <v>9</v>
      </c>
      <c r="I23" s="46" t="str">
        <f>IF('Datos Generales'!I378=0,"",'Datos Generales'!I378)</f>
        <v/>
      </c>
      <c r="J23" s="46" t="str">
        <f>IF('Datos Generales'!J378=0,"",'Datos Generales'!J378)</f>
        <v/>
      </c>
      <c r="K23" s="46" t="str">
        <f>IF('Datos Generales'!K378=0,"",'Datos Generales'!K378)</f>
        <v/>
      </c>
      <c r="L23" s="46" t="str">
        <f>IF('Datos Generales'!L378=0,"",'Datos Generales'!L378)</f>
        <v/>
      </c>
      <c r="M23" s="46" t="str">
        <f>IF('Datos Generales'!M378=0,"",'Datos Generales'!M378)</f>
        <v/>
      </c>
      <c r="N23" s="46" t="str">
        <f>IF('Datos Generales'!N378=0,"",'Datos Generales'!N378)</f>
        <v/>
      </c>
      <c r="O23" s="46" t="str">
        <f>IF('Datos Generales'!O378=0,"",'Datos Generales'!O378)</f>
        <v/>
      </c>
      <c r="P23" s="46" t="str">
        <f>IF('Datos Generales'!P378=0,"",'Datos Generales'!P378)</f>
        <v/>
      </c>
      <c r="Q23" s="46" t="str">
        <f>IF('Datos Generales'!Q378=0,"",'Datos Generales'!Q378)</f>
        <v/>
      </c>
      <c r="R23" s="46">
        <f>IF('Datos Generales'!R378=0,"",'Datos Generales'!R378)</f>
        <v>19</v>
      </c>
      <c r="S23" s="46" t="str">
        <f>IF('Datos Generales'!S378=0,"",'Datos Generales'!S378)</f>
        <v/>
      </c>
      <c r="T23" s="46">
        <f>IF('Datos Generales'!T378=0,"",'Datos Generales'!T378)</f>
        <v>79</v>
      </c>
      <c r="U23" s="46" t="str">
        <f>IF('Datos Generales'!U378=0,"",'Datos Generales'!U378)</f>
        <v/>
      </c>
      <c r="V23" s="46">
        <f>IF('Datos Generales'!V378=0,"",'Datos Generales'!V378)</f>
        <v>104</v>
      </c>
      <c r="W23" s="46" t="str">
        <f>IF('Datos Generales'!W378=0,"",'Datos Generales'!W378)</f>
        <v/>
      </c>
      <c r="X23" s="46">
        <f>IF('Datos Generales'!X378=0,"",'Datos Generales'!X378)</f>
        <v>51</v>
      </c>
      <c r="Y23" s="46">
        <f>IF('Datos Generales'!Y378=0,"",'Datos Generales'!Y378)</f>
        <v>26</v>
      </c>
      <c r="Z23" s="46">
        <f>IF('Datos Generales'!Z378=0,"",'Datos Generales'!Z378)</f>
        <v>1</v>
      </c>
      <c r="AA23" s="46" t="str">
        <f>IF('Datos Generales'!AA378=0,"",'Datos Generales'!AA378)</f>
        <v/>
      </c>
      <c r="AB23" s="46" t="str">
        <f>IF('Datos Generales'!AB378=0,"",'Datos Generales'!AB378)</f>
        <v/>
      </c>
      <c r="AC23" s="46" t="str">
        <f>IF('Datos Generales'!AC378=0,"",'Datos Generales'!AC378)</f>
        <v/>
      </c>
      <c r="AD23" s="46" t="str">
        <f>IF('Datos Generales'!AD378=0,"",'Datos Generales'!AD378)</f>
        <v/>
      </c>
      <c r="AE23" s="46" t="str">
        <f>IF('Datos Generales'!AE378=0,"",'Datos Generales'!AE378)</f>
        <v/>
      </c>
      <c r="AF23" s="46" t="str">
        <f>IF('Datos Generales'!AF378=0,"",'Datos Generales'!AF378)</f>
        <v/>
      </c>
      <c r="AG23" s="46" t="str">
        <f>IF('Datos Generales'!AG378=0,"",'Datos Generales'!AG378)</f>
        <v/>
      </c>
      <c r="AH23" s="46" t="str">
        <f>IF('Datos Generales'!AH378=0,"",'Datos Generales'!AH378)</f>
        <v/>
      </c>
      <c r="AI23" s="46" t="str">
        <f>IF('Datos Generales'!AI378=0,"",'Datos Generales'!AI378)</f>
        <v/>
      </c>
      <c r="AJ23" s="46" t="str">
        <f>IF('Datos Generales'!AJ378=0,"",'Datos Generales'!AJ378)</f>
        <v/>
      </c>
      <c r="AK23" s="46" t="str">
        <f>IF('Datos Generales'!AK378=0,"",'Datos Generales'!AK378)</f>
        <v/>
      </c>
      <c r="AL23" s="46" t="str">
        <f>IF('Datos Generales'!AL378=0,"",'Datos Generales'!AL378)</f>
        <v/>
      </c>
      <c r="AM23" s="46" t="str">
        <f>IF('Datos Generales'!AM378=0,"",'Datos Generales'!AM378)</f>
        <v/>
      </c>
      <c r="AN23" s="46" t="str">
        <f>IF('Datos Generales'!AN378=0,"",'Datos Generales'!AN378)</f>
        <v/>
      </c>
      <c r="AO23" s="46" t="str">
        <f>IF('Datos Generales'!AO378=0,"",'Datos Generales'!AO378)</f>
        <v/>
      </c>
      <c r="AP23" s="46" t="str">
        <f>IF('Datos Generales'!AP378=0,"",'Datos Generales'!AP378)</f>
        <v/>
      </c>
      <c r="AQ23" s="46">
        <f>IF('Datos Generales'!AQ378=0,"",'Datos Generales'!AQ378)</f>
        <v>293</v>
      </c>
      <c r="AS23" s="46">
        <f>'Datos Generales'!AS339</f>
        <v>233</v>
      </c>
      <c r="AT23" s="71">
        <f t="shared" si="0"/>
        <v>0.257510729613734</v>
      </c>
    </row>
    <row r="24" spans="2:46">
      <c r="B24" s="73" t="s">
        <v>307</v>
      </c>
      <c r="C24" s="46">
        <f>IF('Datos Generales'!C379=0,"",'Datos Generales'!C379)</f>
        <v>326</v>
      </c>
      <c r="D24" s="46" t="str">
        <f>IF('Datos Generales'!D379=0,"",'Datos Generales'!D379)</f>
        <v/>
      </c>
      <c r="E24" s="46">
        <f>IF('Datos Generales'!E379=0,"",'Datos Generales'!E379)</f>
        <v>2137</v>
      </c>
      <c r="F24" s="46" t="str">
        <f>IF('Datos Generales'!F379=0,"",'Datos Generales'!F379)</f>
        <v/>
      </c>
      <c r="G24" s="46" t="str">
        <f>IF('Datos Generales'!G379=0,"",'Datos Generales'!G379)</f>
        <v/>
      </c>
      <c r="H24" s="46">
        <f>IF('Datos Generales'!H379=0,"",'Datos Generales'!H379)</f>
        <v>255</v>
      </c>
      <c r="I24" s="46">
        <f>IF('Datos Generales'!I379=0,"",'Datos Generales'!I379)</f>
        <v>1371</v>
      </c>
      <c r="J24" s="46">
        <f>IF('Datos Generales'!J379=0,"",'Datos Generales'!J379)</f>
        <v>135</v>
      </c>
      <c r="K24" s="46" t="str">
        <f>IF('Datos Generales'!K379=0,"",'Datos Generales'!K379)</f>
        <v/>
      </c>
      <c r="L24" s="46">
        <f>IF('Datos Generales'!L379=0,"",'Datos Generales'!L379)</f>
        <v>81</v>
      </c>
      <c r="M24" s="46" t="str">
        <f>IF('Datos Generales'!M379=0,"",'Datos Generales'!M379)</f>
        <v/>
      </c>
      <c r="N24" s="46" t="str">
        <f>IF('Datos Generales'!N379=0,"",'Datos Generales'!N379)</f>
        <v/>
      </c>
      <c r="O24" s="46" t="str">
        <f>IF('Datos Generales'!O379=0,"",'Datos Generales'!O379)</f>
        <v/>
      </c>
      <c r="P24" s="46">
        <f>IF('Datos Generales'!P379=0,"",'Datos Generales'!P379)</f>
        <v>1204</v>
      </c>
      <c r="Q24" s="46" t="str">
        <f>IF('Datos Generales'!Q379=0,"",'Datos Generales'!Q379)</f>
        <v/>
      </c>
      <c r="R24" s="46">
        <f>IF('Datos Generales'!R379=0,"",'Datos Generales'!R379)</f>
        <v>1054</v>
      </c>
      <c r="S24" s="46" t="str">
        <f>IF('Datos Generales'!S379=0,"",'Datos Generales'!S379)</f>
        <v/>
      </c>
      <c r="T24" s="46">
        <f>IF('Datos Generales'!T379=0,"",'Datos Generales'!T379)</f>
        <v>2017</v>
      </c>
      <c r="U24" s="46" t="str">
        <f>IF('Datos Generales'!U379=0,"",'Datos Generales'!U379)</f>
        <v/>
      </c>
      <c r="V24" s="46">
        <f>IF('Datos Generales'!V379=0,"",'Datos Generales'!V379)</f>
        <v>8711</v>
      </c>
      <c r="W24" s="46" t="str">
        <f>IF('Datos Generales'!W379=0,"",'Datos Generales'!W379)</f>
        <v/>
      </c>
      <c r="X24" s="46">
        <f>IF('Datos Generales'!X379=0,"",'Datos Generales'!X379)</f>
        <v>206</v>
      </c>
      <c r="Y24" s="46">
        <f>IF('Datos Generales'!Y379=0,"",'Datos Generales'!Y379)</f>
        <v>3472</v>
      </c>
      <c r="Z24" s="46">
        <f>IF('Datos Generales'!Z379=0,"",'Datos Generales'!Z379)</f>
        <v>8</v>
      </c>
      <c r="AA24" s="46">
        <f>IF('Datos Generales'!AA379=0,"",'Datos Generales'!AA379)</f>
        <v>1529</v>
      </c>
      <c r="AB24" s="46">
        <f>IF('Datos Generales'!AB379=0,"",'Datos Generales'!AB379)</f>
        <v>1766</v>
      </c>
      <c r="AC24" s="46" t="str">
        <f>IF('Datos Generales'!AC379=0,"",'Datos Generales'!AC379)</f>
        <v/>
      </c>
      <c r="AD24" s="46" t="str">
        <f>IF('Datos Generales'!AD379=0,"",'Datos Generales'!AD379)</f>
        <v/>
      </c>
      <c r="AE24" s="46" t="str">
        <f>IF('Datos Generales'!AE379=0,"",'Datos Generales'!AE379)</f>
        <v/>
      </c>
      <c r="AF24" s="46" t="str">
        <f>IF('Datos Generales'!AF379=0,"",'Datos Generales'!AF379)</f>
        <v/>
      </c>
      <c r="AG24" s="46" t="str">
        <f>IF('Datos Generales'!AG379=0,"",'Datos Generales'!AG379)</f>
        <v/>
      </c>
      <c r="AH24" s="46" t="str">
        <f>IF('Datos Generales'!AH379=0,"",'Datos Generales'!AH379)</f>
        <v/>
      </c>
      <c r="AI24" s="46" t="str">
        <f>IF('Datos Generales'!AI379=0,"",'Datos Generales'!AI379)</f>
        <v/>
      </c>
      <c r="AJ24" s="46" t="str">
        <f>IF('Datos Generales'!AJ379=0,"",'Datos Generales'!AJ379)</f>
        <v/>
      </c>
      <c r="AK24" s="46" t="str">
        <f>IF('Datos Generales'!AK379=0,"",'Datos Generales'!AK379)</f>
        <v/>
      </c>
      <c r="AL24" s="46" t="str">
        <f>IF('Datos Generales'!AL379=0,"",'Datos Generales'!AL379)</f>
        <v/>
      </c>
      <c r="AM24" s="46" t="str">
        <f>IF('Datos Generales'!AM379=0,"",'Datos Generales'!AM379)</f>
        <v/>
      </c>
      <c r="AN24" s="46" t="str">
        <f>IF('Datos Generales'!AN379=0,"",'Datos Generales'!AN379)</f>
        <v/>
      </c>
      <c r="AO24" s="46" t="str">
        <f>IF('Datos Generales'!AO379=0,"",'Datos Generales'!AO379)</f>
        <v/>
      </c>
      <c r="AP24" s="46" t="str">
        <f>IF('Datos Generales'!AP379=0,"",'Datos Generales'!AP379)</f>
        <v/>
      </c>
      <c r="AQ24" s="46">
        <f>IF('Datos Generales'!AQ379=0,"",'Datos Generales'!AQ379)</f>
        <v>24272</v>
      </c>
      <c r="AS24" s="46">
        <f>'Datos Generales'!AS340</f>
        <v>21334</v>
      </c>
      <c r="AT24" s="71">
        <f t="shared" si="0"/>
        <v>0.13771444642354935</v>
      </c>
    </row>
    <row r="25" spans="2:46">
      <c r="B25" s="73" t="s">
        <v>308</v>
      </c>
      <c r="C25" s="46">
        <f>IF('Datos Generales'!C380=0,"",'Datos Generales'!C380)</f>
        <v>487</v>
      </c>
      <c r="D25" s="46" t="str">
        <f>IF('Datos Generales'!D380=0,"",'Datos Generales'!D380)</f>
        <v/>
      </c>
      <c r="E25" s="46">
        <f>IF('Datos Generales'!E380=0,"",'Datos Generales'!E380)</f>
        <v>954</v>
      </c>
      <c r="F25" s="46" t="str">
        <f>IF('Datos Generales'!F380=0,"",'Datos Generales'!F380)</f>
        <v/>
      </c>
      <c r="G25" s="46" t="str">
        <f>IF('Datos Generales'!G380=0,"",'Datos Generales'!G380)</f>
        <v/>
      </c>
      <c r="H25" s="46">
        <f>IF('Datos Generales'!H380=0,"",'Datos Generales'!H380)</f>
        <v>347</v>
      </c>
      <c r="I25" s="46">
        <f>IF('Datos Generales'!I380=0,"",'Datos Generales'!I380)</f>
        <v>289</v>
      </c>
      <c r="J25" s="46">
        <f>IF('Datos Generales'!J380=0,"",'Datos Generales'!J380)</f>
        <v>83</v>
      </c>
      <c r="K25" s="46" t="str">
        <f>IF('Datos Generales'!K380=0,"",'Datos Generales'!K380)</f>
        <v/>
      </c>
      <c r="L25" s="46" t="str">
        <f>IF('Datos Generales'!L380=0,"",'Datos Generales'!L380)</f>
        <v/>
      </c>
      <c r="M25" s="46" t="str">
        <f>IF('Datos Generales'!M380=0,"",'Datos Generales'!M380)</f>
        <v/>
      </c>
      <c r="N25" s="46" t="str">
        <f>IF('Datos Generales'!N380=0,"",'Datos Generales'!N380)</f>
        <v/>
      </c>
      <c r="O25" s="46" t="str">
        <f>IF('Datos Generales'!O380=0,"",'Datos Generales'!O380)</f>
        <v/>
      </c>
      <c r="P25" s="46">
        <f>IF('Datos Generales'!P380=0,"",'Datos Generales'!P380)</f>
        <v>542</v>
      </c>
      <c r="Q25" s="46" t="str">
        <f>IF('Datos Generales'!Q380=0,"",'Datos Generales'!Q380)</f>
        <v/>
      </c>
      <c r="R25" s="46">
        <f>IF('Datos Generales'!R380=0,"",'Datos Generales'!R380)</f>
        <v>206</v>
      </c>
      <c r="S25" s="46" t="str">
        <f>IF('Datos Generales'!S380=0,"",'Datos Generales'!S380)</f>
        <v/>
      </c>
      <c r="T25" s="46">
        <f>IF('Datos Generales'!T380=0,"",'Datos Generales'!T380)</f>
        <v>276</v>
      </c>
      <c r="U25" s="46" t="str">
        <f>IF('Datos Generales'!U380=0,"",'Datos Generales'!U380)</f>
        <v/>
      </c>
      <c r="V25" s="46">
        <f>IF('Datos Generales'!V380=0,"",'Datos Generales'!V380)</f>
        <v>4169</v>
      </c>
      <c r="W25" s="46" t="str">
        <f>IF('Datos Generales'!W380=0,"",'Datos Generales'!W380)</f>
        <v/>
      </c>
      <c r="X25" s="46">
        <f>IF('Datos Generales'!X380=0,"",'Datos Generales'!X380)</f>
        <v>152</v>
      </c>
      <c r="Y25" s="46">
        <f>IF('Datos Generales'!Y380=0,"",'Datos Generales'!Y380)</f>
        <v>179</v>
      </c>
      <c r="Z25" s="46" t="str">
        <f>IF('Datos Generales'!Z380=0,"",'Datos Generales'!Z380)</f>
        <v/>
      </c>
      <c r="AA25" s="46">
        <f>IF('Datos Generales'!AA380=0,"",'Datos Generales'!AA380)</f>
        <v>303</v>
      </c>
      <c r="AB25" s="46">
        <f>IF('Datos Generales'!AB380=0,"",'Datos Generales'!AB380)</f>
        <v>14</v>
      </c>
      <c r="AC25" s="46" t="str">
        <f>IF('Datos Generales'!AC380=0,"",'Datos Generales'!AC380)</f>
        <v/>
      </c>
      <c r="AD25" s="46" t="str">
        <f>IF('Datos Generales'!AD380=0,"",'Datos Generales'!AD380)</f>
        <v/>
      </c>
      <c r="AE25" s="46" t="str">
        <f>IF('Datos Generales'!AE380=0,"",'Datos Generales'!AE380)</f>
        <v/>
      </c>
      <c r="AF25" s="46" t="str">
        <f>IF('Datos Generales'!AF380=0,"",'Datos Generales'!AF380)</f>
        <v/>
      </c>
      <c r="AG25" s="46" t="str">
        <f>IF('Datos Generales'!AG380=0,"",'Datos Generales'!AG380)</f>
        <v/>
      </c>
      <c r="AH25" s="46" t="str">
        <f>IF('Datos Generales'!AH380=0,"",'Datos Generales'!AH380)</f>
        <v/>
      </c>
      <c r="AI25" s="46" t="str">
        <f>IF('Datos Generales'!AI380=0,"",'Datos Generales'!AI380)</f>
        <v/>
      </c>
      <c r="AJ25" s="46" t="str">
        <f>IF('Datos Generales'!AJ380=0,"",'Datos Generales'!AJ380)</f>
        <v/>
      </c>
      <c r="AK25" s="46" t="str">
        <f>IF('Datos Generales'!AK380=0,"",'Datos Generales'!AK380)</f>
        <v/>
      </c>
      <c r="AL25" s="46" t="str">
        <f>IF('Datos Generales'!AL380=0,"",'Datos Generales'!AL380)</f>
        <v/>
      </c>
      <c r="AM25" s="46" t="str">
        <f>IF('Datos Generales'!AM380=0,"",'Datos Generales'!AM380)</f>
        <v/>
      </c>
      <c r="AN25" s="46" t="str">
        <f>IF('Datos Generales'!AN380=0,"",'Datos Generales'!AN380)</f>
        <v/>
      </c>
      <c r="AO25" s="46" t="str">
        <f>IF('Datos Generales'!AO380=0,"",'Datos Generales'!AO380)</f>
        <v/>
      </c>
      <c r="AP25" s="46" t="str">
        <f>IF('Datos Generales'!AP380=0,"",'Datos Generales'!AP380)</f>
        <v/>
      </c>
      <c r="AQ25" s="46">
        <f>IF('Datos Generales'!AQ380=0,"",'Datos Generales'!AQ380)</f>
        <v>8001</v>
      </c>
      <c r="AS25" s="46">
        <f>'Datos Generales'!AS341</f>
        <v>16453</v>
      </c>
      <c r="AT25" s="71">
        <f t="shared" si="0"/>
        <v>-0.51370570716586639</v>
      </c>
    </row>
    <row r="26" spans="2:46">
      <c r="B26" s="73" t="s">
        <v>309</v>
      </c>
      <c r="C26" s="46">
        <f>IF('Datos Generales'!C381=0,"",'Datos Generales'!C381)</f>
        <v>242</v>
      </c>
      <c r="D26" s="46" t="str">
        <f>IF('Datos Generales'!D381=0,"",'Datos Generales'!D381)</f>
        <v/>
      </c>
      <c r="E26" s="46">
        <f>IF('Datos Generales'!E381=0,"",'Datos Generales'!E381)</f>
        <v>125</v>
      </c>
      <c r="F26" s="46" t="str">
        <f>IF('Datos Generales'!F381=0,"",'Datos Generales'!F381)</f>
        <v/>
      </c>
      <c r="G26" s="46" t="str">
        <f>IF('Datos Generales'!G381=0,"",'Datos Generales'!G381)</f>
        <v/>
      </c>
      <c r="H26" s="46">
        <f>IF('Datos Generales'!H381=0,"",'Datos Generales'!H381)</f>
        <v>69</v>
      </c>
      <c r="I26" s="46">
        <f>IF('Datos Generales'!I381=0,"",'Datos Generales'!I381)</f>
        <v>243</v>
      </c>
      <c r="J26" s="46">
        <f>IF('Datos Generales'!J381=0,"",'Datos Generales'!J381)</f>
        <v>82</v>
      </c>
      <c r="K26" s="46" t="str">
        <f>IF('Datos Generales'!K381=0,"",'Datos Generales'!K381)</f>
        <v/>
      </c>
      <c r="L26" s="46" t="str">
        <f>IF('Datos Generales'!L381=0,"",'Datos Generales'!L381)</f>
        <v/>
      </c>
      <c r="M26" s="46" t="str">
        <f>IF('Datos Generales'!M381=0,"",'Datos Generales'!M381)</f>
        <v/>
      </c>
      <c r="N26" s="46" t="str">
        <f>IF('Datos Generales'!N381=0,"",'Datos Generales'!N381)</f>
        <v/>
      </c>
      <c r="O26" s="46" t="str">
        <f>IF('Datos Generales'!O381=0,"",'Datos Generales'!O381)</f>
        <v/>
      </c>
      <c r="P26" s="46">
        <f>IF('Datos Generales'!P381=0,"",'Datos Generales'!P381)</f>
        <v>166</v>
      </c>
      <c r="Q26" s="46" t="str">
        <f>IF('Datos Generales'!Q381=0,"",'Datos Generales'!Q381)</f>
        <v/>
      </c>
      <c r="R26" s="46">
        <f>IF('Datos Generales'!R381=0,"",'Datos Generales'!R381)</f>
        <v>72</v>
      </c>
      <c r="S26" s="46" t="str">
        <f>IF('Datos Generales'!S381=0,"",'Datos Generales'!S381)</f>
        <v/>
      </c>
      <c r="T26" s="46">
        <f>IF('Datos Generales'!T381=0,"",'Datos Generales'!T381)</f>
        <v>131</v>
      </c>
      <c r="U26" s="46" t="str">
        <f>IF('Datos Generales'!U381=0,"",'Datos Generales'!U381)</f>
        <v/>
      </c>
      <c r="V26" s="46">
        <f>IF('Datos Generales'!V381=0,"",'Datos Generales'!V381)</f>
        <v>1214</v>
      </c>
      <c r="W26" s="46" t="str">
        <f>IF('Datos Generales'!W381=0,"",'Datos Generales'!W381)</f>
        <v/>
      </c>
      <c r="X26" s="46">
        <f>IF('Datos Generales'!X381=0,"",'Datos Generales'!X381)</f>
        <v>81</v>
      </c>
      <c r="Y26" s="46">
        <f>IF('Datos Generales'!Y381=0,"",'Datos Generales'!Y381)</f>
        <v>40</v>
      </c>
      <c r="Z26" s="46">
        <f>IF('Datos Generales'!Z381=0,"",'Datos Generales'!Z381)</f>
        <v>1</v>
      </c>
      <c r="AA26" s="46">
        <f>IF('Datos Generales'!AA381=0,"",'Datos Generales'!AA381)</f>
        <v>118</v>
      </c>
      <c r="AB26" s="46" t="str">
        <f>IF('Datos Generales'!AB381=0,"",'Datos Generales'!AB381)</f>
        <v/>
      </c>
      <c r="AC26" s="46" t="str">
        <f>IF('Datos Generales'!AC381=0,"",'Datos Generales'!AC381)</f>
        <v/>
      </c>
      <c r="AD26" s="46" t="str">
        <f>IF('Datos Generales'!AD381=0,"",'Datos Generales'!AD381)</f>
        <v/>
      </c>
      <c r="AE26" s="46" t="str">
        <f>IF('Datos Generales'!AE381=0,"",'Datos Generales'!AE381)</f>
        <v/>
      </c>
      <c r="AF26" s="46" t="str">
        <f>IF('Datos Generales'!AF381=0,"",'Datos Generales'!AF381)</f>
        <v/>
      </c>
      <c r="AG26" s="46" t="str">
        <f>IF('Datos Generales'!AG381=0,"",'Datos Generales'!AG381)</f>
        <v/>
      </c>
      <c r="AH26" s="46" t="str">
        <f>IF('Datos Generales'!AH381=0,"",'Datos Generales'!AH381)</f>
        <v/>
      </c>
      <c r="AI26" s="46" t="str">
        <f>IF('Datos Generales'!AI381=0,"",'Datos Generales'!AI381)</f>
        <v/>
      </c>
      <c r="AJ26" s="46" t="str">
        <f>IF('Datos Generales'!AJ381=0,"",'Datos Generales'!AJ381)</f>
        <v/>
      </c>
      <c r="AK26" s="46" t="str">
        <f>IF('Datos Generales'!AK381=0,"",'Datos Generales'!AK381)</f>
        <v/>
      </c>
      <c r="AL26" s="46" t="str">
        <f>IF('Datos Generales'!AL381=0,"",'Datos Generales'!AL381)</f>
        <v/>
      </c>
      <c r="AM26" s="46" t="str">
        <f>IF('Datos Generales'!AM381=0,"",'Datos Generales'!AM381)</f>
        <v/>
      </c>
      <c r="AN26" s="46" t="str">
        <f>IF('Datos Generales'!AN381=0,"",'Datos Generales'!AN381)</f>
        <v/>
      </c>
      <c r="AO26" s="46" t="str">
        <f>IF('Datos Generales'!AO381=0,"",'Datos Generales'!AO381)</f>
        <v/>
      </c>
      <c r="AP26" s="46" t="str">
        <f>IF('Datos Generales'!AP381=0,"",'Datos Generales'!AP381)</f>
        <v/>
      </c>
      <c r="AQ26" s="46">
        <f>IF('Datos Generales'!AQ381=0,"",'Datos Generales'!AQ381)</f>
        <v>2584</v>
      </c>
      <c r="AS26" s="46">
        <f>'Datos Generales'!AS342</f>
        <v>7567</v>
      </c>
      <c r="AT26" s="71">
        <f t="shared" si="0"/>
        <v>-0.65851724593630234</v>
      </c>
    </row>
    <row r="27" spans="2:46">
      <c r="B27" s="73" t="s">
        <v>310</v>
      </c>
      <c r="C27" s="46">
        <f>IF('Datos Generales'!C382=0,"",'Datos Generales'!C382)</f>
        <v>7</v>
      </c>
      <c r="D27" s="46" t="str">
        <f>IF('Datos Generales'!D382=0,"",'Datos Generales'!D382)</f>
        <v/>
      </c>
      <c r="E27" s="46">
        <f>IF('Datos Generales'!E382=0,"",'Datos Generales'!E382)</f>
        <v>3514</v>
      </c>
      <c r="F27" s="46" t="str">
        <f>IF('Datos Generales'!F382=0,"",'Datos Generales'!F382)</f>
        <v/>
      </c>
      <c r="G27" s="46" t="str">
        <f>IF('Datos Generales'!G382=0,"",'Datos Generales'!G382)</f>
        <v/>
      </c>
      <c r="H27" s="46">
        <f>IF('Datos Generales'!H382=0,"",'Datos Generales'!H382)</f>
        <v>10</v>
      </c>
      <c r="I27" s="46">
        <f>IF('Datos Generales'!I382=0,"",'Datos Generales'!I382)</f>
        <v>302</v>
      </c>
      <c r="J27" s="46">
        <f>IF('Datos Generales'!J382=0,"",'Datos Generales'!J382)</f>
        <v>153</v>
      </c>
      <c r="K27" s="46" t="str">
        <f>IF('Datos Generales'!K382=0,"",'Datos Generales'!K382)</f>
        <v/>
      </c>
      <c r="L27" s="46">
        <f>IF('Datos Generales'!L382=0,"",'Datos Generales'!L382)</f>
        <v>71</v>
      </c>
      <c r="M27" s="46" t="str">
        <f>IF('Datos Generales'!M382=0,"",'Datos Generales'!M382)</f>
        <v/>
      </c>
      <c r="N27" s="46" t="str">
        <f>IF('Datos Generales'!N382=0,"",'Datos Generales'!N382)</f>
        <v/>
      </c>
      <c r="O27" s="46" t="str">
        <f>IF('Datos Generales'!O382=0,"",'Datos Generales'!O382)</f>
        <v/>
      </c>
      <c r="P27" s="46">
        <f>IF('Datos Generales'!P382=0,"",'Datos Generales'!P382)</f>
        <v>289</v>
      </c>
      <c r="Q27" s="46" t="str">
        <f>IF('Datos Generales'!Q382=0,"",'Datos Generales'!Q382)</f>
        <v/>
      </c>
      <c r="R27" s="46">
        <f>IF('Datos Generales'!R382=0,"",'Datos Generales'!R382)</f>
        <v>1786</v>
      </c>
      <c r="S27" s="46" t="str">
        <f>IF('Datos Generales'!S382=0,"",'Datos Generales'!S382)</f>
        <v/>
      </c>
      <c r="T27" s="46">
        <f>IF('Datos Generales'!T382=0,"",'Datos Generales'!T382)</f>
        <v>3201</v>
      </c>
      <c r="U27" s="46" t="str">
        <f>IF('Datos Generales'!U382=0,"",'Datos Generales'!U382)</f>
        <v/>
      </c>
      <c r="V27" s="46">
        <f>IF('Datos Generales'!V382=0,"",'Datos Generales'!V382)</f>
        <v>1257</v>
      </c>
      <c r="W27" s="46" t="str">
        <f>IF('Datos Generales'!W382=0,"",'Datos Generales'!W382)</f>
        <v/>
      </c>
      <c r="X27" s="46">
        <f>IF('Datos Generales'!X382=0,"",'Datos Generales'!X382)</f>
        <v>6</v>
      </c>
      <c r="Y27" s="46">
        <f>IF('Datos Generales'!Y382=0,"",'Datos Generales'!Y382)</f>
        <v>2339</v>
      </c>
      <c r="Z27" s="46" t="str">
        <f>IF('Datos Generales'!Z382=0,"",'Datos Generales'!Z382)</f>
        <v/>
      </c>
      <c r="AA27" s="46">
        <f>IF('Datos Generales'!AA382=0,"",'Datos Generales'!AA382)</f>
        <v>816</v>
      </c>
      <c r="AB27" s="46">
        <f>IF('Datos Generales'!AB382=0,"",'Datos Generales'!AB382)</f>
        <v>2686</v>
      </c>
      <c r="AC27" s="46" t="str">
        <f>IF('Datos Generales'!AC382=0,"",'Datos Generales'!AC382)</f>
        <v/>
      </c>
      <c r="AD27" s="46" t="str">
        <f>IF('Datos Generales'!AD382=0,"",'Datos Generales'!AD382)</f>
        <v/>
      </c>
      <c r="AE27" s="46" t="str">
        <f>IF('Datos Generales'!AE382=0,"",'Datos Generales'!AE382)</f>
        <v/>
      </c>
      <c r="AF27" s="46" t="str">
        <f>IF('Datos Generales'!AF382=0,"",'Datos Generales'!AF382)</f>
        <v/>
      </c>
      <c r="AG27" s="46" t="str">
        <f>IF('Datos Generales'!AG382=0,"",'Datos Generales'!AG382)</f>
        <v/>
      </c>
      <c r="AH27" s="46" t="str">
        <f>IF('Datos Generales'!AH382=0,"",'Datos Generales'!AH382)</f>
        <v/>
      </c>
      <c r="AI27" s="46" t="str">
        <f>IF('Datos Generales'!AI382=0,"",'Datos Generales'!AI382)</f>
        <v/>
      </c>
      <c r="AJ27" s="46" t="str">
        <f>IF('Datos Generales'!AJ382=0,"",'Datos Generales'!AJ382)</f>
        <v/>
      </c>
      <c r="AK27" s="46" t="str">
        <f>IF('Datos Generales'!AK382=0,"",'Datos Generales'!AK382)</f>
        <v/>
      </c>
      <c r="AL27" s="46" t="str">
        <f>IF('Datos Generales'!AL382=0,"",'Datos Generales'!AL382)</f>
        <v/>
      </c>
      <c r="AM27" s="46" t="str">
        <f>IF('Datos Generales'!AM382=0,"",'Datos Generales'!AM382)</f>
        <v/>
      </c>
      <c r="AN27" s="46" t="str">
        <f>IF('Datos Generales'!AN382=0,"",'Datos Generales'!AN382)</f>
        <v/>
      </c>
      <c r="AO27" s="46" t="str">
        <f>IF('Datos Generales'!AO382=0,"",'Datos Generales'!AO382)</f>
        <v/>
      </c>
      <c r="AP27" s="46" t="str">
        <f>IF('Datos Generales'!AP382=0,"",'Datos Generales'!AP382)</f>
        <v/>
      </c>
      <c r="AQ27" s="46">
        <f>IF('Datos Generales'!AQ382=0,"",'Datos Generales'!AQ382)</f>
        <v>16437</v>
      </c>
      <c r="AS27" s="46">
        <f>'Datos Generales'!AS343</f>
        <v>8814</v>
      </c>
      <c r="AT27" s="71">
        <f t="shared" si="0"/>
        <v>0.86487406398910815</v>
      </c>
    </row>
    <row r="28" spans="2:46">
      <c r="B28" s="73" t="s">
        <v>311</v>
      </c>
      <c r="C28" s="46">
        <f>IF('Datos Generales'!C383=0,"",'Datos Generales'!C383)</f>
        <v>31</v>
      </c>
      <c r="D28" s="46" t="str">
        <f>IF('Datos Generales'!D383=0,"",'Datos Generales'!D383)</f>
        <v/>
      </c>
      <c r="E28" s="46">
        <f>IF('Datos Generales'!E383=0,"",'Datos Generales'!E383)</f>
        <v>104</v>
      </c>
      <c r="F28" s="46" t="str">
        <f>IF('Datos Generales'!F383=0,"",'Datos Generales'!F383)</f>
        <v/>
      </c>
      <c r="G28" s="46" t="str">
        <f>IF('Datos Generales'!G383=0,"",'Datos Generales'!G383)</f>
        <v/>
      </c>
      <c r="H28" s="46">
        <f>IF('Datos Generales'!H383=0,"",'Datos Generales'!H383)</f>
        <v>4</v>
      </c>
      <c r="I28" s="46">
        <f>IF('Datos Generales'!I383=0,"",'Datos Generales'!I383)</f>
        <v>386</v>
      </c>
      <c r="J28" s="46" t="str">
        <f>IF('Datos Generales'!J383=0,"",'Datos Generales'!J383)</f>
        <v/>
      </c>
      <c r="K28" s="46" t="str">
        <f>IF('Datos Generales'!K383=0,"",'Datos Generales'!K383)</f>
        <v/>
      </c>
      <c r="L28" s="46">
        <f>IF('Datos Generales'!L383=0,"",'Datos Generales'!L383)</f>
        <v>78</v>
      </c>
      <c r="M28" s="46" t="str">
        <f>IF('Datos Generales'!M383=0,"",'Datos Generales'!M383)</f>
        <v/>
      </c>
      <c r="N28" s="46" t="str">
        <f>IF('Datos Generales'!N383=0,"",'Datos Generales'!N383)</f>
        <v/>
      </c>
      <c r="O28" s="46" t="str">
        <f>IF('Datos Generales'!O383=0,"",'Datos Generales'!O383)</f>
        <v/>
      </c>
      <c r="P28" s="46">
        <f>IF('Datos Generales'!P383=0,"",'Datos Generales'!P383)</f>
        <v>7</v>
      </c>
      <c r="Q28" s="46" t="str">
        <f>IF('Datos Generales'!Q383=0,"",'Datos Generales'!Q383)</f>
        <v/>
      </c>
      <c r="R28" s="46">
        <f>IF('Datos Generales'!R383=0,"",'Datos Generales'!R383)</f>
        <v>377</v>
      </c>
      <c r="S28" s="46" t="str">
        <f>IF('Datos Generales'!S383=0,"",'Datos Generales'!S383)</f>
        <v/>
      </c>
      <c r="T28" s="46">
        <f>IF('Datos Generales'!T383=0,"",'Datos Generales'!T383)</f>
        <v>1156</v>
      </c>
      <c r="U28" s="46" t="str">
        <f>IF('Datos Generales'!U383=0,"",'Datos Generales'!U383)</f>
        <v/>
      </c>
      <c r="V28" s="46">
        <f>IF('Datos Generales'!V383=0,"",'Datos Generales'!V383)</f>
        <v>184</v>
      </c>
      <c r="W28" s="46" t="str">
        <f>IF('Datos Generales'!W383=0,"",'Datos Generales'!W383)</f>
        <v/>
      </c>
      <c r="X28" s="46">
        <f>IF('Datos Generales'!X383=0,"",'Datos Generales'!X383)</f>
        <v>202</v>
      </c>
      <c r="Y28" s="46">
        <f>IF('Datos Generales'!Y383=0,"",'Datos Generales'!Y383)</f>
        <v>1165</v>
      </c>
      <c r="Z28" s="46" t="str">
        <f>IF('Datos Generales'!Z383=0,"",'Datos Generales'!Z383)</f>
        <v/>
      </c>
      <c r="AA28" s="46">
        <f>IF('Datos Generales'!AA383=0,"",'Datos Generales'!AA383)</f>
        <v>62</v>
      </c>
      <c r="AB28" s="46">
        <f>IF('Datos Generales'!AB383=0,"",'Datos Generales'!AB383)</f>
        <v>553</v>
      </c>
      <c r="AC28" s="46" t="str">
        <f>IF('Datos Generales'!AC383=0,"",'Datos Generales'!AC383)</f>
        <v/>
      </c>
      <c r="AD28" s="46" t="str">
        <f>IF('Datos Generales'!AD383=0,"",'Datos Generales'!AD383)</f>
        <v/>
      </c>
      <c r="AE28" s="46" t="str">
        <f>IF('Datos Generales'!AE383=0,"",'Datos Generales'!AE383)</f>
        <v/>
      </c>
      <c r="AF28" s="46" t="str">
        <f>IF('Datos Generales'!AF383=0,"",'Datos Generales'!AF383)</f>
        <v/>
      </c>
      <c r="AG28" s="46" t="str">
        <f>IF('Datos Generales'!AG383=0,"",'Datos Generales'!AG383)</f>
        <v/>
      </c>
      <c r="AH28" s="46" t="str">
        <f>IF('Datos Generales'!AH383=0,"",'Datos Generales'!AH383)</f>
        <v/>
      </c>
      <c r="AI28" s="46" t="str">
        <f>IF('Datos Generales'!AI383=0,"",'Datos Generales'!AI383)</f>
        <v/>
      </c>
      <c r="AJ28" s="46" t="str">
        <f>IF('Datos Generales'!AJ383=0,"",'Datos Generales'!AJ383)</f>
        <v/>
      </c>
      <c r="AK28" s="46" t="str">
        <f>IF('Datos Generales'!AK383=0,"",'Datos Generales'!AK383)</f>
        <v/>
      </c>
      <c r="AL28" s="46" t="str">
        <f>IF('Datos Generales'!AL383=0,"",'Datos Generales'!AL383)</f>
        <v/>
      </c>
      <c r="AM28" s="46" t="str">
        <f>IF('Datos Generales'!AM383=0,"",'Datos Generales'!AM383)</f>
        <v/>
      </c>
      <c r="AN28" s="46" t="str">
        <f>IF('Datos Generales'!AN383=0,"",'Datos Generales'!AN383)</f>
        <v/>
      </c>
      <c r="AO28" s="46" t="str">
        <f>IF('Datos Generales'!AO383=0,"",'Datos Generales'!AO383)</f>
        <v/>
      </c>
      <c r="AP28" s="46" t="str">
        <f>IF('Datos Generales'!AP383=0,"",'Datos Generales'!AP383)</f>
        <v/>
      </c>
      <c r="AQ28" s="46">
        <f>IF('Datos Generales'!AQ383=0,"",'Datos Generales'!AQ383)</f>
        <v>4309</v>
      </c>
      <c r="AS28" s="46">
        <f>'Datos Generales'!AS344</f>
        <v>3021</v>
      </c>
      <c r="AT28" s="71">
        <f t="shared" si="0"/>
        <v>0.42634889109566365</v>
      </c>
    </row>
    <row r="29" spans="2:46">
      <c r="B29" s="73" t="s">
        <v>312</v>
      </c>
      <c r="C29" s="46">
        <f>IF('Datos Generales'!C384=0,"",'Datos Generales'!C384)</f>
        <v>473</v>
      </c>
      <c r="D29" s="46" t="str">
        <f>IF('Datos Generales'!D384=0,"",'Datos Generales'!D384)</f>
        <v/>
      </c>
      <c r="E29" s="46">
        <f>IF('Datos Generales'!E384=0,"",'Datos Generales'!E384)</f>
        <v>1270</v>
      </c>
      <c r="F29" s="46" t="str">
        <f>IF('Datos Generales'!F384=0,"",'Datos Generales'!F384)</f>
        <v/>
      </c>
      <c r="G29" s="46" t="str">
        <f>IF('Datos Generales'!G384=0,"",'Datos Generales'!G384)</f>
        <v/>
      </c>
      <c r="H29" s="46" t="str">
        <f>IF('Datos Generales'!H384=0,"",'Datos Generales'!H384)</f>
        <v/>
      </c>
      <c r="I29" s="46">
        <f>IF('Datos Generales'!I384=0,"",'Datos Generales'!I384)</f>
        <v>172</v>
      </c>
      <c r="J29" s="46">
        <f>IF('Datos Generales'!J384=0,"",'Datos Generales'!J384)</f>
        <v>2</v>
      </c>
      <c r="K29" s="46" t="str">
        <f>IF('Datos Generales'!K384=0,"",'Datos Generales'!K384)</f>
        <v/>
      </c>
      <c r="L29" s="46">
        <f>IF('Datos Generales'!L384=0,"",'Datos Generales'!L384)</f>
        <v>20</v>
      </c>
      <c r="M29" s="46" t="str">
        <f>IF('Datos Generales'!M384=0,"",'Datos Generales'!M384)</f>
        <v/>
      </c>
      <c r="N29" s="46" t="str">
        <f>IF('Datos Generales'!N384=0,"",'Datos Generales'!N384)</f>
        <v/>
      </c>
      <c r="O29" s="46" t="str">
        <f>IF('Datos Generales'!O384=0,"",'Datos Generales'!O384)</f>
        <v/>
      </c>
      <c r="P29" s="46">
        <f>IF('Datos Generales'!P384=0,"",'Datos Generales'!P384)</f>
        <v>533</v>
      </c>
      <c r="Q29" s="46" t="str">
        <f>IF('Datos Generales'!Q384=0,"",'Datos Generales'!Q384)</f>
        <v/>
      </c>
      <c r="R29" s="46">
        <f>IF('Datos Generales'!R384=0,"",'Datos Generales'!R384)</f>
        <v>376</v>
      </c>
      <c r="S29" s="46" t="str">
        <f>IF('Datos Generales'!S384=0,"",'Datos Generales'!S384)</f>
        <v/>
      </c>
      <c r="T29" s="46">
        <f>IF('Datos Generales'!T384=0,"",'Datos Generales'!T384)</f>
        <v>13</v>
      </c>
      <c r="U29" s="46" t="str">
        <f>IF('Datos Generales'!U384=0,"",'Datos Generales'!U384)</f>
        <v/>
      </c>
      <c r="V29" s="46">
        <f>IF('Datos Generales'!V384=0,"",'Datos Generales'!V384)</f>
        <v>57</v>
      </c>
      <c r="W29" s="46" t="str">
        <f>IF('Datos Generales'!W384=0,"",'Datos Generales'!W384)</f>
        <v/>
      </c>
      <c r="X29" s="46" t="str">
        <f>IF('Datos Generales'!X384=0,"",'Datos Generales'!X384)</f>
        <v/>
      </c>
      <c r="Y29" s="46">
        <f>IF('Datos Generales'!Y384=0,"",'Datos Generales'!Y384)</f>
        <v>14</v>
      </c>
      <c r="Z29" s="46" t="str">
        <f>IF('Datos Generales'!Z384=0,"",'Datos Generales'!Z384)</f>
        <v/>
      </c>
      <c r="AA29" s="46">
        <f>IF('Datos Generales'!AA384=0,"",'Datos Generales'!AA384)</f>
        <v>18</v>
      </c>
      <c r="AB29" s="46">
        <f>IF('Datos Generales'!AB384=0,"",'Datos Generales'!AB384)</f>
        <v>118</v>
      </c>
      <c r="AC29" s="46" t="str">
        <f>IF('Datos Generales'!AC384=0,"",'Datos Generales'!AC384)</f>
        <v/>
      </c>
      <c r="AD29" s="46" t="str">
        <f>IF('Datos Generales'!AD384=0,"",'Datos Generales'!AD384)</f>
        <v/>
      </c>
      <c r="AE29" s="46" t="str">
        <f>IF('Datos Generales'!AE384=0,"",'Datos Generales'!AE384)</f>
        <v/>
      </c>
      <c r="AF29" s="46" t="str">
        <f>IF('Datos Generales'!AF384=0,"",'Datos Generales'!AF384)</f>
        <v/>
      </c>
      <c r="AG29" s="46" t="str">
        <f>IF('Datos Generales'!AG384=0,"",'Datos Generales'!AG384)</f>
        <v/>
      </c>
      <c r="AH29" s="46" t="str">
        <f>IF('Datos Generales'!AH384=0,"",'Datos Generales'!AH384)</f>
        <v/>
      </c>
      <c r="AI29" s="46" t="str">
        <f>IF('Datos Generales'!AI384=0,"",'Datos Generales'!AI384)</f>
        <v/>
      </c>
      <c r="AJ29" s="46" t="str">
        <f>IF('Datos Generales'!AJ384=0,"",'Datos Generales'!AJ384)</f>
        <v/>
      </c>
      <c r="AK29" s="46" t="str">
        <f>IF('Datos Generales'!AK384=0,"",'Datos Generales'!AK384)</f>
        <v/>
      </c>
      <c r="AL29" s="46" t="str">
        <f>IF('Datos Generales'!AL384=0,"",'Datos Generales'!AL384)</f>
        <v/>
      </c>
      <c r="AM29" s="46" t="str">
        <f>IF('Datos Generales'!AM384=0,"",'Datos Generales'!AM384)</f>
        <v/>
      </c>
      <c r="AN29" s="46" t="str">
        <f>IF('Datos Generales'!AN384=0,"",'Datos Generales'!AN384)</f>
        <v/>
      </c>
      <c r="AO29" s="46" t="str">
        <f>IF('Datos Generales'!AO384=0,"",'Datos Generales'!AO384)</f>
        <v/>
      </c>
      <c r="AP29" s="46" t="str">
        <f>IF('Datos Generales'!AP384=0,"",'Datos Generales'!AP384)</f>
        <v/>
      </c>
      <c r="AQ29" s="46">
        <f>IF('Datos Generales'!AQ384=0,"",'Datos Generales'!AQ384)</f>
        <v>3066</v>
      </c>
      <c r="AS29" s="46">
        <f>'Datos Generales'!AS345</f>
        <v>2873</v>
      </c>
      <c r="AT29" s="71">
        <f t="shared" si="0"/>
        <v>6.7177166724678106E-2</v>
      </c>
    </row>
    <row r="30" spans="2:46">
      <c r="B30" s="73" t="s">
        <v>313</v>
      </c>
      <c r="C30" s="46">
        <f>IF('Datos Generales'!C385=0,"",'Datos Generales'!C385)</f>
        <v>533</v>
      </c>
      <c r="D30" s="46" t="str">
        <f>IF('Datos Generales'!D385=0,"",'Datos Generales'!D385)</f>
        <v/>
      </c>
      <c r="E30" s="46">
        <f>IF('Datos Generales'!E385=0,"",'Datos Generales'!E385)</f>
        <v>2865</v>
      </c>
      <c r="F30" s="46" t="str">
        <f>IF('Datos Generales'!F385=0,"",'Datos Generales'!F385)</f>
        <v/>
      </c>
      <c r="G30" s="46" t="str">
        <f>IF('Datos Generales'!G385=0,"",'Datos Generales'!G385)</f>
        <v/>
      </c>
      <c r="H30" s="46">
        <f>IF('Datos Generales'!H385=0,"",'Datos Generales'!H385)</f>
        <v>2133</v>
      </c>
      <c r="I30" s="46">
        <f>IF('Datos Generales'!I385=0,"",'Datos Generales'!I385)</f>
        <v>97</v>
      </c>
      <c r="J30" s="46">
        <f>IF('Datos Generales'!J385=0,"",'Datos Generales'!J385)</f>
        <v>8</v>
      </c>
      <c r="K30" s="46" t="str">
        <f>IF('Datos Generales'!K385=0,"",'Datos Generales'!K385)</f>
        <v/>
      </c>
      <c r="L30" s="46">
        <f>IF('Datos Generales'!L385=0,"",'Datos Generales'!L385)</f>
        <v>34</v>
      </c>
      <c r="M30" s="46" t="str">
        <f>IF('Datos Generales'!M385=0,"",'Datos Generales'!M385)</f>
        <v/>
      </c>
      <c r="N30" s="46" t="str">
        <f>IF('Datos Generales'!N385=0,"",'Datos Generales'!N385)</f>
        <v/>
      </c>
      <c r="O30" s="46" t="str">
        <f>IF('Datos Generales'!O385=0,"",'Datos Generales'!O385)</f>
        <v/>
      </c>
      <c r="P30" s="46">
        <f>IF('Datos Generales'!P385=0,"",'Datos Generales'!P385)</f>
        <v>990</v>
      </c>
      <c r="Q30" s="46" t="str">
        <f>IF('Datos Generales'!Q385=0,"",'Datos Generales'!Q385)</f>
        <v/>
      </c>
      <c r="R30" s="46">
        <f>IF('Datos Generales'!R385=0,"",'Datos Generales'!R385)</f>
        <v>945</v>
      </c>
      <c r="S30" s="46" t="str">
        <f>IF('Datos Generales'!S385=0,"",'Datos Generales'!S385)</f>
        <v/>
      </c>
      <c r="T30" s="46">
        <f>IF('Datos Generales'!T385=0,"",'Datos Generales'!T385)</f>
        <v>1001</v>
      </c>
      <c r="U30" s="46" t="str">
        <f>IF('Datos Generales'!U385=0,"",'Datos Generales'!U385)</f>
        <v/>
      </c>
      <c r="V30" s="46">
        <f>IF('Datos Generales'!V385=0,"",'Datos Generales'!V385)</f>
        <v>472</v>
      </c>
      <c r="W30" s="46" t="str">
        <f>IF('Datos Generales'!W385=0,"",'Datos Generales'!W385)</f>
        <v/>
      </c>
      <c r="X30" s="46" t="str">
        <f>IF('Datos Generales'!X385=0,"",'Datos Generales'!X385)</f>
        <v/>
      </c>
      <c r="Y30" s="46">
        <f>IF('Datos Generales'!Y385=0,"",'Datos Generales'!Y385)</f>
        <v>576</v>
      </c>
      <c r="Z30" s="46" t="str">
        <f>IF('Datos Generales'!Z385=0,"",'Datos Generales'!Z385)</f>
        <v/>
      </c>
      <c r="AA30" s="46">
        <f>IF('Datos Generales'!AA385=0,"",'Datos Generales'!AA385)</f>
        <v>88</v>
      </c>
      <c r="AB30" s="46">
        <f>IF('Datos Generales'!AB385=0,"",'Datos Generales'!AB385)</f>
        <v>2819</v>
      </c>
      <c r="AC30" s="46" t="str">
        <f>IF('Datos Generales'!AC385=0,"",'Datos Generales'!AC385)</f>
        <v/>
      </c>
      <c r="AD30" s="46" t="str">
        <f>IF('Datos Generales'!AD385=0,"",'Datos Generales'!AD385)</f>
        <v/>
      </c>
      <c r="AE30" s="46" t="str">
        <f>IF('Datos Generales'!AE385=0,"",'Datos Generales'!AE385)</f>
        <v/>
      </c>
      <c r="AF30" s="46" t="str">
        <f>IF('Datos Generales'!AF385=0,"",'Datos Generales'!AF385)</f>
        <v/>
      </c>
      <c r="AG30" s="46" t="str">
        <f>IF('Datos Generales'!AG385=0,"",'Datos Generales'!AG385)</f>
        <v/>
      </c>
      <c r="AH30" s="46" t="str">
        <f>IF('Datos Generales'!AH385=0,"",'Datos Generales'!AH385)</f>
        <v/>
      </c>
      <c r="AI30" s="46" t="str">
        <f>IF('Datos Generales'!AI385=0,"",'Datos Generales'!AI385)</f>
        <v/>
      </c>
      <c r="AJ30" s="46" t="str">
        <f>IF('Datos Generales'!AJ385=0,"",'Datos Generales'!AJ385)</f>
        <v/>
      </c>
      <c r="AK30" s="46" t="str">
        <f>IF('Datos Generales'!AK385=0,"",'Datos Generales'!AK385)</f>
        <v/>
      </c>
      <c r="AL30" s="46" t="str">
        <f>IF('Datos Generales'!AL385=0,"",'Datos Generales'!AL385)</f>
        <v/>
      </c>
      <c r="AM30" s="46" t="str">
        <f>IF('Datos Generales'!AM385=0,"",'Datos Generales'!AM385)</f>
        <v/>
      </c>
      <c r="AN30" s="46" t="str">
        <f>IF('Datos Generales'!AN385=0,"",'Datos Generales'!AN385)</f>
        <v/>
      </c>
      <c r="AO30" s="46" t="str">
        <f>IF('Datos Generales'!AO385=0,"",'Datos Generales'!AO385)</f>
        <v/>
      </c>
      <c r="AP30" s="46" t="str">
        <f>IF('Datos Generales'!AP385=0,"",'Datos Generales'!AP385)</f>
        <v/>
      </c>
      <c r="AQ30" s="46">
        <f>IF('Datos Generales'!AQ385=0,"",'Datos Generales'!AQ385)</f>
        <v>12561</v>
      </c>
      <c r="AS30" s="46">
        <f>'Datos Generales'!AS346</f>
        <v>7545</v>
      </c>
      <c r="AT30" s="71">
        <f t="shared" si="0"/>
        <v>0.66481113320079532</v>
      </c>
    </row>
    <row r="31" spans="2:46">
      <c r="B31" s="73" t="s">
        <v>314</v>
      </c>
      <c r="C31" s="46" t="str">
        <f>IF('Datos Generales'!C386=0,"",'Datos Generales'!C386)</f>
        <v/>
      </c>
      <c r="D31" s="46" t="str">
        <f>IF('Datos Generales'!D386=0,"",'Datos Generales'!D386)</f>
        <v/>
      </c>
      <c r="E31" s="46">
        <f>IF('Datos Generales'!E386=0,"",'Datos Generales'!E386)</f>
        <v>217043</v>
      </c>
      <c r="F31" s="46" t="str">
        <f>IF('Datos Generales'!F386=0,"",'Datos Generales'!F386)</f>
        <v/>
      </c>
      <c r="G31" s="46" t="str">
        <f>IF('Datos Generales'!G386=0,"",'Datos Generales'!G386)</f>
        <v/>
      </c>
      <c r="H31" s="46">
        <f>IF('Datos Generales'!H386=0,"",'Datos Generales'!H386)</f>
        <v>25074</v>
      </c>
      <c r="I31" s="46">
        <f>IF('Datos Generales'!I386=0,"",'Datos Generales'!I386)</f>
        <v>108719</v>
      </c>
      <c r="J31" s="46">
        <f>IF('Datos Generales'!J386=0,"",'Datos Generales'!J386)</f>
        <v>261</v>
      </c>
      <c r="K31" s="46" t="str">
        <f>IF('Datos Generales'!K386=0,"",'Datos Generales'!K386)</f>
        <v/>
      </c>
      <c r="L31" s="46">
        <f>IF('Datos Generales'!L386=0,"",'Datos Generales'!L386)</f>
        <v>67902</v>
      </c>
      <c r="M31" s="46" t="str">
        <f>IF('Datos Generales'!M386=0,"",'Datos Generales'!M386)</f>
        <v/>
      </c>
      <c r="N31" s="46" t="str">
        <f>IF('Datos Generales'!N386=0,"",'Datos Generales'!N386)</f>
        <v/>
      </c>
      <c r="O31" s="46" t="str">
        <f>IF('Datos Generales'!O386=0,"",'Datos Generales'!O386)</f>
        <v/>
      </c>
      <c r="P31" s="46">
        <f>IF('Datos Generales'!P386=0,"",'Datos Generales'!P386)</f>
        <v>16243</v>
      </c>
      <c r="Q31" s="46" t="str">
        <f>IF('Datos Generales'!Q386=0,"",'Datos Generales'!Q386)</f>
        <v/>
      </c>
      <c r="R31" s="46">
        <f>IF('Datos Generales'!R386=0,"",'Datos Generales'!R386)</f>
        <v>60797</v>
      </c>
      <c r="S31" s="46" t="str">
        <f>IF('Datos Generales'!S386=0,"",'Datos Generales'!S386)</f>
        <v/>
      </c>
      <c r="T31" s="46">
        <f>IF('Datos Generales'!T386=0,"",'Datos Generales'!T386)</f>
        <v>262762</v>
      </c>
      <c r="U31" s="46" t="str">
        <f>IF('Datos Generales'!U386=0,"",'Datos Generales'!U386)</f>
        <v/>
      </c>
      <c r="V31" s="46">
        <f>IF('Datos Generales'!V386=0,"",'Datos Generales'!V386)</f>
        <v>41726</v>
      </c>
      <c r="W31" s="46" t="str">
        <f>IF('Datos Generales'!W386=0,"",'Datos Generales'!W386)</f>
        <v/>
      </c>
      <c r="X31" s="46" t="str">
        <f>IF('Datos Generales'!X386=0,"",'Datos Generales'!X386)</f>
        <v/>
      </c>
      <c r="Y31" s="46">
        <f>IF('Datos Generales'!Y386=0,"",'Datos Generales'!Y386)</f>
        <v>45091</v>
      </c>
      <c r="Z31" s="46">
        <f>IF('Datos Generales'!Z386=0,"",'Datos Generales'!Z386)</f>
        <v>1</v>
      </c>
      <c r="AA31" s="46">
        <f>IF('Datos Generales'!AA386=0,"",'Datos Generales'!AA386)</f>
        <v>23135</v>
      </c>
      <c r="AB31" s="46">
        <f>IF('Datos Generales'!AB386=0,"",'Datos Generales'!AB386)</f>
        <v>63963</v>
      </c>
      <c r="AC31" s="46">
        <f>IF('Datos Generales'!AC386=0,"",'Datos Generales'!AC386)</f>
        <v>26496</v>
      </c>
      <c r="AD31" s="46" t="str">
        <f>IF('Datos Generales'!AD386=0,"",'Datos Generales'!AD386)</f>
        <v/>
      </c>
      <c r="AE31" s="46" t="str">
        <f>IF('Datos Generales'!AE386=0,"",'Datos Generales'!AE386)</f>
        <v/>
      </c>
      <c r="AF31" s="46" t="str">
        <f>IF('Datos Generales'!AF386=0,"",'Datos Generales'!AF386)</f>
        <v/>
      </c>
      <c r="AG31" s="46" t="str">
        <f>IF('Datos Generales'!AG386=0,"",'Datos Generales'!AG386)</f>
        <v/>
      </c>
      <c r="AH31" s="46" t="str">
        <f>IF('Datos Generales'!AH386=0,"",'Datos Generales'!AH386)</f>
        <v/>
      </c>
      <c r="AI31" s="46" t="str">
        <f>IF('Datos Generales'!AI386=0,"",'Datos Generales'!AI386)</f>
        <v/>
      </c>
      <c r="AJ31" s="46" t="str">
        <f>IF('Datos Generales'!AJ386=0,"",'Datos Generales'!AJ386)</f>
        <v/>
      </c>
      <c r="AK31" s="46" t="str">
        <f>IF('Datos Generales'!AK386=0,"",'Datos Generales'!AK386)</f>
        <v/>
      </c>
      <c r="AL31" s="46" t="str">
        <f>IF('Datos Generales'!AL386=0,"",'Datos Generales'!AL386)</f>
        <v/>
      </c>
      <c r="AM31" s="46" t="str">
        <f>IF('Datos Generales'!AM386=0,"",'Datos Generales'!AM386)</f>
        <v/>
      </c>
      <c r="AN31" s="46" t="str">
        <f>IF('Datos Generales'!AN386=0,"",'Datos Generales'!AN386)</f>
        <v/>
      </c>
      <c r="AO31" s="46" t="str">
        <f>IF('Datos Generales'!AO386=0,"",'Datos Generales'!AO386)</f>
        <v/>
      </c>
      <c r="AP31" s="46" t="str">
        <f>IF('Datos Generales'!AP386=0,"",'Datos Generales'!AP386)</f>
        <v/>
      </c>
      <c r="AQ31" s="46">
        <f>IF('Datos Generales'!AQ386=0,"",'Datos Generales'!AQ386)</f>
        <v>959213</v>
      </c>
      <c r="AS31" s="46">
        <f>'Datos Generales'!AS347</f>
        <v>468234</v>
      </c>
      <c r="AT31" s="71">
        <f t="shared" si="0"/>
        <v>1.0485761392807871</v>
      </c>
    </row>
    <row r="32" spans="2:46">
      <c r="B32" s="73" t="s">
        <v>315</v>
      </c>
      <c r="C32" s="46">
        <f>IF('Datos Generales'!C387=0,"",'Datos Generales'!C387)</f>
        <v>1495</v>
      </c>
      <c r="D32" s="46" t="str">
        <f>IF('Datos Generales'!D387=0,"",'Datos Generales'!D387)</f>
        <v/>
      </c>
      <c r="E32" s="46">
        <f>IF('Datos Generales'!E387=0,"",'Datos Generales'!E387)</f>
        <v>51690</v>
      </c>
      <c r="F32" s="46" t="str">
        <f>IF('Datos Generales'!F387=0,"",'Datos Generales'!F387)</f>
        <v/>
      </c>
      <c r="G32" s="46" t="str">
        <f>IF('Datos Generales'!G387=0,"",'Datos Generales'!G387)</f>
        <v/>
      </c>
      <c r="H32" s="46">
        <f>IF('Datos Generales'!H387=0,"",'Datos Generales'!H387)</f>
        <v>7870</v>
      </c>
      <c r="I32" s="46">
        <f>IF('Datos Generales'!I387=0,"",'Datos Generales'!I387)</f>
        <v>39981</v>
      </c>
      <c r="J32" s="46">
        <f>IF('Datos Generales'!J387=0,"",'Datos Generales'!J387)</f>
        <v>366</v>
      </c>
      <c r="K32" s="46" t="str">
        <f>IF('Datos Generales'!K387=0,"",'Datos Generales'!K387)</f>
        <v/>
      </c>
      <c r="L32" s="46">
        <f>IF('Datos Generales'!L387=0,"",'Datos Generales'!L387)</f>
        <v>400</v>
      </c>
      <c r="M32" s="46" t="str">
        <f>IF('Datos Generales'!M387=0,"",'Datos Generales'!M387)</f>
        <v/>
      </c>
      <c r="N32" s="46" t="str">
        <f>IF('Datos Generales'!N387=0,"",'Datos Generales'!N387)</f>
        <v/>
      </c>
      <c r="O32" s="46" t="str">
        <f>IF('Datos Generales'!O387=0,"",'Datos Generales'!O387)</f>
        <v/>
      </c>
      <c r="P32" s="46">
        <f>IF('Datos Generales'!P387=0,"",'Datos Generales'!P387)</f>
        <v>3488</v>
      </c>
      <c r="Q32" s="46" t="str">
        <f>IF('Datos Generales'!Q387=0,"",'Datos Generales'!Q387)</f>
        <v/>
      </c>
      <c r="R32" s="46">
        <f>IF('Datos Generales'!R387=0,"",'Datos Generales'!R387)</f>
        <v>4218</v>
      </c>
      <c r="S32" s="46" t="str">
        <f>IF('Datos Generales'!S387=0,"",'Datos Generales'!S387)</f>
        <v/>
      </c>
      <c r="T32" s="46">
        <f>IF('Datos Generales'!T387=0,"",'Datos Generales'!T387)</f>
        <v>15985</v>
      </c>
      <c r="U32" s="46" t="str">
        <f>IF('Datos Generales'!U387=0,"",'Datos Generales'!U387)</f>
        <v/>
      </c>
      <c r="V32" s="46">
        <f>IF('Datos Generales'!V387=0,"",'Datos Generales'!V387)</f>
        <v>18225</v>
      </c>
      <c r="W32" s="46" t="str">
        <f>IF('Datos Generales'!W387=0,"",'Datos Generales'!W387)</f>
        <v/>
      </c>
      <c r="X32" s="46">
        <f>IF('Datos Generales'!X387=0,"",'Datos Generales'!X387)</f>
        <v>655</v>
      </c>
      <c r="Y32" s="46">
        <f>IF('Datos Generales'!Y387=0,"",'Datos Generales'!Y387)</f>
        <v>1462</v>
      </c>
      <c r="Z32" s="46">
        <f>IF('Datos Generales'!Z387=0,"",'Datos Generales'!Z387)</f>
        <v>6</v>
      </c>
      <c r="AA32" s="46">
        <f>IF('Datos Generales'!AA387=0,"",'Datos Generales'!AA387)</f>
        <v>3490</v>
      </c>
      <c r="AB32" s="46">
        <f>IF('Datos Generales'!AB387=0,"",'Datos Generales'!AB387)</f>
        <v>25310</v>
      </c>
      <c r="AC32" s="46">
        <f>IF('Datos Generales'!AC387=0,"",'Datos Generales'!AC387)</f>
        <v>1</v>
      </c>
      <c r="AD32" s="46">
        <f>IF('Datos Generales'!AD387=0,"",'Datos Generales'!AD387)</f>
        <v>36</v>
      </c>
      <c r="AE32" s="46" t="str">
        <f>IF('Datos Generales'!AE387=0,"",'Datos Generales'!AE387)</f>
        <v/>
      </c>
      <c r="AF32" s="46" t="str">
        <f>IF('Datos Generales'!AF387=0,"",'Datos Generales'!AF387)</f>
        <v/>
      </c>
      <c r="AG32" s="46" t="str">
        <f>IF('Datos Generales'!AG387=0,"",'Datos Generales'!AG387)</f>
        <v/>
      </c>
      <c r="AH32" s="46" t="str">
        <f>IF('Datos Generales'!AH387=0,"",'Datos Generales'!AH387)</f>
        <v/>
      </c>
      <c r="AI32" s="46" t="str">
        <f>IF('Datos Generales'!AI387=0,"",'Datos Generales'!AI387)</f>
        <v/>
      </c>
      <c r="AJ32" s="46" t="str">
        <f>IF('Datos Generales'!AJ387=0,"",'Datos Generales'!AJ387)</f>
        <v/>
      </c>
      <c r="AK32" s="46" t="str">
        <f>IF('Datos Generales'!AK387=0,"",'Datos Generales'!AK387)</f>
        <v/>
      </c>
      <c r="AL32" s="46" t="str">
        <f>IF('Datos Generales'!AL387=0,"",'Datos Generales'!AL387)</f>
        <v/>
      </c>
      <c r="AM32" s="46" t="str">
        <f>IF('Datos Generales'!AM387=0,"",'Datos Generales'!AM387)</f>
        <v/>
      </c>
      <c r="AN32" s="46" t="str">
        <f>IF('Datos Generales'!AN387=0,"",'Datos Generales'!AN387)</f>
        <v/>
      </c>
      <c r="AO32" s="46" t="str">
        <f>IF('Datos Generales'!AO387=0,"",'Datos Generales'!AO387)</f>
        <v/>
      </c>
      <c r="AP32" s="46" t="str">
        <f>IF('Datos Generales'!AP387=0,"",'Datos Generales'!AP387)</f>
        <v/>
      </c>
      <c r="AQ32" s="46">
        <f>IF('Datos Generales'!AQ387=0,"",'Datos Generales'!AQ387)</f>
        <v>174678</v>
      </c>
      <c r="AS32" s="46">
        <f>'Datos Generales'!AS348</f>
        <v>129892</v>
      </c>
      <c r="AT32" s="71">
        <f t="shared" si="0"/>
        <v>0.34479413666738523</v>
      </c>
    </row>
    <row r="33" spans="2:46">
      <c r="B33" s="73" t="s">
        <v>316</v>
      </c>
      <c r="C33" s="46" t="str">
        <f>IF('Datos Generales'!C388=0,"",'Datos Generales'!C388)</f>
        <v/>
      </c>
      <c r="D33" s="46" t="str">
        <f>IF('Datos Generales'!D388=0,"",'Datos Generales'!D388)</f>
        <v/>
      </c>
      <c r="E33" s="46" t="str">
        <f>IF('Datos Generales'!E388=0,"",'Datos Generales'!E388)</f>
        <v/>
      </c>
      <c r="F33" s="46" t="str">
        <f>IF('Datos Generales'!F388=0,"",'Datos Generales'!F388)</f>
        <v/>
      </c>
      <c r="G33" s="46" t="str">
        <f>IF('Datos Generales'!G388=0,"",'Datos Generales'!G388)</f>
        <v/>
      </c>
      <c r="H33" s="46">
        <f>IF('Datos Generales'!H388=0,"",'Datos Generales'!H388)</f>
        <v>289</v>
      </c>
      <c r="I33" s="46" t="str">
        <f>IF('Datos Generales'!I388=0,"",'Datos Generales'!I388)</f>
        <v/>
      </c>
      <c r="J33" s="46" t="str">
        <f>IF('Datos Generales'!J388=0,"",'Datos Generales'!J388)</f>
        <v/>
      </c>
      <c r="K33" s="46" t="str">
        <f>IF('Datos Generales'!K388=0,"",'Datos Generales'!K388)</f>
        <v/>
      </c>
      <c r="L33" s="46" t="str">
        <f>IF('Datos Generales'!L388=0,"",'Datos Generales'!L388)</f>
        <v/>
      </c>
      <c r="M33" s="46" t="str">
        <f>IF('Datos Generales'!M388=0,"",'Datos Generales'!M388)</f>
        <v/>
      </c>
      <c r="N33" s="46" t="str">
        <f>IF('Datos Generales'!N388=0,"",'Datos Generales'!N388)</f>
        <v/>
      </c>
      <c r="O33" s="46" t="str">
        <f>IF('Datos Generales'!O388=0,"",'Datos Generales'!O388)</f>
        <v/>
      </c>
      <c r="P33" s="46" t="str">
        <f>IF('Datos Generales'!P388=0,"",'Datos Generales'!P388)</f>
        <v/>
      </c>
      <c r="Q33" s="46" t="str">
        <f>IF('Datos Generales'!Q388=0,"",'Datos Generales'!Q388)</f>
        <v/>
      </c>
      <c r="R33" s="46" t="str">
        <f>IF('Datos Generales'!R388=0,"",'Datos Generales'!R388)</f>
        <v/>
      </c>
      <c r="S33" s="46" t="str">
        <f>IF('Datos Generales'!S388=0,"",'Datos Generales'!S388)</f>
        <v/>
      </c>
      <c r="T33" s="46">
        <f>IF('Datos Generales'!T388=0,"",'Datos Generales'!T388)</f>
        <v>310</v>
      </c>
      <c r="U33" s="46" t="str">
        <f>IF('Datos Generales'!U388=0,"",'Datos Generales'!U388)</f>
        <v/>
      </c>
      <c r="V33" s="46">
        <f>IF('Datos Generales'!V388=0,"",'Datos Generales'!V388)</f>
        <v>104</v>
      </c>
      <c r="W33" s="46" t="str">
        <f>IF('Datos Generales'!W388=0,"",'Datos Generales'!W388)</f>
        <v/>
      </c>
      <c r="X33" s="46">
        <f>IF('Datos Generales'!X388=0,"",'Datos Generales'!X388)</f>
        <v>45</v>
      </c>
      <c r="Y33" s="46" t="str">
        <f>IF('Datos Generales'!Y388=0,"",'Datos Generales'!Y388)</f>
        <v/>
      </c>
      <c r="Z33" s="46" t="str">
        <f>IF('Datos Generales'!Z388=0,"",'Datos Generales'!Z388)</f>
        <v/>
      </c>
      <c r="AA33" s="46">
        <f>IF('Datos Generales'!AA388=0,"",'Datos Generales'!AA388)</f>
        <v>59</v>
      </c>
      <c r="AB33" s="46" t="str">
        <f>IF('Datos Generales'!AB388=0,"",'Datos Generales'!AB388)</f>
        <v/>
      </c>
      <c r="AC33" s="46" t="str">
        <f>IF('Datos Generales'!AC388=0,"",'Datos Generales'!AC388)</f>
        <v/>
      </c>
      <c r="AD33" s="46">
        <f>IF('Datos Generales'!AD388=0,"",'Datos Generales'!AD388)</f>
        <v>34099</v>
      </c>
      <c r="AE33" s="46" t="str">
        <f>IF('Datos Generales'!AE388=0,"",'Datos Generales'!AE388)</f>
        <v/>
      </c>
      <c r="AF33" s="46" t="str">
        <f>IF('Datos Generales'!AF388=0,"",'Datos Generales'!AF388)</f>
        <v/>
      </c>
      <c r="AG33" s="46" t="str">
        <f>IF('Datos Generales'!AG388=0,"",'Datos Generales'!AG388)</f>
        <v/>
      </c>
      <c r="AH33" s="46" t="str">
        <f>IF('Datos Generales'!AH388=0,"",'Datos Generales'!AH388)</f>
        <v/>
      </c>
      <c r="AI33" s="46" t="str">
        <f>IF('Datos Generales'!AI388=0,"",'Datos Generales'!AI388)</f>
        <v/>
      </c>
      <c r="AJ33" s="46" t="str">
        <f>IF('Datos Generales'!AJ388=0,"",'Datos Generales'!AJ388)</f>
        <v/>
      </c>
      <c r="AK33" s="46" t="str">
        <f>IF('Datos Generales'!AK388=0,"",'Datos Generales'!AK388)</f>
        <v/>
      </c>
      <c r="AL33" s="46" t="str">
        <f>IF('Datos Generales'!AL388=0,"",'Datos Generales'!AL388)</f>
        <v/>
      </c>
      <c r="AM33" s="46" t="str">
        <f>IF('Datos Generales'!AM388=0,"",'Datos Generales'!AM388)</f>
        <v/>
      </c>
      <c r="AN33" s="46" t="str">
        <f>IF('Datos Generales'!AN388=0,"",'Datos Generales'!AN388)</f>
        <v/>
      </c>
      <c r="AO33" s="46" t="str">
        <f>IF('Datos Generales'!AO388=0,"",'Datos Generales'!AO388)</f>
        <v/>
      </c>
      <c r="AP33" s="46" t="str">
        <f>IF('Datos Generales'!AP388=0,"",'Datos Generales'!AP388)</f>
        <v/>
      </c>
      <c r="AQ33" s="46">
        <f>IF('Datos Generales'!AQ388=0,"",'Datos Generales'!AQ388)</f>
        <v>34906</v>
      </c>
      <c r="AS33" s="46">
        <f>'Datos Generales'!AS349</f>
        <v>32393</v>
      </c>
      <c r="AT33" s="71">
        <f t="shared" si="0"/>
        <v>7.7578489179761068E-2</v>
      </c>
    </row>
    <row r="34" spans="2:46">
      <c r="B34" s="73" t="s">
        <v>317</v>
      </c>
      <c r="C34" s="46">
        <f>IF('Datos Generales'!C389=0,"",'Datos Generales'!C389)</f>
        <v>1051</v>
      </c>
      <c r="D34" s="46" t="str">
        <f>IF('Datos Generales'!D389=0,"",'Datos Generales'!D389)</f>
        <v/>
      </c>
      <c r="E34" s="46">
        <f>IF('Datos Generales'!E389=0,"",'Datos Generales'!E389)</f>
        <v>292644</v>
      </c>
      <c r="F34" s="46">
        <f>IF('Datos Generales'!F389=0,"",'Datos Generales'!F389)</f>
        <v>138432</v>
      </c>
      <c r="G34" s="46" t="str">
        <f>IF('Datos Generales'!G389=0,"",'Datos Generales'!G389)</f>
        <v/>
      </c>
      <c r="H34" s="46">
        <f>IF('Datos Generales'!H389=0,"",'Datos Generales'!H389)</f>
        <v>20825</v>
      </c>
      <c r="I34" s="46">
        <f>IF('Datos Generales'!I389=0,"",'Datos Generales'!I389)</f>
        <v>94214</v>
      </c>
      <c r="J34" s="46">
        <f>IF('Datos Generales'!J389=0,"",'Datos Generales'!J389)</f>
        <v>1168</v>
      </c>
      <c r="K34" s="46" t="str">
        <f>IF('Datos Generales'!K389=0,"",'Datos Generales'!K389)</f>
        <v/>
      </c>
      <c r="L34" s="46">
        <f>IF('Datos Generales'!L389=0,"",'Datos Generales'!L389)</f>
        <v>32365</v>
      </c>
      <c r="M34" s="46" t="str">
        <f>IF('Datos Generales'!M389=0,"",'Datos Generales'!M389)</f>
        <v/>
      </c>
      <c r="N34" s="46" t="str">
        <f>IF('Datos Generales'!N389=0,"",'Datos Generales'!N389)</f>
        <v/>
      </c>
      <c r="O34" s="46" t="str">
        <f>IF('Datos Generales'!O389=0,"",'Datos Generales'!O389)</f>
        <v/>
      </c>
      <c r="P34" s="46">
        <f>IF('Datos Generales'!P389=0,"",'Datos Generales'!P389)</f>
        <v>7645</v>
      </c>
      <c r="Q34" s="46" t="str">
        <f>IF('Datos Generales'!Q389=0,"",'Datos Generales'!Q389)</f>
        <v/>
      </c>
      <c r="R34" s="46">
        <f>IF('Datos Generales'!R389=0,"",'Datos Generales'!R389)</f>
        <v>2357</v>
      </c>
      <c r="S34" s="46" t="str">
        <f>IF('Datos Generales'!S389=0,"",'Datos Generales'!S389)</f>
        <v/>
      </c>
      <c r="T34" s="46">
        <f>IF('Datos Generales'!T389=0,"",'Datos Generales'!T389)</f>
        <v>210788</v>
      </c>
      <c r="U34" s="46" t="str">
        <f>IF('Datos Generales'!U389=0,"",'Datos Generales'!U389)</f>
        <v/>
      </c>
      <c r="V34" s="46">
        <f>IF('Datos Generales'!V389=0,"",'Datos Generales'!V389)</f>
        <v>11653</v>
      </c>
      <c r="W34" s="46" t="str">
        <f>IF('Datos Generales'!W389=0,"",'Datos Generales'!W389)</f>
        <v/>
      </c>
      <c r="X34" s="46">
        <f>IF('Datos Generales'!X389=0,"",'Datos Generales'!X389)</f>
        <v>212</v>
      </c>
      <c r="Y34" s="46">
        <f>IF('Datos Generales'!Y389=0,"",'Datos Generales'!Y389)</f>
        <v>1970</v>
      </c>
      <c r="Z34" s="46">
        <f>IF('Datos Generales'!Z389=0,"",'Datos Generales'!Z389)</f>
        <v>1</v>
      </c>
      <c r="AA34" s="46">
        <f>IF('Datos Generales'!AA389=0,"",'Datos Generales'!AA389)</f>
        <v>12568</v>
      </c>
      <c r="AB34" s="46">
        <f>IF('Datos Generales'!AB389=0,"",'Datos Generales'!AB389)</f>
        <v>12732</v>
      </c>
      <c r="AC34" s="46">
        <f>IF('Datos Generales'!AC389=0,"",'Datos Generales'!AC389)</f>
        <v>13012</v>
      </c>
      <c r="AD34" s="46" t="str">
        <f>IF('Datos Generales'!AD389=0,"",'Datos Generales'!AD389)</f>
        <v/>
      </c>
      <c r="AE34" s="46" t="str">
        <f>IF('Datos Generales'!AE389=0,"",'Datos Generales'!AE389)</f>
        <v/>
      </c>
      <c r="AF34" s="46" t="str">
        <f>IF('Datos Generales'!AF389=0,"",'Datos Generales'!AF389)</f>
        <v/>
      </c>
      <c r="AG34" s="46" t="str">
        <f>IF('Datos Generales'!AG389=0,"",'Datos Generales'!AG389)</f>
        <v/>
      </c>
      <c r="AH34" s="46" t="str">
        <f>IF('Datos Generales'!AH389=0,"",'Datos Generales'!AH389)</f>
        <v/>
      </c>
      <c r="AI34" s="46" t="str">
        <f>IF('Datos Generales'!AI389=0,"",'Datos Generales'!AI389)</f>
        <v/>
      </c>
      <c r="AJ34" s="46" t="str">
        <f>IF('Datos Generales'!AJ389=0,"",'Datos Generales'!AJ389)</f>
        <v/>
      </c>
      <c r="AK34" s="46" t="str">
        <f>IF('Datos Generales'!AK389=0,"",'Datos Generales'!AK389)</f>
        <v/>
      </c>
      <c r="AL34" s="46" t="str">
        <f>IF('Datos Generales'!AL389=0,"",'Datos Generales'!AL389)</f>
        <v/>
      </c>
      <c r="AM34" s="46" t="str">
        <f>IF('Datos Generales'!AM389=0,"",'Datos Generales'!AM389)</f>
        <v/>
      </c>
      <c r="AN34" s="46" t="str">
        <f>IF('Datos Generales'!AN389=0,"",'Datos Generales'!AN389)</f>
        <v/>
      </c>
      <c r="AO34" s="46" t="str">
        <f>IF('Datos Generales'!AO389=0,"",'Datos Generales'!AO389)</f>
        <v/>
      </c>
      <c r="AP34" s="46" t="str">
        <f>IF('Datos Generales'!AP389=0,"",'Datos Generales'!AP389)</f>
        <v/>
      </c>
      <c r="AQ34" s="46">
        <f>IF('Datos Generales'!AQ389=0,"",'Datos Generales'!AQ389)</f>
        <v>853637</v>
      </c>
      <c r="AS34" s="46">
        <f>'Datos Generales'!AS350</f>
        <v>405942</v>
      </c>
      <c r="AT34" s="71">
        <f t="shared" si="0"/>
        <v>1.1028545949914026</v>
      </c>
    </row>
    <row r="35" spans="2:46">
      <c r="B35" s="73" t="s">
        <v>318</v>
      </c>
      <c r="C35" s="46" t="str">
        <f>IF('Datos Generales'!C390=0,"",'Datos Generales'!C390)</f>
        <v/>
      </c>
      <c r="D35" s="46" t="str">
        <f>IF('Datos Generales'!D390=0,"",'Datos Generales'!D390)</f>
        <v/>
      </c>
      <c r="E35" s="46">
        <f>IF('Datos Generales'!E390=0,"",'Datos Generales'!E390)</f>
        <v>706180</v>
      </c>
      <c r="F35" s="46" t="str">
        <f>IF('Datos Generales'!F390=0,"",'Datos Generales'!F390)</f>
        <v/>
      </c>
      <c r="G35" s="46" t="str">
        <f>IF('Datos Generales'!G390=0,"",'Datos Generales'!G390)</f>
        <v/>
      </c>
      <c r="H35" s="46" t="str">
        <f>IF('Datos Generales'!H390=0,"",'Datos Generales'!H390)</f>
        <v/>
      </c>
      <c r="I35" s="46">
        <f>IF('Datos Generales'!I390=0,"",'Datos Generales'!I390)</f>
        <v>147203</v>
      </c>
      <c r="J35" s="46" t="str">
        <f>IF('Datos Generales'!J390=0,"",'Datos Generales'!J390)</f>
        <v/>
      </c>
      <c r="K35" s="46" t="str">
        <f>IF('Datos Generales'!K390=0,"",'Datos Generales'!K390)</f>
        <v/>
      </c>
      <c r="L35" s="46">
        <f>IF('Datos Generales'!L390=0,"",'Datos Generales'!L390)</f>
        <v>413628</v>
      </c>
      <c r="M35" s="46" t="str">
        <f>IF('Datos Generales'!M390=0,"",'Datos Generales'!M390)</f>
        <v/>
      </c>
      <c r="N35" s="46" t="str">
        <f>IF('Datos Generales'!N390=0,"",'Datos Generales'!N390)</f>
        <v/>
      </c>
      <c r="O35" s="46" t="str">
        <f>IF('Datos Generales'!O390=0,"",'Datos Generales'!O390)</f>
        <v/>
      </c>
      <c r="P35" s="46">
        <f>IF('Datos Generales'!P390=0,"",'Datos Generales'!P390)</f>
        <v>658</v>
      </c>
      <c r="Q35" s="46" t="str">
        <f>IF('Datos Generales'!Q390=0,"",'Datos Generales'!Q390)</f>
        <v/>
      </c>
      <c r="R35" s="46">
        <f>IF('Datos Generales'!R390=0,"",'Datos Generales'!R390)</f>
        <v>3788</v>
      </c>
      <c r="S35" s="46" t="str">
        <f>IF('Datos Generales'!S390=0,"",'Datos Generales'!S390)</f>
        <v/>
      </c>
      <c r="T35" s="46">
        <f>IF('Datos Generales'!T390=0,"",'Datos Generales'!T390)</f>
        <v>637684</v>
      </c>
      <c r="U35" s="46" t="str">
        <f>IF('Datos Generales'!U390=0,"",'Datos Generales'!U390)</f>
        <v/>
      </c>
      <c r="V35" s="46">
        <f>IF('Datos Generales'!V390=0,"",'Datos Generales'!V390)</f>
        <v>238979</v>
      </c>
      <c r="W35" s="46" t="str">
        <f>IF('Datos Generales'!W390=0,"",'Datos Generales'!W390)</f>
        <v/>
      </c>
      <c r="X35" s="46" t="str">
        <f>IF('Datos Generales'!X390=0,"",'Datos Generales'!X390)</f>
        <v/>
      </c>
      <c r="Y35" s="46">
        <f>IF('Datos Generales'!Y390=0,"",'Datos Generales'!Y390)</f>
        <v>464910</v>
      </c>
      <c r="Z35" s="46" t="str">
        <f>IF('Datos Generales'!Z390=0,"",'Datos Generales'!Z390)</f>
        <v/>
      </c>
      <c r="AA35" s="46">
        <f>IF('Datos Generales'!AA390=0,"",'Datos Generales'!AA390)</f>
        <v>67756</v>
      </c>
      <c r="AB35" s="46">
        <f>IF('Datos Generales'!AB390=0,"",'Datos Generales'!AB390)</f>
        <v>202922</v>
      </c>
      <c r="AC35" s="46">
        <f>IF('Datos Generales'!AC390=0,"",'Datos Generales'!AC390)</f>
        <v>46556</v>
      </c>
      <c r="AD35" s="46" t="str">
        <f>IF('Datos Generales'!AD390=0,"",'Datos Generales'!AD390)</f>
        <v/>
      </c>
      <c r="AE35" s="46" t="str">
        <f>IF('Datos Generales'!AE390=0,"",'Datos Generales'!AE390)</f>
        <v/>
      </c>
      <c r="AF35" s="46" t="str">
        <f>IF('Datos Generales'!AF390=0,"",'Datos Generales'!AF390)</f>
        <v/>
      </c>
      <c r="AG35" s="46" t="str">
        <f>IF('Datos Generales'!AG390=0,"",'Datos Generales'!AG390)</f>
        <v/>
      </c>
      <c r="AH35" s="46" t="str">
        <f>IF('Datos Generales'!AH390=0,"",'Datos Generales'!AH390)</f>
        <v/>
      </c>
      <c r="AI35" s="46" t="str">
        <f>IF('Datos Generales'!AI390=0,"",'Datos Generales'!AI390)</f>
        <v/>
      </c>
      <c r="AJ35" s="46" t="str">
        <f>IF('Datos Generales'!AJ390=0,"",'Datos Generales'!AJ390)</f>
        <v/>
      </c>
      <c r="AK35" s="46" t="str">
        <f>IF('Datos Generales'!AK390=0,"",'Datos Generales'!AK390)</f>
        <v/>
      </c>
      <c r="AL35" s="46" t="str">
        <f>IF('Datos Generales'!AL390=0,"",'Datos Generales'!AL390)</f>
        <v/>
      </c>
      <c r="AM35" s="46" t="str">
        <f>IF('Datos Generales'!AM390=0,"",'Datos Generales'!AM390)</f>
        <v/>
      </c>
      <c r="AN35" s="46" t="str">
        <f>IF('Datos Generales'!AN390=0,"",'Datos Generales'!AN390)</f>
        <v/>
      </c>
      <c r="AO35" s="46" t="str">
        <f>IF('Datos Generales'!AO390=0,"",'Datos Generales'!AO390)</f>
        <v/>
      </c>
      <c r="AP35" s="46" t="str">
        <f>IF('Datos Generales'!AP390=0,"",'Datos Generales'!AP390)</f>
        <v/>
      </c>
      <c r="AQ35" s="46">
        <f>IF('Datos Generales'!AQ390=0,"",'Datos Generales'!AQ390)</f>
        <v>2930264</v>
      </c>
      <c r="AS35" s="46">
        <f>'Datos Generales'!AS351</f>
        <v>2508197</v>
      </c>
      <c r="AT35" s="71">
        <f t="shared" si="0"/>
        <v>0.16827505973414358</v>
      </c>
    </row>
    <row r="36" spans="2:46">
      <c r="B36" s="73" t="s">
        <v>319</v>
      </c>
      <c r="C36" s="46" t="str">
        <f>IF('Datos Generales'!C391=0,"",'Datos Generales'!C391)</f>
        <v/>
      </c>
      <c r="D36" s="46" t="str">
        <f>IF('Datos Generales'!D391=0,"",'Datos Generales'!D391)</f>
        <v/>
      </c>
      <c r="E36" s="46">
        <f>IF('Datos Generales'!E391=0,"",'Datos Generales'!E391)</f>
        <v>22</v>
      </c>
      <c r="F36" s="46" t="str">
        <f>IF('Datos Generales'!F391=0,"",'Datos Generales'!F391)</f>
        <v/>
      </c>
      <c r="G36" s="46">
        <f>IF('Datos Generales'!G391=0,"",'Datos Generales'!G391)</f>
        <v>3346</v>
      </c>
      <c r="H36" s="46" t="str">
        <f>IF('Datos Generales'!H391=0,"",'Datos Generales'!H391)</f>
        <v/>
      </c>
      <c r="I36" s="46">
        <f>IF('Datos Generales'!I391=0,"",'Datos Generales'!I391)</f>
        <v>71</v>
      </c>
      <c r="J36" s="46">
        <f>IF('Datos Generales'!J391=0,"",'Datos Generales'!J391)</f>
        <v>1</v>
      </c>
      <c r="K36" s="46" t="str">
        <f>IF('Datos Generales'!K391=0,"",'Datos Generales'!K391)</f>
        <v/>
      </c>
      <c r="L36" s="46">
        <f>IF('Datos Generales'!L391=0,"",'Datos Generales'!L391)</f>
        <v>334</v>
      </c>
      <c r="M36" s="46">
        <f>IF('Datos Generales'!M391=0,"",'Datos Generales'!M391)</f>
        <v>19659</v>
      </c>
      <c r="N36" s="46" t="str">
        <f>IF('Datos Generales'!N391=0,"",'Datos Generales'!N391)</f>
        <v/>
      </c>
      <c r="O36" s="46" t="str">
        <f>IF('Datos Generales'!O391=0,"",'Datos Generales'!O391)</f>
        <v/>
      </c>
      <c r="P36" s="46">
        <f>IF('Datos Generales'!P391=0,"",'Datos Generales'!P391)</f>
        <v>5286</v>
      </c>
      <c r="Q36" s="46" t="str">
        <f>IF('Datos Generales'!Q391=0,"",'Datos Generales'!Q391)</f>
        <v/>
      </c>
      <c r="R36" s="46">
        <f>IF('Datos Generales'!R391=0,"",'Datos Generales'!R391)</f>
        <v>14</v>
      </c>
      <c r="S36" s="46" t="str">
        <f>IF('Datos Generales'!S391=0,"",'Datos Generales'!S391)</f>
        <v/>
      </c>
      <c r="T36" s="46">
        <f>IF('Datos Generales'!T391=0,"",'Datos Generales'!T391)</f>
        <v>6629</v>
      </c>
      <c r="U36" s="46">
        <f>IF('Datos Generales'!U391=0,"",'Datos Generales'!U391)</f>
        <v>13785</v>
      </c>
      <c r="V36" s="46">
        <f>IF('Datos Generales'!V391=0,"",'Datos Generales'!V391)</f>
        <v>3970</v>
      </c>
      <c r="W36" s="46">
        <f>IF('Datos Generales'!W391=0,"",'Datos Generales'!W391)</f>
        <v>3356</v>
      </c>
      <c r="X36" s="46">
        <f>IF('Datos Generales'!X391=0,"",'Datos Generales'!X391)</f>
        <v>21</v>
      </c>
      <c r="Y36" s="46">
        <f>IF('Datos Generales'!Y391=0,"",'Datos Generales'!Y391)</f>
        <v>717</v>
      </c>
      <c r="Z36" s="46">
        <f>IF('Datos Generales'!Z391=0,"",'Datos Generales'!Z391)</f>
        <v>1</v>
      </c>
      <c r="AA36" s="46">
        <f>IF('Datos Generales'!AA391=0,"",'Datos Generales'!AA391)</f>
        <v>2109</v>
      </c>
      <c r="AB36" s="46">
        <f>IF('Datos Generales'!AB391=0,"",'Datos Generales'!AB391)</f>
        <v>1</v>
      </c>
      <c r="AC36" s="46" t="str">
        <f>IF('Datos Generales'!AC391=0,"",'Datos Generales'!AC391)</f>
        <v/>
      </c>
      <c r="AD36" s="46" t="str">
        <f>IF('Datos Generales'!AD391=0,"",'Datos Generales'!AD391)</f>
        <v/>
      </c>
      <c r="AE36" s="46" t="str">
        <f>IF('Datos Generales'!AE391=0,"",'Datos Generales'!AE391)</f>
        <v/>
      </c>
      <c r="AF36" s="46" t="str">
        <f>IF('Datos Generales'!AF391=0,"",'Datos Generales'!AF391)</f>
        <v/>
      </c>
      <c r="AG36" s="46" t="str">
        <f>IF('Datos Generales'!AG391=0,"",'Datos Generales'!AG391)</f>
        <v/>
      </c>
      <c r="AH36" s="46" t="str">
        <f>IF('Datos Generales'!AH391=0,"",'Datos Generales'!AH391)</f>
        <v/>
      </c>
      <c r="AI36" s="46" t="str">
        <f>IF('Datos Generales'!AI391=0,"",'Datos Generales'!AI391)</f>
        <v/>
      </c>
      <c r="AJ36" s="46" t="str">
        <f>IF('Datos Generales'!AJ391=0,"",'Datos Generales'!AJ391)</f>
        <v/>
      </c>
      <c r="AK36" s="46" t="str">
        <f>IF('Datos Generales'!AK391=0,"",'Datos Generales'!AK391)</f>
        <v/>
      </c>
      <c r="AL36" s="46" t="str">
        <f>IF('Datos Generales'!AL391=0,"",'Datos Generales'!AL391)</f>
        <v/>
      </c>
      <c r="AM36" s="46" t="str">
        <f>IF('Datos Generales'!AM391=0,"",'Datos Generales'!AM391)</f>
        <v/>
      </c>
      <c r="AN36" s="46" t="str">
        <f>IF('Datos Generales'!AN391=0,"",'Datos Generales'!AN391)</f>
        <v/>
      </c>
      <c r="AO36" s="46" t="str">
        <f>IF('Datos Generales'!AO391=0,"",'Datos Generales'!AO391)</f>
        <v/>
      </c>
      <c r="AP36" s="46" t="str">
        <f>IF('Datos Generales'!AP391=0,"",'Datos Generales'!AP391)</f>
        <v/>
      </c>
      <c r="AQ36" s="46">
        <f>IF('Datos Generales'!AQ391=0,"",'Datos Generales'!AQ391)</f>
        <v>59322</v>
      </c>
      <c r="AS36" s="46">
        <f>'Datos Generales'!AS352</f>
        <v>24220</v>
      </c>
      <c r="AT36" s="71">
        <f t="shared" si="0"/>
        <v>1.4492981007431873</v>
      </c>
    </row>
    <row r="37" spans="2:46">
      <c r="B37" s="73" t="s">
        <v>320</v>
      </c>
      <c r="C37" s="46">
        <f>IF('Datos Generales'!C392=0,"",'Datos Generales'!C392)</f>
        <v>1</v>
      </c>
      <c r="D37" s="46" t="str">
        <f>IF('Datos Generales'!D392=0,"",'Datos Generales'!D392)</f>
        <v/>
      </c>
      <c r="E37" s="46">
        <f>IF('Datos Generales'!E392=0,"",'Datos Generales'!E392)</f>
        <v>5</v>
      </c>
      <c r="F37" s="46" t="str">
        <f>IF('Datos Generales'!F392=0,"",'Datos Generales'!F392)</f>
        <v/>
      </c>
      <c r="G37" s="46" t="str">
        <f>IF('Datos Generales'!G392=0,"",'Datos Generales'!G392)</f>
        <v/>
      </c>
      <c r="H37" s="46">
        <f>IF('Datos Generales'!H392=0,"",'Datos Generales'!H392)</f>
        <v>130</v>
      </c>
      <c r="I37" s="46">
        <f>IF('Datos Generales'!I392=0,"",'Datos Generales'!I392)</f>
        <v>9</v>
      </c>
      <c r="J37" s="46">
        <f>IF('Datos Generales'!J392=0,"",'Datos Generales'!J392)</f>
        <v>10</v>
      </c>
      <c r="K37" s="46" t="str">
        <f>IF('Datos Generales'!K392=0,"",'Datos Generales'!K392)</f>
        <v/>
      </c>
      <c r="L37" s="46">
        <f>IF('Datos Generales'!L392=0,"",'Datos Generales'!L392)</f>
        <v>7</v>
      </c>
      <c r="M37" s="46" t="str">
        <f>IF('Datos Generales'!M392=0,"",'Datos Generales'!M392)</f>
        <v/>
      </c>
      <c r="N37" s="46" t="str">
        <f>IF('Datos Generales'!N392=0,"",'Datos Generales'!N392)</f>
        <v/>
      </c>
      <c r="O37" s="46" t="str">
        <f>IF('Datos Generales'!O392=0,"",'Datos Generales'!O392)</f>
        <v/>
      </c>
      <c r="P37" s="46">
        <f>IF('Datos Generales'!P392=0,"",'Datos Generales'!P392)</f>
        <v>19918</v>
      </c>
      <c r="Q37" s="46" t="str">
        <f>IF('Datos Generales'!Q392=0,"",'Datos Generales'!Q392)</f>
        <v/>
      </c>
      <c r="R37" s="46">
        <f>IF('Datos Generales'!R392=0,"",'Datos Generales'!R392)</f>
        <v>6</v>
      </c>
      <c r="S37" s="46" t="str">
        <f>IF('Datos Generales'!S392=0,"",'Datos Generales'!S392)</f>
        <v/>
      </c>
      <c r="T37" s="46">
        <f>IF('Datos Generales'!T392=0,"",'Datos Generales'!T392)</f>
        <v>2377</v>
      </c>
      <c r="U37" s="46" t="str">
        <f>IF('Datos Generales'!U392=0,"",'Datos Generales'!U392)</f>
        <v/>
      </c>
      <c r="V37" s="46" t="str">
        <f>IF('Datos Generales'!V392=0,"",'Datos Generales'!V392)</f>
        <v/>
      </c>
      <c r="W37" s="46">
        <f>IF('Datos Generales'!W392=0,"",'Datos Generales'!W392)</f>
        <v>12</v>
      </c>
      <c r="X37" s="46" t="str">
        <f>IF('Datos Generales'!X392=0,"",'Datos Generales'!X392)</f>
        <v/>
      </c>
      <c r="Y37" s="46">
        <f>IF('Datos Generales'!Y392=0,"",'Datos Generales'!Y392)</f>
        <v>17</v>
      </c>
      <c r="Z37" s="46" t="str">
        <f>IF('Datos Generales'!Z392=0,"",'Datos Generales'!Z392)</f>
        <v/>
      </c>
      <c r="AA37" s="46" t="str">
        <f>IF('Datos Generales'!AA392=0,"",'Datos Generales'!AA392)</f>
        <v/>
      </c>
      <c r="AB37" s="46">
        <f>IF('Datos Generales'!AB392=0,"",'Datos Generales'!AB392)</f>
        <v>16</v>
      </c>
      <c r="AC37" s="46" t="str">
        <f>IF('Datos Generales'!AC392=0,"",'Datos Generales'!AC392)</f>
        <v/>
      </c>
      <c r="AD37" s="46" t="str">
        <f>IF('Datos Generales'!AD392=0,"",'Datos Generales'!AD392)</f>
        <v/>
      </c>
      <c r="AE37" s="46" t="str">
        <f>IF('Datos Generales'!AE392=0,"",'Datos Generales'!AE392)</f>
        <v/>
      </c>
      <c r="AF37" s="46" t="str">
        <f>IF('Datos Generales'!AF392=0,"",'Datos Generales'!AF392)</f>
        <v/>
      </c>
      <c r="AG37" s="46" t="str">
        <f>IF('Datos Generales'!AG392=0,"",'Datos Generales'!AG392)</f>
        <v/>
      </c>
      <c r="AH37" s="46" t="str">
        <f>IF('Datos Generales'!AH392=0,"",'Datos Generales'!AH392)</f>
        <v/>
      </c>
      <c r="AI37" s="46" t="str">
        <f>IF('Datos Generales'!AI392=0,"",'Datos Generales'!AI392)</f>
        <v/>
      </c>
      <c r="AJ37" s="46" t="str">
        <f>IF('Datos Generales'!AJ392=0,"",'Datos Generales'!AJ392)</f>
        <v/>
      </c>
      <c r="AK37" s="46" t="str">
        <f>IF('Datos Generales'!AK392=0,"",'Datos Generales'!AK392)</f>
        <v/>
      </c>
      <c r="AL37" s="46" t="str">
        <f>IF('Datos Generales'!AL392=0,"",'Datos Generales'!AL392)</f>
        <v/>
      </c>
      <c r="AM37" s="46" t="str">
        <f>IF('Datos Generales'!AM392=0,"",'Datos Generales'!AM392)</f>
        <v/>
      </c>
      <c r="AN37" s="46" t="str">
        <f>IF('Datos Generales'!AN392=0,"",'Datos Generales'!AN392)</f>
        <v/>
      </c>
      <c r="AO37" s="46" t="str">
        <f>IF('Datos Generales'!AO392=0,"",'Datos Generales'!AO392)</f>
        <v/>
      </c>
      <c r="AP37" s="46" t="str">
        <f>IF('Datos Generales'!AP392=0,"",'Datos Generales'!AP392)</f>
        <v/>
      </c>
      <c r="AQ37" s="46">
        <f>IF('Datos Generales'!AQ392=0,"",'Datos Generales'!AQ392)</f>
        <v>22508</v>
      </c>
      <c r="AS37" s="46">
        <f>'Datos Generales'!AS353</f>
        <v>7755</v>
      </c>
      <c r="AT37" s="71">
        <f t="shared" si="0"/>
        <v>1.9023855577047066</v>
      </c>
    </row>
    <row r="38" spans="2:46">
      <c r="B38" s="73" t="s">
        <v>321</v>
      </c>
      <c r="C38" s="46" t="str">
        <f>IF('Datos Generales'!C393=0,"",'Datos Generales'!C393)</f>
        <v/>
      </c>
      <c r="D38" s="46" t="str">
        <f>IF('Datos Generales'!D393=0,"",'Datos Generales'!D393)</f>
        <v/>
      </c>
      <c r="E38" s="46" t="str">
        <f>IF('Datos Generales'!E393=0,"",'Datos Generales'!E393)</f>
        <v/>
      </c>
      <c r="F38" s="46" t="str">
        <f>IF('Datos Generales'!F393=0,"",'Datos Generales'!F393)</f>
        <v/>
      </c>
      <c r="G38" s="46">
        <f>IF('Datos Generales'!G393=0,"",'Datos Generales'!G393)</f>
        <v>19</v>
      </c>
      <c r="H38" s="46" t="str">
        <f>IF('Datos Generales'!H393=0,"",'Datos Generales'!H393)</f>
        <v/>
      </c>
      <c r="I38" s="46" t="str">
        <f>IF('Datos Generales'!I393=0,"",'Datos Generales'!I393)</f>
        <v/>
      </c>
      <c r="J38" s="46" t="str">
        <f>IF('Datos Generales'!J393=0,"",'Datos Generales'!J393)</f>
        <v/>
      </c>
      <c r="K38" s="46">
        <f>IF('Datos Generales'!K393=0,"",'Datos Generales'!K393)</f>
        <v>130</v>
      </c>
      <c r="L38" s="46" t="str">
        <f>IF('Datos Generales'!L393=0,"",'Datos Generales'!L393)</f>
        <v/>
      </c>
      <c r="M38" s="46">
        <f>IF('Datos Generales'!M393=0,"",'Datos Generales'!M393)</f>
        <v>334</v>
      </c>
      <c r="N38" s="46">
        <f>IF('Datos Generales'!N393=0,"",'Datos Generales'!N393)</f>
        <v>6</v>
      </c>
      <c r="O38" s="46" t="str">
        <f>IF('Datos Generales'!O393=0,"",'Datos Generales'!O393)</f>
        <v/>
      </c>
      <c r="P38" s="46" t="str">
        <f>IF('Datos Generales'!P393=0,"",'Datos Generales'!P393)</f>
        <v/>
      </c>
      <c r="Q38" s="46" t="str">
        <f>IF('Datos Generales'!Q393=0,"",'Datos Generales'!Q393)</f>
        <v/>
      </c>
      <c r="R38" s="46" t="str">
        <f>IF('Datos Generales'!R393=0,"",'Datos Generales'!R393)</f>
        <v/>
      </c>
      <c r="S38" s="46" t="str">
        <f>IF('Datos Generales'!S393=0,"",'Datos Generales'!S393)</f>
        <v/>
      </c>
      <c r="T38" s="46" t="str">
        <f>IF('Datos Generales'!T393=0,"",'Datos Generales'!T393)</f>
        <v/>
      </c>
      <c r="U38" s="46">
        <f>IF('Datos Generales'!U393=0,"",'Datos Generales'!U393)</f>
        <v>69</v>
      </c>
      <c r="V38" s="46" t="str">
        <f>IF('Datos Generales'!V393=0,"",'Datos Generales'!V393)</f>
        <v/>
      </c>
      <c r="W38" s="46">
        <f>IF('Datos Generales'!W393=0,"",'Datos Generales'!W393)</f>
        <v>67</v>
      </c>
      <c r="X38" s="46" t="str">
        <f>IF('Datos Generales'!X393=0,"",'Datos Generales'!X393)</f>
        <v/>
      </c>
      <c r="Y38" s="46" t="str">
        <f>IF('Datos Generales'!Y393=0,"",'Datos Generales'!Y393)</f>
        <v/>
      </c>
      <c r="Z38" s="46" t="str">
        <f>IF('Datos Generales'!Z393=0,"",'Datos Generales'!Z393)</f>
        <v/>
      </c>
      <c r="AA38" s="46" t="str">
        <f>IF('Datos Generales'!AA393=0,"",'Datos Generales'!AA393)</f>
        <v/>
      </c>
      <c r="AB38" s="46" t="str">
        <f>IF('Datos Generales'!AB393=0,"",'Datos Generales'!AB393)</f>
        <v/>
      </c>
      <c r="AC38" s="46" t="str">
        <f>IF('Datos Generales'!AC393=0,"",'Datos Generales'!AC393)</f>
        <v/>
      </c>
      <c r="AD38" s="46" t="str">
        <f>IF('Datos Generales'!AD393=0,"",'Datos Generales'!AD393)</f>
        <v/>
      </c>
      <c r="AE38" s="46" t="str">
        <f>IF('Datos Generales'!AE393=0,"",'Datos Generales'!AE393)</f>
        <v/>
      </c>
      <c r="AF38" s="46" t="str">
        <f>IF('Datos Generales'!AF393=0,"",'Datos Generales'!AF393)</f>
        <v/>
      </c>
      <c r="AG38" s="46" t="str">
        <f>IF('Datos Generales'!AG393=0,"",'Datos Generales'!AG393)</f>
        <v/>
      </c>
      <c r="AH38" s="46" t="str">
        <f>IF('Datos Generales'!AH393=0,"",'Datos Generales'!AH393)</f>
        <v/>
      </c>
      <c r="AI38" s="46" t="str">
        <f>IF('Datos Generales'!AI393=0,"",'Datos Generales'!AI393)</f>
        <v/>
      </c>
      <c r="AJ38" s="46" t="str">
        <f>IF('Datos Generales'!AJ393=0,"",'Datos Generales'!AJ393)</f>
        <v/>
      </c>
      <c r="AK38" s="46" t="str">
        <f>IF('Datos Generales'!AK393=0,"",'Datos Generales'!AK393)</f>
        <v/>
      </c>
      <c r="AL38" s="46" t="str">
        <f>IF('Datos Generales'!AL393=0,"",'Datos Generales'!AL393)</f>
        <v/>
      </c>
      <c r="AM38" s="46" t="str">
        <f>IF('Datos Generales'!AM393=0,"",'Datos Generales'!AM393)</f>
        <v/>
      </c>
      <c r="AN38" s="46" t="str">
        <f>IF('Datos Generales'!AN393=0,"",'Datos Generales'!AN393)</f>
        <v/>
      </c>
      <c r="AO38" s="46" t="str">
        <f>IF('Datos Generales'!AO393=0,"",'Datos Generales'!AO393)</f>
        <v/>
      </c>
      <c r="AP38" s="46" t="str">
        <f>IF('Datos Generales'!AP393=0,"",'Datos Generales'!AP393)</f>
        <v/>
      </c>
      <c r="AQ38" s="46">
        <f>IF('Datos Generales'!AQ393=0,"",'Datos Generales'!AQ393)</f>
        <v>625</v>
      </c>
      <c r="AS38" s="46">
        <f>'Datos Generales'!AS354</f>
        <v>137</v>
      </c>
      <c r="AT38" s="71">
        <f t="shared" si="0"/>
        <v>3.562043795620438</v>
      </c>
    </row>
    <row r="39" spans="2:46">
      <c r="B39" s="73" t="s">
        <v>322</v>
      </c>
      <c r="C39" s="46" t="str">
        <f>IF('Datos Generales'!C394=0,"",'Datos Generales'!C394)</f>
        <v/>
      </c>
      <c r="D39" s="46" t="str">
        <f>IF('Datos Generales'!D394=0,"",'Datos Generales'!D394)</f>
        <v/>
      </c>
      <c r="E39" s="46" t="str">
        <f>IF('Datos Generales'!E394=0,"",'Datos Generales'!E394)</f>
        <v/>
      </c>
      <c r="F39" s="46" t="str">
        <f>IF('Datos Generales'!F394=0,"",'Datos Generales'!F394)</f>
        <v/>
      </c>
      <c r="G39" s="46">
        <f>IF('Datos Generales'!G394=0,"",'Datos Generales'!G394)</f>
        <v>13</v>
      </c>
      <c r="H39" s="46" t="str">
        <f>IF('Datos Generales'!H394=0,"",'Datos Generales'!H394)</f>
        <v/>
      </c>
      <c r="I39" s="46" t="str">
        <f>IF('Datos Generales'!I394=0,"",'Datos Generales'!I394)</f>
        <v/>
      </c>
      <c r="J39" s="46" t="str">
        <f>IF('Datos Generales'!J394=0,"",'Datos Generales'!J394)</f>
        <v/>
      </c>
      <c r="K39" s="46">
        <f>IF('Datos Generales'!K394=0,"",'Datos Generales'!K394)</f>
        <v>192</v>
      </c>
      <c r="L39" s="46" t="str">
        <f>IF('Datos Generales'!L394=0,"",'Datos Generales'!L394)</f>
        <v/>
      </c>
      <c r="M39" s="46">
        <f>IF('Datos Generales'!M394=0,"",'Datos Generales'!M394)</f>
        <v>192</v>
      </c>
      <c r="N39" s="46">
        <f>IF('Datos Generales'!N394=0,"",'Datos Generales'!N394)</f>
        <v>7</v>
      </c>
      <c r="O39" s="46" t="str">
        <f>IF('Datos Generales'!O394=0,"",'Datos Generales'!O394)</f>
        <v/>
      </c>
      <c r="P39" s="46" t="str">
        <f>IF('Datos Generales'!P394=0,"",'Datos Generales'!P394)</f>
        <v/>
      </c>
      <c r="Q39" s="46" t="str">
        <f>IF('Datos Generales'!Q394=0,"",'Datos Generales'!Q394)</f>
        <v/>
      </c>
      <c r="R39" s="46" t="str">
        <f>IF('Datos Generales'!R394=0,"",'Datos Generales'!R394)</f>
        <v/>
      </c>
      <c r="S39" s="46" t="str">
        <f>IF('Datos Generales'!S394=0,"",'Datos Generales'!S394)</f>
        <v/>
      </c>
      <c r="T39" s="46" t="str">
        <f>IF('Datos Generales'!T394=0,"",'Datos Generales'!T394)</f>
        <v/>
      </c>
      <c r="U39" s="46">
        <f>IF('Datos Generales'!U394=0,"",'Datos Generales'!U394)</f>
        <v>38</v>
      </c>
      <c r="V39" s="46" t="str">
        <f>IF('Datos Generales'!V394=0,"",'Datos Generales'!V394)</f>
        <v/>
      </c>
      <c r="W39" s="46">
        <f>IF('Datos Generales'!W394=0,"",'Datos Generales'!W394)</f>
        <v>58</v>
      </c>
      <c r="X39" s="46" t="str">
        <f>IF('Datos Generales'!X394=0,"",'Datos Generales'!X394)</f>
        <v/>
      </c>
      <c r="Y39" s="46" t="str">
        <f>IF('Datos Generales'!Y394=0,"",'Datos Generales'!Y394)</f>
        <v/>
      </c>
      <c r="Z39" s="46" t="str">
        <f>IF('Datos Generales'!Z394=0,"",'Datos Generales'!Z394)</f>
        <v/>
      </c>
      <c r="AA39" s="46" t="str">
        <f>IF('Datos Generales'!AA394=0,"",'Datos Generales'!AA394)</f>
        <v/>
      </c>
      <c r="AB39" s="46" t="str">
        <f>IF('Datos Generales'!AB394=0,"",'Datos Generales'!AB394)</f>
        <v/>
      </c>
      <c r="AC39" s="46" t="str">
        <f>IF('Datos Generales'!AC394=0,"",'Datos Generales'!AC394)</f>
        <v/>
      </c>
      <c r="AD39" s="46" t="str">
        <f>IF('Datos Generales'!AD394=0,"",'Datos Generales'!AD394)</f>
        <v/>
      </c>
      <c r="AE39" s="46" t="str">
        <f>IF('Datos Generales'!AE394=0,"",'Datos Generales'!AE394)</f>
        <v/>
      </c>
      <c r="AF39" s="46" t="str">
        <f>IF('Datos Generales'!AF394=0,"",'Datos Generales'!AF394)</f>
        <v/>
      </c>
      <c r="AG39" s="46" t="str">
        <f>IF('Datos Generales'!AG394=0,"",'Datos Generales'!AG394)</f>
        <v/>
      </c>
      <c r="AH39" s="46" t="str">
        <f>IF('Datos Generales'!AH394=0,"",'Datos Generales'!AH394)</f>
        <v/>
      </c>
      <c r="AI39" s="46" t="str">
        <f>IF('Datos Generales'!AI394=0,"",'Datos Generales'!AI394)</f>
        <v/>
      </c>
      <c r="AJ39" s="46" t="str">
        <f>IF('Datos Generales'!AJ394=0,"",'Datos Generales'!AJ394)</f>
        <v/>
      </c>
      <c r="AK39" s="46" t="str">
        <f>IF('Datos Generales'!AK394=0,"",'Datos Generales'!AK394)</f>
        <v/>
      </c>
      <c r="AL39" s="46" t="str">
        <f>IF('Datos Generales'!AL394=0,"",'Datos Generales'!AL394)</f>
        <v/>
      </c>
      <c r="AM39" s="46" t="str">
        <f>IF('Datos Generales'!AM394=0,"",'Datos Generales'!AM394)</f>
        <v/>
      </c>
      <c r="AN39" s="46" t="str">
        <f>IF('Datos Generales'!AN394=0,"",'Datos Generales'!AN394)</f>
        <v/>
      </c>
      <c r="AO39" s="46" t="str">
        <f>IF('Datos Generales'!AO394=0,"",'Datos Generales'!AO394)</f>
        <v/>
      </c>
      <c r="AP39" s="46" t="str">
        <f>IF('Datos Generales'!AP394=0,"",'Datos Generales'!AP394)</f>
        <v/>
      </c>
      <c r="AQ39" s="46">
        <f>IF('Datos Generales'!AQ394=0,"",'Datos Generales'!AQ394)</f>
        <v>500</v>
      </c>
      <c r="AS39" s="46">
        <f>'Datos Generales'!AS355</f>
        <v>158</v>
      </c>
      <c r="AT39" s="71">
        <f t="shared" si="0"/>
        <v>2.1645569620253164</v>
      </c>
    </row>
    <row r="40" spans="2:46">
      <c r="B40" s="73" t="s">
        <v>323</v>
      </c>
      <c r="C40" s="46" t="str">
        <f>IF('Datos Generales'!C395=0,"",'Datos Generales'!C395)</f>
        <v/>
      </c>
      <c r="D40" s="46" t="str">
        <f>IF('Datos Generales'!D395=0,"",'Datos Generales'!D395)</f>
        <v/>
      </c>
      <c r="E40" s="46" t="str">
        <f>IF('Datos Generales'!E395=0,"",'Datos Generales'!E395)</f>
        <v/>
      </c>
      <c r="F40" s="46" t="str">
        <f>IF('Datos Generales'!F395=0,"",'Datos Generales'!F395)</f>
        <v/>
      </c>
      <c r="G40" s="46" t="str">
        <f>IF('Datos Generales'!G395=0,"",'Datos Generales'!G395)</f>
        <v/>
      </c>
      <c r="H40" s="46" t="str">
        <f>IF('Datos Generales'!H395=0,"",'Datos Generales'!H395)</f>
        <v/>
      </c>
      <c r="I40" s="46" t="str">
        <f>IF('Datos Generales'!I395=0,"",'Datos Generales'!I395)</f>
        <v/>
      </c>
      <c r="J40" s="46" t="str">
        <f>IF('Datos Generales'!J395=0,"",'Datos Generales'!J395)</f>
        <v/>
      </c>
      <c r="K40" s="46" t="str">
        <f>IF('Datos Generales'!K395=0,"",'Datos Generales'!K395)</f>
        <v/>
      </c>
      <c r="L40" s="46" t="str">
        <f>IF('Datos Generales'!L395=0,"",'Datos Generales'!L395)</f>
        <v/>
      </c>
      <c r="M40" s="46" t="str">
        <f>IF('Datos Generales'!M395=0,"",'Datos Generales'!M395)</f>
        <v/>
      </c>
      <c r="N40" s="46" t="str">
        <f>IF('Datos Generales'!N395=0,"",'Datos Generales'!N395)</f>
        <v/>
      </c>
      <c r="O40" s="46" t="str">
        <f>IF('Datos Generales'!O395=0,"",'Datos Generales'!O395)</f>
        <v/>
      </c>
      <c r="P40" s="46" t="str">
        <f>IF('Datos Generales'!P395=0,"",'Datos Generales'!P395)</f>
        <v/>
      </c>
      <c r="Q40" s="46" t="str">
        <f>IF('Datos Generales'!Q395=0,"",'Datos Generales'!Q395)</f>
        <v/>
      </c>
      <c r="R40" s="46" t="str">
        <f>IF('Datos Generales'!R395=0,"",'Datos Generales'!R395)</f>
        <v/>
      </c>
      <c r="S40" s="46" t="str">
        <f>IF('Datos Generales'!S395=0,"",'Datos Generales'!S395)</f>
        <v/>
      </c>
      <c r="T40" s="46" t="str">
        <f>IF('Datos Generales'!T395=0,"",'Datos Generales'!T395)</f>
        <v/>
      </c>
      <c r="U40" s="46" t="str">
        <f>IF('Datos Generales'!U395=0,"",'Datos Generales'!U395)</f>
        <v/>
      </c>
      <c r="V40" s="46" t="str">
        <f>IF('Datos Generales'!V395=0,"",'Datos Generales'!V395)</f>
        <v/>
      </c>
      <c r="W40" s="46" t="str">
        <f>IF('Datos Generales'!W395=0,"",'Datos Generales'!W395)</f>
        <v/>
      </c>
      <c r="X40" s="46" t="str">
        <f>IF('Datos Generales'!X395=0,"",'Datos Generales'!X395)</f>
        <v/>
      </c>
      <c r="Y40" s="46" t="str">
        <f>IF('Datos Generales'!Y395=0,"",'Datos Generales'!Y395)</f>
        <v/>
      </c>
      <c r="Z40" s="46" t="str">
        <f>IF('Datos Generales'!Z395=0,"",'Datos Generales'!Z395)</f>
        <v/>
      </c>
      <c r="AA40" s="46" t="str">
        <f>IF('Datos Generales'!AA395=0,"",'Datos Generales'!AA395)</f>
        <v/>
      </c>
      <c r="AB40" s="46" t="str">
        <f>IF('Datos Generales'!AB395=0,"",'Datos Generales'!AB395)</f>
        <v/>
      </c>
      <c r="AC40" s="46" t="str">
        <f>IF('Datos Generales'!AC395=0,"",'Datos Generales'!AC395)</f>
        <v/>
      </c>
      <c r="AD40" s="46" t="str">
        <f>IF('Datos Generales'!AD395=0,"",'Datos Generales'!AD395)</f>
        <v/>
      </c>
      <c r="AE40" s="46" t="str">
        <f>IF('Datos Generales'!AE395=0,"",'Datos Generales'!AE395)</f>
        <v/>
      </c>
      <c r="AF40" s="46" t="str">
        <f>IF('Datos Generales'!AF395=0,"",'Datos Generales'!AF395)</f>
        <v/>
      </c>
      <c r="AG40" s="46" t="str">
        <f>IF('Datos Generales'!AG395=0,"",'Datos Generales'!AG395)</f>
        <v/>
      </c>
      <c r="AH40" s="46" t="str">
        <f>IF('Datos Generales'!AH395=0,"",'Datos Generales'!AH395)</f>
        <v/>
      </c>
      <c r="AI40" s="46" t="str">
        <f>IF('Datos Generales'!AI395=0,"",'Datos Generales'!AI395)</f>
        <v/>
      </c>
      <c r="AJ40" s="46" t="str">
        <f>IF('Datos Generales'!AJ395=0,"",'Datos Generales'!AJ395)</f>
        <v/>
      </c>
      <c r="AK40" s="46" t="str">
        <f>IF('Datos Generales'!AK395=0,"",'Datos Generales'!AK395)</f>
        <v/>
      </c>
      <c r="AL40" s="46" t="str">
        <f>IF('Datos Generales'!AL395=0,"",'Datos Generales'!AL395)</f>
        <v/>
      </c>
      <c r="AM40" s="46" t="str">
        <f>IF('Datos Generales'!AM395=0,"",'Datos Generales'!AM395)</f>
        <v/>
      </c>
      <c r="AN40" s="46" t="str">
        <f>IF('Datos Generales'!AN395=0,"",'Datos Generales'!AN395)</f>
        <v/>
      </c>
      <c r="AO40" s="46" t="str">
        <f>IF('Datos Generales'!AO395=0,"",'Datos Generales'!AO395)</f>
        <v/>
      </c>
      <c r="AP40" s="46" t="str">
        <f>IF('Datos Generales'!AP395=0,"",'Datos Generales'!AP395)</f>
        <v/>
      </c>
      <c r="AQ40" s="46" t="str">
        <f>IF('Datos Generales'!AQ395=0,"",'Datos Generales'!AQ395)</f>
        <v/>
      </c>
      <c r="AS40" s="46">
        <f>'Datos Generales'!AS356</f>
        <v>0</v>
      </c>
      <c r="AT40" s="71" t="str">
        <f t="shared" si="0"/>
        <v/>
      </c>
    </row>
    <row r="41" spans="2:46">
      <c r="B41" s="73" t="s">
        <v>324</v>
      </c>
      <c r="C41" s="46" t="str">
        <f>IF('Datos Generales'!C396=0,"",'Datos Generales'!C396)</f>
        <v/>
      </c>
      <c r="D41" s="46" t="str">
        <f>IF('Datos Generales'!D396=0,"",'Datos Generales'!D396)</f>
        <v/>
      </c>
      <c r="E41" s="46" t="str">
        <f>IF('Datos Generales'!E396=0,"",'Datos Generales'!E396)</f>
        <v/>
      </c>
      <c r="F41" s="46" t="str">
        <f>IF('Datos Generales'!F396=0,"",'Datos Generales'!F396)</f>
        <v/>
      </c>
      <c r="G41" s="46" t="str">
        <f>IF('Datos Generales'!G396=0,"",'Datos Generales'!G396)</f>
        <v/>
      </c>
      <c r="H41" s="46" t="str">
        <f>IF('Datos Generales'!H396=0,"",'Datos Generales'!H396)</f>
        <v/>
      </c>
      <c r="I41" s="46" t="str">
        <f>IF('Datos Generales'!I396=0,"",'Datos Generales'!I396)</f>
        <v/>
      </c>
      <c r="J41" s="46" t="str">
        <f>IF('Datos Generales'!J396=0,"",'Datos Generales'!J396)</f>
        <v/>
      </c>
      <c r="K41" s="46" t="str">
        <f>IF('Datos Generales'!K396=0,"",'Datos Generales'!K396)</f>
        <v/>
      </c>
      <c r="L41" s="46" t="str">
        <f>IF('Datos Generales'!L396=0,"",'Datos Generales'!L396)</f>
        <v/>
      </c>
      <c r="M41" s="46" t="str">
        <f>IF('Datos Generales'!M396=0,"",'Datos Generales'!M396)</f>
        <v/>
      </c>
      <c r="N41" s="46" t="str">
        <f>IF('Datos Generales'!N396=0,"",'Datos Generales'!N396)</f>
        <v/>
      </c>
      <c r="O41" s="46" t="str">
        <f>IF('Datos Generales'!O396=0,"",'Datos Generales'!O396)</f>
        <v/>
      </c>
      <c r="P41" s="46">
        <f>IF('Datos Generales'!P396=0,"",'Datos Generales'!P396)</f>
        <v>49917</v>
      </c>
      <c r="Q41" s="46" t="str">
        <f>IF('Datos Generales'!Q396=0,"",'Datos Generales'!Q396)</f>
        <v/>
      </c>
      <c r="R41" s="46" t="str">
        <f>IF('Datos Generales'!R396=0,"",'Datos Generales'!R396)</f>
        <v/>
      </c>
      <c r="S41" s="46" t="str">
        <f>IF('Datos Generales'!S396=0,"",'Datos Generales'!S396)</f>
        <v/>
      </c>
      <c r="T41" s="46">
        <f>IF('Datos Generales'!T396=0,"",'Datos Generales'!T396)</f>
        <v>8695</v>
      </c>
      <c r="U41" s="46" t="str">
        <f>IF('Datos Generales'!U396=0,"",'Datos Generales'!U396)</f>
        <v/>
      </c>
      <c r="V41" s="46">
        <f>IF('Datos Generales'!V396=0,"",'Datos Generales'!V396)</f>
        <v>1808</v>
      </c>
      <c r="W41" s="46" t="str">
        <f>IF('Datos Generales'!W396=0,"",'Datos Generales'!W396)</f>
        <v/>
      </c>
      <c r="X41" s="46" t="str">
        <f>IF('Datos Generales'!X396=0,"",'Datos Generales'!X396)</f>
        <v/>
      </c>
      <c r="Y41" s="46" t="str">
        <f>IF('Datos Generales'!Y396=0,"",'Datos Generales'!Y396)</f>
        <v/>
      </c>
      <c r="Z41" s="46" t="str">
        <f>IF('Datos Generales'!Z396=0,"",'Datos Generales'!Z396)</f>
        <v/>
      </c>
      <c r="AA41" s="46" t="str">
        <f>IF('Datos Generales'!AA396=0,"",'Datos Generales'!AA396)</f>
        <v/>
      </c>
      <c r="AB41" s="46" t="str">
        <f>IF('Datos Generales'!AB396=0,"",'Datos Generales'!AB396)</f>
        <v/>
      </c>
      <c r="AC41" s="46" t="str">
        <f>IF('Datos Generales'!AC396=0,"",'Datos Generales'!AC396)</f>
        <v/>
      </c>
      <c r="AD41" s="46" t="str">
        <f>IF('Datos Generales'!AD396=0,"",'Datos Generales'!AD396)</f>
        <v/>
      </c>
      <c r="AE41" s="46" t="str">
        <f>IF('Datos Generales'!AE396=0,"",'Datos Generales'!AE396)</f>
        <v/>
      </c>
      <c r="AF41" s="46" t="str">
        <f>IF('Datos Generales'!AF396=0,"",'Datos Generales'!AF396)</f>
        <v/>
      </c>
      <c r="AG41" s="46" t="str">
        <f>IF('Datos Generales'!AG396=0,"",'Datos Generales'!AG396)</f>
        <v/>
      </c>
      <c r="AH41" s="46" t="str">
        <f>IF('Datos Generales'!AH396=0,"",'Datos Generales'!AH396)</f>
        <v/>
      </c>
      <c r="AI41" s="46" t="str">
        <f>IF('Datos Generales'!AI396=0,"",'Datos Generales'!AI396)</f>
        <v/>
      </c>
      <c r="AJ41" s="46" t="str">
        <f>IF('Datos Generales'!AJ396=0,"",'Datos Generales'!AJ396)</f>
        <v/>
      </c>
      <c r="AK41" s="46" t="str">
        <f>IF('Datos Generales'!AK396=0,"",'Datos Generales'!AK396)</f>
        <v/>
      </c>
      <c r="AL41" s="46" t="str">
        <f>IF('Datos Generales'!AL396=0,"",'Datos Generales'!AL396)</f>
        <v/>
      </c>
      <c r="AM41" s="46" t="str">
        <f>IF('Datos Generales'!AM396=0,"",'Datos Generales'!AM396)</f>
        <v/>
      </c>
      <c r="AN41" s="46" t="str">
        <f>IF('Datos Generales'!AN396=0,"",'Datos Generales'!AN396)</f>
        <v/>
      </c>
      <c r="AO41" s="46" t="str">
        <f>IF('Datos Generales'!AO396=0,"",'Datos Generales'!AO396)</f>
        <v/>
      </c>
      <c r="AP41" s="46" t="str">
        <f>IF('Datos Generales'!AP396=0,"",'Datos Generales'!AP396)</f>
        <v/>
      </c>
      <c r="AQ41" s="46">
        <f>IF('Datos Generales'!AQ396=0,"",'Datos Generales'!AQ396)</f>
        <v>60420</v>
      </c>
      <c r="AS41" s="46">
        <f>'Datos Generales'!AS357</f>
        <v>8064</v>
      </c>
      <c r="AT41" s="71">
        <f t="shared" si="0"/>
        <v>6.4925595238095237</v>
      </c>
    </row>
    <row r="42" spans="2:46">
      <c r="B42" s="73" t="s">
        <v>325</v>
      </c>
      <c r="C42" s="46" t="str">
        <f>IF('Datos Generales'!C397=0,"",'Datos Generales'!C397)</f>
        <v/>
      </c>
      <c r="D42" s="46" t="str">
        <f>IF('Datos Generales'!D397=0,"",'Datos Generales'!D397)</f>
        <v/>
      </c>
      <c r="E42" s="46" t="str">
        <f>IF('Datos Generales'!E397=0,"",'Datos Generales'!E397)</f>
        <v/>
      </c>
      <c r="F42" s="46">
        <f>IF('Datos Generales'!F397=0,"",'Datos Generales'!F397)</f>
        <v>5795</v>
      </c>
      <c r="G42" s="46" t="str">
        <f>IF('Datos Generales'!G397=0,"",'Datos Generales'!G397)</f>
        <v/>
      </c>
      <c r="H42" s="46" t="str">
        <f>IF('Datos Generales'!H397=0,"",'Datos Generales'!H397)</f>
        <v/>
      </c>
      <c r="I42" s="46" t="str">
        <f>IF('Datos Generales'!I397=0,"",'Datos Generales'!I397)</f>
        <v/>
      </c>
      <c r="J42" s="46" t="str">
        <f>IF('Datos Generales'!J397=0,"",'Datos Generales'!J397)</f>
        <v/>
      </c>
      <c r="K42" s="46" t="str">
        <f>IF('Datos Generales'!K397=0,"",'Datos Generales'!K397)</f>
        <v/>
      </c>
      <c r="L42" s="46" t="str">
        <f>IF('Datos Generales'!L397=0,"",'Datos Generales'!L397)</f>
        <v/>
      </c>
      <c r="M42" s="46" t="str">
        <f>IF('Datos Generales'!M397=0,"",'Datos Generales'!M397)</f>
        <v/>
      </c>
      <c r="N42" s="46" t="str">
        <f>IF('Datos Generales'!N397=0,"",'Datos Generales'!N397)</f>
        <v/>
      </c>
      <c r="O42" s="46" t="str">
        <f>IF('Datos Generales'!O397=0,"",'Datos Generales'!O397)</f>
        <v/>
      </c>
      <c r="P42" s="46" t="str">
        <f>IF('Datos Generales'!P397=0,"",'Datos Generales'!P397)</f>
        <v/>
      </c>
      <c r="Q42" s="46" t="str">
        <f>IF('Datos Generales'!Q397=0,"",'Datos Generales'!Q397)</f>
        <v/>
      </c>
      <c r="R42" s="46" t="str">
        <f>IF('Datos Generales'!R397=0,"",'Datos Generales'!R397)</f>
        <v/>
      </c>
      <c r="S42" s="46" t="str">
        <f>IF('Datos Generales'!S397=0,"",'Datos Generales'!S397)</f>
        <v/>
      </c>
      <c r="T42" s="46" t="str">
        <f>IF('Datos Generales'!T397=0,"",'Datos Generales'!T397)</f>
        <v/>
      </c>
      <c r="U42" s="46" t="str">
        <f>IF('Datos Generales'!U397=0,"",'Datos Generales'!U397)</f>
        <v/>
      </c>
      <c r="V42" s="46" t="str">
        <f>IF('Datos Generales'!V397=0,"",'Datos Generales'!V397)</f>
        <v/>
      </c>
      <c r="W42" s="46" t="str">
        <f>IF('Datos Generales'!W397=0,"",'Datos Generales'!W397)</f>
        <v/>
      </c>
      <c r="X42" s="46" t="str">
        <f>IF('Datos Generales'!X397=0,"",'Datos Generales'!X397)</f>
        <v/>
      </c>
      <c r="Y42" s="46" t="str">
        <f>IF('Datos Generales'!Y397=0,"",'Datos Generales'!Y397)</f>
        <v/>
      </c>
      <c r="Z42" s="46">
        <f>IF('Datos Generales'!Z397=0,"",'Datos Generales'!Z397)</f>
        <v>1</v>
      </c>
      <c r="AA42" s="46" t="str">
        <f>IF('Datos Generales'!AA397=0,"",'Datos Generales'!AA397)</f>
        <v/>
      </c>
      <c r="AB42" s="46" t="str">
        <f>IF('Datos Generales'!AB397=0,"",'Datos Generales'!AB397)</f>
        <v/>
      </c>
      <c r="AC42" s="46" t="str">
        <f>IF('Datos Generales'!AC397=0,"",'Datos Generales'!AC397)</f>
        <v/>
      </c>
      <c r="AD42" s="46" t="str">
        <f>IF('Datos Generales'!AD397=0,"",'Datos Generales'!AD397)</f>
        <v/>
      </c>
      <c r="AE42" s="46" t="str">
        <f>IF('Datos Generales'!AE397=0,"",'Datos Generales'!AE397)</f>
        <v/>
      </c>
      <c r="AF42" s="46" t="str">
        <f>IF('Datos Generales'!AF397=0,"",'Datos Generales'!AF397)</f>
        <v/>
      </c>
      <c r="AG42" s="46" t="str">
        <f>IF('Datos Generales'!AG397=0,"",'Datos Generales'!AG397)</f>
        <v/>
      </c>
      <c r="AH42" s="46" t="str">
        <f>IF('Datos Generales'!AH397=0,"",'Datos Generales'!AH397)</f>
        <v/>
      </c>
      <c r="AI42" s="46" t="str">
        <f>IF('Datos Generales'!AI397=0,"",'Datos Generales'!AI397)</f>
        <v/>
      </c>
      <c r="AJ42" s="46" t="str">
        <f>IF('Datos Generales'!AJ397=0,"",'Datos Generales'!AJ397)</f>
        <v/>
      </c>
      <c r="AK42" s="46" t="str">
        <f>IF('Datos Generales'!AK397=0,"",'Datos Generales'!AK397)</f>
        <v/>
      </c>
      <c r="AL42" s="46" t="str">
        <f>IF('Datos Generales'!AL397=0,"",'Datos Generales'!AL397)</f>
        <v/>
      </c>
      <c r="AM42" s="46" t="str">
        <f>IF('Datos Generales'!AM397=0,"",'Datos Generales'!AM397)</f>
        <v/>
      </c>
      <c r="AN42" s="46" t="str">
        <f>IF('Datos Generales'!AN397=0,"",'Datos Generales'!AN397)</f>
        <v/>
      </c>
      <c r="AO42" s="46" t="str">
        <f>IF('Datos Generales'!AO397=0,"",'Datos Generales'!AO397)</f>
        <v/>
      </c>
      <c r="AP42" s="46" t="str">
        <f>IF('Datos Generales'!AP397=0,"",'Datos Generales'!AP397)</f>
        <v/>
      </c>
      <c r="AQ42" s="46">
        <f>IF('Datos Generales'!AQ397=0,"",'Datos Generales'!AQ397)</f>
        <v>5796</v>
      </c>
      <c r="AS42" s="46">
        <f>'Datos Generales'!AS358</f>
        <v>3774</v>
      </c>
      <c r="AT42" s="71">
        <f t="shared" si="0"/>
        <v>0.5357710651828298</v>
      </c>
    </row>
    <row r="43" spans="2:46">
      <c r="B43" s="73" t="s">
        <v>326</v>
      </c>
      <c r="C43" s="46">
        <f>IF('Datos Generales'!C398=0,"",'Datos Generales'!C398)</f>
        <v>897</v>
      </c>
      <c r="D43" s="46" t="str">
        <f>IF('Datos Generales'!D398=0,"",'Datos Generales'!D398)</f>
        <v/>
      </c>
      <c r="E43" s="46">
        <f>IF('Datos Generales'!E398=0,"",'Datos Generales'!E398)</f>
        <v>707706</v>
      </c>
      <c r="F43" s="46">
        <f>IF('Datos Generales'!F398=0,"",'Datos Generales'!F398)</f>
        <v>78774</v>
      </c>
      <c r="G43" s="46" t="str">
        <f>IF('Datos Generales'!G398=0,"",'Datos Generales'!G398)</f>
        <v/>
      </c>
      <c r="H43" s="46">
        <f>IF('Datos Generales'!H398=0,"",'Datos Generales'!H398)</f>
        <v>31166</v>
      </c>
      <c r="I43" s="46">
        <f>IF('Datos Generales'!I398=0,"",'Datos Generales'!I398)</f>
        <v>166643</v>
      </c>
      <c r="J43" s="46">
        <f>IF('Datos Generales'!J398=0,"",'Datos Generales'!J398)</f>
        <v>19</v>
      </c>
      <c r="K43" s="46" t="str">
        <f>IF('Datos Generales'!K398=0,"",'Datos Generales'!K398)</f>
        <v/>
      </c>
      <c r="L43" s="46">
        <f>IF('Datos Generales'!L398=0,"",'Datos Generales'!L398)</f>
        <v>88417</v>
      </c>
      <c r="M43" s="46" t="str">
        <f>IF('Datos Generales'!M398=0,"",'Datos Generales'!M398)</f>
        <v/>
      </c>
      <c r="N43" s="46" t="str">
        <f>IF('Datos Generales'!N398=0,"",'Datos Generales'!N398)</f>
        <v/>
      </c>
      <c r="O43" s="46">
        <f>IF('Datos Generales'!O398=0,"",'Datos Generales'!O398)</f>
        <v>21</v>
      </c>
      <c r="P43" s="46" t="str">
        <f>IF('Datos Generales'!P398=0,"",'Datos Generales'!P398)</f>
        <v/>
      </c>
      <c r="Q43" s="46">
        <f>IF('Datos Generales'!Q398=0,"",'Datos Generales'!Q398)</f>
        <v>127</v>
      </c>
      <c r="R43" s="46">
        <f>IF('Datos Generales'!R398=0,"",'Datos Generales'!R398)</f>
        <v>4897</v>
      </c>
      <c r="S43" s="46" t="str">
        <f>IF('Datos Generales'!S398=0,"",'Datos Generales'!S398)</f>
        <v/>
      </c>
      <c r="T43" s="46">
        <f>IF('Datos Generales'!T398=0,"",'Datos Generales'!T398)</f>
        <v>237520</v>
      </c>
      <c r="U43" s="46" t="str">
        <f>IF('Datos Generales'!U398=0,"",'Datos Generales'!U398)</f>
        <v/>
      </c>
      <c r="V43" s="46">
        <f>IF('Datos Generales'!V398=0,"",'Datos Generales'!V398)</f>
        <v>74398</v>
      </c>
      <c r="W43" s="46" t="str">
        <f>IF('Datos Generales'!W398=0,"",'Datos Generales'!W398)</f>
        <v/>
      </c>
      <c r="X43" s="46">
        <f>IF('Datos Generales'!X398=0,"",'Datos Generales'!X398)</f>
        <v>42</v>
      </c>
      <c r="Y43" s="46">
        <f>IF('Datos Generales'!Y398=0,"",'Datos Generales'!Y398)</f>
        <v>4374</v>
      </c>
      <c r="Z43" s="46" t="str">
        <f>IF('Datos Generales'!Z398=0,"",'Datos Generales'!Z398)</f>
        <v/>
      </c>
      <c r="AA43" s="46">
        <f>IF('Datos Generales'!AA398=0,"",'Datos Generales'!AA398)</f>
        <v>99</v>
      </c>
      <c r="AB43" s="46">
        <f>IF('Datos Generales'!AB398=0,"",'Datos Generales'!AB398)</f>
        <v>106892</v>
      </c>
      <c r="AC43" s="46">
        <f>IF('Datos Generales'!AC398=0,"",'Datos Generales'!AC398)</f>
        <v>8274</v>
      </c>
      <c r="AD43" s="46">
        <f>IF('Datos Generales'!AD398=0,"",'Datos Generales'!AD398)</f>
        <v>300280</v>
      </c>
      <c r="AE43" s="46" t="str">
        <f>IF('Datos Generales'!AE398=0,"",'Datos Generales'!AE398)</f>
        <v/>
      </c>
      <c r="AF43" s="46" t="str">
        <f>IF('Datos Generales'!AF398=0,"",'Datos Generales'!AF398)</f>
        <v/>
      </c>
      <c r="AG43" s="46" t="str">
        <f>IF('Datos Generales'!AG398=0,"",'Datos Generales'!AG398)</f>
        <v/>
      </c>
      <c r="AH43" s="46" t="str">
        <f>IF('Datos Generales'!AH398=0,"",'Datos Generales'!AH398)</f>
        <v/>
      </c>
      <c r="AI43" s="46" t="str">
        <f>IF('Datos Generales'!AI398=0,"",'Datos Generales'!AI398)</f>
        <v/>
      </c>
      <c r="AJ43" s="46" t="str">
        <f>IF('Datos Generales'!AJ398=0,"",'Datos Generales'!AJ398)</f>
        <v/>
      </c>
      <c r="AK43" s="46" t="str">
        <f>IF('Datos Generales'!AK398=0,"",'Datos Generales'!AK398)</f>
        <v/>
      </c>
      <c r="AL43" s="46" t="str">
        <f>IF('Datos Generales'!AL398=0,"",'Datos Generales'!AL398)</f>
        <v/>
      </c>
      <c r="AM43" s="46" t="str">
        <f>IF('Datos Generales'!AM398=0,"",'Datos Generales'!AM398)</f>
        <v/>
      </c>
      <c r="AN43" s="46" t="str">
        <f>IF('Datos Generales'!AN398=0,"",'Datos Generales'!AN398)</f>
        <v/>
      </c>
      <c r="AO43" s="46" t="str">
        <f>IF('Datos Generales'!AO398=0,"",'Datos Generales'!AO398)</f>
        <v/>
      </c>
      <c r="AP43" s="46" t="str">
        <f>IF('Datos Generales'!AP398=0,"",'Datos Generales'!AP398)</f>
        <v/>
      </c>
      <c r="AQ43" s="46">
        <f>IF('Datos Generales'!AQ398=0,"",'Datos Generales'!AQ398)</f>
        <v>1810546</v>
      </c>
      <c r="AS43" s="46">
        <f>'Datos Generales'!AS359</f>
        <v>827775</v>
      </c>
      <c r="AT43" s="71">
        <f t="shared" si="0"/>
        <v>1.1872441182688531</v>
      </c>
    </row>
    <row r="44" spans="2:46">
      <c r="B44" s="76" t="s">
        <v>327</v>
      </c>
      <c r="C44" s="77">
        <f>IF('Datos Generales'!C399=0,"",'Datos Generales'!C399)</f>
        <v>12127</v>
      </c>
      <c r="D44" s="77" t="str">
        <f>IF('Datos Generales'!D399=0,"",'Datos Generales'!D399)</f>
        <v/>
      </c>
      <c r="E44" s="77">
        <f>IF('Datos Generales'!E399=0,"",'Datos Generales'!E399)</f>
        <v>2642046</v>
      </c>
      <c r="F44" s="77">
        <f>IF('Datos Generales'!F399=0,"",'Datos Generales'!F399)</f>
        <v>498673</v>
      </c>
      <c r="G44" s="77">
        <f>IF('Datos Generales'!G399=0,"",'Datos Generales'!G399)</f>
        <v>3378</v>
      </c>
      <c r="H44" s="77">
        <f>IF('Datos Generales'!H399=0,"",'Datos Generales'!H399)</f>
        <v>142576</v>
      </c>
      <c r="I44" s="77">
        <f>IF('Datos Generales'!I399=0,"",'Datos Generales'!I399)</f>
        <v>995475</v>
      </c>
      <c r="J44" s="77">
        <f>IF('Datos Generales'!J399=0,"",'Datos Generales'!J399)</f>
        <v>3106</v>
      </c>
      <c r="K44" s="77">
        <f>IF('Datos Generales'!K399=0,"",'Datos Generales'!K399)</f>
        <v>322</v>
      </c>
      <c r="L44" s="77">
        <f>IF('Datos Generales'!L399=0,"",'Datos Generales'!L399)</f>
        <v>777034</v>
      </c>
      <c r="M44" s="77">
        <f>IF('Datos Generales'!M399=0,"",'Datos Generales'!M399)</f>
        <v>20185</v>
      </c>
      <c r="N44" s="77">
        <f>IF('Datos Generales'!N399=0,"",'Datos Generales'!N399)</f>
        <v>13</v>
      </c>
      <c r="O44" s="77">
        <f>IF('Datos Generales'!O399=0,"",'Datos Generales'!O399)</f>
        <v>21</v>
      </c>
      <c r="P44" s="77">
        <f>IF('Datos Generales'!P399=0,"",'Datos Generales'!P399)</f>
        <v>235495</v>
      </c>
      <c r="Q44" s="77">
        <f>IF('Datos Generales'!Q399=0,"",'Datos Generales'!Q399)</f>
        <v>151</v>
      </c>
      <c r="R44" s="77">
        <f>IF('Datos Generales'!R399=0,"",'Datos Generales'!R399)</f>
        <v>192739</v>
      </c>
      <c r="S44" s="77">
        <f>IF('Datos Generales'!S399=0,"",'Datos Generales'!S399)</f>
        <v>62845</v>
      </c>
      <c r="T44" s="77">
        <f>IF('Datos Generales'!T399=0,"",'Datos Generales'!T399)</f>
        <v>1849950</v>
      </c>
      <c r="U44" s="77">
        <f>IF('Datos Generales'!U399=0,"",'Datos Generales'!U399)</f>
        <v>13892</v>
      </c>
      <c r="V44" s="77">
        <f>IF('Datos Generales'!V399=0,"",'Datos Generales'!V399)</f>
        <v>642819</v>
      </c>
      <c r="W44" s="77">
        <f>IF('Datos Generales'!W399=0,"",'Datos Generales'!W399)</f>
        <v>3493</v>
      </c>
      <c r="X44" s="77">
        <f>IF('Datos Generales'!X399=0,"",'Datos Generales'!X399)</f>
        <v>2082</v>
      </c>
      <c r="Y44" s="77">
        <f>IF('Datos Generales'!Y399=0,"",'Datos Generales'!Y399)</f>
        <v>647130</v>
      </c>
      <c r="Z44" s="77">
        <f>IF('Datos Generales'!Z399=0,"",'Datos Generales'!Z399)</f>
        <v>770</v>
      </c>
      <c r="AA44" s="77">
        <f>IF('Datos Generales'!AA399=0,"",'Datos Generales'!AA399)</f>
        <v>168850</v>
      </c>
      <c r="AB44" s="77">
        <f>IF('Datos Generales'!AB399=0,"",'Datos Generales'!AB399)</f>
        <v>757479</v>
      </c>
      <c r="AC44" s="77">
        <f>IF('Datos Generales'!AC399=0,"",'Datos Generales'!AC399)</f>
        <v>157689</v>
      </c>
      <c r="AD44" s="77">
        <f>IF('Datos Generales'!AD399=0,"",'Datos Generales'!AD399)</f>
        <v>372203</v>
      </c>
      <c r="AE44" s="77" t="str">
        <f>IF('Datos Generales'!AE399=0,"",'Datos Generales'!AE399)</f>
        <v/>
      </c>
      <c r="AF44" s="77" t="str">
        <f>IF('Datos Generales'!AF399=0,"",'Datos Generales'!AF399)</f>
        <v/>
      </c>
      <c r="AG44" s="77" t="str">
        <f>IF('Datos Generales'!AG399=0,"",'Datos Generales'!AG399)</f>
        <v/>
      </c>
      <c r="AH44" s="77" t="str">
        <f>IF('Datos Generales'!AH399=0,"",'Datos Generales'!AH399)</f>
        <v/>
      </c>
      <c r="AI44" s="77" t="str">
        <f>IF('Datos Generales'!AI399=0,"",'Datos Generales'!AI399)</f>
        <v/>
      </c>
      <c r="AJ44" s="77" t="str">
        <f>IF('Datos Generales'!AJ399=0,"",'Datos Generales'!AJ399)</f>
        <v/>
      </c>
      <c r="AK44" s="77" t="str">
        <f>IF('Datos Generales'!AK399=0,"",'Datos Generales'!AK399)</f>
        <v/>
      </c>
      <c r="AL44" s="77" t="str">
        <f>IF('Datos Generales'!AL399=0,"",'Datos Generales'!AL399)</f>
        <v/>
      </c>
      <c r="AM44" s="77" t="str">
        <f>IF('Datos Generales'!AM399=0,"",'Datos Generales'!AM399)</f>
        <v/>
      </c>
      <c r="AN44" s="77" t="str">
        <f>IF('Datos Generales'!AN399=0,"",'Datos Generales'!AN399)</f>
        <v/>
      </c>
      <c r="AO44" s="77" t="str">
        <f>IF('Datos Generales'!AO399=0,"",'Datos Generales'!AO399)</f>
        <v/>
      </c>
      <c r="AP44" s="77" t="str">
        <f>IF('Datos Generales'!AP399=0,"",'Datos Generales'!AP399)</f>
        <v/>
      </c>
      <c r="AQ44" s="77">
        <f>IF('Datos Generales'!AQ399=0,"",'Datos Generales'!AQ399)</f>
        <v>10202543</v>
      </c>
      <c r="AS44" s="77">
        <f>'Datos Generales'!AS360</f>
        <v>6237257</v>
      </c>
      <c r="AT44" s="85">
        <f t="shared" si="0"/>
        <v>0.63574196157060703</v>
      </c>
    </row>
    <row r="45" spans="2:46">
      <c r="AT45" s="86"/>
    </row>
    <row r="46" spans="2:46">
      <c r="B46" s="80" t="s">
        <v>329</v>
      </c>
      <c r="C46" s="32">
        <f>IF(SUM(C12:C18)=0,"",SUM(C12:C18))</f>
        <v>5845</v>
      </c>
      <c r="D46" s="70" t="str">
        <f t="shared" ref="D46:AS46" si="1">IF(SUM(D12:D18)=0,"",SUM(D12:D18))</f>
        <v/>
      </c>
      <c r="E46" s="70">
        <f t="shared" si="1"/>
        <v>215819</v>
      </c>
      <c r="F46" s="70">
        <f t="shared" si="1"/>
        <v>736</v>
      </c>
      <c r="G46" s="70" t="str">
        <f t="shared" si="1"/>
        <v/>
      </c>
      <c r="H46" s="70">
        <f t="shared" si="1"/>
        <v>25923</v>
      </c>
      <c r="I46" s="70">
        <f t="shared" si="1"/>
        <v>287314</v>
      </c>
      <c r="J46" s="70">
        <f t="shared" si="1"/>
        <v>804</v>
      </c>
      <c r="K46" s="70" t="str">
        <f t="shared" si="1"/>
        <v/>
      </c>
      <c r="L46" s="70">
        <f t="shared" si="1"/>
        <v>92370</v>
      </c>
      <c r="M46" s="70" t="str">
        <f t="shared" si="1"/>
        <v/>
      </c>
      <c r="N46" s="70" t="str">
        <f t="shared" si="1"/>
        <v/>
      </c>
      <c r="O46" s="70" t="str">
        <f t="shared" si="1"/>
        <v/>
      </c>
      <c r="P46" s="70">
        <f t="shared" si="1"/>
        <v>105792</v>
      </c>
      <c r="Q46" s="70">
        <f t="shared" si="1"/>
        <v>12</v>
      </c>
      <c r="R46" s="70">
        <f t="shared" si="1"/>
        <v>46867</v>
      </c>
      <c r="S46" s="70">
        <f t="shared" si="1"/>
        <v>62845</v>
      </c>
      <c r="T46" s="70">
        <f t="shared" si="1"/>
        <v>102417</v>
      </c>
      <c r="U46" s="70" t="str">
        <f t="shared" si="1"/>
        <v/>
      </c>
      <c r="V46" s="70">
        <f t="shared" si="1"/>
        <v>137026</v>
      </c>
      <c r="W46" s="70" t="str">
        <f t="shared" si="1"/>
        <v/>
      </c>
      <c r="X46" s="70">
        <f t="shared" si="1"/>
        <v>275</v>
      </c>
      <c r="Y46" s="70">
        <f t="shared" si="1"/>
        <v>74804</v>
      </c>
      <c r="Z46" s="70">
        <f t="shared" si="1"/>
        <v>750</v>
      </c>
      <c r="AA46" s="70">
        <f t="shared" si="1"/>
        <v>33814</v>
      </c>
      <c r="AB46" s="70">
        <f t="shared" si="1"/>
        <v>260182</v>
      </c>
      <c r="AC46" s="70">
        <f t="shared" si="1"/>
        <v>19286</v>
      </c>
      <c r="AD46" s="70">
        <f t="shared" si="1"/>
        <v>5062</v>
      </c>
      <c r="AE46" s="70" t="str">
        <f t="shared" si="1"/>
        <v/>
      </c>
      <c r="AF46" s="70" t="str">
        <f t="shared" si="1"/>
        <v/>
      </c>
      <c r="AG46" s="70" t="str">
        <f t="shared" si="1"/>
        <v/>
      </c>
      <c r="AH46" s="70" t="str">
        <f t="shared" si="1"/>
        <v/>
      </c>
      <c r="AI46" s="70" t="str">
        <f t="shared" si="1"/>
        <v/>
      </c>
      <c r="AJ46" s="70" t="str">
        <f t="shared" si="1"/>
        <v/>
      </c>
      <c r="AK46" s="70" t="str">
        <f t="shared" si="1"/>
        <v/>
      </c>
      <c r="AL46" s="70" t="str">
        <f t="shared" si="1"/>
        <v/>
      </c>
      <c r="AM46" s="70" t="str">
        <f t="shared" si="1"/>
        <v/>
      </c>
      <c r="AN46" s="70" t="str">
        <f t="shared" si="1"/>
        <v/>
      </c>
      <c r="AO46" s="70" t="str">
        <f t="shared" si="1"/>
        <v/>
      </c>
      <c r="AP46" s="70" t="str">
        <f t="shared" si="1"/>
        <v/>
      </c>
      <c r="AQ46" s="70">
        <f t="shared" si="1"/>
        <v>1477943</v>
      </c>
      <c r="AR46" s="81"/>
      <c r="AS46" s="32">
        <f t="shared" si="1"/>
        <v>928592</v>
      </c>
      <c r="AT46" s="71">
        <f t="shared" ref="AT46:AT53" si="2">AQ46/AS46-1</f>
        <v>0.59159566311146339</v>
      </c>
    </row>
    <row r="47" spans="2:46">
      <c r="B47" s="80" t="s">
        <v>330</v>
      </c>
      <c r="C47" s="32">
        <f>IF(SUM(C12:C13,C16:C18)=0,"",SUM(C12:C13,C16:C18))</f>
        <v>4671</v>
      </c>
      <c r="D47" s="70" t="str">
        <f t="shared" ref="D47:AS47" si="3">IF(SUM(D12:D13,D16:D18)=0,"",SUM(D12:D13,D16:D18))</f>
        <v/>
      </c>
      <c r="E47" s="70">
        <f t="shared" si="3"/>
        <v>150844</v>
      </c>
      <c r="F47" s="70">
        <f t="shared" si="3"/>
        <v>680</v>
      </c>
      <c r="G47" s="70" t="str">
        <f t="shared" si="3"/>
        <v/>
      </c>
      <c r="H47" s="70">
        <f t="shared" si="3"/>
        <v>21447</v>
      </c>
      <c r="I47" s="70">
        <f t="shared" si="3"/>
        <v>262653</v>
      </c>
      <c r="J47" s="70">
        <f t="shared" si="3"/>
        <v>597</v>
      </c>
      <c r="K47" s="70" t="str">
        <f t="shared" si="3"/>
        <v/>
      </c>
      <c r="L47" s="70">
        <f t="shared" si="3"/>
        <v>86458</v>
      </c>
      <c r="M47" s="70" t="str">
        <f t="shared" si="3"/>
        <v/>
      </c>
      <c r="N47" s="70" t="str">
        <f t="shared" si="3"/>
        <v/>
      </c>
      <c r="O47" s="70" t="str">
        <f t="shared" si="3"/>
        <v/>
      </c>
      <c r="P47" s="70">
        <f t="shared" si="3"/>
        <v>98750</v>
      </c>
      <c r="Q47" s="70">
        <f t="shared" si="3"/>
        <v>12</v>
      </c>
      <c r="R47" s="70">
        <f t="shared" si="3"/>
        <v>32106</v>
      </c>
      <c r="S47" s="70">
        <f t="shared" si="3"/>
        <v>61331</v>
      </c>
      <c r="T47" s="70">
        <f t="shared" si="3"/>
        <v>91969</v>
      </c>
      <c r="U47" s="70" t="str">
        <f t="shared" si="3"/>
        <v/>
      </c>
      <c r="V47" s="70">
        <f t="shared" si="3"/>
        <v>119165</v>
      </c>
      <c r="W47" s="70" t="str">
        <f t="shared" si="3"/>
        <v/>
      </c>
      <c r="X47" s="70">
        <f t="shared" si="3"/>
        <v>158</v>
      </c>
      <c r="Y47" s="70">
        <f t="shared" si="3"/>
        <v>66903</v>
      </c>
      <c r="Z47" s="70">
        <f t="shared" si="3"/>
        <v>476</v>
      </c>
      <c r="AA47" s="70">
        <f t="shared" si="3"/>
        <v>30395</v>
      </c>
      <c r="AB47" s="70">
        <f t="shared" si="3"/>
        <v>226787</v>
      </c>
      <c r="AC47" s="70">
        <f t="shared" si="3"/>
        <v>10761</v>
      </c>
      <c r="AD47" s="70" t="str">
        <f t="shared" si="3"/>
        <v/>
      </c>
      <c r="AE47" s="70" t="str">
        <f t="shared" si="3"/>
        <v/>
      </c>
      <c r="AF47" s="70" t="str">
        <f t="shared" si="3"/>
        <v/>
      </c>
      <c r="AG47" s="70" t="str">
        <f t="shared" si="3"/>
        <v/>
      </c>
      <c r="AH47" s="70" t="str">
        <f t="shared" si="3"/>
        <v/>
      </c>
      <c r="AI47" s="70" t="str">
        <f t="shared" si="3"/>
        <v/>
      </c>
      <c r="AJ47" s="70" t="str">
        <f t="shared" si="3"/>
        <v/>
      </c>
      <c r="AK47" s="70" t="str">
        <f t="shared" si="3"/>
        <v/>
      </c>
      <c r="AL47" s="70" t="str">
        <f t="shared" si="3"/>
        <v/>
      </c>
      <c r="AM47" s="70" t="str">
        <f t="shared" si="3"/>
        <v/>
      </c>
      <c r="AN47" s="70" t="str">
        <f t="shared" si="3"/>
        <v/>
      </c>
      <c r="AO47" s="70" t="str">
        <f t="shared" si="3"/>
        <v/>
      </c>
      <c r="AP47" s="70" t="str">
        <f t="shared" si="3"/>
        <v/>
      </c>
      <c r="AQ47" s="70">
        <f t="shared" si="3"/>
        <v>1266163</v>
      </c>
      <c r="AR47" s="81"/>
      <c r="AS47" s="32">
        <f t="shared" si="3"/>
        <v>829943</v>
      </c>
      <c r="AT47" s="71">
        <f t="shared" si="2"/>
        <v>0.52560236064404431</v>
      </c>
    </row>
    <row r="48" spans="2:46">
      <c r="B48" s="80" t="s">
        <v>331</v>
      </c>
      <c r="C48" s="32">
        <f>IF(SUM(C14:C15)=0,"",SUM(C14:C15))</f>
        <v>1174</v>
      </c>
      <c r="D48" s="70" t="str">
        <f t="shared" ref="D48:AS48" si="4">IF(SUM(D14:D15)=0,"",SUM(D14:D15))</f>
        <v/>
      </c>
      <c r="E48" s="70">
        <f t="shared" si="4"/>
        <v>64975</v>
      </c>
      <c r="F48" s="70">
        <f t="shared" si="4"/>
        <v>56</v>
      </c>
      <c r="G48" s="70" t="str">
        <f t="shared" si="4"/>
        <v/>
      </c>
      <c r="H48" s="70">
        <f t="shared" si="4"/>
        <v>4476</v>
      </c>
      <c r="I48" s="70">
        <f t="shared" si="4"/>
        <v>24661</v>
      </c>
      <c r="J48" s="70">
        <f t="shared" si="4"/>
        <v>207</v>
      </c>
      <c r="K48" s="70" t="str">
        <f t="shared" si="4"/>
        <v/>
      </c>
      <c r="L48" s="70">
        <f t="shared" si="4"/>
        <v>5912</v>
      </c>
      <c r="M48" s="70" t="str">
        <f t="shared" si="4"/>
        <v/>
      </c>
      <c r="N48" s="70" t="str">
        <f t="shared" si="4"/>
        <v/>
      </c>
      <c r="O48" s="70" t="str">
        <f t="shared" si="4"/>
        <v/>
      </c>
      <c r="P48" s="70">
        <f t="shared" si="4"/>
        <v>7042</v>
      </c>
      <c r="Q48" s="70" t="str">
        <f t="shared" si="4"/>
        <v/>
      </c>
      <c r="R48" s="70">
        <f t="shared" si="4"/>
        <v>14761</v>
      </c>
      <c r="S48" s="70">
        <f t="shared" si="4"/>
        <v>1514</v>
      </c>
      <c r="T48" s="70">
        <f t="shared" si="4"/>
        <v>10448</v>
      </c>
      <c r="U48" s="70" t="str">
        <f t="shared" si="4"/>
        <v/>
      </c>
      <c r="V48" s="70">
        <f t="shared" si="4"/>
        <v>17861</v>
      </c>
      <c r="W48" s="70" t="str">
        <f t="shared" si="4"/>
        <v/>
      </c>
      <c r="X48" s="70">
        <f t="shared" si="4"/>
        <v>117</v>
      </c>
      <c r="Y48" s="70">
        <f t="shared" si="4"/>
        <v>7901</v>
      </c>
      <c r="Z48" s="70">
        <f t="shared" si="4"/>
        <v>274</v>
      </c>
      <c r="AA48" s="70">
        <f t="shared" si="4"/>
        <v>3419</v>
      </c>
      <c r="AB48" s="70">
        <f t="shared" si="4"/>
        <v>33395</v>
      </c>
      <c r="AC48" s="70">
        <f t="shared" si="4"/>
        <v>8525</v>
      </c>
      <c r="AD48" s="70">
        <f t="shared" si="4"/>
        <v>5062</v>
      </c>
      <c r="AE48" s="70" t="str">
        <f t="shared" si="4"/>
        <v/>
      </c>
      <c r="AF48" s="70" t="str">
        <f t="shared" si="4"/>
        <v/>
      </c>
      <c r="AG48" s="70" t="str">
        <f t="shared" si="4"/>
        <v/>
      </c>
      <c r="AH48" s="70" t="str">
        <f t="shared" si="4"/>
        <v/>
      </c>
      <c r="AI48" s="70" t="str">
        <f t="shared" si="4"/>
        <v/>
      </c>
      <c r="AJ48" s="70" t="str">
        <f t="shared" si="4"/>
        <v/>
      </c>
      <c r="AK48" s="70" t="str">
        <f t="shared" si="4"/>
        <v/>
      </c>
      <c r="AL48" s="70" t="str">
        <f t="shared" si="4"/>
        <v/>
      </c>
      <c r="AM48" s="70" t="str">
        <f t="shared" si="4"/>
        <v/>
      </c>
      <c r="AN48" s="70" t="str">
        <f t="shared" si="4"/>
        <v/>
      </c>
      <c r="AO48" s="70" t="str">
        <f t="shared" si="4"/>
        <v/>
      </c>
      <c r="AP48" s="70" t="str">
        <f t="shared" si="4"/>
        <v/>
      </c>
      <c r="AQ48" s="70">
        <f t="shared" si="4"/>
        <v>211780</v>
      </c>
      <c r="AR48" s="81"/>
      <c r="AS48" s="32">
        <f t="shared" si="4"/>
        <v>98649</v>
      </c>
      <c r="AT48" s="71">
        <f t="shared" si="2"/>
        <v>1.1468033127553245</v>
      </c>
    </row>
    <row r="49" spans="2:46">
      <c r="B49" s="80" t="s">
        <v>332</v>
      </c>
      <c r="C49" s="32" t="str">
        <f>IF(SUM(C20:C21,C31)=0,"",SUM(C20:C21,C31))</f>
        <v/>
      </c>
      <c r="D49" s="70" t="str">
        <f t="shared" ref="D49:AS49" si="5">IF(SUM(D20:D21,D31)=0,"",SUM(D20:D21,D31))</f>
        <v/>
      </c>
      <c r="E49" s="70">
        <f t="shared" si="5"/>
        <v>442660</v>
      </c>
      <c r="F49" s="70" t="str">
        <f t="shared" si="5"/>
        <v/>
      </c>
      <c r="G49" s="70" t="str">
        <f t="shared" si="5"/>
        <v/>
      </c>
      <c r="H49" s="70">
        <f t="shared" si="5"/>
        <v>47882</v>
      </c>
      <c r="I49" s="70">
        <f t="shared" si="5"/>
        <v>233023</v>
      </c>
      <c r="J49" s="70">
        <f t="shared" si="5"/>
        <v>261</v>
      </c>
      <c r="K49" s="70" t="str">
        <f t="shared" si="5"/>
        <v/>
      </c>
      <c r="L49" s="70">
        <f t="shared" si="5"/>
        <v>135464</v>
      </c>
      <c r="M49" s="70" t="str">
        <f t="shared" si="5"/>
        <v/>
      </c>
      <c r="N49" s="70" t="str">
        <f t="shared" si="5"/>
        <v/>
      </c>
      <c r="O49" s="70" t="str">
        <f t="shared" si="5"/>
        <v/>
      </c>
      <c r="P49" s="70">
        <f t="shared" si="5"/>
        <v>34984</v>
      </c>
      <c r="Q49" s="70">
        <f t="shared" si="5"/>
        <v>12</v>
      </c>
      <c r="R49" s="70">
        <f t="shared" si="5"/>
        <v>119994</v>
      </c>
      <c r="S49" s="70" t="str">
        <f t="shared" si="5"/>
        <v/>
      </c>
      <c r="T49" s="70">
        <f t="shared" si="5"/>
        <v>614948</v>
      </c>
      <c r="U49" s="70" t="str">
        <f t="shared" si="5"/>
        <v/>
      </c>
      <c r="V49" s="70">
        <f t="shared" si="5"/>
        <v>130095</v>
      </c>
      <c r="W49" s="70" t="str">
        <f t="shared" si="5"/>
        <v/>
      </c>
      <c r="X49" s="70" t="str">
        <f t="shared" si="5"/>
        <v/>
      </c>
      <c r="Y49" s="70">
        <f t="shared" si="5"/>
        <v>88840</v>
      </c>
      <c r="Z49" s="70">
        <f t="shared" si="5"/>
        <v>1</v>
      </c>
      <c r="AA49" s="70">
        <f t="shared" si="5"/>
        <v>45071</v>
      </c>
      <c r="AB49" s="70">
        <f t="shared" si="5"/>
        <v>119560</v>
      </c>
      <c r="AC49" s="70">
        <f t="shared" si="5"/>
        <v>70548</v>
      </c>
      <c r="AD49" s="70" t="str">
        <f t="shared" si="5"/>
        <v/>
      </c>
      <c r="AE49" s="70" t="str">
        <f t="shared" si="5"/>
        <v/>
      </c>
      <c r="AF49" s="70" t="str">
        <f t="shared" si="5"/>
        <v/>
      </c>
      <c r="AG49" s="70" t="str">
        <f t="shared" si="5"/>
        <v/>
      </c>
      <c r="AH49" s="70" t="str">
        <f t="shared" si="5"/>
        <v/>
      </c>
      <c r="AI49" s="70" t="str">
        <f t="shared" si="5"/>
        <v/>
      </c>
      <c r="AJ49" s="70" t="str">
        <f t="shared" si="5"/>
        <v/>
      </c>
      <c r="AK49" s="70" t="str">
        <f t="shared" si="5"/>
        <v/>
      </c>
      <c r="AL49" s="70" t="str">
        <f t="shared" si="5"/>
        <v/>
      </c>
      <c r="AM49" s="70" t="str">
        <f t="shared" si="5"/>
        <v/>
      </c>
      <c r="AN49" s="70" t="str">
        <f t="shared" si="5"/>
        <v/>
      </c>
      <c r="AO49" s="70" t="str">
        <f t="shared" si="5"/>
        <v/>
      </c>
      <c r="AP49" s="70" t="str">
        <f t="shared" si="5"/>
        <v/>
      </c>
      <c r="AQ49" s="70">
        <f t="shared" si="5"/>
        <v>2083343</v>
      </c>
      <c r="AR49" s="81"/>
      <c r="AS49" s="32">
        <f t="shared" si="5"/>
        <v>1000393</v>
      </c>
      <c r="AT49" s="71">
        <f t="shared" si="2"/>
        <v>1.0825245678448372</v>
      </c>
    </row>
    <row r="50" spans="2:46">
      <c r="B50" s="80" t="s">
        <v>333</v>
      </c>
      <c r="C50" s="32" t="str">
        <f>IF(SUM(C22:C23)=0,"",SUM(C22:C23))</f>
        <v/>
      </c>
      <c r="D50" s="70" t="str">
        <f t="shared" ref="D50:AS50" si="6">IF(SUM(D22:D23)=0,"",SUM(D22:D23))</f>
        <v/>
      </c>
      <c r="E50" s="70">
        <f t="shared" si="6"/>
        <v>39</v>
      </c>
      <c r="F50" s="70" t="str">
        <f t="shared" si="6"/>
        <v/>
      </c>
      <c r="G50" s="70" t="str">
        <f t="shared" si="6"/>
        <v/>
      </c>
      <c r="H50" s="70">
        <f t="shared" si="6"/>
        <v>9</v>
      </c>
      <c r="I50" s="70">
        <f t="shared" si="6"/>
        <v>89</v>
      </c>
      <c r="J50" s="70" t="str">
        <f t="shared" si="6"/>
        <v/>
      </c>
      <c r="K50" s="70" t="str">
        <f t="shared" si="6"/>
        <v/>
      </c>
      <c r="L50" s="70" t="str">
        <f t="shared" si="6"/>
        <v/>
      </c>
      <c r="M50" s="70" t="str">
        <f t="shared" si="6"/>
        <v/>
      </c>
      <c r="N50" s="70" t="str">
        <f t="shared" si="6"/>
        <v/>
      </c>
      <c r="O50" s="70" t="str">
        <f t="shared" si="6"/>
        <v/>
      </c>
      <c r="P50" s="70" t="str">
        <f t="shared" si="6"/>
        <v/>
      </c>
      <c r="Q50" s="70" t="str">
        <f t="shared" si="6"/>
        <v/>
      </c>
      <c r="R50" s="70">
        <f t="shared" si="6"/>
        <v>55</v>
      </c>
      <c r="S50" s="70" t="str">
        <f t="shared" si="6"/>
        <v/>
      </c>
      <c r="T50" s="70">
        <f t="shared" si="6"/>
        <v>263</v>
      </c>
      <c r="U50" s="70" t="str">
        <f t="shared" si="6"/>
        <v/>
      </c>
      <c r="V50" s="70">
        <f t="shared" si="6"/>
        <v>486</v>
      </c>
      <c r="W50" s="70" t="str">
        <f t="shared" si="6"/>
        <v/>
      </c>
      <c r="X50" s="70">
        <f t="shared" si="6"/>
        <v>185</v>
      </c>
      <c r="Y50" s="70">
        <f t="shared" si="6"/>
        <v>274</v>
      </c>
      <c r="Z50" s="70">
        <f t="shared" si="6"/>
        <v>1</v>
      </c>
      <c r="AA50" s="70" t="str">
        <f t="shared" si="6"/>
        <v/>
      </c>
      <c r="AB50" s="70">
        <f t="shared" si="6"/>
        <v>581</v>
      </c>
      <c r="AC50" s="70" t="str">
        <f t="shared" si="6"/>
        <v/>
      </c>
      <c r="AD50" s="70" t="str">
        <f t="shared" si="6"/>
        <v/>
      </c>
      <c r="AE50" s="70" t="str">
        <f t="shared" si="6"/>
        <v/>
      </c>
      <c r="AF50" s="70" t="str">
        <f t="shared" si="6"/>
        <v/>
      </c>
      <c r="AG50" s="70" t="str">
        <f t="shared" si="6"/>
        <v/>
      </c>
      <c r="AH50" s="70" t="str">
        <f t="shared" si="6"/>
        <v/>
      </c>
      <c r="AI50" s="70" t="str">
        <f t="shared" si="6"/>
        <v/>
      </c>
      <c r="AJ50" s="70" t="str">
        <f t="shared" si="6"/>
        <v/>
      </c>
      <c r="AK50" s="70" t="str">
        <f t="shared" si="6"/>
        <v/>
      </c>
      <c r="AL50" s="70" t="str">
        <f t="shared" si="6"/>
        <v/>
      </c>
      <c r="AM50" s="70" t="str">
        <f t="shared" si="6"/>
        <v/>
      </c>
      <c r="AN50" s="70" t="str">
        <f t="shared" si="6"/>
        <v/>
      </c>
      <c r="AO50" s="70" t="str">
        <f t="shared" si="6"/>
        <v/>
      </c>
      <c r="AP50" s="70" t="str">
        <f t="shared" si="6"/>
        <v/>
      </c>
      <c r="AQ50" s="70">
        <f t="shared" si="6"/>
        <v>1982</v>
      </c>
      <c r="AR50" s="81"/>
      <c r="AS50" s="32">
        <f t="shared" si="6"/>
        <v>1282</v>
      </c>
      <c r="AT50" s="71">
        <f t="shared" si="2"/>
        <v>0.54602184087363503</v>
      </c>
    </row>
    <row r="51" spans="2:46">
      <c r="B51" s="80" t="s">
        <v>334</v>
      </c>
      <c r="C51" s="32">
        <f>IF(SUM(C24:C26)=0,"",SUM(C24:C26))</f>
        <v>1055</v>
      </c>
      <c r="D51" s="70" t="str">
        <f t="shared" ref="D51:AS51" si="7">IF(SUM(D24:D26)=0,"",SUM(D24:D26))</f>
        <v/>
      </c>
      <c r="E51" s="70">
        <f t="shared" si="7"/>
        <v>3216</v>
      </c>
      <c r="F51" s="70" t="str">
        <f t="shared" si="7"/>
        <v/>
      </c>
      <c r="G51" s="70" t="str">
        <f t="shared" si="7"/>
        <v/>
      </c>
      <c r="H51" s="70">
        <f t="shared" si="7"/>
        <v>671</v>
      </c>
      <c r="I51" s="70">
        <f t="shared" si="7"/>
        <v>1903</v>
      </c>
      <c r="J51" s="70">
        <f t="shared" si="7"/>
        <v>300</v>
      </c>
      <c r="K51" s="70" t="str">
        <f t="shared" si="7"/>
        <v/>
      </c>
      <c r="L51" s="70">
        <f t="shared" si="7"/>
        <v>81</v>
      </c>
      <c r="M51" s="70" t="str">
        <f t="shared" si="7"/>
        <v/>
      </c>
      <c r="N51" s="70" t="str">
        <f t="shared" si="7"/>
        <v/>
      </c>
      <c r="O51" s="70" t="str">
        <f t="shared" si="7"/>
        <v/>
      </c>
      <c r="P51" s="70">
        <f t="shared" si="7"/>
        <v>1912</v>
      </c>
      <c r="Q51" s="70" t="str">
        <f t="shared" si="7"/>
        <v/>
      </c>
      <c r="R51" s="70">
        <f t="shared" si="7"/>
        <v>1332</v>
      </c>
      <c r="S51" s="70" t="str">
        <f t="shared" si="7"/>
        <v/>
      </c>
      <c r="T51" s="70">
        <f t="shared" si="7"/>
        <v>2424</v>
      </c>
      <c r="U51" s="70" t="str">
        <f t="shared" si="7"/>
        <v/>
      </c>
      <c r="V51" s="70">
        <f t="shared" si="7"/>
        <v>14094</v>
      </c>
      <c r="W51" s="70" t="str">
        <f t="shared" si="7"/>
        <v/>
      </c>
      <c r="X51" s="70">
        <f t="shared" si="7"/>
        <v>439</v>
      </c>
      <c r="Y51" s="70">
        <f t="shared" si="7"/>
        <v>3691</v>
      </c>
      <c r="Z51" s="70">
        <f t="shared" si="7"/>
        <v>9</v>
      </c>
      <c r="AA51" s="70">
        <f t="shared" si="7"/>
        <v>1950</v>
      </c>
      <c r="AB51" s="70">
        <f t="shared" si="7"/>
        <v>1780</v>
      </c>
      <c r="AC51" s="70" t="str">
        <f t="shared" si="7"/>
        <v/>
      </c>
      <c r="AD51" s="70" t="str">
        <f t="shared" si="7"/>
        <v/>
      </c>
      <c r="AE51" s="70" t="str">
        <f t="shared" si="7"/>
        <v/>
      </c>
      <c r="AF51" s="70" t="str">
        <f t="shared" si="7"/>
        <v/>
      </c>
      <c r="AG51" s="70" t="str">
        <f t="shared" si="7"/>
        <v/>
      </c>
      <c r="AH51" s="70" t="str">
        <f t="shared" si="7"/>
        <v/>
      </c>
      <c r="AI51" s="70" t="str">
        <f t="shared" si="7"/>
        <v/>
      </c>
      <c r="AJ51" s="70" t="str">
        <f t="shared" si="7"/>
        <v/>
      </c>
      <c r="AK51" s="70" t="str">
        <f t="shared" si="7"/>
        <v/>
      </c>
      <c r="AL51" s="70" t="str">
        <f t="shared" si="7"/>
        <v/>
      </c>
      <c r="AM51" s="70" t="str">
        <f t="shared" si="7"/>
        <v/>
      </c>
      <c r="AN51" s="70" t="str">
        <f t="shared" si="7"/>
        <v/>
      </c>
      <c r="AO51" s="70" t="str">
        <f t="shared" si="7"/>
        <v/>
      </c>
      <c r="AP51" s="70" t="str">
        <f t="shared" si="7"/>
        <v/>
      </c>
      <c r="AQ51" s="70">
        <f t="shared" si="7"/>
        <v>34857</v>
      </c>
      <c r="AR51" s="81"/>
      <c r="AS51" s="32">
        <f t="shared" si="7"/>
        <v>45354</v>
      </c>
      <c r="AT51" s="71">
        <f t="shared" si="2"/>
        <v>-0.23144595846011373</v>
      </c>
    </row>
    <row r="52" spans="2:46">
      <c r="B52" s="80" t="s">
        <v>335</v>
      </c>
      <c r="C52" s="32">
        <f>IF(SUM(C27:C30)=0,"",SUM(C27:C30))</f>
        <v>1044</v>
      </c>
      <c r="D52" s="70" t="str">
        <f t="shared" ref="D52:AS52" si="8">IF(SUM(D27:D30)=0,"",SUM(D27:D30))</f>
        <v/>
      </c>
      <c r="E52" s="70">
        <f t="shared" si="8"/>
        <v>7753</v>
      </c>
      <c r="F52" s="70" t="str">
        <f t="shared" si="8"/>
        <v/>
      </c>
      <c r="G52" s="70" t="str">
        <f t="shared" si="8"/>
        <v/>
      </c>
      <c r="H52" s="70">
        <f t="shared" si="8"/>
        <v>2147</v>
      </c>
      <c r="I52" s="70">
        <f t="shared" si="8"/>
        <v>957</v>
      </c>
      <c r="J52" s="70">
        <f t="shared" si="8"/>
        <v>163</v>
      </c>
      <c r="K52" s="70" t="str">
        <f t="shared" si="8"/>
        <v/>
      </c>
      <c r="L52" s="70">
        <f t="shared" si="8"/>
        <v>203</v>
      </c>
      <c r="M52" s="70" t="str">
        <f t="shared" si="8"/>
        <v/>
      </c>
      <c r="N52" s="70" t="str">
        <f t="shared" si="8"/>
        <v/>
      </c>
      <c r="O52" s="70" t="str">
        <f t="shared" si="8"/>
        <v/>
      </c>
      <c r="P52" s="70">
        <f t="shared" si="8"/>
        <v>1819</v>
      </c>
      <c r="Q52" s="70" t="str">
        <f t="shared" si="8"/>
        <v/>
      </c>
      <c r="R52" s="70">
        <f t="shared" si="8"/>
        <v>3484</v>
      </c>
      <c r="S52" s="70" t="str">
        <f t="shared" si="8"/>
        <v/>
      </c>
      <c r="T52" s="70">
        <f t="shared" si="8"/>
        <v>5371</v>
      </c>
      <c r="U52" s="70" t="str">
        <f t="shared" si="8"/>
        <v/>
      </c>
      <c r="V52" s="70">
        <f t="shared" si="8"/>
        <v>1970</v>
      </c>
      <c r="W52" s="70" t="str">
        <f t="shared" si="8"/>
        <v/>
      </c>
      <c r="X52" s="70">
        <f t="shared" si="8"/>
        <v>208</v>
      </c>
      <c r="Y52" s="70">
        <f t="shared" si="8"/>
        <v>4094</v>
      </c>
      <c r="Z52" s="70" t="str">
        <f t="shared" si="8"/>
        <v/>
      </c>
      <c r="AA52" s="70">
        <f t="shared" si="8"/>
        <v>984</v>
      </c>
      <c r="AB52" s="70">
        <f t="shared" si="8"/>
        <v>6176</v>
      </c>
      <c r="AC52" s="70" t="str">
        <f t="shared" si="8"/>
        <v/>
      </c>
      <c r="AD52" s="70" t="str">
        <f t="shared" si="8"/>
        <v/>
      </c>
      <c r="AE52" s="70" t="str">
        <f t="shared" si="8"/>
        <v/>
      </c>
      <c r="AF52" s="70" t="str">
        <f t="shared" si="8"/>
        <v/>
      </c>
      <c r="AG52" s="70" t="str">
        <f t="shared" si="8"/>
        <v/>
      </c>
      <c r="AH52" s="70" t="str">
        <f t="shared" si="8"/>
        <v/>
      </c>
      <c r="AI52" s="70" t="str">
        <f t="shared" si="8"/>
        <v/>
      </c>
      <c r="AJ52" s="70" t="str">
        <f t="shared" si="8"/>
        <v/>
      </c>
      <c r="AK52" s="70" t="str">
        <f t="shared" si="8"/>
        <v/>
      </c>
      <c r="AL52" s="70" t="str">
        <f t="shared" si="8"/>
        <v/>
      </c>
      <c r="AM52" s="70" t="str">
        <f t="shared" si="8"/>
        <v/>
      </c>
      <c r="AN52" s="70" t="str">
        <f t="shared" si="8"/>
        <v/>
      </c>
      <c r="AO52" s="70" t="str">
        <f t="shared" si="8"/>
        <v/>
      </c>
      <c r="AP52" s="70" t="str">
        <f t="shared" si="8"/>
        <v/>
      </c>
      <c r="AQ52" s="70">
        <f t="shared" si="8"/>
        <v>36373</v>
      </c>
      <c r="AR52" s="81"/>
      <c r="AS52" s="32">
        <f t="shared" si="8"/>
        <v>22253</v>
      </c>
      <c r="AT52" s="71">
        <f t="shared" si="2"/>
        <v>0.63452118815440617</v>
      </c>
    </row>
    <row r="53" spans="2:46">
      <c r="B53" s="80" t="s">
        <v>336</v>
      </c>
      <c r="C53" s="32" t="str">
        <f>IF(SUM(C38:C40)=0,"",SUM(C38:C40))</f>
        <v/>
      </c>
      <c r="D53" s="70" t="str">
        <f t="shared" ref="D53:AS53" si="9">IF(SUM(D38:D40)=0,"",SUM(D38:D40))</f>
        <v/>
      </c>
      <c r="E53" s="70" t="str">
        <f t="shared" si="9"/>
        <v/>
      </c>
      <c r="F53" s="70" t="str">
        <f t="shared" si="9"/>
        <v/>
      </c>
      <c r="G53" s="70">
        <f t="shared" si="9"/>
        <v>32</v>
      </c>
      <c r="H53" s="70" t="str">
        <f t="shared" si="9"/>
        <v/>
      </c>
      <c r="I53" s="70" t="str">
        <f t="shared" si="9"/>
        <v/>
      </c>
      <c r="J53" s="70" t="str">
        <f t="shared" si="9"/>
        <v/>
      </c>
      <c r="K53" s="70">
        <f t="shared" si="9"/>
        <v>322</v>
      </c>
      <c r="L53" s="70" t="str">
        <f t="shared" si="9"/>
        <v/>
      </c>
      <c r="M53" s="70">
        <f t="shared" si="9"/>
        <v>526</v>
      </c>
      <c r="N53" s="70">
        <f t="shared" si="9"/>
        <v>13</v>
      </c>
      <c r="O53" s="70" t="str">
        <f t="shared" si="9"/>
        <v/>
      </c>
      <c r="P53" s="70" t="str">
        <f t="shared" si="9"/>
        <v/>
      </c>
      <c r="Q53" s="70" t="str">
        <f t="shared" si="9"/>
        <v/>
      </c>
      <c r="R53" s="70" t="str">
        <f t="shared" si="9"/>
        <v/>
      </c>
      <c r="S53" s="70" t="str">
        <f t="shared" si="9"/>
        <v/>
      </c>
      <c r="T53" s="70" t="str">
        <f t="shared" si="9"/>
        <v/>
      </c>
      <c r="U53" s="70">
        <f t="shared" si="9"/>
        <v>107</v>
      </c>
      <c r="V53" s="70" t="str">
        <f t="shared" si="9"/>
        <v/>
      </c>
      <c r="W53" s="70">
        <f t="shared" si="9"/>
        <v>125</v>
      </c>
      <c r="X53" s="70" t="str">
        <f t="shared" si="9"/>
        <v/>
      </c>
      <c r="Y53" s="70" t="str">
        <f t="shared" si="9"/>
        <v/>
      </c>
      <c r="Z53" s="70" t="str">
        <f t="shared" si="9"/>
        <v/>
      </c>
      <c r="AA53" s="70" t="str">
        <f t="shared" si="9"/>
        <v/>
      </c>
      <c r="AB53" s="70" t="str">
        <f t="shared" si="9"/>
        <v/>
      </c>
      <c r="AC53" s="70" t="str">
        <f t="shared" si="9"/>
        <v/>
      </c>
      <c r="AD53" s="70" t="str">
        <f t="shared" si="9"/>
        <v/>
      </c>
      <c r="AE53" s="70" t="str">
        <f t="shared" si="9"/>
        <v/>
      </c>
      <c r="AF53" s="70" t="str">
        <f t="shared" si="9"/>
        <v/>
      </c>
      <c r="AG53" s="70" t="str">
        <f t="shared" si="9"/>
        <v/>
      </c>
      <c r="AH53" s="70" t="str">
        <f t="shared" si="9"/>
        <v/>
      </c>
      <c r="AI53" s="70" t="str">
        <f t="shared" si="9"/>
        <v/>
      </c>
      <c r="AJ53" s="70" t="str">
        <f t="shared" si="9"/>
        <v/>
      </c>
      <c r="AK53" s="70" t="str">
        <f t="shared" si="9"/>
        <v/>
      </c>
      <c r="AL53" s="70" t="str">
        <f t="shared" si="9"/>
        <v/>
      </c>
      <c r="AM53" s="70" t="str">
        <f t="shared" si="9"/>
        <v/>
      </c>
      <c r="AN53" s="70" t="str">
        <f t="shared" si="9"/>
        <v/>
      </c>
      <c r="AO53" s="70" t="str">
        <f t="shared" si="9"/>
        <v/>
      </c>
      <c r="AP53" s="70" t="str">
        <f t="shared" si="9"/>
        <v/>
      </c>
      <c r="AQ53" s="70">
        <f t="shared" si="9"/>
        <v>1125</v>
      </c>
      <c r="AR53" s="81"/>
      <c r="AS53" s="32">
        <f t="shared" si="9"/>
        <v>295</v>
      </c>
      <c r="AT53" s="71">
        <f t="shared" si="2"/>
        <v>2.8135593220338984</v>
      </c>
    </row>
    <row r="55" spans="2:46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6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6" hidden="1">
      <c r="B57" s="49" t="s">
        <v>102</v>
      </c>
      <c r="C57" s="50">
        <f>IFERROR(RANK(C59,$C$59:$AP$59,0),"")</f>
        <v>18</v>
      </c>
      <c r="D57" s="50" t="str">
        <f t="shared" ref="D57:AP57" si="10">IFERROR(RANK(D59,$C$59:$AP$59,0),"")</f>
        <v/>
      </c>
      <c r="E57" s="50">
        <f t="shared" si="10"/>
        <v>1</v>
      </c>
      <c r="F57" s="50">
        <f t="shared" si="10"/>
        <v>8</v>
      </c>
      <c r="G57" s="50">
        <f t="shared" si="10"/>
        <v>20</v>
      </c>
      <c r="H57" s="50">
        <f t="shared" si="10"/>
        <v>14</v>
      </c>
      <c r="I57" s="50">
        <f t="shared" si="10"/>
        <v>3</v>
      </c>
      <c r="J57" s="50">
        <f t="shared" si="10"/>
        <v>21</v>
      </c>
      <c r="K57" s="50">
        <f t="shared" si="10"/>
        <v>24</v>
      </c>
      <c r="L57" s="50">
        <f t="shared" si="10"/>
        <v>4</v>
      </c>
      <c r="M57" s="50">
        <f t="shared" si="10"/>
        <v>16</v>
      </c>
      <c r="N57" s="50">
        <f t="shared" si="10"/>
        <v>27</v>
      </c>
      <c r="O57" s="50">
        <f t="shared" si="10"/>
        <v>26</v>
      </c>
      <c r="P57" s="50">
        <f t="shared" si="10"/>
        <v>10</v>
      </c>
      <c r="Q57" s="50">
        <f t="shared" si="10"/>
        <v>25</v>
      </c>
      <c r="R57" s="50">
        <f t="shared" si="10"/>
        <v>11</v>
      </c>
      <c r="S57" s="50">
        <f t="shared" si="10"/>
        <v>15</v>
      </c>
      <c r="T57" s="50">
        <f t="shared" si="10"/>
        <v>2</v>
      </c>
      <c r="U57" s="50">
        <f t="shared" si="10"/>
        <v>17</v>
      </c>
      <c r="V57" s="50">
        <f t="shared" si="10"/>
        <v>7</v>
      </c>
      <c r="W57" s="50">
        <f t="shared" si="10"/>
        <v>19</v>
      </c>
      <c r="X57" s="50">
        <f t="shared" si="10"/>
        <v>22</v>
      </c>
      <c r="Y57" s="50">
        <f t="shared" si="10"/>
        <v>6</v>
      </c>
      <c r="Z57" s="50">
        <f t="shared" si="10"/>
        <v>23</v>
      </c>
      <c r="AA57" s="50">
        <f t="shared" si="10"/>
        <v>12</v>
      </c>
      <c r="AB57" s="50">
        <f t="shared" si="10"/>
        <v>5</v>
      </c>
      <c r="AC57" s="50">
        <f t="shared" si="10"/>
        <v>13</v>
      </c>
      <c r="AD57" s="50">
        <f t="shared" si="10"/>
        <v>9</v>
      </c>
      <c r="AE57" s="50" t="str">
        <f t="shared" si="10"/>
        <v/>
      </c>
      <c r="AF57" s="50" t="str">
        <f t="shared" si="10"/>
        <v/>
      </c>
      <c r="AG57" s="50" t="str">
        <f t="shared" si="10"/>
        <v/>
      </c>
      <c r="AH57" s="50" t="str">
        <f t="shared" si="10"/>
        <v/>
      </c>
      <c r="AI57" s="50" t="str">
        <f t="shared" si="10"/>
        <v/>
      </c>
      <c r="AJ57" s="50" t="str">
        <f t="shared" si="10"/>
        <v/>
      </c>
      <c r="AK57" s="50" t="str">
        <f t="shared" si="10"/>
        <v/>
      </c>
      <c r="AL57" s="50" t="str">
        <f t="shared" si="10"/>
        <v/>
      </c>
      <c r="AM57" s="50" t="str">
        <f t="shared" si="10"/>
        <v/>
      </c>
      <c r="AN57" s="50" t="str">
        <f t="shared" si="10"/>
        <v/>
      </c>
      <c r="AO57" s="50" t="str">
        <f t="shared" si="10"/>
        <v/>
      </c>
      <c r="AP57" s="50" t="str">
        <f t="shared" si="10"/>
        <v/>
      </c>
    </row>
    <row r="58" spans="2:46" hidden="1">
      <c r="C58" s="50" t="str">
        <f>C11</f>
        <v>Ace Seguros</v>
      </c>
      <c r="D58" s="50" t="str">
        <f t="shared" ref="D58:AP58" si="11">D11</f>
        <v>Assurant Chile</v>
      </c>
      <c r="E58" s="50" t="str">
        <f t="shared" si="11"/>
        <v>BCI Seguros</v>
      </c>
      <c r="F58" s="50" t="str">
        <f t="shared" si="11"/>
        <v>Cardif</v>
      </c>
      <c r="G58" s="50" t="str">
        <f t="shared" si="11"/>
        <v>Cesce Chile</v>
      </c>
      <c r="H58" s="50" t="str">
        <f t="shared" si="11"/>
        <v>Chartis</v>
      </c>
      <c r="I58" s="50" t="str">
        <f t="shared" si="11"/>
        <v>Chilena Consolidada</v>
      </c>
      <c r="J58" s="50" t="str">
        <f t="shared" si="11"/>
        <v>Chubb de Chile</v>
      </c>
      <c r="K58" s="50" t="str">
        <f t="shared" si="11"/>
        <v>Coface Chile</v>
      </c>
      <c r="L58" s="50" t="str">
        <f t="shared" si="11"/>
        <v>Consorio Nacional</v>
      </c>
      <c r="M58" s="50" t="str">
        <f t="shared" si="11"/>
        <v>Continental Crédito</v>
      </c>
      <c r="N58" s="50" t="str">
        <f t="shared" si="11"/>
        <v>Euler Hermes</v>
      </c>
      <c r="O58" s="50" t="str">
        <f t="shared" si="11"/>
        <v>FAF International</v>
      </c>
      <c r="P58" s="50" t="str">
        <f t="shared" si="11"/>
        <v>HDI Seguros</v>
      </c>
      <c r="Q58" s="50" t="str">
        <f t="shared" si="11"/>
        <v>Huelen</v>
      </c>
      <c r="R58" s="50" t="str">
        <f t="shared" si="11"/>
        <v>Liberty Seguros</v>
      </c>
      <c r="S58" s="50" t="str">
        <f t="shared" si="11"/>
        <v>M. de Carabineros</v>
      </c>
      <c r="T58" s="50" t="str">
        <f t="shared" si="11"/>
        <v>Magallanes</v>
      </c>
      <c r="U58" s="50" t="str">
        <f t="shared" si="11"/>
        <v>Magallanes Gar. y Cré.</v>
      </c>
      <c r="V58" s="50" t="str">
        <f t="shared" si="11"/>
        <v>Mapfre</v>
      </c>
      <c r="W58" s="50" t="str">
        <f t="shared" si="11"/>
        <v>Mapfre Gar. y Cré.</v>
      </c>
      <c r="X58" s="50" t="str">
        <f t="shared" si="11"/>
        <v>Orion Seguros</v>
      </c>
      <c r="Y58" s="50" t="str">
        <f t="shared" si="11"/>
        <v>Penta Security</v>
      </c>
      <c r="Z58" s="50" t="str">
        <f t="shared" si="11"/>
        <v>QBE Chile</v>
      </c>
      <c r="AA58" s="50" t="str">
        <f t="shared" si="11"/>
        <v>Renta Nacional</v>
      </c>
      <c r="AB58" s="50" t="str">
        <f t="shared" si="11"/>
        <v>RSA Seguros</v>
      </c>
      <c r="AC58" s="50" t="str">
        <f t="shared" si="11"/>
        <v>Zenit Seguros</v>
      </c>
      <c r="AD58" s="50" t="str">
        <f t="shared" si="11"/>
        <v>Zurich Santander</v>
      </c>
      <c r="AE58" s="50" t="str">
        <f t="shared" si="11"/>
        <v/>
      </c>
      <c r="AF58" s="50" t="str">
        <f t="shared" si="11"/>
        <v/>
      </c>
      <c r="AG58" s="50" t="str">
        <f t="shared" si="11"/>
        <v/>
      </c>
      <c r="AH58" s="50" t="str">
        <f t="shared" si="11"/>
        <v/>
      </c>
      <c r="AI58" s="50" t="str">
        <f t="shared" si="11"/>
        <v/>
      </c>
      <c r="AJ58" s="50" t="str">
        <f t="shared" si="11"/>
        <v/>
      </c>
      <c r="AK58" s="50" t="str">
        <f t="shared" si="11"/>
        <v/>
      </c>
      <c r="AL58" s="50" t="str">
        <f t="shared" si="11"/>
        <v/>
      </c>
      <c r="AM58" s="50" t="str">
        <f t="shared" si="11"/>
        <v/>
      </c>
      <c r="AN58" s="50" t="str">
        <f t="shared" si="11"/>
        <v/>
      </c>
      <c r="AO58" s="50" t="str">
        <f t="shared" si="11"/>
        <v/>
      </c>
      <c r="AP58" s="50" t="str">
        <f t="shared" si="11"/>
        <v/>
      </c>
    </row>
    <row r="59" spans="2:46" hidden="1">
      <c r="C59" s="52">
        <f>IFERROR(IF(C55=1,VLOOKUP($B$75,$B$12:$AQ$44,C62+1,FALSE)+C60/1000000,""),"")</f>
        <v>12127.000040000001</v>
      </c>
      <c r="D59" s="52" t="str">
        <f t="shared" ref="D59:AP59" si="12">IFERROR(IF(D55=1,VLOOKUP($B$75,$B$12:$AQ$44,D62+1,FALSE)+D60/1000000,""),"")</f>
        <v/>
      </c>
      <c r="E59" s="52">
        <f t="shared" si="12"/>
        <v>2642046.0000379998</v>
      </c>
      <c r="F59" s="52">
        <f t="shared" si="12"/>
        <v>498673.00003699999</v>
      </c>
      <c r="G59" s="52">
        <f t="shared" si="12"/>
        <v>3378.0000359999999</v>
      </c>
      <c r="H59" s="52">
        <f t="shared" si="12"/>
        <v>142576.000035</v>
      </c>
      <c r="I59" s="52">
        <f t="shared" si="12"/>
        <v>995475.00003400003</v>
      </c>
      <c r="J59" s="52">
        <f t="shared" si="12"/>
        <v>3106.0000329999998</v>
      </c>
      <c r="K59" s="52">
        <f t="shared" si="12"/>
        <v>322.00003199999998</v>
      </c>
      <c r="L59" s="52">
        <f t="shared" si="12"/>
        <v>777034.000031</v>
      </c>
      <c r="M59" s="52">
        <f t="shared" si="12"/>
        <v>20185.000029999999</v>
      </c>
      <c r="N59" s="52">
        <f t="shared" si="12"/>
        <v>13.000029</v>
      </c>
      <c r="O59" s="52">
        <f t="shared" si="12"/>
        <v>21.000028</v>
      </c>
      <c r="P59" s="52">
        <f t="shared" si="12"/>
        <v>235495.000027</v>
      </c>
      <c r="Q59" s="52">
        <f t="shared" si="12"/>
        <v>151.00002599999999</v>
      </c>
      <c r="R59" s="52">
        <f t="shared" si="12"/>
        <v>192739.00002499999</v>
      </c>
      <c r="S59" s="52">
        <f t="shared" si="12"/>
        <v>62845.000024000001</v>
      </c>
      <c r="T59" s="52">
        <f t="shared" si="12"/>
        <v>1849950.0000229999</v>
      </c>
      <c r="U59" s="52">
        <f t="shared" si="12"/>
        <v>13892.000022</v>
      </c>
      <c r="V59" s="52">
        <f t="shared" si="12"/>
        <v>642819.00002100004</v>
      </c>
      <c r="W59" s="52">
        <f t="shared" si="12"/>
        <v>3493.0000199999999</v>
      </c>
      <c r="X59" s="52">
        <f t="shared" si="12"/>
        <v>2082.0000190000001</v>
      </c>
      <c r="Y59" s="52">
        <f t="shared" si="12"/>
        <v>647130.00001800002</v>
      </c>
      <c r="Z59" s="52">
        <f t="shared" si="12"/>
        <v>770.00001699999996</v>
      </c>
      <c r="AA59" s="52">
        <f t="shared" si="12"/>
        <v>168850.00001600001</v>
      </c>
      <c r="AB59" s="52">
        <f t="shared" si="12"/>
        <v>757479.000015</v>
      </c>
      <c r="AC59" s="52">
        <f t="shared" si="12"/>
        <v>157689.00001399999</v>
      </c>
      <c r="AD59" s="52">
        <f t="shared" si="12"/>
        <v>372203.00001299998</v>
      </c>
      <c r="AE59" s="52" t="str">
        <f t="shared" si="12"/>
        <v/>
      </c>
      <c r="AF59" s="52" t="str">
        <f t="shared" si="12"/>
        <v/>
      </c>
      <c r="AG59" s="52" t="str">
        <f t="shared" si="12"/>
        <v/>
      </c>
      <c r="AH59" s="52" t="str">
        <f t="shared" si="12"/>
        <v/>
      </c>
      <c r="AI59" s="52" t="str">
        <f t="shared" si="12"/>
        <v/>
      </c>
      <c r="AJ59" s="52" t="str">
        <f t="shared" si="12"/>
        <v/>
      </c>
      <c r="AK59" s="52" t="str">
        <f t="shared" si="12"/>
        <v/>
      </c>
      <c r="AL59" s="52" t="str">
        <f t="shared" si="12"/>
        <v/>
      </c>
      <c r="AM59" s="52" t="str">
        <f t="shared" si="12"/>
        <v/>
      </c>
      <c r="AN59" s="52" t="str">
        <f t="shared" si="12"/>
        <v/>
      </c>
      <c r="AO59" s="52" t="str">
        <f t="shared" si="12"/>
        <v/>
      </c>
      <c r="AP59" s="52" t="str">
        <f t="shared" si="12"/>
        <v/>
      </c>
    </row>
    <row r="60" spans="2:46" hidden="1">
      <c r="C60" s="50">
        <v>40</v>
      </c>
      <c r="D60" s="50">
        <f>C60-1</f>
        <v>39</v>
      </c>
      <c r="E60" s="50">
        <f t="shared" ref="E60:AP60" si="13">D60-1</f>
        <v>38</v>
      </c>
      <c r="F60" s="50">
        <f t="shared" si="13"/>
        <v>37</v>
      </c>
      <c r="G60" s="50">
        <f t="shared" si="13"/>
        <v>36</v>
      </c>
      <c r="H60" s="50">
        <f t="shared" si="13"/>
        <v>35</v>
      </c>
      <c r="I60" s="50">
        <f t="shared" si="13"/>
        <v>34</v>
      </c>
      <c r="J60" s="50">
        <f t="shared" si="13"/>
        <v>33</v>
      </c>
      <c r="K60" s="50">
        <f t="shared" si="13"/>
        <v>32</v>
      </c>
      <c r="L60" s="50">
        <f t="shared" si="13"/>
        <v>31</v>
      </c>
      <c r="M60" s="50">
        <f t="shared" si="13"/>
        <v>30</v>
      </c>
      <c r="N60" s="50">
        <f t="shared" si="13"/>
        <v>29</v>
      </c>
      <c r="O60" s="50">
        <f t="shared" si="13"/>
        <v>28</v>
      </c>
      <c r="P60" s="50">
        <f t="shared" si="13"/>
        <v>27</v>
      </c>
      <c r="Q60" s="50">
        <f t="shared" si="13"/>
        <v>26</v>
      </c>
      <c r="R60" s="50">
        <f t="shared" si="13"/>
        <v>25</v>
      </c>
      <c r="S60" s="50">
        <f t="shared" si="13"/>
        <v>24</v>
      </c>
      <c r="T60" s="50">
        <f t="shared" si="13"/>
        <v>23</v>
      </c>
      <c r="U60" s="50">
        <f t="shared" si="13"/>
        <v>22</v>
      </c>
      <c r="V60" s="50">
        <f t="shared" si="13"/>
        <v>21</v>
      </c>
      <c r="W60" s="50">
        <f t="shared" si="13"/>
        <v>20</v>
      </c>
      <c r="X60" s="50">
        <f t="shared" si="13"/>
        <v>19</v>
      </c>
      <c r="Y60" s="50">
        <f t="shared" si="13"/>
        <v>18</v>
      </c>
      <c r="Z60" s="50">
        <f t="shared" si="13"/>
        <v>17</v>
      </c>
      <c r="AA60" s="50">
        <f t="shared" si="13"/>
        <v>16</v>
      </c>
      <c r="AB60" s="50">
        <f t="shared" si="13"/>
        <v>15</v>
      </c>
      <c r="AC60" s="50">
        <f t="shared" si="13"/>
        <v>14</v>
      </c>
      <c r="AD60" s="50">
        <f t="shared" si="13"/>
        <v>13</v>
      </c>
      <c r="AE60" s="50">
        <f t="shared" si="13"/>
        <v>12</v>
      </c>
      <c r="AF60" s="50">
        <f t="shared" si="13"/>
        <v>11</v>
      </c>
      <c r="AG60" s="50">
        <f t="shared" si="13"/>
        <v>10</v>
      </c>
      <c r="AH60" s="50">
        <f t="shared" si="13"/>
        <v>9</v>
      </c>
      <c r="AI60" s="50">
        <f t="shared" si="13"/>
        <v>8</v>
      </c>
      <c r="AJ60" s="50">
        <f t="shared" si="13"/>
        <v>7</v>
      </c>
      <c r="AK60" s="50">
        <f t="shared" si="13"/>
        <v>6</v>
      </c>
      <c r="AL60" s="50">
        <f t="shared" si="13"/>
        <v>5</v>
      </c>
      <c r="AM60" s="50">
        <f t="shared" si="13"/>
        <v>4</v>
      </c>
      <c r="AN60" s="50">
        <f t="shared" si="13"/>
        <v>3</v>
      </c>
      <c r="AO60" s="50">
        <f t="shared" si="13"/>
        <v>2</v>
      </c>
      <c r="AP60" s="50">
        <f t="shared" si="13"/>
        <v>1</v>
      </c>
    </row>
    <row r="61" spans="2:46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6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6" hidden="1">
      <c r="C63" s="50" t="str">
        <f>IFERROR(HLOOKUP(C62,$C$57:$AP$58,2,FALSE),"")</f>
        <v>BCI Seguros</v>
      </c>
      <c r="D63" s="50" t="str">
        <f t="shared" ref="D63:AP63" si="14">IFERROR(HLOOKUP(D62,$C$57:$AP$58,2,FALSE),"")</f>
        <v>Magallanes</v>
      </c>
      <c r="E63" s="50" t="str">
        <f t="shared" si="14"/>
        <v>Chilena Consolidada</v>
      </c>
      <c r="F63" s="50" t="str">
        <f t="shared" si="14"/>
        <v>Consorio Nacional</v>
      </c>
      <c r="G63" s="50" t="str">
        <f t="shared" si="14"/>
        <v>RSA Seguros</v>
      </c>
      <c r="H63" s="50" t="str">
        <f t="shared" si="14"/>
        <v>Penta Security</v>
      </c>
      <c r="I63" s="50" t="str">
        <f t="shared" si="14"/>
        <v>Mapfre</v>
      </c>
      <c r="J63" s="50" t="str">
        <f t="shared" si="14"/>
        <v>Cardif</v>
      </c>
      <c r="K63" s="50" t="str">
        <f t="shared" si="14"/>
        <v>Zurich Santander</v>
      </c>
      <c r="L63" s="50" t="str">
        <f t="shared" si="14"/>
        <v>HDI Seguros</v>
      </c>
      <c r="M63" s="50" t="str">
        <f t="shared" si="14"/>
        <v>Liberty Seguros</v>
      </c>
      <c r="N63" s="50" t="str">
        <f t="shared" si="14"/>
        <v>Renta Nacional</v>
      </c>
      <c r="O63" s="50" t="str">
        <f t="shared" si="14"/>
        <v>Zenit Seguros</v>
      </c>
      <c r="P63" s="50" t="str">
        <f t="shared" si="14"/>
        <v>Chartis</v>
      </c>
      <c r="Q63" s="50" t="str">
        <f t="shared" si="14"/>
        <v>M. de Carabineros</v>
      </c>
      <c r="R63" s="50" t="str">
        <f t="shared" si="14"/>
        <v>Continental Crédito</v>
      </c>
      <c r="S63" s="50" t="str">
        <f t="shared" si="14"/>
        <v>Magallanes Gar. y Cré.</v>
      </c>
      <c r="T63" s="50" t="str">
        <f t="shared" si="14"/>
        <v>Ace Seguros</v>
      </c>
      <c r="U63" s="50" t="str">
        <f t="shared" si="14"/>
        <v>Mapfre Gar. y Cré.</v>
      </c>
      <c r="V63" s="50" t="str">
        <f t="shared" si="14"/>
        <v>Cesce Chile</v>
      </c>
      <c r="W63" s="50" t="str">
        <f t="shared" si="14"/>
        <v>Chubb de Chile</v>
      </c>
      <c r="X63" s="50" t="str">
        <f t="shared" si="14"/>
        <v>Orion Seguros</v>
      </c>
      <c r="Y63" s="50" t="str">
        <f t="shared" si="14"/>
        <v>QBE Chile</v>
      </c>
      <c r="Z63" s="50" t="str">
        <f t="shared" si="14"/>
        <v>Coface Chile</v>
      </c>
      <c r="AA63" s="50" t="str">
        <f t="shared" si="14"/>
        <v>Huelen</v>
      </c>
      <c r="AB63" s="50" t="str">
        <f t="shared" si="14"/>
        <v>FAF International</v>
      </c>
      <c r="AC63" s="50" t="str">
        <f t="shared" si="14"/>
        <v>Euler Hermes</v>
      </c>
      <c r="AD63" s="50" t="str">
        <f t="shared" si="14"/>
        <v/>
      </c>
      <c r="AE63" s="50" t="str">
        <f t="shared" si="14"/>
        <v/>
      </c>
      <c r="AF63" s="50" t="str">
        <f t="shared" si="14"/>
        <v/>
      </c>
      <c r="AG63" s="50" t="str">
        <f t="shared" si="14"/>
        <v/>
      </c>
      <c r="AH63" s="50" t="str">
        <f t="shared" si="14"/>
        <v/>
      </c>
      <c r="AI63" s="50" t="str">
        <f t="shared" si="14"/>
        <v/>
      </c>
      <c r="AJ63" s="50" t="str">
        <f t="shared" si="14"/>
        <v/>
      </c>
      <c r="AK63" s="50" t="str">
        <f t="shared" si="14"/>
        <v/>
      </c>
      <c r="AL63" s="50" t="str">
        <f t="shared" si="14"/>
        <v/>
      </c>
      <c r="AM63" s="50" t="str">
        <f t="shared" si="14"/>
        <v/>
      </c>
      <c r="AN63" s="50" t="str">
        <f t="shared" si="14"/>
        <v/>
      </c>
      <c r="AO63" s="50" t="str">
        <f t="shared" si="14"/>
        <v/>
      </c>
      <c r="AP63" s="50" t="str">
        <f t="shared" si="14"/>
        <v/>
      </c>
    </row>
    <row r="64" spans="2:46" hidden="1">
      <c r="C64" s="52">
        <f>IFERROR((HLOOKUP(C62,$C$57:$AP$59,3,FALSE)-HLOOKUP(C62,$C$57:$AP$60,4,FALSE)/1000000)/$C$69,"")</f>
        <v>2642.0459999999998</v>
      </c>
      <c r="D64" s="52">
        <f t="shared" ref="D64:AP64" si="15">IFERROR((HLOOKUP(D62,$C$57:$AP$59,3,FALSE)-HLOOKUP(D62,$C$57:$AP$60,4,FALSE)/1000000)/$C$69,"")</f>
        <v>1849.95</v>
      </c>
      <c r="E64" s="52">
        <f t="shared" si="15"/>
        <v>995.47500000000002</v>
      </c>
      <c r="F64" s="52">
        <f t="shared" si="15"/>
        <v>777.03399999999999</v>
      </c>
      <c r="G64" s="52">
        <f t="shared" si="15"/>
        <v>757.47900000000004</v>
      </c>
      <c r="H64" s="52">
        <f t="shared" si="15"/>
        <v>647.13</v>
      </c>
      <c r="I64" s="52">
        <f t="shared" si="15"/>
        <v>642.81899999999996</v>
      </c>
      <c r="J64" s="52">
        <f t="shared" si="15"/>
        <v>498.673</v>
      </c>
      <c r="K64" s="52">
        <f t="shared" si="15"/>
        <v>372.20299999999997</v>
      </c>
      <c r="L64" s="52">
        <f t="shared" si="15"/>
        <v>235.495</v>
      </c>
      <c r="M64" s="52">
        <f t="shared" si="15"/>
        <v>192.739</v>
      </c>
      <c r="N64" s="52">
        <f t="shared" si="15"/>
        <v>168.85</v>
      </c>
      <c r="O64" s="52">
        <f t="shared" si="15"/>
        <v>157.68899999999999</v>
      </c>
      <c r="P64" s="52">
        <f t="shared" si="15"/>
        <v>142.57599999999999</v>
      </c>
      <c r="Q64" s="52">
        <f t="shared" si="15"/>
        <v>62.844999999999999</v>
      </c>
      <c r="R64" s="52">
        <f t="shared" si="15"/>
        <v>20.184999999999999</v>
      </c>
      <c r="S64" s="52">
        <f t="shared" si="15"/>
        <v>13.891999999999999</v>
      </c>
      <c r="T64" s="52">
        <f t="shared" si="15"/>
        <v>12.127000000000001</v>
      </c>
      <c r="U64" s="52">
        <f t="shared" si="15"/>
        <v>3.4929999999999999</v>
      </c>
      <c r="V64" s="52">
        <f t="shared" si="15"/>
        <v>3.3780000000000001</v>
      </c>
      <c r="W64" s="52">
        <f t="shared" si="15"/>
        <v>3.1059999999999999</v>
      </c>
      <c r="X64" s="52">
        <f t="shared" si="15"/>
        <v>2.0819999999999999</v>
      </c>
      <c r="Y64" s="52">
        <f t="shared" si="15"/>
        <v>0.77</v>
      </c>
      <c r="Z64" s="52">
        <f t="shared" si="15"/>
        <v>0.32200000000000001</v>
      </c>
      <c r="AA64" s="52">
        <f t="shared" si="15"/>
        <v>0.151</v>
      </c>
      <c r="AB64" s="52">
        <f t="shared" si="15"/>
        <v>2.1000000000000001E-2</v>
      </c>
      <c r="AC64" s="52">
        <f t="shared" si="15"/>
        <v>1.2999999999999999E-2</v>
      </c>
      <c r="AD64" s="52" t="str">
        <f t="shared" si="15"/>
        <v/>
      </c>
      <c r="AE64" s="52" t="str">
        <f t="shared" si="15"/>
        <v/>
      </c>
      <c r="AF64" s="52" t="str">
        <f t="shared" si="15"/>
        <v/>
      </c>
      <c r="AG64" s="52" t="str">
        <f t="shared" si="15"/>
        <v/>
      </c>
      <c r="AH64" s="52" t="str">
        <f t="shared" si="15"/>
        <v/>
      </c>
      <c r="AI64" s="52" t="str">
        <f t="shared" si="15"/>
        <v/>
      </c>
      <c r="AJ64" s="52" t="str">
        <f t="shared" si="15"/>
        <v/>
      </c>
      <c r="AK64" s="52" t="str">
        <f t="shared" si="15"/>
        <v/>
      </c>
      <c r="AL64" s="52" t="str">
        <f t="shared" si="15"/>
        <v/>
      </c>
      <c r="AM64" s="52" t="str">
        <f t="shared" si="15"/>
        <v/>
      </c>
      <c r="AN64" s="52" t="str">
        <f t="shared" si="15"/>
        <v/>
      </c>
      <c r="AO64" s="52" t="str">
        <f t="shared" si="15"/>
        <v/>
      </c>
      <c r="AP64" s="52" t="str">
        <f t="shared" si="15"/>
        <v/>
      </c>
    </row>
    <row r="65" spans="1:42" hidden="1">
      <c r="C65" s="52" t="str">
        <f>IF(ISNUMBER(C64),CONCATENATE(C63," - ",C62),"")</f>
        <v>BCI Seguros - 1</v>
      </c>
      <c r="D65" s="52" t="str">
        <f t="shared" ref="D65:AP65" si="16">IF(ISNUMBER(D64),CONCATENATE(D63," - ",D62),"")</f>
        <v>Magallanes - 2</v>
      </c>
      <c r="E65" s="52" t="str">
        <f t="shared" si="16"/>
        <v>Chilena Consolidada - 3</v>
      </c>
      <c r="F65" s="52" t="str">
        <f t="shared" si="16"/>
        <v>Consorio Nacional - 4</v>
      </c>
      <c r="G65" s="52" t="str">
        <f t="shared" si="16"/>
        <v>RSA Seguros - 5</v>
      </c>
      <c r="H65" s="52" t="str">
        <f t="shared" si="16"/>
        <v>Penta Security - 6</v>
      </c>
      <c r="I65" s="52" t="str">
        <f t="shared" si="16"/>
        <v>Mapfre - 7</v>
      </c>
      <c r="J65" s="52" t="str">
        <f t="shared" si="16"/>
        <v>Cardif - 8</v>
      </c>
      <c r="K65" s="52" t="str">
        <f t="shared" si="16"/>
        <v>Zurich Santander - 9</v>
      </c>
      <c r="L65" s="52" t="str">
        <f t="shared" si="16"/>
        <v>HDI Seguros - 10</v>
      </c>
      <c r="M65" s="52" t="str">
        <f t="shared" si="16"/>
        <v>Liberty Seguros - 11</v>
      </c>
      <c r="N65" s="52" t="str">
        <f t="shared" si="16"/>
        <v>Renta Nacional - 12</v>
      </c>
      <c r="O65" s="52" t="str">
        <f t="shared" si="16"/>
        <v>Zenit Seguros - 13</v>
      </c>
      <c r="P65" s="52" t="str">
        <f t="shared" si="16"/>
        <v>Chartis - 14</v>
      </c>
      <c r="Q65" s="52" t="str">
        <f t="shared" si="16"/>
        <v>M. de Carabineros - 15</v>
      </c>
      <c r="R65" s="52" t="str">
        <f t="shared" si="16"/>
        <v>Continental Crédito - 16</v>
      </c>
      <c r="S65" s="52" t="str">
        <f t="shared" si="16"/>
        <v>Magallanes Gar. y Cré. - 17</v>
      </c>
      <c r="T65" s="52" t="str">
        <f t="shared" si="16"/>
        <v>Ace Seguros - 18</v>
      </c>
      <c r="U65" s="52" t="str">
        <f t="shared" si="16"/>
        <v>Mapfre Gar. y Cré. - 19</v>
      </c>
      <c r="V65" s="52" t="str">
        <f t="shared" si="16"/>
        <v>Cesce Chile - 20</v>
      </c>
      <c r="W65" s="52" t="str">
        <f t="shared" si="16"/>
        <v>Chubb de Chile - 21</v>
      </c>
      <c r="X65" s="52" t="str">
        <f t="shared" si="16"/>
        <v>Orion Seguros - 22</v>
      </c>
      <c r="Y65" s="52" t="str">
        <f t="shared" si="16"/>
        <v>QBE Chile - 23</v>
      </c>
      <c r="Z65" s="52" t="str">
        <f t="shared" si="16"/>
        <v>Coface Chile - 24</v>
      </c>
      <c r="AA65" s="52" t="str">
        <f t="shared" si="16"/>
        <v>Huelen - 25</v>
      </c>
      <c r="AB65" s="52" t="str">
        <f t="shared" si="16"/>
        <v>FAF International - 26</v>
      </c>
      <c r="AC65" s="52" t="str">
        <f t="shared" si="16"/>
        <v>Euler Hermes - 27</v>
      </c>
      <c r="AD65" s="52" t="str">
        <f t="shared" si="16"/>
        <v/>
      </c>
      <c r="AE65" s="52" t="str">
        <f t="shared" si="16"/>
        <v/>
      </c>
      <c r="AF65" s="52" t="str">
        <f t="shared" si="16"/>
        <v/>
      </c>
      <c r="AG65" s="52" t="str">
        <f t="shared" si="16"/>
        <v/>
      </c>
      <c r="AH65" s="52" t="str">
        <f t="shared" si="16"/>
        <v/>
      </c>
      <c r="AI65" s="52" t="str">
        <f t="shared" si="16"/>
        <v/>
      </c>
      <c r="AJ65" s="52" t="str">
        <f t="shared" si="16"/>
        <v/>
      </c>
      <c r="AK65" s="52" t="str">
        <f t="shared" si="16"/>
        <v/>
      </c>
      <c r="AL65" s="52" t="str">
        <f t="shared" si="16"/>
        <v/>
      </c>
      <c r="AM65" s="52" t="str">
        <f t="shared" si="16"/>
        <v/>
      </c>
      <c r="AN65" s="52" t="str">
        <f t="shared" si="16"/>
        <v/>
      </c>
      <c r="AO65" s="52" t="str">
        <f t="shared" si="16"/>
        <v/>
      </c>
      <c r="AP65" s="52" t="str">
        <f t="shared" si="16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17">IF($B$78=D63,D64,"")</f>
        <v/>
      </c>
      <c r="E67" s="52" t="str">
        <f t="shared" si="17"/>
        <v/>
      </c>
      <c r="F67" s="52" t="str">
        <f t="shared" si="17"/>
        <v/>
      </c>
      <c r="G67" s="52" t="str">
        <f t="shared" si="17"/>
        <v/>
      </c>
      <c r="H67" s="52" t="str">
        <f t="shared" si="17"/>
        <v/>
      </c>
      <c r="I67" s="52" t="str">
        <f t="shared" si="17"/>
        <v/>
      </c>
      <c r="J67" s="52" t="str">
        <f t="shared" si="17"/>
        <v/>
      </c>
      <c r="K67" s="52" t="str">
        <f t="shared" si="17"/>
        <v/>
      </c>
      <c r="L67" s="52" t="str">
        <f t="shared" si="17"/>
        <v/>
      </c>
      <c r="M67" s="52" t="str">
        <f t="shared" si="17"/>
        <v/>
      </c>
      <c r="N67" s="52" t="str">
        <f t="shared" si="17"/>
        <v/>
      </c>
      <c r="O67" s="52" t="str">
        <f t="shared" si="17"/>
        <v/>
      </c>
      <c r="P67" s="52" t="str">
        <f t="shared" si="17"/>
        <v/>
      </c>
      <c r="Q67" s="52" t="str">
        <f t="shared" si="17"/>
        <v/>
      </c>
      <c r="R67" s="52" t="str">
        <f t="shared" si="17"/>
        <v/>
      </c>
      <c r="S67" s="52" t="str">
        <f t="shared" si="17"/>
        <v/>
      </c>
      <c r="T67" s="52" t="str">
        <f t="shared" si="17"/>
        <v/>
      </c>
      <c r="U67" s="52" t="str">
        <f t="shared" si="17"/>
        <v/>
      </c>
      <c r="V67" s="52" t="str">
        <f t="shared" si="17"/>
        <v/>
      </c>
      <c r="W67" s="52" t="str">
        <f t="shared" si="17"/>
        <v/>
      </c>
      <c r="X67" s="52" t="str">
        <f t="shared" si="17"/>
        <v/>
      </c>
      <c r="Y67" s="52" t="str">
        <f t="shared" si="17"/>
        <v/>
      </c>
      <c r="Z67" s="52" t="str">
        <f t="shared" si="17"/>
        <v/>
      </c>
      <c r="AA67" s="52" t="str">
        <f t="shared" si="17"/>
        <v/>
      </c>
      <c r="AB67" s="52" t="str">
        <f t="shared" si="17"/>
        <v/>
      </c>
      <c r="AC67" s="52" t="str">
        <f t="shared" si="17"/>
        <v/>
      </c>
      <c r="AD67" s="52" t="str">
        <f t="shared" si="17"/>
        <v/>
      </c>
      <c r="AE67" s="52" t="str">
        <f t="shared" si="17"/>
        <v/>
      </c>
      <c r="AF67" s="52" t="str">
        <f t="shared" si="17"/>
        <v/>
      </c>
      <c r="AG67" s="52" t="str">
        <f t="shared" si="17"/>
        <v/>
      </c>
      <c r="AH67" s="52" t="str">
        <f t="shared" si="17"/>
        <v/>
      </c>
      <c r="AI67" s="52" t="str">
        <f t="shared" si="17"/>
        <v/>
      </c>
      <c r="AJ67" s="52" t="str">
        <f t="shared" si="17"/>
        <v/>
      </c>
      <c r="AK67" s="52" t="str">
        <f t="shared" si="17"/>
        <v/>
      </c>
      <c r="AL67" s="52" t="str">
        <f t="shared" si="17"/>
        <v/>
      </c>
      <c r="AM67" s="52" t="str">
        <f t="shared" si="17"/>
        <v/>
      </c>
      <c r="AN67" s="52" t="str">
        <f t="shared" si="17"/>
        <v/>
      </c>
      <c r="AO67" s="52" t="str">
        <f t="shared" si="17"/>
        <v/>
      </c>
      <c r="AP67" s="52" t="str">
        <f t="shared" si="17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1000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Miles de Pólizas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30.06.2012</v>
      </c>
      <c r="D70" s="37" t="s">
        <v>381</v>
      </c>
      <c r="E70" s="37" t="s">
        <v>382</v>
      </c>
      <c r="F70" s="37" t="s">
        <v>383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30.06.2012</v>
      </c>
      <c r="D71" s="37" t="s">
        <v>381</v>
      </c>
      <c r="E71" s="37" t="s">
        <v>382</v>
      </c>
      <c r="F71" s="37" t="s">
        <v>383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30.06.2012</v>
      </c>
      <c r="D72" s="37" t="s">
        <v>381</v>
      </c>
      <c r="E72" s="37" t="s">
        <v>382</v>
      </c>
      <c r="F72" s="37" t="s">
        <v>383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7</v>
      </c>
      <c r="D109" s="50">
        <f t="shared" ref="D109:AH109" si="18">IFERROR(RANK(D111,$C$111:$AH$111,0),"")</f>
        <v>17</v>
      </c>
      <c r="E109" s="50">
        <f t="shared" si="18"/>
        <v>12</v>
      </c>
      <c r="F109" s="50">
        <f t="shared" si="18"/>
        <v>24</v>
      </c>
      <c r="G109" s="50">
        <f t="shared" si="18"/>
        <v>9</v>
      </c>
      <c r="H109" s="50">
        <f t="shared" si="18"/>
        <v>11</v>
      </c>
      <c r="I109" s="50">
        <f t="shared" si="18"/>
        <v>8</v>
      </c>
      <c r="J109" s="50">
        <f t="shared" si="18"/>
        <v>6</v>
      </c>
      <c r="K109" s="50">
        <f t="shared" si="18"/>
        <v>4</v>
      </c>
      <c r="L109" s="50">
        <f t="shared" si="18"/>
        <v>10</v>
      </c>
      <c r="M109" s="50">
        <f t="shared" si="18"/>
        <v>28</v>
      </c>
      <c r="N109" s="50">
        <f t="shared" si="18"/>
        <v>31</v>
      </c>
      <c r="O109" s="50">
        <f t="shared" si="18"/>
        <v>18</v>
      </c>
      <c r="P109" s="50">
        <f t="shared" si="18"/>
        <v>22</v>
      </c>
      <c r="Q109" s="50">
        <f t="shared" si="18"/>
        <v>27</v>
      </c>
      <c r="R109" s="50">
        <f t="shared" si="18"/>
        <v>20</v>
      </c>
      <c r="S109" s="50">
        <f t="shared" si="18"/>
        <v>25</v>
      </c>
      <c r="T109" s="50">
        <f t="shared" si="18"/>
        <v>26</v>
      </c>
      <c r="U109" s="50">
        <f t="shared" si="18"/>
        <v>21</v>
      </c>
      <c r="V109" s="50">
        <f t="shared" si="18"/>
        <v>3</v>
      </c>
      <c r="W109" s="50">
        <f t="shared" si="18"/>
        <v>13</v>
      </c>
      <c r="X109" s="50">
        <f t="shared" si="18"/>
        <v>16</v>
      </c>
      <c r="Y109" s="50">
        <f t="shared" si="18"/>
        <v>5</v>
      </c>
      <c r="Z109" s="50">
        <f t="shared" si="18"/>
        <v>1</v>
      </c>
      <c r="AA109" s="50">
        <f t="shared" si="18"/>
        <v>15</v>
      </c>
      <c r="AB109" s="50">
        <f t="shared" si="18"/>
        <v>19</v>
      </c>
      <c r="AC109" s="50">
        <f>IFERROR(RANK(AC111,$C$111:$AH$111,0),"")</f>
        <v>29</v>
      </c>
      <c r="AD109" s="50">
        <f>IFERROR(RANK(AD111,$C$111:$AH$111,0),"")</f>
        <v>30</v>
      </c>
      <c r="AE109" s="50" t="str">
        <f t="shared" si="18"/>
        <v/>
      </c>
      <c r="AF109" s="50">
        <f t="shared" si="18"/>
        <v>14</v>
      </c>
      <c r="AG109" s="50">
        <f t="shared" si="18"/>
        <v>23</v>
      </c>
      <c r="AH109" s="50">
        <f t="shared" si="18"/>
        <v>2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19">IFERROR(HLOOKUP($B$129,$C$11:$AQ$44,C114+1,FALSE)+C112/1000000,"")</f>
        <v>458863.00003200001</v>
      </c>
      <c r="D111" s="52">
        <f t="shared" si="19"/>
        <v>30196.000031</v>
      </c>
      <c r="E111" s="52">
        <f t="shared" si="19"/>
        <v>206226.00003</v>
      </c>
      <c r="F111" s="52">
        <f t="shared" si="19"/>
        <v>5554.0000289999998</v>
      </c>
      <c r="G111" s="52">
        <f t="shared" si="19"/>
        <v>249444.00002800001</v>
      </c>
      <c r="H111" s="52">
        <f t="shared" si="19"/>
        <v>237598.000027</v>
      </c>
      <c r="I111" s="52">
        <f t="shared" si="19"/>
        <v>290062.00002600002</v>
      </c>
      <c r="J111" s="52">
        <f t="shared" si="19"/>
        <v>614843.00002499996</v>
      </c>
      <c r="K111" s="52">
        <f t="shared" si="19"/>
        <v>882778.00002399995</v>
      </c>
      <c r="L111" s="52">
        <f t="shared" si="19"/>
        <v>241352.000023</v>
      </c>
      <c r="M111" s="52">
        <f t="shared" si="19"/>
        <v>1689.0000219999999</v>
      </c>
      <c r="N111" s="52">
        <f t="shared" si="19"/>
        <v>293.000021</v>
      </c>
      <c r="O111" s="52">
        <f t="shared" si="19"/>
        <v>24272.000019999999</v>
      </c>
      <c r="P111" s="52">
        <f t="shared" si="19"/>
        <v>8001.0000190000001</v>
      </c>
      <c r="Q111" s="52">
        <f t="shared" si="19"/>
        <v>2584.0000180000002</v>
      </c>
      <c r="R111" s="52">
        <f t="shared" si="19"/>
        <v>16437.000016999998</v>
      </c>
      <c r="S111" s="52">
        <f t="shared" si="19"/>
        <v>4309.000016</v>
      </c>
      <c r="T111" s="52">
        <f t="shared" si="19"/>
        <v>3066.0000150000001</v>
      </c>
      <c r="U111" s="52">
        <f t="shared" si="19"/>
        <v>12561.000013999999</v>
      </c>
      <c r="V111" s="52">
        <f t="shared" si="19"/>
        <v>959213.00001299998</v>
      </c>
      <c r="W111" s="52">
        <f t="shared" si="19"/>
        <v>174678.000012</v>
      </c>
      <c r="X111" s="52">
        <f t="shared" si="19"/>
        <v>34906.000010999996</v>
      </c>
      <c r="Y111" s="52">
        <f t="shared" si="19"/>
        <v>853637.00000999996</v>
      </c>
      <c r="Z111" s="52">
        <f t="shared" si="19"/>
        <v>2930264.0000089998</v>
      </c>
      <c r="AA111" s="52">
        <f t="shared" si="19"/>
        <v>59322.000008000003</v>
      </c>
      <c r="AB111" s="52">
        <f t="shared" si="19"/>
        <v>22508.000006999999</v>
      </c>
      <c r="AC111" s="52">
        <f t="shared" si="19"/>
        <v>625.00000599999998</v>
      </c>
      <c r="AD111" s="52">
        <f t="shared" si="19"/>
        <v>500.00000499999999</v>
      </c>
      <c r="AE111" s="52" t="str">
        <f t="shared" si="19"/>
        <v/>
      </c>
      <c r="AF111" s="52">
        <f t="shared" si="19"/>
        <v>60420.000003000001</v>
      </c>
      <c r="AG111" s="52">
        <f t="shared" si="19"/>
        <v>5796.0000019999998</v>
      </c>
      <c r="AH111" s="52">
        <f t="shared" si="19"/>
        <v>1810546.000001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20">D112-1</f>
        <v>30</v>
      </c>
      <c r="F112" s="50">
        <f t="shared" si="20"/>
        <v>29</v>
      </c>
      <c r="G112" s="50">
        <f t="shared" si="20"/>
        <v>28</v>
      </c>
      <c r="H112" s="50">
        <f t="shared" si="20"/>
        <v>27</v>
      </c>
      <c r="I112" s="50">
        <f t="shared" si="20"/>
        <v>26</v>
      </c>
      <c r="J112" s="50">
        <f t="shared" si="20"/>
        <v>25</v>
      </c>
      <c r="K112" s="50">
        <f t="shared" si="20"/>
        <v>24</v>
      </c>
      <c r="L112" s="50">
        <f t="shared" si="20"/>
        <v>23</v>
      </c>
      <c r="M112" s="50">
        <f t="shared" si="20"/>
        <v>22</v>
      </c>
      <c r="N112" s="50">
        <f t="shared" si="20"/>
        <v>21</v>
      </c>
      <c r="O112" s="50">
        <f t="shared" si="20"/>
        <v>20</v>
      </c>
      <c r="P112" s="50">
        <f t="shared" si="20"/>
        <v>19</v>
      </c>
      <c r="Q112" s="50">
        <f t="shared" si="20"/>
        <v>18</v>
      </c>
      <c r="R112" s="50">
        <f t="shared" si="20"/>
        <v>17</v>
      </c>
      <c r="S112" s="50">
        <f t="shared" si="20"/>
        <v>16</v>
      </c>
      <c r="T112" s="50">
        <f t="shared" si="20"/>
        <v>15</v>
      </c>
      <c r="U112" s="50">
        <f t="shared" si="20"/>
        <v>14</v>
      </c>
      <c r="V112" s="50">
        <f t="shared" si="20"/>
        <v>13</v>
      </c>
      <c r="W112" s="50">
        <f t="shared" si="20"/>
        <v>12</v>
      </c>
      <c r="X112" s="50">
        <f t="shared" si="20"/>
        <v>11</v>
      </c>
      <c r="Y112" s="50">
        <f t="shared" si="20"/>
        <v>10</v>
      </c>
      <c r="Z112" s="50">
        <f t="shared" si="20"/>
        <v>9</v>
      </c>
      <c r="AA112" s="50">
        <f t="shared" si="20"/>
        <v>8</v>
      </c>
      <c r="AB112" s="50">
        <f t="shared" si="20"/>
        <v>7</v>
      </c>
      <c r="AC112" s="50">
        <f t="shared" si="20"/>
        <v>6</v>
      </c>
      <c r="AD112" s="50">
        <f>AC112-1</f>
        <v>5</v>
      </c>
      <c r="AE112" s="50">
        <f t="shared" si="20"/>
        <v>4</v>
      </c>
      <c r="AF112" s="50">
        <f t="shared" si="20"/>
        <v>3</v>
      </c>
      <c r="AG112" s="50">
        <f t="shared" si="20"/>
        <v>2</v>
      </c>
      <c r="AH112" s="50">
        <f t="shared" si="20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24 SOAP</v>
      </c>
      <c r="D115" s="80" t="str">
        <f t="shared" ref="D115:AH115" si="21">IFERROR(HLOOKUP(D114,$C$109:$AP$110,2,FALSE),"")</f>
        <v>50 Otros</v>
      </c>
      <c r="E115" s="80" t="str">
        <f t="shared" si="21"/>
        <v>20 Responsabilidad Civil Vehíc. Mot.</v>
      </c>
      <c r="F115" s="80" t="str">
        <f t="shared" si="21"/>
        <v>9 Daños Físicos Vehíc. Mot. G1 (VP)</v>
      </c>
      <c r="G115" s="80" t="str">
        <f t="shared" si="21"/>
        <v>23 Accidentes Personales</v>
      </c>
      <c r="H115" s="80" t="str">
        <f t="shared" si="21"/>
        <v>8 Robo</v>
      </c>
      <c r="I115" s="80" t="str">
        <f t="shared" si="21"/>
        <v>1 Incendio</v>
      </c>
      <c r="J115" s="80" t="str">
        <f t="shared" si="21"/>
        <v>7 Otros Riesgos Adicionales Incendio</v>
      </c>
      <c r="K115" s="80" t="str">
        <f t="shared" si="21"/>
        <v>5 Riesgos de la Naturaleza</v>
      </c>
      <c r="L115" s="80" t="str">
        <f t="shared" si="21"/>
        <v>10 Daños Físicos Vehíc. Mot. G2 (VC)</v>
      </c>
      <c r="M115" s="80" t="str">
        <f t="shared" si="21"/>
        <v>6 Terrorismo</v>
      </c>
      <c r="N115" s="80" t="str">
        <f t="shared" si="21"/>
        <v>3 Terremoto</v>
      </c>
      <c r="O115" s="80" t="str">
        <f t="shared" si="21"/>
        <v>21 Responsabilidad Civil</v>
      </c>
      <c r="P115" s="80" t="str">
        <f t="shared" si="21"/>
        <v>30 Seguro Agrícola</v>
      </c>
      <c r="Q115" s="80" t="str">
        <f t="shared" si="21"/>
        <v>25 Garantía</v>
      </c>
      <c r="R115" s="80" t="str">
        <f t="shared" si="21"/>
        <v>22 Multiriesgos</v>
      </c>
      <c r="S115" s="80" t="str">
        <f t="shared" si="21"/>
        <v>2 Pérdida de Benef. por Incendio</v>
      </c>
      <c r="T115" s="80" t="str">
        <f t="shared" si="21"/>
        <v>13 Transporte Terrestre</v>
      </c>
      <c r="U115" s="80" t="str">
        <f t="shared" si="21"/>
        <v>26 Fidelidad</v>
      </c>
      <c r="V115" s="80" t="str">
        <f t="shared" si="21"/>
        <v>16 Equipo Móvil Contratista</v>
      </c>
      <c r="W115" s="80" t="str">
        <f t="shared" si="21"/>
        <v>19 Equipo Electrónico</v>
      </c>
      <c r="X115" s="80" t="str">
        <f t="shared" si="21"/>
        <v>14 Transporte Marítimo</v>
      </c>
      <c r="Y115" s="80" t="str">
        <f t="shared" si="21"/>
        <v>35 Seguro Salud</v>
      </c>
      <c r="Z115" s="80" t="str">
        <f t="shared" si="21"/>
        <v>4 Pérdida de Benef. por Terremoto</v>
      </c>
      <c r="AA115" s="80" t="str">
        <f t="shared" si="21"/>
        <v>17 Todo Riesgo Construc. y Montaje</v>
      </c>
      <c r="AB115" s="80" t="str">
        <f t="shared" si="21"/>
        <v>18 Avería de Maquinaria</v>
      </c>
      <c r="AC115" s="80" t="str">
        <f t="shared" si="21"/>
        <v>15 Transporte Aéreo</v>
      </c>
      <c r="AD115" s="80" t="str">
        <f t="shared" si="21"/>
        <v>11 Casco Marítimo</v>
      </c>
      <c r="AE115" s="80" t="str">
        <f t="shared" si="21"/>
        <v>27 Seguro de Crédito por Ventas a Plazo</v>
      </c>
      <c r="AF115" s="80" t="str">
        <f t="shared" si="21"/>
        <v>28 Seguro de Crédito a la Exportación</v>
      </c>
      <c r="AG115" s="80" t="str">
        <f t="shared" si="21"/>
        <v>12 Casco Aéreo</v>
      </c>
      <c r="AH115" s="80" t="str">
        <f t="shared" si="21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2930.2640000000001</v>
      </c>
      <c r="D116" s="52">
        <f t="shared" ref="D116:AH116" si="22">IFERROR((HLOOKUP(D114,$C$109:$AP$111,3,FALSE)-HLOOKUP(D114,$C$109:$AP$112,4,FALSE)/1000000)/$C$123,"")</f>
        <v>1810.546</v>
      </c>
      <c r="E116" s="52">
        <f t="shared" si="22"/>
        <v>959.21299999999997</v>
      </c>
      <c r="F116" s="52">
        <f t="shared" si="22"/>
        <v>882.77800000000002</v>
      </c>
      <c r="G116" s="52">
        <f t="shared" si="22"/>
        <v>853.63699999999994</v>
      </c>
      <c r="H116" s="52">
        <f t="shared" si="22"/>
        <v>614.84299999999996</v>
      </c>
      <c r="I116" s="52">
        <f t="shared" si="22"/>
        <v>458.863</v>
      </c>
      <c r="J116" s="52">
        <f t="shared" si="22"/>
        <v>290.06200000000001</v>
      </c>
      <c r="K116" s="52">
        <f t="shared" si="22"/>
        <v>249.44399999999999</v>
      </c>
      <c r="L116" s="52">
        <f t="shared" si="22"/>
        <v>241.352</v>
      </c>
      <c r="M116" s="52">
        <f t="shared" si="22"/>
        <v>237.59800000000001</v>
      </c>
      <c r="N116" s="52">
        <f t="shared" si="22"/>
        <v>206.226</v>
      </c>
      <c r="O116" s="52">
        <f t="shared" si="22"/>
        <v>174.678</v>
      </c>
      <c r="P116" s="52">
        <f t="shared" si="22"/>
        <v>60.42</v>
      </c>
      <c r="Q116" s="52">
        <f t="shared" si="22"/>
        <v>59.322000000000003</v>
      </c>
      <c r="R116" s="52">
        <f t="shared" si="22"/>
        <v>34.905999999999999</v>
      </c>
      <c r="S116" s="52">
        <f t="shared" si="22"/>
        <v>30.196000000000002</v>
      </c>
      <c r="T116" s="52">
        <f t="shared" si="22"/>
        <v>24.271999999999998</v>
      </c>
      <c r="U116" s="52">
        <f t="shared" si="22"/>
        <v>22.507999999999999</v>
      </c>
      <c r="V116" s="52">
        <f t="shared" si="22"/>
        <v>16.437000000000001</v>
      </c>
      <c r="W116" s="52">
        <f t="shared" si="22"/>
        <v>12.561</v>
      </c>
      <c r="X116" s="52">
        <f t="shared" si="22"/>
        <v>8.0009999999999994</v>
      </c>
      <c r="Y116" s="52">
        <f t="shared" si="22"/>
        <v>5.7960000000000003</v>
      </c>
      <c r="Z116" s="52">
        <f t="shared" si="22"/>
        <v>5.5540000000000003</v>
      </c>
      <c r="AA116" s="52">
        <f t="shared" si="22"/>
        <v>4.3090000000000002</v>
      </c>
      <c r="AB116" s="52">
        <f t="shared" si="22"/>
        <v>3.0659999999999998</v>
      </c>
      <c r="AC116" s="52">
        <f t="shared" si="22"/>
        <v>2.5840000000000001</v>
      </c>
      <c r="AD116" s="52">
        <f t="shared" si="22"/>
        <v>1.6890000000000001</v>
      </c>
      <c r="AE116" s="52">
        <f t="shared" si="22"/>
        <v>0.625</v>
      </c>
      <c r="AF116" s="52">
        <f t="shared" si="22"/>
        <v>0.5</v>
      </c>
      <c r="AG116" s="52">
        <f t="shared" si="22"/>
        <v>0.29299999999999998</v>
      </c>
      <c r="AH116" s="52" t="str">
        <f t="shared" si="22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23">IF($B$132=D115,D116,"")</f>
        <v/>
      </c>
      <c r="E118" s="52" t="str">
        <f t="shared" si="23"/>
        <v/>
      </c>
      <c r="F118" s="52" t="str">
        <f t="shared" si="23"/>
        <v/>
      </c>
      <c r="G118" s="52" t="str">
        <f t="shared" si="23"/>
        <v/>
      </c>
      <c r="H118" s="52" t="str">
        <f t="shared" si="23"/>
        <v/>
      </c>
      <c r="I118" s="52" t="str">
        <f t="shared" si="23"/>
        <v/>
      </c>
      <c r="J118" s="52" t="str">
        <f t="shared" si="23"/>
        <v/>
      </c>
      <c r="K118" s="52" t="str">
        <f t="shared" si="23"/>
        <v/>
      </c>
      <c r="L118" s="52" t="str">
        <f t="shared" si="23"/>
        <v/>
      </c>
      <c r="M118" s="52" t="str">
        <f t="shared" si="23"/>
        <v/>
      </c>
      <c r="N118" s="52" t="str">
        <f t="shared" si="23"/>
        <v/>
      </c>
      <c r="O118" s="52" t="str">
        <f t="shared" si="23"/>
        <v/>
      </c>
      <c r="P118" s="52" t="str">
        <f t="shared" si="23"/>
        <v/>
      </c>
      <c r="Q118" s="52" t="str">
        <f t="shared" si="23"/>
        <v/>
      </c>
      <c r="R118" s="52" t="str">
        <f t="shared" si="23"/>
        <v/>
      </c>
      <c r="S118" s="52" t="str">
        <f t="shared" si="23"/>
        <v/>
      </c>
      <c r="T118" s="52" t="str">
        <f t="shared" si="23"/>
        <v/>
      </c>
      <c r="U118" s="52" t="str">
        <f t="shared" si="23"/>
        <v/>
      </c>
      <c r="V118" s="52" t="str">
        <f t="shared" si="23"/>
        <v/>
      </c>
      <c r="W118" s="52" t="str">
        <f t="shared" si="23"/>
        <v/>
      </c>
      <c r="X118" s="52" t="str">
        <f t="shared" si="23"/>
        <v/>
      </c>
      <c r="Y118" s="52" t="str">
        <f t="shared" si="23"/>
        <v/>
      </c>
      <c r="Z118" s="52" t="str">
        <f t="shared" si="23"/>
        <v/>
      </c>
      <c r="AA118" s="52" t="str">
        <f t="shared" si="23"/>
        <v/>
      </c>
      <c r="AB118" s="52" t="str">
        <f t="shared" si="23"/>
        <v/>
      </c>
      <c r="AC118" s="52" t="str">
        <f t="shared" si="23"/>
        <v/>
      </c>
      <c r="AD118" s="52" t="str">
        <f t="shared" si="23"/>
        <v/>
      </c>
      <c r="AE118" s="52" t="str">
        <f t="shared" si="23"/>
        <v/>
      </c>
      <c r="AF118" s="52" t="str">
        <f t="shared" si="23"/>
        <v/>
      </c>
      <c r="AG118" s="52" t="str">
        <f t="shared" si="23"/>
        <v/>
      </c>
      <c r="AH118" s="52" t="str">
        <f t="shared" si="23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24">IF(C60&gt;$C$121,C58,IF(C60=$C$121,$AQ$11,IF(C60&lt;$C$121,"")))</f>
        <v>Ace Seguros</v>
      </c>
      <c r="D120" s="50" t="str">
        <f t="shared" si="24"/>
        <v>Assurant Chile</v>
      </c>
      <c r="E120" s="50" t="str">
        <f t="shared" si="24"/>
        <v>BCI Seguros</v>
      </c>
      <c r="F120" s="50" t="str">
        <f t="shared" si="24"/>
        <v>Cardif</v>
      </c>
      <c r="G120" s="50" t="str">
        <f t="shared" si="24"/>
        <v>Cesce Chile</v>
      </c>
      <c r="H120" s="50" t="str">
        <f t="shared" si="24"/>
        <v>Chartis</v>
      </c>
      <c r="I120" s="50" t="str">
        <f t="shared" si="24"/>
        <v>Chilena Consolidada</v>
      </c>
      <c r="J120" s="50" t="str">
        <f t="shared" si="24"/>
        <v>Chubb de Chile</v>
      </c>
      <c r="K120" s="50" t="str">
        <f t="shared" si="24"/>
        <v>Coface Chile</v>
      </c>
      <c r="L120" s="50" t="str">
        <f t="shared" si="24"/>
        <v>Consorio Nacional</v>
      </c>
      <c r="M120" s="50" t="str">
        <f t="shared" si="24"/>
        <v>Continental Crédito</v>
      </c>
      <c r="N120" s="50" t="str">
        <f t="shared" si="24"/>
        <v>Euler Hermes</v>
      </c>
      <c r="O120" s="50" t="str">
        <f t="shared" si="24"/>
        <v>FAF International</v>
      </c>
      <c r="P120" s="50" t="str">
        <f t="shared" si="24"/>
        <v>HDI Seguros</v>
      </c>
      <c r="Q120" s="50" t="str">
        <f t="shared" si="24"/>
        <v>Huelen</v>
      </c>
      <c r="R120" s="50" t="str">
        <f t="shared" si="24"/>
        <v>Liberty Seguros</v>
      </c>
      <c r="S120" s="50" t="str">
        <f t="shared" si="24"/>
        <v>M. de Carabineros</v>
      </c>
      <c r="T120" s="50" t="str">
        <f t="shared" si="24"/>
        <v>Magallanes</v>
      </c>
      <c r="U120" s="50" t="str">
        <f t="shared" si="24"/>
        <v>Magallanes Gar. y Cré.</v>
      </c>
      <c r="V120" s="50" t="str">
        <f t="shared" si="24"/>
        <v>Mapfre</v>
      </c>
      <c r="W120" s="50" t="str">
        <f t="shared" si="24"/>
        <v>Mapfre Gar. y Cré.</v>
      </c>
      <c r="X120" s="50" t="str">
        <f t="shared" si="24"/>
        <v>Orion Seguros</v>
      </c>
      <c r="Y120" s="50" t="str">
        <f t="shared" si="24"/>
        <v>Penta Security</v>
      </c>
      <c r="Z120" s="50" t="str">
        <f t="shared" si="24"/>
        <v>QBE Chile</v>
      </c>
      <c r="AA120" s="50" t="str">
        <f t="shared" si="24"/>
        <v>Renta Nacional</v>
      </c>
      <c r="AB120" s="50" t="str">
        <f t="shared" si="24"/>
        <v>RSA Seguros</v>
      </c>
      <c r="AC120" s="50" t="str">
        <f t="shared" si="24"/>
        <v>Zenit Seguros</v>
      </c>
      <c r="AD120" s="50" t="str">
        <f t="shared" si="24"/>
        <v>Zurich Santander</v>
      </c>
      <c r="AE120" s="50" t="str">
        <f t="shared" si="24"/>
        <v>Mercado</v>
      </c>
      <c r="AF120" s="50" t="str">
        <f t="shared" si="24"/>
        <v/>
      </c>
      <c r="AG120" s="50" t="str">
        <f t="shared" si="24"/>
        <v/>
      </c>
      <c r="AH120" s="50" t="str">
        <f t="shared" si="24"/>
        <v/>
      </c>
      <c r="AI120" s="50" t="str">
        <f t="shared" si="24"/>
        <v/>
      </c>
      <c r="AJ120" s="50" t="str">
        <f t="shared" si="24"/>
        <v/>
      </c>
      <c r="AK120" s="50" t="str">
        <f t="shared" si="24"/>
        <v/>
      </c>
      <c r="AL120" s="50" t="str">
        <f t="shared" si="24"/>
        <v/>
      </c>
      <c r="AM120" s="50" t="str">
        <f t="shared" si="24"/>
        <v/>
      </c>
      <c r="AN120" s="50" t="str">
        <f t="shared" si="24"/>
        <v/>
      </c>
      <c r="AO120" s="50" t="str">
        <f t="shared" si="24"/>
        <v/>
      </c>
      <c r="AP120" s="50" t="str">
        <f t="shared" si="24"/>
        <v/>
      </c>
    </row>
    <row r="121" spans="2:43" hidden="1">
      <c r="B121" s="49" t="s">
        <v>388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1000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Miles de Pólizas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30.06.2012</v>
      </c>
      <c r="D124" s="37" t="s">
        <v>381</v>
      </c>
      <c r="E124" s="37" t="s">
        <v>382</v>
      </c>
      <c r="F124" s="37" t="s">
        <v>383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30.06.2012</v>
      </c>
      <c r="D125" s="37" t="s">
        <v>381</v>
      </c>
      <c r="E125" s="37" t="s">
        <v>382</v>
      </c>
      <c r="F125" s="37" t="s">
        <v>383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30.06.2012</v>
      </c>
      <c r="D126" s="37" t="s">
        <v>381</v>
      </c>
      <c r="E126" s="37" t="s">
        <v>382</v>
      </c>
      <c r="F126" s="37" t="s">
        <v>383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387</v>
      </c>
    </row>
    <row r="129" spans="2:2">
      <c r="B129" s="59" t="s">
        <v>341</v>
      </c>
    </row>
    <row r="131" spans="2:2">
      <c r="B131" s="39" t="s">
        <v>386</v>
      </c>
    </row>
    <row r="132" spans="2:2">
      <c r="B132" s="59"/>
    </row>
  </sheetData>
  <sheetProtection sheet="1" objects="1" scenarios="1"/>
  <conditionalFormatting sqref="A1:XFD1048576">
    <cfRule type="cellIs" dxfId="29" priority="1" operator="lessThan">
      <formula>0</formula>
    </cfRule>
  </conditionalFormatting>
  <dataValidations count="5">
    <dataValidation showInputMessage="1" showErrorMessage="1" sqref="E129"/>
    <dataValidation type="list" allowBlank="1" showInputMessage="1" showErrorMessage="1" sqref="B132">
      <formula1>$B$11:$B$43</formula1>
    </dataValidation>
    <dataValidation type="list" allowBlank="1" showInputMessage="1" showErrorMessage="1" sqref="B129">
      <formula1>$C$120:$AE$120</formula1>
    </dataValidation>
    <dataValidation type="list" allowBlank="1" showInputMessage="1" showErrorMessage="1" sqref="B78">
      <formula1>$B$120:$AD$120</formula1>
    </dataValidation>
    <dataValidation type="list" allowBlank="1" showInputMessage="1" showErrorMessage="1" sqref="B75">
      <formula1>$B$12:$B$44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2:AW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49">
      <c r="C2" s="96" t="s">
        <v>392</v>
      </c>
    </row>
    <row r="8" spans="2:49" ht="15.75">
      <c r="B8" s="38" t="s">
        <v>354</v>
      </c>
    </row>
    <row r="9" spans="2:49">
      <c r="B9" s="40" t="str">
        <f>Índice!H51</f>
        <v>Cifras en UF al 30.06.2012</v>
      </c>
    </row>
    <row r="11" spans="2:49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30.06.2011</v>
      </c>
      <c r="AT11" s="199" t="s">
        <v>338</v>
      </c>
      <c r="AV11" s="199" t="s">
        <v>340</v>
      </c>
      <c r="AW11" s="199" t="str">
        <f>CONCATENATE("Part. (%) ",Índice!H57)</f>
        <v>Part. (%) 30.06.2011</v>
      </c>
    </row>
    <row r="12" spans="2:49">
      <c r="B12" s="73" t="s">
        <v>295</v>
      </c>
      <c r="C12" s="46">
        <f>IF('Datos Generales'!C406=0,"",Índice!$G$51*'Datos Generales'!C406)</f>
        <v>-986533.11742951896</v>
      </c>
      <c r="D12" s="46" t="str">
        <f>IF('Datos Generales'!D406=0,"",Índice!$G$51*'Datos Generales'!D406)</f>
        <v/>
      </c>
      <c r="E12" s="46">
        <f>IF('Datos Generales'!E406=0,"",Índice!$G$51*'Datos Generales'!E406)</f>
        <v>-243643.14621767629</v>
      </c>
      <c r="F12" s="46">
        <f>IF('Datos Generales'!F406=0,"",Índice!$G$51*'Datos Generales'!F406)</f>
        <v>107.21533577050084</v>
      </c>
      <c r="G12" s="46" t="str">
        <f>IF('Datos Generales'!G406=0,"",Índice!$G$51*'Datos Generales'!G406)</f>
        <v/>
      </c>
      <c r="H12" s="46">
        <f>IF('Datos Generales'!H406=0,"",Índice!$G$51*'Datos Generales'!H406)</f>
        <v>-384555.55575197458</v>
      </c>
      <c r="I12" s="46">
        <f>IF('Datos Generales'!I406=0,"",Índice!$G$51*'Datos Generales'!I406)</f>
        <v>-360037.71540294582</v>
      </c>
      <c r="J12" s="46">
        <f>IF('Datos Generales'!J406=0,"",Índice!$G$51*'Datos Generales'!J406)</f>
        <v>-9152.0177342827446</v>
      </c>
      <c r="K12" s="46" t="str">
        <f>IF('Datos Generales'!K406=0,"",Índice!$G$51*'Datos Generales'!K406)</f>
        <v/>
      </c>
      <c r="L12" s="46">
        <f>IF('Datos Generales'!L406=0,"",Índice!$G$51*'Datos Generales'!L406)</f>
        <v>-13249.181521839047</v>
      </c>
      <c r="M12" s="46" t="str">
        <f>IF('Datos Generales'!M406=0,"",Índice!$G$51*'Datos Generales'!M406)</f>
        <v/>
      </c>
      <c r="N12" s="46" t="str">
        <f>IF('Datos Generales'!N406=0,"",Índice!$G$51*'Datos Generales'!N406)</f>
        <v/>
      </c>
      <c r="O12" s="46" t="str">
        <f>IF('Datos Generales'!O406=0,"",Índice!$G$51*'Datos Generales'!O406)</f>
        <v/>
      </c>
      <c r="P12" s="46">
        <f>IF('Datos Generales'!P406=0,"",Índice!$G$51*'Datos Generales'!P406)</f>
        <v>-34589.717934394466</v>
      </c>
      <c r="Q12" s="46">
        <f>IF('Datos Generales'!Q406=0,"",Índice!$G$51*'Datos Generales'!Q406)</f>
        <v>-28.107565354508875</v>
      </c>
      <c r="R12" s="46">
        <f>IF('Datos Generales'!R406=0,"",Índice!$G$51*'Datos Generales'!R406)</f>
        <v>-451569.56003705249</v>
      </c>
      <c r="S12" s="46">
        <f>IF('Datos Generales'!S406=0,"",Índice!$G$51*'Datos Generales'!S406)</f>
        <v>-7795.9160944979876</v>
      </c>
      <c r="T12" s="46">
        <f>IF('Datos Generales'!T406=0,"",Índice!$G$51*'Datos Generales'!T406)</f>
        <v>-161631.00777112308</v>
      </c>
      <c r="U12" s="46" t="str">
        <f>IF('Datos Generales'!U406=0,"",Índice!$G$51*'Datos Generales'!U406)</f>
        <v/>
      </c>
      <c r="V12" s="46">
        <f>IF('Datos Generales'!V406=0,"",Índice!$G$51*'Datos Generales'!V406)</f>
        <v>-1868469.8082321577</v>
      </c>
      <c r="W12" s="46" t="str">
        <f>IF('Datos Generales'!W406=0,"",Índice!$G$51*'Datos Generales'!W406)</f>
        <v/>
      </c>
      <c r="X12" s="46">
        <f>IF('Datos Generales'!X406=0,"",Índice!$G$51*'Datos Generales'!X406)</f>
        <v>-3308.3841862241106</v>
      </c>
      <c r="Y12" s="46">
        <f>IF('Datos Generales'!Y406=0,"",Índice!$G$51*'Datos Generales'!Y406)</f>
        <v>-982721.17253492016</v>
      </c>
      <c r="Z12" s="46" t="str">
        <f>IF('Datos Generales'!Z406=0,"",Índice!$G$51*'Datos Generales'!Z406)</f>
        <v/>
      </c>
      <c r="AA12" s="46">
        <f>IF('Datos Generales'!AA406=0,"",Índice!$G$51*'Datos Generales'!AA406)</f>
        <v>-8093.3436335480583</v>
      </c>
      <c r="AB12" s="46">
        <f>IF('Datos Generales'!AB406=0,"",Índice!$G$51*'Datos Generales'!AB406)</f>
        <v>-2326272.0883037173</v>
      </c>
      <c r="AC12" s="46">
        <f>IF('Datos Generales'!AC406=0,"",Índice!$G$51*'Datos Generales'!AC406)</f>
        <v>-1309.5650575232814</v>
      </c>
      <c r="AD12" s="46" t="str">
        <f>IF('Datos Generales'!AD406=0,"",Índice!$G$51*'Datos Generales'!AD406)</f>
        <v/>
      </c>
      <c r="AE12" s="46" t="str">
        <f>IF('Datos Generales'!AE406=0,"",Índice!$G$51*'Datos Generales'!AE406)</f>
        <v/>
      </c>
      <c r="AF12" s="46" t="str">
        <f>IF('Datos Generales'!AF406=0,"",Índice!$G$51*'Datos Generales'!AF406)</f>
        <v/>
      </c>
      <c r="AG12" s="46" t="str">
        <f>IF('Datos Generales'!AG406=0,"",Índice!$G$51*'Datos Generales'!AG406)</f>
        <v/>
      </c>
      <c r="AH12" s="46" t="str">
        <f>IF('Datos Generales'!AH406=0,"",Índice!$G$51*'Datos Generales'!AH406)</f>
        <v/>
      </c>
      <c r="AI12" s="46" t="str">
        <f>IF('Datos Generales'!AI406=0,"",Índice!$G$51*'Datos Generales'!AI406)</f>
        <v/>
      </c>
      <c r="AJ12" s="46" t="str">
        <f>IF('Datos Generales'!AJ406=0,"",Índice!$G$51*'Datos Generales'!AJ406)</f>
        <v/>
      </c>
      <c r="AK12" s="46" t="str">
        <f>IF('Datos Generales'!AK406=0,"",Índice!$G$51*'Datos Generales'!AK406)</f>
        <v/>
      </c>
      <c r="AL12" s="46" t="str">
        <f>IF('Datos Generales'!AL406=0,"",Índice!$G$51*'Datos Generales'!AL406)</f>
        <v/>
      </c>
      <c r="AM12" s="46" t="str">
        <f>IF('Datos Generales'!AM406=0,"",Índice!$G$51*'Datos Generales'!AM406)</f>
        <v/>
      </c>
      <c r="AN12" s="46" t="str">
        <f>IF('Datos Generales'!AN406=0,"",Índice!$G$51*'Datos Generales'!AN406)</f>
        <v/>
      </c>
      <c r="AO12" s="46" t="str">
        <f>IF('Datos Generales'!AO406=0,"",Índice!$G$51*'Datos Generales'!AO406)</f>
        <v/>
      </c>
      <c r="AP12" s="46" t="str">
        <f>IF('Datos Generales'!AP406=0,"",Índice!$G$51*'Datos Generales'!AP406)</f>
        <v/>
      </c>
      <c r="AQ12" s="46">
        <f>IF('Datos Generales'!AQ406=0,"",Índice!$G$51*'Datos Generales'!AQ406)</f>
        <v>-7842852.1900729798</v>
      </c>
      <c r="AS12" s="46">
        <f>Índice!$F$51*'Datos Generales'!AS406</f>
        <v>-3716148.0025710501</v>
      </c>
      <c r="AT12" s="74">
        <f t="shared" ref="AT12:AT44" si="0">IFERROR(AQ12/AS12-1,"")</f>
        <v>1.1104789649515663</v>
      </c>
      <c r="AV12" s="75">
        <f>IFERROR(AQ12/$AQ$44,"")</f>
        <v>0.3475668902088464</v>
      </c>
      <c r="AW12" s="75">
        <f>IFERROR(AS12/$AS$44,"")</f>
        <v>0.29568748077143403</v>
      </c>
    </row>
    <row r="13" spans="2:49">
      <c r="B13" s="73" t="s">
        <v>296</v>
      </c>
      <c r="C13" s="46">
        <f>IF('Datos Generales'!C407=0,"",Índice!$G$51*'Datos Generales'!C407)</f>
        <v>-4.9497599366430727</v>
      </c>
      <c r="D13" s="46" t="str">
        <f>IF('Datos Generales'!D407=0,"",Índice!$G$51*'Datos Generales'!D407)</f>
        <v/>
      </c>
      <c r="E13" s="46">
        <f>IF('Datos Generales'!E407=0,"",Índice!$G$51*'Datos Generales'!E407)</f>
        <v>8786.2681726900537</v>
      </c>
      <c r="F13" s="46" t="str">
        <f>IF('Datos Generales'!F407=0,"",Índice!$G$51*'Datos Generales'!F407)</f>
        <v/>
      </c>
      <c r="G13" s="46" t="str">
        <f>IF('Datos Generales'!G407=0,"",Índice!$G$51*'Datos Generales'!G407)</f>
        <v/>
      </c>
      <c r="H13" s="46" t="str">
        <f>IF('Datos Generales'!H407=0,"",Índice!$G$51*'Datos Generales'!H407)</f>
        <v/>
      </c>
      <c r="I13" s="46">
        <f>IF('Datos Generales'!I407=0,"",Índice!$G$51*'Datos Generales'!I407)</f>
        <v>-78062.4871836573</v>
      </c>
      <c r="J13" s="46">
        <f>IF('Datos Generales'!J407=0,"",Índice!$G$51*'Datos Generales'!J407)</f>
        <v>-4336.6084244914118</v>
      </c>
      <c r="K13" s="46" t="str">
        <f>IF('Datos Generales'!K407=0,"",Índice!$G$51*'Datos Generales'!K407)</f>
        <v/>
      </c>
      <c r="L13" s="46">
        <f>IF('Datos Generales'!L407=0,"",Índice!$G$51*'Datos Generales'!L407)</f>
        <v>103.01687868138394</v>
      </c>
      <c r="M13" s="46" t="str">
        <f>IF('Datos Generales'!M407=0,"",Índice!$G$51*'Datos Generales'!M407)</f>
        <v/>
      </c>
      <c r="N13" s="46" t="str">
        <f>IF('Datos Generales'!N407=0,"",Índice!$G$51*'Datos Generales'!N407)</f>
        <v/>
      </c>
      <c r="O13" s="46" t="str">
        <f>IF('Datos Generales'!O407=0,"",Índice!$G$51*'Datos Generales'!O407)</f>
        <v/>
      </c>
      <c r="P13" s="46">
        <f>IF('Datos Generales'!P407=0,"",Índice!$G$51*'Datos Generales'!P407)</f>
        <v>74.865119041726473</v>
      </c>
      <c r="Q13" s="46" t="str">
        <f>IF('Datos Generales'!Q407=0,"",Índice!$G$51*'Datos Generales'!Q407)</f>
        <v/>
      </c>
      <c r="R13" s="46">
        <f>IF('Datos Generales'!R407=0,"",Índice!$G$51*'Datos Generales'!R407)</f>
        <v>-84256.758190084918</v>
      </c>
      <c r="S13" s="46" t="str">
        <f>IF('Datos Generales'!S407=0,"",Índice!$G$51*'Datos Generales'!S407)</f>
        <v/>
      </c>
      <c r="T13" s="46">
        <f>IF('Datos Generales'!T407=0,"",Índice!$G$51*'Datos Generales'!T407)</f>
        <v>-4208.3566089901778</v>
      </c>
      <c r="U13" s="46" t="str">
        <f>IF('Datos Generales'!U407=0,"",Índice!$G$51*'Datos Generales'!U407)</f>
        <v/>
      </c>
      <c r="V13" s="46">
        <f>IF('Datos Generales'!V407=0,"",Índice!$G$51*'Datos Generales'!V407)</f>
        <v>-42680.321522263308</v>
      </c>
      <c r="W13" s="46" t="str">
        <f>IF('Datos Generales'!W407=0,"",Índice!$G$51*'Datos Generales'!W407)</f>
        <v/>
      </c>
      <c r="X13" s="46" t="str">
        <f>IF('Datos Generales'!X407=0,"",Índice!$G$51*'Datos Generales'!X407)</f>
        <v/>
      </c>
      <c r="Y13" s="46" t="str">
        <f>IF('Datos Generales'!Y407=0,"",Índice!$G$51*'Datos Generales'!Y407)</f>
        <v/>
      </c>
      <c r="Z13" s="46" t="str">
        <f>IF('Datos Generales'!Z407=0,"",Índice!$G$51*'Datos Generales'!Z407)</f>
        <v/>
      </c>
      <c r="AA13" s="46" t="str">
        <f>IF('Datos Generales'!AA407=0,"",Índice!$G$51*'Datos Generales'!AA407)</f>
        <v/>
      </c>
      <c r="AB13" s="46">
        <f>IF('Datos Generales'!AB407=0,"",Índice!$G$51*'Datos Generales'!AB407)</f>
        <v>-18807.806124974366</v>
      </c>
      <c r="AC13" s="46" t="str">
        <f>IF('Datos Generales'!AC407=0,"",Índice!$G$51*'Datos Generales'!AC407)</f>
        <v/>
      </c>
      <c r="AD13" s="46" t="str">
        <f>IF('Datos Generales'!AD407=0,"",Índice!$G$51*'Datos Generales'!AD407)</f>
        <v/>
      </c>
      <c r="AE13" s="46" t="str">
        <f>IF('Datos Generales'!AE407=0,"",Índice!$G$51*'Datos Generales'!AE407)</f>
        <v/>
      </c>
      <c r="AF13" s="46" t="str">
        <f>IF('Datos Generales'!AF407=0,"",Índice!$G$51*'Datos Generales'!AF407)</f>
        <v/>
      </c>
      <c r="AG13" s="46" t="str">
        <f>IF('Datos Generales'!AG407=0,"",Índice!$G$51*'Datos Generales'!AG407)</f>
        <v/>
      </c>
      <c r="AH13" s="46" t="str">
        <f>IF('Datos Generales'!AH407=0,"",Índice!$G$51*'Datos Generales'!AH407)</f>
        <v/>
      </c>
      <c r="AI13" s="46" t="str">
        <f>IF('Datos Generales'!AI407=0,"",Índice!$G$51*'Datos Generales'!AI407)</f>
        <v/>
      </c>
      <c r="AJ13" s="46" t="str">
        <f>IF('Datos Generales'!AJ407=0,"",Índice!$G$51*'Datos Generales'!AJ407)</f>
        <v/>
      </c>
      <c r="AK13" s="46" t="str">
        <f>IF('Datos Generales'!AK407=0,"",Índice!$G$51*'Datos Generales'!AK407)</f>
        <v/>
      </c>
      <c r="AL13" s="46" t="str">
        <f>IF('Datos Generales'!AL407=0,"",Índice!$G$51*'Datos Generales'!AL407)</f>
        <v/>
      </c>
      <c r="AM13" s="46" t="str">
        <f>IF('Datos Generales'!AM407=0,"",Índice!$G$51*'Datos Generales'!AM407)</f>
        <v/>
      </c>
      <c r="AN13" s="46" t="str">
        <f>IF('Datos Generales'!AN407=0,"",Índice!$G$51*'Datos Generales'!AN407)</f>
        <v/>
      </c>
      <c r="AO13" s="46" t="str">
        <f>IF('Datos Generales'!AO407=0,"",Índice!$G$51*'Datos Generales'!AO407)</f>
        <v/>
      </c>
      <c r="AP13" s="46" t="str">
        <f>IF('Datos Generales'!AP407=0,"",Índice!$G$51*'Datos Generales'!AP407)</f>
        <v/>
      </c>
      <c r="AQ13" s="46">
        <f>IF('Datos Generales'!AQ407=0,"",Índice!$G$51*'Datos Generales'!AQ407)</f>
        <v>-223393.13764398496</v>
      </c>
      <c r="AS13" s="46">
        <f>Índice!$F$51*'Datos Generales'!AS407</f>
        <v>-270091.80950658047</v>
      </c>
      <c r="AT13" s="74">
        <f t="shared" si="0"/>
        <v>-0.1728992521021181</v>
      </c>
      <c r="AV13" s="75">
        <f t="shared" ref="AV13:AV44" si="1">IFERROR(AQ13/$AQ$44,"")</f>
        <v>9.899977235729867E-3</v>
      </c>
      <c r="AW13" s="75">
        <f t="shared" ref="AW13:AW44" si="2">IFERROR(AS13/$AS$44,"")</f>
        <v>2.1490738978841819E-2</v>
      </c>
    </row>
    <row r="14" spans="2:49">
      <c r="B14" s="73" t="s">
        <v>297</v>
      </c>
      <c r="C14" s="46">
        <f>IF('Datos Generales'!C408=0,"",Índice!$G$51*'Datos Generales'!C408)</f>
        <v>18703.463417738523</v>
      </c>
      <c r="D14" s="46" t="str">
        <f>IF('Datos Generales'!D408=0,"",Índice!$G$51*'Datos Generales'!D408)</f>
        <v/>
      </c>
      <c r="E14" s="46">
        <f>IF('Datos Generales'!E408=0,"",Índice!$G$51*'Datos Generales'!E408)</f>
        <v>69221.155406552047</v>
      </c>
      <c r="F14" s="46">
        <f>IF('Datos Generales'!F408=0,"",Índice!$G$51*'Datos Generales'!F408)</f>
        <v>-383.8273665155811</v>
      </c>
      <c r="G14" s="46" t="str">
        <f>IF('Datos Generales'!G408=0,"",Índice!$G$51*'Datos Generales'!G408)</f>
        <v/>
      </c>
      <c r="H14" s="46">
        <f>IF('Datos Generales'!H408=0,"",Índice!$G$51*'Datos Generales'!H408)</f>
        <v>270280.00615184446</v>
      </c>
      <c r="I14" s="46">
        <f>IF('Datos Generales'!I408=0,"",Índice!$G$51*'Datos Generales'!I408)</f>
        <v>-109075.16387240932</v>
      </c>
      <c r="J14" s="46">
        <f>IF('Datos Generales'!J408=0,"",Índice!$G$51*'Datos Generales'!J408)</f>
        <v>-3925.6899611797398</v>
      </c>
      <c r="K14" s="46" t="str">
        <f>IF('Datos Generales'!K408=0,"",Índice!$G$51*'Datos Generales'!K408)</f>
        <v/>
      </c>
      <c r="L14" s="46">
        <f>IF('Datos Generales'!L408=0,"",Índice!$G$51*'Datos Generales'!L408)</f>
        <v>187263.33960302925</v>
      </c>
      <c r="M14" s="46" t="str">
        <f>IF('Datos Generales'!M408=0,"",Índice!$G$51*'Datos Generales'!M408)</f>
        <v/>
      </c>
      <c r="N14" s="46" t="str">
        <f>IF('Datos Generales'!N408=0,"",Índice!$G$51*'Datos Generales'!N408)</f>
        <v/>
      </c>
      <c r="O14" s="46" t="str">
        <f>IF('Datos Generales'!O408=0,"",Índice!$G$51*'Datos Generales'!O408)</f>
        <v/>
      </c>
      <c r="P14" s="46">
        <f>IF('Datos Generales'!P408=0,"",Índice!$G$51*'Datos Generales'!P408)</f>
        <v>-12446.038777833561</v>
      </c>
      <c r="Q14" s="46" t="str">
        <f>IF('Datos Generales'!Q408=0,"",Índice!$G$51*'Datos Generales'!Q408)</f>
        <v/>
      </c>
      <c r="R14" s="46">
        <f>IF('Datos Generales'!R408=0,"",Índice!$G$51*'Datos Generales'!R408)</f>
        <v>285724.49459415505</v>
      </c>
      <c r="S14" s="46" t="str">
        <f>IF('Datos Generales'!S408=0,"",Índice!$G$51*'Datos Generales'!S408)</f>
        <v/>
      </c>
      <c r="T14" s="46">
        <f>IF('Datos Generales'!T408=0,"",Índice!$G$51*'Datos Generales'!T408)</f>
        <v>90781.602449424056</v>
      </c>
      <c r="U14" s="46" t="str">
        <f>IF('Datos Generales'!U408=0,"",Índice!$G$51*'Datos Generales'!U408)</f>
        <v/>
      </c>
      <c r="V14" s="46">
        <f>IF('Datos Generales'!V408=0,"",Índice!$G$51*'Datos Generales'!V408)</f>
        <v>543076.16973433923</v>
      </c>
      <c r="W14" s="46" t="str">
        <f>IF('Datos Generales'!W408=0,"",Índice!$G$51*'Datos Generales'!W408)</f>
        <v/>
      </c>
      <c r="X14" s="46" t="str">
        <f>IF('Datos Generales'!X408=0,"",Índice!$G$51*'Datos Generales'!X408)</f>
        <v/>
      </c>
      <c r="Y14" s="46">
        <f>IF('Datos Generales'!Y408=0,"",Índice!$G$51*'Datos Generales'!Y408)</f>
        <v>754987.29937226081</v>
      </c>
      <c r="Z14" s="46">
        <f>IF('Datos Generales'!Z408=0,"",Índice!$G$51*'Datos Generales'!Z408)</f>
        <v>-15475.777996195755</v>
      </c>
      <c r="AA14" s="46">
        <f>IF('Datos Generales'!AA408=0,"",Índice!$G$51*'Datos Generales'!AA408)</f>
        <v>2740.2666506388723</v>
      </c>
      <c r="AB14" s="46">
        <f>IF('Datos Generales'!AB408=0,"",Índice!$G$51*'Datos Generales'!AB408)</f>
        <v>315481.78841897595</v>
      </c>
      <c r="AC14" s="46">
        <f>IF('Datos Generales'!AC408=0,"",Índice!$G$51*'Datos Generales'!AC408)</f>
        <v>-346.48319556501508</v>
      </c>
      <c r="AD14" s="46">
        <f>IF('Datos Generales'!AD408=0,"",Índice!$G$51*'Datos Generales'!AD408)</f>
        <v>-17516.935250068942</v>
      </c>
      <c r="AE14" s="46" t="str">
        <f>IF('Datos Generales'!AE408=0,"",Índice!$G$51*'Datos Generales'!AE408)</f>
        <v/>
      </c>
      <c r="AF14" s="46" t="str">
        <f>IF('Datos Generales'!AF408=0,"",Índice!$G$51*'Datos Generales'!AF408)</f>
        <v/>
      </c>
      <c r="AG14" s="46" t="str">
        <f>IF('Datos Generales'!AG408=0,"",Índice!$G$51*'Datos Generales'!AG408)</f>
        <v/>
      </c>
      <c r="AH14" s="46" t="str">
        <f>IF('Datos Generales'!AH408=0,"",Índice!$G$51*'Datos Generales'!AH408)</f>
        <v/>
      </c>
      <c r="AI14" s="46" t="str">
        <f>IF('Datos Generales'!AI408=0,"",Índice!$G$51*'Datos Generales'!AI408)</f>
        <v/>
      </c>
      <c r="AJ14" s="46" t="str">
        <f>IF('Datos Generales'!AJ408=0,"",Índice!$G$51*'Datos Generales'!AJ408)</f>
        <v/>
      </c>
      <c r="AK14" s="46" t="str">
        <f>IF('Datos Generales'!AK408=0,"",Índice!$G$51*'Datos Generales'!AK408)</f>
        <v/>
      </c>
      <c r="AL14" s="46" t="str">
        <f>IF('Datos Generales'!AL408=0,"",Índice!$G$51*'Datos Generales'!AL408)</f>
        <v/>
      </c>
      <c r="AM14" s="46" t="str">
        <f>IF('Datos Generales'!AM408=0,"",Índice!$G$51*'Datos Generales'!AM408)</f>
        <v/>
      </c>
      <c r="AN14" s="46" t="str">
        <f>IF('Datos Generales'!AN408=0,"",Índice!$G$51*'Datos Generales'!AN408)</f>
        <v/>
      </c>
      <c r="AO14" s="46" t="str">
        <f>IF('Datos Generales'!AO408=0,"",Índice!$G$51*'Datos Generales'!AO408)</f>
        <v/>
      </c>
      <c r="AP14" s="46" t="str">
        <f>IF('Datos Generales'!AP408=0,"",Índice!$G$51*'Datos Generales'!AP408)</f>
        <v/>
      </c>
      <c r="AQ14" s="46">
        <f>IF('Datos Generales'!AQ408=0,"",Índice!$G$51*'Datos Generales'!AQ408)</f>
        <v>2379089.6693791901</v>
      </c>
      <c r="AS14" s="46">
        <f>Índice!$F$51*'Datos Generales'!AS408</f>
        <v>2366896.3617450795</v>
      </c>
      <c r="AT14" s="74">
        <f t="shared" si="0"/>
        <v>5.1516018323338741E-3</v>
      </c>
      <c r="AV14" s="75">
        <f t="shared" si="1"/>
        <v>-0.10543266376494381</v>
      </c>
      <c r="AW14" s="75">
        <f t="shared" si="2"/>
        <v>-0.18832985714435213</v>
      </c>
    </row>
    <row r="15" spans="2:49">
      <c r="B15" s="73" t="s">
        <v>298</v>
      </c>
      <c r="C15" s="46">
        <f>IF('Datos Generales'!C409=0,"",Índice!$G$51*'Datos Generales'!C409)</f>
        <v>2788.8361700171827</v>
      </c>
      <c r="D15" s="46" t="str">
        <f>IF('Datos Generales'!D409=0,"",Índice!$G$51*'Datos Generales'!D409)</f>
        <v/>
      </c>
      <c r="E15" s="46" t="str">
        <f>IF('Datos Generales'!E409=0,"",Índice!$G$51*'Datos Generales'!E409)</f>
        <v/>
      </c>
      <c r="F15" s="46" t="str">
        <f>IF('Datos Generales'!F409=0,"",Índice!$G$51*'Datos Generales'!F409)</f>
        <v/>
      </c>
      <c r="G15" s="46" t="str">
        <f>IF('Datos Generales'!G409=0,"",Índice!$G$51*'Datos Generales'!G409)</f>
        <v/>
      </c>
      <c r="H15" s="46">
        <f>IF('Datos Generales'!H409=0,"",Índice!$G$51*'Datos Generales'!H409)</f>
        <v>3556.8002630443852</v>
      </c>
      <c r="I15" s="46" t="str">
        <f>IF('Datos Generales'!I409=0,"",Índice!$G$51*'Datos Generales'!I409)</f>
        <v/>
      </c>
      <c r="J15" s="46" t="str">
        <f>IF('Datos Generales'!J409=0,"",Índice!$G$51*'Datos Generales'!J409)</f>
        <v/>
      </c>
      <c r="K15" s="46" t="str">
        <f>IF('Datos Generales'!K409=0,"",Índice!$G$51*'Datos Generales'!K409)</f>
        <v/>
      </c>
      <c r="L15" s="46">
        <f>IF('Datos Generales'!L409=0,"",Índice!$G$51*'Datos Generales'!L409)</f>
        <v>42706.528733356427</v>
      </c>
      <c r="M15" s="46" t="str">
        <f>IF('Datos Generales'!M409=0,"",Índice!$G$51*'Datos Generales'!M409)</f>
        <v/>
      </c>
      <c r="N15" s="46" t="str">
        <f>IF('Datos Generales'!N409=0,"",Índice!$G$51*'Datos Generales'!N409)</f>
        <v/>
      </c>
      <c r="O15" s="46" t="str">
        <f>IF('Datos Generales'!O409=0,"",Índice!$G$51*'Datos Generales'!O409)</f>
        <v/>
      </c>
      <c r="P15" s="46">
        <f>IF('Datos Generales'!P409=0,"",Índice!$G$51*'Datos Generales'!P409)</f>
        <v>-0.13258285544579659</v>
      </c>
      <c r="Q15" s="46" t="str">
        <f>IF('Datos Generales'!Q409=0,"",Índice!$G$51*'Datos Generales'!Q409)</f>
        <v/>
      </c>
      <c r="R15" s="46">
        <f>IF('Datos Generales'!R409=0,"",Índice!$G$51*'Datos Generales'!R409)</f>
        <v>72812.471273714647</v>
      </c>
      <c r="S15" s="46" t="str">
        <f>IF('Datos Generales'!S409=0,"",Índice!$G$51*'Datos Generales'!S409)</f>
        <v/>
      </c>
      <c r="T15" s="46">
        <f>IF('Datos Generales'!T409=0,"",Índice!$G$51*'Datos Generales'!T409)</f>
        <v>-95.061907354636148</v>
      </c>
      <c r="U15" s="46" t="str">
        <f>IF('Datos Generales'!U409=0,"",Índice!$G$51*'Datos Generales'!U409)</f>
        <v/>
      </c>
      <c r="V15" s="46">
        <f>IF('Datos Generales'!V409=0,"",Índice!$G$51*'Datos Generales'!V409)</f>
        <v>11483.310470156483</v>
      </c>
      <c r="W15" s="46" t="str">
        <f>IF('Datos Generales'!W409=0,"",Índice!$G$51*'Datos Generales'!W409)</f>
        <v/>
      </c>
      <c r="X15" s="46" t="str">
        <f>IF('Datos Generales'!X409=0,"",Índice!$G$51*'Datos Generales'!X409)</f>
        <v/>
      </c>
      <c r="Y15" s="46" t="str">
        <f>IF('Datos Generales'!Y409=0,"",Índice!$G$51*'Datos Generales'!Y409)</f>
        <v/>
      </c>
      <c r="Z15" s="46" t="str">
        <f>IF('Datos Generales'!Z409=0,"",Índice!$G$51*'Datos Generales'!Z409)</f>
        <v/>
      </c>
      <c r="AA15" s="46" t="str">
        <f>IF('Datos Generales'!AA409=0,"",Índice!$G$51*'Datos Generales'!AA409)</f>
        <v/>
      </c>
      <c r="AB15" s="46">
        <f>IF('Datos Generales'!AB409=0,"",Índice!$G$51*'Datos Generales'!AB409)</f>
        <v>-17302.990715664575</v>
      </c>
      <c r="AC15" s="46" t="str">
        <f>IF('Datos Generales'!AC409=0,"",Índice!$G$51*'Datos Generales'!AC409)</f>
        <v/>
      </c>
      <c r="AD15" s="46" t="str">
        <f>IF('Datos Generales'!AD409=0,"",Índice!$G$51*'Datos Generales'!AD409)</f>
        <v/>
      </c>
      <c r="AE15" s="46" t="str">
        <f>IF('Datos Generales'!AE409=0,"",Índice!$G$51*'Datos Generales'!AE409)</f>
        <v/>
      </c>
      <c r="AF15" s="46" t="str">
        <f>IF('Datos Generales'!AF409=0,"",Índice!$G$51*'Datos Generales'!AF409)</f>
        <v/>
      </c>
      <c r="AG15" s="46" t="str">
        <f>IF('Datos Generales'!AG409=0,"",Índice!$G$51*'Datos Generales'!AG409)</f>
        <v/>
      </c>
      <c r="AH15" s="46" t="str">
        <f>IF('Datos Generales'!AH409=0,"",Índice!$G$51*'Datos Generales'!AH409)</f>
        <v/>
      </c>
      <c r="AI15" s="46" t="str">
        <f>IF('Datos Generales'!AI409=0,"",Índice!$G$51*'Datos Generales'!AI409)</f>
        <v/>
      </c>
      <c r="AJ15" s="46" t="str">
        <f>IF('Datos Generales'!AJ409=0,"",Índice!$G$51*'Datos Generales'!AJ409)</f>
        <v/>
      </c>
      <c r="AK15" s="46" t="str">
        <f>IF('Datos Generales'!AK409=0,"",Índice!$G$51*'Datos Generales'!AK409)</f>
        <v/>
      </c>
      <c r="AL15" s="46" t="str">
        <f>IF('Datos Generales'!AL409=0,"",Índice!$G$51*'Datos Generales'!AL409)</f>
        <v/>
      </c>
      <c r="AM15" s="46" t="str">
        <f>IF('Datos Generales'!AM409=0,"",Índice!$G$51*'Datos Generales'!AM409)</f>
        <v/>
      </c>
      <c r="AN15" s="46" t="str">
        <f>IF('Datos Generales'!AN409=0,"",Índice!$G$51*'Datos Generales'!AN409)</f>
        <v/>
      </c>
      <c r="AO15" s="46" t="str">
        <f>IF('Datos Generales'!AO409=0,"",Índice!$G$51*'Datos Generales'!AO409)</f>
        <v/>
      </c>
      <c r="AP15" s="46" t="str">
        <f>IF('Datos Generales'!AP409=0,"",Índice!$G$51*'Datos Generales'!AP409)</f>
        <v/>
      </c>
      <c r="AQ15" s="46">
        <f>IF('Datos Generales'!AQ409=0,"",Índice!$G$51*'Datos Generales'!AQ409)</f>
        <v>115949.76170441447</v>
      </c>
      <c r="AS15" s="46">
        <f>Índice!$F$51*'Datos Generales'!AS409</f>
        <v>-500129.87730865716</v>
      </c>
      <c r="AT15" s="74">
        <f t="shared" si="0"/>
        <v>-1.2318393020796388</v>
      </c>
      <c r="AV15" s="75">
        <f t="shared" si="1"/>
        <v>-5.1384747690476525E-3</v>
      </c>
      <c r="AW15" s="75">
        <f t="shared" si="2"/>
        <v>3.9794470881571363E-2</v>
      </c>
    </row>
    <row r="16" spans="2:49">
      <c r="B16" s="73" t="s">
        <v>299</v>
      </c>
      <c r="C16" s="46">
        <f>IF('Datos Generales'!C410=0,"",Índice!$G$51*'Datos Generales'!C410)</f>
        <v>-52135.335275524849</v>
      </c>
      <c r="D16" s="46" t="str">
        <f>IF('Datos Generales'!D410=0,"",Índice!$G$51*'Datos Generales'!D410)</f>
        <v/>
      </c>
      <c r="E16" s="46">
        <f>IF('Datos Generales'!E410=0,"",Índice!$G$51*'Datos Generales'!E410)</f>
        <v>-10047.601222590703</v>
      </c>
      <c r="F16" s="46">
        <f>IF('Datos Generales'!F410=0,"",Índice!$G$51*'Datos Generales'!F410)</f>
        <v>-445.52258858302514</v>
      </c>
      <c r="G16" s="46" t="str">
        <f>IF('Datos Generales'!G410=0,"",Índice!$G$51*'Datos Generales'!G410)</f>
        <v/>
      </c>
      <c r="H16" s="46">
        <f>IF('Datos Generales'!H410=0,"",Índice!$G$51*'Datos Generales'!H410)</f>
        <v>-54.977690724856984</v>
      </c>
      <c r="I16" s="46">
        <f>IF('Datos Generales'!I410=0,"",Índice!$G$51*'Datos Generales'!I410)</f>
        <v>-131065.31208236401</v>
      </c>
      <c r="J16" s="46">
        <f>IF('Datos Generales'!J410=0,"",Índice!$G$51*'Datos Generales'!J410)</f>
        <v>-89817.680896047968</v>
      </c>
      <c r="K16" s="46" t="str">
        <f>IF('Datos Generales'!K410=0,"",Índice!$G$51*'Datos Generales'!K410)</f>
        <v/>
      </c>
      <c r="L16" s="46">
        <f>IF('Datos Generales'!L410=0,"",Índice!$G$51*'Datos Generales'!L410)</f>
        <v>-16267.739586058648</v>
      </c>
      <c r="M16" s="46" t="str">
        <f>IF('Datos Generales'!M410=0,"",Índice!$G$51*'Datos Generales'!M410)</f>
        <v/>
      </c>
      <c r="N16" s="46" t="str">
        <f>IF('Datos Generales'!N410=0,"",Índice!$G$51*'Datos Generales'!N410)</f>
        <v/>
      </c>
      <c r="O16" s="46" t="str">
        <f>IF('Datos Generales'!O410=0,"",Índice!$G$51*'Datos Generales'!O410)</f>
        <v/>
      </c>
      <c r="P16" s="46">
        <f>IF('Datos Generales'!P410=0,"",Índice!$G$51*'Datos Generales'!P410)</f>
        <v>-6015.4167344312373</v>
      </c>
      <c r="Q16" s="46" t="str">
        <f>IF('Datos Generales'!Q410=0,"",Índice!$G$51*'Datos Generales'!Q410)</f>
        <v/>
      </c>
      <c r="R16" s="46" t="str">
        <f>IF('Datos Generales'!R410=0,"",Índice!$G$51*'Datos Generales'!R410)</f>
        <v/>
      </c>
      <c r="S16" s="46" t="str">
        <f>IF('Datos Generales'!S410=0,"",Índice!$G$51*'Datos Generales'!S410)</f>
        <v/>
      </c>
      <c r="T16" s="46">
        <f>IF('Datos Generales'!T410=0,"",Índice!$G$51*'Datos Generales'!T410)</f>
        <v>-25215.889082950904</v>
      </c>
      <c r="U16" s="46" t="str">
        <f>IF('Datos Generales'!U410=0,"",Índice!$G$51*'Datos Generales'!U410)</f>
        <v/>
      </c>
      <c r="V16" s="46">
        <f>IF('Datos Generales'!V410=0,"",Índice!$G$51*'Datos Generales'!V410)</f>
        <v>-75090.377313128876</v>
      </c>
      <c r="W16" s="46" t="str">
        <f>IF('Datos Generales'!W410=0,"",Índice!$G$51*'Datos Generales'!W410)</f>
        <v/>
      </c>
      <c r="X16" s="46" t="str">
        <f>IF('Datos Generales'!X410=0,"",Índice!$G$51*'Datos Generales'!X410)</f>
        <v/>
      </c>
      <c r="Y16" s="46">
        <f>IF('Datos Generales'!Y410=0,"",Índice!$G$51*'Datos Generales'!Y410)</f>
        <v>-206172.1738638533</v>
      </c>
      <c r="Z16" s="46" t="str">
        <f>IF('Datos Generales'!Z410=0,"",Índice!$G$51*'Datos Generales'!Z410)</f>
        <v/>
      </c>
      <c r="AA16" s="46">
        <f>IF('Datos Generales'!AA410=0,"",Índice!$G$51*'Datos Generales'!AA410)</f>
        <v>-4941.2304396093932</v>
      </c>
      <c r="AB16" s="46">
        <f>IF('Datos Generales'!AB410=0,"",Índice!$G$51*'Datos Generales'!AB410)</f>
        <v>-129884.08722891225</v>
      </c>
      <c r="AC16" s="46" t="str">
        <f>IF('Datos Generales'!AC410=0,"",Índice!$G$51*'Datos Generales'!AC410)</f>
        <v/>
      </c>
      <c r="AD16" s="46" t="str">
        <f>IF('Datos Generales'!AD410=0,"",Índice!$G$51*'Datos Generales'!AD410)</f>
        <v/>
      </c>
      <c r="AE16" s="46" t="str">
        <f>IF('Datos Generales'!AE410=0,"",Índice!$G$51*'Datos Generales'!AE410)</f>
        <v/>
      </c>
      <c r="AF16" s="46" t="str">
        <f>IF('Datos Generales'!AF410=0,"",Índice!$G$51*'Datos Generales'!AF410)</f>
        <v/>
      </c>
      <c r="AG16" s="46" t="str">
        <f>IF('Datos Generales'!AG410=0,"",Índice!$G$51*'Datos Generales'!AG410)</f>
        <v/>
      </c>
      <c r="AH16" s="46" t="str">
        <f>IF('Datos Generales'!AH410=0,"",Índice!$G$51*'Datos Generales'!AH410)</f>
        <v/>
      </c>
      <c r="AI16" s="46" t="str">
        <f>IF('Datos Generales'!AI410=0,"",Índice!$G$51*'Datos Generales'!AI410)</f>
        <v/>
      </c>
      <c r="AJ16" s="46" t="str">
        <f>IF('Datos Generales'!AJ410=0,"",Índice!$G$51*'Datos Generales'!AJ410)</f>
        <v/>
      </c>
      <c r="AK16" s="46" t="str">
        <f>IF('Datos Generales'!AK410=0,"",Índice!$G$51*'Datos Generales'!AK410)</f>
        <v/>
      </c>
      <c r="AL16" s="46" t="str">
        <f>IF('Datos Generales'!AL410=0,"",Índice!$G$51*'Datos Generales'!AL410)</f>
        <v/>
      </c>
      <c r="AM16" s="46" t="str">
        <f>IF('Datos Generales'!AM410=0,"",Índice!$G$51*'Datos Generales'!AM410)</f>
        <v/>
      </c>
      <c r="AN16" s="46" t="str">
        <f>IF('Datos Generales'!AN410=0,"",Índice!$G$51*'Datos Generales'!AN410)</f>
        <v/>
      </c>
      <c r="AO16" s="46" t="str">
        <f>IF('Datos Generales'!AO410=0,"",Índice!$G$51*'Datos Generales'!AO410)</f>
        <v/>
      </c>
      <c r="AP16" s="46" t="str">
        <f>IF('Datos Generales'!AP410=0,"",Índice!$G$51*'Datos Generales'!AP410)</f>
        <v/>
      </c>
      <c r="AQ16" s="46">
        <f>IF('Datos Generales'!AQ410=0,"",Índice!$G$51*'Datos Generales'!AQ410)</f>
        <v>-747153.34400477994</v>
      </c>
      <c r="AS16" s="46">
        <f>Índice!$F$51*'Datos Generales'!AS410</f>
        <v>-99932.571611826294</v>
      </c>
      <c r="AT16" s="74">
        <f t="shared" si="0"/>
        <v>6.4765747739084478</v>
      </c>
      <c r="AV16" s="75">
        <f t="shared" si="1"/>
        <v>3.3111138396000467E-2</v>
      </c>
      <c r="AW16" s="75">
        <f t="shared" si="2"/>
        <v>7.9514621932356387E-3</v>
      </c>
    </row>
    <row r="17" spans="2:49">
      <c r="B17" s="73" t="s">
        <v>300</v>
      </c>
      <c r="C17" s="46">
        <f>IF('Datos Generales'!C411=0,"",Índice!$G$51*'Datos Generales'!C411)</f>
        <v>-10611.224641319181</v>
      </c>
      <c r="D17" s="46" t="str">
        <f>IF('Datos Generales'!D411=0,"",Índice!$G$51*'Datos Generales'!D411)</f>
        <v/>
      </c>
      <c r="E17" s="46">
        <f>IF('Datos Generales'!E411=0,"",Índice!$G$51*'Datos Generales'!E411)</f>
        <v>-69.519820253003488</v>
      </c>
      <c r="F17" s="46">
        <f>IF('Datos Generales'!F411=0,"",Índice!$G$51*'Datos Generales'!F411)</f>
        <v>0.17677714059439545</v>
      </c>
      <c r="G17" s="46" t="str">
        <f>IF('Datos Generales'!G411=0,"",Índice!$G$51*'Datos Generales'!G411)</f>
        <v/>
      </c>
      <c r="H17" s="46" t="str">
        <f>IF('Datos Generales'!H411=0,"",Índice!$G$51*'Datos Generales'!H411)</f>
        <v/>
      </c>
      <c r="I17" s="46">
        <f>IF('Datos Generales'!I411=0,"",Índice!$G$51*'Datos Generales'!I411)</f>
        <v>188.79798615481434</v>
      </c>
      <c r="J17" s="46" t="str">
        <f>IF('Datos Generales'!J411=0,"",Índice!$G$51*'Datos Generales'!J411)</f>
        <v/>
      </c>
      <c r="K17" s="46" t="str">
        <f>IF('Datos Generales'!K411=0,"",Índice!$G$51*'Datos Generales'!K411)</f>
        <v/>
      </c>
      <c r="L17" s="46">
        <f>IF('Datos Generales'!L411=0,"",Índice!$G$51*'Datos Generales'!L411)</f>
        <v>-195.33874035680697</v>
      </c>
      <c r="M17" s="46" t="str">
        <f>IF('Datos Generales'!M411=0,"",Índice!$G$51*'Datos Generales'!M411)</f>
        <v/>
      </c>
      <c r="N17" s="46" t="str">
        <f>IF('Datos Generales'!N411=0,"",Índice!$G$51*'Datos Generales'!N411)</f>
        <v/>
      </c>
      <c r="O17" s="46" t="str">
        <f>IF('Datos Generales'!O411=0,"",Índice!$G$51*'Datos Generales'!O411)</f>
        <v/>
      </c>
      <c r="P17" s="46">
        <f>IF('Datos Generales'!P411=0,"",Índice!$G$51*'Datos Generales'!P411)</f>
        <v>-58.822593532785085</v>
      </c>
      <c r="Q17" s="46" t="str">
        <f>IF('Datos Generales'!Q411=0,"",Índice!$G$51*'Datos Generales'!Q411)</f>
        <v/>
      </c>
      <c r="R17" s="46" t="str">
        <f>IF('Datos Generales'!R411=0,"",Índice!$G$51*'Datos Generales'!R411)</f>
        <v/>
      </c>
      <c r="S17" s="46" t="str">
        <f>IF('Datos Generales'!S411=0,"",Índice!$G$51*'Datos Generales'!S411)</f>
        <v/>
      </c>
      <c r="T17" s="46">
        <f>IF('Datos Generales'!T411=0,"",Índice!$G$51*'Datos Generales'!T411)</f>
        <v>-1961.2981806096689</v>
      </c>
      <c r="U17" s="46" t="str">
        <f>IF('Datos Generales'!U411=0,"",Índice!$G$51*'Datos Generales'!U411)</f>
        <v/>
      </c>
      <c r="V17" s="46">
        <f>IF('Datos Generales'!V411=0,"",Índice!$G$51*'Datos Generales'!V411)</f>
        <v>-212.53031727961192</v>
      </c>
      <c r="W17" s="46" t="str">
        <f>IF('Datos Generales'!W411=0,"",Índice!$G$51*'Datos Generales'!W411)</f>
        <v/>
      </c>
      <c r="X17" s="46" t="str">
        <f>IF('Datos Generales'!X411=0,"",Índice!$G$51*'Datos Generales'!X411)</f>
        <v/>
      </c>
      <c r="Y17" s="46" t="str">
        <f>IF('Datos Generales'!Y411=0,"",Índice!$G$51*'Datos Generales'!Y411)</f>
        <v/>
      </c>
      <c r="Z17" s="46" t="str">
        <f>IF('Datos Generales'!Z411=0,"",Índice!$G$51*'Datos Generales'!Z411)</f>
        <v/>
      </c>
      <c r="AA17" s="46">
        <f>IF('Datos Generales'!AA411=0,"",Índice!$G$51*'Datos Generales'!AA411)</f>
        <v>-114.90514138635704</v>
      </c>
      <c r="AB17" s="46">
        <f>IF('Datos Generales'!AB411=0,"",Índice!$G$51*'Datos Generales'!AB411)</f>
        <v>-6667.2382460879217</v>
      </c>
      <c r="AC17" s="46" t="str">
        <f>IF('Datos Generales'!AC411=0,"",Índice!$G$51*'Datos Generales'!AC411)</f>
        <v/>
      </c>
      <c r="AD17" s="46" t="str">
        <f>IF('Datos Generales'!AD411=0,"",Índice!$G$51*'Datos Generales'!AD411)</f>
        <v/>
      </c>
      <c r="AE17" s="46" t="str">
        <f>IF('Datos Generales'!AE411=0,"",Índice!$G$51*'Datos Generales'!AE411)</f>
        <v/>
      </c>
      <c r="AF17" s="46" t="str">
        <f>IF('Datos Generales'!AF411=0,"",Índice!$G$51*'Datos Generales'!AF411)</f>
        <v/>
      </c>
      <c r="AG17" s="46" t="str">
        <f>IF('Datos Generales'!AG411=0,"",Índice!$G$51*'Datos Generales'!AG411)</f>
        <v/>
      </c>
      <c r="AH17" s="46" t="str">
        <f>IF('Datos Generales'!AH411=0,"",Índice!$G$51*'Datos Generales'!AH411)</f>
        <v/>
      </c>
      <c r="AI17" s="46" t="str">
        <f>IF('Datos Generales'!AI411=0,"",Índice!$G$51*'Datos Generales'!AI411)</f>
        <v/>
      </c>
      <c r="AJ17" s="46" t="str">
        <f>IF('Datos Generales'!AJ411=0,"",Índice!$G$51*'Datos Generales'!AJ411)</f>
        <v/>
      </c>
      <c r="AK17" s="46" t="str">
        <f>IF('Datos Generales'!AK411=0,"",Índice!$G$51*'Datos Generales'!AK411)</f>
        <v/>
      </c>
      <c r="AL17" s="46" t="str">
        <f>IF('Datos Generales'!AL411=0,"",Índice!$G$51*'Datos Generales'!AL411)</f>
        <v/>
      </c>
      <c r="AM17" s="46" t="str">
        <f>IF('Datos Generales'!AM411=0,"",Índice!$G$51*'Datos Generales'!AM411)</f>
        <v/>
      </c>
      <c r="AN17" s="46" t="str">
        <f>IF('Datos Generales'!AN411=0,"",Índice!$G$51*'Datos Generales'!AN411)</f>
        <v/>
      </c>
      <c r="AO17" s="46" t="str">
        <f>IF('Datos Generales'!AO411=0,"",Índice!$G$51*'Datos Generales'!AO411)</f>
        <v/>
      </c>
      <c r="AP17" s="46" t="str">
        <f>IF('Datos Generales'!AP411=0,"",Índice!$G$51*'Datos Generales'!AP411)</f>
        <v/>
      </c>
      <c r="AQ17" s="46">
        <f>IF('Datos Generales'!AQ411=0,"",Índice!$G$51*'Datos Generales'!AQ411)</f>
        <v>-19701.902917529926</v>
      </c>
      <c r="AS17" s="46">
        <f>Índice!$F$51*'Datos Generales'!AS411</f>
        <v>-3595.4954547510292</v>
      </c>
      <c r="AT17" s="74">
        <f t="shared" si="0"/>
        <v>4.4796072378553982</v>
      </c>
      <c r="AV17" s="75">
        <f t="shared" si="1"/>
        <v>8.7311719796401711E-4</v>
      </c>
      <c r="AW17" s="75">
        <f t="shared" si="2"/>
        <v>2.8608736584359085E-4</v>
      </c>
    </row>
    <row r="18" spans="2:49">
      <c r="B18" s="73" t="s">
        <v>301</v>
      </c>
      <c r="C18" s="46">
        <f>IF('Datos Generales'!C412=0,"",Índice!$G$51*'Datos Generales'!C412)</f>
        <v>-93530.354402811456</v>
      </c>
      <c r="D18" s="46" t="str">
        <f>IF('Datos Generales'!D412=0,"",Índice!$G$51*'Datos Generales'!D412)</f>
        <v/>
      </c>
      <c r="E18" s="46">
        <f>IF('Datos Generales'!E412=0,"",Índice!$G$51*'Datos Generales'!E412)</f>
        <v>742.83557604599048</v>
      </c>
      <c r="F18" s="46">
        <f>IF('Datos Generales'!F412=0,"",Índice!$G$51*'Datos Generales'!F412)</f>
        <v>-52.856365037724238</v>
      </c>
      <c r="G18" s="46" t="str">
        <f>IF('Datos Generales'!G412=0,"",Índice!$G$51*'Datos Generales'!G412)</f>
        <v/>
      </c>
      <c r="H18" s="46">
        <f>IF('Datos Generales'!H412=0,"",Índice!$G$51*'Datos Generales'!H412)</f>
        <v>245.41086543016948</v>
      </c>
      <c r="I18" s="46">
        <f>IF('Datos Generales'!I412=0,"",Índice!$G$51*'Datos Generales'!I412)</f>
        <v>-28533.023737634438</v>
      </c>
      <c r="J18" s="46">
        <f>IF('Datos Generales'!J412=0,"",Índice!$G$51*'Datos Generales'!J412)</f>
        <v>-40049.524115937515</v>
      </c>
      <c r="K18" s="46" t="str">
        <f>IF('Datos Generales'!K412=0,"",Índice!$G$51*'Datos Generales'!K412)</f>
        <v/>
      </c>
      <c r="L18" s="46">
        <f>IF('Datos Generales'!L412=0,"",Índice!$G$51*'Datos Generales'!L412)</f>
        <v>-1906.2762955996634</v>
      </c>
      <c r="M18" s="46" t="str">
        <f>IF('Datos Generales'!M412=0,"",Índice!$G$51*'Datos Generales'!M412)</f>
        <v/>
      </c>
      <c r="N18" s="46" t="str">
        <f>IF('Datos Generales'!N412=0,"",Índice!$G$51*'Datos Generales'!N412)</f>
        <v/>
      </c>
      <c r="O18" s="46" t="str">
        <f>IF('Datos Generales'!O412=0,"",Índice!$G$51*'Datos Generales'!O412)</f>
        <v/>
      </c>
      <c r="P18" s="46">
        <f>IF('Datos Generales'!P412=0,"",Índice!$G$51*'Datos Generales'!P412)</f>
        <v>-1534.7791346405413</v>
      </c>
      <c r="Q18" s="46" t="str">
        <f>IF('Datos Generales'!Q412=0,"",Índice!$G$51*'Datos Generales'!Q412)</f>
        <v/>
      </c>
      <c r="R18" s="46" t="str">
        <f>IF('Datos Generales'!R412=0,"",Índice!$G$51*'Datos Generales'!R412)</f>
        <v/>
      </c>
      <c r="S18" s="46" t="str">
        <f>IF('Datos Generales'!S412=0,"",Índice!$G$51*'Datos Generales'!S412)</f>
        <v/>
      </c>
      <c r="T18" s="46">
        <f>IF('Datos Generales'!T412=0,"",Índice!$G$51*'Datos Generales'!T412)</f>
        <v>-76374.30968526598</v>
      </c>
      <c r="U18" s="46" t="str">
        <f>IF('Datos Generales'!U412=0,"",Índice!$G$51*'Datos Generales'!U412)</f>
        <v/>
      </c>
      <c r="V18" s="46">
        <f>IF('Datos Generales'!V412=0,"",Índice!$G$51*'Datos Generales'!V412)</f>
        <v>-24228.632947016355</v>
      </c>
      <c r="W18" s="46" t="str">
        <f>IF('Datos Generales'!W412=0,"",Índice!$G$51*'Datos Generales'!W412)</f>
        <v/>
      </c>
      <c r="X18" s="46" t="str">
        <f>IF('Datos Generales'!X412=0,"",Índice!$G$51*'Datos Generales'!X412)</f>
        <v/>
      </c>
      <c r="Y18" s="46" t="str">
        <f>IF('Datos Generales'!Y412=0,"",Índice!$G$51*'Datos Generales'!Y412)</f>
        <v/>
      </c>
      <c r="Z18" s="46" t="str">
        <f>IF('Datos Generales'!Z412=0,"",Índice!$G$51*'Datos Generales'!Z412)</f>
        <v/>
      </c>
      <c r="AA18" s="46">
        <f>IF('Datos Generales'!AA412=0,"",Índice!$G$51*'Datos Generales'!AA412)</f>
        <v>-661.23489439333616</v>
      </c>
      <c r="AB18" s="46">
        <f>IF('Datos Generales'!AB412=0,"",Índice!$G$51*'Datos Generales'!AB412)</f>
        <v>-41267.916363199241</v>
      </c>
      <c r="AC18" s="46" t="str">
        <f>IF('Datos Generales'!AC412=0,"",Índice!$G$51*'Datos Generales'!AC412)</f>
        <v/>
      </c>
      <c r="AD18" s="46" t="str">
        <f>IF('Datos Generales'!AD412=0,"",Índice!$G$51*'Datos Generales'!AD412)</f>
        <v/>
      </c>
      <c r="AE18" s="46" t="str">
        <f>IF('Datos Generales'!AE412=0,"",Índice!$G$51*'Datos Generales'!AE412)</f>
        <v/>
      </c>
      <c r="AF18" s="46" t="str">
        <f>IF('Datos Generales'!AF412=0,"",Índice!$G$51*'Datos Generales'!AF412)</f>
        <v/>
      </c>
      <c r="AG18" s="46" t="str">
        <f>IF('Datos Generales'!AG412=0,"",Índice!$G$51*'Datos Generales'!AG412)</f>
        <v/>
      </c>
      <c r="AH18" s="46" t="str">
        <f>IF('Datos Generales'!AH412=0,"",Índice!$G$51*'Datos Generales'!AH412)</f>
        <v/>
      </c>
      <c r="AI18" s="46" t="str">
        <f>IF('Datos Generales'!AI412=0,"",Índice!$G$51*'Datos Generales'!AI412)</f>
        <v/>
      </c>
      <c r="AJ18" s="46" t="str">
        <f>IF('Datos Generales'!AJ412=0,"",Índice!$G$51*'Datos Generales'!AJ412)</f>
        <v/>
      </c>
      <c r="AK18" s="46" t="str">
        <f>IF('Datos Generales'!AK412=0,"",Índice!$G$51*'Datos Generales'!AK412)</f>
        <v/>
      </c>
      <c r="AL18" s="46" t="str">
        <f>IF('Datos Generales'!AL412=0,"",Índice!$G$51*'Datos Generales'!AL412)</f>
        <v/>
      </c>
      <c r="AM18" s="46" t="str">
        <f>IF('Datos Generales'!AM412=0,"",Índice!$G$51*'Datos Generales'!AM412)</f>
        <v/>
      </c>
      <c r="AN18" s="46" t="str">
        <f>IF('Datos Generales'!AN412=0,"",Índice!$G$51*'Datos Generales'!AN412)</f>
        <v/>
      </c>
      <c r="AO18" s="46" t="str">
        <f>IF('Datos Generales'!AO412=0,"",Índice!$G$51*'Datos Generales'!AO412)</f>
        <v/>
      </c>
      <c r="AP18" s="46" t="str">
        <f>IF('Datos Generales'!AP412=0,"",Índice!$G$51*'Datos Generales'!AP412)</f>
        <v/>
      </c>
      <c r="AQ18" s="46">
        <f>IF('Datos Generales'!AQ412=0,"",Índice!$G$51*'Datos Generales'!AQ412)</f>
        <v>-307150.66150006012</v>
      </c>
      <c r="AS18" s="46">
        <f>Índice!$F$51*'Datos Generales'!AS412</f>
        <v>-134092.6336313248</v>
      </c>
      <c r="AT18" s="74">
        <f t="shared" si="0"/>
        <v>1.2905856435376029</v>
      </c>
      <c r="AV18" s="75">
        <f t="shared" si="1"/>
        <v>1.3611808262597457E-2</v>
      </c>
      <c r="AW18" s="75">
        <f t="shared" si="2"/>
        <v>1.0669519352033727E-2</v>
      </c>
    </row>
    <row r="19" spans="2:49">
      <c r="B19" s="73" t="s">
        <v>302</v>
      </c>
      <c r="C19" s="46">
        <f>IF('Datos Generales'!C413=0,"",Índice!$G$51*'Datos Generales'!C413)</f>
        <v>-38778.894223630152</v>
      </c>
      <c r="D19" s="46" t="str">
        <f>IF('Datos Generales'!D413=0,"",Índice!$G$51*'Datos Generales'!D413)</f>
        <v/>
      </c>
      <c r="E19" s="46">
        <f>IF('Datos Generales'!E413=0,"",Índice!$G$51*'Datos Generales'!E413)</f>
        <v>-107560.55690986483</v>
      </c>
      <c r="F19" s="46">
        <f>IF('Datos Generales'!F413=0,"",Índice!$G$51*'Datos Generales'!F413)</f>
        <v>105183.32673365342</v>
      </c>
      <c r="G19" s="46" t="str">
        <f>IF('Datos Generales'!G413=0,"",Índice!$G$51*'Datos Generales'!G413)</f>
        <v/>
      </c>
      <c r="H19" s="46">
        <f>IF('Datos Generales'!H413=0,"",Índice!$G$51*'Datos Generales'!H413)</f>
        <v>-7576.3146915945999</v>
      </c>
      <c r="I19" s="46">
        <f>IF('Datos Generales'!I413=0,"",Índice!$G$51*'Datos Generales'!I413)</f>
        <v>-18592.712539156135</v>
      </c>
      <c r="J19" s="46">
        <f>IF('Datos Generales'!J413=0,"",Índice!$G$51*'Datos Generales'!J413)</f>
        <v>-32.394411013922969</v>
      </c>
      <c r="K19" s="46" t="str">
        <f>IF('Datos Generales'!K413=0,"",Índice!$G$51*'Datos Generales'!K413)</f>
        <v/>
      </c>
      <c r="L19" s="46">
        <f>IF('Datos Generales'!L413=0,"",Índice!$G$51*'Datos Generales'!L413)</f>
        <v>-11104.963194999327</v>
      </c>
      <c r="M19" s="46" t="str">
        <f>IF('Datos Generales'!M413=0,"",Índice!$G$51*'Datos Generales'!M413)</f>
        <v/>
      </c>
      <c r="N19" s="46" t="str">
        <f>IF('Datos Generales'!N413=0,"",Índice!$G$51*'Datos Generales'!N413)</f>
        <v/>
      </c>
      <c r="O19" s="46" t="str">
        <f>IF('Datos Generales'!O413=0,"",Índice!$G$51*'Datos Generales'!O413)</f>
        <v/>
      </c>
      <c r="P19" s="46">
        <f>IF('Datos Generales'!P413=0,"",Índice!$G$51*'Datos Generales'!P413)</f>
        <v>-7473.2536186280677</v>
      </c>
      <c r="Q19" s="46" t="str">
        <f>IF('Datos Generales'!Q413=0,"",Índice!$G$51*'Datos Generales'!Q413)</f>
        <v/>
      </c>
      <c r="R19" s="46">
        <f>IF('Datos Generales'!R413=0,"",Índice!$G$51*'Datos Generales'!R413)</f>
        <v>-22833.640336300832</v>
      </c>
      <c r="S19" s="46" t="str">
        <f>IF('Datos Generales'!S413=0,"",Índice!$G$51*'Datos Generales'!S413)</f>
        <v/>
      </c>
      <c r="T19" s="46">
        <f>IF('Datos Generales'!T413=0,"",Índice!$G$51*'Datos Generales'!T413)</f>
        <v>-12231.342940581668</v>
      </c>
      <c r="U19" s="46" t="str">
        <f>IF('Datos Generales'!U413=0,"",Índice!$G$51*'Datos Generales'!U413)</f>
        <v/>
      </c>
      <c r="V19" s="46">
        <f>IF('Datos Generales'!V413=0,"",Índice!$G$51*'Datos Generales'!V413)</f>
        <v>-3292.9161864221014</v>
      </c>
      <c r="W19" s="46" t="str">
        <f>IF('Datos Generales'!W413=0,"",Índice!$G$51*'Datos Generales'!W413)</f>
        <v/>
      </c>
      <c r="X19" s="46" t="str">
        <f>IF('Datos Generales'!X413=0,"",Índice!$G$51*'Datos Generales'!X413)</f>
        <v/>
      </c>
      <c r="Y19" s="46">
        <f>IF('Datos Generales'!Y413=0,"",Índice!$G$51*'Datos Generales'!Y413)</f>
        <v>-25080.562426169614</v>
      </c>
      <c r="Z19" s="46" t="str">
        <f>IF('Datos Generales'!Z413=0,"",Índice!$G$51*'Datos Generales'!Z413)</f>
        <v/>
      </c>
      <c r="AA19" s="46">
        <f>IF('Datos Generales'!AA413=0,"",Índice!$G$51*'Datos Generales'!AA413)</f>
        <v>482.29223382665936</v>
      </c>
      <c r="AB19" s="46">
        <f>IF('Datos Generales'!AB413=0,"",Índice!$G$51*'Datos Generales'!AB413)</f>
        <v>-45367.334059298119</v>
      </c>
      <c r="AC19" s="46">
        <f>IF('Datos Generales'!AC413=0,"",Índice!$G$51*'Datos Generales'!AC413)</f>
        <v>-1237.5283727310652</v>
      </c>
      <c r="AD19" s="46">
        <f>IF('Datos Generales'!AD413=0,"",Índice!$G$51*'Datos Generales'!AD413)</f>
        <v>-18401.970004454783</v>
      </c>
      <c r="AE19" s="46" t="str">
        <f>IF('Datos Generales'!AE413=0,"",Índice!$G$51*'Datos Generales'!AE413)</f>
        <v/>
      </c>
      <c r="AF19" s="46" t="str">
        <f>IF('Datos Generales'!AF413=0,"",Índice!$G$51*'Datos Generales'!AF413)</f>
        <v/>
      </c>
      <c r="AG19" s="46" t="str">
        <f>IF('Datos Generales'!AG413=0,"",Índice!$G$51*'Datos Generales'!AG413)</f>
        <v/>
      </c>
      <c r="AH19" s="46" t="str">
        <f>IF('Datos Generales'!AH413=0,"",Índice!$G$51*'Datos Generales'!AH413)</f>
        <v/>
      </c>
      <c r="AI19" s="46" t="str">
        <f>IF('Datos Generales'!AI413=0,"",Índice!$G$51*'Datos Generales'!AI413)</f>
        <v/>
      </c>
      <c r="AJ19" s="46" t="str">
        <f>IF('Datos Generales'!AJ413=0,"",Índice!$G$51*'Datos Generales'!AJ413)</f>
        <v/>
      </c>
      <c r="AK19" s="46" t="str">
        <f>IF('Datos Generales'!AK413=0,"",Índice!$G$51*'Datos Generales'!AK413)</f>
        <v/>
      </c>
      <c r="AL19" s="46" t="str">
        <f>IF('Datos Generales'!AL413=0,"",Índice!$G$51*'Datos Generales'!AL413)</f>
        <v/>
      </c>
      <c r="AM19" s="46" t="str">
        <f>IF('Datos Generales'!AM413=0,"",Índice!$G$51*'Datos Generales'!AM413)</f>
        <v/>
      </c>
      <c r="AN19" s="46" t="str">
        <f>IF('Datos Generales'!AN413=0,"",Índice!$G$51*'Datos Generales'!AN413)</f>
        <v/>
      </c>
      <c r="AO19" s="46" t="str">
        <f>IF('Datos Generales'!AO413=0,"",Índice!$G$51*'Datos Generales'!AO413)</f>
        <v/>
      </c>
      <c r="AP19" s="46" t="str">
        <f>IF('Datos Generales'!AP413=0,"",Índice!$G$51*'Datos Generales'!AP413)</f>
        <v/>
      </c>
      <c r="AQ19" s="46">
        <f>IF('Datos Generales'!AQ413=0,"",Índice!$G$51*'Datos Generales'!AQ413)</f>
        <v>-213898.76494736515</v>
      </c>
      <c r="AS19" s="46">
        <f>Índice!$F$51*'Datos Generales'!AS413</f>
        <v>-317535.9492441488</v>
      </c>
      <c r="AT19" s="74">
        <f t="shared" si="0"/>
        <v>-0.3263793738739752</v>
      </c>
      <c r="AV19" s="75">
        <f t="shared" si="1"/>
        <v>9.4792209199567896E-3</v>
      </c>
      <c r="AW19" s="75">
        <f t="shared" si="2"/>
        <v>2.5265787267194067E-2</v>
      </c>
    </row>
    <row r="20" spans="2:49">
      <c r="B20" s="73" t="s">
        <v>303</v>
      </c>
      <c r="C20" s="46" t="str">
        <f>IF('Datos Generales'!C414=0,"",Índice!$G$51*'Datos Generales'!C414)</f>
        <v/>
      </c>
      <c r="D20" s="46" t="str">
        <f>IF('Datos Generales'!D414=0,"",Índice!$G$51*'Datos Generales'!D414)</f>
        <v/>
      </c>
      <c r="E20" s="46">
        <f>IF('Datos Generales'!E414=0,"",Índice!$G$51*'Datos Generales'!E414)</f>
        <v>-781209.27638045291</v>
      </c>
      <c r="F20" s="46" t="str">
        <f>IF('Datos Generales'!F414=0,"",Índice!$G$51*'Datos Generales'!F414)</f>
        <v/>
      </c>
      <c r="G20" s="46" t="str">
        <f>IF('Datos Generales'!G414=0,"",Índice!$G$51*'Datos Generales'!G414)</f>
        <v/>
      </c>
      <c r="H20" s="46">
        <f>IF('Datos Generales'!H414=0,"",Índice!$G$51*'Datos Generales'!H414)</f>
        <v>-32663.951959044269</v>
      </c>
      <c r="I20" s="46">
        <f>IF('Datos Generales'!I414=0,"",Índice!$G$51*'Datos Generales'!I414)</f>
        <v>-375616.11252925661</v>
      </c>
      <c r="J20" s="46" t="str">
        <f>IF('Datos Generales'!J414=0,"",Índice!$G$51*'Datos Generales'!J414)</f>
        <v/>
      </c>
      <c r="K20" s="46" t="str">
        <f>IF('Datos Generales'!K414=0,"",Índice!$G$51*'Datos Generales'!K414)</f>
        <v/>
      </c>
      <c r="L20" s="46">
        <f>IF('Datos Generales'!L414=0,"",Índice!$G$51*'Datos Generales'!L414)</f>
        <v>-264263.88230885088</v>
      </c>
      <c r="M20" s="46" t="str">
        <f>IF('Datos Generales'!M414=0,"",Índice!$G$51*'Datos Generales'!M414)</f>
        <v/>
      </c>
      <c r="N20" s="46" t="str">
        <f>IF('Datos Generales'!N414=0,"",Índice!$G$51*'Datos Generales'!N414)</f>
        <v/>
      </c>
      <c r="O20" s="46" t="str">
        <f>IF('Datos Generales'!O414=0,"",Índice!$G$51*'Datos Generales'!O414)</f>
        <v/>
      </c>
      <c r="P20" s="46">
        <f>IF('Datos Generales'!P414=0,"",Índice!$G$51*'Datos Generales'!P414)</f>
        <v>-91079.648708466208</v>
      </c>
      <c r="Q20" s="46" t="str">
        <f>IF('Datos Generales'!Q414=0,"",Índice!$G$51*'Datos Generales'!Q414)</f>
        <v/>
      </c>
      <c r="R20" s="46">
        <f>IF('Datos Generales'!R414=0,"",Índice!$G$51*'Datos Generales'!R414)</f>
        <v>-342662.15767106722</v>
      </c>
      <c r="S20" s="46" t="str">
        <f>IF('Datos Generales'!S414=0,"",Índice!$G$51*'Datos Generales'!S414)</f>
        <v/>
      </c>
      <c r="T20" s="46">
        <f>IF('Datos Generales'!T414=0,"",Índice!$G$51*'Datos Generales'!T414)</f>
        <v>-738927.74057601055</v>
      </c>
      <c r="U20" s="46" t="str">
        <f>IF('Datos Generales'!U414=0,"",Índice!$G$51*'Datos Generales'!U414)</f>
        <v/>
      </c>
      <c r="V20" s="46">
        <f>IF('Datos Generales'!V414=0,"",Índice!$G$51*'Datos Generales'!V414)</f>
        <v>-123922.94107664349</v>
      </c>
      <c r="W20" s="46" t="str">
        <f>IF('Datos Generales'!W414=0,"",Índice!$G$51*'Datos Generales'!W414)</f>
        <v/>
      </c>
      <c r="X20" s="46" t="str">
        <f>IF('Datos Generales'!X414=0,"",Índice!$G$51*'Datos Generales'!X414)</f>
        <v/>
      </c>
      <c r="Y20" s="46">
        <f>IF('Datos Generales'!Y414=0,"",Índice!$G$51*'Datos Generales'!Y414)</f>
        <v>-295271.1021736252</v>
      </c>
      <c r="Z20" s="46" t="str">
        <f>IF('Datos Generales'!Z414=0,"",Índice!$G$51*'Datos Generales'!Z414)</f>
        <v/>
      </c>
      <c r="AA20" s="46">
        <f>IF('Datos Generales'!AA414=0,"",Índice!$G$51*'Datos Generales'!AA414)</f>
        <v>-61951.195367024695</v>
      </c>
      <c r="AB20" s="46">
        <f>IF('Datos Generales'!AB414=0,"",Índice!$G$51*'Datos Generales'!AB414)</f>
        <v>-453242.97664420417</v>
      </c>
      <c r="AC20" s="46">
        <f>IF('Datos Generales'!AC414=0,"",Índice!$G$51*'Datos Generales'!AC414)</f>
        <v>-38797.544211962864</v>
      </c>
      <c r="AD20" s="46" t="str">
        <f>IF('Datos Generales'!AD414=0,"",Índice!$G$51*'Datos Generales'!AD414)</f>
        <v/>
      </c>
      <c r="AE20" s="46" t="str">
        <f>IF('Datos Generales'!AE414=0,"",Índice!$G$51*'Datos Generales'!AE414)</f>
        <v/>
      </c>
      <c r="AF20" s="46" t="str">
        <f>IF('Datos Generales'!AF414=0,"",Índice!$G$51*'Datos Generales'!AF414)</f>
        <v/>
      </c>
      <c r="AG20" s="46" t="str">
        <f>IF('Datos Generales'!AG414=0,"",Índice!$G$51*'Datos Generales'!AG414)</f>
        <v/>
      </c>
      <c r="AH20" s="46" t="str">
        <f>IF('Datos Generales'!AH414=0,"",Índice!$G$51*'Datos Generales'!AH414)</f>
        <v/>
      </c>
      <c r="AI20" s="46" t="str">
        <f>IF('Datos Generales'!AI414=0,"",Índice!$G$51*'Datos Generales'!AI414)</f>
        <v/>
      </c>
      <c r="AJ20" s="46" t="str">
        <f>IF('Datos Generales'!AJ414=0,"",Índice!$G$51*'Datos Generales'!AJ414)</f>
        <v/>
      </c>
      <c r="AK20" s="46" t="str">
        <f>IF('Datos Generales'!AK414=0,"",Índice!$G$51*'Datos Generales'!AK414)</f>
        <v/>
      </c>
      <c r="AL20" s="46" t="str">
        <f>IF('Datos Generales'!AL414=0,"",Índice!$G$51*'Datos Generales'!AL414)</f>
        <v/>
      </c>
      <c r="AM20" s="46" t="str">
        <f>IF('Datos Generales'!AM414=0,"",Índice!$G$51*'Datos Generales'!AM414)</f>
        <v/>
      </c>
      <c r="AN20" s="46" t="str">
        <f>IF('Datos Generales'!AN414=0,"",Índice!$G$51*'Datos Generales'!AN414)</f>
        <v/>
      </c>
      <c r="AO20" s="46" t="str">
        <f>IF('Datos Generales'!AO414=0,"",Índice!$G$51*'Datos Generales'!AO414)</f>
        <v/>
      </c>
      <c r="AP20" s="46" t="str">
        <f>IF('Datos Generales'!AP414=0,"",Índice!$G$51*'Datos Generales'!AP414)</f>
        <v/>
      </c>
      <c r="AQ20" s="46">
        <f>IF('Datos Generales'!AQ414=0,"",Índice!$G$51*'Datos Generales'!AQ414)</f>
        <v>-3599608.5296066087</v>
      </c>
      <c r="AS20" s="46">
        <f>Índice!$F$51*'Datos Generales'!AS414</f>
        <v>-3342003.5002460042</v>
      </c>
      <c r="AT20" s="74">
        <f t="shared" si="0"/>
        <v>7.7081017222645709E-2</v>
      </c>
      <c r="AV20" s="75">
        <f t="shared" si="1"/>
        <v>0.1595216526186968</v>
      </c>
      <c r="AW20" s="75">
        <f t="shared" si="2"/>
        <v>0.26591744866818234</v>
      </c>
    </row>
    <row r="21" spans="2:49">
      <c r="B21" s="73" t="s">
        <v>304</v>
      </c>
      <c r="C21" s="46" t="str">
        <f>IF('Datos Generales'!C415=0,"",Índice!$G$51*'Datos Generales'!C415)</f>
        <v/>
      </c>
      <c r="D21" s="46" t="str">
        <f>IF('Datos Generales'!D415=0,"",Índice!$G$51*'Datos Generales'!D415)</f>
        <v/>
      </c>
      <c r="E21" s="46">
        <f>IF('Datos Generales'!E415=0,"",Índice!$G$51*'Datos Generales'!E415)</f>
        <v>-256517.56435571794</v>
      </c>
      <c r="F21" s="46" t="str">
        <f>IF('Datos Generales'!F415=0,"",Índice!$G$51*'Datos Generales'!F415)</f>
        <v/>
      </c>
      <c r="G21" s="46" t="str">
        <f>IF('Datos Generales'!G415=0,"",Índice!$G$51*'Datos Generales'!G415)</f>
        <v/>
      </c>
      <c r="H21" s="46">
        <f>IF('Datos Generales'!H415=0,"",Índice!$G$51*'Datos Generales'!H415)</f>
        <v>-1174.6399049646091</v>
      </c>
      <c r="I21" s="46">
        <f>IF('Datos Generales'!I415=0,"",Índice!$G$51*'Datos Generales'!I415)</f>
        <v>-101243.58298979641</v>
      </c>
      <c r="J21" s="46" t="str">
        <f>IF('Datos Generales'!J415=0,"",Índice!$G$51*'Datos Generales'!J415)</f>
        <v/>
      </c>
      <c r="K21" s="46" t="str">
        <f>IF('Datos Generales'!K415=0,"",Índice!$G$51*'Datos Generales'!K415)</f>
        <v/>
      </c>
      <c r="L21" s="46">
        <f>IF('Datos Generales'!L415=0,"",Índice!$G$51*'Datos Generales'!L415)</f>
        <v>-15335.903083700439</v>
      </c>
      <c r="M21" s="46" t="str">
        <f>IF('Datos Generales'!M415=0,"",Índice!$G$51*'Datos Generales'!M415)</f>
        <v/>
      </c>
      <c r="N21" s="46" t="str">
        <f>IF('Datos Generales'!N415=0,"",Índice!$G$51*'Datos Generales'!N415)</f>
        <v/>
      </c>
      <c r="O21" s="46" t="str">
        <f>IF('Datos Generales'!O415=0,"",Índice!$G$51*'Datos Generales'!O415)</f>
        <v/>
      </c>
      <c r="P21" s="46">
        <f>IF('Datos Generales'!P415=0,"",Índice!$G$51*'Datos Generales'!P415)</f>
        <v>-23481.749528005035</v>
      </c>
      <c r="Q21" s="46">
        <f>IF('Datos Generales'!Q415=0,"",Índice!$G$51*'Datos Generales'!Q415)</f>
        <v>-19.754845461423692</v>
      </c>
      <c r="R21" s="46">
        <f>IF('Datos Generales'!R415=0,"",Índice!$G$51*'Datos Generales'!R415)</f>
        <v>-368842.05669596454</v>
      </c>
      <c r="S21" s="46" t="str">
        <f>IF('Datos Generales'!S415=0,"",Índice!$G$51*'Datos Generales'!S415)</f>
        <v/>
      </c>
      <c r="T21" s="46">
        <f>IF('Datos Generales'!T415=0,"",Índice!$G$51*'Datos Generales'!T415)</f>
        <v>-117705.99840193464</v>
      </c>
      <c r="U21" s="46" t="str">
        <f>IF('Datos Generales'!U415=0,"",Índice!$G$51*'Datos Generales'!U415)</f>
        <v/>
      </c>
      <c r="V21" s="46">
        <f>IF('Datos Generales'!V415=0,"",Índice!$G$51*'Datos Generales'!V415)</f>
        <v>-104590.41620409981</v>
      </c>
      <c r="W21" s="46" t="str">
        <f>IF('Datos Generales'!W415=0,"",Índice!$G$51*'Datos Generales'!W415)</f>
        <v/>
      </c>
      <c r="X21" s="46" t="str">
        <f>IF('Datos Generales'!X415=0,"",Índice!$G$51*'Datos Generales'!X415)</f>
        <v/>
      </c>
      <c r="Y21" s="46">
        <f>IF('Datos Generales'!Y415=0,"",Índice!$G$51*'Datos Generales'!Y415)</f>
        <v>-363929.15201242763</v>
      </c>
      <c r="Z21" s="46" t="str">
        <f>IF('Datos Generales'!Z415=0,"",Índice!$G$51*'Datos Generales'!Z415)</f>
        <v/>
      </c>
      <c r="AA21" s="46">
        <f>IF('Datos Generales'!AA415=0,"",Índice!$G$51*'Datos Generales'!AA415)</f>
        <v>-109404.1461310555</v>
      </c>
      <c r="AB21" s="46">
        <f>IF('Datos Generales'!AB415=0,"",Índice!$G$51*'Datos Generales'!AB415)</f>
        <v>-216813.05287050721</v>
      </c>
      <c r="AC21" s="46">
        <f>IF('Datos Generales'!AC415=0,"",Índice!$G$51*'Datos Generales'!AC415)</f>
        <v>-28953.134612257018</v>
      </c>
      <c r="AD21" s="46" t="str">
        <f>IF('Datos Generales'!AD415=0,"",Índice!$G$51*'Datos Generales'!AD415)</f>
        <v/>
      </c>
      <c r="AE21" s="46" t="str">
        <f>IF('Datos Generales'!AE415=0,"",Índice!$G$51*'Datos Generales'!AE415)</f>
        <v/>
      </c>
      <c r="AF21" s="46" t="str">
        <f>IF('Datos Generales'!AF415=0,"",Índice!$G$51*'Datos Generales'!AF415)</f>
        <v/>
      </c>
      <c r="AG21" s="46" t="str">
        <f>IF('Datos Generales'!AG415=0,"",Índice!$G$51*'Datos Generales'!AG415)</f>
        <v/>
      </c>
      <c r="AH21" s="46" t="str">
        <f>IF('Datos Generales'!AH415=0,"",Índice!$G$51*'Datos Generales'!AH415)</f>
        <v/>
      </c>
      <c r="AI21" s="46" t="str">
        <f>IF('Datos Generales'!AI415=0,"",Índice!$G$51*'Datos Generales'!AI415)</f>
        <v/>
      </c>
      <c r="AJ21" s="46" t="str">
        <f>IF('Datos Generales'!AJ415=0,"",Índice!$G$51*'Datos Generales'!AJ415)</f>
        <v/>
      </c>
      <c r="AK21" s="46" t="str">
        <f>IF('Datos Generales'!AK415=0,"",Índice!$G$51*'Datos Generales'!AK415)</f>
        <v/>
      </c>
      <c r="AL21" s="46" t="str">
        <f>IF('Datos Generales'!AL415=0,"",Índice!$G$51*'Datos Generales'!AL415)</f>
        <v/>
      </c>
      <c r="AM21" s="46" t="str">
        <f>IF('Datos Generales'!AM415=0,"",Índice!$G$51*'Datos Generales'!AM415)</f>
        <v/>
      </c>
      <c r="AN21" s="46" t="str">
        <f>IF('Datos Generales'!AN415=0,"",Índice!$G$51*'Datos Generales'!AN415)</f>
        <v/>
      </c>
      <c r="AO21" s="46" t="str">
        <f>IF('Datos Generales'!AO415=0,"",Índice!$G$51*'Datos Generales'!AO415)</f>
        <v/>
      </c>
      <c r="AP21" s="46" t="str">
        <f>IF('Datos Generales'!AP415=0,"",Índice!$G$51*'Datos Generales'!AP415)</f>
        <v/>
      </c>
      <c r="AQ21" s="46">
        <f>IF('Datos Generales'!AQ415=0,"",Índice!$G$51*'Datos Generales'!AQ415)</f>
        <v>-1708011.1516358925</v>
      </c>
      <c r="AS21" s="46">
        <f>Índice!$F$51*'Datos Generales'!AS415</f>
        <v>-1420590.0075331582</v>
      </c>
      <c r="AT21" s="74">
        <f t="shared" si="0"/>
        <v>0.20232519064514509</v>
      </c>
      <c r="AV21" s="75">
        <f t="shared" si="1"/>
        <v>7.5692886978989918E-2</v>
      </c>
      <c r="AW21" s="75">
        <f t="shared" si="2"/>
        <v>0.11303389430290081</v>
      </c>
    </row>
    <row r="22" spans="2:49">
      <c r="B22" s="73" t="s">
        <v>305</v>
      </c>
      <c r="C22" s="46" t="str">
        <f>IF('Datos Generales'!C416=0,"",Índice!$G$51*'Datos Generales'!C416)</f>
        <v/>
      </c>
      <c r="D22" s="46" t="str">
        <f>IF('Datos Generales'!D416=0,"",Índice!$G$51*'Datos Generales'!D416)</f>
        <v/>
      </c>
      <c r="E22" s="46" t="str">
        <f>IF('Datos Generales'!E416=0,"",Índice!$G$51*'Datos Generales'!E416)</f>
        <v/>
      </c>
      <c r="F22" s="46" t="str">
        <f>IF('Datos Generales'!F416=0,"",Índice!$G$51*'Datos Generales'!F416)</f>
        <v/>
      </c>
      <c r="G22" s="46" t="str">
        <f>IF('Datos Generales'!G416=0,"",Índice!$G$51*'Datos Generales'!G416)</f>
        <v/>
      </c>
      <c r="H22" s="46" t="str">
        <f>IF('Datos Generales'!H416=0,"",Índice!$G$51*'Datos Generales'!H416)</f>
        <v/>
      </c>
      <c r="I22" s="46">
        <f>IF('Datos Generales'!I416=0,"",Índice!$G$51*'Datos Generales'!I416)</f>
        <v>-292.34519625798146</v>
      </c>
      <c r="J22" s="46" t="str">
        <f>IF('Datos Generales'!J416=0,"",Índice!$G$51*'Datos Generales'!J416)</f>
        <v/>
      </c>
      <c r="K22" s="46" t="str">
        <f>IF('Datos Generales'!K416=0,"",Índice!$G$51*'Datos Generales'!K416)</f>
        <v/>
      </c>
      <c r="L22" s="46" t="str">
        <f>IF('Datos Generales'!L416=0,"",Índice!$G$51*'Datos Generales'!L416)</f>
        <v/>
      </c>
      <c r="M22" s="46" t="str">
        <f>IF('Datos Generales'!M416=0,"",Índice!$G$51*'Datos Generales'!M416)</f>
        <v/>
      </c>
      <c r="N22" s="46" t="str">
        <f>IF('Datos Generales'!N416=0,"",Índice!$G$51*'Datos Generales'!N416)</f>
        <v/>
      </c>
      <c r="O22" s="46" t="str">
        <f>IF('Datos Generales'!O416=0,"",Índice!$G$51*'Datos Generales'!O416)</f>
        <v/>
      </c>
      <c r="P22" s="46" t="str">
        <f>IF('Datos Generales'!P416=0,"",Índice!$G$51*'Datos Generales'!P416)</f>
        <v/>
      </c>
      <c r="Q22" s="46" t="str">
        <f>IF('Datos Generales'!Q416=0,"",Índice!$G$51*'Datos Generales'!Q416)</f>
        <v/>
      </c>
      <c r="R22" s="46">
        <f>IF('Datos Generales'!R416=0,"",Índice!$G$51*'Datos Generales'!R416)</f>
        <v>11.313736998041309</v>
      </c>
      <c r="S22" s="46" t="str">
        <f>IF('Datos Generales'!S416=0,"",Índice!$G$51*'Datos Generales'!S416)</f>
        <v/>
      </c>
      <c r="T22" s="46">
        <f>IF('Datos Generales'!T416=0,"",Índice!$G$51*'Datos Generales'!T416)</f>
        <v>6364.2422271091282</v>
      </c>
      <c r="U22" s="46" t="str">
        <f>IF('Datos Generales'!U416=0,"",Índice!$G$51*'Datos Generales'!U416)</f>
        <v/>
      </c>
      <c r="V22" s="46">
        <f>IF('Datos Generales'!V416=0,"",Índice!$G$51*'Datos Generales'!V416)</f>
        <v>-57298.774580861398</v>
      </c>
      <c r="W22" s="46" t="str">
        <f>IF('Datos Generales'!W416=0,"",Índice!$G$51*'Datos Generales'!W416)</f>
        <v/>
      </c>
      <c r="X22" s="46">
        <f>IF('Datos Generales'!X416=0,"",Índice!$G$51*'Datos Generales'!X416)</f>
        <v>-2537.2381046662094</v>
      </c>
      <c r="Y22" s="46">
        <f>IF('Datos Generales'!Y416=0,"",Índice!$G$51*'Datos Generales'!Y416)</f>
        <v>-253404.76850224039</v>
      </c>
      <c r="Z22" s="46" t="str">
        <f>IF('Datos Generales'!Z416=0,"",Índice!$G$51*'Datos Generales'!Z416)</f>
        <v/>
      </c>
      <c r="AA22" s="46" t="str">
        <f>IF('Datos Generales'!AA416=0,"",Índice!$G$51*'Datos Generales'!AA416)</f>
        <v/>
      </c>
      <c r="AB22" s="46">
        <f>IF('Datos Generales'!AB416=0,"",Índice!$G$51*'Datos Generales'!AB416)</f>
        <v>-40475.998967621497</v>
      </c>
      <c r="AC22" s="46" t="str">
        <f>IF('Datos Generales'!AC416=0,"",Índice!$G$51*'Datos Generales'!AC416)</f>
        <v/>
      </c>
      <c r="AD22" s="46" t="str">
        <f>IF('Datos Generales'!AD416=0,"",Índice!$G$51*'Datos Generales'!AD416)</f>
        <v/>
      </c>
      <c r="AE22" s="46" t="str">
        <f>IF('Datos Generales'!AE416=0,"",Índice!$G$51*'Datos Generales'!AE416)</f>
        <v/>
      </c>
      <c r="AF22" s="46" t="str">
        <f>IF('Datos Generales'!AF416=0,"",Índice!$G$51*'Datos Generales'!AF416)</f>
        <v/>
      </c>
      <c r="AG22" s="46" t="str">
        <f>IF('Datos Generales'!AG416=0,"",Índice!$G$51*'Datos Generales'!AG416)</f>
        <v/>
      </c>
      <c r="AH22" s="46" t="str">
        <f>IF('Datos Generales'!AH416=0,"",Índice!$G$51*'Datos Generales'!AH416)</f>
        <v/>
      </c>
      <c r="AI22" s="46" t="str">
        <f>IF('Datos Generales'!AI416=0,"",Índice!$G$51*'Datos Generales'!AI416)</f>
        <v/>
      </c>
      <c r="AJ22" s="46" t="str">
        <f>IF('Datos Generales'!AJ416=0,"",Índice!$G$51*'Datos Generales'!AJ416)</f>
        <v/>
      </c>
      <c r="AK22" s="46" t="str">
        <f>IF('Datos Generales'!AK416=0,"",Índice!$G$51*'Datos Generales'!AK416)</f>
        <v/>
      </c>
      <c r="AL22" s="46" t="str">
        <f>IF('Datos Generales'!AL416=0,"",Índice!$G$51*'Datos Generales'!AL416)</f>
        <v/>
      </c>
      <c r="AM22" s="46" t="str">
        <f>IF('Datos Generales'!AM416=0,"",Índice!$G$51*'Datos Generales'!AM416)</f>
        <v/>
      </c>
      <c r="AN22" s="46" t="str">
        <f>IF('Datos Generales'!AN416=0,"",Índice!$G$51*'Datos Generales'!AN416)</f>
        <v/>
      </c>
      <c r="AO22" s="46" t="str">
        <f>IF('Datos Generales'!AO416=0,"",Índice!$G$51*'Datos Generales'!AO416)</f>
        <v/>
      </c>
      <c r="AP22" s="46" t="str">
        <f>IF('Datos Generales'!AP416=0,"",Índice!$G$51*'Datos Generales'!AP416)</f>
        <v/>
      </c>
      <c r="AQ22" s="46">
        <f>IF('Datos Generales'!AQ416=0,"",Índice!$G$51*'Datos Generales'!AQ416)</f>
        <v>-347633.56938754028</v>
      </c>
      <c r="AS22" s="46">
        <f>Índice!$F$51*'Datos Generales'!AS416</f>
        <v>93113.898699353915</v>
      </c>
      <c r="AT22" s="74">
        <f t="shared" si="0"/>
        <v>-4.7334229824269229</v>
      </c>
      <c r="AV22" s="75">
        <f t="shared" si="1"/>
        <v>1.540586456508296E-2</v>
      </c>
      <c r="AW22" s="75">
        <f t="shared" si="2"/>
        <v>-7.4089121617787511E-3</v>
      </c>
    </row>
    <row r="23" spans="2:49">
      <c r="B23" s="73" t="s">
        <v>306</v>
      </c>
      <c r="C23" s="46" t="str">
        <f>IF('Datos Generales'!C417=0,"",Índice!$G$51*'Datos Generales'!C417)</f>
        <v/>
      </c>
      <c r="D23" s="46" t="str">
        <f>IF('Datos Generales'!D417=0,"",Índice!$G$51*'Datos Generales'!D417)</f>
        <v/>
      </c>
      <c r="E23" s="46" t="str">
        <f>IF('Datos Generales'!E417=0,"",Índice!$G$51*'Datos Generales'!E417)</f>
        <v/>
      </c>
      <c r="F23" s="46" t="str">
        <f>IF('Datos Generales'!F417=0,"",Índice!$G$51*'Datos Generales'!F417)</f>
        <v/>
      </c>
      <c r="G23" s="46" t="str">
        <f>IF('Datos Generales'!G417=0,"",Índice!$G$51*'Datos Generales'!G417)</f>
        <v/>
      </c>
      <c r="H23" s="46">
        <f>IF('Datos Generales'!H417=0,"",Índice!$G$51*'Datos Generales'!H417)</f>
        <v>-50123.65560984578</v>
      </c>
      <c r="I23" s="46" t="str">
        <f>IF('Datos Generales'!I417=0,"",Índice!$G$51*'Datos Generales'!I417)</f>
        <v/>
      </c>
      <c r="J23" s="46" t="str">
        <f>IF('Datos Generales'!J417=0,"",Índice!$G$51*'Datos Generales'!J417)</f>
        <v/>
      </c>
      <c r="K23" s="46" t="str">
        <f>IF('Datos Generales'!K417=0,"",Índice!$G$51*'Datos Generales'!K417)</f>
        <v/>
      </c>
      <c r="L23" s="46" t="str">
        <f>IF('Datos Generales'!L417=0,"",Índice!$G$51*'Datos Generales'!L417)</f>
        <v/>
      </c>
      <c r="M23" s="46" t="str">
        <f>IF('Datos Generales'!M417=0,"",Índice!$G$51*'Datos Generales'!M417)</f>
        <v/>
      </c>
      <c r="N23" s="46" t="str">
        <f>IF('Datos Generales'!N417=0,"",Índice!$G$51*'Datos Generales'!N417)</f>
        <v/>
      </c>
      <c r="O23" s="46" t="str">
        <f>IF('Datos Generales'!O417=0,"",Índice!$G$51*'Datos Generales'!O417)</f>
        <v/>
      </c>
      <c r="P23" s="46" t="str">
        <f>IF('Datos Generales'!P417=0,"",Índice!$G$51*'Datos Generales'!P417)</f>
        <v/>
      </c>
      <c r="Q23" s="46" t="str">
        <f>IF('Datos Generales'!Q417=0,"",Índice!$G$51*'Datos Generales'!Q417)</f>
        <v/>
      </c>
      <c r="R23" s="46">
        <f>IF('Datos Generales'!R417=0,"",Índice!$G$51*'Datos Generales'!R417)</f>
        <v>-10743.321359628344</v>
      </c>
      <c r="S23" s="46" t="str">
        <f>IF('Datos Generales'!S417=0,"",Índice!$G$51*'Datos Generales'!S417)</f>
        <v/>
      </c>
      <c r="T23" s="46">
        <f>IF('Datos Generales'!T417=0,"",Índice!$G$51*'Datos Generales'!T417)</f>
        <v>-455.2011370305683</v>
      </c>
      <c r="U23" s="46" t="str">
        <f>IF('Datos Generales'!U417=0,"",Índice!$G$51*'Datos Generales'!U417)</f>
        <v/>
      </c>
      <c r="V23" s="46">
        <f>IF('Datos Generales'!V417=0,"",Índice!$G$51*'Datos Generales'!V417)</f>
        <v>-9330.2090920018945</v>
      </c>
      <c r="W23" s="46" t="str">
        <f>IF('Datos Generales'!W417=0,"",Índice!$G$51*'Datos Generales'!W417)</f>
        <v/>
      </c>
      <c r="X23" s="46">
        <f>IF('Datos Generales'!X417=0,"",Índice!$G$51*'Datos Generales'!X417)</f>
        <v>-5067.1399579977515</v>
      </c>
      <c r="Y23" s="46">
        <f>IF('Datos Generales'!Y417=0,"",Índice!$G$51*'Datos Generales'!Y417)</f>
        <v>-38704.68633542578</v>
      </c>
      <c r="Z23" s="46" t="str">
        <f>IF('Datos Generales'!Z417=0,"",Índice!$G$51*'Datos Generales'!Z417)</f>
        <v/>
      </c>
      <c r="AA23" s="46" t="str">
        <f>IF('Datos Generales'!AA417=0,"",Índice!$G$51*'Datos Generales'!AA417)</f>
        <v/>
      </c>
      <c r="AB23" s="46">
        <f>IF('Datos Generales'!AB417=0,"",Índice!$G$51*'Datos Generales'!AB417)</f>
        <v>-480.34768528012103</v>
      </c>
      <c r="AC23" s="46" t="str">
        <f>IF('Datos Generales'!AC417=0,"",Índice!$G$51*'Datos Generales'!AC417)</f>
        <v/>
      </c>
      <c r="AD23" s="46" t="str">
        <f>IF('Datos Generales'!AD417=0,"",Índice!$G$51*'Datos Generales'!AD417)</f>
        <v/>
      </c>
      <c r="AE23" s="46" t="str">
        <f>IF('Datos Generales'!AE417=0,"",Índice!$G$51*'Datos Generales'!AE417)</f>
        <v/>
      </c>
      <c r="AF23" s="46" t="str">
        <f>IF('Datos Generales'!AF417=0,"",Índice!$G$51*'Datos Generales'!AF417)</f>
        <v/>
      </c>
      <c r="AG23" s="46" t="str">
        <f>IF('Datos Generales'!AG417=0,"",Índice!$G$51*'Datos Generales'!AG417)</f>
        <v/>
      </c>
      <c r="AH23" s="46" t="str">
        <f>IF('Datos Generales'!AH417=0,"",Índice!$G$51*'Datos Generales'!AH417)</f>
        <v/>
      </c>
      <c r="AI23" s="46" t="str">
        <f>IF('Datos Generales'!AI417=0,"",Índice!$G$51*'Datos Generales'!AI417)</f>
        <v/>
      </c>
      <c r="AJ23" s="46" t="str">
        <f>IF('Datos Generales'!AJ417=0,"",Índice!$G$51*'Datos Generales'!AJ417)</f>
        <v/>
      </c>
      <c r="AK23" s="46" t="str">
        <f>IF('Datos Generales'!AK417=0,"",Índice!$G$51*'Datos Generales'!AK417)</f>
        <v/>
      </c>
      <c r="AL23" s="46" t="str">
        <f>IF('Datos Generales'!AL417=0,"",Índice!$G$51*'Datos Generales'!AL417)</f>
        <v/>
      </c>
      <c r="AM23" s="46" t="str">
        <f>IF('Datos Generales'!AM417=0,"",Índice!$G$51*'Datos Generales'!AM417)</f>
        <v/>
      </c>
      <c r="AN23" s="46" t="str">
        <f>IF('Datos Generales'!AN417=0,"",Índice!$G$51*'Datos Generales'!AN417)</f>
        <v/>
      </c>
      <c r="AO23" s="46" t="str">
        <f>IF('Datos Generales'!AO417=0,"",Índice!$G$51*'Datos Generales'!AO417)</f>
        <v/>
      </c>
      <c r="AP23" s="46" t="str">
        <f>IF('Datos Generales'!AP417=0,"",Índice!$G$51*'Datos Generales'!AP417)</f>
        <v/>
      </c>
      <c r="AQ23" s="46">
        <f>IF('Datos Generales'!AQ417=0,"",Índice!$G$51*'Datos Generales'!AQ417)</f>
        <v>-114904.56117721024</v>
      </c>
      <c r="AS23" s="46">
        <f>Índice!$F$51*'Datos Generales'!AS417</f>
        <v>-95337.116815114205</v>
      </c>
      <c r="AT23" s="74">
        <f t="shared" si="0"/>
        <v>0.20524476736634356</v>
      </c>
      <c r="AV23" s="75">
        <f t="shared" si="1"/>
        <v>5.0921552556766319E-3</v>
      </c>
      <c r="AW23" s="75">
        <f t="shared" si="2"/>
        <v>7.5858097889453125E-3</v>
      </c>
    </row>
    <row r="24" spans="2:49">
      <c r="B24" s="73" t="s">
        <v>307</v>
      </c>
      <c r="C24" s="46">
        <f>IF('Datos Generales'!C418=0,"",Índice!$G$51*'Datos Generales'!C418)</f>
        <v>-20935.009652031877</v>
      </c>
      <c r="D24" s="46" t="str">
        <f>IF('Datos Generales'!D418=0,"",Índice!$G$51*'Datos Generales'!D418)</f>
        <v/>
      </c>
      <c r="E24" s="46">
        <f>IF('Datos Generales'!E418=0,"",Índice!$G$51*'Datos Generales'!E418)</f>
        <v>-33439.398674878546</v>
      </c>
      <c r="F24" s="46" t="str">
        <f>IF('Datos Generales'!F418=0,"",Índice!$G$51*'Datos Generales'!F418)</f>
        <v/>
      </c>
      <c r="G24" s="46" t="str">
        <f>IF('Datos Generales'!G418=0,"",Índice!$G$51*'Datos Generales'!G418)</f>
        <v/>
      </c>
      <c r="H24" s="46">
        <f>IF('Datos Generales'!H418=0,"",Índice!$G$51*'Datos Generales'!H418)</f>
        <v>-1585.7351454168759</v>
      </c>
      <c r="I24" s="46">
        <f>IF('Datos Generales'!I418=0,"",Índice!$G$51*'Datos Generales'!I418)</f>
        <v>-13378.891748750186</v>
      </c>
      <c r="J24" s="46">
        <f>IF('Datos Generales'!J418=0,"",Índice!$G$51*'Datos Generales'!J418)</f>
        <v>-42616.770140219625</v>
      </c>
      <c r="K24" s="46" t="str">
        <f>IF('Datos Generales'!K418=0,"",Índice!$G$51*'Datos Generales'!K418)</f>
        <v/>
      </c>
      <c r="L24" s="46">
        <f>IF('Datos Generales'!L418=0,"",Índice!$G$51*'Datos Generales'!L418)</f>
        <v>-48.260159382269954</v>
      </c>
      <c r="M24" s="46" t="str">
        <f>IF('Datos Generales'!M418=0,"",Índice!$G$51*'Datos Generales'!M418)</f>
        <v/>
      </c>
      <c r="N24" s="46" t="str">
        <f>IF('Datos Generales'!N418=0,"",Índice!$G$51*'Datos Generales'!N418)</f>
        <v/>
      </c>
      <c r="O24" s="46" t="str">
        <f>IF('Datos Generales'!O418=0,"",Índice!$G$51*'Datos Generales'!O418)</f>
        <v/>
      </c>
      <c r="P24" s="46">
        <f>IF('Datos Generales'!P418=0,"",Índice!$G$51*'Datos Generales'!P418)</f>
        <v>-37768.126727996547</v>
      </c>
      <c r="Q24" s="46" t="str">
        <f>IF('Datos Generales'!Q418=0,"",Índice!$G$51*'Datos Generales'!Q418)</f>
        <v/>
      </c>
      <c r="R24" s="46">
        <f>IF('Datos Generales'!R418=0,"",Índice!$G$51*'Datos Generales'!R418)</f>
        <v>-22673.038304070822</v>
      </c>
      <c r="S24" s="46" t="str">
        <f>IF('Datos Generales'!S418=0,"",Índice!$G$51*'Datos Generales'!S418)</f>
        <v/>
      </c>
      <c r="T24" s="46">
        <f>IF('Datos Generales'!T418=0,"",Índice!$G$51*'Datos Generales'!T418)</f>
        <v>-14706.664851754689</v>
      </c>
      <c r="U24" s="46" t="str">
        <f>IF('Datos Generales'!U418=0,"",Índice!$G$51*'Datos Generales'!U418)</f>
        <v/>
      </c>
      <c r="V24" s="46">
        <f>IF('Datos Generales'!V418=0,"",Índice!$G$51*'Datos Generales'!V418)</f>
        <v>-20342.8504253258</v>
      </c>
      <c r="W24" s="46" t="str">
        <f>IF('Datos Generales'!W418=0,"",Índice!$G$51*'Datos Generales'!W418)</f>
        <v/>
      </c>
      <c r="X24" s="46">
        <f>IF('Datos Generales'!X418=0,"",Índice!$G$51*'Datos Generales'!X418)</f>
        <v>-5748.7484178445911</v>
      </c>
      <c r="Y24" s="46">
        <f>IF('Datos Generales'!Y418=0,"",Índice!$G$51*'Datos Generales'!Y418)</f>
        <v>-20881.916281601658</v>
      </c>
      <c r="Z24" s="46" t="str">
        <f>IF('Datos Generales'!Z418=0,"",Índice!$G$51*'Datos Generales'!Z418)</f>
        <v/>
      </c>
      <c r="AA24" s="46">
        <f>IF('Datos Generales'!AA418=0,"",Índice!$G$51*'Datos Generales'!AA418)</f>
        <v>-13647.593002453666</v>
      </c>
      <c r="AB24" s="46">
        <f>IF('Datos Generales'!AB418=0,"",Índice!$G$51*'Datos Generales'!AB418)</f>
        <v>-13453.889450647357</v>
      </c>
      <c r="AC24" s="46" t="str">
        <f>IF('Datos Generales'!AC418=0,"",Índice!$G$51*'Datos Generales'!AC418)</f>
        <v/>
      </c>
      <c r="AD24" s="46" t="str">
        <f>IF('Datos Generales'!AD418=0,"",Índice!$G$51*'Datos Generales'!AD418)</f>
        <v/>
      </c>
      <c r="AE24" s="46" t="str">
        <f>IF('Datos Generales'!AE418=0,"",Índice!$G$51*'Datos Generales'!AE418)</f>
        <v/>
      </c>
      <c r="AF24" s="46" t="str">
        <f>IF('Datos Generales'!AF418=0,"",Índice!$G$51*'Datos Generales'!AF418)</f>
        <v/>
      </c>
      <c r="AG24" s="46" t="str">
        <f>IF('Datos Generales'!AG418=0,"",Índice!$G$51*'Datos Generales'!AG418)</f>
        <v/>
      </c>
      <c r="AH24" s="46" t="str">
        <f>IF('Datos Generales'!AH418=0,"",Índice!$G$51*'Datos Generales'!AH418)</f>
        <v/>
      </c>
      <c r="AI24" s="46" t="str">
        <f>IF('Datos Generales'!AI418=0,"",Índice!$G$51*'Datos Generales'!AI418)</f>
        <v/>
      </c>
      <c r="AJ24" s="46" t="str">
        <f>IF('Datos Generales'!AJ418=0,"",Índice!$G$51*'Datos Generales'!AJ418)</f>
        <v/>
      </c>
      <c r="AK24" s="46" t="str">
        <f>IF('Datos Generales'!AK418=0,"",Índice!$G$51*'Datos Generales'!AK418)</f>
        <v/>
      </c>
      <c r="AL24" s="46" t="str">
        <f>IF('Datos Generales'!AL418=0,"",Índice!$G$51*'Datos Generales'!AL418)</f>
        <v/>
      </c>
      <c r="AM24" s="46" t="str">
        <f>IF('Datos Generales'!AM418=0,"",Índice!$G$51*'Datos Generales'!AM418)</f>
        <v/>
      </c>
      <c r="AN24" s="46" t="str">
        <f>IF('Datos Generales'!AN418=0,"",Índice!$G$51*'Datos Generales'!AN418)</f>
        <v/>
      </c>
      <c r="AO24" s="46" t="str">
        <f>IF('Datos Generales'!AO418=0,"",Índice!$G$51*'Datos Generales'!AO418)</f>
        <v/>
      </c>
      <c r="AP24" s="46" t="str">
        <f>IF('Datos Generales'!AP418=0,"",Índice!$G$51*'Datos Generales'!AP418)</f>
        <v/>
      </c>
      <c r="AQ24" s="46">
        <f>IF('Datos Generales'!AQ418=0,"",Índice!$G$51*'Datos Generales'!AQ418)</f>
        <v>-261226.8929823745</v>
      </c>
      <c r="AS24" s="46">
        <f>Índice!$F$51*'Datos Generales'!AS418</f>
        <v>-217787.11542177692</v>
      </c>
      <c r="AT24" s="74">
        <f t="shared" si="0"/>
        <v>0.19945981412385216</v>
      </c>
      <c r="AV24" s="75">
        <f t="shared" si="1"/>
        <v>1.1576632662760685E-2</v>
      </c>
      <c r="AW24" s="75">
        <f t="shared" si="2"/>
        <v>1.7328944772648763E-2</v>
      </c>
    </row>
    <row r="25" spans="2:49">
      <c r="B25" s="73" t="s">
        <v>308</v>
      </c>
      <c r="C25" s="46">
        <f>IF('Datos Generales'!C419=0,"",Índice!$G$51*'Datos Generales'!C419)</f>
        <v>-46060.786587564784</v>
      </c>
      <c r="D25" s="46" t="str">
        <f>IF('Datos Generales'!D419=0,"",Índice!$G$51*'Datos Generales'!D419)</f>
        <v/>
      </c>
      <c r="E25" s="46">
        <f>IF('Datos Generales'!E419=0,"",Índice!$G$51*'Datos Generales'!E419)</f>
        <v>-3775.8833111772678</v>
      </c>
      <c r="F25" s="46" t="str">
        <f>IF('Datos Generales'!F419=0,"",Índice!$G$51*'Datos Generales'!F419)</f>
        <v/>
      </c>
      <c r="G25" s="46" t="str">
        <f>IF('Datos Generales'!G419=0,"",Índice!$G$51*'Datos Generales'!G419)</f>
        <v/>
      </c>
      <c r="H25" s="46">
        <f>IF('Datos Generales'!H419=0,"",Índice!$G$51*'Datos Generales'!H419)</f>
        <v>-24350.344008315595</v>
      </c>
      <c r="I25" s="46">
        <f>IF('Datos Generales'!I419=0,"",Índice!$G$51*'Datos Generales'!I419)</f>
        <v>73825.271706465093</v>
      </c>
      <c r="J25" s="46">
        <f>IF('Datos Generales'!J419=0,"",Índice!$G$51*'Datos Generales'!J419)</f>
        <v>-13070.23886127237</v>
      </c>
      <c r="K25" s="46" t="str">
        <f>IF('Datos Generales'!K419=0,"",Índice!$G$51*'Datos Generales'!K419)</f>
        <v/>
      </c>
      <c r="L25" s="46" t="str">
        <f>IF('Datos Generales'!L419=0,"",Índice!$G$51*'Datos Generales'!L419)</f>
        <v/>
      </c>
      <c r="M25" s="46" t="str">
        <f>IF('Datos Generales'!M419=0,"",Índice!$G$51*'Datos Generales'!M419)</f>
        <v/>
      </c>
      <c r="N25" s="46" t="str">
        <f>IF('Datos Generales'!N419=0,"",Índice!$G$51*'Datos Generales'!N419)</f>
        <v/>
      </c>
      <c r="O25" s="46" t="str">
        <f>IF('Datos Generales'!O419=0,"",Índice!$G$51*'Datos Generales'!O419)</f>
        <v/>
      </c>
      <c r="P25" s="46">
        <f>IF('Datos Generales'!P419=0,"",Índice!$G$51*'Datos Generales'!P419)</f>
        <v>-3892.6326358885876</v>
      </c>
      <c r="Q25" s="46" t="str">
        <f>IF('Datos Generales'!Q419=0,"",Índice!$G$51*'Datos Generales'!Q419)</f>
        <v/>
      </c>
      <c r="R25" s="46">
        <f>IF('Datos Generales'!R419=0,"",Índice!$G$51*'Datos Generales'!R419)</f>
        <v>-20925.68465786552</v>
      </c>
      <c r="S25" s="46" t="str">
        <f>IF('Datos Generales'!S419=0,"",Índice!$G$51*'Datos Generales'!S419)</f>
        <v/>
      </c>
      <c r="T25" s="46">
        <f>IF('Datos Generales'!T419=0,"",Índice!$G$51*'Datos Generales'!T419)</f>
        <v>-4768.9611161001549</v>
      </c>
      <c r="U25" s="46" t="str">
        <f>IF('Datos Generales'!U419=0,"",Índice!$G$51*'Datos Generales'!U419)</f>
        <v/>
      </c>
      <c r="V25" s="46">
        <f>IF('Datos Generales'!V419=0,"",Índice!$G$51*'Datos Generales'!V419)</f>
        <v>-12904.687069105719</v>
      </c>
      <c r="W25" s="46" t="str">
        <f>IF('Datos Generales'!W419=0,"",Índice!$G$51*'Datos Generales'!W419)</f>
        <v/>
      </c>
      <c r="X25" s="46">
        <f>IF('Datos Generales'!X419=0,"",Índice!$G$51*'Datos Generales'!X419)</f>
        <v>-3846.4496079083019</v>
      </c>
      <c r="Y25" s="46">
        <f>IF('Datos Generales'!Y419=0,"",Índice!$G$51*'Datos Generales'!Y419)</f>
        <v>-272876.1279697296</v>
      </c>
      <c r="Z25" s="46" t="str">
        <f>IF('Datos Generales'!Z419=0,"",Índice!$G$51*'Datos Generales'!Z419)</f>
        <v/>
      </c>
      <c r="AA25" s="46">
        <f>IF('Datos Generales'!AA419=0,"",Índice!$G$51*'Datos Generales'!AA419)</f>
        <v>-3277.757546616132</v>
      </c>
      <c r="AB25" s="46">
        <f>IF('Datos Generales'!AB419=0,"",Índice!$G$51*'Datos Generales'!AB419)</f>
        <v>-591803.06496206357</v>
      </c>
      <c r="AC25" s="46" t="str">
        <f>IF('Datos Generales'!AC419=0,"",Índice!$G$51*'Datos Generales'!AC419)</f>
        <v/>
      </c>
      <c r="AD25" s="46" t="str">
        <f>IF('Datos Generales'!AD419=0,"",Índice!$G$51*'Datos Generales'!AD419)</f>
        <v/>
      </c>
      <c r="AE25" s="46" t="str">
        <f>IF('Datos Generales'!AE419=0,"",Índice!$G$51*'Datos Generales'!AE419)</f>
        <v/>
      </c>
      <c r="AF25" s="46" t="str">
        <f>IF('Datos Generales'!AF419=0,"",Índice!$G$51*'Datos Generales'!AF419)</f>
        <v/>
      </c>
      <c r="AG25" s="46" t="str">
        <f>IF('Datos Generales'!AG419=0,"",Índice!$G$51*'Datos Generales'!AG419)</f>
        <v/>
      </c>
      <c r="AH25" s="46" t="str">
        <f>IF('Datos Generales'!AH419=0,"",Índice!$G$51*'Datos Generales'!AH419)</f>
        <v/>
      </c>
      <c r="AI25" s="46" t="str">
        <f>IF('Datos Generales'!AI419=0,"",Índice!$G$51*'Datos Generales'!AI419)</f>
        <v/>
      </c>
      <c r="AJ25" s="46" t="str">
        <f>IF('Datos Generales'!AJ419=0,"",Índice!$G$51*'Datos Generales'!AJ419)</f>
        <v/>
      </c>
      <c r="AK25" s="46" t="str">
        <f>IF('Datos Generales'!AK419=0,"",Índice!$G$51*'Datos Generales'!AK419)</f>
        <v/>
      </c>
      <c r="AL25" s="46" t="str">
        <f>IF('Datos Generales'!AL419=0,"",Índice!$G$51*'Datos Generales'!AL419)</f>
        <v/>
      </c>
      <c r="AM25" s="46" t="str">
        <f>IF('Datos Generales'!AM419=0,"",Índice!$G$51*'Datos Generales'!AM419)</f>
        <v/>
      </c>
      <c r="AN25" s="46" t="str">
        <f>IF('Datos Generales'!AN419=0,"",Índice!$G$51*'Datos Generales'!AN419)</f>
        <v/>
      </c>
      <c r="AO25" s="46" t="str">
        <f>IF('Datos Generales'!AO419=0,"",Índice!$G$51*'Datos Generales'!AO419)</f>
        <v/>
      </c>
      <c r="AP25" s="46" t="str">
        <f>IF('Datos Generales'!AP419=0,"",Índice!$G$51*'Datos Generales'!AP419)</f>
        <v/>
      </c>
      <c r="AQ25" s="46">
        <f>IF('Datos Generales'!AQ419=0,"",Índice!$G$51*'Datos Generales'!AQ419)</f>
        <v>-927727.34662714251</v>
      </c>
      <c r="AS25" s="46">
        <f>Índice!$F$51*'Datos Generales'!AS419</f>
        <v>-91817.775237792433</v>
      </c>
      <c r="AT25" s="74">
        <f t="shared" si="0"/>
        <v>9.1040059424712307</v>
      </c>
      <c r="AV25" s="75">
        <f t="shared" si="1"/>
        <v>4.1113526178274185E-2</v>
      </c>
      <c r="AW25" s="75">
        <f t="shared" si="2"/>
        <v>7.305781855651893E-3</v>
      </c>
    </row>
    <row r="26" spans="2:49">
      <c r="B26" s="73" t="s">
        <v>309</v>
      </c>
      <c r="C26" s="46">
        <f>IF('Datos Generales'!C420=0,"",Índice!$G$51*'Datos Generales'!C420)</f>
        <v>-769.11314444106597</v>
      </c>
      <c r="D26" s="46" t="str">
        <f>IF('Datos Generales'!D420=0,"",Índice!$G$51*'Datos Generales'!D420)</f>
        <v/>
      </c>
      <c r="E26" s="46">
        <f>IF('Datos Generales'!E420=0,"",Índice!$G$51*'Datos Generales'!E420)</f>
        <v>-239.79797024487172</v>
      </c>
      <c r="F26" s="46" t="str">
        <f>IF('Datos Generales'!F420=0,"",Índice!$G$51*'Datos Generales'!F420)</f>
        <v/>
      </c>
      <c r="G26" s="46" t="str">
        <f>IF('Datos Generales'!G420=0,"",Índice!$G$51*'Datos Generales'!G420)</f>
        <v/>
      </c>
      <c r="H26" s="46">
        <f>IF('Datos Generales'!H420=0,"",Índice!$G$51*'Datos Generales'!H420)</f>
        <v>841.01724637783639</v>
      </c>
      <c r="I26" s="46">
        <f>IF('Datos Generales'!I420=0,"",Índice!$G$51*'Datos Generales'!I420)</f>
        <v>-53152.245776794109</v>
      </c>
      <c r="J26" s="46">
        <f>IF('Datos Generales'!J420=0,"",Índice!$G$51*'Datos Generales'!J420)</f>
        <v>-4644.1122605553628</v>
      </c>
      <c r="K26" s="46" t="str">
        <f>IF('Datos Generales'!K420=0,"",Índice!$G$51*'Datos Generales'!K420)</f>
        <v/>
      </c>
      <c r="L26" s="46" t="str">
        <f>IF('Datos Generales'!L420=0,"",Índice!$G$51*'Datos Generales'!L420)</f>
        <v/>
      </c>
      <c r="M26" s="46" t="str">
        <f>IF('Datos Generales'!M420=0,"",Índice!$G$51*'Datos Generales'!M420)</f>
        <v/>
      </c>
      <c r="N26" s="46" t="str">
        <f>IF('Datos Generales'!N420=0,"",Índice!$G$51*'Datos Generales'!N420)</f>
        <v/>
      </c>
      <c r="O26" s="46" t="str">
        <f>IF('Datos Generales'!O420=0,"",Índice!$G$51*'Datos Generales'!O420)</f>
        <v/>
      </c>
      <c r="P26" s="46">
        <f>IF('Datos Generales'!P420=0,"",Índice!$G$51*'Datos Generales'!P420)</f>
        <v>-1451.2077414245409</v>
      </c>
      <c r="Q26" s="46" t="str">
        <f>IF('Datos Generales'!Q420=0,"",Índice!$G$51*'Datos Generales'!Q420)</f>
        <v/>
      </c>
      <c r="R26" s="46">
        <f>IF('Datos Generales'!R420=0,"",Índice!$G$51*'Datos Generales'!R420)</f>
        <v>-213.81195154892129</v>
      </c>
      <c r="S26" s="46" t="str">
        <f>IF('Datos Generales'!S420=0,"",Índice!$G$51*'Datos Generales'!S420)</f>
        <v/>
      </c>
      <c r="T26" s="46">
        <f>IF('Datos Generales'!T420=0,"",Índice!$G$51*'Datos Generales'!T420)</f>
        <v>-2314.8966560836084</v>
      </c>
      <c r="U26" s="46" t="str">
        <f>IF('Datos Generales'!U420=0,"",Índice!$G$51*'Datos Generales'!U420)</f>
        <v/>
      </c>
      <c r="V26" s="46">
        <f>IF('Datos Generales'!V420=0,"",Índice!$G$51*'Datos Generales'!V420)</f>
        <v>1099.3770373565453</v>
      </c>
      <c r="W26" s="46" t="str">
        <f>IF('Datos Generales'!W420=0,"",Índice!$G$51*'Datos Generales'!W420)</f>
        <v/>
      </c>
      <c r="X26" s="46">
        <f>IF('Datos Generales'!X420=0,"",Índice!$G$51*'Datos Generales'!X420)</f>
        <v>-251.55387106582472</v>
      </c>
      <c r="Y26" s="46">
        <f>IF('Datos Generales'!Y420=0,"",Índice!$G$51*'Datos Generales'!Y420)</f>
        <v>-525.00407202666634</v>
      </c>
      <c r="Z26" s="46" t="str">
        <f>IF('Datos Generales'!Z420=0,"",Índice!$G$51*'Datos Generales'!Z420)</f>
        <v/>
      </c>
      <c r="AA26" s="46">
        <f>IF('Datos Generales'!AA420=0,"",Índice!$G$51*'Datos Generales'!AA420)</f>
        <v>101.11652441999419</v>
      </c>
      <c r="AB26" s="46">
        <f>IF('Datos Generales'!AB420=0,"",Índice!$G$51*'Datos Generales'!AB420)</f>
        <v>-451.97495421472058</v>
      </c>
      <c r="AC26" s="46" t="str">
        <f>IF('Datos Generales'!AC420=0,"",Índice!$G$51*'Datos Generales'!AC420)</f>
        <v/>
      </c>
      <c r="AD26" s="46" t="str">
        <f>IF('Datos Generales'!AD420=0,"",Índice!$G$51*'Datos Generales'!AD420)</f>
        <v/>
      </c>
      <c r="AE26" s="46" t="str">
        <f>IF('Datos Generales'!AE420=0,"",Índice!$G$51*'Datos Generales'!AE420)</f>
        <v/>
      </c>
      <c r="AF26" s="46" t="str">
        <f>IF('Datos Generales'!AF420=0,"",Índice!$G$51*'Datos Generales'!AF420)</f>
        <v/>
      </c>
      <c r="AG26" s="46" t="str">
        <f>IF('Datos Generales'!AG420=0,"",Índice!$G$51*'Datos Generales'!AG420)</f>
        <v/>
      </c>
      <c r="AH26" s="46" t="str">
        <f>IF('Datos Generales'!AH420=0,"",Índice!$G$51*'Datos Generales'!AH420)</f>
        <v/>
      </c>
      <c r="AI26" s="46" t="str">
        <f>IF('Datos Generales'!AI420=0,"",Índice!$G$51*'Datos Generales'!AI420)</f>
        <v/>
      </c>
      <c r="AJ26" s="46" t="str">
        <f>IF('Datos Generales'!AJ420=0,"",Índice!$G$51*'Datos Generales'!AJ420)</f>
        <v/>
      </c>
      <c r="AK26" s="46" t="str">
        <f>IF('Datos Generales'!AK420=0,"",Índice!$G$51*'Datos Generales'!AK420)</f>
        <v/>
      </c>
      <c r="AL26" s="46" t="str">
        <f>IF('Datos Generales'!AL420=0,"",Índice!$G$51*'Datos Generales'!AL420)</f>
        <v/>
      </c>
      <c r="AM26" s="46" t="str">
        <f>IF('Datos Generales'!AM420=0,"",Índice!$G$51*'Datos Generales'!AM420)</f>
        <v/>
      </c>
      <c r="AN26" s="46" t="str">
        <f>IF('Datos Generales'!AN420=0,"",Índice!$G$51*'Datos Generales'!AN420)</f>
        <v/>
      </c>
      <c r="AO26" s="46" t="str">
        <f>IF('Datos Generales'!AO420=0,"",Índice!$G$51*'Datos Generales'!AO420)</f>
        <v/>
      </c>
      <c r="AP26" s="46" t="str">
        <f>IF('Datos Generales'!AP420=0,"",Índice!$G$51*'Datos Generales'!AP420)</f>
        <v/>
      </c>
      <c r="AQ26" s="46">
        <f>IF('Datos Generales'!AQ420=0,"",Índice!$G$51*'Datos Generales'!AQ420)</f>
        <v>-61972.207590245322</v>
      </c>
      <c r="AS26" s="46">
        <f>Índice!$F$51*'Datos Generales'!AS420</f>
        <v>-17729.965751312593</v>
      </c>
      <c r="AT26" s="74">
        <f t="shared" si="0"/>
        <v>2.4953371292134259</v>
      </c>
      <c r="AV26" s="75">
        <f t="shared" si="1"/>
        <v>2.7463844720651562E-3</v>
      </c>
      <c r="AW26" s="75">
        <f t="shared" si="2"/>
        <v>1.4107427646967601E-3</v>
      </c>
    </row>
    <row r="27" spans="2:49">
      <c r="B27" s="73" t="s">
        <v>310</v>
      </c>
      <c r="C27" s="46" t="str">
        <f>IF('Datos Generales'!C421=0,"",Índice!$G$51*'Datos Generales'!C421)</f>
        <v/>
      </c>
      <c r="D27" s="46" t="str">
        <f>IF('Datos Generales'!D421=0,"",Índice!$G$51*'Datos Generales'!D421)</f>
        <v/>
      </c>
      <c r="E27" s="46">
        <f>IF('Datos Generales'!E421=0,"",Índice!$G$51*'Datos Generales'!E421)</f>
        <v>-50842.396770988744</v>
      </c>
      <c r="F27" s="46" t="str">
        <f>IF('Datos Generales'!F421=0,"",Índice!$G$51*'Datos Generales'!F421)</f>
        <v/>
      </c>
      <c r="G27" s="46" t="str">
        <f>IF('Datos Generales'!G421=0,"",Índice!$G$51*'Datos Generales'!G421)</f>
        <v/>
      </c>
      <c r="H27" s="46" t="str">
        <f>IF('Datos Generales'!H421=0,"",Índice!$G$51*'Datos Generales'!H421)</f>
        <v/>
      </c>
      <c r="I27" s="46">
        <f>IF('Datos Generales'!I421=0,"",Índice!$G$51*'Datos Generales'!I421)</f>
        <v>-70640.366352946163</v>
      </c>
      <c r="J27" s="46">
        <f>IF('Datos Generales'!J421=0,"",Índice!$G$51*'Datos Generales'!J421)</f>
        <v>-8903.3364917515773</v>
      </c>
      <c r="K27" s="46" t="str">
        <f>IF('Datos Generales'!K421=0,"",Índice!$G$51*'Datos Generales'!K421)</f>
        <v/>
      </c>
      <c r="L27" s="46">
        <f>IF('Datos Generales'!L421=0,"",Índice!$G$51*'Datos Generales'!L421)</f>
        <v>61.474250641701019</v>
      </c>
      <c r="M27" s="46" t="str">
        <f>IF('Datos Generales'!M421=0,"",Índice!$G$51*'Datos Generales'!M421)</f>
        <v/>
      </c>
      <c r="N27" s="46" t="str">
        <f>IF('Datos Generales'!N421=0,"",Índice!$G$51*'Datos Generales'!N421)</f>
        <v/>
      </c>
      <c r="O27" s="46" t="str">
        <f>IF('Datos Generales'!O421=0,"",Índice!$G$51*'Datos Generales'!O421)</f>
        <v/>
      </c>
      <c r="P27" s="46">
        <f>IF('Datos Generales'!P421=0,"",Índice!$G$51*'Datos Generales'!P421)</f>
        <v>-1604.5177166050303</v>
      </c>
      <c r="Q27" s="46" t="str">
        <f>IF('Datos Generales'!Q421=0,"",Índice!$G$51*'Datos Generales'!Q421)</f>
        <v/>
      </c>
      <c r="R27" s="46">
        <f>IF('Datos Generales'!R421=0,"",Índice!$G$51*'Datos Generales'!R421)</f>
        <v>-96812.708155083048</v>
      </c>
      <c r="S27" s="46" t="str">
        <f>IF('Datos Generales'!S421=0,"",Índice!$G$51*'Datos Generales'!S421)</f>
        <v/>
      </c>
      <c r="T27" s="46">
        <f>IF('Datos Generales'!T421=0,"",Índice!$G$51*'Datos Generales'!T421)</f>
        <v>-24573.171594034829</v>
      </c>
      <c r="U27" s="46" t="str">
        <f>IF('Datos Generales'!U421=0,"",Índice!$G$51*'Datos Generales'!U421)</f>
        <v/>
      </c>
      <c r="V27" s="46">
        <f>IF('Datos Generales'!V421=0,"",Índice!$G$51*'Datos Generales'!V421)</f>
        <v>-48998.292332821853</v>
      </c>
      <c r="W27" s="46" t="str">
        <f>IF('Datos Generales'!W421=0,"",Índice!$G$51*'Datos Generales'!W421)</f>
        <v/>
      </c>
      <c r="X27" s="46">
        <f>IF('Datos Generales'!X421=0,"",Índice!$G$51*'Datos Generales'!X421)</f>
        <v>62.800079196158983</v>
      </c>
      <c r="Y27" s="46">
        <f>IF('Datos Generales'!Y421=0,"",Índice!$G$51*'Datos Generales'!Y421)</f>
        <v>-42595.525165104307</v>
      </c>
      <c r="Z27" s="46" t="str">
        <f>IF('Datos Generales'!Z421=0,"",Índice!$G$51*'Datos Generales'!Z421)</f>
        <v/>
      </c>
      <c r="AA27" s="46">
        <f>IF('Datos Generales'!AA421=0,"",Índice!$G$51*'Datos Generales'!AA421)</f>
        <v>-7392.8642139427666</v>
      </c>
      <c r="AB27" s="46">
        <f>IF('Datos Generales'!AB421=0,"",Índice!$G$51*'Datos Generales'!AB421)</f>
        <v>-42470.310279237172</v>
      </c>
      <c r="AC27" s="46" t="str">
        <f>IF('Datos Generales'!AC421=0,"",Índice!$G$51*'Datos Generales'!AC421)</f>
        <v/>
      </c>
      <c r="AD27" s="46" t="str">
        <f>IF('Datos Generales'!AD421=0,"",Índice!$G$51*'Datos Generales'!AD421)</f>
        <v/>
      </c>
      <c r="AE27" s="46" t="str">
        <f>IF('Datos Generales'!AE421=0,"",Índice!$G$51*'Datos Generales'!AE421)</f>
        <v/>
      </c>
      <c r="AF27" s="46" t="str">
        <f>IF('Datos Generales'!AF421=0,"",Índice!$G$51*'Datos Generales'!AF421)</f>
        <v/>
      </c>
      <c r="AG27" s="46" t="str">
        <f>IF('Datos Generales'!AG421=0,"",Índice!$G$51*'Datos Generales'!AG421)</f>
        <v/>
      </c>
      <c r="AH27" s="46" t="str">
        <f>IF('Datos Generales'!AH421=0,"",Índice!$G$51*'Datos Generales'!AH421)</f>
        <v/>
      </c>
      <c r="AI27" s="46" t="str">
        <f>IF('Datos Generales'!AI421=0,"",Índice!$G$51*'Datos Generales'!AI421)</f>
        <v/>
      </c>
      <c r="AJ27" s="46" t="str">
        <f>IF('Datos Generales'!AJ421=0,"",Índice!$G$51*'Datos Generales'!AJ421)</f>
        <v/>
      </c>
      <c r="AK27" s="46" t="str">
        <f>IF('Datos Generales'!AK421=0,"",Índice!$G$51*'Datos Generales'!AK421)</f>
        <v/>
      </c>
      <c r="AL27" s="46" t="str">
        <f>IF('Datos Generales'!AL421=0,"",Índice!$G$51*'Datos Generales'!AL421)</f>
        <v/>
      </c>
      <c r="AM27" s="46" t="str">
        <f>IF('Datos Generales'!AM421=0,"",Índice!$G$51*'Datos Generales'!AM421)</f>
        <v/>
      </c>
      <c r="AN27" s="46" t="str">
        <f>IF('Datos Generales'!AN421=0,"",Índice!$G$51*'Datos Generales'!AN421)</f>
        <v/>
      </c>
      <c r="AO27" s="46" t="str">
        <f>IF('Datos Generales'!AO421=0,"",Índice!$G$51*'Datos Generales'!AO421)</f>
        <v/>
      </c>
      <c r="AP27" s="46" t="str">
        <f>IF('Datos Generales'!AP421=0,"",Índice!$G$51*'Datos Generales'!AP421)</f>
        <v/>
      </c>
      <c r="AQ27" s="46">
        <f>IF('Datos Generales'!AQ421=0,"",Índice!$G$51*'Datos Generales'!AQ421)</f>
        <v>-394709.21474267764</v>
      </c>
      <c r="AS27" s="46">
        <f>Índice!$F$51*'Datos Generales'!AS421</f>
        <v>-324488.83936831116</v>
      </c>
      <c r="AT27" s="74">
        <f t="shared" si="0"/>
        <v>0.21640305260133408</v>
      </c>
      <c r="AV27" s="75">
        <f t="shared" si="1"/>
        <v>1.7492087187175671E-2</v>
      </c>
      <c r="AW27" s="75">
        <f t="shared" si="2"/>
        <v>2.5819016730464037E-2</v>
      </c>
    </row>
    <row r="28" spans="2:49">
      <c r="B28" s="73" t="s">
        <v>311</v>
      </c>
      <c r="C28" s="46">
        <f>IF('Datos Generales'!C422=0,"",Índice!$G$51*'Datos Generales'!C422)</f>
        <v>-225042.95684516442</v>
      </c>
      <c r="D28" s="46" t="str">
        <f>IF('Datos Generales'!D422=0,"",Índice!$G$51*'Datos Generales'!D422)</f>
        <v/>
      </c>
      <c r="E28" s="46">
        <f>IF('Datos Generales'!E422=0,"",Índice!$G$51*'Datos Generales'!E422)</f>
        <v>-42519.049990807594</v>
      </c>
      <c r="F28" s="46" t="str">
        <f>IF('Datos Generales'!F422=0,"",Índice!$G$51*'Datos Generales'!F422)</f>
        <v/>
      </c>
      <c r="G28" s="46" t="str">
        <f>IF('Datos Generales'!G422=0,"",Índice!$G$51*'Datos Generales'!G422)</f>
        <v/>
      </c>
      <c r="H28" s="46">
        <f>IF('Datos Generales'!H422=0,"",Índice!$G$51*'Datos Generales'!H422)</f>
        <v>-5269.2404239822936</v>
      </c>
      <c r="I28" s="46">
        <f>IF('Datos Generales'!I422=0,"",Índice!$G$51*'Datos Generales'!I422)</f>
        <v>-705611.03902532149</v>
      </c>
      <c r="J28" s="46" t="str">
        <f>IF('Datos Generales'!J422=0,"",Índice!$G$51*'Datos Generales'!J422)</f>
        <v/>
      </c>
      <c r="K28" s="46" t="str">
        <f>IF('Datos Generales'!K422=0,"",Índice!$G$51*'Datos Generales'!K422)</f>
        <v/>
      </c>
      <c r="L28" s="46">
        <f>IF('Datos Generales'!L422=0,"",Índice!$G$51*'Datos Generales'!L422)</f>
        <v>-991.63137016426128</v>
      </c>
      <c r="M28" s="46" t="str">
        <f>IF('Datos Generales'!M422=0,"",Índice!$G$51*'Datos Generales'!M422)</f>
        <v/>
      </c>
      <c r="N28" s="46" t="str">
        <f>IF('Datos Generales'!N422=0,"",Índice!$G$51*'Datos Generales'!N422)</f>
        <v/>
      </c>
      <c r="O28" s="46" t="str">
        <f>IF('Datos Generales'!O422=0,"",Índice!$G$51*'Datos Generales'!O422)</f>
        <v/>
      </c>
      <c r="P28" s="46">
        <f>IF('Datos Generales'!P422=0,"",Índice!$G$51*'Datos Generales'!P422)</f>
        <v>-67.573061992207656</v>
      </c>
      <c r="Q28" s="46" t="str">
        <f>IF('Datos Generales'!Q422=0,"",Índice!$G$51*'Datos Generales'!Q422)</f>
        <v/>
      </c>
      <c r="R28" s="46">
        <f>IF('Datos Generales'!R422=0,"",Índice!$G$51*'Datos Generales'!R422)</f>
        <v>-43971.678534305371</v>
      </c>
      <c r="S28" s="46" t="str">
        <f>IF('Datos Generales'!S422=0,"",Índice!$G$51*'Datos Generales'!S422)</f>
        <v/>
      </c>
      <c r="T28" s="46">
        <f>IF('Datos Generales'!T422=0,"",Índice!$G$51*'Datos Generales'!T422)</f>
        <v>-91247.542797745729</v>
      </c>
      <c r="U28" s="46" t="str">
        <f>IF('Datos Generales'!U422=0,"",Índice!$G$51*'Datos Generales'!U422)</f>
        <v/>
      </c>
      <c r="V28" s="46">
        <f>IF('Datos Generales'!V422=0,"",Índice!$G$51*'Datos Generales'!V422)</f>
        <v>-787547.90660510107</v>
      </c>
      <c r="W28" s="46" t="str">
        <f>IF('Datos Generales'!W422=0,"",Índice!$G$51*'Datos Generales'!W422)</f>
        <v/>
      </c>
      <c r="X28" s="46">
        <f>IF('Datos Generales'!X422=0,"",Índice!$G$51*'Datos Generales'!X422)</f>
        <v>-763.10272166085656</v>
      </c>
      <c r="Y28" s="46">
        <f>IF('Datos Generales'!Y422=0,"",Índice!$G$51*'Datos Generales'!Y422)</f>
        <v>-458463.02863084426</v>
      </c>
      <c r="Z28" s="46" t="str">
        <f>IF('Datos Generales'!Z422=0,"",Índice!$G$51*'Datos Generales'!Z422)</f>
        <v/>
      </c>
      <c r="AA28" s="46">
        <f>IF('Datos Generales'!AA422=0,"",Índice!$G$51*'Datos Generales'!AA422)</f>
        <v>-419.18279463446021</v>
      </c>
      <c r="AB28" s="46">
        <f>IF('Datos Generales'!AB422=0,"",Índice!$G$51*'Datos Generales'!AB422)</f>
        <v>-376683.625487021</v>
      </c>
      <c r="AC28" s="46" t="str">
        <f>IF('Datos Generales'!AC422=0,"",Índice!$G$51*'Datos Generales'!AC422)</f>
        <v/>
      </c>
      <c r="AD28" s="46" t="str">
        <f>IF('Datos Generales'!AD422=0,"",Índice!$G$51*'Datos Generales'!AD422)</f>
        <v/>
      </c>
      <c r="AE28" s="46" t="str">
        <f>IF('Datos Generales'!AE422=0,"",Índice!$G$51*'Datos Generales'!AE422)</f>
        <v/>
      </c>
      <c r="AF28" s="46" t="str">
        <f>IF('Datos Generales'!AF422=0,"",Índice!$G$51*'Datos Generales'!AF422)</f>
        <v/>
      </c>
      <c r="AG28" s="46" t="str">
        <f>IF('Datos Generales'!AG422=0,"",Índice!$G$51*'Datos Generales'!AG422)</f>
        <v/>
      </c>
      <c r="AH28" s="46" t="str">
        <f>IF('Datos Generales'!AH422=0,"",Índice!$G$51*'Datos Generales'!AH422)</f>
        <v/>
      </c>
      <c r="AI28" s="46" t="str">
        <f>IF('Datos Generales'!AI422=0,"",Índice!$G$51*'Datos Generales'!AI422)</f>
        <v/>
      </c>
      <c r="AJ28" s="46" t="str">
        <f>IF('Datos Generales'!AJ422=0,"",Índice!$G$51*'Datos Generales'!AJ422)</f>
        <v/>
      </c>
      <c r="AK28" s="46" t="str">
        <f>IF('Datos Generales'!AK422=0,"",Índice!$G$51*'Datos Generales'!AK422)</f>
        <v/>
      </c>
      <c r="AL28" s="46" t="str">
        <f>IF('Datos Generales'!AL422=0,"",Índice!$G$51*'Datos Generales'!AL422)</f>
        <v/>
      </c>
      <c r="AM28" s="46" t="str">
        <f>IF('Datos Generales'!AM422=0,"",Índice!$G$51*'Datos Generales'!AM422)</f>
        <v/>
      </c>
      <c r="AN28" s="46" t="str">
        <f>IF('Datos Generales'!AN422=0,"",Índice!$G$51*'Datos Generales'!AN422)</f>
        <v/>
      </c>
      <c r="AO28" s="46" t="str">
        <f>IF('Datos Generales'!AO422=0,"",Índice!$G$51*'Datos Generales'!AO422)</f>
        <v/>
      </c>
      <c r="AP28" s="46" t="str">
        <f>IF('Datos Generales'!AP422=0,"",Índice!$G$51*'Datos Generales'!AP422)</f>
        <v/>
      </c>
      <c r="AQ28" s="46">
        <f>IF('Datos Generales'!AQ422=0,"",Índice!$G$51*'Datos Generales'!AQ422)</f>
        <v>-2738597.5582887447</v>
      </c>
      <c r="AS28" s="46">
        <f>Índice!$F$51*'Datos Generales'!AS422</f>
        <v>-4000.5226156915364</v>
      </c>
      <c r="AT28" s="74">
        <f t="shared" si="0"/>
        <v>683.55994912938309</v>
      </c>
      <c r="AV28" s="75">
        <f t="shared" si="1"/>
        <v>0.12136475529562439</v>
      </c>
      <c r="AW28" s="75">
        <f t="shared" si="2"/>
        <v>3.1831467777509808E-4</v>
      </c>
    </row>
    <row r="29" spans="2:49">
      <c r="B29" s="73" t="s">
        <v>312</v>
      </c>
      <c r="C29" s="46">
        <f>IF('Datos Generales'!C423=0,"",Índice!$G$51*'Datos Generales'!C423)</f>
        <v>-321.73439588179974</v>
      </c>
      <c r="D29" s="46" t="str">
        <f>IF('Datos Generales'!D423=0,"",Índice!$G$51*'Datos Generales'!D423)</f>
        <v/>
      </c>
      <c r="E29" s="46">
        <f>IF('Datos Generales'!E423=0,"",Índice!$G$51*'Datos Generales'!E423)</f>
        <v>-3578.2641457067898</v>
      </c>
      <c r="F29" s="46" t="str">
        <f>IF('Datos Generales'!F423=0,"",Índice!$G$51*'Datos Generales'!F423)</f>
        <v/>
      </c>
      <c r="G29" s="46" t="str">
        <f>IF('Datos Generales'!G423=0,"",Índice!$G$51*'Datos Generales'!G423)</f>
        <v/>
      </c>
      <c r="H29" s="46" t="str">
        <f>IF('Datos Generales'!H423=0,"",Índice!$G$51*'Datos Generales'!H423)</f>
        <v/>
      </c>
      <c r="I29" s="46">
        <f>IF('Datos Generales'!I423=0,"",Índice!$G$51*'Datos Generales'!I423)</f>
        <v>3195.4677876694409</v>
      </c>
      <c r="J29" s="46">
        <f>IF('Datos Generales'!J423=0,"",Índice!$G$51*'Datos Generales'!J423)</f>
        <v>4.9497599366430727</v>
      </c>
      <c r="K29" s="46" t="str">
        <f>IF('Datos Generales'!K423=0,"",Índice!$G$51*'Datos Generales'!K423)</f>
        <v/>
      </c>
      <c r="L29" s="46">
        <f>IF('Datos Generales'!L423=0,"",Índice!$G$51*'Datos Generales'!L423)</f>
        <v>18.075462625776936</v>
      </c>
      <c r="M29" s="46" t="str">
        <f>IF('Datos Generales'!M423=0,"",Índice!$G$51*'Datos Generales'!M423)</f>
        <v/>
      </c>
      <c r="N29" s="46" t="str">
        <f>IF('Datos Generales'!N423=0,"",Índice!$G$51*'Datos Generales'!N423)</f>
        <v/>
      </c>
      <c r="O29" s="46" t="str">
        <f>IF('Datos Generales'!O423=0,"",Índice!$G$51*'Datos Generales'!O423)</f>
        <v/>
      </c>
      <c r="P29" s="46">
        <f>IF('Datos Generales'!P423=0,"",Índice!$G$51*'Datos Generales'!P423)</f>
        <v>-12.153428415864687</v>
      </c>
      <c r="Q29" s="46" t="str">
        <f>IF('Datos Generales'!Q423=0,"",Índice!$G$51*'Datos Generales'!Q423)</f>
        <v/>
      </c>
      <c r="R29" s="46">
        <f>IF('Datos Generales'!R423=0,"",Índice!$G$51*'Datos Generales'!R423)</f>
        <v>-4053.1904738334474</v>
      </c>
      <c r="S29" s="46" t="str">
        <f>IF('Datos Generales'!S423=0,"",Índice!$G$51*'Datos Generales'!S423)</f>
        <v/>
      </c>
      <c r="T29" s="46">
        <f>IF('Datos Generales'!T423=0,"",Índice!$G$51*'Datos Generales'!T423)</f>
        <v>-41.321656613939936</v>
      </c>
      <c r="U29" s="46" t="str">
        <f>IF('Datos Generales'!U423=0,"",Índice!$G$51*'Datos Generales'!U423)</f>
        <v/>
      </c>
      <c r="V29" s="46">
        <f>IF('Datos Generales'!V423=0,"",Índice!$G$51*'Datos Generales'!V423)</f>
        <v>1078.0753919149206</v>
      </c>
      <c r="W29" s="46" t="str">
        <f>IF('Datos Generales'!W423=0,"",Índice!$G$51*'Datos Generales'!W423)</f>
        <v/>
      </c>
      <c r="X29" s="46" t="str">
        <f>IF('Datos Generales'!X423=0,"",Índice!$G$51*'Datos Generales'!X423)</f>
        <v/>
      </c>
      <c r="Y29" s="46">
        <f>IF('Datos Generales'!Y423=0,"",Índice!$G$51*'Datos Generales'!Y423)</f>
        <v>899.21232357464669</v>
      </c>
      <c r="Z29" s="46" t="str">
        <f>IF('Datos Generales'!Z423=0,"",Índice!$G$51*'Datos Generales'!Z423)</f>
        <v/>
      </c>
      <c r="AA29" s="46">
        <f>IF('Datos Generales'!AA423=0,"",Índice!$G$51*'Datos Generales'!AA423)</f>
        <v>73.6276790575657</v>
      </c>
      <c r="AB29" s="46">
        <f>IF('Datos Generales'!AB423=0,"",Índice!$G$51*'Datos Generales'!AB423)</f>
        <v>-21895.218885455484</v>
      </c>
      <c r="AC29" s="46" t="str">
        <f>IF('Datos Generales'!AC423=0,"",Índice!$G$51*'Datos Generales'!AC423)</f>
        <v/>
      </c>
      <c r="AD29" s="46" t="str">
        <f>IF('Datos Generales'!AD423=0,"",Índice!$G$51*'Datos Generales'!AD423)</f>
        <v/>
      </c>
      <c r="AE29" s="46" t="str">
        <f>IF('Datos Generales'!AE423=0,"",Índice!$G$51*'Datos Generales'!AE423)</f>
        <v/>
      </c>
      <c r="AF29" s="46" t="str">
        <f>IF('Datos Generales'!AF423=0,"",Índice!$G$51*'Datos Generales'!AF423)</f>
        <v/>
      </c>
      <c r="AG29" s="46" t="str">
        <f>IF('Datos Generales'!AG423=0,"",Índice!$G$51*'Datos Generales'!AG423)</f>
        <v/>
      </c>
      <c r="AH29" s="46" t="str">
        <f>IF('Datos Generales'!AH423=0,"",Índice!$G$51*'Datos Generales'!AH423)</f>
        <v/>
      </c>
      <c r="AI29" s="46" t="str">
        <f>IF('Datos Generales'!AI423=0,"",Índice!$G$51*'Datos Generales'!AI423)</f>
        <v/>
      </c>
      <c r="AJ29" s="46" t="str">
        <f>IF('Datos Generales'!AJ423=0,"",Índice!$G$51*'Datos Generales'!AJ423)</f>
        <v/>
      </c>
      <c r="AK29" s="46" t="str">
        <f>IF('Datos Generales'!AK423=0,"",Índice!$G$51*'Datos Generales'!AK423)</f>
        <v/>
      </c>
      <c r="AL29" s="46" t="str">
        <f>IF('Datos Generales'!AL423=0,"",Índice!$G$51*'Datos Generales'!AL423)</f>
        <v/>
      </c>
      <c r="AM29" s="46" t="str">
        <f>IF('Datos Generales'!AM423=0,"",Índice!$G$51*'Datos Generales'!AM423)</f>
        <v/>
      </c>
      <c r="AN29" s="46" t="str">
        <f>IF('Datos Generales'!AN423=0,"",Índice!$G$51*'Datos Generales'!AN423)</f>
        <v/>
      </c>
      <c r="AO29" s="46" t="str">
        <f>IF('Datos Generales'!AO423=0,"",Índice!$G$51*'Datos Generales'!AO423)</f>
        <v/>
      </c>
      <c r="AP29" s="46" t="str">
        <f>IF('Datos Generales'!AP423=0,"",Índice!$G$51*'Datos Generales'!AP423)</f>
        <v/>
      </c>
      <c r="AQ29" s="46">
        <f>IF('Datos Generales'!AQ423=0,"",Índice!$G$51*'Datos Generales'!AQ423)</f>
        <v>-24632.474581128332</v>
      </c>
      <c r="AS29" s="46">
        <f>Índice!$F$51*'Datos Generales'!AS423</f>
        <v>-73304.708246592374</v>
      </c>
      <c r="AT29" s="74">
        <f t="shared" si="0"/>
        <v>-0.66397145326237084</v>
      </c>
      <c r="AV29" s="75">
        <f t="shared" si="1"/>
        <v>1.0916223308591469E-3</v>
      </c>
      <c r="AW29" s="75">
        <f t="shared" si="2"/>
        <v>5.832729077292838E-3</v>
      </c>
    </row>
    <row r="30" spans="2:49">
      <c r="B30" s="73" t="s">
        <v>313</v>
      </c>
      <c r="C30" s="46">
        <f>IF('Datos Generales'!C424=0,"",Índice!$G$51*'Datos Generales'!C424)</f>
        <v>-20099.693468438207</v>
      </c>
      <c r="D30" s="46" t="str">
        <f>IF('Datos Generales'!D424=0,"",Índice!$G$51*'Datos Generales'!D424)</f>
        <v/>
      </c>
      <c r="E30" s="46">
        <f>IF('Datos Generales'!E424=0,"",Índice!$G$51*'Datos Generales'!E424)</f>
        <v>-50414.519236888438</v>
      </c>
      <c r="F30" s="46" t="str">
        <f>IF('Datos Generales'!F424=0,"",Índice!$G$51*'Datos Generales'!F424)</f>
        <v/>
      </c>
      <c r="G30" s="46" t="str">
        <f>IF('Datos Generales'!G424=0,"",Índice!$G$51*'Datos Generales'!G424)</f>
        <v/>
      </c>
      <c r="H30" s="46">
        <f>IF('Datos Generales'!H424=0,"",Índice!$G$51*'Datos Generales'!H424)</f>
        <v>-7522.3092751430122</v>
      </c>
      <c r="I30" s="46">
        <f>IF('Datos Generales'!I424=0,"",Índice!$G$51*'Datos Generales'!I424)</f>
        <v>-646.07625458736675</v>
      </c>
      <c r="J30" s="46" t="str">
        <f>IF('Datos Generales'!J424=0,"",Índice!$G$51*'Datos Generales'!J424)</f>
        <v/>
      </c>
      <c r="K30" s="46" t="str">
        <f>IF('Datos Generales'!K424=0,"",Índice!$G$51*'Datos Generales'!K424)</f>
        <v/>
      </c>
      <c r="L30" s="46">
        <f>IF('Datos Generales'!L424=0,"",Índice!$G$51*'Datos Generales'!L424)</f>
        <v>1532.9229746643002</v>
      </c>
      <c r="M30" s="46" t="str">
        <f>IF('Datos Generales'!M424=0,"",Índice!$G$51*'Datos Generales'!M424)</f>
        <v/>
      </c>
      <c r="N30" s="46" t="str">
        <f>IF('Datos Generales'!N424=0,"",Índice!$G$51*'Datos Generales'!N424)</f>
        <v/>
      </c>
      <c r="O30" s="46" t="str">
        <f>IF('Datos Generales'!O424=0,"",Índice!$G$51*'Datos Generales'!O424)</f>
        <v/>
      </c>
      <c r="P30" s="46">
        <f>IF('Datos Generales'!P424=0,"",Índice!$G$51*'Datos Generales'!P424)</f>
        <v>-749.26991040934513</v>
      </c>
      <c r="Q30" s="46" t="str">
        <f>IF('Datos Generales'!Q424=0,"",Índice!$G$51*'Datos Generales'!Q424)</f>
        <v/>
      </c>
      <c r="R30" s="46">
        <f>IF('Datos Generales'!R424=0,"",Índice!$G$51*'Datos Generales'!R424)</f>
        <v>-3688.676009927804</v>
      </c>
      <c r="S30" s="46" t="str">
        <f>IF('Datos Generales'!S424=0,"",Índice!$G$51*'Datos Generales'!S424)</f>
        <v/>
      </c>
      <c r="T30" s="46">
        <f>IF('Datos Generales'!T424=0,"",Índice!$G$51*'Datos Generales'!T424)</f>
        <v>-3698.6639183713874</v>
      </c>
      <c r="U30" s="46" t="str">
        <f>IF('Datos Generales'!U424=0,"",Índice!$G$51*'Datos Generales'!U424)</f>
        <v/>
      </c>
      <c r="V30" s="46">
        <f>IF('Datos Generales'!V424=0,"",Índice!$G$51*'Datos Generales'!V424)</f>
        <v>-952.69620494834567</v>
      </c>
      <c r="W30" s="46" t="str">
        <f>IF('Datos Generales'!W424=0,"",Índice!$G$51*'Datos Generales'!W424)</f>
        <v/>
      </c>
      <c r="X30" s="46" t="str">
        <f>IF('Datos Generales'!X424=0,"",Índice!$G$51*'Datos Generales'!X424)</f>
        <v/>
      </c>
      <c r="Y30" s="46">
        <f>IF('Datos Generales'!Y424=0,"",Índice!$G$51*'Datos Generales'!Y424)</f>
        <v>-2696.3389170151463</v>
      </c>
      <c r="Z30" s="46" t="str">
        <f>IF('Datos Generales'!Z424=0,"",Índice!$G$51*'Datos Generales'!Z424)</f>
        <v/>
      </c>
      <c r="AA30" s="46">
        <f>IF('Datos Generales'!AA424=0,"",Índice!$G$51*'Datos Generales'!AA424)</f>
        <v>167.62892356863549</v>
      </c>
      <c r="AB30" s="46">
        <f>IF('Datos Generales'!AB424=0,"",Índice!$G$51*'Datos Generales'!AB424)</f>
        <v>-20722.302557611671</v>
      </c>
      <c r="AC30" s="46" t="str">
        <f>IF('Datos Generales'!AC424=0,"",Índice!$G$51*'Datos Generales'!AC424)</f>
        <v/>
      </c>
      <c r="AD30" s="46" t="str">
        <f>IF('Datos Generales'!AD424=0,"",Índice!$G$51*'Datos Generales'!AD424)</f>
        <v/>
      </c>
      <c r="AE30" s="46" t="str">
        <f>IF('Datos Generales'!AE424=0,"",Índice!$G$51*'Datos Generales'!AE424)</f>
        <v/>
      </c>
      <c r="AF30" s="46" t="str">
        <f>IF('Datos Generales'!AF424=0,"",Índice!$G$51*'Datos Generales'!AF424)</f>
        <v/>
      </c>
      <c r="AG30" s="46" t="str">
        <f>IF('Datos Generales'!AG424=0,"",Índice!$G$51*'Datos Generales'!AG424)</f>
        <v/>
      </c>
      <c r="AH30" s="46" t="str">
        <f>IF('Datos Generales'!AH424=0,"",Índice!$G$51*'Datos Generales'!AH424)</f>
        <v/>
      </c>
      <c r="AI30" s="46" t="str">
        <f>IF('Datos Generales'!AI424=0,"",Índice!$G$51*'Datos Generales'!AI424)</f>
        <v/>
      </c>
      <c r="AJ30" s="46" t="str">
        <f>IF('Datos Generales'!AJ424=0,"",Índice!$G$51*'Datos Generales'!AJ424)</f>
        <v/>
      </c>
      <c r="AK30" s="46" t="str">
        <f>IF('Datos Generales'!AK424=0,"",Índice!$G$51*'Datos Generales'!AK424)</f>
        <v/>
      </c>
      <c r="AL30" s="46" t="str">
        <f>IF('Datos Generales'!AL424=0,"",Índice!$G$51*'Datos Generales'!AL424)</f>
        <v/>
      </c>
      <c r="AM30" s="46" t="str">
        <f>IF('Datos Generales'!AM424=0,"",Índice!$G$51*'Datos Generales'!AM424)</f>
        <v/>
      </c>
      <c r="AN30" s="46" t="str">
        <f>IF('Datos Generales'!AN424=0,"",Índice!$G$51*'Datos Generales'!AN424)</f>
        <v/>
      </c>
      <c r="AO30" s="46" t="str">
        <f>IF('Datos Generales'!AO424=0,"",Índice!$G$51*'Datos Generales'!AO424)</f>
        <v/>
      </c>
      <c r="AP30" s="46" t="str">
        <f>IF('Datos Generales'!AP424=0,"",Índice!$G$51*'Datos Generales'!AP424)</f>
        <v/>
      </c>
      <c r="AQ30" s="46">
        <f>IF('Datos Generales'!AQ424=0,"",Índice!$G$51*'Datos Generales'!AQ424)</f>
        <v>-109489.99385510779</v>
      </c>
      <c r="AS30" s="46">
        <f>Índice!$F$51*'Datos Generales'!AS424</f>
        <v>-31214.638355880274</v>
      </c>
      <c r="AT30" s="74">
        <f t="shared" si="0"/>
        <v>2.507648962861742</v>
      </c>
      <c r="AV30" s="75">
        <f t="shared" si="1"/>
        <v>4.8522011828009996E-3</v>
      </c>
      <c r="AW30" s="75">
        <f t="shared" si="2"/>
        <v>2.483694883049844E-3</v>
      </c>
    </row>
    <row r="31" spans="2:49">
      <c r="B31" s="73" t="s">
        <v>314</v>
      </c>
      <c r="C31" s="46" t="str">
        <f>IF('Datos Generales'!C425=0,"",Índice!$G$51*'Datos Generales'!C425)</f>
        <v/>
      </c>
      <c r="D31" s="46" t="str">
        <f>IF('Datos Generales'!D425=0,"",Índice!$G$51*'Datos Generales'!D425)</f>
        <v/>
      </c>
      <c r="E31" s="46">
        <f>IF('Datos Generales'!E425=0,"",Índice!$G$51*'Datos Generales'!E425)</f>
        <v>-146966.06148485726</v>
      </c>
      <c r="F31" s="46" t="str">
        <f>IF('Datos Generales'!F425=0,"",Índice!$G$51*'Datos Generales'!F425)</f>
        <v/>
      </c>
      <c r="G31" s="46" t="str">
        <f>IF('Datos Generales'!G425=0,"",Índice!$G$51*'Datos Generales'!G425)</f>
        <v/>
      </c>
      <c r="H31" s="46">
        <f>IF('Datos Generales'!H425=0,"",Índice!$G$51*'Datos Generales'!H425)</f>
        <v>-9393.3627254792427</v>
      </c>
      <c r="I31" s="46">
        <f>IF('Datos Generales'!I425=0,"",Índice!$G$51*'Datos Generales'!I425)</f>
        <v>-109220.91662482941</v>
      </c>
      <c r="J31" s="46">
        <f>IF('Datos Generales'!J425=0,"",Índice!$G$51*'Datos Generales'!J425)</f>
        <v>-1949.2331407641013</v>
      </c>
      <c r="K31" s="46" t="str">
        <f>IF('Datos Generales'!K425=0,"",Índice!$G$51*'Datos Generales'!K425)</f>
        <v/>
      </c>
      <c r="L31" s="46">
        <f>IF('Datos Generales'!L425=0,"",Índice!$G$51*'Datos Generales'!L425)</f>
        <v>-39981.022973957188</v>
      </c>
      <c r="M31" s="46" t="str">
        <f>IF('Datos Generales'!M425=0,"",Índice!$G$51*'Datos Generales'!M425)</f>
        <v/>
      </c>
      <c r="N31" s="46" t="str">
        <f>IF('Datos Generales'!N425=0,"",Índice!$G$51*'Datos Generales'!N425)</f>
        <v/>
      </c>
      <c r="O31" s="46" t="str">
        <f>IF('Datos Generales'!O425=0,"",Índice!$G$51*'Datos Generales'!O425)</f>
        <v/>
      </c>
      <c r="P31" s="46">
        <f>IF('Datos Generales'!P425=0,"",Índice!$G$51*'Datos Generales'!P425)</f>
        <v>-14693.936897631893</v>
      </c>
      <c r="Q31" s="46" t="str">
        <f>IF('Datos Generales'!Q425=0,"",Índice!$G$51*'Datos Generales'!Q425)</f>
        <v/>
      </c>
      <c r="R31" s="46">
        <f>IF('Datos Generales'!R425=0,"",Índice!$G$51*'Datos Generales'!R425)</f>
        <v>-104632.62174641673</v>
      </c>
      <c r="S31" s="46" t="str">
        <f>IF('Datos Generales'!S425=0,"",Índice!$G$51*'Datos Generales'!S425)</f>
        <v/>
      </c>
      <c r="T31" s="46">
        <f>IF('Datos Generales'!T425=0,"",Índice!$G$51*'Datos Generales'!T425)</f>
        <v>-154369.75413835284</v>
      </c>
      <c r="U31" s="46" t="str">
        <f>IF('Datos Generales'!U425=0,"",Índice!$G$51*'Datos Generales'!U425)</f>
        <v/>
      </c>
      <c r="V31" s="46">
        <f>IF('Datos Generales'!V425=0,"",Índice!$G$51*'Datos Generales'!V425)</f>
        <v>-46561.596226868707</v>
      </c>
      <c r="W31" s="46" t="str">
        <f>IF('Datos Generales'!W425=0,"",Índice!$G$51*'Datos Generales'!W425)</f>
        <v/>
      </c>
      <c r="X31" s="46" t="str">
        <f>IF('Datos Generales'!X425=0,"",Índice!$G$51*'Datos Generales'!X425)</f>
        <v/>
      </c>
      <c r="Y31" s="46">
        <f>IF('Datos Generales'!Y425=0,"",Índice!$G$51*'Datos Generales'!Y425)</f>
        <v>-200829.23201926879</v>
      </c>
      <c r="Z31" s="46" t="str">
        <f>IF('Datos Generales'!Z425=0,"",Índice!$G$51*'Datos Generales'!Z425)</f>
        <v/>
      </c>
      <c r="AA31" s="46">
        <f>IF('Datos Generales'!AA425=0,"",Índice!$G$51*'Datos Generales'!AA425)</f>
        <v>-16807.219224867593</v>
      </c>
      <c r="AB31" s="46">
        <f>IF('Datos Generales'!AB425=0,"",Índice!$G$51*'Datos Generales'!AB425)</f>
        <v>-187536.19511953669</v>
      </c>
      <c r="AC31" s="46">
        <f>IF('Datos Generales'!AC425=0,"",Índice!$G$51*'Datos Generales'!AC425)</f>
        <v>-13569.987837732726</v>
      </c>
      <c r="AD31" s="46" t="str">
        <f>IF('Datos Generales'!AD425=0,"",Índice!$G$51*'Datos Generales'!AD425)</f>
        <v/>
      </c>
      <c r="AE31" s="46" t="str">
        <f>IF('Datos Generales'!AE425=0,"",Índice!$G$51*'Datos Generales'!AE425)</f>
        <v/>
      </c>
      <c r="AF31" s="46" t="str">
        <f>IF('Datos Generales'!AF425=0,"",Índice!$G$51*'Datos Generales'!AF425)</f>
        <v/>
      </c>
      <c r="AG31" s="46" t="str">
        <f>IF('Datos Generales'!AG425=0,"",Índice!$G$51*'Datos Generales'!AG425)</f>
        <v/>
      </c>
      <c r="AH31" s="46" t="str">
        <f>IF('Datos Generales'!AH425=0,"",Índice!$G$51*'Datos Generales'!AH425)</f>
        <v/>
      </c>
      <c r="AI31" s="46" t="str">
        <f>IF('Datos Generales'!AI425=0,"",Índice!$G$51*'Datos Generales'!AI425)</f>
        <v/>
      </c>
      <c r="AJ31" s="46" t="str">
        <f>IF('Datos Generales'!AJ425=0,"",Índice!$G$51*'Datos Generales'!AJ425)</f>
        <v/>
      </c>
      <c r="AK31" s="46" t="str">
        <f>IF('Datos Generales'!AK425=0,"",Índice!$G$51*'Datos Generales'!AK425)</f>
        <v/>
      </c>
      <c r="AL31" s="46" t="str">
        <f>IF('Datos Generales'!AL425=0,"",Índice!$G$51*'Datos Generales'!AL425)</f>
        <v/>
      </c>
      <c r="AM31" s="46" t="str">
        <f>IF('Datos Generales'!AM425=0,"",Índice!$G$51*'Datos Generales'!AM425)</f>
        <v/>
      </c>
      <c r="AN31" s="46" t="str">
        <f>IF('Datos Generales'!AN425=0,"",Índice!$G$51*'Datos Generales'!AN425)</f>
        <v/>
      </c>
      <c r="AO31" s="46" t="str">
        <f>IF('Datos Generales'!AO425=0,"",Índice!$G$51*'Datos Generales'!AO425)</f>
        <v/>
      </c>
      <c r="AP31" s="46" t="str">
        <f>IF('Datos Generales'!AP425=0,"",Índice!$G$51*'Datos Generales'!AP425)</f>
        <v/>
      </c>
      <c r="AQ31" s="46">
        <f>IF('Datos Generales'!AQ425=0,"",Índice!$G$51*'Datos Generales'!AQ425)</f>
        <v>-1046511.1401605633</v>
      </c>
      <c r="AS31" s="46">
        <f>Índice!$F$51*'Datos Generales'!AS425</f>
        <v>-651602.68050684594</v>
      </c>
      <c r="AT31" s="74">
        <f t="shared" si="0"/>
        <v>0.60605714412736877</v>
      </c>
      <c r="AV31" s="75">
        <f t="shared" si="1"/>
        <v>4.6377595004903002E-2</v>
      </c>
      <c r="AW31" s="75">
        <f t="shared" si="2"/>
        <v>5.1846900319815543E-2</v>
      </c>
    </row>
    <row r="32" spans="2:49">
      <c r="B32" s="73" t="s">
        <v>315</v>
      </c>
      <c r="C32" s="46">
        <f>IF('Datos Generales'!C426=0,"",Índice!$G$51*'Datos Generales'!C426)</f>
        <v>-84960.375403935759</v>
      </c>
      <c r="D32" s="46" t="str">
        <f>IF('Datos Generales'!D426=0,"",Índice!$G$51*'Datos Generales'!D426)</f>
        <v/>
      </c>
      <c r="E32" s="46">
        <f>IF('Datos Generales'!E426=0,"",Índice!$G$51*'Datos Generales'!E426)</f>
        <v>-69411.176469548387</v>
      </c>
      <c r="F32" s="46" t="str">
        <f>IF('Datos Generales'!F426=0,"",Índice!$G$51*'Datos Generales'!F426)</f>
        <v/>
      </c>
      <c r="G32" s="46" t="str">
        <f>IF('Datos Generales'!G426=0,"",Índice!$G$51*'Datos Generales'!G426)</f>
        <v/>
      </c>
      <c r="H32" s="46">
        <f>IF('Datos Generales'!H426=0,"",Índice!$G$51*'Datos Generales'!H426)</f>
        <v>-234123.46822607674</v>
      </c>
      <c r="I32" s="46">
        <f>IF('Datos Generales'!I426=0,"",Índice!$G$51*'Datos Generales'!I426)</f>
        <v>-275936.91884515027</v>
      </c>
      <c r="J32" s="46">
        <f>IF('Datos Generales'!J426=0,"",Índice!$G$51*'Datos Generales'!J426)</f>
        <v>-145097.61633703622</v>
      </c>
      <c r="K32" s="46" t="str">
        <f>IF('Datos Generales'!K426=0,"",Índice!$G$51*'Datos Generales'!K426)</f>
        <v/>
      </c>
      <c r="L32" s="46">
        <f>IF('Datos Generales'!L426=0,"",Índice!$G$51*'Datos Generales'!L426)</f>
        <v>-11071.817481137879</v>
      </c>
      <c r="M32" s="46" t="str">
        <f>IF('Datos Generales'!M426=0,"",Índice!$G$51*'Datos Generales'!M426)</f>
        <v/>
      </c>
      <c r="N32" s="46" t="str">
        <f>IF('Datos Generales'!N426=0,"",Índice!$G$51*'Datos Generales'!N426)</f>
        <v/>
      </c>
      <c r="O32" s="46" t="str">
        <f>IF('Datos Generales'!O426=0,"",Índice!$G$51*'Datos Generales'!O426)</f>
        <v/>
      </c>
      <c r="P32" s="46">
        <f>IF('Datos Generales'!P426=0,"",Índice!$G$51*'Datos Generales'!P426)</f>
        <v>-30248.115555681263</v>
      </c>
      <c r="Q32" s="46" t="str">
        <f>IF('Datos Generales'!Q426=0,"",Índice!$G$51*'Datos Generales'!Q426)</f>
        <v/>
      </c>
      <c r="R32" s="46">
        <f>IF('Datos Generales'!R426=0,"",Índice!$G$51*'Datos Generales'!R426)</f>
        <v>-16220.319118094199</v>
      </c>
      <c r="S32" s="46" t="str">
        <f>IF('Datos Generales'!S426=0,"",Índice!$G$51*'Datos Generales'!S426)</f>
        <v/>
      </c>
      <c r="T32" s="46">
        <f>IF('Datos Generales'!T426=0,"",Índice!$G$51*'Datos Generales'!T426)</f>
        <v>-219443.3199454112</v>
      </c>
      <c r="U32" s="46" t="str">
        <f>IF('Datos Generales'!U426=0,"",Índice!$G$51*'Datos Generales'!U426)</f>
        <v/>
      </c>
      <c r="V32" s="46">
        <f>IF('Datos Generales'!V426=0,"",Índice!$G$51*'Datos Generales'!V426)</f>
        <v>-11577.70946323389</v>
      </c>
      <c r="W32" s="46" t="str">
        <f>IF('Datos Generales'!W426=0,"",Índice!$G$51*'Datos Generales'!W426)</f>
        <v/>
      </c>
      <c r="X32" s="46">
        <f>IF('Datos Generales'!X426=0,"",Índice!$G$51*'Datos Generales'!X426)</f>
        <v>-3016.8786813839529</v>
      </c>
      <c r="Y32" s="46">
        <f>IF('Datos Generales'!Y426=0,"",Índice!$G$51*'Datos Generales'!Y426)</f>
        <v>-76500.926312216718</v>
      </c>
      <c r="Z32" s="46" t="str">
        <f>IF('Datos Generales'!Z426=0,"",Índice!$G$51*'Datos Generales'!Z426)</f>
        <v/>
      </c>
      <c r="AA32" s="46">
        <f>IF('Datos Generales'!AA426=0,"",Índice!$G$51*'Datos Generales'!AA426)</f>
        <v>-2379.8622552520487</v>
      </c>
      <c r="AB32" s="46">
        <f>IF('Datos Generales'!AB426=0,"",Índice!$G$51*'Datos Generales'!AB426)</f>
        <v>-39728.585217188396</v>
      </c>
      <c r="AC32" s="46" t="str">
        <f>IF('Datos Generales'!AC426=0,"",Índice!$G$51*'Datos Generales'!AC426)</f>
        <v/>
      </c>
      <c r="AD32" s="46">
        <f>IF('Datos Generales'!AD426=0,"",Índice!$G$51*'Datos Generales'!AD426)</f>
        <v>-639.22614038933398</v>
      </c>
      <c r="AE32" s="46" t="str">
        <f>IF('Datos Generales'!AE426=0,"",Índice!$G$51*'Datos Generales'!AE426)</f>
        <v/>
      </c>
      <c r="AF32" s="46" t="str">
        <f>IF('Datos Generales'!AF426=0,"",Índice!$G$51*'Datos Generales'!AF426)</f>
        <v/>
      </c>
      <c r="AG32" s="46" t="str">
        <f>IF('Datos Generales'!AG426=0,"",Índice!$G$51*'Datos Generales'!AG426)</f>
        <v/>
      </c>
      <c r="AH32" s="46" t="str">
        <f>IF('Datos Generales'!AH426=0,"",Índice!$G$51*'Datos Generales'!AH426)</f>
        <v/>
      </c>
      <c r="AI32" s="46" t="str">
        <f>IF('Datos Generales'!AI426=0,"",Índice!$G$51*'Datos Generales'!AI426)</f>
        <v/>
      </c>
      <c r="AJ32" s="46" t="str">
        <f>IF('Datos Generales'!AJ426=0,"",Índice!$G$51*'Datos Generales'!AJ426)</f>
        <v/>
      </c>
      <c r="AK32" s="46" t="str">
        <f>IF('Datos Generales'!AK426=0,"",Índice!$G$51*'Datos Generales'!AK426)</f>
        <v/>
      </c>
      <c r="AL32" s="46" t="str">
        <f>IF('Datos Generales'!AL426=0,"",Índice!$G$51*'Datos Generales'!AL426)</f>
        <v/>
      </c>
      <c r="AM32" s="46" t="str">
        <f>IF('Datos Generales'!AM426=0,"",Índice!$G$51*'Datos Generales'!AM426)</f>
        <v/>
      </c>
      <c r="AN32" s="46" t="str">
        <f>IF('Datos Generales'!AN426=0,"",Índice!$G$51*'Datos Generales'!AN426)</f>
        <v/>
      </c>
      <c r="AO32" s="46" t="str">
        <f>IF('Datos Generales'!AO426=0,"",Índice!$G$51*'Datos Generales'!AO426)</f>
        <v/>
      </c>
      <c r="AP32" s="46" t="str">
        <f>IF('Datos Generales'!AP426=0,"",Índice!$G$51*'Datos Generales'!AP426)</f>
        <v/>
      </c>
      <c r="AQ32" s="46">
        <f>IF('Datos Generales'!AQ426=0,"",Índice!$G$51*'Datos Generales'!AQ426)</f>
        <v>-1220356.3154517363</v>
      </c>
      <c r="AS32" s="46">
        <f>Índice!$F$51*'Datos Generales'!AS426</f>
        <v>-393170.91132024879</v>
      </c>
      <c r="AT32" s="74">
        <f t="shared" si="0"/>
        <v>2.103882510925946</v>
      </c>
      <c r="AV32" s="75">
        <f t="shared" si="1"/>
        <v>5.4081785456209029E-2</v>
      </c>
      <c r="AW32" s="75">
        <f t="shared" si="2"/>
        <v>3.1283930618603108E-2</v>
      </c>
    </row>
    <row r="33" spans="2:49">
      <c r="B33" s="73" t="s">
        <v>316</v>
      </c>
      <c r="C33" s="46" t="str">
        <f>IF('Datos Generales'!C427=0,"",Índice!$G$51*'Datos Generales'!C427)</f>
        <v/>
      </c>
      <c r="D33" s="46" t="str">
        <f>IF('Datos Generales'!D427=0,"",Índice!$G$51*'Datos Generales'!D427)</f>
        <v/>
      </c>
      <c r="E33" s="46">
        <f>IF('Datos Generales'!E427=0,"",Índice!$G$51*'Datos Generales'!E427)</f>
        <v>513.44518317647305</v>
      </c>
      <c r="F33" s="46" t="str">
        <f>IF('Datos Generales'!F427=0,"",Índice!$G$51*'Datos Generales'!F427)</f>
        <v/>
      </c>
      <c r="G33" s="46" t="str">
        <f>IF('Datos Generales'!G427=0,"",Índice!$G$51*'Datos Generales'!G427)</f>
        <v/>
      </c>
      <c r="H33" s="46" t="str">
        <f>IF('Datos Generales'!H427=0,"",Índice!$G$51*'Datos Generales'!H427)</f>
        <v/>
      </c>
      <c r="I33" s="46" t="str">
        <f>IF('Datos Generales'!I427=0,"",Índice!$G$51*'Datos Generales'!I427)</f>
        <v/>
      </c>
      <c r="J33" s="46" t="str">
        <f>IF('Datos Generales'!J427=0,"",Índice!$G$51*'Datos Generales'!J427)</f>
        <v/>
      </c>
      <c r="K33" s="46" t="str">
        <f>IF('Datos Generales'!K427=0,"",Índice!$G$51*'Datos Generales'!K427)</f>
        <v/>
      </c>
      <c r="L33" s="46" t="str">
        <f>IF('Datos Generales'!L427=0,"",Índice!$G$51*'Datos Generales'!L427)</f>
        <v/>
      </c>
      <c r="M33" s="46" t="str">
        <f>IF('Datos Generales'!M427=0,"",Índice!$G$51*'Datos Generales'!M427)</f>
        <v/>
      </c>
      <c r="N33" s="46" t="str">
        <f>IF('Datos Generales'!N427=0,"",Índice!$G$51*'Datos Generales'!N427)</f>
        <v/>
      </c>
      <c r="O33" s="46" t="str">
        <f>IF('Datos Generales'!O427=0,"",Índice!$G$51*'Datos Generales'!O427)</f>
        <v/>
      </c>
      <c r="P33" s="46" t="str">
        <f>IF('Datos Generales'!P427=0,"",Índice!$G$51*'Datos Generales'!P427)</f>
        <v/>
      </c>
      <c r="Q33" s="46" t="str">
        <f>IF('Datos Generales'!Q427=0,"",Índice!$G$51*'Datos Generales'!Q427)</f>
        <v/>
      </c>
      <c r="R33" s="46" t="str">
        <f>IF('Datos Generales'!R427=0,"",Índice!$G$51*'Datos Generales'!R427)</f>
        <v/>
      </c>
      <c r="S33" s="46" t="str">
        <f>IF('Datos Generales'!S427=0,"",Índice!$G$51*'Datos Generales'!S427)</f>
        <v/>
      </c>
      <c r="T33" s="46">
        <f>IF('Datos Generales'!T427=0,"",Índice!$G$51*'Datos Generales'!T427)</f>
        <v>-13230.222173510298</v>
      </c>
      <c r="U33" s="46" t="str">
        <f>IF('Datos Generales'!U427=0,"",Índice!$G$51*'Datos Generales'!U427)</f>
        <v/>
      </c>
      <c r="V33" s="46">
        <f>IF('Datos Generales'!V427=0,"",Índice!$G$51*'Datos Generales'!V427)</f>
        <v>-1113.165654322908</v>
      </c>
      <c r="W33" s="46" t="str">
        <f>IF('Datos Generales'!W427=0,"",Índice!$G$51*'Datos Generales'!W427)</f>
        <v/>
      </c>
      <c r="X33" s="46">
        <f>IF('Datos Generales'!X427=0,"",Índice!$G$51*'Datos Generales'!X427)</f>
        <v>-1950.6915521740052</v>
      </c>
      <c r="Y33" s="46">
        <f>IF('Datos Generales'!Y427=0,"",Índice!$G$51*'Datos Generales'!Y427)</f>
        <v>9.3175171324256682E-7</v>
      </c>
      <c r="Z33" s="46" t="str">
        <f>IF('Datos Generales'!Z427=0,"",Índice!$G$51*'Datos Generales'!Z427)</f>
        <v/>
      </c>
      <c r="AA33" s="46">
        <f>IF('Datos Generales'!AA427=0,"",Índice!$G$51*'Datos Generales'!AA427)</f>
        <v>-32.48279958422016</v>
      </c>
      <c r="AB33" s="46" t="str">
        <f>IF('Datos Generales'!AB427=0,"",Índice!$G$51*'Datos Generales'!AB427)</f>
        <v/>
      </c>
      <c r="AC33" s="46" t="str">
        <f>IF('Datos Generales'!AC427=0,"",Índice!$G$51*'Datos Generales'!AC427)</f>
        <v/>
      </c>
      <c r="AD33" s="46">
        <f>IF('Datos Generales'!AD427=0,"",Índice!$G$51*'Datos Generales'!AD427)</f>
        <v>-86380.2935914751</v>
      </c>
      <c r="AE33" s="46" t="str">
        <f>IF('Datos Generales'!AE427=0,"",Índice!$G$51*'Datos Generales'!AE427)</f>
        <v/>
      </c>
      <c r="AF33" s="46" t="str">
        <f>IF('Datos Generales'!AF427=0,"",Índice!$G$51*'Datos Generales'!AF427)</f>
        <v/>
      </c>
      <c r="AG33" s="46" t="str">
        <f>IF('Datos Generales'!AG427=0,"",Índice!$G$51*'Datos Generales'!AG427)</f>
        <v/>
      </c>
      <c r="AH33" s="46" t="str">
        <f>IF('Datos Generales'!AH427=0,"",Índice!$G$51*'Datos Generales'!AH427)</f>
        <v/>
      </c>
      <c r="AI33" s="46" t="str">
        <f>IF('Datos Generales'!AI427=0,"",Índice!$G$51*'Datos Generales'!AI427)</f>
        <v/>
      </c>
      <c r="AJ33" s="46" t="str">
        <f>IF('Datos Generales'!AJ427=0,"",Índice!$G$51*'Datos Generales'!AJ427)</f>
        <v/>
      </c>
      <c r="AK33" s="46" t="str">
        <f>IF('Datos Generales'!AK427=0,"",Índice!$G$51*'Datos Generales'!AK427)</f>
        <v/>
      </c>
      <c r="AL33" s="46" t="str">
        <f>IF('Datos Generales'!AL427=0,"",Índice!$G$51*'Datos Generales'!AL427)</f>
        <v/>
      </c>
      <c r="AM33" s="46" t="str">
        <f>IF('Datos Generales'!AM427=0,"",Índice!$G$51*'Datos Generales'!AM427)</f>
        <v/>
      </c>
      <c r="AN33" s="46" t="str">
        <f>IF('Datos Generales'!AN427=0,"",Índice!$G$51*'Datos Generales'!AN427)</f>
        <v/>
      </c>
      <c r="AO33" s="46" t="str">
        <f>IF('Datos Generales'!AO427=0,"",Índice!$G$51*'Datos Generales'!AO427)</f>
        <v/>
      </c>
      <c r="AP33" s="46" t="str">
        <f>IF('Datos Generales'!AP427=0,"",Índice!$G$51*'Datos Generales'!AP427)</f>
        <v/>
      </c>
      <c r="AQ33" s="46">
        <f>IF('Datos Generales'!AQ427=0,"",Índice!$G$51*'Datos Generales'!AQ427)</f>
        <v>-102193.4105869583</v>
      </c>
      <c r="AS33" s="46">
        <f>Índice!$F$51*'Datos Generales'!AS427</f>
        <v>-132537.30375072695</v>
      </c>
      <c r="AT33" s="74">
        <f t="shared" si="0"/>
        <v>-0.2289460574876242</v>
      </c>
      <c r="AV33" s="75">
        <f t="shared" si="1"/>
        <v>4.528842958752023E-3</v>
      </c>
      <c r="AW33" s="75">
        <f t="shared" si="2"/>
        <v>1.0545764438654515E-2</v>
      </c>
    </row>
    <row r="34" spans="2:49">
      <c r="B34" s="73" t="s">
        <v>317</v>
      </c>
      <c r="C34" s="46">
        <f>IF('Datos Generales'!C428=0,"",Índice!$G$51*'Datos Generales'!C428)</f>
        <v>-90657.504896726794</v>
      </c>
      <c r="D34" s="46" t="str">
        <f>IF('Datos Generales'!D428=0,"",Índice!$G$51*'Datos Generales'!D428)</f>
        <v/>
      </c>
      <c r="E34" s="46">
        <f>IF('Datos Generales'!E428=0,"",Índice!$G$51*'Datos Generales'!E428)</f>
        <v>-5824.451283755594</v>
      </c>
      <c r="F34" s="46">
        <f>IF('Datos Generales'!F428=0,"",Índice!$G$51*'Datos Generales'!F428)</f>
        <v>-24623.774050529977</v>
      </c>
      <c r="G34" s="46" t="str">
        <f>IF('Datos Generales'!G428=0,"",Índice!$G$51*'Datos Generales'!G428)</f>
        <v/>
      </c>
      <c r="H34" s="46">
        <f>IF('Datos Generales'!H428=0,"",Índice!$G$51*'Datos Generales'!H428)</f>
        <v>-20375.907750616952</v>
      </c>
      <c r="I34" s="46">
        <f>IF('Datos Generales'!I428=0,"",Índice!$G$51*'Datos Generales'!I428)</f>
        <v>-25714.444813712249</v>
      </c>
      <c r="J34" s="46">
        <f>IF('Datos Generales'!J428=0,"",Índice!$G$51*'Datos Generales'!J428)</f>
        <v>-50295.527184788676</v>
      </c>
      <c r="K34" s="46" t="str">
        <f>IF('Datos Generales'!K428=0,"",Índice!$G$51*'Datos Generales'!K428)</f>
        <v/>
      </c>
      <c r="L34" s="46">
        <f>IF('Datos Generales'!L428=0,"",Índice!$G$51*'Datos Generales'!L428)</f>
        <v>-8095.4649592351907</v>
      </c>
      <c r="M34" s="46" t="str">
        <f>IF('Datos Generales'!M428=0,"",Índice!$G$51*'Datos Generales'!M428)</f>
        <v/>
      </c>
      <c r="N34" s="46" t="str">
        <f>IF('Datos Generales'!N428=0,"",Índice!$G$51*'Datos Generales'!N428)</f>
        <v/>
      </c>
      <c r="O34" s="46" t="str">
        <f>IF('Datos Generales'!O428=0,"",Índice!$G$51*'Datos Generales'!O428)</f>
        <v/>
      </c>
      <c r="P34" s="46">
        <f>IF('Datos Generales'!P428=0,"",Índice!$G$51*'Datos Generales'!P428)</f>
        <v>-5396.2547994993665</v>
      </c>
      <c r="Q34" s="46" t="str">
        <f>IF('Datos Generales'!Q428=0,"",Índice!$G$51*'Datos Generales'!Q428)</f>
        <v/>
      </c>
      <c r="R34" s="46">
        <f>IF('Datos Generales'!R428=0,"",Índice!$G$51*'Datos Generales'!R428)</f>
        <v>-5650.8580762404454</v>
      </c>
      <c r="S34" s="46" t="str">
        <f>IF('Datos Generales'!S428=0,"",Índice!$G$51*'Datos Generales'!S428)</f>
        <v/>
      </c>
      <c r="T34" s="46">
        <f>IF('Datos Generales'!T428=0,"",Índice!$G$51*'Datos Generales'!T428)</f>
        <v>-2922.8774368728828</v>
      </c>
      <c r="U34" s="46" t="str">
        <f>IF('Datos Generales'!U428=0,"",Índice!$G$51*'Datos Generales'!U428)</f>
        <v/>
      </c>
      <c r="V34" s="46">
        <f>IF('Datos Generales'!V428=0,"",Índice!$G$51*'Datos Generales'!V428)</f>
        <v>-2707.4744910586119</v>
      </c>
      <c r="W34" s="46" t="str">
        <f>IF('Datos Generales'!W428=0,"",Índice!$G$51*'Datos Generales'!W428)</f>
        <v/>
      </c>
      <c r="X34" s="46">
        <f>IF('Datos Generales'!X428=0,"",Índice!$G$51*'Datos Generales'!X428)</f>
        <v>-105.40337007940829</v>
      </c>
      <c r="Y34" s="46">
        <f>IF('Datos Generales'!Y428=0,"",Índice!$G$51*'Datos Generales'!Y428)</f>
        <v>-5994.6989548144575</v>
      </c>
      <c r="Z34" s="46" t="str">
        <f>IF('Datos Generales'!Z428=0,"",Índice!$G$51*'Datos Generales'!Z428)</f>
        <v/>
      </c>
      <c r="AA34" s="46">
        <f>IF('Datos Generales'!AA428=0,"",Índice!$G$51*'Datos Generales'!AA428)</f>
        <v>-3342.7231457845724</v>
      </c>
      <c r="AB34" s="46">
        <f>IF('Datos Generales'!AB428=0,"",Índice!$G$51*'Datos Generales'!AB428)</f>
        <v>-3666.0043416465728</v>
      </c>
      <c r="AC34" s="46">
        <f>IF('Datos Generales'!AC428=0,"",Índice!$G$51*'Datos Generales'!AC428)</f>
        <v>-102.44235297445216</v>
      </c>
      <c r="AD34" s="46" t="str">
        <f>IF('Datos Generales'!AD428=0,"",Índice!$G$51*'Datos Generales'!AD428)</f>
        <v/>
      </c>
      <c r="AE34" s="46" t="str">
        <f>IF('Datos Generales'!AE428=0,"",Índice!$G$51*'Datos Generales'!AE428)</f>
        <v/>
      </c>
      <c r="AF34" s="46" t="str">
        <f>IF('Datos Generales'!AF428=0,"",Índice!$G$51*'Datos Generales'!AF428)</f>
        <v/>
      </c>
      <c r="AG34" s="46" t="str">
        <f>IF('Datos Generales'!AG428=0,"",Índice!$G$51*'Datos Generales'!AG428)</f>
        <v/>
      </c>
      <c r="AH34" s="46" t="str">
        <f>IF('Datos Generales'!AH428=0,"",Índice!$G$51*'Datos Generales'!AH428)</f>
        <v/>
      </c>
      <c r="AI34" s="46" t="str">
        <f>IF('Datos Generales'!AI428=0,"",Índice!$G$51*'Datos Generales'!AI428)</f>
        <v/>
      </c>
      <c r="AJ34" s="46" t="str">
        <f>IF('Datos Generales'!AJ428=0,"",Índice!$G$51*'Datos Generales'!AJ428)</f>
        <v/>
      </c>
      <c r="AK34" s="46" t="str">
        <f>IF('Datos Generales'!AK428=0,"",Índice!$G$51*'Datos Generales'!AK428)</f>
        <v/>
      </c>
      <c r="AL34" s="46" t="str">
        <f>IF('Datos Generales'!AL428=0,"",Índice!$G$51*'Datos Generales'!AL428)</f>
        <v/>
      </c>
      <c r="AM34" s="46" t="str">
        <f>IF('Datos Generales'!AM428=0,"",Índice!$G$51*'Datos Generales'!AM428)</f>
        <v/>
      </c>
      <c r="AN34" s="46" t="str">
        <f>IF('Datos Generales'!AN428=0,"",Índice!$G$51*'Datos Generales'!AN428)</f>
        <v/>
      </c>
      <c r="AO34" s="46" t="str">
        <f>IF('Datos Generales'!AO428=0,"",Índice!$G$51*'Datos Generales'!AO428)</f>
        <v/>
      </c>
      <c r="AP34" s="46" t="str">
        <f>IF('Datos Generales'!AP428=0,"",Índice!$G$51*'Datos Generales'!AP428)</f>
        <v/>
      </c>
      <c r="AQ34" s="46">
        <f>IF('Datos Generales'!AQ428=0,"",Índice!$G$51*'Datos Generales'!AQ428)</f>
        <v>-255475.81190833624</v>
      </c>
      <c r="AS34" s="46">
        <f>Índice!$F$51*'Datos Generales'!AS428</f>
        <v>-278966.13459455484</v>
      </c>
      <c r="AT34" s="74">
        <f t="shared" si="0"/>
        <v>-8.4204925878759718E-2</v>
      </c>
      <c r="AV34" s="75">
        <f t="shared" si="1"/>
        <v>1.1321765515478158E-2</v>
      </c>
      <c r="AW34" s="75">
        <f t="shared" si="2"/>
        <v>2.219685370489536E-2</v>
      </c>
    </row>
    <row r="35" spans="2:49">
      <c r="B35" s="73" t="s">
        <v>318</v>
      </c>
      <c r="C35" s="46" t="str">
        <f>IF('Datos Generales'!C429=0,"",Índice!$G$51*'Datos Generales'!C429)</f>
        <v/>
      </c>
      <c r="D35" s="46" t="str">
        <f>IF('Datos Generales'!D429=0,"",Índice!$G$51*'Datos Generales'!D429)</f>
        <v/>
      </c>
      <c r="E35" s="46">
        <f>IF('Datos Generales'!E429=0,"",Índice!$G$51*'Datos Generales'!E429)</f>
        <v>-232554.9712383592</v>
      </c>
      <c r="F35" s="46" t="str">
        <f>IF('Datos Generales'!F429=0,"",Índice!$G$51*'Datos Generales'!F429)</f>
        <v/>
      </c>
      <c r="G35" s="46" t="str">
        <f>IF('Datos Generales'!G429=0,"",Índice!$G$51*'Datos Generales'!G429)</f>
        <v/>
      </c>
      <c r="H35" s="46" t="str">
        <f>IF('Datos Generales'!H429=0,"",Índice!$G$51*'Datos Generales'!H429)</f>
        <v/>
      </c>
      <c r="I35" s="46">
        <f>IF('Datos Generales'!I429=0,"",Índice!$G$51*'Datos Generales'!I429)</f>
        <v>-15532.39087547111</v>
      </c>
      <c r="J35" s="46" t="str">
        <f>IF('Datos Generales'!J429=0,"",Índice!$G$51*'Datos Generales'!J429)</f>
        <v/>
      </c>
      <c r="K35" s="46" t="str">
        <f>IF('Datos Generales'!K429=0,"",Índice!$G$51*'Datos Generales'!K429)</f>
        <v/>
      </c>
      <c r="L35" s="46">
        <f>IF('Datos Generales'!L429=0,"",Índice!$G$51*'Datos Generales'!L429)</f>
        <v>-24995.492182914841</v>
      </c>
      <c r="M35" s="46" t="str">
        <f>IF('Datos Generales'!M429=0,"",Índice!$G$51*'Datos Generales'!M429)</f>
        <v/>
      </c>
      <c r="N35" s="46" t="str">
        <f>IF('Datos Generales'!N429=0,"",Índice!$G$51*'Datos Generales'!N429)</f>
        <v/>
      </c>
      <c r="O35" s="46" t="str">
        <f>IF('Datos Generales'!O429=0,"",Índice!$G$51*'Datos Generales'!O429)</f>
        <v/>
      </c>
      <c r="P35" s="46">
        <f>IF('Datos Generales'!P429=0,"",Índice!$G$51*'Datos Generales'!P429)</f>
        <v>-172.93223778646734</v>
      </c>
      <c r="Q35" s="46" t="str">
        <f>IF('Datos Generales'!Q429=0,"",Índice!$G$51*'Datos Generales'!Q429)</f>
        <v/>
      </c>
      <c r="R35" s="46">
        <f>IF('Datos Generales'!R429=0,"",Índice!$G$51*'Datos Generales'!R429)</f>
        <v>-2268.227490966688</v>
      </c>
      <c r="S35" s="46" t="str">
        <f>IF('Datos Generales'!S429=0,"",Índice!$G$51*'Datos Generales'!S429)</f>
        <v/>
      </c>
      <c r="T35" s="46">
        <f>IF('Datos Generales'!T429=0,"",Índice!$G$51*'Datos Generales'!T429)</f>
        <v>-84625.294333939091</v>
      </c>
      <c r="U35" s="46" t="str">
        <f>IF('Datos Generales'!U429=0,"",Índice!$G$51*'Datos Generales'!U429)</f>
        <v/>
      </c>
      <c r="V35" s="46">
        <f>IF('Datos Generales'!V429=0,"",Índice!$G$51*'Datos Generales'!V429)</f>
        <v>-24658.643341512223</v>
      </c>
      <c r="W35" s="46" t="str">
        <f>IF('Datos Generales'!W429=0,"",Índice!$G$51*'Datos Generales'!W429)</f>
        <v/>
      </c>
      <c r="X35" s="46" t="str">
        <f>IF('Datos Generales'!X429=0,"",Índice!$G$51*'Datos Generales'!X429)</f>
        <v/>
      </c>
      <c r="Y35" s="46">
        <f>IF('Datos Generales'!Y429=0,"",Índice!$G$51*'Datos Generales'!Y429)</f>
        <v>-180250.50204707927</v>
      </c>
      <c r="Z35" s="46" t="str">
        <f>IF('Datos Generales'!Z429=0,"",Índice!$G$51*'Datos Generales'!Z429)</f>
        <v/>
      </c>
      <c r="AA35" s="46">
        <f>IF('Datos Generales'!AA429=0,"",Índice!$G$51*'Datos Generales'!AA429)</f>
        <v>-23691.583993890581</v>
      </c>
      <c r="AB35" s="46">
        <f>IF('Datos Generales'!AB429=0,"",Índice!$G$51*'Datos Generales'!AB429)</f>
        <v>-27337.877684360879</v>
      </c>
      <c r="AC35" s="46">
        <f>IF('Datos Generales'!AC429=0,"",Índice!$G$51*'Datos Generales'!AC429)</f>
        <v>-3695.172569844648</v>
      </c>
      <c r="AD35" s="46" t="str">
        <f>IF('Datos Generales'!AD429=0,"",Índice!$G$51*'Datos Generales'!AD429)</f>
        <v/>
      </c>
      <c r="AE35" s="46" t="str">
        <f>IF('Datos Generales'!AE429=0,"",Índice!$G$51*'Datos Generales'!AE429)</f>
        <v/>
      </c>
      <c r="AF35" s="46" t="str">
        <f>IF('Datos Generales'!AF429=0,"",Índice!$G$51*'Datos Generales'!AF429)</f>
        <v/>
      </c>
      <c r="AG35" s="46" t="str">
        <f>IF('Datos Generales'!AG429=0,"",Índice!$G$51*'Datos Generales'!AG429)</f>
        <v/>
      </c>
      <c r="AH35" s="46" t="str">
        <f>IF('Datos Generales'!AH429=0,"",Índice!$G$51*'Datos Generales'!AH429)</f>
        <v/>
      </c>
      <c r="AI35" s="46" t="str">
        <f>IF('Datos Generales'!AI429=0,"",Índice!$G$51*'Datos Generales'!AI429)</f>
        <v/>
      </c>
      <c r="AJ35" s="46" t="str">
        <f>IF('Datos Generales'!AJ429=0,"",Índice!$G$51*'Datos Generales'!AJ429)</f>
        <v/>
      </c>
      <c r="AK35" s="46" t="str">
        <f>IF('Datos Generales'!AK429=0,"",Índice!$G$51*'Datos Generales'!AK429)</f>
        <v/>
      </c>
      <c r="AL35" s="46" t="str">
        <f>IF('Datos Generales'!AL429=0,"",Índice!$G$51*'Datos Generales'!AL429)</f>
        <v/>
      </c>
      <c r="AM35" s="46" t="str">
        <f>IF('Datos Generales'!AM429=0,"",Índice!$G$51*'Datos Generales'!AM429)</f>
        <v/>
      </c>
      <c r="AN35" s="46" t="str">
        <f>IF('Datos Generales'!AN429=0,"",Índice!$G$51*'Datos Generales'!AN429)</f>
        <v/>
      </c>
      <c r="AO35" s="46" t="str">
        <f>IF('Datos Generales'!AO429=0,"",Índice!$G$51*'Datos Generales'!AO429)</f>
        <v/>
      </c>
      <c r="AP35" s="46" t="str">
        <f>IF('Datos Generales'!AP429=0,"",Índice!$G$51*'Datos Generales'!AP429)</f>
        <v/>
      </c>
      <c r="AQ35" s="46">
        <f>IF('Datos Generales'!AQ429=0,"",Índice!$G$51*'Datos Generales'!AQ429)</f>
        <v>-619783.08799612499</v>
      </c>
      <c r="AS35" s="46">
        <f>Índice!$F$51*'Datos Generales'!AS429</f>
        <v>-719012.01879040967</v>
      </c>
      <c r="AT35" s="74">
        <f t="shared" si="0"/>
        <v>-0.13800733256339304</v>
      </c>
      <c r="AV35" s="75">
        <f t="shared" si="1"/>
        <v>2.7466548556341525E-2</v>
      </c>
      <c r="AW35" s="75">
        <f t="shared" si="2"/>
        <v>5.7210544987290078E-2</v>
      </c>
    </row>
    <row r="36" spans="2:49">
      <c r="B36" s="73" t="s">
        <v>319</v>
      </c>
      <c r="C36" s="46" t="str">
        <f>IF('Datos Generales'!C430=0,"",Índice!$G$51*'Datos Generales'!C430)</f>
        <v/>
      </c>
      <c r="D36" s="46" t="str">
        <f>IF('Datos Generales'!D430=0,"",Índice!$G$51*'Datos Generales'!D430)</f>
        <v/>
      </c>
      <c r="E36" s="46">
        <f>IF('Datos Generales'!E430=0,"",Índice!$G$51*'Datos Generales'!E430)</f>
        <v>-264.0621795914339</v>
      </c>
      <c r="F36" s="46" t="str">
        <f>IF('Datos Generales'!F430=0,"",Índice!$G$51*'Datos Generales'!F430)</f>
        <v/>
      </c>
      <c r="G36" s="46">
        <f>IF('Datos Generales'!G430=0,"",Índice!$G$51*'Datos Generales'!G430)</f>
        <v>-11237.631868923334</v>
      </c>
      <c r="H36" s="46" t="str">
        <f>IF('Datos Generales'!H430=0,"",Índice!$G$51*'Datos Generales'!H430)</f>
        <v/>
      </c>
      <c r="I36" s="46" t="str">
        <f>IF('Datos Generales'!I430=0,"",Índice!$G$51*'Datos Generales'!I430)</f>
        <v/>
      </c>
      <c r="J36" s="46" t="str">
        <f>IF('Datos Generales'!J430=0,"",Índice!$G$51*'Datos Generales'!J430)</f>
        <v/>
      </c>
      <c r="K36" s="46" t="str">
        <f>IF('Datos Generales'!K430=0,"",Índice!$G$51*'Datos Generales'!K430)</f>
        <v/>
      </c>
      <c r="L36" s="46">
        <f>IF('Datos Generales'!L430=0,"",Índice!$G$51*'Datos Generales'!L430)</f>
        <v>24.572022542620967</v>
      </c>
      <c r="M36" s="46">
        <f>IF('Datos Generales'!M430=0,"",Índice!$G$51*'Datos Generales'!M430)</f>
        <v>-14491.306100225567</v>
      </c>
      <c r="N36" s="46" t="str">
        <f>IF('Datos Generales'!N430=0,"",Índice!$G$51*'Datos Generales'!N430)</f>
        <v/>
      </c>
      <c r="O36" s="46" t="str">
        <f>IF('Datos Generales'!O430=0,"",Índice!$G$51*'Datos Generales'!O430)</f>
        <v/>
      </c>
      <c r="P36" s="46">
        <f>IF('Datos Generales'!P430=0,"",Índice!$G$51*'Datos Generales'!P430)</f>
        <v>-11221.459330651034</v>
      </c>
      <c r="Q36" s="46" t="str">
        <f>IF('Datos Generales'!Q430=0,"",Índice!$G$51*'Datos Generales'!Q430)</f>
        <v/>
      </c>
      <c r="R36" s="46">
        <f>IF('Datos Generales'!R430=0,"",Índice!$G$51*'Datos Generales'!R430)</f>
        <v>-8.8388570297197724E-2</v>
      </c>
      <c r="S36" s="46" t="str">
        <f>IF('Datos Generales'!S430=0,"",Índice!$G$51*'Datos Generales'!S430)</f>
        <v/>
      </c>
      <c r="T36" s="46">
        <f>IF('Datos Generales'!T430=0,"",Índice!$G$51*'Datos Generales'!T430)</f>
        <v>3577.2180227830377</v>
      </c>
      <c r="U36" s="46">
        <f>IF('Datos Generales'!U430=0,"",Índice!$G$51*'Datos Generales'!U430)</f>
        <v>-2435.7680259650265</v>
      </c>
      <c r="V36" s="46">
        <f>IF('Datos Generales'!V430=0,"",Índice!$G$51*'Datos Generales'!V430)</f>
        <v>-95.459655920973546</v>
      </c>
      <c r="W36" s="46">
        <f>IF('Datos Generales'!W430=0,"",Índice!$G$51*'Datos Generales'!W430)</f>
        <v>-3340.8260100692255</v>
      </c>
      <c r="X36" s="46" t="str">
        <f>IF('Datos Generales'!X430=0,"",Índice!$G$51*'Datos Generales'!X430)</f>
        <v/>
      </c>
      <c r="Y36" s="46">
        <f>IF('Datos Generales'!Y430=0,"",Índice!$G$51*'Datos Generales'!Y430)</f>
        <v>1201.6868074755516</v>
      </c>
      <c r="Z36" s="46" t="str">
        <f>IF('Datos Generales'!Z430=0,"",Índice!$G$51*'Datos Generales'!Z430)</f>
        <v/>
      </c>
      <c r="AA36" s="46">
        <f>IF('Datos Generales'!AA430=0,"",Índice!$G$51*'Datos Generales'!AA430)</f>
        <v>-441.01477149786803</v>
      </c>
      <c r="AB36" s="46" t="str">
        <f>IF('Datos Generales'!AB430=0,"",Índice!$G$51*'Datos Generales'!AB430)</f>
        <v/>
      </c>
      <c r="AC36" s="46" t="str">
        <f>IF('Datos Generales'!AC430=0,"",Índice!$G$51*'Datos Generales'!AC430)</f>
        <v/>
      </c>
      <c r="AD36" s="46" t="str">
        <f>IF('Datos Generales'!AD430=0,"",Índice!$G$51*'Datos Generales'!AD430)</f>
        <v/>
      </c>
      <c r="AE36" s="46" t="str">
        <f>IF('Datos Generales'!AE430=0,"",Índice!$G$51*'Datos Generales'!AE430)</f>
        <v/>
      </c>
      <c r="AF36" s="46" t="str">
        <f>IF('Datos Generales'!AF430=0,"",Índice!$G$51*'Datos Generales'!AF430)</f>
        <v/>
      </c>
      <c r="AG36" s="46" t="str">
        <f>IF('Datos Generales'!AG430=0,"",Índice!$G$51*'Datos Generales'!AG430)</f>
        <v/>
      </c>
      <c r="AH36" s="46" t="str">
        <f>IF('Datos Generales'!AH430=0,"",Índice!$G$51*'Datos Generales'!AH430)</f>
        <v/>
      </c>
      <c r="AI36" s="46" t="str">
        <f>IF('Datos Generales'!AI430=0,"",Índice!$G$51*'Datos Generales'!AI430)</f>
        <v/>
      </c>
      <c r="AJ36" s="46" t="str">
        <f>IF('Datos Generales'!AJ430=0,"",Índice!$G$51*'Datos Generales'!AJ430)</f>
        <v/>
      </c>
      <c r="AK36" s="46" t="str">
        <f>IF('Datos Generales'!AK430=0,"",Índice!$G$51*'Datos Generales'!AK430)</f>
        <v/>
      </c>
      <c r="AL36" s="46" t="str">
        <f>IF('Datos Generales'!AL430=0,"",Índice!$G$51*'Datos Generales'!AL430)</f>
        <v/>
      </c>
      <c r="AM36" s="46" t="str">
        <f>IF('Datos Generales'!AM430=0,"",Índice!$G$51*'Datos Generales'!AM430)</f>
        <v/>
      </c>
      <c r="AN36" s="46" t="str">
        <f>IF('Datos Generales'!AN430=0,"",Índice!$G$51*'Datos Generales'!AN430)</f>
        <v/>
      </c>
      <c r="AO36" s="46" t="str">
        <f>IF('Datos Generales'!AO430=0,"",Índice!$G$51*'Datos Generales'!AO430)</f>
        <v/>
      </c>
      <c r="AP36" s="46" t="str">
        <f>IF('Datos Generales'!AP430=0,"",Índice!$G$51*'Datos Generales'!AP430)</f>
        <v/>
      </c>
      <c r="AQ36" s="46">
        <f>IF('Datos Generales'!AQ430=0,"",Índice!$G$51*'Datos Generales'!AQ430)</f>
        <v>-38724.13947861355</v>
      </c>
      <c r="AS36" s="46">
        <f>Índice!$F$51*'Datos Generales'!AS430</f>
        <v>-49106.413965533866</v>
      </c>
      <c r="AT36" s="74">
        <f t="shared" si="0"/>
        <v>-0.21142400042094878</v>
      </c>
      <c r="AV36" s="75">
        <f t="shared" si="1"/>
        <v>1.7161140371396047E-3</v>
      </c>
      <c r="AW36" s="75">
        <f t="shared" si="2"/>
        <v>3.9073125788160155E-3</v>
      </c>
    </row>
    <row r="37" spans="2:49">
      <c r="B37" s="73" t="s">
        <v>320</v>
      </c>
      <c r="C37" s="46">
        <f>IF('Datos Generales'!C431=0,"",Índice!$G$51*'Datos Generales'!C431)</f>
        <v>-602.76585514173985</v>
      </c>
      <c r="D37" s="46" t="str">
        <f>IF('Datos Generales'!D431=0,"",Índice!$G$51*'Datos Generales'!D431)</f>
        <v/>
      </c>
      <c r="E37" s="46">
        <f>IF('Datos Generales'!E431=0,"",Índice!$G$51*'Datos Generales'!E431)</f>
        <v>-870.48877995488567</v>
      </c>
      <c r="F37" s="46" t="str">
        <f>IF('Datos Generales'!F431=0,"",Índice!$G$51*'Datos Generales'!F431)</f>
        <v/>
      </c>
      <c r="G37" s="46" t="str">
        <f>IF('Datos Generales'!G431=0,"",Índice!$G$51*'Datos Generales'!G431)</f>
        <v/>
      </c>
      <c r="H37" s="46">
        <f>IF('Datos Generales'!H431=0,"",Índice!$G$51*'Datos Generales'!H431)</f>
        <v>-26541.319888842532</v>
      </c>
      <c r="I37" s="46">
        <f>IF('Datos Generales'!I431=0,"",Índice!$G$51*'Datos Generales'!I431)</f>
        <v>-1566.9525742287212</v>
      </c>
      <c r="J37" s="46">
        <f>IF('Datos Generales'!J431=0,"",Índice!$G$51*'Datos Generales'!J431)</f>
        <v>-143472.15052927076</v>
      </c>
      <c r="K37" s="46" t="str">
        <f>IF('Datos Generales'!K431=0,"",Índice!$G$51*'Datos Generales'!K431)</f>
        <v/>
      </c>
      <c r="L37" s="46">
        <f>IF('Datos Generales'!L431=0,"",Índice!$G$51*'Datos Generales'!L431)</f>
        <v>0.57452570693178517</v>
      </c>
      <c r="M37" s="46" t="str">
        <f>IF('Datos Generales'!M431=0,"",Índice!$G$51*'Datos Generales'!M431)</f>
        <v/>
      </c>
      <c r="N37" s="46" t="str">
        <f>IF('Datos Generales'!N431=0,"",Índice!$G$51*'Datos Generales'!N431)</f>
        <v/>
      </c>
      <c r="O37" s="46" t="str">
        <f>IF('Datos Generales'!O431=0,"",Índice!$G$51*'Datos Generales'!O431)</f>
        <v/>
      </c>
      <c r="P37" s="46">
        <f>IF('Datos Generales'!P431=0,"",Índice!$G$51*'Datos Generales'!P431)</f>
        <v>2540.3317046266111</v>
      </c>
      <c r="Q37" s="46" t="str">
        <f>IF('Datos Generales'!Q431=0,"",Índice!$G$51*'Datos Generales'!Q431)</f>
        <v/>
      </c>
      <c r="R37" s="46">
        <f>IF('Datos Generales'!R431=0,"",Índice!$G$51*'Datos Generales'!R431)</f>
        <v>-61.474250641701019</v>
      </c>
      <c r="S37" s="46" t="str">
        <f>IF('Datos Generales'!S431=0,"",Índice!$G$51*'Datos Generales'!S431)</f>
        <v/>
      </c>
      <c r="T37" s="46">
        <f>IF('Datos Generales'!T431=0,"",Índice!$G$51*'Datos Generales'!T431)</f>
        <v>-124.1417469824142</v>
      </c>
      <c r="U37" s="46" t="str">
        <f>IF('Datos Generales'!U431=0,"",Índice!$G$51*'Datos Generales'!U431)</f>
        <v/>
      </c>
      <c r="V37" s="46" t="str">
        <f>IF('Datos Generales'!V431=0,"",Índice!$G$51*'Datos Generales'!V431)</f>
        <v/>
      </c>
      <c r="W37" s="46">
        <f>IF('Datos Generales'!W431=0,"",Índice!$G$51*'Datos Generales'!W431)</f>
        <v>-95.730000000000018</v>
      </c>
      <c r="X37" s="46" t="str">
        <f>IF('Datos Generales'!X431=0,"",Índice!$G$51*'Datos Generales'!X431)</f>
        <v/>
      </c>
      <c r="Y37" s="46">
        <f>IF('Datos Generales'!Y431=0,"",Índice!$G$51*'Datos Generales'!Y431)</f>
        <v>102.88429582593815</v>
      </c>
      <c r="Z37" s="46" t="str">
        <f>IF('Datos Generales'!Z431=0,"",Índice!$G$51*'Datos Generales'!Z431)</f>
        <v/>
      </c>
      <c r="AA37" s="46" t="str">
        <f>IF('Datos Generales'!AA431=0,"",Índice!$G$51*'Datos Generales'!AA431)</f>
        <v/>
      </c>
      <c r="AB37" s="46" t="str">
        <f>IF('Datos Generales'!AB431=0,"",Índice!$G$51*'Datos Generales'!AB431)</f>
        <v/>
      </c>
      <c r="AC37" s="46" t="str">
        <f>IF('Datos Generales'!AC431=0,"",Índice!$G$51*'Datos Generales'!AC431)</f>
        <v/>
      </c>
      <c r="AD37" s="46" t="str">
        <f>IF('Datos Generales'!AD431=0,"",Índice!$G$51*'Datos Generales'!AD431)</f>
        <v/>
      </c>
      <c r="AE37" s="46" t="str">
        <f>IF('Datos Generales'!AE431=0,"",Índice!$G$51*'Datos Generales'!AE431)</f>
        <v/>
      </c>
      <c r="AF37" s="46" t="str">
        <f>IF('Datos Generales'!AF431=0,"",Índice!$G$51*'Datos Generales'!AF431)</f>
        <v/>
      </c>
      <c r="AG37" s="46" t="str">
        <f>IF('Datos Generales'!AG431=0,"",Índice!$G$51*'Datos Generales'!AG431)</f>
        <v/>
      </c>
      <c r="AH37" s="46" t="str">
        <f>IF('Datos Generales'!AH431=0,"",Índice!$G$51*'Datos Generales'!AH431)</f>
        <v/>
      </c>
      <c r="AI37" s="46" t="str">
        <f>IF('Datos Generales'!AI431=0,"",Índice!$G$51*'Datos Generales'!AI431)</f>
        <v/>
      </c>
      <c r="AJ37" s="46" t="str">
        <f>IF('Datos Generales'!AJ431=0,"",Índice!$G$51*'Datos Generales'!AJ431)</f>
        <v/>
      </c>
      <c r="AK37" s="46" t="str">
        <f>IF('Datos Generales'!AK431=0,"",Índice!$G$51*'Datos Generales'!AK431)</f>
        <v/>
      </c>
      <c r="AL37" s="46" t="str">
        <f>IF('Datos Generales'!AL431=0,"",Índice!$G$51*'Datos Generales'!AL431)</f>
        <v/>
      </c>
      <c r="AM37" s="46" t="str">
        <f>IF('Datos Generales'!AM431=0,"",Índice!$G$51*'Datos Generales'!AM431)</f>
        <v/>
      </c>
      <c r="AN37" s="46" t="str">
        <f>IF('Datos Generales'!AN431=0,"",Índice!$G$51*'Datos Generales'!AN431)</f>
        <v/>
      </c>
      <c r="AO37" s="46" t="str">
        <f>IF('Datos Generales'!AO431=0,"",Índice!$G$51*'Datos Generales'!AO431)</f>
        <v/>
      </c>
      <c r="AP37" s="46" t="str">
        <f>IF('Datos Generales'!AP431=0,"",Índice!$G$51*'Datos Generales'!AP431)</f>
        <v/>
      </c>
      <c r="AQ37" s="46">
        <f>IF('Datos Generales'!AQ431=0,"",Índice!$G$51*'Datos Generales'!AQ431)</f>
        <v>-170691.23309890326</v>
      </c>
      <c r="AS37" s="46">
        <f>Índice!$F$51*'Datos Generales'!AS431</f>
        <v>-128120.5615925891</v>
      </c>
      <c r="AT37" s="74">
        <f t="shared" si="0"/>
        <v>0.33227040981669087</v>
      </c>
      <c r="AV37" s="75">
        <f t="shared" si="1"/>
        <v>7.5644191215526492E-3</v>
      </c>
      <c r="AW37" s="75">
        <f t="shared" si="2"/>
        <v>1.0194331890474728E-2</v>
      </c>
    </row>
    <row r="38" spans="2:49">
      <c r="B38" s="73" t="s">
        <v>321</v>
      </c>
      <c r="C38" s="46" t="str">
        <f>IF('Datos Generales'!C432=0,"",Índice!$G$51*'Datos Generales'!C432)</f>
        <v/>
      </c>
      <c r="D38" s="46" t="str">
        <f>IF('Datos Generales'!D432=0,"",Índice!$G$51*'Datos Generales'!D432)</f>
        <v/>
      </c>
      <c r="E38" s="46" t="str">
        <f>IF('Datos Generales'!E432=0,"",Índice!$G$51*'Datos Generales'!E432)</f>
        <v/>
      </c>
      <c r="F38" s="46" t="str">
        <f>IF('Datos Generales'!F432=0,"",Índice!$G$51*'Datos Generales'!F432)</f>
        <v/>
      </c>
      <c r="G38" s="46">
        <f>IF('Datos Generales'!G432=0,"",Índice!$G$51*'Datos Generales'!G432)</f>
        <v>-186.57297789850873</v>
      </c>
      <c r="H38" s="46" t="str">
        <f>IF('Datos Generales'!H432=0,"",Índice!$G$51*'Datos Generales'!H432)</f>
        <v/>
      </c>
      <c r="I38" s="46" t="str">
        <f>IF('Datos Generales'!I432=0,"",Índice!$G$51*'Datos Generales'!I432)</f>
        <v/>
      </c>
      <c r="J38" s="46" t="str">
        <f>IF('Datos Generales'!J432=0,"",Índice!$G$51*'Datos Generales'!J432)</f>
        <v/>
      </c>
      <c r="K38" s="46">
        <f>IF('Datos Generales'!K432=0,"",Índice!$G$51*'Datos Generales'!K432)</f>
        <v>-44887.560899724929</v>
      </c>
      <c r="L38" s="46" t="str">
        <f>IF('Datos Generales'!L432=0,"",Índice!$G$51*'Datos Generales'!L432)</f>
        <v/>
      </c>
      <c r="M38" s="46">
        <f>IF('Datos Generales'!M432=0,"",Índice!$G$51*'Datos Generales'!M432)</f>
        <v>-139263.61714313997</v>
      </c>
      <c r="N38" s="46">
        <f>IF('Datos Generales'!N432=0,"",Índice!$G$51*'Datos Generales'!N432)</f>
        <v>-1068.4410377525262</v>
      </c>
      <c r="O38" s="46" t="str">
        <f>IF('Datos Generales'!O432=0,"",Índice!$G$51*'Datos Generales'!O432)</f>
        <v/>
      </c>
      <c r="P38" s="46" t="str">
        <f>IF('Datos Generales'!P432=0,"",Índice!$G$51*'Datos Generales'!P432)</f>
        <v/>
      </c>
      <c r="Q38" s="46" t="str">
        <f>IF('Datos Generales'!Q432=0,"",Índice!$G$51*'Datos Generales'!Q432)</f>
        <v/>
      </c>
      <c r="R38" s="46" t="str">
        <f>IF('Datos Generales'!R432=0,"",Índice!$G$51*'Datos Generales'!R432)</f>
        <v/>
      </c>
      <c r="S38" s="46" t="str">
        <f>IF('Datos Generales'!S432=0,"",Índice!$G$51*'Datos Generales'!S432)</f>
        <v/>
      </c>
      <c r="T38" s="46" t="str">
        <f>IF('Datos Generales'!T432=0,"",Índice!$G$51*'Datos Generales'!T432)</f>
        <v/>
      </c>
      <c r="U38" s="46">
        <f>IF('Datos Generales'!U432=0,"",Índice!$G$51*'Datos Generales'!U432)</f>
        <v>-16305.702477001294</v>
      </c>
      <c r="V38" s="46" t="str">
        <f>IF('Datos Generales'!V432=0,"",Índice!$G$51*'Datos Generales'!V432)</f>
        <v/>
      </c>
      <c r="W38" s="46">
        <f>IF('Datos Generales'!W432=0,"",Índice!$G$51*'Datos Generales'!W432)</f>
        <v>10992.200901916971</v>
      </c>
      <c r="X38" s="46" t="str">
        <f>IF('Datos Generales'!X432=0,"",Índice!$G$51*'Datos Generales'!X432)</f>
        <v/>
      </c>
      <c r="Y38" s="46" t="str">
        <f>IF('Datos Generales'!Y432=0,"",Índice!$G$51*'Datos Generales'!Y432)</f>
        <v/>
      </c>
      <c r="Z38" s="46" t="str">
        <f>IF('Datos Generales'!Z432=0,"",Índice!$G$51*'Datos Generales'!Z432)</f>
        <v/>
      </c>
      <c r="AA38" s="46" t="str">
        <f>IF('Datos Generales'!AA432=0,"",Índice!$G$51*'Datos Generales'!AA432)</f>
        <v/>
      </c>
      <c r="AB38" s="46" t="str">
        <f>IF('Datos Generales'!AB432=0,"",Índice!$G$51*'Datos Generales'!AB432)</f>
        <v/>
      </c>
      <c r="AC38" s="46" t="str">
        <f>IF('Datos Generales'!AC432=0,"",Índice!$G$51*'Datos Generales'!AC432)</f>
        <v/>
      </c>
      <c r="AD38" s="46" t="str">
        <f>IF('Datos Generales'!AD432=0,"",Índice!$G$51*'Datos Generales'!AD432)</f>
        <v/>
      </c>
      <c r="AE38" s="46" t="str">
        <f>IF('Datos Generales'!AE432=0,"",Índice!$G$51*'Datos Generales'!AE432)</f>
        <v/>
      </c>
      <c r="AF38" s="46" t="str">
        <f>IF('Datos Generales'!AF432=0,"",Índice!$G$51*'Datos Generales'!AF432)</f>
        <v/>
      </c>
      <c r="AG38" s="46" t="str">
        <f>IF('Datos Generales'!AG432=0,"",Índice!$G$51*'Datos Generales'!AG432)</f>
        <v/>
      </c>
      <c r="AH38" s="46" t="str">
        <f>IF('Datos Generales'!AH432=0,"",Índice!$G$51*'Datos Generales'!AH432)</f>
        <v/>
      </c>
      <c r="AI38" s="46" t="str">
        <f>IF('Datos Generales'!AI432=0,"",Índice!$G$51*'Datos Generales'!AI432)</f>
        <v/>
      </c>
      <c r="AJ38" s="46" t="str">
        <f>IF('Datos Generales'!AJ432=0,"",Índice!$G$51*'Datos Generales'!AJ432)</f>
        <v/>
      </c>
      <c r="AK38" s="46" t="str">
        <f>IF('Datos Generales'!AK432=0,"",Índice!$G$51*'Datos Generales'!AK432)</f>
        <v/>
      </c>
      <c r="AL38" s="46" t="str">
        <f>IF('Datos Generales'!AL432=0,"",Índice!$G$51*'Datos Generales'!AL432)</f>
        <v/>
      </c>
      <c r="AM38" s="46" t="str">
        <f>IF('Datos Generales'!AM432=0,"",Índice!$G$51*'Datos Generales'!AM432)</f>
        <v/>
      </c>
      <c r="AN38" s="46" t="str">
        <f>IF('Datos Generales'!AN432=0,"",Índice!$G$51*'Datos Generales'!AN432)</f>
        <v/>
      </c>
      <c r="AO38" s="46" t="str">
        <f>IF('Datos Generales'!AO432=0,"",Índice!$G$51*'Datos Generales'!AO432)</f>
        <v/>
      </c>
      <c r="AP38" s="46" t="str">
        <f>IF('Datos Generales'!AP432=0,"",Índice!$G$51*'Datos Generales'!AP432)</f>
        <v/>
      </c>
      <c r="AQ38" s="46">
        <f>IF('Datos Generales'!AQ432=0,"",Índice!$G$51*'Datos Generales'!AQ432)</f>
        <v>-190719.69363360028</v>
      </c>
      <c r="AS38" s="46">
        <f>Índice!$F$51*'Datos Generales'!AS432</f>
        <v>-295663.61457275483</v>
      </c>
      <c r="AT38" s="74">
        <f t="shared" si="0"/>
        <v>-0.35494364462398431</v>
      </c>
      <c r="AV38" s="75">
        <f t="shared" si="1"/>
        <v>8.4520081739800773E-3</v>
      </c>
      <c r="AW38" s="75">
        <f t="shared" si="2"/>
        <v>2.3525443359174347E-2</v>
      </c>
    </row>
    <row r="39" spans="2:49">
      <c r="B39" s="73" t="s">
        <v>322</v>
      </c>
      <c r="C39" s="46" t="str">
        <f>IF('Datos Generales'!C433=0,"",Índice!$G$51*'Datos Generales'!C433)</f>
        <v/>
      </c>
      <c r="D39" s="46" t="str">
        <f>IF('Datos Generales'!D433=0,"",Índice!$G$51*'Datos Generales'!D433)</f>
        <v/>
      </c>
      <c r="E39" s="46" t="str">
        <f>IF('Datos Generales'!E433=0,"",Índice!$G$51*'Datos Generales'!E433)</f>
        <v/>
      </c>
      <c r="F39" s="46" t="str">
        <f>IF('Datos Generales'!F433=0,"",Índice!$G$51*'Datos Generales'!F433)</f>
        <v/>
      </c>
      <c r="G39" s="46">
        <f>IF('Datos Generales'!G433=0,"",Índice!$G$51*'Datos Generales'!G433)</f>
        <v>-2196.1404357045703</v>
      </c>
      <c r="H39" s="46" t="str">
        <f>IF('Datos Generales'!H433=0,"",Índice!$G$51*'Datos Generales'!H433)</f>
        <v/>
      </c>
      <c r="I39" s="46" t="str">
        <f>IF('Datos Generales'!I433=0,"",Índice!$G$51*'Datos Generales'!I433)</f>
        <v/>
      </c>
      <c r="J39" s="46" t="str">
        <f>IF('Datos Generales'!J433=0,"",Índice!$G$51*'Datos Generales'!J433)</f>
        <v/>
      </c>
      <c r="K39" s="46">
        <f>IF('Datos Generales'!K433=0,"",Índice!$G$51*'Datos Generales'!K433)</f>
        <v>-36370.615043027552</v>
      </c>
      <c r="L39" s="46" t="str">
        <f>IF('Datos Generales'!L433=0,"",Índice!$G$51*'Datos Generales'!L433)</f>
        <v/>
      </c>
      <c r="M39" s="46">
        <f>IF('Datos Generales'!M433=0,"",Índice!$G$51*'Datos Generales'!M433)</f>
        <v>-39451.840603587865</v>
      </c>
      <c r="N39" s="46">
        <f>IF('Datos Generales'!N433=0,"",Índice!$G$51*'Datos Generales'!N433)</f>
        <v>-395.18529779877105</v>
      </c>
      <c r="O39" s="46" t="str">
        <f>IF('Datos Generales'!O433=0,"",Índice!$G$51*'Datos Generales'!O433)</f>
        <v/>
      </c>
      <c r="P39" s="46" t="str">
        <f>IF('Datos Generales'!P433=0,"",Índice!$G$51*'Datos Generales'!P433)</f>
        <v/>
      </c>
      <c r="Q39" s="46" t="str">
        <f>IF('Datos Generales'!Q433=0,"",Índice!$G$51*'Datos Generales'!Q433)</f>
        <v/>
      </c>
      <c r="R39" s="46" t="str">
        <f>IF('Datos Generales'!R433=0,"",Índice!$G$51*'Datos Generales'!R433)</f>
        <v/>
      </c>
      <c r="S39" s="46" t="str">
        <f>IF('Datos Generales'!S433=0,"",Índice!$G$51*'Datos Generales'!S433)</f>
        <v/>
      </c>
      <c r="T39" s="46" t="str">
        <f>IF('Datos Generales'!T433=0,"",Índice!$G$51*'Datos Generales'!T433)</f>
        <v/>
      </c>
      <c r="U39" s="46">
        <f>IF('Datos Generales'!U433=0,"",Índice!$G$51*'Datos Generales'!U433)</f>
        <v>-12677.351666301327</v>
      </c>
      <c r="V39" s="46" t="str">
        <f>IF('Datos Generales'!V433=0,"",Índice!$G$51*'Datos Generales'!V433)</f>
        <v/>
      </c>
      <c r="W39" s="46">
        <f>IF('Datos Generales'!W433=0,"",Índice!$G$51*'Datos Generales'!W433)</f>
        <v>21733.497853925513</v>
      </c>
      <c r="X39" s="46" t="str">
        <f>IF('Datos Generales'!X433=0,"",Índice!$G$51*'Datos Generales'!X433)</f>
        <v/>
      </c>
      <c r="Y39" s="46" t="str">
        <f>IF('Datos Generales'!Y433=0,"",Índice!$G$51*'Datos Generales'!Y433)</f>
        <v/>
      </c>
      <c r="Z39" s="46" t="str">
        <f>IF('Datos Generales'!Z433=0,"",Índice!$G$51*'Datos Generales'!Z433)</f>
        <v/>
      </c>
      <c r="AA39" s="46" t="str">
        <f>IF('Datos Generales'!AA433=0,"",Índice!$G$51*'Datos Generales'!AA433)</f>
        <v/>
      </c>
      <c r="AB39" s="46" t="str">
        <f>IF('Datos Generales'!AB433=0,"",Índice!$G$51*'Datos Generales'!AB433)</f>
        <v/>
      </c>
      <c r="AC39" s="46" t="str">
        <f>IF('Datos Generales'!AC433=0,"",Índice!$G$51*'Datos Generales'!AC433)</f>
        <v/>
      </c>
      <c r="AD39" s="46" t="str">
        <f>IF('Datos Generales'!AD433=0,"",Índice!$G$51*'Datos Generales'!AD433)</f>
        <v/>
      </c>
      <c r="AE39" s="46" t="str">
        <f>IF('Datos Generales'!AE433=0,"",Índice!$G$51*'Datos Generales'!AE433)</f>
        <v/>
      </c>
      <c r="AF39" s="46" t="str">
        <f>IF('Datos Generales'!AF433=0,"",Índice!$G$51*'Datos Generales'!AF433)</f>
        <v/>
      </c>
      <c r="AG39" s="46" t="str">
        <f>IF('Datos Generales'!AG433=0,"",Índice!$G$51*'Datos Generales'!AG433)</f>
        <v/>
      </c>
      <c r="AH39" s="46" t="str">
        <f>IF('Datos Generales'!AH433=0,"",Índice!$G$51*'Datos Generales'!AH433)</f>
        <v/>
      </c>
      <c r="AI39" s="46" t="str">
        <f>IF('Datos Generales'!AI433=0,"",Índice!$G$51*'Datos Generales'!AI433)</f>
        <v/>
      </c>
      <c r="AJ39" s="46" t="str">
        <f>IF('Datos Generales'!AJ433=0,"",Índice!$G$51*'Datos Generales'!AJ433)</f>
        <v/>
      </c>
      <c r="AK39" s="46" t="str">
        <f>IF('Datos Generales'!AK433=0,"",Índice!$G$51*'Datos Generales'!AK433)</f>
        <v/>
      </c>
      <c r="AL39" s="46" t="str">
        <f>IF('Datos Generales'!AL433=0,"",Índice!$G$51*'Datos Generales'!AL433)</f>
        <v/>
      </c>
      <c r="AM39" s="46" t="str">
        <f>IF('Datos Generales'!AM433=0,"",Índice!$G$51*'Datos Generales'!AM433)</f>
        <v/>
      </c>
      <c r="AN39" s="46" t="str">
        <f>IF('Datos Generales'!AN433=0,"",Índice!$G$51*'Datos Generales'!AN433)</f>
        <v/>
      </c>
      <c r="AO39" s="46" t="str">
        <f>IF('Datos Generales'!AO433=0,"",Índice!$G$51*'Datos Generales'!AO433)</f>
        <v/>
      </c>
      <c r="AP39" s="46" t="str">
        <f>IF('Datos Generales'!AP433=0,"",Índice!$G$51*'Datos Generales'!AP433)</f>
        <v/>
      </c>
      <c r="AQ39" s="46">
        <f>IF('Datos Generales'!AQ433=0,"",Índice!$G$51*'Datos Generales'!AQ433)</f>
        <v>-69357.635192494577</v>
      </c>
      <c r="AS39" s="46">
        <f>Índice!$F$51*'Datos Generales'!AS433</f>
        <v>-74073.46496487649</v>
      </c>
      <c r="AT39" s="74">
        <f t="shared" si="0"/>
        <v>-6.3664225436437016E-2</v>
      </c>
      <c r="AV39" s="75">
        <f t="shared" si="1"/>
        <v>3.0736799562036204E-3</v>
      </c>
      <c r="AW39" s="75">
        <f t="shared" si="2"/>
        <v>5.8938977221364439E-3</v>
      </c>
    </row>
    <row r="40" spans="2:49">
      <c r="B40" s="73" t="s">
        <v>323</v>
      </c>
      <c r="C40" s="46" t="str">
        <f>IF('Datos Generales'!C434=0,"",Índice!$G$51*'Datos Generales'!C434)</f>
        <v/>
      </c>
      <c r="D40" s="46" t="str">
        <f>IF('Datos Generales'!D434=0,"",Índice!$G$51*'Datos Generales'!D434)</f>
        <v/>
      </c>
      <c r="E40" s="46" t="str">
        <f>IF('Datos Generales'!E434=0,"",Índice!$G$51*'Datos Generales'!E434)</f>
        <v/>
      </c>
      <c r="F40" s="46" t="str">
        <f>IF('Datos Generales'!F434=0,"",Índice!$G$51*'Datos Generales'!F434)</f>
        <v/>
      </c>
      <c r="G40" s="46" t="str">
        <f>IF('Datos Generales'!G434=0,"",Índice!$G$51*'Datos Generales'!G434)</f>
        <v/>
      </c>
      <c r="H40" s="46" t="str">
        <f>IF('Datos Generales'!H434=0,"",Índice!$G$51*'Datos Generales'!H434)</f>
        <v/>
      </c>
      <c r="I40" s="46" t="str">
        <f>IF('Datos Generales'!I434=0,"",Índice!$G$51*'Datos Generales'!I434)</f>
        <v/>
      </c>
      <c r="J40" s="46" t="str">
        <f>IF('Datos Generales'!J434=0,"",Índice!$G$51*'Datos Generales'!J434)</f>
        <v/>
      </c>
      <c r="K40" s="46" t="str">
        <f>IF('Datos Generales'!K434=0,"",Índice!$G$51*'Datos Generales'!K434)</f>
        <v/>
      </c>
      <c r="L40" s="46" t="str">
        <f>IF('Datos Generales'!L434=0,"",Índice!$G$51*'Datos Generales'!L434)</f>
        <v/>
      </c>
      <c r="M40" s="46" t="str">
        <f>IF('Datos Generales'!M434=0,"",Índice!$G$51*'Datos Generales'!M434)</f>
        <v/>
      </c>
      <c r="N40" s="46" t="str">
        <f>IF('Datos Generales'!N434=0,"",Índice!$G$51*'Datos Generales'!N434)</f>
        <v/>
      </c>
      <c r="O40" s="46" t="str">
        <f>IF('Datos Generales'!O434=0,"",Índice!$G$51*'Datos Generales'!O434)</f>
        <v/>
      </c>
      <c r="P40" s="46" t="str">
        <f>IF('Datos Generales'!P434=0,"",Índice!$G$51*'Datos Generales'!P434)</f>
        <v/>
      </c>
      <c r="Q40" s="46" t="str">
        <f>IF('Datos Generales'!Q434=0,"",Índice!$G$51*'Datos Generales'!Q434)</f>
        <v/>
      </c>
      <c r="R40" s="46" t="str">
        <f>IF('Datos Generales'!R434=0,"",Índice!$G$51*'Datos Generales'!R434)</f>
        <v/>
      </c>
      <c r="S40" s="46" t="str">
        <f>IF('Datos Generales'!S434=0,"",Índice!$G$51*'Datos Generales'!S434)</f>
        <v/>
      </c>
      <c r="T40" s="46" t="str">
        <f>IF('Datos Generales'!T434=0,"",Índice!$G$51*'Datos Generales'!T434)</f>
        <v/>
      </c>
      <c r="U40" s="46" t="str">
        <f>IF('Datos Generales'!U434=0,"",Índice!$G$51*'Datos Generales'!U434)</f>
        <v/>
      </c>
      <c r="V40" s="46" t="str">
        <f>IF('Datos Generales'!V434=0,"",Índice!$G$51*'Datos Generales'!V434)</f>
        <v/>
      </c>
      <c r="W40" s="46" t="str">
        <f>IF('Datos Generales'!W434=0,"",Índice!$G$51*'Datos Generales'!W434)</f>
        <v/>
      </c>
      <c r="X40" s="46" t="str">
        <f>IF('Datos Generales'!X434=0,"",Índice!$G$51*'Datos Generales'!X434)</f>
        <v/>
      </c>
      <c r="Y40" s="46" t="str">
        <f>IF('Datos Generales'!Y434=0,"",Índice!$G$51*'Datos Generales'!Y434)</f>
        <v/>
      </c>
      <c r="Z40" s="46" t="str">
        <f>IF('Datos Generales'!Z434=0,"",Índice!$G$51*'Datos Generales'!Z434)</f>
        <v/>
      </c>
      <c r="AA40" s="46" t="str">
        <f>IF('Datos Generales'!AA434=0,"",Índice!$G$51*'Datos Generales'!AA434)</f>
        <v/>
      </c>
      <c r="AB40" s="46" t="str">
        <f>IF('Datos Generales'!AB434=0,"",Índice!$G$51*'Datos Generales'!AB434)</f>
        <v/>
      </c>
      <c r="AC40" s="46" t="str">
        <f>IF('Datos Generales'!AC434=0,"",Índice!$G$51*'Datos Generales'!AC434)</f>
        <v/>
      </c>
      <c r="AD40" s="46" t="str">
        <f>IF('Datos Generales'!AD434=0,"",Índice!$G$51*'Datos Generales'!AD434)</f>
        <v/>
      </c>
      <c r="AE40" s="46" t="str">
        <f>IF('Datos Generales'!AE434=0,"",Índice!$G$51*'Datos Generales'!AE434)</f>
        <v/>
      </c>
      <c r="AF40" s="46" t="str">
        <f>IF('Datos Generales'!AF434=0,"",Índice!$G$51*'Datos Generales'!AF434)</f>
        <v/>
      </c>
      <c r="AG40" s="46" t="str">
        <f>IF('Datos Generales'!AG434=0,"",Índice!$G$51*'Datos Generales'!AG434)</f>
        <v/>
      </c>
      <c r="AH40" s="46" t="str">
        <f>IF('Datos Generales'!AH434=0,"",Índice!$G$51*'Datos Generales'!AH434)</f>
        <v/>
      </c>
      <c r="AI40" s="46" t="str">
        <f>IF('Datos Generales'!AI434=0,"",Índice!$G$51*'Datos Generales'!AI434)</f>
        <v/>
      </c>
      <c r="AJ40" s="46" t="str">
        <f>IF('Datos Generales'!AJ434=0,"",Índice!$G$51*'Datos Generales'!AJ434)</f>
        <v/>
      </c>
      <c r="AK40" s="46" t="str">
        <f>IF('Datos Generales'!AK434=0,"",Índice!$G$51*'Datos Generales'!AK434)</f>
        <v/>
      </c>
      <c r="AL40" s="46" t="str">
        <f>IF('Datos Generales'!AL434=0,"",Índice!$G$51*'Datos Generales'!AL434)</f>
        <v/>
      </c>
      <c r="AM40" s="46" t="str">
        <f>IF('Datos Generales'!AM434=0,"",Índice!$G$51*'Datos Generales'!AM434)</f>
        <v/>
      </c>
      <c r="AN40" s="46" t="str">
        <f>IF('Datos Generales'!AN434=0,"",Índice!$G$51*'Datos Generales'!AN434)</f>
        <v/>
      </c>
      <c r="AO40" s="46" t="str">
        <f>IF('Datos Generales'!AO434=0,"",Índice!$G$51*'Datos Generales'!AO434)</f>
        <v/>
      </c>
      <c r="AP40" s="46" t="str">
        <f>IF('Datos Generales'!AP434=0,"",Índice!$G$51*'Datos Generales'!AP434)</f>
        <v/>
      </c>
      <c r="AQ40" s="46" t="str">
        <f>IF('Datos Generales'!AQ434=0,"",Índice!$G$51*'Datos Generales'!AQ434)</f>
        <v/>
      </c>
      <c r="AS40" s="46">
        <f>Índice!$F$51*'Datos Generales'!AS434</f>
        <v>0</v>
      </c>
      <c r="AT40" s="74" t="str">
        <f t="shared" si="0"/>
        <v/>
      </c>
      <c r="AV40" s="75" t="str">
        <f t="shared" si="1"/>
        <v/>
      </c>
      <c r="AW40" s="75">
        <f t="shared" si="2"/>
        <v>0</v>
      </c>
    </row>
    <row r="41" spans="2:49">
      <c r="B41" s="73" t="s">
        <v>324</v>
      </c>
      <c r="C41" s="46" t="str">
        <f>IF('Datos Generales'!C435=0,"",Índice!$G$51*'Datos Generales'!C435)</f>
        <v/>
      </c>
      <c r="D41" s="46" t="str">
        <f>IF('Datos Generales'!D435=0,"",Índice!$G$51*'Datos Generales'!D435)</f>
        <v/>
      </c>
      <c r="E41" s="46" t="str">
        <f>IF('Datos Generales'!E435=0,"",Índice!$G$51*'Datos Generales'!E435)</f>
        <v/>
      </c>
      <c r="F41" s="46" t="str">
        <f>IF('Datos Generales'!F435=0,"",Índice!$G$51*'Datos Generales'!F435)</f>
        <v/>
      </c>
      <c r="G41" s="46" t="str">
        <f>IF('Datos Generales'!G435=0,"",Índice!$G$51*'Datos Generales'!G435)</f>
        <v/>
      </c>
      <c r="H41" s="46" t="str">
        <f>IF('Datos Generales'!H435=0,"",Índice!$G$51*'Datos Generales'!H435)</f>
        <v/>
      </c>
      <c r="I41" s="46" t="str">
        <f>IF('Datos Generales'!I435=0,"",Índice!$G$51*'Datos Generales'!I435)</f>
        <v/>
      </c>
      <c r="J41" s="46" t="str">
        <f>IF('Datos Generales'!J435=0,"",Índice!$G$51*'Datos Generales'!J435)</f>
        <v/>
      </c>
      <c r="K41" s="46" t="str">
        <f>IF('Datos Generales'!K435=0,"",Índice!$G$51*'Datos Generales'!K435)</f>
        <v/>
      </c>
      <c r="L41" s="46" t="str">
        <f>IF('Datos Generales'!L435=0,"",Índice!$G$51*'Datos Generales'!L435)</f>
        <v/>
      </c>
      <c r="M41" s="46" t="str">
        <f>IF('Datos Generales'!M435=0,"",Índice!$G$51*'Datos Generales'!M435)</f>
        <v/>
      </c>
      <c r="N41" s="46" t="str">
        <f>IF('Datos Generales'!N435=0,"",Índice!$G$51*'Datos Generales'!N435)</f>
        <v/>
      </c>
      <c r="O41" s="46" t="str">
        <f>IF('Datos Generales'!O435=0,"",Índice!$G$51*'Datos Generales'!O435)</f>
        <v/>
      </c>
      <c r="P41" s="46">
        <f>IF('Datos Generales'!P435=0,"",Índice!$G$51*'Datos Generales'!P435)</f>
        <v>-8071.3790738292046</v>
      </c>
      <c r="Q41" s="46" t="str">
        <f>IF('Datos Generales'!Q435=0,"",Índice!$G$51*'Datos Generales'!Q435)</f>
        <v/>
      </c>
      <c r="R41" s="46" t="str">
        <f>IF('Datos Generales'!R435=0,"",Índice!$G$51*'Datos Generales'!R435)</f>
        <v/>
      </c>
      <c r="S41" s="46" t="str">
        <f>IF('Datos Generales'!S435=0,"",Índice!$G$51*'Datos Generales'!S435)</f>
        <v/>
      </c>
      <c r="T41" s="46">
        <f>IF('Datos Generales'!T435=0,"",Índice!$G$51*'Datos Generales'!T435)</f>
        <v>-94493.789819050915</v>
      </c>
      <c r="U41" s="46" t="str">
        <f>IF('Datos Generales'!U435=0,"",Índice!$G$51*'Datos Generales'!U435)</f>
        <v/>
      </c>
      <c r="V41" s="46">
        <f>IF('Datos Generales'!V435=0,"",Índice!$G$51*'Datos Generales'!V435)</f>
        <v>-22657.260944272773</v>
      </c>
      <c r="W41" s="46" t="str">
        <f>IF('Datos Generales'!W435=0,"",Índice!$G$51*'Datos Generales'!W435)</f>
        <v/>
      </c>
      <c r="X41" s="46" t="str">
        <f>IF('Datos Generales'!X435=0,"",Índice!$G$51*'Datos Generales'!X435)</f>
        <v/>
      </c>
      <c r="Y41" s="46" t="str">
        <f>IF('Datos Generales'!Y435=0,"",Índice!$G$51*'Datos Generales'!Y435)</f>
        <v/>
      </c>
      <c r="Z41" s="46" t="str">
        <f>IF('Datos Generales'!Z435=0,"",Índice!$G$51*'Datos Generales'!Z435)</f>
        <v/>
      </c>
      <c r="AA41" s="46" t="str">
        <f>IF('Datos Generales'!AA435=0,"",Índice!$G$51*'Datos Generales'!AA435)</f>
        <v/>
      </c>
      <c r="AB41" s="46" t="str">
        <f>IF('Datos Generales'!AB435=0,"",Índice!$G$51*'Datos Generales'!AB435)</f>
        <v/>
      </c>
      <c r="AC41" s="46" t="str">
        <f>IF('Datos Generales'!AC435=0,"",Índice!$G$51*'Datos Generales'!AC435)</f>
        <v/>
      </c>
      <c r="AD41" s="46" t="str">
        <f>IF('Datos Generales'!AD435=0,"",Índice!$G$51*'Datos Generales'!AD435)</f>
        <v/>
      </c>
      <c r="AE41" s="46" t="str">
        <f>IF('Datos Generales'!AE435=0,"",Índice!$G$51*'Datos Generales'!AE435)</f>
        <v/>
      </c>
      <c r="AF41" s="46" t="str">
        <f>IF('Datos Generales'!AF435=0,"",Índice!$G$51*'Datos Generales'!AF435)</f>
        <v/>
      </c>
      <c r="AG41" s="46" t="str">
        <f>IF('Datos Generales'!AG435=0,"",Índice!$G$51*'Datos Generales'!AG435)</f>
        <v/>
      </c>
      <c r="AH41" s="46" t="str">
        <f>IF('Datos Generales'!AH435=0,"",Índice!$G$51*'Datos Generales'!AH435)</f>
        <v/>
      </c>
      <c r="AI41" s="46" t="str">
        <f>IF('Datos Generales'!AI435=0,"",Índice!$G$51*'Datos Generales'!AI435)</f>
        <v/>
      </c>
      <c r="AJ41" s="46" t="str">
        <f>IF('Datos Generales'!AJ435=0,"",Índice!$G$51*'Datos Generales'!AJ435)</f>
        <v/>
      </c>
      <c r="AK41" s="46" t="str">
        <f>IF('Datos Generales'!AK435=0,"",Índice!$G$51*'Datos Generales'!AK435)</f>
        <v/>
      </c>
      <c r="AL41" s="46" t="str">
        <f>IF('Datos Generales'!AL435=0,"",Índice!$G$51*'Datos Generales'!AL435)</f>
        <v/>
      </c>
      <c r="AM41" s="46" t="str">
        <f>IF('Datos Generales'!AM435=0,"",Índice!$G$51*'Datos Generales'!AM435)</f>
        <v/>
      </c>
      <c r="AN41" s="46" t="str">
        <f>IF('Datos Generales'!AN435=0,"",Índice!$G$51*'Datos Generales'!AN435)</f>
        <v/>
      </c>
      <c r="AO41" s="46" t="str">
        <f>IF('Datos Generales'!AO435=0,"",Índice!$G$51*'Datos Generales'!AO435)</f>
        <v/>
      </c>
      <c r="AP41" s="46" t="str">
        <f>IF('Datos Generales'!AP435=0,"",Índice!$G$51*'Datos Generales'!AP435)</f>
        <v/>
      </c>
      <c r="AQ41" s="46">
        <f>IF('Datos Generales'!AQ435=0,"",Índice!$G$51*'Datos Generales'!AQ435)</f>
        <v>-125222.42983715289</v>
      </c>
      <c r="AS41" s="46">
        <f>Índice!$F$51*'Datos Generales'!AS435</f>
        <v>-87129.629248936384</v>
      </c>
      <c r="AT41" s="74">
        <f t="shared" si="0"/>
        <v>0.43719686307148509</v>
      </c>
      <c r="AV41" s="75">
        <f t="shared" si="1"/>
        <v>5.549405939077082E-3</v>
      </c>
      <c r="AW41" s="75">
        <f t="shared" si="2"/>
        <v>6.9327541732306123E-3</v>
      </c>
    </row>
    <row r="42" spans="2:49">
      <c r="B42" s="73" t="s">
        <v>325</v>
      </c>
      <c r="C42" s="46" t="str">
        <f>IF('Datos Generales'!C436=0,"",Índice!$G$51*'Datos Generales'!C436)</f>
        <v/>
      </c>
      <c r="D42" s="46" t="str">
        <f>IF('Datos Generales'!D436=0,"",Índice!$G$51*'Datos Generales'!D436)</f>
        <v/>
      </c>
      <c r="E42" s="46" t="str">
        <f>IF('Datos Generales'!E436=0,"",Índice!$G$51*'Datos Generales'!E436)</f>
        <v/>
      </c>
      <c r="F42" s="46">
        <f>IF('Datos Generales'!F436=0,"",Índice!$G$51*'Datos Generales'!F436)</f>
        <v>-7388.6215625685008</v>
      </c>
      <c r="G42" s="46" t="str">
        <f>IF('Datos Generales'!G436=0,"",Índice!$G$51*'Datos Generales'!G436)</f>
        <v/>
      </c>
      <c r="H42" s="46" t="str">
        <f>IF('Datos Generales'!H436=0,"",Índice!$G$51*'Datos Generales'!H436)</f>
        <v/>
      </c>
      <c r="I42" s="46" t="str">
        <f>IF('Datos Generales'!I436=0,"",Índice!$G$51*'Datos Generales'!I436)</f>
        <v/>
      </c>
      <c r="J42" s="46" t="str">
        <f>IF('Datos Generales'!J436=0,"",Índice!$G$51*'Datos Generales'!J436)</f>
        <v/>
      </c>
      <c r="K42" s="46" t="str">
        <f>IF('Datos Generales'!K436=0,"",Índice!$G$51*'Datos Generales'!K436)</f>
        <v/>
      </c>
      <c r="L42" s="46" t="str">
        <f>IF('Datos Generales'!L436=0,"",Índice!$G$51*'Datos Generales'!L436)</f>
        <v/>
      </c>
      <c r="M42" s="46" t="str">
        <f>IF('Datos Generales'!M436=0,"",Índice!$G$51*'Datos Generales'!M436)</f>
        <v/>
      </c>
      <c r="N42" s="46" t="str">
        <f>IF('Datos Generales'!N436=0,"",Índice!$G$51*'Datos Generales'!N436)</f>
        <v/>
      </c>
      <c r="O42" s="46" t="str">
        <f>IF('Datos Generales'!O436=0,"",Índice!$G$51*'Datos Generales'!O436)</f>
        <v/>
      </c>
      <c r="P42" s="46" t="str">
        <f>IF('Datos Generales'!P436=0,"",Índice!$G$51*'Datos Generales'!P436)</f>
        <v/>
      </c>
      <c r="Q42" s="46" t="str">
        <f>IF('Datos Generales'!Q436=0,"",Índice!$G$51*'Datos Generales'!Q436)</f>
        <v/>
      </c>
      <c r="R42" s="46" t="str">
        <f>IF('Datos Generales'!R436=0,"",Índice!$G$51*'Datos Generales'!R436)</f>
        <v/>
      </c>
      <c r="S42" s="46" t="str">
        <f>IF('Datos Generales'!S436=0,"",Índice!$G$51*'Datos Generales'!S436)</f>
        <v/>
      </c>
      <c r="T42" s="46" t="str">
        <f>IF('Datos Generales'!T436=0,"",Índice!$G$51*'Datos Generales'!T436)</f>
        <v/>
      </c>
      <c r="U42" s="46" t="str">
        <f>IF('Datos Generales'!U436=0,"",Índice!$G$51*'Datos Generales'!U436)</f>
        <v/>
      </c>
      <c r="V42" s="46" t="str">
        <f>IF('Datos Generales'!V436=0,"",Índice!$G$51*'Datos Generales'!V436)</f>
        <v/>
      </c>
      <c r="W42" s="46" t="str">
        <f>IF('Datos Generales'!W436=0,"",Índice!$G$51*'Datos Generales'!W436)</f>
        <v/>
      </c>
      <c r="X42" s="46" t="str">
        <f>IF('Datos Generales'!X436=0,"",Índice!$G$51*'Datos Generales'!X436)</f>
        <v/>
      </c>
      <c r="Y42" s="46" t="str">
        <f>IF('Datos Generales'!Y436=0,"",Índice!$G$51*'Datos Generales'!Y436)</f>
        <v/>
      </c>
      <c r="Z42" s="46" t="str">
        <f>IF('Datos Generales'!Z436=0,"",Índice!$G$51*'Datos Generales'!Z436)</f>
        <v/>
      </c>
      <c r="AA42" s="46" t="str">
        <f>IF('Datos Generales'!AA436=0,"",Índice!$G$51*'Datos Generales'!AA436)</f>
        <v/>
      </c>
      <c r="AB42" s="46" t="str">
        <f>IF('Datos Generales'!AB436=0,"",Índice!$G$51*'Datos Generales'!AB436)</f>
        <v/>
      </c>
      <c r="AC42" s="46" t="str">
        <f>IF('Datos Generales'!AC436=0,"",Índice!$G$51*'Datos Generales'!AC436)</f>
        <v/>
      </c>
      <c r="AD42" s="46" t="str">
        <f>IF('Datos Generales'!AD436=0,"",Índice!$G$51*'Datos Generales'!AD436)</f>
        <v/>
      </c>
      <c r="AE42" s="46" t="str">
        <f>IF('Datos Generales'!AE436=0,"",Índice!$G$51*'Datos Generales'!AE436)</f>
        <v/>
      </c>
      <c r="AF42" s="46" t="str">
        <f>IF('Datos Generales'!AF436=0,"",Índice!$G$51*'Datos Generales'!AF436)</f>
        <v/>
      </c>
      <c r="AG42" s="46" t="str">
        <f>IF('Datos Generales'!AG436=0,"",Índice!$G$51*'Datos Generales'!AG436)</f>
        <v/>
      </c>
      <c r="AH42" s="46" t="str">
        <f>IF('Datos Generales'!AH436=0,"",Índice!$G$51*'Datos Generales'!AH436)</f>
        <v/>
      </c>
      <c r="AI42" s="46" t="str">
        <f>IF('Datos Generales'!AI436=0,"",Índice!$G$51*'Datos Generales'!AI436)</f>
        <v/>
      </c>
      <c r="AJ42" s="46" t="str">
        <f>IF('Datos Generales'!AJ436=0,"",Índice!$G$51*'Datos Generales'!AJ436)</f>
        <v/>
      </c>
      <c r="AK42" s="46" t="str">
        <f>IF('Datos Generales'!AK436=0,"",Índice!$G$51*'Datos Generales'!AK436)</f>
        <v/>
      </c>
      <c r="AL42" s="46" t="str">
        <f>IF('Datos Generales'!AL436=0,"",Índice!$G$51*'Datos Generales'!AL436)</f>
        <v/>
      </c>
      <c r="AM42" s="46" t="str">
        <f>IF('Datos Generales'!AM436=0,"",Índice!$G$51*'Datos Generales'!AM436)</f>
        <v/>
      </c>
      <c r="AN42" s="46" t="str">
        <f>IF('Datos Generales'!AN436=0,"",Índice!$G$51*'Datos Generales'!AN436)</f>
        <v/>
      </c>
      <c r="AO42" s="46" t="str">
        <f>IF('Datos Generales'!AO436=0,"",Índice!$G$51*'Datos Generales'!AO436)</f>
        <v/>
      </c>
      <c r="AP42" s="46" t="str">
        <f>IF('Datos Generales'!AP436=0,"",Índice!$G$51*'Datos Generales'!AP436)</f>
        <v/>
      </c>
      <c r="AQ42" s="46">
        <f>IF('Datos Generales'!AQ436=0,"",Índice!$G$51*'Datos Generales'!AQ436)</f>
        <v>-7388.6215625685008</v>
      </c>
      <c r="AS42" s="46">
        <f>Índice!$F$51*'Datos Generales'!AS436</f>
        <v>-3574.2070882950989</v>
      </c>
      <c r="AT42" s="74">
        <f t="shared" si="0"/>
        <v>1.0672057830014774</v>
      </c>
      <c r="AV42" s="75">
        <f t="shared" si="1"/>
        <v>3.2743702892710835E-4</v>
      </c>
      <c r="AW42" s="75">
        <f t="shared" si="2"/>
        <v>2.8439348727827586E-4</v>
      </c>
    </row>
    <row r="43" spans="2:49">
      <c r="B43" s="73" t="s">
        <v>326</v>
      </c>
      <c r="C43" s="46">
        <f>IF('Datos Generales'!C437=0,"",Índice!$G$51*'Datos Generales'!C437)</f>
        <v>-112933.72271444835</v>
      </c>
      <c r="D43" s="46" t="str">
        <f>IF('Datos Generales'!D437=0,"",Índice!$G$51*'Datos Generales'!D437)</f>
        <v/>
      </c>
      <c r="E43" s="46">
        <f>IF('Datos Generales'!E437=0,"",Índice!$G$51*'Datos Generales'!E437)</f>
        <v>-121180.39625479953</v>
      </c>
      <c r="F43" s="46">
        <f>IF('Datos Generales'!F437=0,"",Índice!$G$51*'Datos Generales'!F437)</f>
        <v>-594766.64533555834</v>
      </c>
      <c r="G43" s="46" t="str">
        <f>IF('Datos Generales'!G437=0,"",Índice!$G$51*'Datos Generales'!G437)</f>
        <v/>
      </c>
      <c r="H43" s="46">
        <f>IF('Datos Generales'!H437=0,"",Índice!$G$51*'Datos Generales'!H437)</f>
        <v>-18263.862863365412</v>
      </c>
      <c r="I43" s="46">
        <f>IF('Datos Generales'!I437=0,"",Índice!$G$51*'Datos Generales'!I437)</f>
        <v>-5779.5076403080166</v>
      </c>
      <c r="J43" s="46">
        <f>IF('Datos Generales'!J437=0,"",Índice!$G$51*'Datos Generales'!J437)</f>
        <v>12.153428415864687</v>
      </c>
      <c r="K43" s="46" t="str">
        <f>IF('Datos Generales'!K437=0,"",Índice!$G$51*'Datos Generales'!K437)</f>
        <v/>
      </c>
      <c r="L43" s="46">
        <f>IF('Datos Generales'!L437=0,"",Índice!$G$51*'Datos Generales'!L437)</f>
        <v>-30199.015704881171</v>
      </c>
      <c r="M43" s="46" t="str">
        <f>IF('Datos Generales'!M437=0,"",Índice!$G$51*'Datos Generales'!M437)</f>
        <v/>
      </c>
      <c r="N43" s="46" t="str">
        <f>IF('Datos Generales'!N437=0,"",Índice!$G$51*'Datos Generales'!N437)</f>
        <v/>
      </c>
      <c r="O43" s="46">
        <f>IF('Datos Generales'!O437=0,"",Índice!$G$51*'Datos Generales'!O437)</f>
        <v>-61.562639211998217</v>
      </c>
      <c r="P43" s="46" t="str">
        <f>IF('Datos Generales'!P437=0,"",Índice!$G$51*'Datos Generales'!P437)</f>
        <v/>
      </c>
      <c r="Q43" s="46">
        <f>IF('Datos Generales'!Q437=0,"",Índice!$G$51*'Datos Generales'!Q437)</f>
        <v>-704.98723669044909</v>
      </c>
      <c r="R43" s="46">
        <f>IF('Datos Generales'!R437=0,"",Índice!$G$51*'Datos Generales'!R437)</f>
        <v>-805.66181825895728</v>
      </c>
      <c r="S43" s="46" t="str">
        <f>IF('Datos Generales'!S437=0,"",Índice!$G$51*'Datos Generales'!S437)</f>
        <v/>
      </c>
      <c r="T43" s="46">
        <f>IF('Datos Generales'!T437=0,"",Índice!$G$51*'Datos Generales'!T437)</f>
        <v>-113748.93049829939</v>
      </c>
      <c r="U43" s="46" t="str">
        <f>IF('Datos Generales'!U437=0,"",Índice!$G$51*'Datos Generales'!U437)</f>
        <v/>
      </c>
      <c r="V43" s="46">
        <f>IF('Datos Generales'!V437=0,"",Índice!$G$51*'Datos Generales'!V437)</f>
        <v>-13816.061617440126</v>
      </c>
      <c r="W43" s="46" t="str">
        <f>IF('Datos Generales'!W437=0,"",Índice!$G$51*'Datos Generales'!W437)</f>
        <v/>
      </c>
      <c r="X43" s="46">
        <f>IF('Datos Generales'!X437=0,"",Índice!$G$51*'Datos Generales'!X437)</f>
        <v>-16909.087052135113</v>
      </c>
      <c r="Y43" s="46">
        <f>IF('Datos Generales'!Y437=0,"",Índice!$G$51*'Datos Generales'!Y437)</f>
        <v>-77450.623617997277</v>
      </c>
      <c r="Z43" s="46" t="str">
        <f>IF('Datos Generales'!Z437=0,"",Índice!$G$51*'Datos Generales'!Z437)</f>
        <v/>
      </c>
      <c r="AA43" s="46">
        <f>IF('Datos Generales'!AA437=0,"",Índice!$G$51*'Datos Generales'!AA437)</f>
        <v>-41.807793750574525</v>
      </c>
      <c r="AB43" s="46">
        <f>IF('Datos Generales'!AB437=0,"",Índice!$G$51*'Datos Generales'!AB437)</f>
        <v>-172767.96762857001</v>
      </c>
      <c r="AC43" s="46">
        <f>IF('Datos Generales'!AC437=0,"",Índice!$G$51*'Datos Generales'!AC437)</f>
        <v>-7209.0601820097436</v>
      </c>
      <c r="AD43" s="46">
        <f>IF('Datos Generales'!AD437=0,"",Índice!$G$51*'Datos Generales'!AD437)</f>
        <v>-284340.94830329297</v>
      </c>
      <c r="AE43" s="46" t="str">
        <f>IF('Datos Generales'!AE437=0,"",Índice!$G$51*'Datos Generales'!AE437)</f>
        <v/>
      </c>
      <c r="AF43" s="46" t="str">
        <f>IF('Datos Generales'!AF437=0,"",Índice!$G$51*'Datos Generales'!AF437)</f>
        <v/>
      </c>
      <c r="AG43" s="46" t="str">
        <f>IF('Datos Generales'!AG437=0,"",Índice!$G$51*'Datos Generales'!AG437)</f>
        <v/>
      </c>
      <c r="AH43" s="46" t="str">
        <f>IF('Datos Generales'!AH437=0,"",Índice!$G$51*'Datos Generales'!AH437)</f>
        <v/>
      </c>
      <c r="AI43" s="46" t="str">
        <f>IF('Datos Generales'!AI437=0,"",Índice!$G$51*'Datos Generales'!AI437)</f>
        <v/>
      </c>
      <c r="AJ43" s="46" t="str">
        <f>IF('Datos Generales'!AJ437=0,"",Índice!$G$51*'Datos Generales'!AJ437)</f>
        <v/>
      </c>
      <c r="AK43" s="46" t="str">
        <f>IF('Datos Generales'!AK437=0,"",Índice!$G$51*'Datos Generales'!AK437)</f>
        <v/>
      </c>
      <c r="AL43" s="46" t="str">
        <f>IF('Datos Generales'!AL437=0,"",Índice!$G$51*'Datos Generales'!AL437)</f>
        <v/>
      </c>
      <c r="AM43" s="46" t="str">
        <f>IF('Datos Generales'!AM437=0,"",Índice!$G$51*'Datos Generales'!AM437)</f>
        <v/>
      </c>
      <c r="AN43" s="46" t="str">
        <f>IF('Datos Generales'!AN437=0,"",Índice!$G$51*'Datos Generales'!AN437)</f>
        <v/>
      </c>
      <c r="AO43" s="46" t="str">
        <f>IF('Datos Generales'!AO437=0,"",Índice!$G$51*'Datos Generales'!AO437)</f>
        <v/>
      </c>
      <c r="AP43" s="46" t="str">
        <f>IF('Datos Generales'!AP437=0,"",Índice!$G$51*'Datos Generales'!AP437)</f>
        <v/>
      </c>
      <c r="AQ43" s="46">
        <f>IF('Datos Generales'!AQ437=0,"",Índice!$G$51*'Datos Generales'!AQ437)</f>
        <v>-1570967.6954726018</v>
      </c>
      <c r="AS43" s="46">
        <f>Índice!$F$51*'Datos Generales'!AS437</f>
        <v>-1555076.0647952091</v>
      </c>
      <c r="AT43" s="74">
        <f t="shared" si="0"/>
        <v>1.0219198299785681E-2</v>
      </c>
      <c r="AV43" s="75">
        <f t="shared" si="1"/>
        <v>6.9619615836326185E-2</v>
      </c>
      <c r="AW43" s="75">
        <f t="shared" si="2"/>
        <v>0.12373471769399995</v>
      </c>
    </row>
    <row r="44" spans="2:49">
      <c r="B44" s="76" t="s">
        <v>327</v>
      </c>
      <c r="C44" s="77">
        <f>IF('Datos Generales'!C438=0,"",Índice!$G$51*'Datos Generales'!C438)</f>
        <v>-1762485.2391087604</v>
      </c>
      <c r="D44" s="77" t="str">
        <f>IF('Datos Generales'!D438=0,"",Índice!$G$51*'Datos Generales'!D438)</f>
        <v/>
      </c>
      <c r="E44" s="77">
        <f>IF('Datos Generales'!E438=0,"",Índice!$G$51*'Datos Generales'!E438)</f>
        <v>-2081664.8783596493</v>
      </c>
      <c r="F44" s="77">
        <f>IF('Datos Generales'!F438=0,"",Índice!$G$51*'Datos Generales'!F438)</f>
        <v>-522370.52842222864</v>
      </c>
      <c r="G44" s="77">
        <f>IF('Datos Generales'!G438=0,"",Índice!$G$51*'Datos Generales'!G438)</f>
        <v>-13620.345282526414</v>
      </c>
      <c r="H44" s="77">
        <f>IF('Datos Generales'!H438=0,"",Índice!$G$51*'Datos Generales'!H438)</f>
        <v>-548651.41138869047</v>
      </c>
      <c r="I44" s="77">
        <f>IF('Datos Generales'!I438=0,"",Índice!$G$51*'Datos Generales'!I438)</f>
        <v>-2402488.6685852879</v>
      </c>
      <c r="J44" s="77">
        <f>IF('Datos Generales'!J438=0,"",Índice!$G$51*'Datos Generales'!J438)</f>
        <v>-557345.79730025947</v>
      </c>
      <c r="K44" s="77">
        <f>IF('Datos Generales'!K438=0,"",Índice!$G$51*'Datos Generales'!K438)</f>
        <v>-81258.175942752481</v>
      </c>
      <c r="L44" s="77">
        <f>IF('Datos Generales'!L438=0,"",Índice!$G$51*'Datos Generales'!L438)</f>
        <v>-205995.48511182921</v>
      </c>
      <c r="M44" s="77">
        <f>IF('Datos Generales'!M438=0,"",Índice!$G$51*'Datos Generales'!M438)</f>
        <v>-193206.7638469534</v>
      </c>
      <c r="N44" s="77">
        <f>IF('Datos Generales'!N438=0,"",Índice!$G$51*'Datos Generales'!N438)</f>
        <v>-1463.6263355512972</v>
      </c>
      <c r="O44" s="77">
        <f>IF('Datos Generales'!O438=0,"",Índice!$G$51*'Datos Generales'!O438)</f>
        <v>-61.562639211998217</v>
      </c>
      <c r="P44" s="77">
        <f>IF('Datos Generales'!P438=0,"",Índice!$G$51*'Datos Generales'!P438)</f>
        <v>-289413.92190693034</v>
      </c>
      <c r="Q44" s="77">
        <f>IF('Datos Generales'!Q438=0,"",Índice!$G$51*'Datos Generales'!Q438)</f>
        <v>-752.84964750638164</v>
      </c>
      <c r="R44" s="77">
        <f>IF('Datos Generales'!R438=0,"",Índice!$G$51*'Datos Generales'!R438)</f>
        <v>-1244337.2536610544</v>
      </c>
      <c r="S44" s="77">
        <f>IF('Datos Generales'!S438=0,"",Índice!$G$51*'Datos Generales'!S438)</f>
        <v>-7795.9160944979876</v>
      </c>
      <c r="T44" s="77">
        <f>IF('Datos Generales'!T438=0,"",Índice!$G$51*'Datos Generales'!T438)</f>
        <v>-1862392.6962756591</v>
      </c>
      <c r="U44" s="77">
        <f>IF('Datos Generales'!U438=0,"",Índice!$G$51*'Datos Generales'!U438)</f>
        <v>-31418.822169267645</v>
      </c>
      <c r="V44" s="77">
        <f>IF('Datos Generales'!V438=0,"",Índice!$G$51*'Datos Generales'!V438)</f>
        <v>-2746313.7988700406</v>
      </c>
      <c r="W44" s="77">
        <f>IF('Datos Generales'!W438=0,"",Índice!$G$51*'Datos Generales'!W438)</f>
        <v>29289.142745773253</v>
      </c>
      <c r="X44" s="77">
        <f>IF('Datos Generales'!X438=0,"",Índice!$G$51*'Datos Generales'!X438)</f>
        <v>-43441.877443943966</v>
      </c>
      <c r="Y44" s="77">
        <f>IF('Datos Generales'!Y438=0,"",Índice!$G$51*'Datos Generales'!Y438)</f>
        <v>-2747156.4590362916</v>
      </c>
      <c r="Z44" s="77">
        <f>IF('Datos Generales'!Z438=0,"",Índice!$G$51*'Datos Generales'!Z438)</f>
        <v>-15475.777996195755</v>
      </c>
      <c r="AA44" s="77">
        <f>IF('Datos Generales'!AA438=0,"",Índice!$G$51*'Datos Generales'!AA438)</f>
        <v>-253075.21513778009</v>
      </c>
      <c r="AB44" s="77">
        <f>IF('Datos Generales'!AB438=0,"",Índice!$G$51*'Datos Generales'!AB438)</f>
        <v>-4479617.0653580446</v>
      </c>
      <c r="AC44" s="77">
        <f>IF('Datos Generales'!AC438=0,"",Índice!$G$51*'Datos Generales'!AC438)</f>
        <v>-95220.918392600812</v>
      </c>
      <c r="AD44" s="77">
        <f>IF('Datos Generales'!AD438=0,"",Índice!$G$51*'Datos Generales'!AD438)</f>
        <v>-407279.37328968116</v>
      </c>
      <c r="AE44" s="77" t="str">
        <f>IF('Datos Generales'!AE438=0,"",Índice!$G$51*'Datos Generales'!AE438)</f>
        <v/>
      </c>
      <c r="AF44" s="77" t="str">
        <f>IF('Datos Generales'!AF438=0,"",Índice!$G$51*'Datos Generales'!AF438)</f>
        <v/>
      </c>
      <c r="AG44" s="77" t="str">
        <f>IF('Datos Generales'!AG438=0,"",Índice!$G$51*'Datos Generales'!AG438)</f>
        <v/>
      </c>
      <c r="AH44" s="77" t="str">
        <f>IF('Datos Generales'!AH438=0,"",Índice!$G$51*'Datos Generales'!AH438)</f>
        <v/>
      </c>
      <c r="AI44" s="77" t="str">
        <f>IF('Datos Generales'!AI438=0,"",Índice!$G$51*'Datos Generales'!AI438)</f>
        <v/>
      </c>
      <c r="AJ44" s="77" t="str">
        <f>IF('Datos Generales'!AJ438=0,"",Índice!$G$51*'Datos Generales'!AJ438)</f>
        <v/>
      </c>
      <c r="AK44" s="77" t="str">
        <f>IF('Datos Generales'!AK438=0,"",Índice!$G$51*'Datos Generales'!AK438)</f>
        <v/>
      </c>
      <c r="AL44" s="77" t="str">
        <f>IF('Datos Generales'!AL438=0,"",Índice!$G$51*'Datos Generales'!AL438)</f>
        <v/>
      </c>
      <c r="AM44" s="77" t="str">
        <f>IF('Datos Generales'!AM438=0,"",Índice!$G$51*'Datos Generales'!AM438)</f>
        <v/>
      </c>
      <c r="AN44" s="77" t="str">
        <f>IF('Datos Generales'!AN438=0,"",Índice!$G$51*'Datos Generales'!AN438)</f>
        <v/>
      </c>
      <c r="AO44" s="77" t="str">
        <f>IF('Datos Generales'!AO438=0,"",Índice!$G$51*'Datos Generales'!AO438)</f>
        <v/>
      </c>
      <c r="AP44" s="77" t="str">
        <f>IF('Datos Generales'!AP438=0,"",Índice!$G$51*'Datos Generales'!AP438)</f>
        <v/>
      </c>
      <c r="AQ44" s="77">
        <f>IF('Datos Generales'!AQ438=0,"",Índice!$G$51*'Datos Generales'!AQ438)</f>
        <v>-22565015.284857418</v>
      </c>
      <c r="AS44" s="77">
        <f>Índice!$F$51*'Datos Generales'!AS438</f>
        <v>-12567823.27366652</v>
      </c>
      <c r="AT44" s="78">
        <f t="shared" si="0"/>
        <v>0.79545930854534785</v>
      </c>
      <c r="AV44" s="79">
        <f t="shared" si="1"/>
        <v>1</v>
      </c>
      <c r="AW44" s="79">
        <f t="shared" si="2"/>
        <v>1</v>
      </c>
    </row>
    <row r="46" spans="2:49">
      <c r="B46" s="80" t="s">
        <v>329</v>
      </c>
      <c r="C46" s="70">
        <f>IF(SUM(C12:C18)=0,"",SUM(C12:C18))</f>
        <v>-1121322.6819213554</v>
      </c>
      <c r="D46" s="70" t="str">
        <f t="shared" ref="D46:AQ46" si="3">IF(SUM(D12:D18)=0,"",SUM(D12:D18))</f>
        <v/>
      </c>
      <c r="E46" s="70">
        <f t="shared" si="3"/>
        <v>-175010.00810523189</v>
      </c>
      <c r="F46" s="70">
        <f t="shared" si="3"/>
        <v>-774.81420722523524</v>
      </c>
      <c r="G46" s="70" t="str">
        <f t="shared" si="3"/>
        <v/>
      </c>
      <c r="H46" s="70">
        <f t="shared" si="3"/>
        <v>-110528.31616238043</v>
      </c>
      <c r="I46" s="70">
        <f t="shared" si="3"/>
        <v>-706584.90429285611</v>
      </c>
      <c r="J46" s="70">
        <f t="shared" si="3"/>
        <v>-147281.52113193937</v>
      </c>
      <c r="K46" s="70" t="str">
        <f t="shared" si="3"/>
        <v/>
      </c>
      <c r="L46" s="70">
        <f t="shared" si="3"/>
        <v>198454.34907121287</v>
      </c>
      <c r="M46" s="70" t="str">
        <f t="shared" si="3"/>
        <v/>
      </c>
      <c r="N46" s="70" t="str">
        <f t="shared" si="3"/>
        <v/>
      </c>
      <c r="O46" s="70" t="str">
        <f t="shared" si="3"/>
        <v/>
      </c>
      <c r="P46" s="70">
        <f t="shared" si="3"/>
        <v>-54570.042638646315</v>
      </c>
      <c r="Q46" s="70">
        <f t="shared" si="3"/>
        <v>-28.107565354508875</v>
      </c>
      <c r="R46" s="70">
        <f t="shared" si="3"/>
        <v>-177289.35235926774</v>
      </c>
      <c r="S46" s="70">
        <f t="shared" si="3"/>
        <v>-7795.9160944979876</v>
      </c>
      <c r="T46" s="70">
        <f t="shared" si="3"/>
        <v>-178704.32078687038</v>
      </c>
      <c r="U46" s="70" t="str">
        <f t="shared" si="3"/>
        <v/>
      </c>
      <c r="V46" s="70">
        <f t="shared" si="3"/>
        <v>-1456122.1901273502</v>
      </c>
      <c r="W46" s="70" t="str">
        <f t="shared" si="3"/>
        <v/>
      </c>
      <c r="X46" s="70">
        <f t="shared" si="3"/>
        <v>-3308.3841862241106</v>
      </c>
      <c r="Y46" s="70">
        <f t="shared" si="3"/>
        <v>-433906.04702651268</v>
      </c>
      <c r="Z46" s="70">
        <f t="shared" si="3"/>
        <v>-15475.777996195755</v>
      </c>
      <c r="AA46" s="70">
        <f t="shared" si="3"/>
        <v>-11070.447458298271</v>
      </c>
      <c r="AB46" s="70">
        <f t="shared" si="3"/>
        <v>-2224720.3385635801</v>
      </c>
      <c r="AC46" s="70">
        <f t="shared" si="3"/>
        <v>-1656.0482530882964</v>
      </c>
      <c r="AD46" s="70">
        <f t="shared" si="3"/>
        <v>-17516.935250068942</v>
      </c>
      <c r="AE46" s="70" t="str">
        <f t="shared" si="3"/>
        <v/>
      </c>
      <c r="AF46" s="70" t="str">
        <f t="shared" si="3"/>
        <v/>
      </c>
      <c r="AG46" s="70" t="str">
        <f t="shared" si="3"/>
        <v/>
      </c>
      <c r="AH46" s="70" t="str">
        <f t="shared" si="3"/>
        <v/>
      </c>
      <c r="AI46" s="70" t="str">
        <f t="shared" si="3"/>
        <v/>
      </c>
      <c r="AJ46" s="70" t="str">
        <f t="shared" si="3"/>
        <v/>
      </c>
      <c r="AK46" s="70" t="str">
        <f t="shared" si="3"/>
        <v/>
      </c>
      <c r="AL46" s="70" t="str">
        <f t="shared" si="3"/>
        <v/>
      </c>
      <c r="AM46" s="70" t="str">
        <f t="shared" si="3"/>
        <v/>
      </c>
      <c r="AN46" s="70" t="str">
        <f t="shared" si="3"/>
        <v/>
      </c>
      <c r="AO46" s="70" t="str">
        <f t="shared" si="3"/>
        <v/>
      </c>
      <c r="AP46" s="70" t="str">
        <f t="shared" si="3"/>
        <v/>
      </c>
      <c r="AQ46" s="70">
        <f t="shared" si="3"/>
        <v>-6645211.80505573</v>
      </c>
      <c r="AR46" s="81"/>
      <c r="AS46" s="70">
        <f>SUM(AS12:AS18)</f>
        <v>-2357094.0283391098</v>
      </c>
      <c r="AT46" s="71">
        <f t="shared" ref="AT46:AT53" si="4">AQ46/AS46-1</f>
        <v>1.8192391670255841</v>
      </c>
      <c r="AV46" s="71">
        <f>IFERROR(AQ46/$AQ$44,"")</f>
        <v>0.29449179276714677</v>
      </c>
      <c r="AW46" s="71">
        <f>IFERROR(AS46/$AS$44,"")</f>
        <v>0.187549902398608</v>
      </c>
    </row>
    <row r="47" spans="2:49">
      <c r="B47" s="80" t="s">
        <v>330</v>
      </c>
      <c r="C47" s="70">
        <f>IF(SUM(C12:C13,C16:C18)=0,"",SUM(C12:C13,C16:C18))</f>
        <v>-1142814.9815091111</v>
      </c>
      <c r="D47" s="70" t="str">
        <f t="shared" ref="D47:AQ47" si="5">IF(SUM(D12:D13,D16:D18)=0,"",SUM(D12:D13,D16:D18))</f>
        <v/>
      </c>
      <c r="E47" s="70">
        <f t="shared" si="5"/>
        <v>-244231.16351178396</v>
      </c>
      <c r="F47" s="70">
        <f t="shared" si="5"/>
        <v>-390.98684070965419</v>
      </c>
      <c r="G47" s="70" t="str">
        <f t="shared" si="5"/>
        <v/>
      </c>
      <c r="H47" s="70">
        <f t="shared" si="5"/>
        <v>-384365.12257726921</v>
      </c>
      <c r="I47" s="70">
        <f t="shared" si="5"/>
        <v>-597509.74042044673</v>
      </c>
      <c r="J47" s="70">
        <f t="shared" si="5"/>
        <v>-143355.83117075963</v>
      </c>
      <c r="K47" s="70" t="str">
        <f t="shared" si="5"/>
        <v/>
      </c>
      <c r="L47" s="70">
        <f t="shared" si="5"/>
        <v>-31515.519265172781</v>
      </c>
      <c r="M47" s="70" t="str">
        <f t="shared" si="5"/>
        <v/>
      </c>
      <c r="N47" s="70" t="str">
        <f t="shared" si="5"/>
        <v/>
      </c>
      <c r="O47" s="70" t="str">
        <f t="shared" si="5"/>
        <v/>
      </c>
      <c r="P47" s="70">
        <f t="shared" si="5"/>
        <v>-42123.871277957303</v>
      </c>
      <c r="Q47" s="70">
        <f t="shared" si="5"/>
        <v>-28.107565354508875</v>
      </c>
      <c r="R47" s="70">
        <f t="shared" si="5"/>
        <v>-535826.31822713744</v>
      </c>
      <c r="S47" s="70">
        <f t="shared" si="5"/>
        <v>-7795.9160944979876</v>
      </c>
      <c r="T47" s="70">
        <f t="shared" si="5"/>
        <v>-269390.86132893979</v>
      </c>
      <c r="U47" s="70" t="str">
        <f t="shared" si="5"/>
        <v/>
      </c>
      <c r="V47" s="70">
        <f t="shared" si="5"/>
        <v>-2010681.6703318458</v>
      </c>
      <c r="W47" s="70" t="str">
        <f t="shared" si="5"/>
        <v/>
      </c>
      <c r="X47" s="70">
        <f t="shared" si="5"/>
        <v>-3308.3841862241106</v>
      </c>
      <c r="Y47" s="70">
        <f t="shared" si="5"/>
        <v>-1188893.3463987734</v>
      </c>
      <c r="Z47" s="70" t="str">
        <f t="shared" si="5"/>
        <v/>
      </c>
      <c r="AA47" s="70">
        <f t="shared" si="5"/>
        <v>-13810.714108937143</v>
      </c>
      <c r="AB47" s="70">
        <f t="shared" si="5"/>
        <v>-2522899.1362668914</v>
      </c>
      <c r="AC47" s="70">
        <f t="shared" si="5"/>
        <v>-1309.5650575232814</v>
      </c>
      <c r="AD47" s="70" t="str">
        <f t="shared" si="5"/>
        <v/>
      </c>
      <c r="AE47" s="70" t="str">
        <f t="shared" si="5"/>
        <v/>
      </c>
      <c r="AF47" s="70" t="str">
        <f t="shared" si="5"/>
        <v/>
      </c>
      <c r="AG47" s="70" t="str">
        <f t="shared" si="5"/>
        <v/>
      </c>
      <c r="AH47" s="70" t="str">
        <f t="shared" si="5"/>
        <v/>
      </c>
      <c r="AI47" s="70" t="str">
        <f t="shared" si="5"/>
        <v/>
      </c>
      <c r="AJ47" s="70" t="str">
        <f t="shared" si="5"/>
        <v/>
      </c>
      <c r="AK47" s="70" t="str">
        <f t="shared" si="5"/>
        <v/>
      </c>
      <c r="AL47" s="70" t="str">
        <f t="shared" si="5"/>
        <v/>
      </c>
      <c r="AM47" s="70" t="str">
        <f t="shared" si="5"/>
        <v/>
      </c>
      <c r="AN47" s="70" t="str">
        <f t="shared" si="5"/>
        <v/>
      </c>
      <c r="AO47" s="70" t="str">
        <f t="shared" si="5"/>
        <v/>
      </c>
      <c r="AP47" s="70" t="str">
        <f t="shared" si="5"/>
        <v/>
      </c>
      <c r="AQ47" s="70">
        <f t="shared" si="5"/>
        <v>-9140251.2361393347</v>
      </c>
      <c r="AR47" s="81"/>
      <c r="AS47" s="70">
        <f t="shared" ref="AS47" si="6">SUM(AS12:AS13,AS16:AS18)</f>
        <v>-4223860.512775532</v>
      </c>
      <c r="AT47" s="71">
        <f t="shared" si="4"/>
        <v>1.1639566951829106</v>
      </c>
      <c r="AV47" s="71">
        <f t="shared" ref="AV47:AV53" si="7">IFERROR(AQ47/$AQ$44,"")</f>
        <v>0.40506293130113824</v>
      </c>
      <c r="AW47" s="71">
        <f t="shared" ref="AW47:AW53" si="8">IFERROR(AS47/$AS$44,"")</f>
        <v>0.33608528866138876</v>
      </c>
    </row>
    <row r="48" spans="2:49">
      <c r="B48" s="80" t="s">
        <v>331</v>
      </c>
      <c r="C48" s="70">
        <f>IF(SUM(C14:C15)=0,"",SUM(C14:C15))</f>
        <v>21492.299587755704</v>
      </c>
      <c r="D48" s="70" t="str">
        <f t="shared" ref="D48:AQ48" si="9">IF(SUM(D14:D15)=0,"",SUM(D14:D15))</f>
        <v/>
      </c>
      <c r="E48" s="70">
        <f t="shared" si="9"/>
        <v>69221.155406552047</v>
      </c>
      <c r="F48" s="70">
        <f t="shared" si="9"/>
        <v>-383.8273665155811</v>
      </c>
      <c r="G48" s="70" t="str">
        <f t="shared" si="9"/>
        <v/>
      </c>
      <c r="H48" s="70">
        <f t="shared" si="9"/>
        <v>273836.80641488882</v>
      </c>
      <c r="I48" s="70">
        <f t="shared" si="9"/>
        <v>-109075.16387240932</v>
      </c>
      <c r="J48" s="70">
        <f t="shared" si="9"/>
        <v>-3925.6899611797398</v>
      </c>
      <c r="K48" s="70" t="str">
        <f t="shared" si="9"/>
        <v/>
      </c>
      <c r="L48" s="70">
        <f t="shared" si="9"/>
        <v>229969.86833638567</v>
      </c>
      <c r="M48" s="70" t="str">
        <f t="shared" si="9"/>
        <v/>
      </c>
      <c r="N48" s="70" t="str">
        <f t="shared" si="9"/>
        <v/>
      </c>
      <c r="O48" s="70" t="str">
        <f t="shared" si="9"/>
        <v/>
      </c>
      <c r="P48" s="70">
        <f t="shared" si="9"/>
        <v>-12446.171360689006</v>
      </c>
      <c r="Q48" s="70" t="str">
        <f t="shared" si="9"/>
        <v/>
      </c>
      <c r="R48" s="70">
        <f t="shared" si="9"/>
        <v>358536.96586786967</v>
      </c>
      <c r="S48" s="70" t="str">
        <f t="shared" si="9"/>
        <v/>
      </c>
      <c r="T48" s="70">
        <f t="shared" si="9"/>
        <v>90686.540542069415</v>
      </c>
      <c r="U48" s="70" t="str">
        <f t="shared" si="9"/>
        <v/>
      </c>
      <c r="V48" s="70">
        <f t="shared" si="9"/>
        <v>554559.48020449572</v>
      </c>
      <c r="W48" s="70" t="str">
        <f t="shared" si="9"/>
        <v/>
      </c>
      <c r="X48" s="70" t="str">
        <f t="shared" si="9"/>
        <v/>
      </c>
      <c r="Y48" s="70">
        <f t="shared" si="9"/>
        <v>754987.29937226081</v>
      </c>
      <c r="Z48" s="70">
        <f t="shared" si="9"/>
        <v>-15475.777996195755</v>
      </c>
      <c r="AA48" s="70">
        <f t="shared" si="9"/>
        <v>2740.2666506388723</v>
      </c>
      <c r="AB48" s="70">
        <f t="shared" si="9"/>
        <v>298178.79770331137</v>
      </c>
      <c r="AC48" s="70">
        <f t="shared" si="9"/>
        <v>-346.48319556501508</v>
      </c>
      <c r="AD48" s="70">
        <f t="shared" si="9"/>
        <v>-17516.935250068942</v>
      </c>
      <c r="AE48" s="70" t="str">
        <f t="shared" si="9"/>
        <v/>
      </c>
      <c r="AF48" s="70" t="str">
        <f t="shared" si="9"/>
        <v/>
      </c>
      <c r="AG48" s="70" t="str">
        <f t="shared" si="9"/>
        <v/>
      </c>
      <c r="AH48" s="70" t="str">
        <f t="shared" si="9"/>
        <v/>
      </c>
      <c r="AI48" s="70" t="str">
        <f t="shared" si="9"/>
        <v/>
      </c>
      <c r="AJ48" s="70" t="str">
        <f t="shared" si="9"/>
        <v/>
      </c>
      <c r="AK48" s="70" t="str">
        <f t="shared" si="9"/>
        <v/>
      </c>
      <c r="AL48" s="70" t="str">
        <f t="shared" si="9"/>
        <v/>
      </c>
      <c r="AM48" s="70" t="str">
        <f t="shared" si="9"/>
        <v/>
      </c>
      <c r="AN48" s="70" t="str">
        <f t="shared" si="9"/>
        <v/>
      </c>
      <c r="AO48" s="70" t="str">
        <f t="shared" si="9"/>
        <v/>
      </c>
      <c r="AP48" s="70" t="str">
        <f t="shared" si="9"/>
        <v/>
      </c>
      <c r="AQ48" s="70">
        <f t="shared" si="9"/>
        <v>2495039.4310836047</v>
      </c>
      <c r="AR48" s="81"/>
      <c r="AS48" s="70">
        <f t="shared" ref="AS48" si="10">SUM(AS14:AS15)</f>
        <v>1866766.4844364224</v>
      </c>
      <c r="AT48" s="71">
        <f t="shared" si="4"/>
        <v>0.33655679587415466</v>
      </c>
      <c r="AV48" s="71">
        <f t="shared" si="7"/>
        <v>-0.11057113853399148</v>
      </c>
      <c r="AW48" s="71">
        <f t="shared" si="8"/>
        <v>-0.14853538626278076</v>
      </c>
    </row>
    <row r="49" spans="2:49">
      <c r="B49" s="80" t="s">
        <v>332</v>
      </c>
      <c r="C49" s="70" t="str">
        <f>IF(SUM(C20:C21,C31)=0,"",SUM(C20:C21,C31))</f>
        <v/>
      </c>
      <c r="D49" s="70" t="str">
        <f t="shared" ref="D49:AQ49" si="11">IF(SUM(D20:D21,D31)=0,"",SUM(D20:D21,D31))</f>
        <v/>
      </c>
      <c r="E49" s="70">
        <f t="shared" si="11"/>
        <v>-1184692.9022210282</v>
      </c>
      <c r="F49" s="70" t="str">
        <f t="shared" si="11"/>
        <v/>
      </c>
      <c r="G49" s="70" t="str">
        <f t="shared" si="11"/>
        <v/>
      </c>
      <c r="H49" s="70">
        <f t="shared" si="11"/>
        <v>-43231.954589488123</v>
      </c>
      <c r="I49" s="70">
        <f t="shared" si="11"/>
        <v>-586080.61214388243</v>
      </c>
      <c r="J49" s="70">
        <f t="shared" si="11"/>
        <v>-1949.2331407641013</v>
      </c>
      <c r="K49" s="70" t="str">
        <f t="shared" si="11"/>
        <v/>
      </c>
      <c r="L49" s="70">
        <f t="shared" si="11"/>
        <v>-319580.80836650851</v>
      </c>
      <c r="M49" s="70" t="str">
        <f t="shared" si="11"/>
        <v/>
      </c>
      <c r="N49" s="70" t="str">
        <f t="shared" si="11"/>
        <v/>
      </c>
      <c r="O49" s="70" t="str">
        <f t="shared" si="11"/>
        <v/>
      </c>
      <c r="P49" s="70">
        <f t="shared" si="11"/>
        <v>-129255.33513410314</v>
      </c>
      <c r="Q49" s="70">
        <f t="shared" si="11"/>
        <v>-19.754845461423692</v>
      </c>
      <c r="R49" s="70">
        <f t="shared" si="11"/>
        <v>-816136.83611344849</v>
      </c>
      <c r="S49" s="70" t="str">
        <f t="shared" si="11"/>
        <v/>
      </c>
      <c r="T49" s="70">
        <f t="shared" si="11"/>
        <v>-1011003.493116298</v>
      </c>
      <c r="U49" s="70" t="str">
        <f t="shared" si="11"/>
        <v/>
      </c>
      <c r="V49" s="70">
        <f t="shared" si="11"/>
        <v>-275074.95350761199</v>
      </c>
      <c r="W49" s="70" t="str">
        <f t="shared" si="11"/>
        <v/>
      </c>
      <c r="X49" s="70" t="str">
        <f t="shared" si="11"/>
        <v/>
      </c>
      <c r="Y49" s="70">
        <f t="shared" si="11"/>
        <v>-860029.48620532162</v>
      </c>
      <c r="Z49" s="70" t="str">
        <f t="shared" si="11"/>
        <v/>
      </c>
      <c r="AA49" s="70">
        <f t="shared" si="11"/>
        <v>-188162.56072294779</v>
      </c>
      <c r="AB49" s="70">
        <f t="shared" si="11"/>
        <v>-857592.22463424806</v>
      </c>
      <c r="AC49" s="70">
        <f t="shared" si="11"/>
        <v>-81320.666661952608</v>
      </c>
      <c r="AD49" s="70" t="str">
        <f t="shared" si="11"/>
        <v/>
      </c>
      <c r="AE49" s="70" t="str">
        <f t="shared" si="11"/>
        <v/>
      </c>
      <c r="AF49" s="70" t="str">
        <f t="shared" si="11"/>
        <v/>
      </c>
      <c r="AG49" s="70" t="str">
        <f t="shared" si="11"/>
        <v/>
      </c>
      <c r="AH49" s="70" t="str">
        <f t="shared" si="11"/>
        <v/>
      </c>
      <c r="AI49" s="70" t="str">
        <f t="shared" si="11"/>
        <v/>
      </c>
      <c r="AJ49" s="70" t="str">
        <f t="shared" si="11"/>
        <v/>
      </c>
      <c r="AK49" s="70" t="str">
        <f t="shared" si="11"/>
        <v/>
      </c>
      <c r="AL49" s="70" t="str">
        <f t="shared" si="11"/>
        <v/>
      </c>
      <c r="AM49" s="70" t="str">
        <f t="shared" si="11"/>
        <v/>
      </c>
      <c r="AN49" s="70" t="str">
        <f t="shared" si="11"/>
        <v/>
      </c>
      <c r="AO49" s="70" t="str">
        <f t="shared" si="11"/>
        <v/>
      </c>
      <c r="AP49" s="70" t="str">
        <f t="shared" si="11"/>
        <v/>
      </c>
      <c r="AQ49" s="70">
        <f t="shared" si="11"/>
        <v>-6354130.8214030648</v>
      </c>
      <c r="AR49" s="81"/>
      <c r="AS49" s="70">
        <f t="shared" ref="AS49" si="12">SUM(AS20:AS21,AS31)</f>
        <v>-5414196.1882860083</v>
      </c>
      <c r="AT49" s="71">
        <f t="shared" si="4"/>
        <v>0.17360557327986581</v>
      </c>
      <c r="AV49" s="71">
        <f t="shared" si="7"/>
        <v>0.28159213460258975</v>
      </c>
      <c r="AW49" s="71">
        <f t="shared" si="8"/>
        <v>0.43079824329089872</v>
      </c>
    </row>
    <row r="50" spans="2:49">
      <c r="B50" s="80" t="s">
        <v>333</v>
      </c>
      <c r="C50" s="70" t="str">
        <f>IF(SUM(C22:C23)=0,"",SUM(C22:C23))</f>
        <v/>
      </c>
      <c r="D50" s="70" t="str">
        <f t="shared" ref="D50:AQ50" si="13">IF(SUM(D22:D23)=0,"",SUM(D22:D23))</f>
        <v/>
      </c>
      <c r="E50" s="70" t="str">
        <f t="shared" si="13"/>
        <v/>
      </c>
      <c r="F50" s="70" t="str">
        <f t="shared" si="13"/>
        <v/>
      </c>
      <c r="G50" s="70" t="str">
        <f t="shared" si="13"/>
        <v/>
      </c>
      <c r="H50" s="70">
        <f t="shared" si="13"/>
        <v>-50123.65560984578</v>
      </c>
      <c r="I50" s="70">
        <f t="shared" si="13"/>
        <v>-292.34519625798146</v>
      </c>
      <c r="J50" s="70" t="str">
        <f t="shared" si="13"/>
        <v/>
      </c>
      <c r="K50" s="70" t="str">
        <f t="shared" si="13"/>
        <v/>
      </c>
      <c r="L50" s="70" t="str">
        <f t="shared" si="13"/>
        <v/>
      </c>
      <c r="M50" s="70" t="str">
        <f t="shared" si="13"/>
        <v/>
      </c>
      <c r="N50" s="70" t="str">
        <f t="shared" si="13"/>
        <v/>
      </c>
      <c r="O50" s="70" t="str">
        <f t="shared" si="13"/>
        <v/>
      </c>
      <c r="P50" s="70" t="str">
        <f t="shared" si="13"/>
        <v/>
      </c>
      <c r="Q50" s="70" t="str">
        <f t="shared" si="13"/>
        <v/>
      </c>
      <c r="R50" s="70">
        <f t="shared" si="13"/>
        <v>-10732.007622630303</v>
      </c>
      <c r="S50" s="70" t="str">
        <f t="shared" si="13"/>
        <v/>
      </c>
      <c r="T50" s="70">
        <f t="shared" si="13"/>
        <v>5909.04109007856</v>
      </c>
      <c r="U50" s="70" t="str">
        <f t="shared" si="13"/>
        <v/>
      </c>
      <c r="V50" s="70">
        <f t="shared" si="13"/>
        <v>-66628.983672863294</v>
      </c>
      <c r="W50" s="70" t="str">
        <f t="shared" si="13"/>
        <v/>
      </c>
      <c r="X50" s="70">
        <f t="shared" si="13"/>
        <v>-7604.3780626639609</v>
      </c>
      <c r="Y50" s="70">
        <f t="shared" si="13"/>
        <v>-292109.45483766618</v>
      </c>
      <c r="Z50" s="70" t="str">
        <f t="shared" si="13"/>
        <v/>
      </c>
      <c r="AA50" s="70" t="str">
        <f t="shared" si="13"/>
        <v/>
      </c>
      <c r="AB50" s="70">
        <f t="shared" si="13"/>
        <v>-40956.346652901615</v>
      </c>
      <c r="AC50" s="70" t="str">
        <f t="shared" si="13"/>
        <v/>
      </c>
      <c r="AD50" s="70" t="str">
        <f t="shared" si="13"/>
        <v/>
      </c>
      <c r="AE50" s="70" t="str">
        <f t="shared" si="13"/>
        <v/>
      </c>
      <c r="AF50" s="70" t="str">
        <f t="shared" si="13"/>
        <v/>
      </c>
      <c r="AG50" s="70" t="str">
        <f t="shared" si="13"/>
        <v/>
      </c>
      <c r="AH50" s="70" t="str">
        <f t="shared" si="13"/>
        <v/>
      </c>
      <c r="AI50" s="70" t="str">
        <f t="shared" si="13"/>
        <v/>
      </c>
      <c r="AJ50" s="70" t="str">
        <f t="shared" si="13"/>
        <v/>
      </c>
      <c r="AK50" s="70" t="str">
        <f t="shared" si="13"/>
        <v/>
      </c>
      <c r="AL50" s="70" t="str">
        <f t="shared" si="13"/>
        <v/>
      </c>
      <c r="AM50" s="70" t="str">
        <f t="shared" si="13"/>
        <v/>
      </c>
      <c r="AN50" s="70" t="str">
        <f t="shared" si="13"/>
        <v/>
      </c>
      <c r="AO50" s="70" t="str">
        <f t="shared" si="13"/>
        <v/>
      </c>
      <c r="AP50" s="70" t="str">
        <f t="shared" si="13"/>
        <v/>
      </c>
      <c r="AQ50" s="70">
        <f t="shared" si="13"/>
        <v>-462538.13056475052</v>
      </c>
      <c r="AR50" s="81"/>
      <c r="AS50" s="70">
        <f t="shared" ref="AS50" si="14">SUM(AS22:AS23)</f>
        <v>-2223.2181157602899</v>
      </c>
      <c r="AT50" s="71">
        <f t="shared" si="4"/>
        <v>207.04892119483878</v>
      </c>
      <c r="AV50" s="71">
        <f t="shared" si="7"/>
        <v>2.0498019820759592E-2</v>
      </c>
      <c r="AW50" s="71">
        <f t="shared" si="8"/>
        <v>1.7689762716656114E-4</v>
      </c>
    </row>
    <row r="51" spans="2:49">
      <c r="B51" s="80" t="s">
        <v>334</v>
      </c>
      <c r="C51" s="70">
        <f>IF(SUM(C24:C26)=0,"",SUM(C24:C26))</f>
        <v>-67764.909384037732</v>
      </c>
      <c r="D51" s="70" t="str">
        <f t="shared" ref="D51:AQ51" si="15">IF(SUM(D24:D26)=0,"",SUM(D24:D26))</f>
        <v/>
      </c>
      <c r="E51" s="70">
        <f t="shared" si="15"/>
        <v>-37455.079956300688</v>
      </c>
      <c r="F51" s="70" t="str">
        <f t="shared" si="15"/>
        <v/>
      </c>
      <c r="G51" s="70" t="str">
        <f t="shared" si="15"/>
        <v/>
      </c>
      <c r="H51" s="70">
        <f t="shared" si="15"/>
        <v>-25095.061907354633</v>
      </c>
      <c r="I51" s="70">
        <f t="shared" si="15"/>
        <v>7294.1341809207952</v>
      </c>
      <c r="J51" s="70">
        <f t="shared" si="15"/>
        <v>-60331.12126204736</v>
      </c>
      <c r="K51" s="70" t="str">
        <f t="shared" si="15"/>
        <v/>
      </c>
      <c r="L51" s="70">
        <f t="shared" si="15"/>
        <v>-48.260159382269954</v>
      </c>
      <c r="M51" s="70" t="str">
        <f t="shared" si="15"/>
        <v/>
      </c>
      <c r="N51" s="70" t="str">
        <f t="shared" si="15"/>
        <v/>
      </c>
      <c r="O51" s="70" t="str">
        <f t="shared" si="15"/>
        <v/>
      </c>
      <c r="P51" s="70">
        <f t="shared" si="15"/>
        <v>-43111.967105309675</v>
      </c>
      <c r="Q51" s="70" t="str">
        <f t="shared" si="15"/>
        <v/>
      </c>
      <c r="R51" s="70">
        <f t="shared" si="15"/>
        <v>-43812.534913485266</v>
      </c>
      <c r="S51" s="70" t="str">
        <f t="shared" si="15"/>
        <v/>
      </c>
      <c r="T51" s="70">
        <f t="shared" si="15"/>
        <v>-21790.522623938454</v>
      </c>
      <c r="U51" s="70" t="str">
        <f t="shared" si="15"/>
        <v/>
      </c>
      <c r="V51" s="70">
        <f t="shared" si="15"/>
        <v>-32148.160457074973</v>
      </c>
      <c r="W51" s="70" t="str">
        <f t="shared" si="15"/>
        <v/>
      </c>
      <c r="X51" s="70">
        <f t="shared" si="15"/>
        <v>-9846.751896818716</v>
      </c>
      <c r="Y51" s="70">
        <f t="shared" si="15"/>
        <v>-294283.04832335789</v>
      </c>
      <c r="Z51" s="70" t="str">
        <f t="shared" si="15"/>
        <v/>
      </c>
      <c r="AA51" s="70">
        <f t="shared" si="15"/>
        <v>-16824.234024649802</v>
      </c>
      <c r="AB51" s="70">
        <f t="shared" si="15"/>
        <v>-605708.92936692573</v>
      </c>
      <c r="AC51" s="70" t="str">
        <f t="shared" si="15"/>
        <v/>
      </c>
      <c r="AD51" s="70" t="str">
        <f t="shared" si="15"/>
        <v/>
      </c>
      <c r="AE51" s="70" t="str">
        <f t="shared" si="15"/>
        <v/>
      </c>
      <c r="AF51" s="70" t="str">
        <f t="shared" si="15"/>
        <v/>
      </c>
      <c r="AG51" s="70" t="str">
        <f t="shared" si="15"/>
        <v/>
      </c>
      <c r="AH51" s="70" t="str">
        <f t="shared" si="15"/>
        <v/>
      </c>
      <c r="AI51" s="70" t="str">
        <f t="shared" si="15"/>
        <v/>
      </c>
      <c r="AJ51" s="70" t="str">
        <f t="shared" si="15"/>
        <v/>
      </c>
      <c r="AK51" s="70" t="str">
        <f t="shared" si="15"/>
        <v/>
      </c>
      <c r="AL51" s="70" t="str">
        <f t="shared" si="15"/>
        <v/>
      </c>
      <c r="AM51" s="70" t="str">
        <f t="shared" si="15"/>
        <v/>
      </c>
      <c r="AN51" s="70" t="str">
        <f t="shared" si="15"/>
        <v/>
      </c>
      <c r="AO51" s="70" t="str">
        <f t="shared" si="15"/>
        <v/>
      </c>
      <c r="AP51" s="70" t="str">
        <f t="shared" si="15"/>
        <v/>
      </c>
      <c r="AQ51" s="70">
        <f t="shared" si="15"/>
        <v>-1250926.4471997623</v>
      </c>
      <c r="AR51" s="81"/>
      <c r="AS51" s="70">
        <f t="shared" ref="AS51" si="16">SUM(AS24:AS26)</f>
        <v>-327334.85641088197</v>
      </c>
      <c r="AT51" s="71">
        <f t="shared" si="4"/>
        <v>2.8215497760176094</v>
      </c>
      <c r="AV51" s="71">
        <f t="shared" si="7"/>
        <v>5.5436543313100023E-2</v>
      </c>
      <c r="AW51" s="71">
        <f t="shared" si="8"/>
        <v>2.6045469392997421E-2</v>
      </c>
    </row>
    <row r="52" spans="2:49">
      <c r="B52" s="80" t="s">
        <v>335</v>
      </c>
      <c r="C52" s="70">
        <f>IF(SUM(C27:C30)=0,"",SUM(C27:C30))</f>
        <v>-245464.38470948441</v>
      </c>
      <c r="D52" s="70" t="str">
        <f t="shared" ref="D52:AQ52" si="17">IF(SUM(D27:D30)=0,"",SUM(D27:D30))</f>
        <v/>
      </c>
      <c r="E52" s="70">
        <f t="shared" si="17"/>
        <v>-147354.23014439156</v>
      </c>
      <c r="F52" s="70" t="str">
        <f t="shared" si="17"/>
        <v/>
      </c>
      <c r="G52" s="70" t="str">
        <f t="shared" si="17"/>
        <v/>
      </c>
      <c r="H52" s="70">
        <f t="shared" si="17"/>
        <v>-12791.549699125306</v>
      </c>
      <c r="I52" s="70">
        <f t="shared" si="17"/>
        <v>-773702.01384518563</v>
      </c>
      <c r="J52" s="70">
        <f t="shared" si="17"/>
        <v>-8898.386731814935</v>
      </c>
      <c r="K52" s="70" t="str">
        <f t="shared" si="17"/>
        <v/>
      </c>
      <c r="L52" s="70">
        <f t="shared" si="17"/>
        <v>620.8413177675169</v>
      </c>
      <c r="M52" s="70" t="str">
        <f t="shared" si="17"/>
        <v/>
      </c>
      <c r="N52" s="70" t="str">
        <f t="shared" si="17"/>
        <v/>
      </c>
      <c r="O52" s="70" t="str">
        <f t="shared" si="17"/>
        <v/>
      </c>
      <c r="P52" s="70">
        <f t="shared" si="17"/>
        <v>-2433.5141174224477</v>
      </c>
      <c r="Q52" s="70" t="str">
        <f t="shared" si="17"/>
        <v/>
      </c>
      <c r="R52" s="70">
        <f t="shared" si="17"/>
        <v>-148526.25317314969</v>
      </c>
      <c r="S52" s="70" t="str">
        <f t="shared" si="17"/>
        <v/>
      </c>
      <c r="T52" s="70">
        <f t="shared" si="17"/>
        <v>-119560.69996676588</v>
      </c>
      <c r="U52" s="70" t="str">
        <f t="shared" si="17"/>
        <v/>
      </c>
      <c r="V52" s="70">
        <f t="shared" si="17"/>
        <v>-836420.81975095638</v>
      </c>
      <c r="W52" s="70" t="str">
        <f t="shared" si="17"/>
        <v/>
      </c>
      <c r="X52" s="70">
        <f t="shared" si="17"/>
        <v>-700.30264246469756</v>
      </c>
      <c r="Y52" s="70">
        <f t="shared" si="17"/>
        <v>-502855.68038938905</v>
      </c>
      <c r="Z52" s="70" t="str">
        <f t="shared" si="17"/>
        <v/>
      </c>
      <c r="AA52" s="70">
        <f t="shared" si="17"/>
        <v>-7570.7904059510256</v>
      </c>
      <c r="AB52" s="70">
        <f t="shared" si="17"/>
        <v>-461771.45720932534</v>
      </c>
      <c r="AC52" s="70" t="str">
        <f t="shared" si="17"/>
        <v/>
      </c>
      <c r="AD52" s="70" t="str">
        <f t="shared" si="17"/>
        <v/>
      </c>
      <c r="AE52" s="70" t="str">
        <f t="shared" si="17"/>
        <v/>
      </c>
      <c r="AF52" s="70" t="str">
        <f t="shared" si="17"/>
        <v/>
      </c>
      <c r="AG52" s="70" t="str">
        <f t="shared" si="17"/>
        <v/>
      </c>
      <c r="AH52" s="70" t="str">
        <f t="shared" si="17"/>
        <v/>
      </c>
      <c r="AI52" s="70" t="str">
        <f t="shared" si="17"/>
        <v/>
      </c>
      <c r="AJ52" s="70" t="str">
        <f t="shared" si="17"/>
        <v/>
      </c>
      <c r="AK52" s="70" t="str">
        <f t="shared" si="17"/>
        <v/>
      </c>
      <c r="AL52" s="70" t="str">
        <f t="shared" si="17"/>
        <v/>
      </c>
      <c r="AM52" s="70" t="str">
        <f t="shared" si="17"/>
        <v/>
      </c>
      <c r="AN52" s="70" t="str">
        <f t="shared" si="17"/>
        <v/>
      </c>
      <c r="AO52" s="70" t="str">
        <f t="shared" si="17"/>
        <v/>
      </c>
      <c r="AP52" s="70" t="str">
        <f t="shared" si="17"/>
        <v/>
      </c>
      <c r="AQ52" s="70">
        <f t="shared" si="17"/>
        <v>-3267429.2414676584</v>
      </c>
      <c r="AR52" s="81"/>
      <c r="AS52" s="70">
        <f t="shared" ref="AS52" si="18">SUM(AS27:AS30)</f>
        <v>-433008.70858647535</v>
      </c>
      <c r="AT52" s="71">
        <f t="shared" si="4"/>
        <v>6.5458741976204999</v>
      </c>
      <c r="AV52" s="71">
        <f t="shared" si="7"/>
        <v>0.14480066599646021</v>
      </c>
      <c r="AW52" s="71">
        <f t="shared" si="8"/>
        <v>3.4453755368581813E-2</v>
      </c>
    </row>
    <row r="53" spans="2:49">
      <c r="B53" s="80" t="s">
        <v>336</v>
      </c>
      <c r="C53" s="70" t="str">
        <f>IF(SUM(C38:C40)=0,"",SUM(C38:C40))</f>
        <v/>
      </c>
      <c r="D53" s="70" t="str">
        <f t="shared" ref="D53:AQ53" si="19">IF(SUM(D38:D40)=0,"",SUM(D38:D40))</f>
        <v/>
      </c>
      <c r="E53" s="70" t="str">
        <f t="shared" si="19"/>
        <v/>
      </c>
      <c r="F53" s="70" t="str">
        <f t="shared" si="19"/>
        <v/>
      </c>
      <c r="G53" s="70">
        <f t="shared" si="19"/>
        <v>-2382.7134136030791</v>
      </c>
      <c r="H53" s="70" t="str">
        <f t="shared" si="19"/>
        <v/>
      </c>
      <c r="I53" s="70" t="str">
        <f t="shared" si="19"/>
        <v/>
      </c>
      <c r="J53" s="70" t="str">
        <f t="shared" si="19"/>
        <v/>
      </c>
      <c r="K53" s="70">
        <f t="shared" si="19"/>
        <v>-81258.175942752481</v>
      </c>
      <c r="L53" s="70" t="str">
        <f t="shared" si="19"/>
        <v/>
      </c>
      <c r="M53" s="70">
        <f t="shared" si="19"/>
        <v>-178715.45774672783</v>
      </c>
      <c r="N53" s="70">
        <f t="shared" si="19"/>
        <v>-1463.6263355512972</v>
      </c>
      <c r="O53" s="70" t="str">
        <f t="shared" si="19"/>
        <v/>
      </c>
      <c r="P53" s="70" t="str">
        <f t="shared" si="19"/>
        <v/>
      </c>
      <c r="Q53" s="70" t="str">
        <f t="shared" si="19"/>
        <v/>
      </c>
      <c r="R53" s="70" t="str">
        <f t="shared" si="19"/>
        <v/>
      </c>
      <c r="S53" s="70" t="str">
        <f t="shared" si="19"/>
        <v/>
      </c>
      <c r="T53" s="70" t="str">
        <f t="shared" si="19"/>
        <v/>
      </c>
      <c r="U53" s="70">
        <f t="shared" si="19"/>
        <v>-28983.054143302623</v>
      </c>
      <c r="V53" s="70" t="str">
        <f t="shared" si="19"/>
        <v/>
      </c>
      <c r="W53" s="70">
        <f t="shared" si="19"/>
        <v>32725.698755842484</v>
      </c>
      <c r="X53" s="70" t="str">
        <f t="shared" si="19"/>
        <v/>
      </c>
      <c r="Y53" s="70" t="str">
        <f t="shared" si="19"/>
        <v/>
      </c>
      <c r="Z53" s="70" t="str">
        <f t="shared" si="19"/>
        <v/>
      </c>
      <c r="AA53" s="70" t="str">
        <f t="shared" si="19"/>
        <v/>
      </c>
      <c r="AB53" s="70" t="str">
        <f t="shared" si="19"/>
        <v/>
      </c>
      <c r="AC53" s="70" t="str">
        <f t="shared" si="19"/>
        <v/>
      </c>
      <c r="AD53" s="70" t="str">
        <f t="shared" si="19"/>
        <v/>
      </c>
      <c r="AE53" s="70" t="str">
        <f t="shared" si="19"/>
        <v/>
      </c>
      <c r="AF53" s="70" t="str">
        <f t="shared" si="19"/>
        <v/>
      </c>
      <c r="AG53" s="70" t="str">
        <f t="shared" si="19"/>
        <v/>
      </c>
      <c r="AH53" s="70" t="str">
        <f t="shared" si="19"/>
        <v/>
      </c>
      <c r="AI53" s="70" t="str">
        <f t="shared" si="19"/>
        <v/>
      </c>
      <c r="AJ53" s="70" t="str">
        <f t="shared" si="19"/>
        <v/>
      </c>
      <c r="AK53" s="70" t="str">
        <f t="shared" si="19"/>
        <v/>
      </c>
      <c r="AL53" s="70" t="str">
        <f t="shared" si="19"/>
        <v/>
      </c>
      <c r="AM53" s="70" t="str">
        <f t="shared" si="19"/>
        <v/>
      </c>
      <c r="AN53" s="70" t="str">
        <f t="shared" si="19"/>
        <v/>
      </c>
      <c r="AO53" s="70" t="str">
        <f t="shared" si="19"/>
        <v/>
      </c>
      <c r="AP53" s="70" t="str">
        <f t="shared" si="19"/>
        <v/>
      </c>
      <c r="AQ53" s="70">
        <f t="shared" si="19"/>
        <v>-260077.32882609486</v>
      </c>
      <c r="AR53" s="81"/>
      <c r="AS53" s="70">
        <f t="shared" ref="AS53" si="20">SUM(AS38:AS40)</f>
        <v>-369737.0795376313</v>
      </c>
      <c r="AT53" s="71">
        <f t="shared" si="4"/>
        <v>-0.29658845915229726</v>
      </c>
      <c r="AV53" s="71">
        <f t="shared" si="7"/>
        <v>1.1525688130183698E-2</v>
      </c>
      <c r="AW53" s="71">
        <f t="shared" si="8"/>
        <v>2.941934108131079E-2</v>
      </c>
    </row>
    <row r="55" spans="2:49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9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9" hidden="1">
      <c r="B57" s="49" t="s">
        <v>102</v>
      </c>
      <c r="C57" s="50">
        <f>IFERROR(RANK(C59,$C$59:$AP$59,0),"")</f>
        <v>7</v>
      </c>
      <c r="D57" s="50" t="str">
        <f t="shared" ref="D57:AP57" si="21">IFERROR(RANK(D59,$C$59:$AP$59,0),"")</f>
        <v/>
      </c>
      <c r="E57" s="50">
        <f t="shared" si="21"/>
        <v>5</v>
      </c>
      <c r="F57" s="50">
        <f t="shared" si="21"/>
        <v>11</v>
      </c>
      <c r="G57" s="50">
        <f t="shared" si="21"/>
        <v>22</v>
      </c>
      <c r="H57" s="50">
        <f t="shared" si="21"/>
        <v>10</v>
      </c>
      <c r="I57" s="50">
        <f t="shared" si="21"/>
        <v>4</v>
      </c>
      <c r="J57" s="50">
        <f t="shared" si="21"/>
        <v>9</v>
      </c>
      <c r="K57" s="50">
        <f t="shared" si="21"/>
        <v>18</v>
      </c>
      <c r="L57" s="50">
        <f t="shared" si="21"/>
        <v>15</v>
      </c>
      <c r="M57" s="50">
        <f t="shared" si="21"/>
        <v>16</v>
      </c>
      <c r="N57" s="50">
        <f t="shared" si="21"/>
        <v>24</v>
      </c>
      <c r="O57" s="50">
        <f t="shared" si="21"/>
        <v>26</v>
      </c>
      <c r="P57" s="50">
        <f t="shared" si="21"/>
        <v>13</v>
      </c>
      <c r="Q57" s="50">
        <f t="shared" si="21"/>
        <v>25</v>
      </c>
      <c r="R57" s="50">
        <f t="shared" si="21"/>
        <v>8</v>
      </c>
      <c r="S57" s="50">
        <f t="shared" si="21"/>
        <v>23</v>
      </c>
      <c r="T57" s="50">
        <f t="shared" si="21"/>
        <v>6</v>
      </c>
      <c r="U57" s="50">
        <f t="shared" si="21"/>
        <v>20</v>
      </c>
      <c r="V57" s="50">
        <f t="shared" si="21"/>
        <v>3</v>
      </c>
      <c r="W57" s="50">
        <f t="shared" si="21"/>
        <v>27</v>
      </c>
      <c r="X57" s="50">
        <f t="shared" si="21"/>
        <v>19</v>
      </c>
      <c r="Y57" s="50">
        <f t="shared" si="21"/>
        <v>2</v>
      </c>
      <c r="Z57" s="50">
        <f t="shared" si="21"/>
        <v>21</v>
      </c>
      <c r="AA57" s="50">
        <f t="shared" si="21"/>
        <v>14</v>
      </c>
      <c r="AB57" s="50">
        <f t="shared" si="21"/>
        <v>1</v>
      </c>
      <c r="AC57" s="50">
        <f t="shared" si="21"/>
        <v>17</v>
      </c>
      <c r="AD57" s="50">
        <f t="shared" si="21"/>
        <v>12</v>
      </c>
      <c r="AE57" s="50" t="str">
        <f t="shared" si="21"/>
        <v/>
      </c>
      <c r="AF57" s="50" t="str">
        <f t="shared" si="21"/>
        <v/>
      </c>
      <c r="AG57" s="50" t="str">
        <f t="shared" si="21"/>
        <v/>
      </c>
      <c r="AH57" s="50" t="str">
        <f t="shared" si="21"/>
        <v/>
      </c>
      <c r="AI57" s="50" t="str">
        <f t="shared" si="21"/>
        <v/>
      </c>
      <c r="AJ57" s="50" t="str">
        <f t="shared" si="21"/>
        <v/>
      </c>
      <c r="AK57" s="50" t="str">
        <f t="shared" si="21"/>
        <v/>
      </c>
      <c r="AL57" s="50" t="str">
        <f t="shared" si="21"/>
        <v/>
      </c>
      <c r="AM57" s="50" t="str">
        <f t="shared" si="21"/>
        <v/>
      </c>
      <c r="AN57" s="50" t="str">
        <f t="shared" si="21"/>
        <v/>
      </c>
      <c r="AO57" s="50" t="str">
        <f t="shared" si="21"/>
        <v/>
      </c>
      <c r="AP57" s="50" t="str">
        <f t="shared" si="21"/>
        <v/>
      </c>
    </row>
    <row r="58" spans="2:49" hidden="1">
      <c r="C58" s="50" t="str">
        <f>C11</f>
        <v>Ace Seguros</v>
      </c>
      <c r="D58" s="50" t="str">
        <f t="shared" ref="D58:AP58" si="22">D11</f>
        <v>Assurant Chile</v>
      </c>
      <c r="E58" s="50" t="str">
        <f t="shared" si="22"/>
        <v>BCI Seguros</v>
      </c>
      <c r="F58" s="50" t="str">
        <f t="shared" si="22"/>
        <v>Cardif</v>
      </c>
      <c r="G58" s="50" t="str">
        <f t="shared" si="22"/>
        <v>Cesce Chile</v>
      </c>
      <c r="H58" s="50" t="str">
        <f t="shared" si="22"/>
        <v>Chartis</v>
      </c>
      <c r="I58" s="50" t="str">
        <f t="shared" si="22"/>
        <v>Chilena Consolidada</v>
      </c>
      <c r="J58" s="50" t="str">
        <f t="shared" si="22"/>
        <v>Chubb de Chile</v>
      </c>
      <c r="K58" s="50" t="str">
        <f t="shared" si="22"/>
        <v>Coface Chile</v>
      </c>
      <c r="L58" s="50" t="str">
        <f t="shared" si="22"/>
        <v>Consorio Nacional</v>
      </c>
      <c r="M58" s="50" t="str">
        <f t="shared" si="22"/>
        <v>Continental Crédito</v>
      </c>
      <c r="N58" s="50" t="str">
        <f t="shared" si="22"/>
        <v>Euler Hermes</v>
      </c>
      <c r="O58" s="50" t="str">
        <f t="shared" si="22"/>
        <v>FAF International</v>
      </c>
      <c r="P58" s="50" t="str">
        <f t="shared" si="22"/>
        <v>HDI Seguros</v>
      </c>
      <c r="Q58" s="50" t="str">
        <f t="shared" si="22"/>
        <v>Huelen</v>
      </c>
      <c r="R58" s="50" t="str">
        <f t="shared" si="22"/>
        <v>Liberty Seguros</v>
      </c>
      <c r="S58" s="50" t="str">
        <f t="shared" si="22"/>
        <v>M. de Carabineros</v>
      </c>
      <c r="T58" s="50" t="str">
        <f t="shared" si="22"/>
        <v>Magallanes</v>
      </c>
      <c r="U58" s="50" t="str">
        <f t="shared" si="22"/>
        <v>Magallanes Gar. y Cré.</v>
      </c>
      <c r="V58" s="50" t="str">
        <f t="shared" si="22"/>
        <v>Mapfre</v>
      </c>
      <c r="W58" s="50" t="str">
        <f t="shared" si="22"/>
        <v>Mapfre Gar. y Cré.</v>
      </c>
      <c r="X58" s="50" t="str">
        <f t="shared" si="22"/>
        <v>Orion Seguros</v>
      </c>
      <c r="Y58" s="50" t="str">
        <f t="shared" si="22"/>
        <v>Penta Security</v>
      </c>
      <c r="Z58" s="50" t="str">
        <f t="shared" si="22"/>
        <v>QBE Chile</v>
      </c>
      <c r="AA58" s="50" t="str">
        <f t="shared" si="22"/>
        <v>Renta Nacional</v>
      </c>
      <c r="AB58" s="50" t="str">
        <f t="shared" si="22"/>
        <v>RSA Seguros</v>
      </c>
      <c r="AC58" s="50" t="str">
        <f t="shared" si="22"/>
        <v>Zenit Seguros</v>
      </c>
      <c r="AD58" s="50" t="str">
        <f t="shared" si="22"/>
        <v>Zurich Santander</v>
      </c>
      <c r="AE58" s="50" t="str">
        <f t="shared" si="22"/>
        <v/>
      </c>
      <c r="AF58" s="50" t="str">
        <f t="shared" si="22"/>
        <v/>
      </c>
      <c r="AG58" s="50" t="str">
        <f t="shared" si="22"/>
        <v/>
      </c>
      <c r="AH58" s="50" t="str">
        <f t="shared" si="22"/>
        <v/>
      </c>
      <c r="AI58" s="50" t="str">
        <f t="shared" si="22"/>
        <v/>
      </c>
      <c r="AJ58" s="50" t="str">
        <f t="shared" si="22"/>
        <v/>
      </c>
      <c r="AK58" s="50" t="str">
        <f t="shared" si="22"/>
        <v/>
      </c>
      <c r="AL58" s="50" t="str">
        <f t="shared" si="22"/>
        <v/>
      </c>
      <c r="AM58" s="50" t="str">
        <f t="shared" si="22"/>
        <v/>
      </c>
      <c r="AN58" s="50" t="str">
        <f t="shared" si="22"/>
        <v/>
      </c>
      <c r="AO58" s="50" t="str">
        <f t="shared" si="22"/>
        <v/>
      </c>
      <c r="AP58" s="50" t="str">
        <f t="shared" si="22"/>
        <v/>
      </c>
    </row>
    <row r="59" spans="2:49" hidden="1">
      <c r="C59" s="52">
        <f>IFERROR(IF(C55=1,(VLOOKUP($B$75,$B$12:$AQ$44,C62+1,FALSE)+C60/1000000)*(-1),""),"")</f>
        <v>1762485.2390687603</v>
      </c>
      <c r="D59" s="52" t="str">
        <f t="shared" ref="D59:AP59" si="23">IFERROR(IF(D55=1,(VLOOKUP($B$75,$B$12:$AQ$44,D62+1,FALSE)+D60/1000000)*(-1),""),"")</f>
        <v/>
      </c>
      <c r="E59" s="52">
        <f t="shared" si="23"/>
        <v>2081664.8783216493</v>
      </c>
      <c r="F59" s="52">
        <f t="shared" si="23"/>
        <v>522370.52838522865</v>
      </c>
      <c r="G59" s="52">
        <f t="shared" si="23"/>
        <v>13620.345246526414</v>
      </c>
      <c r="H59" s="52">
        <f t="shared" si="23"/>
        <v>548651.41135369043</v>
      </c>
      <c r="I59" s="52">
        <f t="shared" si="23"/>
        <v>2402488.6685512881</v>
      </c>
      <c r="J59" s="52">
        <f t="shared" si="23"/>
        <v>557345.79726725945</v>
      </c>
      <c r="K59" s="52">
        <f t="shared" si="23"/>
        <v>81258.175910752485</v>
      </c>
      <c r="L59" s="52">
        <f t="shared" si="23"/>
        <v>205995.48508082921</v>
      </c>
      <c r="M59" s="52">
        <f t="shared" si="23"/>
        <v>193206.7638169534</v>
      </c>
      <c r="N59" s="52">
        <f t="shared" si="23"/>
        <v>1463.6263065512971</v>
      </c>
      <c r="O59" s="52">
        <f t="shared" si="23"/>
        <v>61.562611211998217</v>
      </c>
      <c r="P59" s="52">
        <f t="shared" si="23"/>
        <v>289413.92187993036</v>
      </c>
      <c r="Q59" s="52">
        <f t="shared" si="23"/>
        <v>752.8496215063816</v>
      </c>
      <c r="R59" s="52">
        <f t="shared" si="23"/>
        <v>1244337.2536360545</v>
      </c>
      <c r="S59" s="52">
        <f t="shared" si="23"/>
        <v>7795.9160704979877</v>
      </c>
      <c r="T59" s="52">
        <f t="shared" si="23"/>
        <v>1862392.6962526592</v>
      </c>
      <c r="U59" s="52">
        <f t="shared" si="23"/>
        <v>31418.822147267645</v>
      </c>
      <c r="V59" s="52">
        <f t="shared" si="23"/>
        <v>2746313.7988490406</v>
      </c>
      <c r="W59" s="52">
        <f t="shared" si="23"/>
        <v>-29289.142765773253</v>
      </c>
      <c r="X59" s="52">
        <f t="shared" si="23"/>
        <v>43441.877424943967</v>
      </c>
      <c r="Y59" s="52">
        <f t="shared" si="23"/>
        <v>2747156.4590182914</v>
      </c>
      <c r="Z59" s="52">
        <f t="shared" si="23"/>
        <v>15475.777979195755</v>
      </c>
      <c r="AA59" s="52">
        <f t="shared" si="23"/>
        <v>253075.21512178009</v>
      </c>
      <c r="AB59" s="52">
        <f t="shared" si="23"/>
        <v>4479617.0653430447</v>
      </c>
      <c r="AC59" s="52">
        <f t="shared" si="23"/>
        <v>95220.918378600807</v>
      </c>
      <c r="AD59" s="52">
        <f t="shared" si="23"/>
        <v>407279.37327668117</v>
      </c>
      <c r="AE59" s="52" t="str">
        <f t="shared" si="23"/>
        <v/>
      </c>
      <c r="AF59" s="52" t="str">
        <f t="shared" si="23"/>
        <v/>
      </c>
      <c r="AG59" s="52" t="str">
        <f t="shared" si="23"/>
        <v/>
      </c>
      <c r="AH59" s="52" t="str">
        <f t="shared" si="23"/>
        <v/>
      </c>
      <c r="AI59" s="52" t="str">
        <f t="shared" si="23"/>
        <v/>
      </c>
      <c r="AJ59" s="52" t="str">
        <f t="shared" si="23"/>
        <v/>
      </c>
      <c r="AK59" s="52" t="str">
        <f t="shared" si="23"/>
        <v/>
      </c>
      <c r="AL59" s="52" t="str">
        <f t="shared" si="23"/>
        <v/>
      </c>
      <c r="AM59" s="52" t="str">
        <f t="shared" si="23"/>
        <v/>
      </c>
      <c r="AN59" s="52" t="str">
        <f t="shared" si="23"/>
        <v/>
      </c>
      <c r="AO59" s="52" t="str">
        <f t="shared" si="23"/>
        <v/>
      </c>
      <c r="AP59" s="52" t="str">
        <f t="shared" si="23"/>
        <v/>
      </c>
    </row>
    <row r="60" spans="2:49" hidden="1">
      <c r="C60" s="50">
        <v>40</v>
      </c>
      <c r="D60" s="50">
        <f>C60-1</f>
        <v>39</v>
      </c>
      <c r="E60" s="50">
        <f t="shared" ref="E60:AP60" si="24">D60-1</f>
        <v>38</v>
      </c>
      <c r="F60" s="50">
        <f t="shared" si="24"/>
        <v>37</v>
      </c>
      <c r="G60" s="50">
        <f t="shared" si="24"/>
        <v>36</v>
      </c>
      <c r="H60" s="50">
        <f t="shared" si="24"/>
        <v>35</v>
      </c>
      <c r="I60" s="50">
        <f t="shared" si="24"/>
        <v>34</v>
      </c>
      <c r="J60" s="50">
        <f t="shared" si="24"/>
        <v>33</v>
      </c>
      <c r="K60" s="50">
        <f t="shared" si="24"/>
        <v>32</v>
      </c>
      <c r="L60" s="50">
        <f t="shared" si="24"/>
        <v>31</v>
      </c>
      <c r="M60" s="50">
        <f t="shared" si="24"/>
        <v>30</v>
      </c>
      <c r="N60" s="50">
        <f t="shared" si="24"/>
        <v>29</v>
      </c>
      <c r="O60" s="50">
        <f t="shared" si="24"/>
        <v>28</v>
      </c>
      <c r="P60" s="50">
        <f t="shared" si="24"/>
        <v>27</v>
      </c>
      <c r="Q60" s="50">
        <f t="shared" si="24"/>
        <v>26</v>
      </c>
      <c r="R60" s="50">
        <f t="shared" si="24"/>
        <v>25</v>
      </c>
      <c r="S60" s="50">
        <f t="shared" si="24"/>
        <v>24</v>
      </c>
      <c r="T60" s="50">
        <f t="shared" si="24"/>
        <v>23</v>
      </c>
      <c r="U60" s="50">
        <f t="shared" si="24"/>
        <v>22</v>
      </c>
      <c r="V60" s="50">
        <f t="shared" si="24"/>
        <v>21</v>
      </c>
      <c r="W60" s="50">
        <f t="shared" si="24"/>
        <v>20</v>
      </c>
      <c r="X60" s="50">
        <f t="shared" si="24"/>
        <v>19</v>
      </c>
      <c r="Y60" s="50">
        <f t="shared" si="24"/>
        <v>18</v>
      </c>
      <c r="Z60" s="50">
        <f t="shared" si="24"/>
        <v>17</v>
      </c>
      <c r="AA60" s="50">
        <f t="shared" si="24"/>
        <v>16</v>
      </c>
      <c r="AB60" s="50">
        <f t="shared" si="24"/>
        <v>15</v>
      </c>
      <c r="AC60" s="50">
        <f t="shared" si="24"/>
        <v>14</v>
      </c>
      <c r="AD60" s="50">
        <f t="shared" si="24"/>
        <v>13</v>
      </c>
      <c r="AE60" s="50">
        <f t="shared" si="24"/>
        <v>12</v>
      </c>
      <c r="AF60" s="50">
        <f t="shared" si="24"/>
        <v>11</v>
      </c>
      <c r="AG60" s="50">
        <f t="shared" si="24"/>
        <v>10</v>
      </c>
      <c r="AH60" s="50">
        <f t="shared" si="24"/>
        <v>9</v>
      </c>
      <c r="AI60" s="50">
        <f t="shared" si="24"/>
        <v>8</v>
      </c>
      <c r="AJ60" s="50">
        <f t="shared" si="24"/>
        <v>7</v>
      </c>
      <c r="AK60" s="50">
        <f t="shared" si="24"/>
        <v>6</v>
      </c>
      <c r="AL60" s="50">
        <f t="shared" si="24"/>
        <v>5</v>
      </c>
      <c r="AM60" s="50">
        <f t="shared" si="24"/>
        <v>4</v>
      </c>
      <c r="AN60" s="50">
        <f t="shared" si="24"/>
        <v>3</v>
      </c>
      <c r="AO60" s="50">
        <f t="shared" si="24"/>
        <v>2</v>
      </c>
      <c r="AP60" s="50">
        <f t="shared" si="24"/>
        <v>1</v>
      </c>
    </row>
    <row r="61" spans="2:49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9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9" hidden="1">
      <c r="C63" s="50" t="str">
        <f>IFERROR(HLOOKUP(C62,$C$57:$AP$58,2,FALSE),"")</f>
        <v>RSA Seguros</v>
      </c>
      <c r="D63" s="50" t="str">
        <f t="shared" ref="D63:AP63" si="25">IFERROR(HLOOKUP(D62,$C$57:$AP$58,2,FALSE),"")</f>
        <v>Penta Security</v>
      </c>
      <c r="E63" s="50" t="str">
        <f t="shared" si="25"/>
        <v>Mapfre</v>
      </c>
      <c r="F63" s="50" t="str">
        <f t="shared" si="25"/>
        <v>Chilena Consolidada</v>
      </c>
      <c r="G63" s="50" t="str">
        <f t="shared" si="25"/>
        <v>BCI Seguros</v>
      </c>
      <c r="H63" s="50" t="str">
        <f t="shared" si="25"/>
        <v>Magallanes</v>
      </c>
      <c r="I63" s="50" t="str">
        <f t="shared" si="25"/>
        <v>Ace Seguros</v>
      </c>
      <c r="J63" s="50" t="str">
        <f t="shared" si="25"/>
        <v>Liberty Seguros</v>
      </c>
      <c r="K63" s="50" t="str">
        <f t="shared" si="25"/>
        <v>Chubb de Chile</v>
      </c>
      <c r="L63" s="50" t="str">
        <f t="shared" si="25"/>
        <v>Chartis</v>
      </c>
      <c r="M63" s="50" t="str">
        <f t="shared" si="25"/>
        <v>Cardif</v>
      </c>
      <c r="N63" s="50" t="str">
        <f t="shared" si="25"/>
        <v>Zurich Santander</v>
      </c>
      <c r="O63" s="50" t="str">
        <f t="shared" si="25"/>
        <v>HDI Seguros</v>
      </c>
      <c r="P63" s="50" t="str">
        <f t="shared" si="25"/>
        <v>Renta Nacional</v>
      </c>
      <c r="Q63" s="50" t="str">
        <f t="shared" si="25"/>
        <v>Consorio Nacional</v>
      </c>
      <c r="R63" s="50" t="str">
        <f t="shared" si="25"/>
        <v>Continental Crédito</v>
      </c>
      <c r="S63" s="50" t="str">
        <f t="shared" si="25"/>
        <v>Zenit Seguros</v>
      </c>
      <c r="T63" s="50" t="str">
        <f t="shared" si="25"/>
        <v>Coface Chile</v>
      </c>
      <c r="U63" s="50" t="str">
        <f t="shared" si="25"/>
        <v>Orion Seguros</v>
      </c>
      <c r="V63" s="50" t="str">
        <f t="shared" si="25"/>
        <v>Magallanes Gar. y Cré.</v>
      </c>
      <c r="W63" s="50" t="str">
        <f t="shared" si="25"/>
        <v>QBE Chile</v>
      </c>
      <c r="X63" s="50" t="str">
        <f t="shared" si="25"/>
        <v>Cesce Chile</v>
      </c>
      <c r="Y63" s="50" t="str">
        <f t="shared" si="25"/>
        <v>M. de Carabineros</v>
      </c>
      <c r="Z63" s="50" t="str">
        <f t="shared" si="25"/>
        <v>Euler Hermes</v>
      </c>
      <c r="AA63" s="50" t="str">
        <f t="shared" si="25"/>
        <v>Huelen</v>
      </c>
      <c r="AB63" s="50" t="str">
        <f t="shared" si="25"/>
        <v>FAF International</v>
      </c>
      <c r="AC63" s="50" t="str">
        <f t="shared" si="25"/>
        <v>Mapfre Gar. y Cré.</v>
      </c>
      <c r="AD63" s="50" t="str">
        <f t="shared" si="25"/>
        <v/>
      </c>
      <c r="AE63" s="50" t="str">
        <f t="shared" si="25"/>
        <v/>
      </c>
      <c r="AF63" s="50" t="str">
        <f t="shared" si="25"/>
        <v/>
      </c>
      <c r="AG63" s="50" t="str">
        <f t="shared" si="25"/>
        <v/>
      </c>
      <c r="AH63" s="50" t="str">
        <f t="shared" si="25"/>
        <v/>
      </c>
      <c r="AI63" s="50" t="str">
        <f t="shared" si="25"/>
        <v/>
      </c>
      <c r="AJ63" s="50" t="str">
        <f t="shared" si="25"/>
        <v/>
      </c>
      <c r="AK63" s="50" t="str">
        <f t="shared" si="25"/>
        <v/>
      </c>
      <c r="AL63" s="50" t="str">
        <f t="shared" si="25"/>
        <v/>
      </c>
      <c r="AM63" s="50" t="str">
        <f t="shared" si="25"/>
        <v/>
      </c>
      <c r="AN63" s="50" t="str">
        <f t="shared" si="25"/>
        <v/>
      </c>
      <c r="AO63" s="50" t="str">
        <f t="shared" si="25"/>
        <v/>
      </c>
      <c r="AP63" s="50" t="str">
        <f t="shared" si="25"/>
        <v/>
      </c>
    </row>
    <row r="64" spans="2:49" hidden="1">
      <c r="C64" s="52">
        <f>IFERROR((HLOOKUP(C62,$C$57:$AP$59,3,FALSE)-HLOOKUP(C62,$C$57:$AP$60,4,FALSE)/1000000)/$C$69,"")</f>
        <v>4479.6170653280451</v>
      </c>
      <c r="D64" s="52">
        <f t="shared" ref="D64:AP64" si="26">IFERROR((HLOOKUP(D62,$C$57:$AP$59,3,FALSE)-HLOOKUP(D62,$C$57:$AP$60,4,FALSE)/1000000)/$C$69,"")</f>
        <v>2747.1564590002913</v>
      </c>
      <c r="E64" s="52">
        <f t="shared" si="26"/>
        <v>2746.3137988280405</v>
      </c>
      <c r="F64" s="52">
        <f t="shared" si="26"/>
        <v>2402.4886685172883</v>
      </c>
      <c r="G64" s="52">
        <f t="shared" si="26"/>
        <v>2081.6648782836492</v>
      </c>
      <c r="H64" s="52">
        <f t="shared" si="26"/>
        <v>1862.3926962296594</v>
      </c>
      <c r="I64" s="52">
        <f t="shared" si="26"/>
        <v>1762.4852390287601</v>
      </c>
      <c r="J64" s="52">
        <f t="shared" si="26"/>
        <v>1244.3372536110544</v>
      </c>
      <c r="K64" s="52">
        <f t="shared" si="26"/>
        <v>557.34579723425941</v>
      </c>
      <c r="L64" s="52">
        <f t="shared" si="26"/>
        <v>548.65141131869041</v>
      </c>
      <c r="M64" s="52">
        <f t="shared" si="26"/>
        <v>522.37052834822862</v>
      </c>
      <c r="N64" s="52">
        <f t="shared" si="26"/>
        <v>407.27937326368118</v>
      </c>
      <c r="O64" s="52">
        <f t="shared" si="26"/>
        <v>289.4139218529304</v>
      </c>
      <c r="P64" s="52">
        <f t="shared" si="26"/>
        <v>253.07521510578007</v>
      </c>
      <c r="Q64" s="52">
        <f t="shared" si="26"/>
        <v>205.9954850498292</v>
      </c>
      <c r="R64" s="52">
        <f t="shared" si="26"/>
        <v>193.20676378695342</v>
      </c>
      <c r="S64" s="52">
        <f t="shared" si="26"/>
        <v>95.220918364600806</v>
      </c>
      <c r="T64" s="52">
        <f t="shared" si="26"/>
        <v>81.258175878752482</v>
      </c>
      <c r="U64" s="52">
        <f t="shared" si="26"/>
        <v>43.44187740594397</v>
      </c>
      <c r="V64" s="52">
        <f t="shared" si="26"/>
        <v>31.418822125267646</v>
      </c>
      <c r="W64" s="52">
        <f t="shared" si="26"/>
        <v>15.475777962195755</v>
      </c>
      <c r="X64" s="52">
        <f t="shared" si="26"/>
        <v>13.620345210526414</v>
      </c>
      <c r="Y64" s="52">
        <f t="shared" si="26"/>
        <v>7.7959160464979878</v>
      </c>
      <c r="Z64" s="52">
        <f t="shared" si="26"/>
        <v>1.4636262775512972</v>
      </c>
      <c r="AA64" s="52">
        <f t="shared" si="26"/>
        <v>0.75284959550638153</v>
      </c>
      <c r="AB64" s="52">
        <f t="shared" si="26"/>
        <v>6.1562583211998215E-2</v>
      </c>
      <c r="AC64" s="52">
        <f t="shared" si="26"/>
        <v>-29.289142785773251</v>
      </c>
      <c r="AD64" s="52" t="str">
        <f t="shared" si="26"/>
        <v/>
      </c>
      <c r="AE64" s="52" t="str">
        <f t="shared" si="26"/>
        <v/>
      </c>
      <c r="AF64" s="52" t="str">
        <f t="shared" si="26"/>
        <v/>
      </c>
      <c r="AG64" s="52" t="str">
        <f t="shared" si="26"/>
        <v/>
      </c>
      <c r="AH64" s="52" t="str">
        <f t="shared" si="26"/>
        <v/>
      </c>
      <c r="AI64" s="52" t="str">
        <f t="shared" si="26"/>
        <v/>
      </c>
      <c r="AJ64" s="52" t="str">
        <f t="shared" si="26"/>
        <v/>
      </c>
      <c r="AK64" s="52" t="str">
        <f t="shared" si="26"/>
        <v/>
      </c>
      <c r="AL64" s="52" t="str">
        <f t="shared" si="26"/>
        <v/>
      </c>
      <c r="AM64" s="52" t="str">
        <f t="shared" si="26"/>
        <v/>
      </c>
      <c r="AN64" s="52" t="str">
        <f t="shared" si="26"/>
        <v/>
      </c>
      <c r="AO64" s="52" t="str">
        <f t="shared" si="26"/>
        <v/>
      </c>
      <c r="AP64" s="52" t="str">
        <f t="shared" si="26"/>
        <v/>
      </c>
    </row>
    <row r="65" spans="1:42" hidden="1">
      <c r="C65" s="52" t="str">
        <f>IF(ISNUMBER(C64),CONCATENATE(C63," - ",C62),"")</f>
        <v>RSA Seguros - 1</v>
      </c>
      <c r="D65" s="52" t="str">
        <f t="shared" ref="D65:AP65" si="27">IF(ISNUMBER(D64),CONCATENATE(D63," - ",D62),"")</f>
        <v>Penta Security - 2</v>
      </c>
      <c r="E65" s="52" t="str">
        <f t="shared" si="27"/>
        <v>Mapfre - 3</v>
      </c>
      <c r="F65" s="52" t="str">
        <f t="shared" si="27"/>
        <v>Chilena Consolidada - 4</v>
      </c>
      <c r="G65" s="52" t="str">
        <f t="shared" si="27"/>
        <v>BCI Seguros - 5</v>
      </c>
      <c r="H65" s="52" t="str">
        <f t="shared" si="27"/>
        <v>Magallanes - 6</v>
      </c>
      <c r="I65" s="52" t="str">
        <f t="shared" si="27"/>
        <v>Ace Seguros - 7</v>
      </c>
      <c r="J65" s="52" t="str">
        <f t="shared" si="27"/>
        <v>Liberty Seguros - 8</v>
      </c>
      <c r="K65" s="52" t="str">
        <f t="shared" si="27"/>
        <v>Chubb de Chile - 9</v>
      </c>
      <c r="L65" s="52" t="str">
        <f t="shared" si="27"/>
        <v>Chartis - 10</v>
      </c>
      <c r="M65" s="52" t="str">
        <f t="shared" si="27"/>
        <v>Cardif - 11</v>
      </c>
      <c r="N65" s="52" t="str">
        <f t="shared" si="27"/>
        <v>Zurich Santander - 12</v>
      </c>
      <c r="O65" s="52" t="str">
        <f t="shared" si="27"/>
        <v>HDI Seguros - 13</v>
      </c>
      <c r="P65" s="52" t="str">
        <f t="shared" si="27"/>
        <v>Renta Nacional - 14</v>
      </c>
      <c r="Q65" s="52" t="str">
        <f t="shared" si="27"/>
        <v>Consorio Nacional - 15</v>
      </c>
      <c r="R65" s="52" t="str">
        <f t="shared" si="27"/>
        <v>Continental Crédito - 16</v>
      </c>
      <c r="S65" s="52" t="str">
        <f t="shared" si="27"/>
        <v>Zenit Seguros - 17</v>
      </c>
      <c r="T65" s="52" t="str">
        <f t="shared" si="27"/>
        <v>Coface Chile - 18</v>
      </c>
      <c r="U65" s="52" t="str">
        <f t="shared" si="27"/>
        <v>Orion Seguros - 19</v>
      </c>
      <c r="V65" s="52" t="str">
        <f t="shared" si="27"/>
        <v>Magallanes Gar. y Cré. - 20</v>
      </c>
      <c r="W65" s="52" t="str">
        <f t="shared" si="27"/>
        <v>QBE Chile - 21</v>
      </c>
      <c r="X65" s="52" t="str">
        <f t="shared" si="27"/>
        <v>Cesce Chile - 22</v>
      </c>
      <c r="Y65" s="52" t="str">
        <f t="shared" si="27"/>
        <v>M. de Carabineros - 23</v>
      </c>
      <c r="Z65" s="52" t="str">
        <f t="shared" si="27"/>
        <v>Euler Hermes - 24</v>
      </c>
      <c r="AA65" s="52" t="str">
        <f t="shared" si="27"/>
        <v>Huelen - 25</v>
      </c>
      <c r="AB65" s="52" t="str">
        <f t="shared" si="27"/>
        <v>FAF International - 26</v>
      </c>
      <c r="AC65" s="52" t="str">
        <f t="shared" si="27"/>
        <v>Mapfre Gar. y Cré. - 27</v>
      </c>
      <c r="AD65" s="52" t="str">
        <f t="shared" si="27"/>
        <v/>
      </c>
      <c r="AE65" s="52" t="str">
        <f t="shared" si="27"/>
        <v/>
      </c>
      <c r="AF65" s="52" t="str">
        <f t="shared" si="27"/>
        <v/>
      </c>
      <c r="AG65" s="52" t="str">
        <f t="shared" si="27"/>
        <v/>
      </c>
      <c r="AH65" s="52" t="str">
        <f t="shared" si="27"/>
        <v/>
      </c>
      <c r="AI65" s="52" t="str">
        <f t="shared" si="27"/>
        <v/>
      </c>
      <c r="AJ65" s="52" t="str">
        <f t="shared" si="27"/>
        <v/>
      </c>
      <c r="AK65" s="52" t="str">
        <f t="shared" si="27"/>
        <v/>
      </c>
      <c r="AL65" s="52" t="str">
        <f t="shared" si="27"/>
        <v/>
      </c>
      <c r="AM65" s="52" t="str">
        <f t="shared" si="27"/>
        <v/>
      </c>
      <c r="AN65" s="52" t="str">
        <f t="shared" si="27"/>
        <v/>
      </c>
      <c r="AO65" s="52" t="str">
        <f t="shared" si="27"/>
        <v/>
      </c>
      <c r="AP65" s="52" t="str">
        <f t="shared" si="27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28">IF($B$78=D63,D64,"")</f>
        <v/>
      </c>
      <c r="E67" s="52" t="str">
        <f t="shared" si="28"/>
        <v/>
      </c>
      <c r="F67" s="52" t="str">
        <f t="shared" si="28"/>
        <v/>
      </c>
      <c r="G67" s="52" t="str">
        <f t="shared" si="28"/>
        <v/>
      </c>
      <c r="H67" s="52" t="str">
        <f t="shared" si="28"/>
        <v/>
      </c>
      <c r="I67" s="52" t="str">
        <f t="shared" si="28"/>
        <v/>
      </c>
      <c r="J67" s="52" t="str">
        <f t="shared" si="28"/>
        <v/>
      </c>
      <c r="K67" s="52" t="str">
        <f t="shared" si="28"/>
        <v/>
      </c>
      <c r="L67" s="52" t="str">
        <f t="shared" si="28"/>
        <v/>
      </c>
      <c r="M67" s="52" t="str">
        <f t="shared" si="28"/>
        <v/>
      </c>
      <c r="N67" s="52" t="str">
        <f t="shared" si="28"/>
        <v/>
      </c>
      <c r="O67" s="52" t="str">
        <f t="shared" si="28"/>
        <v/>
      </c>
      <c r="P67" s="52" t="str">
        <f t="shared" si="28"/>
        <v/>
      </c>
      <c r="Q67" s="52" t="str">
        <f t="shared" si="28"/>
        <v/>
      </c>
      <c r="R67" s="52" t="str">
        <f t="shared" si="28"/>
        <v/>
      </c>
      <c r="S67" s="52" t="str">
        <f t="shared" si="28"/>
        <v/>
      </c>
      <c r="T67" s="52" t="str">
        <f t="shared" si="28"/>
        <v/>
      </c>
      <c r="U67" s="52" t="str">
        <f t="shared" si="28"/>
        <v/>
      </c>
      <c r="V67" s="52" t="str">
        <f t="shared" si="28"/>
        <v/>
      </c>
      <c r="W67" s="52" t="str">
        <f t="shared" si="28"/>
        <v/>
      </c>
      <c r="X67" s="52" t="str">
        <f t="shared" si="28"/>
        <v/>
      </c>
      <c r="Y67" s="52" t="str">
        <f t="shared" si="28"/>
        <v/>
      </c>
      <c r="Z67" s="52" t="str">
        <f t="shared" si="28"/>
        <v/>
      </c>
      <c r="AA67" s="52" t="str">
        <f t="shared" si="28"/>
        <v/>
      </c>
      <c r="AB67" s="52" t="str">
        <f t="shared" si="28"/>
        <v/>
      </c>
      <c r="AC67" s="52" t="str">
        <f t="shared" si="28"/>
        <v/>
      </c>
      <c r="AD67" s="52" t="str">
        <f t="shared" si="28"/>
        <v/>
      </c>
      <c r="AE67" s="52" t="str">
        <f t="shared" si="28"/>
        <v/>
      </c>
      <c r="AF67" s="52" t="str">
        <f t="shared" si="28"/>
        <v/>
      </c>
      <c r="AG67" s="52" t="str">
        <f t="shared" si="28"/>
        <v/>
      </c>
      <c r="AH67" s="52" t="str">
        <f t="shared" si="28"/>
        <v/>
      </c>
      <c r="AI67" s="52" t="str">
        <f t="shared" si="28"/>
        <v/>
      </c>
      <c r="AJ67" s="52" t="str">
        <f t="shared" si="28"/>
        <v/>
      </c>
      <c r="AK67" s="52" t="str">
        <f t="shared" si="28"/>
        <v/>
      </c>
      <c r="AL67" s="52" t="str">
        <f t="shared" si="28"/>
        <v/>
      </c>
      <c r="AM67" s="52" t="str">
        <f t="shared" si="28"/>
        <v/>
      </c>
      <c r="AN67" s="52" t="str">
        <f t="shared" si="28"/>
        <v/>
      </c>
      <c r="AO67" s="52" t="str">
        <f t="shared" si="28"/>
        <v/>
      </c>
      <c r="AP67" s="52" t="str">
        <f t="shared" si="28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1000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Miles de UF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30.06.2012</v>
      </c>
      <c r="D70" s="37" t="s">
        <v>374</v>
      </c>
      <c r="E70" s="37" t="s">
        <v>105</v>
      </c>
      <c r="F70" s="37" t="s">
        <v>22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30.06.2012</v>
      </c>
      <c r="D71" s="37" t="s">
        <v>375</v>
      </c>
      <c r="E71" s="37" t="s">
        <v>106</v>
      </c>
      <c r="F71" s="37" t="s">
        <v>372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30.06.2012</v>
      </c>
      <c r="D72" s="37" t="s">
        <v>376</v>
      </c>
      <c r="E72" s="37" t="s">
        <v>107</v>
      </c>
      <c r="F72" s="37" t="s">
        <v>373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1</v>
      </c>
      <c r="D109" s="50">
        <f t="shared" ref="D109:AH109" si="29">IFERROR(RANK(D111,$C$111:$AH$111,0),"")</f>
        <v>16</v>
      </c>
      <c r="E109" s="50">
        <f t="shared" si="29"/>
        <v>31</v>
      </c>
      <c r="F109" s="50">
        <f t="shared" si="29"/>
        <v>30</v>
      </c>
      <c r="G109" s="50">
        <f t="shared" si="29"/>
        <v>9</v>
      </c>
      <c r="H109" s="50">
        <f t="shared" si="29"/>
        <v>28</v>
      </c>
      <c r="I109" s="50">
        <f t="shared" si="29"/>
        <v>13</v>
      </c>
      <c r="J109" s="50">
        <f t="shared" si="29"/>
        <v>17</v>
      </c>
      <c r="K109" s="50">
        <f t="shared" si="29"/>
        <v>2</v>
      </c>
      <c r="L109" s="50">
        <f t="shared" si="29"/>
        <v>4</v>
      </c>
      <c r="M109" s="50">
        <f t="shared" si="29"/>
        <v>12</v>
      </c>
      <c r="N109" s="50">
        <f t="shared" si="29"/>
        <v>21</v>
      </c>
      <c r="O109" s="50">
        <f t="shared" si="29"/>
        <v>14</v>
      </c>
      <c r="P109" s="50">
        <f t="shared" si="29"/>
        <v>8</v>
      </c>
      <c r="Q109" s="50">
        <f t="shared" si="29"/>
        <v>25</v>
      </c>
      <c r="R109" s="50">
        <f t="shared" si="29"/>
        <v>11</v>
      </c>
      <c r="S109" s="50">
        <f t="shared" si="29"/>
        <v>3</v>
      </c>
      <c r="T109" s="50">
        <f t="shared" si="29"/>
        <v>27</v>
      </c>
      <c r="U109" s="50">
        <f t="shared" si="29"/>
        <v>22</v>
      </c>
      <c r="V109" s="50">
        <f t="shared" si="29"/>
        <v>7</v>
      </c>
      <c r="W109" s="50">
        <f t="shared" si="29"/>
        <v>6</v>
      </c>
      <c r="X109" s="50">
        <f t="shared" si="29"/>
        <v>23</v>
      </c>
      <c r="Y109" s="50">
        <f t="shared" si="29"/>
        <v>15</v>
      </c>
      <c r="Z109" s="50">
        <f t="shared" si="29"/>
        <v>10</v>
      </c>
      <c r="AA109" s="50">
        <f t="shared" si="29"/>
        <v>26</v>
      </c>
      <c r="AB109" s="50">
        <f t="shared" si="29"/>
        <v>19</v>
      </c>
      <c r="AC109" s="50">
        <f t="shared" si="29"/>
        <v>18</v>
      </c>
      <c r="AD109" s="50">
        <f t="shared" si="29"/>
        <v>24</v>
      </c>
      <c r="AE109" s="50" t="str">
        <f t="shared" si="29"/>
        <v/>
      </c>
      <c r="AF109" s="50">
        <f t="shared" si="29"/>
        <v>20</v>
      </c>
      <c r="AG109" s="50">
        <f t="shared" si="29"/>
        <v>29</v>
      </c>
      <c r="AH109" s="50">
        <f t="shared" si="29"/>
        <v>5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30">IFERROR((HLOOKUP($B$129,$C$11:$AQ$44,C114+1,FALSE)+C112/1000000)*(-1),"")</f>
        <v>7842852.1900409795</v>
      </c>
      <c r="D111" s="52">
        <f t="shared" si="30"/>
        <v>223393.13761298495</v>
      </c>
      <c r="E111" s="52">
        <f t="shared" si="30"/>
        <v>-2379089.6694091903</v>
      </c>
      <c r="F111" s="52">
        <f t="shared" si="30"/>
        <v>-115949.76173341447</v>
      </c>
      <c r="G111" s="52">
        <f t="shared" si="30"/>
        <v>747153.34397677996</v>
      </c>
      <c r="H111" s="52">
        <f t="shared" si="30"/>
        <v>19701.902890529927</v>
      </c>
      <c r="I111" s="52">
        <f t="shared" si="30"/>
        <v>307150.66147406009</v>
      </c>
      <c r="J111" s="52">
        <f t="shared" si="30"/>
        <v>213898.76492236517</v>
      </c>
      <c r="K111" s="52">
        <f t="shared" si="30"/>
        <v>3599608.5295826085</v>
      </c>
      <c r="L111" s="52">
        <f t="shared" si="30"/>
        <v>1708011.1516128925</v>
      </c>
      <c r="M111" s="52">
        <f t="shared" si="30"/>
        <v>347633.56936554029</v>
      </c>
      <c r="N111" s="52">
        <f t="shared" si="30"/>
        <v>114904.56115621024</v>
      </c>
      <c r="O111" s="52">
        <f t="shared" si="30"/>
        <v>261226.89296237449</v>
      </c>
      <c r="P111" s="52">
        <f t="shared" si="30"/>
        <v>927727.34660814248</v>
      </c>
      <c r="Q111" s="52">
        <f t="shared" si="30"/>
        <v>61972.207572245323</v>
      </c>
      <c r="R111" s="52">
        <f t="shared" si="30"/>
        <v>394709.21472567762</v>
      </c>
      <c r="S111" s="52">
        <f t="shared" si="30"/>
        <v>2738597.5582727445</v>
      </c>
      <c r="T111" s="52">
        <f t="shared" si="30"/>
        <v>24632.47456612833</v>
      </c>
      <c r="U111" s="52">
        <f t="shared" si="30"/>
        <v>109489.99384110779</v>
      </c>
      <c r="V111" s="52">
        <f t="shared" si="30"/>
        <v>1046511.1401475633</v>
      </c>
      <c r="W111" s="52">
        <f t="shared" si="30"/>
        <v>1220356.3154397362</v>
      </c>
      <c r="X111" s="52">
        <f t="shared" si="30"/>
        <v>102193.4105759583</v>
      </c>
      <c r="Y111" s="52">
        <f t="shared" si="30"/>
        <v>255475.81189833625</v>
      </c>
      <c r="Z111" s="52">
        <f t="shared" si="30"/>
        <v>619783.08798712504</v>
      </c>
      <c r="AA111" s="52">
        <f t="shared" si="30"/>
        <v>38724.139470613547</v>
      </c>
      <c r="AB111" s="52">
        <f t="shared" si="30"/>
        <v>170691.23309190327</v>
      </c>
      <c r="AC111" s="52">
        <f t="shared" si="30"/>
        <v>190719.6936276003</v>
      </c>
      <c r="AD111" s="52">
        <f t="shared" si="30"/>
        <v>69357.635187494583</v>
      </c>
      <c r="AE111" s="52" t="str">
        <f t="shared" si="30"/>
        <v/>
      </c>
      <c r="AF111" s="52">
        <f t="shared" si="30"/>
        <v>125222.42983415289</v>
      </c>
      <c r="AG111" s="52">
        <f t="shared" si="30"/>
        <v>7388.6215605685011</v>
      </c>
      <c r="AH111" s="52">
        <f t="shared" si="30"/>
        <v>1570967.6954716018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31">D112-1</f>
        <v>30</v>
      </c>
      <c r="F112" s="50">
        <f t="shared" si="31"/>
        <v>29</v>
      </c>
      <c r="G112" s="50">
        <f t="shared" si="31"/>
        <v>28</v>
      </c>
      <c r="H112" s="50">
        <f t="shared" si="31"/>
        <v>27</v>
      </c>
      <c r="I112" s="50">
        <f t="shared" si="31"/>
        <v>26</v>
      </c>
      <c r="J112" s="50">
        <f t="shared" si="31"/>
        <v>25</v>
      </c>
      <c r="K112" s="50">
        <f t="shared" si="31"/>
        <v>24</v>
      </c>
      <c r="L112" s="50">
        <f t="shared" si="31"/>
        <v>23</v>
      </c>
      <c r="M112" s="50">
        <f t="shared" si="31"/>
        <v>22</v>
      </c>
      <c r="N112" s="50">
        <f t="shared" si="31"/>
        <v>21</v>
      </c>
      <c r="O112" s="50">
        <f t="shared" si="31"/>
        <v>20</v>
      </c>
      <c r="P112" s="50">
        <f t="shared" si="31"/>
        <v>19</v>
      </c>
      <c r="Q112" s="50">
        <f t="shared" si="31"/>
        <v>18</v>
      </c>
      <c r="R112" s="50">
        <f t="shared" si="31"/>
        <v>17</v>
      </c>
      <c r="S112" s="50">
        <f t="shared" si="31"/>
        <v>16</v>
      </c>
      <c r="T112" s="50">
        <f t="shared" si="31"/>
        <v>15</v>
      </c>
      <c r="U112" s="50">
        <f t="shared" si="31"/>
        <v>14</v>
      </c>
      <c r="V112" s="50">
        <f t="shared" si="31"/>
        <v>13</v>
      </c>
      <c r="W112" s="50">
        <f t="shared" si="31"/>
        <v>12</v>
      </c>
      <c r="X112" s="50">
        <f t="shared" si="31"/>
        <v>11</v>
      </c>
      <c r="Y112" s="50">
        <f t="shared" si="31"/>
        <v>10</v>
      </c>
      <c r="Z112" s="50">
        <f t="shared" si="31"/>
        <v>9</v>
      </c>
      <c r="AA112" s="50">
        <f t="shared" si="31"/>
        <v>8</v>
      </c>
      <c r="AB112" s="50">
        <f t="shared" si="31"/>
        <v>7</v>
      </c>
      <c r="AC112" s="50">
        <f t="shared" si="31"/>
        <v>6</v>
      </c>
      <c r="AD112" s="50">
        <f t="shared" si="31"/>
        <v>5</v>
      </c>
      <c r="AE112" s="50">
        <f t="shared" si="31"/>
        <v>4</v>
      </c>
      <c r="AF112" s="50">
        <f t="shared" si="31"/>
        <v>3</v>
      </c>
      <c r="AG112" s="50">
        <f t="shared" si="31"/>
        <v>2</v>
      </c>
      <c r="AH112" s="50">
        <f t="shared" si="31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1 Incendio</v>
      </c>
      <c r="D115" s="80" t="str">
        <f t="shared" ref="D115:AH115" si="32">IFERROR(HLOOKUP(D114,$C$109:$AP$110,2,FALSE),"")</f>
        <v>9 Daños Físicos Vehíc. Mot. G1 (VP)</v>
      </c>
      <c r="E115" s="80" t="str">
        <f t="shared" si="32"/>
        <v>17 Todo Riesgo Construc. y Montaje</v>
      </c>
      <c r="F115" s="80" t="str">
        <f t="shared" si="32"/>
        <v>10 Daños Físicos Vehíc. Mot. G2 (VC)</v>
      </c>
      <c r="G115" s="80" t="str">
        <f t="shared" si="32"/>
        <v>50 Otros</v>
      </c>
      <c r="H115" s="80" t="str">
        <f t="shared" si="32"/>
        <v>21 Responsabilidad Civil</v>
      </c>
      <c r="I115" s="80" t="str">
        <f t="shared" si="32"/>
        <v>20 Responsabilidad Civil Vehíc. Mot.</v>
      </c>
      <c r="J115" s="80" t="str">
        <f t="shared" si="32"/>
        <v>14 Transporte Marítimo</v>
      </c>
      <c r="K115" s="80" t="str">
        <f t="shared" si="32"/>
        <v>5 Riesgos de la Naturaleza</v>
      </c>
      <c r="L115" s="80" t="str">
        <f t="shared" si="32"/>
        <v>24 SOAP</v>
      </c>
      <c r="M115" s="80" t="str">
        <f t="shared" si="32"/>
        <v>16 Equipo Móvil Contratista</v>
      </c>
      <c r="N115" s="80" t="str">
        <f t="shared" si="32"/>
        <v>11 Casco Marítimo</v>
      </c>
      <c r="O115" s="80" t="str">
        <f t="shared" si="32"/>
        <v>7 Otros Riesgos Adicionales Incendio</v>
      </c>
      <c r="P115" s="80" t="str">
        <f t="shared" si="32"/>
        <v>13 Transporte Terrestre</v>
      </c>
      <c r="Q115" s="80" t="str">
        <f t="shared" si="32"/>
        <v>23 Accidentes Personales</v>
      </c>
      <c r="R115" s="80" t="str">
        <f t="shared" si="32"/>
        <v>2 Pérdida de Benef. por Incendio</v>
      </c>
      <c r="S115" s="80" t="str">
        <f t="shared" si="32"/>
        <v>8 Robo</v>
      </c>
      <c r="T115" s="80" t="str">
        <f t="shared" si="32"/>
        <v>27 Seguro de Crédito por Ventas a Plazo</v>
      </c>
      <c r="U115" s="80" t="str">
        <f t="shared" si="32"/>
        <v>26 Fidelidad</v>
      </c>
      <c r="V115" s="80" t="str">
        <f t="shared" si="32"/>
        <v>30 Seguro Agrícola</v>
      </c>
      <c r="W115" s="80" t="str">
        <f t="shared" si="32"/>
        <v>12 Casco Aéreo</v>
      </c>
      <c r="X115" s="80" t="str">
        <f t="shared" si="32"/>
        <v>19 Equipo Electrónico</v>
      </c>
      <c r="Y115" s="80" t="str">
        <f t="shared" si="32"/>
        <v>22 Multiriesgos</v>
      </c>
      <c r="Z115" s="80" t="str">
        <f t="shared" si="32"/>
        <v>28 Seguro de Crédito a la Exportación</v>
      </c>
      <c r="AA115" s="80" t="str">
        <f t="shared" si="32"/>
        <v>15 Transporte Aéreo</v>
      </c>
      <c r="AB115" s="80" t="str">
        <f t="shared" si="32"/>
        <v>25 Garantía</v>
      </c>
      <c r="AC115" s="80" t="str">
        <f t="shared" si="32"/>
        <v>18 Avería de Maquinaria</v>
      </c>
      <c r="AD115" s="80" t="str">
        <f t="shared" si="32"/>
        <v>6 Terrorismo</v>
      </c>
      <c r="AE115" s="80" t="str">
        <f t="shared" si="32"/>
        <v>35 Seguro Salud</v>
      </c>
      <c r="AF115" s="80" t="str">
        <f t="shared" si="32"/>
        <v>4 Pérdida de Benef. por Terremoto</v>
      </c>
      <c r="AG115" s="80" t="str">
        <f t="shared" si="32"/>
        <v>3 Terremoto</v>
      </c>
      <c r="AH115" s="80" t="str">
        <f t="shared" si="32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7842.8521900089791</v>
      </c>
      <c r="D116" s="52">
        <f t="shared" ref="D116:AH116" si="33">IFERROR((HLOOKUP(D114,$C$109:$AP$111,3,FALSE)-HLOOKUP(D114,$C$109:$AP$112,4,FALSE)/1000000)/$C$123,"")</f>
        <v>3599.6085295586081</v>
      </c>
      <c r="E116" s="52">
        <f t="shared" si="33"/>
        <v>2738.5975582567444</v>
      </c>
      <c r="F116" s="52">
        <f t="shared" si="33"/>
        <v>1708.0111515898925</v>
      </c>
      <c r="G116" s="52">
        <f t="shared" si="33"/>
        <v>1570.9676954706017</v>
      </c>
      <c r="H116" s="52">
        <f t="shared" si="33"/>
        <v>1220.356315427736</v>
      </c>
      <c r="I116" s="52">
        <f t="shared" si="33"/>
        <v>1046.5111401345632</v>
      </c>
      <c r="J116" s="52">
        <f t="shared" si="33"/>
        <v>927.72734658914248</v>
      </c>
      <c r="K116" s="52">
        <f t="shared" si="33"/>
        <v>747.15334394877993</v>
      </c>
      <c r="L116" s="52">
        <f t="shared" si="33"/>
        <v>619.78308797812508</v>
      </c>
      <c r="M116" s="52">
        <f t="shared" si="33"/>
        <v>394.70921470867762</v>
      </c>
      <c r="N116" s="52">
        <f t="shared" si="33"/>
        <v>347.63356934354027</v>
      </c>
      <c r="O116" s="52">
        <f t="shared" si="33"/>
        <v>307.15066144806008</v>
      </c>
      <c r="P116" s="52">
        <f t="shared" si="33"/>
        <v>261.22689294237449</v>
      </c>
      <c r="Q116" s="52">
        <f t="shared" si="33"/>
        <v>255.47581188833627</v>
      </c>
      <c r="R116" s="52">
        <f t="shared" si="33"/>
        <v>223.39313758198494</v>
      </c>
      <c r="S116" s="52">
        <f t="shared" si="33"/>
        <v>213.89876489736517</v>
      </c>
      <c r="T116" s="52">
        <f t="shared" si="33"/>
        <v>190.7196936216003</v>
      </c>
      <c r="U116" s="52">
        <f t="shared" si="33"/>
        <v>170.69123308490327</v>
      </c>
      <c r="V116" s="52">
        <f t="shared" si="33"/>
        <v>125.22242983115289</v>
      </c>
      <c r="W116" s="52">
        <f t="shared" si="33"/>
        <v>114.90456113521024</v>
      </c>
      <c r="X116" s="52">
        <f t="shared" si="33"/>
        <v>109.48999382710778</v>
      </c>
      <c r="Y116" s="52">
        <f t="shared" si="33"/>
        <v>102.19341056495831</v>
      </c>
      <c r="Z116" s="52">
        <f t="shared" si="33"/>
        <v>69.35763518249459</v>
      </c>
      <c r="AA116" s="52">
        <f t="shared" si="33"/>
        <v>61.972207554245323</v>
      </c>
      <c r="AB116" s="52">
        <f t="shared" si="33"/>
        <v>38.724139462613543</v>
      </c>
      <c r="AC116" s="52">
        <f t="shared" si="33"/>
        <v>24.632474551128329</v>
      </c>
      <c r="AD116" s="52">
        <f t="shared" si="33"/>
        <v>19.701902863529931</v>
      </c>
      <c r="AE116" s="52">
        <f t="shared" si="33"/>
        <v>7.3886215585685013</v>
      </c>
      <c r="AF116" s="52">
        <f t="shared" si="33"/>
        <v>-115.94976176241448</v>
      </c>
      <c r="AG116" s="52">
        <f t="shared" si="33"/>
        <v>-2379.0896694391904</v>
      </c>
      <c r="AH116" s="52" t="str">
        <f t="shared" si="33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34">IF($B$132=D115,D116,"")</f>
        <v/>
      </c>
      <c r="E118" s="52" t="str">
        <f t="shared" si="34"/>
        <v/>
      </c>
      <c r="F118" s="52" t="str">
        <f t="shared" si="34"/>
        <v/>
      </c>
      <c r="G118" s="52" t="str">
        <f t="shared" si="34"/>
        <v/>
      </c>
      <c r="H118" s="52" t="str">
        <f t="shared" si="34"/>
        <v/>
      </c>
      <c r="I118" s="52" t="str">
        <f t="shared" si="34"/>
        <v/>
      </c>
      <c r="J118" s="52" t="str">
        <f t="shared" si="34"/>
        <v/>
      </c>
      <c r="K118" s="52" t="str">
        <f t="shared" si="34"/>
        <v/>
      </c>
      <c r="L118" s="52" t="str">
        <f t="shared" si="34"/>
        <v/>
      </c>
      <c r="M118" s="52" t="str">
        <f t="shared" si="34"/>
        <v/>
      </c>
      <c r="N118" s="52" t="str">
        <f t="shared" si="34"/>
        <v/>
      </c>
      <c r="O118" s="52" t="str">
        <f t="shared" si="34"/>
        <v/>
      </c>
      <c r="P118" s="52" t="str">
        <f t="shared" si="34"/>
        <v/>
      </c>
      <c r="Q118" s="52" t="str">
        <f t="shared" si="34"/>
        <v/>
      </c>
      <c r="R118" s="52" t="str">
        <f t="shared" si="34"/>
        <v/>
      </c>
      <c r="S118" s="52" t="str">
        <f t="shared" si="34"/>
        <v/>
      </c>
      <c r="T118" s="52" t="str">
        <f t="shared" si="34"/>
        <v/>
      </c>
      <c r="U118" s="52" t="str">
        <f t="shared" si="34"/>
        <v/>
      </c>
      <c r="V118" s="52" t="str">
        <f t="shared" si="34"/>
        <v/>
      </c>
      <c r="W118" s="52" t="str">
        <f t="shared" si="34"/>
        <v/>
      </c>
      <c r="X118" s="52" t="str">
        <f t="shared" si="34"/>
        <v/>
      </c>
      <c r="Y118" s="52" t="str">
        <f t="shared" si="34"/>
        <v/>
      </c>
      <c r="Z118" s="52" t="str">
        <f t="shared" si="34"/>
        <v/>
      </c>
      <c r="AA118" s="52" t="str">
        <f t="shared" si="34"/>
        <v/>
      </c>
      <c r="AB118" s="52" t="str">
        <f t="shared" si="34"/>
        <v/>
      </c>
      <c r="AC118" s="52" t="str">
        <f t="shared" si="34"/>
        <v/>
      </c>
      <c r="AD118" s="52" t="str">
        <f t="shared" si="34"/>
        <v/>
      </c>
      <c r="AE118" s="52" t="str">
        <f t="shared" si="34"/>
        <v/>
      </c>
      <c r="AF118" s="52" t="str">
        <f t="shared" si="34"/>
        <v/>
      </c>
      <c r="AG118" s="52" t="str">
        <f t="shared" si="34"/>
        <v/>
      </c>
      <c r="AH118" s="52" t="str">
        <f t="shared" si="34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35">IF(C60&gt;$C$121,C58,IF(C60=$C$121,$AQ$11,IF(C60&lt;$C$121,"")))</f>
        <v>Ace Seguros</v>
      </c>
      <c r="D120" s="50" t="str">
        <f t="shared" si="35"/>
        <v>Assurant Chile</v>
      </c>
      <c r="E120" s="50" t="str">
        <f t="shared" si="35"/>
        <v>BCI Seguros</v>
      </c>
      <c r="F120" s="50" t="str">
        <f t="shared" si="35"/>
        <v>Cardif</v>
      </c>
      <c r="G120" s="50" t="str">
        <f t="shared" si="35"/>
        <v>Cesce Chile</v>
      </c>
      <c r="H120" s="50" t="str">
        <f t="shared" si="35"/>
        <v>Chartis</v>
      </c>
      <c r="I120" s="50" t="str">
        <f t="shared" si="35"/>
        <v>Chilena Consolidada</v>
      </c>
      <c r="J120" s="50" t="str">
        <f t="shared" si="35"/>
        <v>Chubb de Chile</v>
      </c>
      <c r="K120" s="50" t="str">
        <f t="shared" si="35"/>
        <v>Coface Chile</v>
      </c>
      <c r="L120" s="50" t="str">
        <f t="shared" si="35"/>
        <v>Consorio Nacional</v>
      </c>
      <c r="M120" s="50" t="str">
        <f t="shared" si="35"/>
        <v>Continental Crédito</v>
      </c>
      <c r="N120" s="50" t="str">
        <f t="shared" si="35"/>
        <v>Euler Hermes</v>
      </c>
      <c r="O120" s="50" t="str">
        <f t="shared" si="35"/>
        <v>FAF International</v>
      </c>
      <c r="P120" s="50" t="str">
        <f t="shared" si="35"/>
        <v>HDI Seguros</v>
      </c>
      <c r="Q120" s="50" t="str">
        <f t="shared" si="35"/>
        <v>Huelen</v>
      </c>
      <c r="R120" s="50" t="str">
        <f t="shared" si="35"/>
        <v>Liberty Seguros</v>
      </c>
      <c r="S120" s="50" t="str">
        <f t="shared" si="35"/>
        <v>M. de Carabineros</v>
      </c>
      <c r="T120" s="50" t="str">
        <f t="shared" si="35"/>
        <v>Magallanes</v>
      </c>
      <c r="U120" s="50" t="str">
        <f t="shared" si="35"/>
        <v>Magallanes Gar. y Cré.</v>
      </c>
      <c r="V120" s="50" t="str">
        <f t="shared" si="35"/>
        <v>Mapfre</v>
      </c>
      <c r="W120" s="50" t="str">
        <f t="shared" si="35"/>
        <v>Mapfre Gar. y Cré.</v>
      </c>
      <c r="X120" s="50" t="str">
        <f t="shared" si="35"/>
        <v>Orion Seguros</v>
      </c>
      <c r="Y120" s="50" t="str">
        <f t="shared" si="35"/>
        <v>Penta Security</v>
      </c>
      <c r="Z120" s="50" t="str">
        <f t="shared" si="35"/>
        <v>QBE Chile</v>
      </c>
      <c r="AA120" s="50" t="str">
        <f t="shared" si="35"/>
        <v>Renta Nacional</v>
      </c>
      <c r="AB120" s="50" t="str">
        <f t="shared" si="35"/>
        <v>RSA Seguros</v>
      </c>
      <c r="AC120" s="50" t="str">
        <f t="shared" si="35"/>
        <v>Zenit Seguros</v>
      </c>
      <c r="AD120" s="50" t="str">
        <f t="shared" si="35"/>
        <v>Zurich Santander</v>
      </c>
      <c r="AE120" s="50" t="str">
        <f t="shared" si="35"/>
        <v>Mercado</v>
      </c>
      <c r="AF120" s="50" t="str">
        <f t="shared" si="35"/>
        <v/>
      </c>
      <c r="AG120" s="50" t="str">
        <f t="shared" si="35"/>
        <v/>
      </c>
      <c r="AH120" s="50" t="str">
        <f t="shared" si="35"/>
        <v/>
      </c>
      <c r="AI120" s="50" t="str">
        <f t="shared" si="35"/>
        <v/>
      </c>
      <c r="AJ120" s="50" t="str">
        <f t="shared" si="35"/>
        <v/>
      </c>
      <c r="AK120" s="50" t="str">
        <f t="shared" si="35"/>
        <v/>
      </c>
      <c r="AL120" s="50" t="str">
        <f t="shared" si="35"/>
        <v/>
      </c>
      <c r="AM120" s="50" t="str">
        <f t="shared" si="35"/>
        <v/>
      </c>
      <c r="AN120" s="50" t="str">
        <f t="shared" si="35"/>
        <v/>
      </c>
      <c r="AO120" s="50" t="str">
        <f t="shared" si="35"/>
        <v/>
      </c>
      <c r="AP120" s="50" t="str">
        <f t="shared" si="35"/>
        <v/>
      </c>
    </row>
    <row r="121" spans="2:43" hidden="1">
      <c r="B121" s="49" t="s">
        <v>388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1000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Miles de UF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30.06.2012</v>
      </c>
      <c r="D124" s="37" t="s">
        <v>374</v>
      </c>
      <c r="E124" s="37" t="s">
        <v>105</v>
      </c>
      <c r="F124" s="37" t="s">
        <v>22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30.06.2012</v>
      </c>
      <c r="D125" s="37" t="s">
        <v>375</v>
      </c>
      <c r="E125" s="37" t="s">
        <v>106</v>
      </c>
      <c r="F125" s="37" t="s">
        <v>372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30.06.2012</v>
      </c>
      <c r="D126" s="37" t="s">
        <v>376</v>
      </c>
      <c r="E126" s="37" t="s">
        <v>107</v>
      </c>
      <c r="F126" s="37" t="s">
        <v>373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387</v>
      </c>
    </row>
    <row r="129" spans="2:2">
      <c r="B129" s="59" t="s">
        <v>341</v>
      </c>
    </row>
    <row r="131" spans="2:2">
      <c r="B131" s="39" t="s">
        <v>386</v>
      </c>
    </row>
    <row r="132" spans="2:2">
      <c r="B132" s="59"/>
    </row>
  </sheetData>
  <sheetProtection sheet="1" objects="1" scenarios="1"/>
  <conditionalFormatting sqref="A1:XFD1048576">
    <cfRule type="cellIs" dxfId="28" priority="1" operator="lessThan">
      <formula>0</formula>
    </cfRule>
  </conditionalFormatting>
  <dataValidations count="5">
    <dataValidation showInputMessage="1" showErrorMessage="1" sqref="E129"/>
    <dataValidation type="list" allowBlank="1" showInputMessage="1" showErrorMessage="1" sqref="B132">
      <formula1>$B$11:$B$43</formula1>
    </dataValidation>
    <dataValidation type="list" allowBlank="1" showInputMessage="1" showErrorMessage="1" sqref="B129">
      <formula1>$C$120:$AE$120</formula1>
    </dataValidation>
    <dataValidation type="list" allowBlank="1" showInputMessage="1" showErrorMessage="1" sqref="B78">
      <formula1>$B$120:$AD$120</formula1>
    </dataValidation>
    <dataValidation type="list" allowBlank="1" showInputMessage="1" showErrorMessage="1" sqref="B75">
      <formula1>$B$12:$B$44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2:AT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392</v>
      </c>
    </row>
    <row r="8" spans="2:46" ht="15.75">
      <c r="B8" s="38" t="s">
        <v>357</v>
      </c>
    </row>
    <row r="9" spans="2:46">
      <c r="B9" s="40" t="str">
        <f>Índice!H51</f>
        <v>Cifras en UF al 30.06.2012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30.06.2011</v>
      </c>
      <c r="AT11" s="199" t="s">
        <v>338</v>
      </c>
    </row>
    <row r="12" spans="2:46">
      <c r="B12" s="73" t="s">
        <v>295</v>
      </c>
      <c r="C12" s="92">
        <f>IFERROR('Gen. Siniestros Directos'!C12/'Gen. Número de Siniestros'!C12,"")</f>
        <v>-1703.8568522098774</v>
      </c>
      <c r="D12" s="92" t="str">
        <f>IFERROR('Gen. Siniestros Directos'!D12/'Gen. Número de Siniestros'!D12,"")</f>
        <v/>
      </c>
      <c r="E12" s="92">
        <f>IFERROR('Gen. Siniestros Directos'!E12/'Gen. Número de Siniestros'!E12,"")</f>
        <v>-164.29072570308583</v>
      </c>
      <c r="F12" s="92">
        <f>IFERROR('Gen. Siniestros Directos'!F12/'Gen. Número de Siniestros'!F12,"")</f>
        <v>107.21533577050084</v>
      </c>
      <c r="G12" s="92" t="str">
        <f>IFERROR('Gen. Siniestros Directos'!G12/'Gen. Número de Siniestros'!G12,"")</f>
        <v/>
      </c>
      <c r="H12" s="92">
        <f>IFERROR('Gen. Siniestros Directos'!H12/'Gen. Número de Siniestros'!H12,"")</f>
        <v>-621.25291720835958</v>
      </c>
      <c r="I12" s="92">
        <f>IFERROR('Gen. Siniestros Directos'!I12/'Gen. Número de Siniestros'!I12,"")</f>
        <v>-321.17548207220858</v>
      </c>
      <c r="J12" s="92">
        <f>IFERROR('Gen. Siniestros Directos'!J12/'Gen. Número de Siniestros'!J12,"")</f>
        <v>-457.60088671413723</v>
      </c>
      <c r="K12" s="92" t="str">
        <f>IFERROR('Gen. Siniestros Directos'!K12/'Gen. Número de Siniestros'!K12,"")</f>
        <v/>
      </c>
      <c r="L12" s="92">
        <f>IFERROR('Gen. Siniestros Directos'!L12/'Gen. Número de Siniestros'!L12,"")</f>
        <v>-41.66409283597185</v>
      </c>
      <c r="M12" s="92" t="str">
        <f>IFERROR('Gen. Siniestros Directos'!M12/'Gen. Número de Siniestros'!M12,"")</f>
        <v/>
      </c>
      <c r="N12" s="92" t="str">
        <f>IFERROR('Gen. Siniestros Directos'!N12/'Gen. Número de Siniestros'!N12,"")</f>
        <v/>
      </c>
      <c r="O12" s="92" t="str">
        <f>IFERROR('Gen. Siniestros Directos'!O12/'Gen. Número de Siniestros'!O12,"")</f>
        <v/>
      </c>
      <c r="P12" s="92">
        <f>IFERROR('Gen. Siniestros Directos'!P12/'Gen. Número de Siniestros'!P12,"")</f>
        <v>-96.082549817762413</v>
      </c>
      <c r="Q12" s="92">
        <f>IFERROR('Gen. Siniestros Directos'!Q12/'Gen. Número de Siniestros'!Q12,"")</f>
        <v>-28.107565354508875</v>
      </c>
      <c r="R12" s="92">
        <f>IFERROR('Gen. Siniestros Directos'!R12/'Gen. Número de Siniestros'!R12,"")</f>
        <v>-154.91237051013809</v>
      </c>
      <c r="S12" s="92">
        <f>IFERROR('Gen. Siniestros Directos'!S12/'Gen. Número de Siniestros'!S12,"")</f>
        <v>-190.14429498775579</v>
      </c>
      <c r="T12" s="92">
        <f>IFERROR('Gen. Siniestros Directos'!T12/'Gen. Número de Siniestros'!T12,"")</f>
        <v>-607.63536756061308</v>
      </c>
      <c r="U12" s="92" t="str">
        <f>IFERROR('Gen. Siniestros Directos'!U12/'Gen. Número de Siniestros'!U12,"")</f>
        <v/>
      </c>
      <c r="V12" s="92">
        <f>IFERROR('Gen. Siniestros Directos'!V12/'Gen. Número de Siniestros'!V12,"")</f>
        <v>-1149.1204232670098</v>
      </c>
      <c r="W12" s="92" t="str">
        <f>IFERROR('Gen. Siniestros Directos'!W12/'Gen. Número de Siniestros'!W12,"")</f>
        <v/>
      </c>
      <c r="X12" s="92">
        <f>IFERROR('Gen. Siniestros Directos'!X12/'Gen. Número de Siniestros'!X12,"")</f>
        <v>-3308.3841862241106</v>
      </c>
      <c r="Y12" s="92">
        <f>IFERROR('Gen. Siniestros Directos'!Y12/'Gen. Número de Siniestros'!Y12,"")</f>
        <v>-842.09183593395039</v>
      </c>
      <c r="Z12" s="92" t="str">
        <f>IFERROR('Gen. Siniestros Directos'!Z12/'Gen. Número de Siniestros'!Z12,"")</f>
        <v/>
      </c>
      <c r="AA12" s="92">
        <f>IFERROR('Gen. Siniestros Directos'!AA12/'Gen. Número de Siniestros'!AA12,"")</f>
        <v>-311.28244744415611</v>
      </c>
      <c r="AB12" s="92">
        <f>IFERROR('Gen. Siniestros Directos'!AB12/'Gen. Número de Siniestros'!AB12,"")</f>
        <v>-1019.8474740481005</v>
      </c>
      <c r="AC12" s="92">
        <f>IFERROR('Gen. Siniestros Directos'!AC12/'Gen. Número de Siniestros'!AC12,"")</f>
        <v>-145.50722861369795</v>
      </c>
      <c r="AD12" s="92" t="str">
        <f>IFERROR('Gen. Siniestros Directos'!AD12/'Gen. Número de Siniestros'!AD12,"")</f>
        <v/>
      </c>
      <c r="AE12" s="92" t="str">
        <f>IFERROR('Gen. Siniestros Directos'!AE12/'Gen. Número de Siniestros'!AE12,"")</f>
        <v/>
      </c>
      <c r="AF12" s="92" t="str">
        <f>IFERROR('Gen. Siniestros Directos'!AF12/'Gen. Número de Siniestros'!AF12,"")</f>
        <v/>
      </c>
      <c r="AG12" s="92" t="str">
        <f>IFERROR('Gen. Siniestros Directos'!AG12/'Gen. Número de Siniestros'!AG12,"")</f>
        <v/>
      </c>
      <c r="AH12" s="92" t="str">
        <f>IFERROR('Gen. Siniestros Directos'!AH12/'Gen. Número de Siniestros'!AH12,"")</f>
        <v/>
      </c>
      <c r="AI12" s="92" t="str">
        <f>IFERROR('Gen. Siniestros Directos'!AI12/'Gen. Número de Siniestros'!AI12,"")</f>
        <v/>
      </c>
      <c r="AJ12" s="92" t="str">
        <f>IFERROR('Gen. Siniestros Directos'!AJ12/'Gen. Número de Siniestros'!AJ12,"")</f>
        <v/>
      </c>
      <c r="AK12" s="92" t="str">
        <f>IFERROR('Gen. Siniestros Directos'!AK12/'Gen. Número de Siniestros'!AK12,"")</f>
        <v/>
      </c>
      <c r="AL12" s="92" t="str">
        <f>IFERROR('Gen. Siniestros Directos'!AL12/'Gen. Número de Siniestros'!AL12,"")</f>
        <v/>
      </c>
      <c r="AM12" s="92" t="str">
        <f>IFERROR('Gen. Siniestros Directos'!AM12/'Gen. Número de Siniestros'!AM12,"")</f>
        <v/>
      </c>
      <c r="AN12" s="92" t="str">
        <f>IFERROR('Gen. Siniestros Directos'!AN12/'Gen. Número de Siniestros'!AN12,"")</f>
        <v/>
      </c>
      <c r="AO12" s="92" t="str">
        <f>IFERROR('Gen. Siniestros Directos'!AO12/'Gen. Número de Siniestros'!AO12,"")</f>
        <v/>
      </c>
      <c r="AP12" s="92" t="str">
        <f>IFERROR('Gen. Siniestros Directos'!AP12/'Gen. Número de Siniestros'!AP12,"")</f>
        <v/>
      </c>
      <c r="AQ12" s="92">
        <f>IFERROR('Gen. Siniestros Directos'!AQ12/'Gen. Número de Siniestros'!AQ12,"")</f>
        <v>-611.0995940527489</v>
      </c>
      <c r="AS12" s="92">
        <f>IFERROR('Gen. Siniestros Directos'!AS12/'Gen. Número de Siniestros'!AS12,"")</f>
        <v>-242.11010506033293</v>
      </c>
      <c r="AT12" s="71">
        <f t="shared" ref="AT12:AT44" si="0">IFERROR(AQ12/AS12-1,"")</f>
        <v>1.5240565398972721</v>
      </c>
    </row>
    <row r="13" spans="2:46">
      <c r="B13" s="73" t="s">
        <v>296</v>
      </c>
      <c r="C13" s="92" t="str">
        <f>IFERROR('Gen. Siniestros Directos'!C13/'Gen. Número de Siniestros'!C13,"")</f>
        <v/>
      </c>
      <c r="D13" s="92" t="str">
        <f>IFERROR('Gen. Siniestros Directos'!D13/'Gen. Número de Siniestros'!D13,"")</f>
        <v/>
      </c>
      <c r="E13" s="92">
        <f>IFERROR('Gen. Siniestros Directos'!E13/'Gen. Número de Siniestros'!E13,"")</f>
        <v>1464.3780287816755</v>
      </c>
      <c r="F13" s="92" t="str">
        <f>IFERROR('Gen. Siniestros Directos'!F13/'Gen. Número de Siniestros'!F13,"")</f>
        <v/>
      </c>
      <c r="G13" s="92" t="str">
        <f>IFERROR('Gen. Siniestros Directos'!G13/'Gen. Número de Siniestros'!G13,"")</f>
        <v/>
      </c>
      <c r="H13" s="92" t="str">
        <f>IFERROR('Gen. Siniestros Directos'!H13/'Gen. Número de Siniestros'!H13,"")</f>
        <v/>
      </c>
      <c r="I13" s="92">
        <f>IFERROR('Gen. Siniestros Directos'!I13/'Gen. Número de Siniestros'!I13,"")</f>
        <v>-1182.764957328141</v>
      </c>
      <c r="J13" s="92">
        <f>IFERROR('Gen. Siniestros Directos'!J13/'Gen. Número de Siniestros'!J13,"")</f>
        <v>-2168.3042122457059</v>
      </c>
      <c r="K13" s="92" t="str">
        <f>IFERROR('Gen. Siniestros Directos'!K13/'Gen. Número de Siniestros'!K13,"")</f>
        <v/>
      </c>
      <c r="L13" s="92">
        <f>IFERROR('Gen. Siniestros Directos'!L13/'Gen. Número de Siniestros'!L13,"")</f>
        <v>51.508439340691972</v>
      </c>
      <c r="M13" s="92" t="str">
        <f>IFERROR('Gen. Siniestros Directos'!M13/'Gen. Número de Siniestros'!M13,"")</f>
        <v/>
      </c>
      <c r="N13" s="92" t="str">
        <f>IFERROR('Gen. Siniestros Directos'!N13/'Gen. Número de Siniestros'!N13,"")</f>
        <v/>
      </c>
      <c r="O13" s="92" t="str">
        <f>IFERROR('Gen. Siniestros Directos'!O13/'Gen. Número de Siniestros'!O13,"")</f>
        <v/>
      </c>
      <c r="P13" s="92" t="str">
        <f>IFERROR('Gen. Siniestros Directos'!P13/'Gen. Número de Siniestros'!P13,"")</f>
        <v/>
      </c>
      <c r="Q13" s="92" t="str">
        <f>IFERROR('Gen. Siniestros Directos'!Q13/'Gen. Número de Siniestros'!Q13,"")</f>
        <v/>
      </c>
      <c r="R13" s="92">
        <f>IFERROR('Gen. Siniestros Directos'!R13/'Gen. Número de Siniestros'!R13,"")</f>
        <v>-5617.1172126723277</v>
      </c>
      <c r="S13" s="92" t="str">
        <f>IFERROR('Gen. Siniestros Directos'!S13/'Gen. Número de Siniestros'!S13,"")</f>
        <v/>
      </c>
      <c r="T13" s="92">
        <f>IFERROR('Gen. Siniestros Directos'!T13/'Gen. Número de Siniestros'!T13,"")</f>
        <v>-701.39276816502968</v>
      </c>
      <c r="U13" s="92" t="str">
        <f>IFERROR('Gen. Siniestros Directos'!U13/'Gen. Número de Siniestros'!U13,"")</f>
        <v/>
      </c>
      <c r="V13" s="92">
        <f>IFERROR('Gen. Siniestros Directos'!V13/'Gen. Número de Siniestros'!V13,"")</f>
        <v>-3048.5943944473793</v>
      </c>
      <c r="W13" s="92" t="str">
        <f>IFERROR('Gen. Siniestros Directos'!W13/'Gen. Número de Siniestros'!W13,"")</f>
        <v/>
      </c>
      <c r="X13" s="92" t="str">
        <f>IFERROR('Gen. Siniestros Directos'!X13/'Gen. Número de Siniestros'!X13,"")</f>
        <v/>
      </c>
      <c r="Y13" s="92" t="str">
        <f>IFERROR('Gen. Siniestros Directos'!Y13/'Gen. Número de Siniestros'!Y13,"")</f>
        <v/>
      </c>
      <c r="Z13" s="92" t="str">
        <f>IFERROR('Gen. Siniestros Directos'!Z13/'Gen. Número de Siniestros'!Z13,"")</f>
        <v/>
      </c>
      <c r="AA13" s="92" t="str">
        <f>IFERROR('Gen. Siniestros Directos'!AA13/'Gen. Número de Siniestros'!AA13,"")</f>
        <v/>
      </c>
      <c r="AB13" s="92">
        <f>IFERROR('Gen. Siniestros Directos'!AB13/'Gen. Número de Siniestros'!AB13,"")</f>
        <v>-1175.4878828108979</v>
      </c>
      <c r="AC13" s="92" t="str">
        <f>IFERROR('Gen. Siniestros Directos'!AC13/'Gen. Número de Siniestros'!AC13,"")</f>
        <v/>
      </c>
      <c r="AD13" s="92" t="str">
        <f>IFERROR('Gen. Siniestros Directos'!AD13/'Gen. Número de Siniestros'!AD13,"")</f>
        <v/>
      </c>
      <c r="AE13" s="92" t="str">
        <f>IFERROR('Gen. Siniestros Directos'!AE13/'Gen. Número de Siniestros'!AE13,"")</f>
        <v/>
      </c>
      <c r="AF13" s="92" t="str">
        <f>IFERROR('Gen. Siniestros Directos'!AF13/'Gen. Número de Siniestros'!AF13,"")</f>
        <v/>
      </c>
      <c r="AG13" s="92" t="str">
        <f>IFERROR('Gen. Siniestros Directos'!AG13/'Gen. Número de Siniestros'!AG13,"")</f>
        <v/>
      </c>
      <c r="AH13" s="92" t="str">
        <f>IFERROR('Gen. Siniestros Directos'!AH13/'Gen. Número de Siniestros'!AH13,"")</f>
        <v/>
      </c>
      <c r="AI13" s="92" t="str">
        <f>IFERROR('Gen. Siniestros Directos'!AI13/'Gen. Número de Siniestros'!AI13,"")</f>
        <v/>
      </c>
      <c r="AJ13" s="92" t="str">
        <f>IFERROR('Gen. Siniestros Directos'!AJ13/'Gen. Número de Siniestros'!AJ13,"")</f>
        <v/>
      </c>
      <c r="AK13" s="92" t="str">
        <f>IFERROR('Gen. Siniestros Directos'!AK13/'Gen. Número de Siniestros'!AK13,"")</f>
        <v/>
      </c>
      <c r="AL13" s="92" t="str">
        <f>IFERROR('Gen. Siniestros Directos'!AL13/'Gen. Número de Siniestros'!AL13,"")</f>
        <v/>
      </c>
      <c r="AM13" s="92" t="str">
        <f>IFERROR('Gen. Siniestros Directos'!AM13/'Gen. Número de Siniestros'!AM13,"")</f>
        <v/>
      </c>
      <c r="AN13" s="92" t="str">
        <f>IFERROR('Gen. Siniestros Directos'!AN13/'Gen. Número de Siniestros'!AN13,"")</f>
        <v/>
      </c>
      <c r="AO13" s="92" t="str">
        <f>IFERROR('Gen. Siniestros Directos'!AO13/'Gen. Número de Siniestros'!AO13,"")</f>
        <v/>
      </c>
      <c r="AP13" s="92" t="str">
        <f>IFERROR('Gen. Siniestros Directos'!AP13/'Gen. Número de Siniestros'!AP13,"")</f>
        <v/>
      </c>
      <c r="AQ13" s="92">
        <f>IFERROR('Gen. Siniestros Directos'!AQ13/'Gen. Número de Siniestros'!AQ13,"")</f>
        <v>-1759.0010838109051</v>
      </c>
      <c r="AS13" s="92">
        <f>IFERROR('Gen. Siniestros Directos'!AS13/'Gen. Número de Siniestros'!AS13,"")</f>
        <v>-934.57373531688745</v>
      </c>
      <c r="AT13" s="71">
        <f t="shared" si="0"/>
        <v>0.88214264679124299</v>
      </c>
    </row>
    <row r="14" spans="2:46">
      <c r="B14" s="73" t="s">
        <v>297</v>
      </c>
      <c r="C14" s="92">
        <f>IFERROR('Gen. Siniestros Directos'!C14/'Gen. Número de Siniestros'!C14,"")</f>
        <v>2671.9233453912175</v>
      </c>
      <c r="D14" s="92" t="str">
        <f>IFERROR('Gen. Siniestros Directos'!D14/'Gen. Número de Siniestros'!D14,"")</f>
        <v/>
      </c>
      <c r="E14" s="92">
        <f>IFERROR('Gen. Siniestros Directos'!E14/'Gen. Número de Siniestros'!E14,"")</f>
        <v>370.16660645215001</v>
      </c>
      <c r="F14" s="92">
        <f>IFERROR('Gen. Siniestros Directos'!F14/'Gen. Número de Siniestros'!F14,"")</f>
        <v>-191.91368325779055</v>
      </c>
      <c r="G14" s="92" t="str">
        <f>IFERROR('Gen. Siniestros Directos'!G14/'Gen. Número de Siniestros'!G14,"")</f>
        <v/>
      </c>
      <c r="H14" s="92">
        <f>IFERROR('Gen. Siniestros Directos'!H14/'Gen. Número de Siniestros'!H14,"")</f>
        <v>5630.8334614967598</v>
      </c>
      <c r="I14" s="92">
        <f>IFERROR('Gen. Siniestros Directos'!I14/'Gen. Número de Siniestros'!I14,"")</f>
        <v>-504.97761052041352</v>
      </c>
      <c r="J14" s="92">
        <f>IFERROR('Gen. Siniestros Directos'!J14/'Gen. Número de Siniestros'!J14,"")</f>
        <v>-560.81285159710569</v>
      </c>
      <c r="K14" s="92" t="str">
        <f>IFERROR('Gen. Siniestros Directos'!K14/'Gen. Número de Siniestros'!K14,"")</f>
        <v/>
      </c>
      <c r="L14" s="92">
        <f>IFERROR('Gen. Siniestros Directos'!L14/'Gen. Número de Siniestros'!L14,"")</f>
        <v>1930.5498928147344</v>
      </c>
      <c r="M14" s="92" t="str">
        <f>IFERROR('Gen. Siniestros Directos'!M14/'Gen. Número de Siniestros'!M14,"")</f>
        <v/>
      </c>
      <c r="N14" s="92" t="str">
        <f>IFERROR('Gen. Siniestros Directos'!N14/'Gen. Número de Siniestros'!N14,"")</f>
        <v/>
      </c>
      <c r="O14" s="92" t="str">
        <f>IFERROR('Gen. Siniestros Directos'!O14/'Gen. Número de Siniestros'!O14,"")</f>
        <v/>
      </c>
      <c r="P14" s="92">
        <f>IFERROR('Gen. Siniestros Directos'!P14/'Gen. Número de Siniestros'!P14,"")</f>
        <v>-303.56192141057466</v>
      </c>
      <c r="Q14" s="92" t="str">
        <f>IFERROR('Gen. Siniestros Directos'!Q14/'Gen. Número de Siniestros'!Q14,"")</f>
        <v/>
      </c>
      <c r="R14" s="92">
        <f>IFERROR('Gen. Siniestros Directos'!R14/'Gen. Número de Siniestros'!R14,"")</f>
        <v>485.92601121454942</v>
      </c>
      <c r="S14" s="92" t="str">
        <f>IFERROR('Gen. Siniestros Directos'!S14/'Gen. Número de Siniestros'!S14,"")</f>
        <v/>
      </c>
      <c r="T14" s="92">
        <f>IFERROR('Gen. Siniestros Directos'!T14/'Gen. Número de Siniestros'!T14,"")</f>
        <v>1093.7542463786031</v>
      </c>
      <c r="U14" s="92" t="str">
        <f>IFERROR('Gen. Siniestros Directos'!U14/'Gen. Número de Siniestros'!U14,"")</f>
        <v/>
      </c>
      <c r="V14" s="92">
        <f>IFERROR('Gen. Siniestros Directos'!V14/'Gen. Número de Siniestros'!V14,"")</f>
        <v>228.47125356934762</v>
      </c>
      <c r="W14" s="92" t="str">
        <f>IFERROR('Gen. Siniestros Directos'!W14/'Gen. Número de Siniestros'!W14,"")</f>
        <v/>
      </c>
      <c r="X14" s="92" t="str">
        <f>IFERROR('Gen. Siniestros Directos'!X14/'Gen. Número de Siniestros'!X14,"")</f>
        <v/>
      </c>
      <c r="Y14" s="92" t="str">
        <f>IFERROR('Gen. Siniestros Directos'!Y14/'Gen. Número de Siniestros'!Y14,"")</f>
        <v/>
      </c>
      <c r="Z14" s="92" t="str">
        <f>IFERROR('Gen. Siniestros Directos'!Z14/'Gen. Número de Siniestros'!Z14,"")</f>
        <v/>
      </c>
      <c r="AA14" s="92">
        <f>IFERROR('Gen. Siniestros Directos'!AA14/'Gen. Número de Siniestros'!AA14,"")</f>
        <v>304.47407229320805</v>
      </c>
      <c r="AB14" s="92">
        <f>IFERROR('Gen. Siniestros Directos'!AB14/'Gen. Número de Siniestros'!AB14,"")</f>
        <v>717.00406458858174</v>
      </c>
      <c r="AC14" s="92" t="str">
        <f>IFERROR('Gen. Siniestros Directos'!AC14/'Gen. Número de Siniestros'!AC14,"")</f>
        <v/>
      </c>
      <c r="AD14" s="92">
        <f>IFERROR('Gen. Siniestros Directos'!AD14/'Gen. Número de Siniestros'!AD14,"")</f>
        <v>-39.90190261974702</v>
      </c>
      <c r="AE14" s="92" t="str">
        <f>IFERROR('Gen. Siniestros Directos'!AE14/'Gen. Número de Siniestros'!AE14,"")</f>
        <v/>
      </c>
      <c r="AF14" s="92" t="str">
        <f>IFERROR('Gen. Siniestros Directos'!AF14/'Gen. Número de Siniestros'!AF14,"")</f>
        <v/>
      </c>
      <c r="AG14" s="92" t="str">
        <f>IFERROR('Gen. Siniestros Directos'!AG14/'Gen. Número de Siniestros'!AG14,"")</f>
        <v/>
      </c>
      <c r="AH14" s="92" t="str">
        <f>IFERROR('Gen. Siniestros Directos'!AH14/'Gen. Número de Siniestros'!AH14,"")</f>
        <v/>
      </c>
      <c r="AI14" s="92" t="str">
        <f>IFERROR('Gen. Siniestros Directos'!AI14/'Gen. Número de Siniestros'!AI14,"")</f>
        <v/>
      </c>
      <c r="AJ14" s="92" t="str">
        <f>IFERROR('Gen. Siniestros Directos'!AJ14/'Gen. Número de Siniestros'!AJ14,"")</f>
        <v/>
      </c>
      <c r="AK14" s="92" t="str">
        <f>IFERROR('Gen. Siniestros Directos'!AK14/'Gen. Número de Siniestros'!AK14,"")</f>
        <v/>
      </c>
      <c r="AL14" s="92" t="str">
        <f>IFERROR('Gen. Siniestros Directos'!AL14/'Gen. Número de Siniestros'!AL14,"")</f>
        <v/>
      </c>
      <c r="AM14" s="92" t="str">
        <f>IFERROR('Gen. Siniestros Directos'!AM14/'Gen. Número de Siniestros'!AM14,"")</f>
        <v/>
      </c>
      <c r="AN14" s="92" t="str">
        <f>IFERROR('Gen. Siniestros Directos'!AN14/'Gen. Número de Siniestros'!AN14,"")</f>
        <v/>
      </c>
      <c r="AO14" s="92" t="str">
        <f>IFERROR('Gen. Siniestros Directos'!AO14/'Gen. Número de Siniestros'!AO14,"")</f>
        <v/>
      </c>
      <c r="AP14" s="92" t="str">
        <f>IFERROR('Gen. Siniestros Directos'!AP14/'Gen. Número de Siniestros'!AP14,"")</f>
        <v/>
      </c>
      <c r="AQ14" s="92">
        <f>IFERROR('Gen. Siniestros Directos'!AQ14/'Gen. Número de Siniestros'!AQ14,"")</f>
        <v>523.79781360175912</v>
      </c>
      <c r="AS14" s="92">
        <f>IFERROR('Gen. Siniestros Directos'!AS14/'Gen. Número de Siniestros'!AS14,"")</f>
        <v>88.264333298966264</v>
      </c>
      <c r="AT14" s="71">
        <f t="shared" si="0"/>
        <v>4.9344221388674301</v>
      </c>
    </row>
    <row r="15" spans="2:46">
      <c r="B15" s="73" t="s">
        <v>298</v>
      </c>
      <c r="C15" s="92" t="str">
        <f>IFERROR('Gen. Siniestros Directos'!C15/'Gen. Número de Siniestros'!C15,"")</f>
        <v/>
      </c>
      <c r="D15" s="92" t="str">
        <f>IFERROR('Gen. Siniestros Directos'!D15/'Gen. Número de Siniestros'!D15,"")</f>
        <v/>
      </c>
      <c r="E15" s="92" t="str">
        <f>IFERROR('Gen. Siniestros Directos'!E15/'Gen. Número de Siniestros'!E15,"")</f>
        <v/>
      </c>
      <c r="F15" s="92" t="str">
        <f>IFERROR('Gen. Siniestros Directos'!F15/'Gen. Número de Siniestros'!F15,"")</f>
        <v/>
      </c>
      <c r="G15" s="92" t="str">
        <f>IFERROR('Gen. Siniestros Directos'!G15/'Gen. Número de Siniestros'!G15,"")</f>
        <v/>
      </c>
      <c r="H15" s="92">
        <f>IFERROR('Gen. Siniestros Directos'!H15/'Gen. Número de Siniestros'!H15,"")</f>
        <v>889.20006576109631</v>
      </c>
      <c r="I15" s="92" t="str">
        <f>IFERROR('Gen. Siniestros Directos'!I15/'Gen. Número de Siniestros'!I15,"")</f>
        <v/>
      </c>
      <c r="J15" s="92" t="str">
        <f>IFERROR('Gen. Siniestros Directos'!J15/'Gen. Número de Siniestros'!J15,"")</f>
        <v/>
      </c>
      <c r="K15" s="92" t="str">
        <f>IFERROR('Gen. Siniestros Directos'!K15/'Gen. Número de Siniestros'!K15,"")</f>
        <v/>
      </c>
      <c r="L15" s="92">
        <f>IFERROR('Gen. Siniestros Directos'!L15/'Gen. Número de Siniestros'!L15,"")</f>
        <v>42706.528733356427</v>
      </c>
      <c r="M15" s="92" t="str">
        <f>IFERROR('Gen. Siniestros Directos'!M15/'Gen. Número de Siniestros'!M15,"")</f>
        <v/>
      </c>
      <c r="N15" s="92" t="str">
        <f>IFERROR('Gen. Siniestros Directos'!N15/'Gen. Número de Siniestros'!N15,"")</f>
        <v/>
      </c>
      <c r="O15" s="92" t="str">
        <f>IFERROR('Gen. Siniestros Directos'!O15/'Gen. Número de Siniestros'!O15,"")</f>
        <v/>
      </c>
      <c r="P15" s="92" t="str">
        <f>IFERROR('Gen. Siniestros Directos'!P15/'Gen. Número de Siniestros'!P15,"")</f>
        <v/>
      </c>
      <c r="Q15" s="92" t="str">
        <f>IFERROR('Gen. Siniestros Directos'!Q15/'Gen. Número de Siniestros'!Q15,"")</f>
        <v/>
      </c>
      <c r="R15" s="92">
        <f>IFERROR('Gen. Siniestros Directos'!R15/'Gen. Número de Siniestros'!R15,"")</f>
        <v>728.12471273714652</v>
      </c>
      <c r="S15" s="92" t="str">
        <f>IFERROR('Gen. Siniestros Directos'!S15/'Gen. Número de Siniestros'!S15,"")</f>
        <v/>
      </c>
      <c r="T15" s="92" t="str">
        <f>IFERROR('Gen. Siniestros Directos'!T15/'Gen. Número de Siniestros'!T15,"")</f>
        <v/>
      </c>
      <c r="U15" s="92" t="str">
        <f>IFERROR('Gen. Siniestros Directos'!U15/'Gen. Número de Siniestros'!U15,"")</f>
        <v/>
      </c>
      <c r="V15" s="92">
        <f>IFERROR('Gen. Siniestros Directos'!V15/'Gen. Número de Siniestros'!V15,"")</f>
        <v>2870.8276175391206</v>
      </c>
      <c r="W15" s="92" t="str">
        <f>IFERROR('Gen. Siniestros Directos'!W15/'Gen. Número de Siniestros'!W15,"")</f>
        <v/>
      </c>
      <c r="X15" s="92" t="str">
        <f>IFERROR('Gen. Siniestros Directos'!X15/'Gen. Número de Siniestros'!X15,"")</f>
        <v/>
      </c>
      <c r="Y15" s="92" t="str">
        <f>IFERROR('Gen. Siniestros Directos'!Y15/'Gen. Número de Siniestros'!Y15,"")</f>
        <v/>
      </c>
      <c r="Z15" s="92" t="str">
        <f>IFERROR('Gen. Siniestros Directos'!Z15/'Gen. Número de Siniestros'!Z15,"")</f>
        <v/>
      </c>
      <c r="AA15" s="92" t="str">
        <f>IFERROR('Gen. Siniestros Directos'!AA15/'Gen. Número de Siniestros'!AA15,"")</f>
        <v/>
      </c>
      <c r="AB15" s="92">
        <f>IFERROR('Gen. Siniestros Directos'!AB15/'Gen. Número de Siniestros'!AB15,"")</f>
        <v>-17302.990715664575</v>
      </c>
      <c r="AC15" s="92" t="str">
        <f>IFERROR('Gen. Siniestros Directos'!AC15/'Gen. Número de Siniestros'!AC15,"")</f>
        <v/>
      </c>
      <c r="AD15" s="92" t="str">
        <f>IFERROR('Gen. Siniestros Directos'!AD15/'Gen. Número de Siniestros'!AD15,"")</f>
        <v/>
      </c>
      <c r="AE15" s="92" t="str">
        <f>IFERROR('Gen. Siniestros Directos'!AE15/'Gen. Número de Siniestros'!AE15,"")</f>
        <v/>
      </c>
      <c r="AF15" s="92" t="str">
        <f>IFERROR('Gen. Siniestros Directos'!AF15/'Gen. Número de Siniestros'!AF15,"")</f>
        <v/>
      </c>
      <c r="AG15" s="92" t="str">
        <f>IFERROR('Gen. Siniestros Directos'!AG15/'Gen. Número de Siniestros'!AG15,"")</f>
        <v/>
      </c>
      <c r="AH15" s="92" t="str">
        <f>IFERROR('Gen. Siniestros Directos'!AH15/'Gen. Número de Siniestros'!AH15,"")</f>
        <v/>
      </c>
      <c r="AI15" s="92" t="str">
        <f>IFERROR('Gen. Siniestros Directos'!AI15/'Gen. Número de Siniestros'!AI15,"")</f>
        <v/>
      </c>
      <c r="AJ15" s="92" t="str">
        <f>IFERROR('Gen. Siniestros Directos'!AJ15/'Gen. Número de Siniestros'!AJ15,"")</f>
        <v/>
      </c>
      <c r="AK15" s="92" t="str">
        <f>IFERROR('Gen. Siniestros Directos'!AK15/'Gen. Número de Siniestros'!AK15,"")</f>
        <v/>
      </c>
      <c r="AL15" s="92" t="str">
        <f>IFERROR('Gen. Siniestros Directos'!AL15/'Gen. Número de Siniestros'!AL15,"")</f>
        <v/>
      </c>
      <c r="AM15" s="92" t="str">
        <f>IFERROR('Gen. Siniestros Directos'!AM15/'Gen. Número de Siniestros'!AM15,"")</f>
        <v/>
      </c>
      <c r="AN15" s="92" t="str">
        <f>IFERROR('Gen. Siniestros Directos'!AN15/'Gen. Número de Siniestros'!AN15,"")</f>
        <v/>
      </c>
      <c r="AO15" s="92" t="str">
        <f>IFERROR('Gen. Siniestros Directos'!AO15/'Gen. Número de Siniestros'!AO15,"")</f>
        <v/>
      </c>
      <c r="AP15" s="92" t="str">
        <f>IFERROR('Gen. Siniestros Directos'!AP15/'Gen. Número de Siniestros'!AP15,"")</f>
        <v/>
      </c>
      <c r="AQ15" s="92">
        <f>IFERROR('Gen. Siniestros Directos'!AQ15/'Gen. Número de Siniestros'!AQ15,"")</f>
        <v>852.57177723834172</v>
      </c>
      <c r="AS15" s="92">
        <f>IFERROR('Gen. Siniestros Directos'!AS15/'Gen. Número de Siniestros'!AS15,"")</f>
        <v>-1592.7703099001819</v>
      </c>
      <c r="AT15" s="71">
        <f t="shared" si="0"/>
        <v>-1.5352760356838719</v>
      </c>
    </row>
    <row r="16" spans="2:46">
      <c r="B16" s="73" t="s">
        <v>299</v>
      </c>
      <c r="C16" s="92">
        <f>IFERROR('Gen. Siniestros Directos'!C16/'Gen. Número de Siniestros'!C16,"")</f>
        <v>-1930.9383435379573</v>
      </c>
      <c r="D16" s="92" t="str">
        <f>IFERROR('Gen. Siniestros Directos'!D16/'Gen. Número de Siniestros'!D16,"")</f>
        <v/>
      </c>
      <c r="E16" s="92">
        <f>IFERROR('Gen. Siniestros Directos'!E16/'Gen. Número de Siniestros'!E16,"")</f>
        <v>-772.89240173774647</v>
      </c>
      <c r="F16" s="92">
        <f>IFERROR('Gen. Siniestros Directos'!F16/'Gen. Número de Siniestros'!F16,"")</f>
        <v>-111.38064714575628</v>
      </c>
      <c r="G16" s="92" t="str">
        <f>IFERROR('Gen. Siniestros Directos'!G16/'Gen. Número de Siniestros'!G16,"")</f>
        <v/>
      </c>
      <c r="H16" s="92">
        <f>IFERROR('Gen. Siniestros Directos'!H16/'Gen. Número de Siniestros'!H16,"")</f>
        <v>-18.32589690828566</v>
      </c>
      <c r="I16" s="92">
        <f>IFERROR('Gen. Siniestros Directos'!I16/'Gen. Número de Siniestros'!I16,"")</f>
        <v>-269.1279508878111</v>
      </c>
      <c r="J16" s="92">
        <f>IFERROR('Gen. Siniestros Directos'!J16/'Gen. Número de Siniestros'!J16,"")</f>
        <v>-8981.7680896047968</v>
      </c>
      <c r="K16" s="92" t="str">
        <f>IFERROR('Gen. Siniestros Directos'!K16/'Gen. Número de Siniestros'!K16,"")</f>
        <v/>
      </c>
      <c r="L16" s="92">
        <f>IFERROR('Gen. Siniestros Directos'!L16/'Gen. Número de Siniestros'!L16,"")</f>
        <v>-113.76041668572481</v>
      </c>
      <c r="M16" s="92" t="str">
        <f>IFERROR('Gen. Siniestros Directos'!M16/'Gen. Número de Siniestros'!M16,"")</f>
        <v/>
      </c>
      <c r="N16" s="92" t="str">
        <f>IFERROR('Gen. Siniestros Directos'!N16/'Gen. Número de Siniestros'!N16,"")</f>
        <v/>
      </c>
      <c r="O16" s="92" t="str">
        <f>IFERROR('Gen. Siniestros Directos'!O16/'Gen. Número de Siniestros'!O16,"")</f>
        <v/>
      </c>
      <c r="P16" s="92">
        <f>IFERROR('Gen. Siniestros Directos'!P16/'Gen. Número de Siniestros'!P16,"")</f>
        <v>-33.051740299072733</v>
      </c>
      <c r="Q16" s="92" t="str">
        <f>IFERROR('Gen. Siniestros Directos'!Q16/'Gen. Número de Siniestros'!Q16,"")</f>
        <v/>
      </c>
      <c r="R16" s="92" t="str">
        <f>IFERROR('Gen. Siniestros Directos'!R16/'Gen. Número de Siniestros'!R16,"")</f>
        <v/>
      </c>
      <c r="S16" s="92" t="str">
        <f>IFERROR('Gen. Siniestros Directos'!S16/'Gen. Número de Siniestros'!S16,"")</f>
        <v/>
      </c>
      <c r="T16" s="92">
        <f>IFERROR('Gen. Siniestros Directos'!T16/'Gen. Número de Siniestros'!T16,"")</f>
        <v>-365.44766786885367</v>
      </c>
      <c r="U16" s="92" t="str">
        <f>IFERROR('Gen. Siniestros Directos'!U16/'Gen. Número de Siniestros'!U16,"")</f>
        <v/>
      </c>
      <c r="V16" s="92">
        <f>IFERROR('Gen. Siniestros Directos'!V16/'Gen. Número de Siniestros'!V16,"")</f>
        <v>-610.49087246446243</v>
      </c>
      <c r="W16" s="92" t="str">
        <f>IFERROR('Gen. Siniestros Directos'!W16/'Gen. Número de Siniestros'!W16,"")</f>
        <v/>
      </c>
      <c r="X16" s="92" t="str">
        <f>IFERROR('Gen. Siniestros Directos'!X16/'Gen. Número de Siniestros'!X16,"")</f>
        <v/>
      </c>
      <c r="Y16" s="92">
        <f>IFERROR('Gen. Siniestros Directos'!Y16/'Gen. Número de Siniestros'!Y16,"")</f>
        <v>-869.92478423566797</v>
      </c>
      <c r="Z16" s="92" t="str">
        <f>IFERROR('Gen. Siniestros Directos'!Z16/'Gen. Número de Siniestros'!Z16,"")</f>
        <v/>
      </c>
      <c r="AA16" s="92">
        <f>IFERROR('Gen. Siniestros Directos'!AA16/'Gen. Número de Siniestros'!AA16,"")</f>
        <v>-74.867127872869588</v>
      </c>
      <c r="AB16" s="92">
        <f>IFERROR('Gen. Siniestros Directos'!AB16/'Gen. Número de Siniestros'!AB16,"")</f>
        <v>-105.08421296837561</v>
      </c>
      <c r="AC16" s="92" t="str">
        <f>IFERROR('Gen. Siniestros Directos'!AC16/'Gen. Número de Siniestros'!AC16,"")</f>
        <v/>
      </c>
      <c r="AD16" s="92" t="str">
        <f>IFERROR('Gen. Siniestros Directos'!AD16/'Gen. Número de Siniestros'!AD16,"")</f>
        <v/>
      </c>
      <c r="AE16" s="92" t="str">
        <f>IFERROR('Gen. Siniestros Directos'!AE16/'Gen. Número de Siniestros'!AE16,"")</f>
        <v/>
      </c>
      <c r="AF16" s="92" t="str">
        <f>IFERROR('Gen. Siniestros Directos'!AF16/'Gen. Número de Siniestros'!AF16,"")</f>
        <v/>
      </c>
      <c r="AG16" s="92" t="str">
        <f>IFERROR('Gen. Siniestros Directos'!AG16/'Gen. Número de Siniestros'!AG16,"")</f>
        <v/>
      </c>
      <c r="AH16" s="92" t="str">
        <f>IFERROR('Gen. Siniestros Directos'!AH16/'Gen. Número de Siniestros'!AH16,"")</f>
        <v/>
      </c>
      <c r="AI16" s="92" t="str">
        <f>IFERROR('Gen. Siniestros Directos'!AI16/'Gen. Número de Siniestros'!AI16,"")</f>
        <v/>
      </c>
      <c r="AJ16" s="92" t="str">
        <f>IFERROR('Gen. Siniestros Directos'!AJ16/'Gen. Número de Siniestros'!AJ16,"")</f>
        <v/>
      </c>
      <c r="AK16" s="92" t="str">
        <f>IFERROR('Gen. Siniestros Directos'!AK16/'Gen. Número de Siniestros'!AK16,"")</f>
        <v/>
      </c>
      <c r="AL16" s="92" t="str">
        <f>IFERROR('Gen. Siniestros Directos'!AL16/'Gen. Número de Siniestros'!AL16,"")</f>
        <v/>
      </c>
      <c r="AM16" s="92" t="str">
        <f>IFERROR('Gen. Siniestros Directos'!AM16/'Gen. Número de Siniestros'!AM16,"")</f>
        <v/>
      </c>
      <c r="AN16" s="92" t="str">
        <f>IFERROR('Gen. Siniestros Directos'!AN16/'Gen. Número de Siniestros'!AN16,"")</f>
        <v/>
      </c>
      <c r="AO16" s="92" t="str">
        <f>IFERROR('Gen. Siniestros Directos'!AO16/'Gen. Número de Siniestros'!AO16,"")</f>
        <v/>
      </c>
      <c r="AP16" s="92" t="str">
        <f>IFERROR('Gen. Siniestros Directos'!AP16/'Gen. Número de Siniestros'!AP16,"")</f>
        <v/>
      </c>
      <c r="AQ16" s="92">
        <f>IFERROR('Gen. Siniestros Directos'!AQ16/'Gen. Número de Siniestros'!AQ16,"")</f>
        <v>-287.36667077106921</v>
      </c>
      <c r="AS16" s="92">
        <f>IFERROR('Gen. Siniestros Directos'!AS16/'Gen. Número de Siniestros'!AS16,"")</f>
        <v>-92.787903075047623</v>
      </c>
      <c r="AT16" s="71">
        <f t="shared" si="0"/>
        <v>2.0970273198074612</v>
      </c>
    </row>
    <row r="17" spans="2:46">
      <c r="B17" s="73" t="s">
        <v>300</v>
      </c>
      <c r="C17" s="92" t="str">
        <f>IFERROR('Gen. Siniestros Directos'!C17/'Gen. Número de Siniestros'!C17,"")</f>
        <v/>
      </c>
      <c r="D17" s="92" t="str">
        <f>IFERROR('Gen. Siniestros Directos'!D17/'Gen. Número de Siniestros'!D17,"")</f>
        <v/>
      </c>
      <c r="E17" s="92">
        <f>IFERROR('Gen. Siniestros Directos'!E17/'Gen. Número de Siniestros'!E17,"")</f>
        <v>-34.759910126501744</v>
      </c>
      <c r="F17" s="92" t="str">
        <f>IFERROR('Gen. Siniestros Directos'!F17/'Gen. Número de Siniestros'!F17,"")</f>
        <v/>
      </c>
      <c r="G17" s="92" t="str">
        <f>IFERROR('Gen. Siniestros Directos'!G17/'Gen. Número de Siniestros'!G17,"")</f>
        <v/>
      </c>
      <c r="H17" s="92" t="str">
        <f>IFERROR('Gen. Siniestros Directos'!H17/'Gen. Número de Siniestros'!H17,"")</f>
        <v/>
      </c>
      <c r="I17" s="92">
        <f>IFERROR('Gen. Siniestros Directos'!I17/'Gen. Número de Siniestros'!I17,"")</f>
        <v>47.199496538703585</v>
      </c>
      <c r="J17" s="92" t="str">
        <f>IFERROR('Gen. Siniestros Directos'!J17/'Gen. Número de Siniestros'!J17,"")</f>
        <v/>
      </c>
      <c r="K17" s="92" t="str">
        <f>IFERROR('Gen. Siniestros Directos'!K17/'Gen. Número de Siniestros'!K17,"")</f>
        <v/>
      </c>
      <c r="L17" s="92">
        <f>IFERROR('Gen. Siniestros Directos'!L17/'Gen. Número de Siniestros'!L17,"")</f>
        <v>-16.278228363067246</v>
      </c>
      <c r="M17" s="92" t="str">
        <f>IFERROR('Gen. Siniestros Directos'!M17/'Gen. Número de Siniestros'!M17,"")</f>
        <v/>
      </c>
      <c r="N17" s="92" t="str">
        <f>IFERROR('Gen. Siniestros Directos'!N17/'Gen. Número de Siniestros'!N17,"")</f>
        <v/>
      </c>
      <c r="O17" s="92" t="str">
        <f>IFERROR('Gen. Siniestros Directos'!O17/'Gen. Número de Siniestros'!O17,"")</f>
        <v/>
      </c>
      <c r="P17" s="92">
        <f>IFERROR('Gen. Siniestros Directos'!P17/'Gen. Número de Siniestros'!P17,"")</f>
        <v>-19.607531177595028</v>
      </c>
      <c r="Q17" s="92" t="str">
        <f>IFERROR('Gen. Siniestros Directos'!Q17/'Gen. Número de Siniestros'!Q17,"")</f>
        <v/>
      </c>
      <c r="R17" s="92" t="str">
        <f>IFERROR('Gen. Siniestros Directos'!R17/'Gen. Número de Siniestros'!R17,"")</f>
        <v/>
      </c>
      <c r="S17" s="92" t="str">
        <f>IFERROR('Gen. Siniestros Directos'!S17/'Gen. Número de Siniestros'!S17,"")</f>
        <v/>
      </c>
      <c r="T17" s="92">
        <f>IFERROR('Gen. Siniestros Directos'!T17/'Gen. Número de Siniestros'!T17,"")</f>
        <v>-653.76606020322299</v>
      </c>
      <c r="U17" s="92" t="str">
        <f>IFERROR('Gen. Siniestros Directos'!U17/'Gen. Número de Siniestros'!U17,"")</f>
        <v/>
      </c>
      <c r="V17" s="92">
        <f>IFERROR('Gen. Siniestros Directos'!V17/'Gen. Número de Siniestros'!V17,"")</f>
        <v>-15.180736948543709</v>
      </c>
      <c r="W17" s="92" t="str">
        <f>IFERROR('Gen. Siniestros Directos'!W17/'Gen. Número de Siniestros'!W17,"")</f>
        <v/>
      </c>
      <c r="X17" s="92" t="str">
        <f>IFERROR('Gen. Siniestros Directos'!X17/'Gen. Número de Siniestros'!X17,"")</f>
        <v/>
      </c>
      <c r="Y17" s="92" t="str">
        <f>IFERROR('Gen. Siniestros Directos'!Y17/'Gen. Número de Siniestros'!Y17,"")</f>
        <v/>
      </c>
      <c r="Z17" s="92" t="str">
        <f>IFERROR('Gen. Siniestros Directos'!Z17/'Gen. Número de Siniestros'!Z17,"")</f>
        <v/>
      </c>
      <c r="AA17" s="92">
        <f>IFERROR('Gen. Siniestros Directos'!AA17/'Gen. Número de Siniestros'!AA17,"")</f>
        <v>-28.726285346589261</v>
      </c>
      <c r="AB17" s="92">
        <f>IFERROR('Gen. Siniestros Directos'!AB17/'Gen. Número de Siniestros'!AB17,"")</f>
        <v>-370.40212478266233</v>
      </c>
      <c r="AC17" s="92" t="str">
        <f>IFERROR('Gen. Siniestros Directos'!AC17/'Gen. Número de Siniestros'!AC17,"")</f>
        <v/>
      </c>
      <c r="AD17" s="92" t="str">
        <f>IFERROR('Gen. Siniestros Directos'!AD17/'Gen. Número de Siniestros'!AD17,"")</f>
        <v/>
      </c>
      <c r="AE17" s="92" t="str">
        <f>IFERROR('Gen. Siniestros Directos'!AE17/'Gen. Número de Siniestros'!AE17,"")</f>
        <v/>
      </c>
      <c r="AF17" s="92" t="str">
        <f>IFERROR('Gen. Siniestros Directos'!AF17/'Gen. Número de Siniestros'!AF17,"")</f>
        <v/>
      </c>
      <c r="AG17" s="92" t="str">
        <f>IFERROR('Gen. Siniestros Directos'!AG17/'Gen. Número de Siniestros'!AG17,"")</f>
        <v/>
      </c>
      <c r="AH17" s="92" t="str">
        <f>IFERROR('Gen. Siniestros Directos'!AH17/'Gen. Número de Siniestros'!AH17,"")</f>
        <v/>
      </c>
      <c r="AI17" s="92" t="str">
        <f>IFERROR('Gen. Siniestros Directos'!AI17/'Gen. Número de Siniestros'!AI17,"")</f>
        <v/>
      </c>
      <c r="AJ17" s="92" t="str">
        <f>IFERROR('Gen. Siniestros Directos'!AJ17/'Gen. Número de Siniestros'!AJ17,"")</f>
        <v/>
      </c>
      <c r="AK17" s="92" t="str">
        <f>IFERROR('Gen. Siniestros Directos'!AK17/'Gen. Número de Siniestros'!AK17,"")</f>
        <v/>
      </c>
      <c r="AL17" s="92" t="str">
        <f>IFERROR('Gen. Siniestros Directos'!AL17/'Gen. Número de Siniestros'!AL17,"")</f>
        <v/>
      </c>
      <c r="AM17" s="92" t="str">
        <f>IFERROR('Gen. Siniestros Directos'!AM17/'Gen. Número de Siniestros'!AM17,"")</f>
        <v/>
      </c>
      <c r="AN17" s="92" t="str">
        <f>IFERROR('Gen. Siniestros Directos'!AN17/'Gen. Número de Siniestros'!AN17,"")</f>
        <v/>
      </c>
      <c r="AO17" s="92" t="str">
        <f>IFERROR('Gen. Siniestros Directos'!AO17/'Gen. Número de Siniestros'!AO17,"")</f>
        <v/>
      </c>
      <c r="AP17" s="92" t="str">
        <f>IFERROR('Gen. Siniestros Directos'!AP17/'Gen. Número de Siniestros'!AP17,"")</f>
        <v/>
      </c>
      <c r="AQ17" s="92">
        <f>IFERROR('Gen. Siniestros Directos'!AQ17/'Gen. Número de Siniestros'!AQ17,"")</f>
        <v>-298.51368056863521</v>
      </c>
      <c r="AS17" s="92">
        <f>IFERROR('Gen. Siniestros Directos'!AS17/'Gen. Número de Siniestros'!AS17,"")</f>
        <v>-128.41055195539391</v>
      </c>
      <c r="AT17" s="71">
        <f t="shared" si="0"/>
        <v>1.3246818584841078</v>
      </c>
    </row>
    <row r="18" spans="2:46">
      <c r="B18" s="73" t="s">
        <v>301</v>
      </c>
      <c r="C18" s="92">
        <f>IFERROR('Gen. Siniestros Directos'!C18/'Gen. Número de Siniestros'!C18,"")</f>
        <v>-226.46574915934977</v>
      </c>
      <c r="D18" s="92" t="str">
        <f>IFERROR('Gen. Siniestros Directos'!D18/'Gen. Número de Siniestros'!D18,"")</f>
        <v/>
      </c>
      <c r="E18" s="92">
        <f>IFERROR('Gen. Siniestros Directos'!E18/'Gen. Número de Siniestros'!E18,"")</f>
        <v>92.85444700574881</v>
      </c>
      <c r="F18" s="92">
        <f>IFERROR('Gen. Siniestros Directos'!F18/'Gen. Número de Siniestros'!F18,"")</f>
        <v>-26.428182518862119</v>
      </c>
      <c r="G18" s="92" t="str">
        <f>IFERROR('Gen. Siniestros Directos'!G18/'Gen. Número de Siniestros'!G18,"")</f>
        <v/>
      </c>
      <c r="H18" s="92">
        <f>IFERROR('Gen. Siniestros Directos'!H18/'Gen. Número de Siniestros'!H18,"")</f>
        <v>49.082173086033897</v>
      </c>
      <c r="I18" s="92">
        <f>IFERROR('Gen. Siniestros Directos'!I18/'Gen. Número de Siniestros'!I18,"")</f>
        <v>-73.349675418083393</v>
      </c>
      <c r="J18" s="92">
        <f>IFERROR('Gen. Siniestros Directos'!J18/'Gen. Número de Siniestros'!J18,"")</f>
        <v>-342.30362492254284</v>
      </c>
      <c r="K18" s="92" t="str">
        <f>IFERROR('Gen. Siniestros Directos'!K18/'Gen. Número de Siniestros'!K18,"")</f>
        <v/>
      </c>
      <c r="L18" s="92">
        <f>IFERROR('Gen. Siniestros Directos'!L18/'Gen. Número de Siniestros'!L18,"")</f>
        <v>-17.329784505451485</v>
      </c>
      <c r="M18" s="92" t="str">
        <f>IFERROR('Gen. Siniestros Directos'!M18/'Gen. Número de Siniestros'!M18,"")</f>
        <v/>
      </c>
      <c r="N18" s="92" t="str">
        <f>IFERROR('Gen. Siniestros Directos'!N18/'Gen. Número de Siniestros'!N18,"")</f>
        <v/>
      </c>
      <c r="O18" s="92" t="str">
        <f>IFERROR('Gen. Siniestros Directos'!O18/'Gen. Número de Siniestros'!O18,"")</f>
        <v/>
      </c>
      <c r="P18" s="92">
        <f>IFERROR('Gen. Siniestros Directos'!P18/'Gen. Número de Siniestros'!P18,"")</f>
        <v>-16.682381898266755</v>
      </c>
      <c r="Q18" s="92" t="str">
        <f>IFERROR('Gen. Siniestros Directos'!Q18/'Gen. Número de Siniestros'!Q18,"")</f>
        <v/>
      </c>
      <c r="R18" s="92" t="str">
        <f>IFERROR('Gen. Siniestros Directos'!R18/'Gen. Número de Siniestros'!R18,"")</f>
        <v/>
      </c>
      <c r="S18" s="92" t="str">
        <f>IFERROR('Gen. Siniestros Directos'!S18/'Gen. Número de Siniestros'!S18,"")</f>
        <v/>
      </c>
      <c r="T18" s="92">
        <f>IFERROR('Gen. Siniestros Directos'!T18/'Gen. Número de Siniestros'!T18,"")</f>
        <v>-208.67297728214749</v>
      </c>
      <c r="U18" s="92" t="str">
        <f>IFERROR('Gen. Siniestros Directos'!U18/'Gen. Número de Siniestros'!U18,"")</f>
        <v/>
      </c>
      <c r="V18" s="92">
        <f>IFERROR('Gen. Siniestros Directos'!V18/'Gen. Número de Siniestros'!V18,"")</f>
        <v>-48.072684418683245</v>
      </c>
      <c r="W18" s="92" t="str">
        <f>IFERROR('Gen. Siniestros Directos'!W18/'Gen. Número de Siniestros'!W18,"")</f>
        <v/>
      </c>
      <c r="X18" s="92" t="str">
        <f>IFERROR('Gen. Siniestros Directos'!X18/'Gen. Número de Siniestros'!X18,"")</f>
        <v/>
      </c>
      <c r="Y18" s="92" t="str">
        <f>IFERROR('Gen. Siniestros Directos'!Y18/'Gen. Número de Siniestros'!Y18,"")</f>
        <v/>
      </c>
      <c r="Z18" s="92" t="str">
        <f>IFERROR('Gen. Siniestros Directos'!Z18/'Gen. Número de Siniestros'!Z18,"")</f>
        <v/>
      </c>
      <c r="AA18" s="92">
        <f>IFERROR('Gen. Siniestros Directos'!AA18/'Gen. Número de Siniestros'!AA18,"")</f>
        <v>-30.056131563333462</v>
      </c>
      <c r="AB18" s="92">
        <f>IFERROR('Gen. Siniestros Directos'!AB18/'Gen. Número de Siniestros'!AB18,"")</f>
        <v>-30.912296901272839</v>
      </c>
      <c r="AC18" s="92" t="str">
        <f>IFERROR('Gen. Siniestros Directos'!AC18/'Gen. Número de Siniestros'!AC18,"")</f>
        <v/>
      </c>
      <c r="AD18" s="92" t="str">
        <f>IFERROR('Gen. Siniestros Directos'!AD18/'Gen. Número de Siniestros'!AD18,"")</f>
        <v/>
      </c>
      <c r="AE18" s="92" t="str">
        <f>IFERROR('Gen. Siniestros Directos'!AE18/'Gen. Número de Siniestros'!AE18,"")</f>
        <v/>
      </c>
      <c r="AF18" s="92" t="str">
        <f>IFERROR('Gen. Siniestros Directos'!AF18/'Gen. Número de Siniestros'!AF18,"")</f>
        <v/>
      </c>
      <c r="AG18" s="92" t="str">
        <f>IFERROR('Gen. Siniestros Directos'!AG18/'Gen. Número de Siniestros'!AG18,"")</f>
        <v/>
      </c>
      <c r="AH18" s="92" t="str">
        <f>IFERROR('Gen. Siniestros Directos'!AH18/'Gen. Número de Siniestros'!AH18,"")</f>
        <v/>
      </c>
      <c r="AI18" s="92" t="str">
        <f>IFERROR('Gen. Siniestros Directos'!AI18/'Gen. Número de Siniestros'!AI18,"")</f>
        <v/>
      </c>
      <c r="AJ18" s="92" t="str">
        <f>IFERROR('Gen. Siniestros Directos'!AJ18/'Gen. Número de Siniestros'!AJ18,"")</f>
        <v/>
      </c>
      <c r="AK18" s="92" t="str">
        <f>IFERROR('Gen. Siniestros Directos'!AK18/'Gen. Número de Siniestros'!AK18,"")</f>
        <v/>
      </c>
      <c r="AL18" s="92" t="str">
        <f>IFERROR('Gen. Siniestros Directos'!AL18/'Gen. Número de Siniestros'!AL18,"")</f>
        <v/>
      </c>
      <c r="AM18" s="92" t="str">
        <f>IFERROR('Gen. Siniestros Directos'!AM18/'Gen. Número de Siniestros'!AM18,"")</f>
        <v/>
      </c>
      <c r="AN18" s="92" t="str">
        <f>IFERROR('Gen. Siniestros Directos'!AN18/'Gen. Número de Siniestros'!AN18,"")</f>
        <v/>
      </c>
      <c r="AO18" s="92" t="str">
        <f>IFERROR('Gen. Siniestros Directos'!AO18/'Gen. Número de Siniestros'!AO18,"")</f>
        <v/>
      </c>
      <c r="AP18" s="92" t="str">
        <f>IFERROR('Gen. Siniestros Directos'!AP18/'Gen. Número de Siniestros'!AP18,"")</f>
        <v/>
      </c>
      <c r="AQ18" s="92">
        <f>IFERROR('Gen. Siniestros Directos'!AQ18/'Gen. Número de Siniestros'!AQ18,"")</f>
        <v>-91.332340618513271</v>
      </c>
      <c r="AS18" s="92">
        <f>IFERROR('Gen. Siniestros Directos'!AS18/'Gen. Número de Siniestros'!AS18,"")</f>
        <v>-60.320572933569409</v>
      </c>
      <c r="AT18" s="71">
        <f t="shared" si="0"/>
        <v>0.51411593386383925</v>
      </c>
    </row>
    <row r="19" spans="2:46">
      <c r="B19" s="73" t="s">
        <v>302</v>
      </c>
      <c r="C19" s="92">
        <f>IFERROR('Gen. Siniestros Directos'!C19/'Gen. Número de Siniestros'!C19,"")</f>
        <v>-24.435346076641558</v>
      </c>
      <c r="D19" s="92" t="str">
        <f>IFERROR('Gen. Siniestros Directos'!D19/'Gen. Número de Siniestros'!D19,"")</f>
        <v/>
      </c>
      <c r="E19" s="92">
        <f>IFERROR('Gen. Siniestros Directos'!E19/'Gen. Número de Siniestros'!E19,"")</f>
        <v>-294.68645728730087</v>
      </c>
      <c r="F19" s="92">
        <f>IFERROR('Gen. Siniestros Directos'!F19/'Gen. Número de Siniestros'!F19,"")</f>
        <v>55.098652034391527</v>
      </c>
      <c r="G19" s="92" t="str">
        <f>IFERROR('Gen. Siniestros Directos'!G19/'Gen. Número de Siniestros'!G19,"")</f>
        <v/>
      </c>
      <c r="H19" s="92">
        <f>IFERROR('Gen. Siniestros Directos'!H19/'Gen. Número de Siniestros'!H19,"")</f>
        <v>-65.880997318213915</v>
      </c>
      <c r="I19" s="92">
        <f>IFERROR('Gen. Siniestros Directos'!I19/'Gen. Número de Siniestros'!I19,"")</f>
        <v>-93.430716277166511</v>
      </c>
      <c r="J19" s="92">
        <f>IFERROR('Gen. Siniestros Directos'!J19/'Gen. Número de Siniestros'!J19,"")</f>
        <v>-32.394411013922969</v>
      </c>
      <c r="K19" s="92" t="str">
        <f>IFERROR('Gen. Siniestros Directos'!K19/'Gen. Número de Siniestros'!K19,"")</f>
        <v/>
      </c>
      <c r="L19" s="92">
        <f>IFERROR('Gen. Siniestros Directos'!L19/'Gen. Número de Siniestros'!L19,"")</f>
        <v>-3.7478782298344</v>
      </c>
      <c r="M19" s="92" t="str">
        <f>IFERROR('Gen. Siniestros Directos'!M19/'Gen. Número de Siniestros'!M19,"")</f>
        <v/>
      </c>
      <c r="N19" s="92" t="str">
        <f>IFERROR('Gen. Siniestros Directos'!N19/'Gen. Número de Siniestros'!N19,"")</f>
        <v/>
      </c>
      <c r="O19" s="92" t="str">
        <f>IFERROR('Gen. Siniestros Directos'!O19/'Gen. Número de Siniestros'!O19,"")</f>
        <v/>
      </c>
      <c r="P19" s="92">
        <f>IFERROR('Gen. Siniestros Directos'!P19/'Gen. Número de Siniestros'!P19,"")</f>
        <v>-70.502392628566682</v>
      </c>
      <c r="Q19" s="92" t="str">
        <f>IFERROR('Gen. Siniestros Directos'!Q19/'Gen. Número de Siniestros'!Q19,"")</f>
        <v/>
      </c>
      <c r="R19" s="92">
        <f>IFERROR('Gen. Siniestros Directos'!R19/'Gen. Número de Siniestros'!R19,"")</f>
        <v>-76.1121344543361</v>
      </c>
      <c r="S19" s="92" t="str">
        <f>IFERROR('Gen. Siniestros Directos'!S19/'Gen. Número de Siniestros'!S19,"")</f>
        <v/>
      </c>
      <c r="T19" s="92">
        <f>IFERROR('Gen. Siniestros Directos'!T19/'Gen. Número de Siniestros'!T19,"")</f>
        <v>-102.78439445866948</v>
      </c>
      <c r="U19" s="92" t="str">
        <f>IFERROR('Gen. Siniestros Directos'!U19/'Gen. Número de Siniestros'!U19,"")</f>
        <v/>
      </c>
      <c r="V19" s="92">
        <f>IFERROR('Gen. Siniestros Directos'!V19/'Gen. Número de Siniestros'!V19,"")</f>
        <v>-19.600691585845841</v>
      </c>
      <c r="W19" s="92" t="str">
        <f>IFERROR('Gen. Siniestros Directos'!W19/'Gen. Número de Siniestros'!W19,"")</f>
        <v/>
      </c>
      <c r="X19" s="92" t="str">
        <f>IFERROR('Gen. Siniestros Directos'!X19/'Gen. Número de Siniestros'!X19,"")</f>
        <v/>
      </c>
      <c r="Y19" s="92">
        <f>IFERROR('Gen. Siniestros Directos'!Y19/'Gen. Número de Siniestros'!Y19,"")</f>
        <v>-176.62367905753248</v>
      </c>
      <c r="Z19" s="92" t="str">
        <f>IFERROR('Gen. Siniestros Directos'!Z19/'Gen. Número de Siniestros'!Z19,"")</f>
        <v/>
      </c>
      <c r="AA19" s="92">
        <f>IFERROR('Gen. Siniestros Directos'!AA19/'Gen. Número de Siniestros'!AA19,"")</f>
        <v>8.6123613183332033</v>
      </c>
      <c r="AB19" s="92">
        <f>IFERROR('Gen. Siniestros Directos'!AB19/'Gen. Número de Siniestros'!AB19,"")</f>
        <v>-105.01697698911602</v>
      </c>
      <c r="AC19" s="92">
        <f>IFERROR('Gen. Siniestros Directos'!AC19/'Gen. Número de Siniestros'!AC19,"")</f>
        <v>-7.3226530930832263</v>
      </c>
      <c r="AD19" s="92">
        <f>IFERROR('Gen. Siniestros Directos'!AD19/'Gen. Número de Siniestros'!AD19,"")</f>
        <v>-77.319201699389836</v>
      </c>
      <c r="AE19" s="92" t="str">
        <f>IFERROR('Gen. Siniestros Directos'!AE19/'Gen. Número de Siniestros'!AE19,"")</f>
        <v/>
      </c>
      <c r="AF19" s="92" t="str">
        <f>IFERROR('Gen. Siniestros Directos'!AF19/'Gen. Número de Siniestros'!AF19,"")</f>
        <v/>
      </c>
      <c r="AG19" s="92" t="str">
        <f>IFERROR('Gen. Siniestros Directos'!AG19/'Gen. Número de Siniestros'!AG19,"")</f>
        <v/>
      </c>
      <c r="AH19" s="92" t="str">
        <f>IFERROR('Gen. Siniestros Directos'!AH19/'Gen. Número de Siniestros'!AH19,"")</f>
        <v/>
      </c>
      <c r="AI19" s="92" t="str">
        <f>IFERROR('Gen. Siniestros Directos'!AI19/'Gen. Número de Siniestros'!AI19,"")</f>
        <v/>
      </c>
      <c r="AJ19" s="92" t="str">
        <f>IFERROR('Gen. Siniestros Directos'!AJ19/'Gen. Número de Siniestros'!AJ19,"")</f>
        <v/>
      </c>
      <c r="AK19" s="92" t="str">
        <f>IFERROR('Gen. Siniestros Directos'!AK19/'Gen. Número de Siniestros'!AK19,"")</f>
        <v/>
      </c>
      <c r="AL19" s="92" t="str">
        <f>IFERROR('Gen. Siniestros Directos'!AL19/'Gen. Número de Siniestros'!AL19,"")</f>
        <v/>
      </c>
      <c r="AM19" s="92" t="str">
        <f>IFERROR('Gen. Siniestros Directos'!AM19/'Gen. Número de Siniestros'!AM19,"")</f>
        <v/>
      </c>
      <c r="AN19" s="92" t="str">
        <f>IFERROR('Gen. Siniestros Directos'!AN19/'Gen. Número de Siniestros'!AN19,"")</f>
        <v/>
      </c>
      <c r="AO19" s="92" t="str">
        <f>IFERROR('Gen. Siniestros Directos'!AO19/'Gen. Número de Siniestros'!AO19,"")</f>
        <v/>
      </c>
      <c r="AP19" s="92" t="str">
        <f>IFERROR('Gen. Siniestros Directos'!AP19/'Gen. Número de Siniestros'!AP19,"")</f>
        <v/>
      </c>
      <c r="AQ19" s="92">
        <f>IFERROR('Gen. Siniestros Directos'!AQ19/'Gen. Número de Siniestros'!AQ19,"")</f>
        <v>-24.117574128691526</v>
      </c>
      <c r="AS19" s="92">
        <f>IFERROR('Gen. Siniestros Directos'!AS19/'Gen. Número de Siniestros'!AS19,"")</f>
        <v>-38.653189195879342</v>
      </c>
      <c r="AT19" s="71">
        <f t="shared" si="0"/>
        <v>-0.37605215428737249</v>
      </c>
    </row>
    <row r="20" spans="2:46">
      <c r="B20" s="73" t="s">
        <v>303</v>
      </c>
      <c r="C20" s="92" t="str">
        <f>IFERROR('Gen. Siniestros Directos'!C20/'Gen. Número de Siniestros'!C20,"")</f>
        <v/>
      </c>
      <c r="D20" s="92" t="str">
        <f>IFERROR('Gen. Siniestros Directos'!D20/'Gen. Número de Siniestros'!D20,"")</f>
        <v/>
      </c>
      <c r="E20" s="92">
        <f>IFERROR('Gen. Siniestros Directos'!E20/'Gen. Número de Siniestros'!E20,"")</f>
        <v>-24.560150791638986</v>
      </c>
      <c r="F20" s="92" t="str">
        <f>IFERROR('Gen. Siniestros Directos'!F20/'Gen. Número de Siniestros'!F20,"")</f>
        <v/>
      </c>
      <c r="G20" s="92" t="str">
        <f>IFERROR('Gen. Siniestros Directos'!G20/'Gen. Número de Siniestros'!G20,"")</f>
        <v/>
      </c>
      <c r="H20" s="92">
        <f>IFERROR('Gen. Siniestros Directos'!H20/'Gen. Número de Siniestros'!H20,"")</f>
        <v>-16.414046210575009</v>
      </c>
      <c r="I20" s="92">
        <f>IFERROR('Gen. Siniestros Directos'!I20/'Gen. Número de Siniestros'!I20,"")</f>
        <v>-27.743268522731118</v>
      </c>
      <c r="J20" s="92" t="str">
        <f>IFERROR('Gen. Siniestros Directos'!J20/'Gen. Número de Siniestros'!J20,"")</f>
        <v/>
      </c>
      <c r="K20" s="92" t="str">
        <f>IFERROR('Gen. Siniestros Directos'!K20/'Gen. Número de Siniestros'!K20,"")</f>
        <v/>
      </c>
      <c r="L20" s="92">
        <f>IFERROR('Gen. Siniestros Directos'!L20/'Gen. Número de Siniestros'!L20,"")</f>
        <v>-23.142471521924062</v>
      </c>
      <c r="M20" s="92" t="str">
        <f>IFERROR('Gen. Siniestros Directos'!M20/'Gen. Número de Siniestros'!M20,"")</f>
        <v/>
      </c>
      <c r="N20" s="92" t="str">
        <f>IFERROR('Gen. Siniestros Directos'!N20/'Gen. Número de Siniestros'!N20,"")</f>
        <v/>
      </c>
      <c r="O20" s="92" t="str">
        <f>IFERROR('Gen. Siniestros Directos'!O20/'Gen. Número de Siniestros'!O20,"")</f>
        <v/>
      </c>
      <c r="P20" s="92">
        <f>IFERROR('Gen. Siniestros Directos'!P20/'Gen. Número de Siniestros'!P20,"")</f>
        <v>-26.962595828438783</v>
      </c>
      <c r="Q20" s="92" t="str">
        <f>IFERROR('Gen. Siniestros Directos'!Q20/'Gen. Número de Siniestros'!Q20,"")</f>
        <v/>
      </c>
      <c r="R20" s="92">
        <f>IFERROR('Gen. Siniestros Directos'!R20/'Gen. Número de Siniestros'!R20,"")</f>
        <v>-15.089266707960158</v>
      </c>
      <c r="S20" s="92" t="str">
        <f>IFERROR('Gen. Siniestros Directos'!S20/'Gen. Número de Siniestros'!S20,"")</f>
        <v/>
      </c>
      <c r="T20" s="92">
        <f>IFERROR('Gen. Siniestros Directos'!T20/'Gen. Número de Siniestros'!T20,"")</f>
        <v>-24.968836270055096</v>
      </c>
      <c r="U20" s="92" t="str">
        <f>IFERROR('Gen. Siniestros Directos'!U20/'Gen. Número de Siniestros'!U20,"")</f>
        <v/>
      </c>
      <c r="V20" s="92">
        <f>IFERROR('Gen. Siniestros Directos'!V20/'Gen. Número de Siniestros'!V20,"")</f>
        <v>-16.008647600651532</v>
      </c>
      <c r="W20" s="92" t="str">
        <f>IFERROR('Gen. Siniestros Directos'!W20/'Gen. Número de Siniestros'!W20,"")</f>
        <v/>
      </c>
      <c r="X20" s="92" t="str">
        <f>IFERROR('Gen. Siniestros Directos'!X20/'Gen. Número de Siniestros'!X20,"")</f>
        <v/>
      </c>
      <c r="Y20" s="92">
        <f>IFERROR('Gen. Siniestros Directos'!Y20/'Gen. Número de Siniestros'!Y20,"")</f>
        <v>-22.225901556162981</v>
      </c>
      <c r="Z20" s="92" t="str">
        <f>IFERROR('Gen. Siniestros Directos'!Z20/'Gen. Número de Siniestros'!Z20,"")</f>
        <v/>
      </c>
      <c r="AA20" s="92">
        <f>IFERROR('Gen. Siniestros Directos'!AA20/'Gen. Número de Siniestros'!AA20,"")</f>
        <v>-14.573322833927239</v>
      </c>
      <c r="AB20" s="92">
        <f>IFERROR('Gen. Siniestros Directos'!AB20/'Gen. Número de Siniestros'!AB20,"")</f>
        <v>-19.628555569018413</v>
      </c>
      <c r="AC20" s="92">
        <f>IFERROR('Gen. Siniestros Directos'!AC20/'Gen. Número de Siniestros'!AC20,"")</f>
        <v>-49.676753152321211</v>
      </c>
      <c r="AD20" s="92" t="str">
        <f>IFERROR('Gen. Siniestros Directos'!AD20/'Gen. Número de Siniestros'!AD20,"")</f>
        <v/>
      </c>
      <c r="AE20" s="92" t="str">
        <f>IFERROR('Gen. Siniestros Directos'!AE20/'Gen. Número de Siniestros'!AE20,"")</f>
        <v/>
      </c>
      <c r="AF20" s="92" t="str">
        <f>IFERROR('Gen. Siniestros Directos'!AF20/'Gen. Número de Siniestros'!AF20,"")</f>
        <v/>
      </c>
      <c r="AG20" s="92" t="str">
        <f>IFERROR('Gen. Siniestros Directos'!AG20/'Gen. Número de Siniestros'!AG20,"")</f>
        <v/>
      </c>
      <c r="AH20" s="92" t="str">
        <f>IFERROR('Gen. Siniestros Directos'!AH20/'Gen. Número de Siniestros'!AH20,"")</f>
        <v/>
      </c>
      <c r="AI20" s="92" t="str">
        <f>IFERROR('Gen. Siniestros Directos'!AI20/'Gen. Número de Siniestros'!AI20,"")</f>
        <v/>
      </c>
      <c r="AJ20" s="92" t="str">
        <f>IFERROR('Gen. Siniestros Directos'!AJ20/'Gen. Número de Siniestros'!AJ20,"")</f>
        <v/>
      </c>
      <c r="AK20" s="92" t="str">
        <f>IFERROR('Gen. Siniestros Directos'!AK20/'Gen. Número de Siniestros'!AK20,"")</f>
        <v/>
      </c>
      <c r="AL20" s="92" t="str">
        <f>IFERROR('Gen. Siniestros Directos'!AL20/'Gen. Número de Siniestros'!AL20,"")</f>
        <v/>
      </c>
      <c r="AM20" s="92" t="str">
        <f>IFERROR('Gen. Siniestros Directos'!AM20/'Gen. Número de Siniestros'!AM20,"")</f>
        <v/>
      </c>
      <c r="AN20" s="92" t="str">
        <f>IFERROR('Gen. Siniestros Directos'!AN20/'Gen. Número de Siniestros'!AN20,"")</f>
        <v/>
      </c>
      <c r="AO20" s="92" t="str">
        <f>IFERROR('Gen. Siniestros Directos'!AO20/'Gen. Número de Siniestros'!AO20,"")</f>
        <v/>
      </c>
      <c r="AP20" s="92" t="str">
        <f>IFERROR('Gen. Siniestros Directos'!AP20/'Gen. Número de Siniestros'!AP20,"")</f>
        <v/>
      </c>
      <c r="AQ20" s="92">
        <f>IFERROR('Gen. Siniestros Directos'!AQ20/'Gen. Número de Siniestros'!AQ20,"")</f>
        <v>-22.00438014015019</v>
      </c>
      <c r="AS20" s="92">
        <f>IFERROR('Gen. Siniestros Directos'!AS20/'Gen. Número de Siniestros'!AS20,"")</f>
        <v>-20.841540228408601</v>
      </c>
      <c r="AT20" s="71">
        <f t="shared" si="0"/>
        <v>5.5794336646796783E-2</v>
      </c>
    </row>
    <row r="21" spans="2:46">
      <c r="B21" s="73" t="s">
        <v>304</v>
      </c>
      <c r="C21" s="92" t="str">
        <f>IFERROR('Gen. Siniestros Directos'!C21/'Gen. Número de Siniestros'!C21,"")</f>
        <v/>
      </c>
      <c r="D21" s="92" t="str">
        <f>IFERROR('Gen. Siniestros Directos'!D21/'Gen. Número de Siniestros'!D21,"")</f>
        <v/>
      </c>
      <c r="E21" s="92">
        <f>IFERROR('Gen. Siniestros Directos'!E21/'Gen. Número de Siniestros'!E21,"")</f>
        <v>-32.907962072574463</v>
      </c>
      <c r="F21" s="92" t="str">
        <f>IFERROR('Gen. Siniestros Directos'!F21/'Gen. Número de Siniestros'!F21,"")</f>
        <v/>
      </c>
      <c r="G21" s="92" t="str">
        <f>IFERROR('Gen. Siniestros Directos'!G21/'Gen. Número de Siniestros'!G21,"")</f>
        <v/>
      </c>
      <c r="H21" s="92">
        <f>IFERROR('Gen. Siniestros Directos'!H21/'Gen. Número de Siniestros'!H21,"")</f>
        <v>-14.152288011621796</v>
      </c>
      <c r="I21" s="92">
        <f>IFERROR('Gen. Siniestros Directos'!I21/'Gen. Número de Siniestros'!I21,"")</f>
        <v>-57.07079086234296</v>
      </c>
      <c r="J21" s="92" t="str">
        <f>IFERROR('Gen. Siniestros Directos'!J21/'Gen. Número de Siniestros'!J21,"")</f>
        <v/>
      </c>
      <c r="K21" s="92" t="str">
        <f>IFERROR('Gen. Siniestros Directos'!K21/'Gen. Número de Siniestros'!K21,"")</f>
        <v/>
      </c>
      <c r="L21" s="92">
        <f>IFERROR('Gen. Siniestros Directos'!L21/'Gen. Número de Siniestros'!L21,"")</f>
        <v>-46.898786188686358</v>
      </c>
      <c r="M21" s="92" t="str">
        <f>IFERROR('Gen. Siniestros Directos'!M21/'Gen. Número de Siniestros'!M21,"")</f>
        <v/>
      </c>
      <c r="N21" s="92" t="str">
        <f>IFERROR('Gen. Siniestros Directos'!N21/'Gen. Número de Siniestros'!N21,"")</f>
        <v/>
      </c>
      <c r="O21" s="92" t="str">
        <f>IFERROR('Gen. Siniestros Directos'!O21/'Gen. Número de Siniestros'!O21,"")</f>
        <v/>
      </c>
      <c r="P21" s="92">
        <f>IFERROR('Gen. Siniestros Directos'!P21/'Gen. Número de Siniestros'!P21,"")</f>
        <v>-56.311149947254279</v>
      </c>
      <c r="Q21" s="92">
        <f>IFERROR('Gen. Siniestros Directos'!Q21/'Gen. Número de Siniestros'!Q21,"")</f>
        <v>-19.754845461423692</v>
      </c>
      <c r="R21" s="92">
        <f>IFERROR('Gen. Siniestros Directos'!R21/'Gen. Número de Siniestros'!R21,"")</f>
        <v>-25.789543888684417</v>
      </c>
      <c r="S21" s="92" t="str">
        <f>IFERROR('Gen. Siniestros Directos'!S21/'Gen. Número de Siniestros'!S21,"")</f>
        <v/>
      </c>
      <c r="T21" s="92">
        <f>IFERROR('Gen. Siniestros Directos'!T21/'Gen. Número de Siniestros'!T21,"")</f>
        <v>-61.626177173787774</v>
      </c>
      <c r="U21" s="92" t="str">
        <f>IFERROR('Gen. Siniestros Directos'!U21/'Gen. Número de Siniestros'!U21,"")</f>
        <v/>
      </c>
      <c r="V21" s="92">
        <f>IFERROR('Gen. Siniestros Directos'!V21/'Gen. Número de Siniestros'!V21,"")</f>
        <v>-30.333647390980222</v>
      </c>
      <c r="W21" s="92" t="str">
        <f>IFERROR('Gen. Siniestros Directos'!W21/'Gen. Número de Siniestros'!W21,"")</f>
        <v/>
      </c>
      <c r="X21" s="92" t="str">
        <f>IFERROR('Gen. Siniestros Directos'!X21/'Gen. Número de Siniestros'!X21,"")</f>
        <v/>
      </c>
      <c r="Y21" s="92">
        <f>IFERROR('Gen. Siniestros Directos'!Y21/'Gen. Número de Siniestros'!Y21,"")</f>
        <v>-160.81712417694547</v>
      </c>
      <c r="Z21" s="92" t="str">
        <f>IFERROR('Gen. Siniestros Directos'!Z21/'Gen. Número de Siniestros'!Z21,"")</f>
        <v/>
      </c>
      <c r="AA21" s="92">
        <f>IFERROR('Gen. Siniestros Directos'!AA21/'Gen. Número de Siniestros'!AA21,"")</f>
        <v>-131.33751036141118</v>
      </c>
      <c r="AB21" s="92">
        <f>IFERROR('Gen. Siniestros Directos'!AB21/'Gen. Número de Siniestros'!AB21,"")</f>
        <v>-155.19903569828719</v>
      </c>
      <c r="AC21" s="92">
        <f>IFERROR('Gen. Siniestros Directos'!AC21/'Gen. Número de Siniestros'!AC21,"")</f>
        <v>-92.798508372618642</v>
      </c>
      <c r="AD21" s="92" t="str">
        <f>IFERROR('Gen. Siniestros Directos'!AD21/'Gen. Número de Siniestros'!AD21,"")</f>
        <v/>
      </c>
      <c r="AE21" s="92" t="str">
        <f>IFERROR('Gen. Siniestros Directos'!AE21/'Gen. Número de Siniestros'!AE21,"")</f>
        <v/>
      </c>
      <c r="AF21" s="92" t="str">
        <f>IFERROR('Gen. Siniestros Directos'!AF21/'Gen. Número de Siniestros'!AF21,"")</f>
        <v/>
      </c>
      <c r="AG21" s="92" t="str">
        <f>IFERROR('Gen. Siniestros Directos'!AG21/'Gen. Número de Siniestros'!AG21,"")</f>
        <v/>
      </c>
      <c r="AH21" s="92" t="str">
        <f>IFERROR('Gen. Siniestros Directos'!AH21/'Gen. Número de Siniestros'!AH21,"")</f>
        <v/>
      </c>
      <c r="AI21" s="92" t="str">
        <f>IFERROR('Gen. Siniestros Directos'!AI21/'Gen. Número de Siniestros'!AI21,"")</f>
        <v/>
      </c>
      <c r="AJ21" s="92" t="str">
        <f>IFERROR('Gen. Siniestros Directos'!AJ21/'Gen. Número de Siniestros'!AJ21,"")</f>
        <v/>
      </c>
      <c r="AK21" s="92" t="str">
        <f>IFERROR('Gen. Siniestros Directos'!AK21/'Gen. Número de Siniestros'!AK21,"")</f>
        <v/>
      </c>
      <c r="AL21" s="92" t="str">
        <f>IFERROR('Gen. Siniestros Directos'!AL21/'Gen. Número de Siniestros'!AL21,"")</f>
        <v/>
      </c>
      <c r="AM21" s="92" t="str">
        <f>IFERROR('Gen. Siniestros Directos'!AM21/'Gen. Número de Siniestros'!AM21,"")</f>
        <v/>
      </c>
      <c r="AN21" s="92" t="str">
        <f>IFERROR('Gen. Siniestros Directos'!AN21/'Gen. Número de Siniestros'!AN21,"")</f>
        <v/>
      </c>
      <c r="AO21" s="92" t="str">
        <f>IFERROR('Gen. Siniestros Directos'!AO21/'Gen. Número de Siniestros'!AO21,"")</f>
        <v/>
      </c>
      <c r="AP21" s="92" t="str">
        <f>IFERROR('Gen. Siniestros Directos'!AP21/'Gen. Número de Siniestros'!AP21,"")</f>
        <v/>
      </c>
      <c r="AQ21" s="92">
        <f>IFERROR('Gen. Siniestros Directos'!AQ21/'Gen. Número de Siniestros'!AQ21,"")</f>
        <v>-48.993492961846492</v>
      </c>
      <c r="AS21" s="92">
        <f>IFERROR('Gen. Siniestros Directos'!AS21/'Gen. Número de Siniestros'!AS21,"")</f>
        <v>-35.808378895270167</v>
      </c>
      <c r="AT21" s="71">
        <f t="shared" si="0"/>
        <v>0.36821309630182419</v>
      </c>
    </row>
    <row r="22" spans="2:46">
      <c r="B22" s="73" t="s">
        <v>305</v>
      </c>
      <c r="C22" s="92" t="str">
        <f>IFERROR('Gen. Siniestros Directos'!C22/'Gen. Número de Siniestros'!C22,"")</f>
        <v/>
      </c>
      <c r="D22" s="92" t="str">
        <f>IFERROR('Gen. Siniestros Directos'!D22/'Gen. Número de Siniestros'!D22,"")</f>
        <v/>
      </c>
      <c r="E22" s="92" t="str">
        <f>IFERROR('Gen. Siniestros Directos'!E22/'Gen. Número de Siniestros'!E22,"")</f>
        <v/>
      </c>
      <c r="F22" s="92" t="str">
        <f>IFERROR('Gen. Siniestros Directos'!F22/'Gen. Número de Siniestros'!F22,"")</f>
        <v/>
      </c>
      <c r="G22" s="92" t="str">
        <f>IFERROR('Gen. Siniestros Directos'!G22/'Gen. Número de Siniestros'!G22,"")</f>
        <v/>
      </c>
      <c r="H22" s="92" t="str">
        <f>IFERROR('Gen. Siniestros Directos'!H22/'Gen. Número de Siniestros'!H22,"")</f>
        <v/>
      </c>
      <c r="I22" s="92">
        <f>IFERROR('Gen. Siniestros Directos'!I22/'Gen. Número de Siniestros'!I22,"")</f>
        <v>-146.17259812899073</v>
      </c>
      <c r="J22" s="92" t="str">
        <f>IFERROR('Gen. Siniestros Directos'!J22/'Gen. Número de Siniestros'!J22,"")</f>
        <v/>
      </c>
      <c r="K22" s="92" t="str">
        <f>IFERROR('Gen. Siniestros Directos'!K22/'Gen. Número de Siniestros'!K22,"")</f>
        <v/>
      </c>
      <c r="L22" s="92" t="str">
        <f>IFERROR('Gen. Siniestros Directos'!L22/'Gen. Número de Siniestros'!L22,"")</f>
        <v/>
      </c>
      <c r="M22" s="92" t="str">
        <f>IFERROR('Gen. Siniestros Directos'!M22/'Gen. Número de Siniestros'!M22,"")</f>
        <v/>
      </c>
      <c r="N22" s="92" t="str">
        <f>IFERROR('Gen. Siniestros Directos'!N22/'Gen. Número de Siniestros'!N22,"")</f>
        <v/>
      </c>
      <c r="O22" s="92" t="str">
        <f>IFERROR('Gen. Siniestros Directos'!O22/'Gen. Número de Siniestros'!O22,"")</f>
        <v/>
      </c>
      <c r="P22" s="92" t="str">
        <f>IFERROR('Gen. Siniestros Directos'!P22/'Gen. Número de Siniestros'!P22,"")</f>
        <v/>
      </c>
      <c r="Q22" s="92" t="str">
        <f>IFERROR('Gen. Siniestros Directos'!Q22/'Gen. Número de Siniestros'!Q22,"")</f>
        <v/>
      </c>
      <c r="R22" s="92" t="str">
        <f>IFERROR('Gen. Siniestros Directos'!R22/'Gen. Número de Siniestros'!R22,"")</f>
        <v/>
      </c>
      <c r="S22" s="92" t="str">
        <f>IFERROR('Gen. Siniestros Directos'!S22/'Gen. Número de Siniestros'!S22,"")</f>
        <v/>
      </c>
      <c r="T22" s="92">
        <f>IFERROR('Gen. Siniestros Directos'!T22/'Gen. Número de Siniestros'!T22,"")</f>
        <v>1272.8484454218255</v>
      </c>
      <c r="U22" s="92" t="str">
        <f>IFERROR('Gen. Siniestros Directos'!U22/'Gen. Número de Siniestros'!U22,"")</f>
        <v/>
      </c>
      <c r="V22" s="92">
        <f>IFERROR('Gen. Siniestros Directos'!V22/'Gen. Número de Siniestros'!V22,"")</f>
        <v>-1469.1993482272153</v>
      </c>
      <c r="W22" s="92" t="str">
        <f>IFERROR('Gen. Siniestros Directos'!W22/'Gen. Número de Siniestros'!W22,"")</f>
        <v/>
      </c>
      <c r="X22" s="92" t="str">
        <f>IFERROR('Gen. Siniestros Directos'!X22/'Gen. Número de Siniestros'!X22,"")</f>
        <v/>
      </c>
      <c r="Y22" s="92">
        <f>IFERROR('Gen. Siniestros Directos'!Y22/'Gen. Número de Siniestros'!Y22,"")</f>
        <v>-7453.0814265364825</v>
      </c>
      <c r="Z22" s="92" t="str">
        <f>IFERROR('Gen. Siniestros Directos'!Z22/'Gen. Número de Siniestros'!Z22,"")</f>
        <v/>
      </c>
      <c r="AA22" s="92" t="str">
        <f>IFERROR('Gen. Siniestros Directos'!AA22/'Gen. Número de Siniestros'!AA22,"")</f>
        <v/>
      </c>
      <c r="AB22" s="92">
        <f>IFERROR('Gen. Siniestros Directos'!AB22/'Gen. Número de Siniestros'!AB22,"")</f>
        <v>-439.95651051762496</v>
      </c>
      <c r="AC22" s="92" t="str">
        <f>IFERROR('Gen. Siniestros Directos'!AC22/'Gen. Número de Siniestros'!AC22,"")</f>
        <v/>
      </c>
      <c r="AD22" s="92" t="str">
        <f>IFERROR('Gen. Siniestros Directos'!AD22/'Gen. Número de Siniestros'!AD22,"")</f>
        <v/>
      </c>
      <c r="AE22" s="92" t="str">
        <f>IFERROR('Gen. Siniestros Directos'!AE22/'Gen. Número de Siniestros'!AE22,"")</f>
        <v/>
      </c>
      <c r="AF22" s="92" t="str">
        <f>IFERROR('Gen. Siniestros Directos'!AF22/'Gen. Número de Siniestros'!AF22,"")</f>
        <v/>
      </c>
      <c r="AG22" s="92" t="str">
        <f>IFERROR('Gen. Siniestros Directos'!AG22/'Gen. Número de Siniestros'!AG22,"")</f>
        <v/>
      </c>
      <c r="AH22" s="92" t="str">
        <f>IFERROR('Gen. Siniestros Directos'!AH22/'Gen. Número de Siniestros'!AH22,"")</f>
        <v/>
      </c>
      <c r="AI22" s="92" t="str">
        <f>IFERROR('Gen. Siniestros Directos'!AI22/'Gen. Número de Siniestros'!AI22,"")</f>
        <v/>
      </c>
      <c r="AJ22" s="92" t="str">
        <f>IFERROR('Gen. Siniestros Directos'!AJ22/'Gen. Número de Siniestros'!AJ22,"")</f>
        <v/>
      </c>
      <c r="AK22" s="92" t="str">
        <f>IFERROR('Gen. Siniestros Directos'!AK22/'Gen. Número de Siniestros'!AK22,"")</f>
        <v/>
      </c>
      <c r="AL22" s="92" t="str">
        <f>IFERROR('Gen. Siniestros Directos'!AL22/'Gen. Número de Siniestros'!AL22,"")</f>
        <v/>
      </c>
      <c r="AM22" s="92" t="str">
        <f>IFERROR('Gen. Siniestros Directos'!AM22/'Gen. Número de Siniestros'!AM22,"")</f>
        <v/>
      </c>
      <c r="AN22" s="92" t="str">
        <f>IFERROR('Gen. Siniestros Directos'!AN22/'Gen. Número de Siniestros'!AN22,"")</f>
        <v/>
      </c>
      <c r="AO22" s="92" t="str">
        <f>IFERROR('Gen. Siniestros Directos'!AO22/'Gen. Número de Siniestros'!AO22,"")</f>
        <v/>
      </c>
      <c r="AP22" s="92" t="str">
        <f>IFERROR('Gen. Siniestros Directos'!AP22/'Gen. Número de Siniestros'!AP22,"")</f>
        <v/>
      </c>
      <c r="AQ22" s="92">
        <f>IFERROR('Gen. Siniestros Directos'!AQ22/'Gen. Número de Siniestros'!AQ22,"")</f>
        <v>-2021.1254034159319</v>
      </c>
      <c r="AS22" s="92">
        <f>IFERROR('Gen. Siniestros Directos'!AS22/'Gen. Número de Siniestros'!AS22,"")</f>
        <v>425.17761963175303</v>
      </c>
      <c r="AT22" s="71">
        <f t="shared" si="0"/>
        <v>-5.7536025183226522</v>
      </c>
    </row>
    <row r="23" spans="2:46">
      <c r="B23" s="73" t="s">
        <v>306</v>
      </c>
      <c r="C23" s="92" t="str">
        <f>IFERROR('Gen. Siniestros Directos'!C23/'Gen. Número de Siniestros'!C23,"")</f>
        <v/>
      </c>
      <c r="D23" s="92" t="str">
        <f>IFERROR('Gen. Siniestros Directos'!D23/'Gen. Número de Siniestros'!D23,"")</f>
        <v/>
      </c>
      <c r="E23" s="92" t="str">
        <f>IFERROR('Gen. Siniestros Directos'!E23/'Gen. Número de Siniestros'!E23,"")</f>
        <v/>
      </c>
      <c r="F23" s="92" t="str">
        <f>IFERROR('Gen. Siniestros Directos'!F23/'Gen. Número de Siniestros'!F23,"")</f>
        <v/>
      </c>
      <c r="G23" s="92" t="str">
        <f>IFERROR('Gen. Siniestros Directos'!G23/'Gen. Número de Siniestros'!G23,"")</f>
        <v/>
      </c>
      <c r="H23" s="92">
        <f>IFERROR('Gen. Siniestros Directos'!H23/'Gen. Número de Siniestros'!H23,"")</f>
        <v>-50123.65560984578</v>
      </c>
      <c r="I23" s="92" t="str">
        <f>IFERROR('Gen. Siniestros Directos'!I23/'Gen. Número de Siniestros'!I23,"")</f>
        <v/>
      </c>
      <c r="J23" s="92" t="str">
        <f>IFERROR('Gen. Siniestros Directos'!J23/'Gen. Número de Siniestros'!J23,"")</f>
        <v/>
      </c>
      <c r="K23" s="92" t="str">
        <f>IFERROR('Gen. Siniestros Directos'!K23/'Gen. Número de Siniestros'!K23,"")</f>
        <v/>
      </c>
      <c r="L23" s="92" t="str">
        <f>IFERROR('Gen. Siniestros Directos'!L23/'Gen. Número de Siniestros'!L23,"")</f>
        <v/>
      </c>
      <c r="M23" s="92" t="str">
        <f>IFERROR('Gen. Siniestros Directos'!M23/'Gen. Número de Siniestros'!M23,"")</f>
        <v/>
      </c>
      <c r="N23" s="92" t="str">
        <f>IFERROR('Gen. Siniestros Directos'!N23/'Gen. Número de Siniestros'!N23,"")</f>
        <v/>
      </c>
      <c r="O23" s="92" t="str">
        <f>IFERROR('Gen. Siniestros Directos'!O23/'Gen. Número de Siniestros'!O23,"")</f>
        <v/>
      </c>
      <c r="P23" s="92" t="str">
        <f>IFERROR('Gen. Siniestros Directos'!P23/'Gen. Número de Siniestros'!P23,"")</f>
        <v/>
      </c>
      <c r="Q23" s="92" t="str">
        <f>IFERROR('Gen. Siniestros Directos'!Q23/'Gen. Número de Siniestros'!Q23,"")</f>
        <v/>
      </c>
      <c r="R23" s="92">
        <f>IFERROR('Gen. Siniestros Directos'!R23/'Gen. Número de Siniestros'!R23,"")</f>
        <v>-10743.321359628344</v>
      </c>
      <c r="S23" s="92" t="str">
        <f>IFERROR('Gen. Siniestros Directos'!S23/'Gen. Número de Siniestros'!S23,"")</f>
        <v/>
      </c>
      <c r="T23" s="92">
        <f>IFERROR('Gen. Siniestros Directos'!T23/'Gen. Número de Siniestros'!T23,"")</f>
        <v>-455.2011370305683</v>
      </c>
      <c r="U23" s="92" t="str">
        <f>IFERROR('Gen. Siniestros Directos'!U23/'Gen. Número de Siniestros'!U23,"")</f>
        <v/>
      </c>
      <c r="V23" s="92">
        <f>IFERROR('Gen. Siniestros Directos'!V23/'Gen. Número de Siniestros'!V23,"")</f>
        <v>-9330.2090920018945</v>
      </c>
      <c r="W23" s="92" t="str">
        <f>IFERROR('Gen. Siniestros Directos'!W23/'Gen. Número de Siniestros'!W23,"")</f>
        <v/>
      </c>
      <c r="X23" s="92" t="str">
        <f>IFERROR('Gen. Siniestros Directos'!X23/'Gen. Número de Siniestros'!X23,"")</f>
        <v/>
      </c>
      <c r="Y23" s="92">
        <f>IFERROR('Gen. Siniestros Directos'!Y23/'Gen. Número de Siniestros'!Y23,"")</f>
        <v>-19352.34316771289</v>
      </c>
      <c r="Z23" s="92" t="str">
        <f>IFERROR('Gen. Siniestros Directos'!Z23/'Gen. Número de Siniestros'!Z23,"")</f>
        <v/>
      </c>
      <c r="AA23" s="92" t="str">
        <f>IFERROR('Gen. Siniestros Directos'!AA23/'Gen. Número de Siniestros'!AA23,"")</f>
        <v/>
      </c>
      <c r="AB23" s="92">
        <f>IFERROR('Gen. Siniestros Directos'!AB23/'Gen. Número de Siniestros'!AB23,"")</f>
        <v>-480.34768528012103</v>
      </c>
      <c r="AC23" s="92" t="str">
        <f>IFERROR('Gen. Siniestros Directos'!AC23/'Gen. Número de Siniestros'!AC23,"")</f>
        <v/>
      </c>
      <c r="AD23" s="92" t="str">
        <f>IFERROR('Gen. Siniestros Directos'!AD23/'Gen. Número de Siniestros'!AD23,"")</f>
        <v/>
      </c>
      <c r="AE23" s="92" t="str">
        <f>IFERROR('Gen. Siniestros Directos'!AE23/'Gen. Número de Siniestros'!AE23,"")</f>
        <v/>
      </c>
      <c r="AF23" s="92" t="str">
        <f>IFERROR('Gen. Siniestros Directos'!AF23/'Gen. Número de Siniestros'!AF23,"")</f>
        <v/>
      </c>
      <c r="AG23" s="92" t="str">
        <f>IFERROR('Gen. Siniestros Directos'!AG23/'Gen. Número de Siniestros'!AG23,"")</f>
        <v/>
      </c>
      <c r="AH23" s="92" t="str">
        <f>IFERROR('Gen. Siniestros Directos'!AH23/'Gen. Número de Siniestros'!AH23,"")</f>
        <v/>
      </c>
      <c r="AI23" s="92" t="str">
        <f>IFERROR('Gen. Siniestros Directos'!AI23/'Gen. Número de Siniestros'!AI23,"")</f>
        <v/>
      </c>
      <c r="AJ23" s="92" t="str">
        <f>IFERROR('Gen. Siniestros Directos'!AJ23/'Gen. Número de Siniestros'!AJ23,"")</f>
        <v/>
      </c>
      <c r="AK23" s="92" t="str">
        <f>IFERROR('Gen. Siniestros Directos'!AK23/'Gen. Número de Siniestros'!AK23,"")</f>
        <v/>
      </c>
      <c r="AL23" s="92" t="str">
        <f>IFERROR('Gen. Siniestros Directos'!AL23/'Gen. Número de Siniestros'!AL23,"")</f>
        <v/>
      </c>
      <c r="AM23" s="92" t="str">
        <f>IFERROR('Gen. Siniestros Directos'!AM23/'Gen. Número de Siniestros'!AM23,"")</f>
        <v/>
      </c>
      <c r="AN23" s="92" t="str">
        <f>IFERROR('Gen. Siniestros Directos'!AN23/'Gen. Número de Siniestros'!AN23,"")</f>
        <v/>
      </c>
      <c r="AO23" s="92" t="str">
        <f>IFERROR('Gen. Siniestros Directos'!AO23/'Gen. Número de Siniestros'!AO23,"")</f>
        <v/>
      </c>
      <c r="AP23" s="92" t="str">
        <f>IFERROR('Gen. Siniestros Directos'!AP23/'Gen. Número de Siniestros'!AP23,"")</f>
        <v/>
      </c>
      <c r="AQ23" s="92">
        <f>IFERROR('Gen. Siniestros Directos'!AQ23/'Gen. Número de Siniestros'!AQ23,"")</f>
        <v>-16414.937311030033</v>
      </c>
      <c r="AS23" s="92">
        <f>IFERROR('Gen. Siniestros Directos'!AS23/'Gen. Número de Siniestros'!AS23,"")</f>
        <v>-496.54748341205317</v>
      </c>
      <c r="AT23" s="71">
        <f t="shared" si="0"/>
        <v>32.058142190619705</v>
      </c>
    </row>
    <row r="24" spans="2:46">
      <c r="B24" s="73" t="s">
        <v>307</v>
      </c>
      <c r="C24" s="92">
        <f>IFERROR('Gen. Siniestros Directos'!C24/'Gen. Número de Siniestros'!C24,"")</f>
        <v>-94.301845279422864</v>
      </c>
      <c r="D24" s="92" t="str">
        <f>IFERROR('Gen. Siniestros Directos'!D24/'Gen. Número de Siniestros'!D24,"")</f>
        <v/>
      </c>
      <c r="E24" s="92">
        <f>IFERROR('Gen. Siniestros Directos'!E24/'Gen. Número de Siniestros'!E24,"")</f>
        <v>-111.09434775707159</v>
      </c>
      <c r="F24" s="92" t="str">
        <f>IFERROR('Gen. Siniestros Directos'!F24/'Gen. Número de Siniestros'!F24,"")</f>
        <v/>
      </c>
      <c r="G24" s="92" t="str">
        <f>IFERROR('Gen. Siniestros Directos'!G24/'Gen. Número de Siniestros'!G24,"")</f>
        <v/>
      </c>
      <c r="H24" s="92">
        <f>IFERROR('Gen. Siniestros Directos'!H24/'Gen. Número de Siniestros'!H24,"")</f>
        <v>-19.576977103912046</v>
      </c>
      <c r="I24" s="92">
        <f>IFERROR('Gen. Siniestros Directos'!I24/'Gen. Número de Siniestros'!I24,"")</f>
        <v>-304.06572156250422</v>
      </c>
      <c r="J24" s="92">
        <f>IFERROR('Gen. Siniestros Directos'!J24/'Gen. Número de Siniestros'!J24,"")</f>
        <v>-268.03000088188446</v>
      </c>
      <c r="K24" s="92" t="str">
        <f>IFERROR('Gen. Siniestros Directos'!K24/'Gen. Número de Siniestros'!K24,"")</f>
        <v/>
      </c>
      <c r="L24" s="92">
        <f>IFERROR('Gen. Siniestros Directos'!L24/'Gen. Número de Siniestros'!L24,"")</f>
        <v>-48.260159382269954</v>
      </c>
      <c r="M24" s="92" t="str">
        <f>IFERROR('Gen. Siniestros Directos'!M24/'Gen. Número de Siniestros'!M24,"")</f>
        <v/>
      </c>
      <c r="N24" s="92" t="str">
        <f>IFERROR('Gen. Siniestros Directos'!N24/'Gen. Número de Siniestros'!N24,"")</f>
        <v/>
      </c>
      <c r="O24" s="92" t="str">
        <f>IFERROR('Gen. Siniestros Directos'!O24/'Gen. Número de Siniestros'!O24,"")</f>
        <v/>
      </c>
      <c r="P24" s="92">
        <f>IFERROR('Gen. Siniestros Directos'!P24/'Gen. Número de Siniestros'!P24,"")</f>
        <v>-3.8429107374843863</v>
      </c>
      <c r="Q24" s="92" t="str">
        <f>IFERROR('Gen. Siniestros Directos'!Q24/'Gen. Número de Siniestros'!Q24,"")</f>
        <v/>
      </c>
      <c r="R24" s="92">
        <f>IFERROR('Gen. Siniestros Directos'!R24/'Gen. Número de Siniestros'!R24,"")</f>
        <v>-148.1897928370642</v>
      </c>
      <c r="S24" s="92" t="str">
        <f>IFERROR('Gen. Siniestros Directos'!S24/'Gen. Número de Siniestros'!S24,"")</f>
        <v/>
      </c>
      <c r="T24" s="92">
        <f>IFERROR('Gen. Siniestros Directos'!T24/'Gen. Número de Siniestros'!T24,"")</f>
        <v>-114.89581915433351</v>
      </c>
      <c r="U24" s="92" t="str">
        <f>IFERROR('Gen. Siniestros Directos'!U24/'Gen. Número de Siniestros'!U24,"")</f>
        <v/>
      </c>
      <c r="V24" s="92">
        <f>IFERROR('Gen. Siniestros Directos'!V24/'Gen. Número de Siniestros'!V24,"")</f>
        <v>-5.2174533022123111</v>
      </c>
      <c r="W24" s="92" t="str">
        <f>IFERROR('Gen. Siniestros Directos'!W24/'Gen. Número de Siniestros'!W24,"")</f>
        <v/>
      </c>
      <c r="X24" s="92">
        <f>IFERROR('Gen. Siniestros Directos'!X24/'Gen. Número de Siniestros'!X24,"")</f>
        <v>-0.71608724686654102</v>
      </c>
      <c r="Y24" s="92">
        <f>IFERROR('Gen. Siniestros Directos'!Y24/'Gen. Número de Siniestros'!Y24,"")</f>
        <v>-87.372034651052957</v>
      </c>
      <c r="Z24" s="92" t="str">
        <f>IFERROR('Gen. Siniestros Directos'!Z24/'Gen. Número de Siniestros'!Z24,"")</f>
        <v/>
      </c>
      <c r="AA24" s="92">
        <f>IFERROR('Gen. Siniestros Directos'!AA24/'Gen. Número de Siniestros'!AA24,"")</f>
        <v>-216.6284603564074</v>
      </c>
      <c r="AB24" s="92">
        <f>IFERROR('Gen. Siniestros Directos'!AB24/'Gen. Número de Siniestros'!AB24,"")</f>
        <v>-92.149927744159982</v>
      </c>
      <c r="AC24" s="92" t="str">
        <f>IFERROR('Gen. Siniestros Directos'!AC24/'Gen. Número de Siniestros'!AC24,"")</f>
        <v/>
      </c>
      <c r="AD24" s="92" t="str">
        <f>IFERROR('Gen. Siniestros Directos'!AD24/'Gen. Número de Siniestros'!AD24,"")</f>
        <v/>
      </c>
      <c r="AE24" s="92" t="str">
        <f>IFERROR('Gen. Siniestros Directos'!AE24/'Gen. Número de Siniestros'!AE24,"")</f>
        <v/>
      </c>
      <c r="AF24" s="92" t="str">
        <f>IFERROR('Gen. Siniestros Directos'!AF24/'Gen. Número de Siniestros'!AF24,"")</f>
        <v/>
      </c>
      <c r="AG24" s="92" t="str">
        <f>IFERROR('Gen. Siniestros Directos'!AG24/'Gen. Número de Siniestros'!AG24,"")</f>
        <v/>
      </c>
      <c r="AH24" s="92" t="str">
        <f>IFERROR('Gen. Siniestros Directos'!AH24/'Gen. Número de Siniestros'!AH24,"")</f>
        <v/>
      </c>
      <c r="AI24" s="92" t="str">
        <f>IFERROR('Gen. Siniestros Directos'!AI24/'Gen. Número de Siniestros'!AI24,"")</f>
        <v/>
      </c>
      <c r="AJ24" s="92" t="str">
        <f>IFERROR('Gen. Siniestros Directos'!AJ24/'Gen. Número de Siniestros'!AJ24,"")</f>
        <v/>
      </c>
      <c r="AK24" s="92" t="str">
        <f>IFERROR('Gen. Siniestros Directos'!AK24/'Gen. Número de Siniestros'!AK24,"")</f>
        <v/>
      </c>
      <c r="AL24" s="92" t="str">
        <f>IFERROR('Gen. Siniestros Directos'!AL24/'Gen. Número de Siniestros'!AL24,"")</f>
        <v/>
      </c>
      <c r="AM24" s="92" t="str">
        <f>IFERROR('Gen. Siniestros Directos'!AM24/'Gen. Número de Siniestros'!AM24,"")</f>
        <v/>
      </c>
      <c r="AN24" s="92" t="str">
        <f>IFERROR('Gen. Siniestros Directos'!AN24/'Gen. Número de Siniestros'!AN24,"")</f>
        <v/>
      </c>
      <c r="AO24" s="92" t="str">
        <f>IFERROR('Gen. Siniestros Directos'!AO24/'Gen. Número de Siniestros'!AO24,"")</f>
        <v/>
      </c>
      <c r="AP24" s="92" t="str">
        <f>IFERROR('Gen. Siniestros Directos'!AP24/'Gen. Número de Siniestros'!AP24,"")</f>
        <v/>
      </c>
      <c r="AQ24" s="92">
        <f>IFERROR('Gen. Siniestros Directos'!AQ24/'Gen. Número de Siniestros'!AQ24,"")</f>
        <v>-11.215305383066053</v>
      </c>
      <c r="AS24" s="92">
        <f>IFERROR('Gen. Siniestros Directos'!AS24/'Gen. Número de Siniestros'!AS24,"")</f>
        <v>-8.0521727149693838</v>
      </c>
      <c r="AT24" s="71">
        <f t="shared" si="0"/>
        <v>0.39282970945422591</v>
      </c>
    </row>
    <row r="25" spans="2:46">
      <c r="B25" s="73" t="s">
        <v>308</v>
      </c>
      <c r="C25" s="92">
        <f>IFERROR('Gen. Siniestros Directos'!C25/'Gen. Número de Siniestros'!C25,"")</f>
        <v>-66.370009492168279</v>
      </c>
      <c r="D25" s="92" t="str">
        <f>IFERROR('Gen. Siniestros Directos'!D25/'Gen. Número de Siniestros'!D25,"")</f>
        <v/>
      </c>
      <c r="E25" s="92">
        <f>IFERROR('Gen. Siniestros Directos'!E25/'Gen. Número de Siniestros'!E25,"")</f>
        <v>-46.615843347867504</v>
      </c>
      <c r="F25" s="92" t="str">
        <f>IFERROR('Gen. Siniestros Directos'!F25/'Gen. Número de Siniestros'!F25,"")</f>
        <v/>
      </c>
      <c r="G25" s="92" t="str">
        <f>IFERROR('Gen. Siniestros Directos'!G25/'Gen. Número de Siniestros'!G25,"")</f>
        <v/>
      </c>
      <c r="H25" s="92">
        <f>IFERROR('Gen. Siniestros Directos'!H25/'Gen. Número de Siniestros'!H25,"")</f>
        <v>-46.737704430548163</v>
      </c>
      <c r="I25" s="92">
        <f>IFERROR('Gen. Siniestros Directos'!I25/'Gen. Número de Siniestros'!I25,"")</f>
        <v>127.94674472524279</v>
      </c>
      <c r="J25" s="92">
        <f>IFERROR('Gen. Siniestros Directos'!J25/'Gen. Número de Siniestros'!J25,"")</f>
        <v>-43.85986195057842</v>
      </c>
      <c r="K25" s="92" t="str">
        <f>IFERROR('Gen. Siniestros Directos'!K25/'Gen. Número de Siniestros'!K25,"")</f>
        <v/>
      </c>
      <c r="L25" s="92" t="str">
        <f>IFERROR('Gen. Siniestros Directos'!L25/'Gen. Número de Siniestros'!L25,"")</f>
        <v/>
      </c>
      <c r="M25" s="92" t="str">
        <f>IFERROR('Gen. Siniestros Directos'!M25/'Gen. Número de Siniestros'!M25,"")</f>
        <v/>
      </c>
      <c r="N25" s="92" t="str">
        <f>IFERROR('Gen. Siniestros Directos'!N25/'Gen. Número de Siniestros'!N25,"")</f>
        <v/>
      </c>
      <c r="O25" s="92" t="str">
        <f>IFERROR('Gen. Siniestros Directos'!O25/'Gen. Número de Siniestros'!O25,"")</f>
        <v/>
      </c>
      <c r="P25" s="92">
        <f>IFERROR('Gen. Siniestros Directos'!P25/'Gen. Número de Siniestros'!P25,"")</f>
        <v>-18.448495904685249</v>
      </c>
      <c r="Q25" s="92" t="str">
        <f>IFERROR('Gen. Siniestros Directos'!Q25/'Gen. Número de Siniestros'!Q25,"")</f>
        <v/>
      </c>
      <c r="R25" s="92">
        <f>IFERROR('Gen. Siniestros Directos'!R25/'Gen. Número de Siniestros'!R25,"")</f>
        <v>-28.902879361692708</v>
      </c>
      <c r="S25" s="92" t="str">
        <f>IFERROR('Gen. Siniestros Directos'!S25/'Gen. Número de Siniestros'!S25,"")</f>
        <v/>
      </c>
      <c r="T25" s="92">
        <f>IFERROR('Gen. Siniestros Directos'!T25/'Gen. Número de Siniestros'!T25,"")</f>
        <v>-39.089845213935696</v>
      </c>
      <c r="U25" s="92" t="str">
        <f>IFERROR('Gen. Siniestros Directos'!U25/'Gen. Número de Siniestros'!U25,"")</f>
        <v/>
      </c>
      <c r="V25" s="92">
        <f>IFERROR('Gen. Siniestros Directos'!V25/'Gen. Número de Siniestros'!V25,"")</f>
        <v>-62.341483425631495</v>
      </c>
      <c r="W25" s="92" t="str">
        <f>IFERROR('Gen. Siniestros Directos'!W25/'Gen. Número de Siniestros'!W25,"")</f>
        <v/>
      </c>
      <c r="X25" s="92">
        <f>IFERROR('Gen. Siniestros Directos'!X25/'Gen. Número de Siniestros'!X25,"")</f>
        <v>-73.970184767467344</v>
      </c>
      <c r="Y25" s="92">
        <f>IFERROR('Gen. Siniestros Directos'!Y25/'Gen. Número de Siniestros'!Y25,"")</f>
        <v>-1935.2916877285786</v>
      </c>
      <c r="Z25" s="92" t="str">
        <f>IFERROR('Gen. Siniestros Directos'!Z25/'Gen. Número de Siniestros'!Z25,"")</f>
        <v/>
      </c>
      <c r="AA25" s="92">
        <f>IFERROR('Gen. Siniestros Directos'!AA25/'Gen. Número de Siniestros'!AA25,"")</f>
        <v>-91.048820739337003</v>
      </c>
      <c r="AB25" s="92">
        <f>IFERROR('Gen. Siniestros Directos'!AB25/'Gen. Número de Siniestros'!AB25,"")</f>
        <v>-1927.6972800067217</v>
      </c>
      <c r="AC25" s="92" t="str">
        <f>IFERROR('Gen. Siniestros Directos'!AC25/'Gen. Número de Siniestros'!AC25,"")</f>
        <v/>
      </c>
      <c r="AD25" s="92" t="str">
        <f>IFERROR('Gen. Siniestros Directos'!AD25/'Gen. Número de Siniestros'!AD25,"")</f>
        <v/>
      </c>
      <c r="AE25" s="92" t="str">
        <f>IFERROR('Gen. Siniestros Directos'!AE25/'Gen. Número de Siniestros'!AE25,"")</f>
        <v/>
      </c>
      <c r="AF25" s="92" t="str">
        <f>IFERROR('Gen. Siniestros Directos'!AF25/'Gen. Número de Siniestros'!AF25,"")</f>
        <v/>
      </c>
      <c r="AG25" s="92" t="str">
        <f>IFERROR('Gen. Siniestros Directos'!AG25/'Gen. Número de Siniestros'!AG25,"")</f>
        <v/>
      </c>
      <c r="AH25" s="92" t="str">
        <f>IFERROR('Gen. Siniestros Directos'!AH25/'Gen. Número de Siniestros'!AH25,"")</f>
        <v/>
      </c>
      <c r="AI25" s="92" t="str">
        <f>IFERROR('Gen. Siniestros Directos'!AI25/'Gen. Número de Siniestros'!AI25,"")</f>
        <v/>
      </c>
      <c r="AJ25" s="92" t="str">
        <f>IFERROR('Gen. Siniestros Directos'!AJ25/'Gen. Número de Siniestros'!AJ25,"")</f>
        <v/>
      </c>
      <c r="AK25" s="92" t="str">
        <f>IFERROR('Gen. Siniestros Directos'!AK25/'Gen. Número de Siniestros'!AK25,"")</f>
        <v/>
      </c>
      <c r="AL25" s="92" t="str">
        <f>IFERROR('Gen. Siniestros Directos'!AL25/'Gen. Número de Siniestros'!AL25,"")</f>
        <v/>
      </c>
      <c r="AM25" s="92" t="str">
        <f>IFERROR('Gen. Siniestros Directos'!AM25/'Gen. Número de Siniestros'!AM25,"")</f>
        <v/>
      </c>
      <c r="AN25" s="92" t="str">
        <f>IFERROR('Gen. Siniestros Directos'!AN25/'Gen. Número de Siniestros'!AN25,"")</f>
        <v/>
      </c>
      <c r="AO25" s="92" t="str">
        <f>IFERROR('Gen. Siniestros Directos'!AO25/'Gen. Número de Siniestros'!AO25,"")</f>
        <v/>
      </c>
      <c r="AP25" s="92" t="str">
        <f>IFERROR('Gen. Siniestros Directos'!AP25/'Gen. Número de Siniestros'!AP25,"")</f>
        <v/>
      </c>
      <c r="AQ25" s="92">
        <f>IFERROR('Gen. Siniestros Directos'!AQ25/'Gen. Número de Siniestros'!AQ25,"")</f>
        <v>-233.62562241932574</v>
      </c>
      <c r="AS25" s="92">
        <f>IFERROR('Gen. Siniestros Directos'!AS25/'Gen. Número de Siniestros'!AS25,"")</f>
        <v>-15.501903636297895</v>
      </c>
      <c r="AT25" s="71">
        <f t="shared" si="0"/>
        <v>14.07076988095117</v>
      </c>
    </row>
    <row r="26" spans="2:46">
      <c r="B26" s="73" t="s">
        <v>309</v>
      </c>
      <c r="C26" s="92">
        <f>IFERROR('Gen. Siniestros Directos'!C26/'Gen. Número de Siniestros'!C26,"")</f>
        <v>-7.5403249455006467</v>
      </c>
      <c r="D26" s="92" t="str">
        <f>IFERROR('Gen. Siniestros Directos'!D26/'Gen. Número de Siniestros'!D26,"")</f>
        <v/>
      </c>
      <c r="E26" s="92">
        <f>IFERROR('Gen. Siniestros Directos'!E26/'Gen. Número de Siniestros'!E26,"")</f>
        <v>-21.799815476806518</v>
      </c>
      <c r="F26" s="92" t="str">
        <f>IFERROR('Gen. Siniestros Directos'!F26/'Gen. Número de Siniestros'!F26,"")</f>
        <v/>
      </c>
      <c r="G26" s="92" t="str">
        <f>IFERROR('Gen. Siniestros Directos'!G26/'Gen. Número de Siniestros'!G26,"")</f>
        <v/>
      </c>
      <c r="H26" s="92">
        <f>IFERROR('Gen. Siniestros Directos'!H26/'Gen. Número de Siniestros'!H26,"")</f>
        <v>21.025431159445908</v>
      </c>
      <c r="I26" s="92">
        <f>IFERROR('Gen. Siniestros Directos'!I26/'Gen. Número de Siniestros'!I26,"")</f>
        <v>-843.68644090149382</v>
      </c>
      <c r="J26" s="92">
        <f>IFERROR('Gen. Siniestros Directos'!J26/'Gen. Número de Siniestros'!J26,"")</f>
        <v>-89.309851164526208</v>
      </c>
      <c r="K26" s="92" t="str">
        <f>IFERROR('Gen. Siniestros Directos'!K26/'Gen. Número de Siniestros'!K26,"")</f>
        <v/>
      </c>
      <c r="L26" s="92" t="str">
        <f>IFERROR('Gen. Siniestros Directos'!L26/'Gen. Número de Siniestros'!L26,"")</f>
        <v/>
      </c>
      <c r="M26" s="92" t="str">
        <f>IFERROR('Gen. Siniestros Directos'!M26/'Gen. Número de Siniestros'!M26,"")</f>
        <v/>
      </c>
      <c r="N26" s="92" t="str">
        <f>IFERROR('Gen. Siniestros Directos'!N26/'Gen. Número de Siniestros'!N26,"")</f>
        <v/>
      </c>
      <c r="O26" s="92" t="str">
        <f>IFERROR('Gen. Siniestros Directos'!O26/'Gen. Número de Siniestros'!O26,"")</f>
        <v/>
      </c>
      <c r="P26" s="92">
        <f>IFERROR('Gen. Siniestros Directos'!P26/'Gen. Número de Siniestros'!P26,"")</f>
        <v>-33.749017242431187</v>
      </c>
      <c r="Q26" s="92" t="str">
        <f>IFERROR('Gen. Siniestros Directos'!Q26/'Gen. Número de Siniestros'!Q26,"")</f>
        <v/>
      </c>
      <c r="R26" s="92">
        <f>IFERROR('Gen. Siniestros Directos'!R26/'Gen. Número de Siniestros'!R26,"")</f>
        <v>-7.3728259154800444</v>
      </c>
      <c r="S26" s="92" t="str">
        <f>IFERROR('Gen. Siniestros Directos'!S26/'Gen. Número de Siniestros'!S26,"")</f>
        <v/>
      </c>
      <c r="T26" s="92">
        <f>IFERROR('Gen. Siniestros Directos'!T26/'Gen. Número de Siniestros'!T26,"")</f>
        <v>-60.918333054831798</v>
      </c>
      <c r="U26" s="92" t="str">
        <f>IFERROR('Gen. Siniestros Directos'!U26/'Gen. Número de Siniestros'!U26,"")</f>
        <v/>
      </c>
      <c r="V26" s="92">
        <f>IFERROR('Gen. Siniestros Directos'!V26/'Gen. Número de Siniestros'!V26,"")</f>
        <v>35.463775398598237</v>
      </c>
      <c r="W26" s="92" t="str">
        <f>IFERROR('Gen. Siniestros Directos'!W26/'Gen. Número de Siniestros'!W26,"")</f>
        <v/>
      </c>
      <c r="X26" s="92">
        <f>IFERROR('Gen. Siniestros Directos'!X26/'Gen. Número de Siniestros'!X26,"")</f>
        <v>-31.44423388322809</v>
      </c>
      <c r="Y26" s="92">
        <f>IFERROR('Gen. Siniestros Directos'!Y26/'Gen. Número de Siniestros'!Y26,"")</f>
        <v>-6.5625509003333296</v>
      </c>
      <c r="Z26" s="92" t="str">
        <f>IFERROR('Gen. Siniestros Directos'!Z26/'Gen. Número de Siniestros'!Z26,"")</f>
        <v/>
      </c>
      <c r="AA26" s="92">
        <f>IFERROR('Gen. Siniestros Directos'!AA26/'Gen. Número de Siniestros'!AA26,"")</f>
        <v>101.11652441999419</v>
      </c>
      <c r="AB26" s="92">
        <f>IFERROR('Gen. Siniestros Directos'!AB26/'Gen. Número de Siniestros'!AB26,"")</f>
        <v>-8.3699065595318629</v>
      </c>
      <c r="AC26" s="92" t="str">
        <f>IFERROR('Gen. Siniestros Directos'!AC26/'Gen. Número de Siniestros'!AC26,"")</f>
        <v/>
      </c>
      <c r="AD26" s="92" t="str">
        <f>IFERROR('Gen. Siniestros Directos'!AD26/'Gen. Número de Siniestros'!AD26,"")</f>
        <v/>
      </c>
      <c r="AE26" s="92" t="str">
        <f>IFERROR('Gen. Siniestros Directos'!AE26/'Gen. Número de Siniestros'!AE26,"")</f>
        <v/>
      </c>
      <c r="AF26" s="92" t="str">
        <f>IFERROR('Gen. Siniestros Directos'!AF26/'Gen. Número de Siniestros'!AF26,"")</f>
        <v/>
      </c>
      <c r="AG26" s="92" t="str">
        <f>IFERROR('Gen. Siniestros Directos'!AG26/'Gen. Número de Siniestros'!AG26,"")</f>
        <v/>
      </c>
      <c r="AH26" s="92" t="str">
        <f>IFERROR('Gen. Siniestros Directos'!AH26/'Gen. Número de Siniestros'!AH26,"")</f>
        <v/>
      </c>
      <c r="AI26" s="92" t="str">
        <f>IFERROR('Gen. Siniestros Directos'!AI26/'Gen. Número de Siniestros'!AI26,"")</f>
        <v/>
      </c>
      <c r="AJ26" s="92" t="str">
        <f>IFERROR('Gen. Siniestros Directos'!AJ26/'Gen. Número de Siniestros'!AJ26,"")</f>
        <v/>
      </c>
      <c r="AK26" s="92" t="str">
        <f>IFERROR('Gen. Siniestros Directos'!AK26/'Gen. Número de Siniestros'!AK26,"")</f>
        <v/>
      </c>
      <c r="AL26" s="92" t="str">
        <f>IFERROR('Gen. Siniestros Directos'!AL26/'Gen. Número de Siniestros'!AL26,"")</f>
        <v/>
      </c>
      <c r="AM26" s="92" t="str">
        <f>IFERROR('Gen. Siniestros Directos'!AM26/'Gen. Número de Siniestros'!AM26,"")</f>
        <v/>
      </c>
      <c r="AN26" s="92" t="str">
        <f>IFERROR('Gen. Siniestros Directos'!AN26/'Gen. Número de Siniestros'!AN26,"")</f>
        <v/>
      </c>
      <c r="AO26" s="92" t="str">
        <f>IFERROR('Gen. Siniestros Directos'!AO26/'Gen. Número de Siniestros'!AO26,"")</f>
        <v/>
      </c>
      <c r="AP26" s="92" t="str">
        <f>IFERROR('Gen. Siniestros Directos'!AP26/'Gen. Número de Siniestros'!AP26,"")</f>
        <v/>
      </c>
      <c r="AQ26" s="92">
        <f>IFERROR('Gen. Siniestros Directos'!AQ26/'Gen. Número de Siniestros'!AQ26,"")</f>
        <v>-112.268492011314</v>
      </c>
      <c r="AS26" s="92">
        <f>IFERROR('Gen. Siniestros Directos'!AS26/'Gen. Número de Siniestros'!AS26,"")</f>
        <v>-14.093772457323206</v>
      </c>
      <c r="AT26" s="71">
        <f t="shared" si="0"/>
        <v>6.9658226604175546</v>
      </c>
    </row>
    <row r="27" spans="2:46">
      <c r="B27" s="73" t="s">
        <v>310</v>
      </c>
      <c r="C27" s="92" t="str">
        <f>IFERROR('Gen. Siniestros Directos'!C27/'Gen. Número de Siniestros'!C27,"")</f>
        <v/>
      </c>
      <c r="D27" s="92" t="str">
        <f>IFERROR('Gen. Siniestros Directos'!D27/'Gen. Número de Siniestros'!D27,"")</f>
        <v/>
      </c>
      <c r="E27" s="92">
        <f>IFERROR('Gen. Siniestros Directos'!E27/'Gen. Número de Siniestros'!E27,"")</f>
        <v>-445.98593658762059</v>
      </c>
      <c r="F27" s="92" t="str">
        <f>IFERROR('Gen. Siniestros Directos'!F27/'Gen. Número de Siniestros'!F27,"")</f>
        <v/>
      </c>
      <c r="G27" s="92" t="str">
        <f>IFERROR('Gen. Siniestros Directos'!G27/'Gen. Número de Siniestros'!G27,"")</f>
        <v/>
      </c>
      <c r="H27" s="92" t="str">
        <f>IFERROR('Gen. Siniestros Directos'!H27/'Gen. Número de Siniestros'!H27,"")</f>
        <v/>
      </c>
      <c r="I27" s="92">
        <f>IFERROR('Gen. Siniestros Directos'!I27/'Gen. Número de Siniestros'!I27,"")</f>
        <v>-1009.1480907563738</v>
      </c>
      <c r="J27" s="92">
        <f>IFERROR('Gen. Siniestros Directos'!J27/'Gen. Número de Siniestros'!J27,"")</f>
        <v>-161.87884530457413</v>
      </c>
      <c r="K27" s="92" t="str">
        <f>IFERROR('Gen. Siniestros Directos'!K27/'Gen. Número de Siniestros'!K27,"")</f>
        <v/>
      </c>
      <c r="L27" s="92">
        <f>IFERROR('Gen. Siniestros Directos'!L27/'Gen. Número de Siniestros'!L27,"")</f>
        <v>30.73712532085051</v>
      </c>
      <c r="M27" s="92" t="str">
        <f>IFERROR('Gen. Siniestros Directos'!M27/'Gen. Número de Siniestros'!M27,"")</f>
        <v/>
      </c>
      <c r="N27" s="92" t="str">
        <f>IFERROR('Gen. Siniestros Directos'!N27/'Gen. Número de Siniestros'!N27,"")</f>
        <v/>
      </c>
      <c r="O27" s="92" t="str">
        <f>IFERROR('Gen. Siniestros Directos'!O27/'Gen. Número de Siniestros'!O27,"")</f>
        <v/>
      </c>
      <c r="P27" s="92">
        <f>IFERROR('Gen. Siniestros Directos'!P27/'Gen. Número de Siniestros'!P27,"")</f>
        <v>-145.86524696409367</v>
      </c>
      <c r="Q27" s="92" t="str">
        <f>IFERROR('Gen. Siniestros Directos'!Q27/'Gen. Número de Siniestros'!Q27,"")</f>
        <v/>
      </c>
      <c r="R27" s="92">
        <f>IFERROR('Gen. Siniestros Directos'!R27/'Gen. Número de Siniestros'!R27,"")</f>
        <v>-268.17924696698907</v>
      </c>
      <c r="S27" s="92" t="str">
        <f>IFERROR('Gen. Siniestros Directos'!S27/'Gen. Número de Siniestros'!S27,"")</f>
        <v/>
      </c>
      <c r="T27" s="92">
        <f>IFERROR('Gen. Siniestros Directos'!T27/'Gen. Número de Siniestros'!T27,"")</f>
        <v>-158.53659092925696</v>
      </c>
      <c r="U27" s="92" t="str">
        <f>IFERROR('Gen. Siniestros Directos'!U27/'Gen. Número de Siniestros'!U27,"")</f>
        <v/>
      </c>
      <c r="V27" s="92">
        <f>IFERROR('Gen. Siniestros Directos'!V27/'Gen. Número de Siniestros'!V27,"")</f>
        <v>-371.19918433955951</v>
      </c>
      <c r="W27" s="92" t="str">
        <f>IFERROR('Gen. Siniestros Directos'!W27/'Gen. Número de Siniestros'!W27,"")</f>
        <v/>
      </c>
      <c r="X27" s="92">
        <f>IFERROR('Gen. Siniestros Directos'!X27/'Gen. Número de Siniestros'!X27,"")</f>
        <v>20.933359732052995</v>
      </c>
      <c r="Y27" s="92">
        <f>IFERROR('Gen. Siniestros Directos'!Y27/'Gen. Número de Siniestros'!Y27,"")</f>
        <v>-313.20239091988464</v>
      </c>
      <c r="Z27" s="92" t="str">
        <f>IFERROR('Gen. Siniestros Directos'!Z27/'Gen. Número de Siniestros'!Z27,"")</f>
        <v/>
      </c>
      <c r="AA27" s="92">
        <f>IFERROR('Gen. Siniestros Directos'!AA27/'Gen. Número de Siniestros'!AA27,"")</f>
        <v>-132.01543239183511</v>
      </c>
      <c r="AB27" s="92">
        <f>IFERROR('Gen. Siniestros Directos'!AB27/'Gen. Número de Siniestros'!AB27,"")</f>
        <v>-224.71063639808028</v>
      </c>
      <c r="AC27" s="92" t="str">
        <f>IFERROR('Gen. Siniestros Directos'!AC27/'Gen. Número de Siniestros'!AC27,"")</f>
        <v/>
      </c>
      <c r="AD27" s="92" t="str">
        <f>IFERROR('Gen. Siniestros Directos'!AD27/'Gen. Número de Siniestros'!AD27,"")</f>
        <v/>
      </c>
      <c r="AE27" s="92" t="str">
        <f>IFERROR('Gen. Siniestros Directos'!AE27/'Gen. Número de Siniestros'!AE27,"")</f>
        <v/>
      </c>
      <c r="AF27" s="92" t="str">
        <f>IFERROR('Gen. Siniestros Directos'!AF27/'Gen. Número de Siniestros'!AF27,"")</f>
        <v/>
      </c>
      <c r="AG27" s="92" t="str">
        <f>IFERROR('Gen. Siniestros Directos'!AG27/'Gen. Número de Siniestros'!AG27,"")</f>
        <v/>
      </c>
      <c r="AH27" s="92" t="str">
        <f>IFERROR('Gen. Siniestros Directos'!AH27/'Gen. Número de Siniestros'!AH27,"")</f>
        <v/>
      </c>
      <c r="AI27" s="92" t="str">
        <f>IFERROR('Gen. Siniestros Directos'!AI27/'Gen. Número de Siniestros'!AI27,"")</f>
        <v/>
      </c>
      <c r="AJ27" s="92" t="str">
        <f>IFERROR('Gen. Siniestros Directos'!AJ27/'Gen. Número de Siniestros'!AJ27,"")</f>
        <v/>
      </c>
      <c r="AK27" s="92" t="str">
        <f>IFERROR('Gen. Siniestros Directos'!AK27/'Gen. Número de Siniestros'!AK27,"")</f>
        <v/>
      </c>
      <c r="AL27" s="92" t="str">
        <f>IFERROR('Gen. Siniestros Directos'!AL27/'Gen. Número de Siniestros'!AL27,"")</f>
        <v/>
      </c>
      <c r="AM27" s="92" t="str">
        <f>IFERROR('Gen. Siniestros Directos'!AM27/'Gen. Número de Siniestros'!AM27,"")</f>
        <v/>
      </c>
      <c r="AN27" s="92" t="str">
        <f>IFERROR('Gen. Siniestros Directos'!AN27/'Gen. Número de Siniestros'!AN27,"")</f>
        <v/>
      </c>
      <c r="AO27" s="92" t="str">
        <f>IFERROR('Gen. Siniestros Directos'!AO27/'Gen. Número de Siniestros'!AO27,"")</f>
        <v/>
      </c>
      <c r="AP27" s="92" t="str">
        <f>IFERROR('Gen. Siniestros Directos'!AP27/'Gen. Número de Siniestros'!AP27,"")</f>
        <v/>
      </c>
      <c r="AQ27" s="92">
        <f>IFERROR('Gen. Siniestros Directos'!AQ27/'Gen. Número de Siniestros'!AQ27,"")</f>
        <v>-307.40593048495145</v>
      </c>
      <c r="AS27" s="92">
        <f>IFERROR('Gen. Siniestros Directos'!AS27/'Gen. Número de Siniestros'!AS27,"")</f>
        <v>-263.59775740723899</v>
      </c>
      <c r="AT27" s="71">
        <f t="shared" si="0"/>
        <v>0.16619326927744726</v>
      </c>
    </row>
    <row r="28" spans="2:46">
      <c r="B28" s="73" t="s">
        <v>311</v>
      </c>
      <c r="C28" s="92">
        <f>IFERROR('Gen. Siniestros Directos'!C28/'Gen. Número de Siniestros'!C28,"")</f>
        <v>-32148.993835023488</v>
      </c>
      <c r="D28" s="92" t="str">
        <f>IFERROR('Gen. Siniestros Directos'!D28/'Gen. Número de Siniestros'!D28,"")</f>
        <v/>
      </c>
      <c r="E28" s="92">
        <f>IFERROR('Gen. Siniestros Directos'!E28/'Gen. Número de Siniestros'!E28,"")</f>
        <v>-2501.1205876945642</v>
      </c>
      <c r="F28" s="92" t="str">
        <f>IFERROR('Gen. Siniestros Directos'!F28/'Gen. Número de Siniestros'!F28,"")</f>
        <v/>
      </c>
      <c r="G28" s="92" t="str">
        <f>IFERROR('Gen. Siniestros Directos'!G28/'Gen. Número de Siniestros'!G28,"")</f>
        <v/>
      </c>
      <c r="H28" s="92">
        <f>IFERROR('Gen. Siniestros Directos'!H28/'Gen. Número de Siniestros'!H28,"")</f>
        <v>-752.74863199747051</v>
      </c>
      <c r="I28" s="92">
        <f>IFERROR('Gen. Siniestros Directos'!I28/'Gen. Número de Siniestros'!I28,"")</f>
        <v>-13066.871093061509</v>
      </c>
      <c r="J28" s="92" t="str">
        <f>IFERROR('Gen. Siniestros Directos'!J28/'Gen. Número de Siniestros'!J28,"")</f>
        <v/>
      </c>
      <c r="K28" s="92" t="str">
        <f>IFERROR('Gen. Siniestros Directos'!K28/'Gen. Número de Siniestros'!K28,"")</f>
        <v/>
      </c>
      <c r="L28" s="92">
        <f>IFERROR('Gen. Siniestros Directos'!L28/'Gen. Número de Siniestros'!L28,"")</f>
        <v>-123.95392127053266</v>
      </c>
      <c r="M28" s="92" t="str">
        <f>IFERROR('Gen. Siniestros Directos'!M28/'Gen. Número de Siniestros'!M28,"")</f>
        <v/>
      </c>
      <c r="N28" s="92" t="str">
        <f>IFERROR('Gen. Siniestros Directos'!N28/'Gen. Número de Siniestros'!N28,"")</f>
        <v/>
      </c>
      <c r="O28" s="92" t="str">
        <f>IFERROR('Gen. Siniestros Directos'!O28/'Gen. Número de Siniestros'!O28,"")</f>
        <v/>
      </c>
      <c r="P28" s="92">
        <f>IFERROR('Gen. Siniestros Directos'!P28/'Gen. Número de Siniestros'!P28,"")</f>
        <v>-67.573061992207656</v>
      </c>
      <c r="Q28" s="92" t="str">
        <f>IFERROR('Gen. Siniestros Directos'!Q28/'Gen. Número de Siniestros'!Q28,"")</f>
        <v/>
      </c>
      <c r="R28" s="92">
        <f>IFERROR('Gen. Siniestros Directos'!R28/'Gen. Número de Siniestros'!R28,"")</f>
        <v>-1188.4237441704154</v>
      </c>
      <c r="S28" s="92" t="str">
        <f>IFERROR('Gen. Siniestros Directos'!S28/'Gen. Número de Siniestros'!S28,"")</f>
        <v/>
      </c>
      <c r="T28" s="92">
        <f>IFERROR('Gen. Siniestros Directos'!T28/'Gen. Número de Siniestros'!T28,"")</f>
        <v>-460.84617574619057</v>
      </c>
      <c r="U28" s="92" t="str">
        <f>IFERROR('Gen. Siniestros Directos'!U28/'Gen. Número de Siniestros'!U28,"")</f>
        <v/>
      </c>
      <c r="V28" s="92">
        <f>IFERROR('Gen. Siniestros Directos'!V28/'Gen. Número de Siniestros'!V28,"")</f>
        <v>-17501.064591224469</v>
      </c>
      <c r="W28" s="92" t="str">
        <f>IFERROR('Gen. Siniestros Directos'!W28/'Gen. Número de Siniestros'!W28,"")</f>
        <v/>
      </c>
      <c r="X28" s="92">
        <f>IFERROR('Gen. Siniestros Directos'!X28/'Gen. Número de Siniestros'!X28,"")</f>
        <v>-63.591893471738047</v>
      </c>
      <c r="Y28" s="92">
        <f>IFERROR('Gen. Siniestros Directos'!Y28/'Gen. Número de Siniestros'!Y28,"")</f>
        <v>-2028.597471817895</v>
      </c>
      <c r="Z28" s="92" t="str">
        <f>IFERROR('Gen. Siniestros Directos'!Z28/'Gen. Número de Siniestros'!Z28,"")</f>
        <v/>
      </c>
      <c r="AA28" s="92">
        <f>IFERROR('Gen. Siniestros Directos'!AA28/'Gen. Número de Siniestros'!AA28,"")</f>
        <v>-419.18279463446021</v>
      </c>
      <c r="AB28" s="92">
        <f>IFERROR('Gen. Siniestros Directos'!AB28/'Gen. Número de Siniestros'!AB28,"")</f>
        <v>-1500.7315756455021</v>
      </c>
      <c r="AC28" s="92" t="str">
        <f>IFERROR('Gen. Siniestros Directos'!AC28/'Gen. Número de Siniestros'!AC28,"")</f>
        <v/>
      </c>
      <c r="AD28" s="92" t="str">
        <f>IFERROR('Gen. Siniestros Directos'!AD28/'Gen. Número de Siniestros'!AD28,"")</f>
        <v/>
      </c>
      <c r="AE28" s="92" t="str">
        <f>IFERROR('Gen. Siniestros Directos'!AE28/'Gen. Número de Siniestros'!AE28,"")</f>
        <v/>
      </c>
      <c r="AF28" s="92" t="str">
        <f>IFERROR('Gen. Siniestros Directos'!AF28/'Gen. Número de Siniestros'!AF28,"")</f>
        <v/>
      </c>
      <c r="AG28" s="92" t="str">
        <f>IFERROR('Gen. Siniestros Directos'!AG28/'Gen. Número de Siniestros'!AG28,"")</f>
        <v/>
      </c>
      <c r="AH28" s="92" t="str">
        <f>IFERROR('Gen. Siniestros Directos'!AH28/'Gen. Número de Siniestros'!AH28,"")</f>
        <v/>
      </c>
      <c r="AI28" s="92" t="str">
        <f>IFERROR('Gen. Siniestros Directos'!AI28/'Gen. Número de Siniestros'!AI28,"")</f>
        <v/>
      </c>
      <c r="AJ28" s="92" t="str">
        <f>IFERROR('Gen. Siniestros Directos'!AJ28/'Gen. Número de Siniestros'!AJ28,"")</f>
        <v/>
      </c>
      <c r="AK28" s="92" t="str">
        <f>IFERROR('Gen. Siniestros Directos'!AK28/'Gen. Número de Siniestros'!AK28,"")</f>
        <v/>
      </c>
      <c r="AL28" s="92" t="str">
        <f>IFERROR('Gen. Siniestros Directos'!AL28/'Gen. Número de Siniestros'!AL28,"")</f>
        <v/>
      </c>
      <c r="AM28" s="92" t="str">
        <f>IFERROR('Gen. Siniestros Directos'!AM28/'Gen. Número de Siniestros'!AM28,"")</f>
        <v/>
      </c>
      <c r="AN28" s="92" t="str">
        <f>IFERROR('Gen. Siniestros Directos'!AN28/'Gen. Número de Siniestros'!AN28,"")</f>
        <v/>
      </c>
      <c r="AO28" s="92" t="str">
        <f>IFERROR('Gen. Siniestros Directos'!AO28/'Gen. Número de Siniestros'!AO28,"")</f>
        <v/>
      </c>
      <c r="AP28" s="92" t="str">
        <f>IFERROR('Gen. Siniestros Directos'!AP28/'Gen. Número de Siniestros'!AP28,"")</f>
        <v/>
      </c>
      <c r="AQ28" s="92">
        <f>IFERROR('Gen. Siniestros Directos'!AQ28/'Gen. Número de Siniestros'!AQ28,"")</f>
        <v>-3169.6730998712324</v>
      </c>
      <c r="AS28" s="92">
        <f>IFERROR('Gen. Siniestros Directos'!AS28/'Gen. Número de Siniestros'!AS28,"")</f>
        <v>-6.7576395535330009</v>
      </c>
      <c r="AT28" s="71">
        <f t="shared" si="0"/>
        <v>468.05033551457728</v>
      </c>
    </row>
    <row r="29" spans="2:46">
      <c r="B29" s="73" t="s">
        <v>312</v>
      </c>
      <c r="C29" s="92" t="str">
        <f>IFERROR('Gen. Siniestros Directos'!C29/'Gen. Número de Siniestros'!C29,"")</f>
        <v/>
      </c>
      <c r="D29" s="92" t="str">
        <f>IFERROR('Gen. Siniestros Directos'!D29/'Gen. Número de Siniestros'!D29,"")</f>
        <v/>
      </c>
      <c r="E29" s="92">
        <f>IFERROR('Gen. Siniestros Directos'!E29/'Gen. Número de Siniestros'!E29,"")</f>
        <v>-223.64150910667436</v>
      </c>
      <c r="F29" s="92" t="str">
        <f>IFERROR('Gen. Siniestros Directos'!F29/'Gen. Número de Siniestros'!F29,"")</f>
        <v/>
      </c>
      <c r="G29" s="92" t="str">
        <f>IFERROR('Gen. Siniestros Directos'!G29/'Gen. Número de Siniestros'!G29,"")</f>
        <v/>
      </c>
      <c r="H29" s="92" t="str">
        <f>IFERROR('Gen. Siniestros Directos'!H29/'Gen. Número de Siniestros'!H29,"")</f>
        <v/>
      </c>
      <c r="I29" s="92">
        <f>IFERROR('Gen. Siniestros Directos'!I29/'Gen. Número de Siniestros'!I29,"")</f>
        <v>1597.7338938347204</v>
      </c>
      <c r="J29" s="92" t="str">
        <f>IFERROR('Gen. Siniestros Directos'!J29/'Gen. Número de Siniestros'!J29,"")</f>
        <v/>
      </c>
      <c r="K29" s="92" t="str">
        <f>IFERROR('Gen. Siniestros Directos'!K29/'Gen. Número de Siniestros'!K29,"")</f>
        <v/>
      </c>
      <c r="L29" s="92">
        <f>IFERROR('Gen. Siniestros Directos'!L29/'Gen. Número de Siniestros'!L29,"")</f>
        <v>18.075462625776936</v>
      </c>
      <c r="M29" s="92" t="str">
        <f>IFERROR('Gen. Siniestros Directos'!M29/'Gen. Número de Siniestros'!M29,"")</f>
        <v/>
      </c>
      <c r="N29" s="92" t="str">
        <f>IFERROR('Gen. Siniestros Directos'!N29/'Gen. Número de Siniestros'!N29,"")</f>
        <v/>
      </c>
      <c r="O29" s="92" t="str">
        <f>IFERROR('Gen. Siniestros Directos'!O29/'Gen. Número de Siniestros'!O29,"")</f>
        <v/>
      </c>
      <c r="P29" s="92">
        <f>IFERROR('Gen. Siniestros Directos'!P29/'Gen. Número de Siniestros'!P29,"")</f>
        <v>-6.0767142079323433</v>
      </c>
      <c r="Q29" s="92" t="str">
        <f>IFERROR('Gen. Siniestros Directos'!Q29/'Gen. Número de Siniestros'!Q29,"")</f>
        <v/>
      </c>
      <c r="R29" s="92">
        <f>IFERROR('Gen. Siniestros Directos'!R29/'Gen. Número de Siniestros'!R29,"")</f>
        <v>-2026.5952369167237</v>
      </c>
      <c r="S29" s="92" t="str">
        <f>IFERROR('Gen. Siniestros Directos'!S29/'Gen. Número de Siniestros'!S29,"")</f>
        <v/>
      </c>
      <c r="T29" s="92" t="str">
        <f>IFERROR('Gen. Siniestros Directos'!T29/'Gen. Número de Siniestros'!T29,"")</f>
        <v/>
      </c>
      <c r="U29" s="92" t="str">
        <f>IFERROR('Gen. Siniestros Directos'!U29/'Gen. Número de Siniestros'!U29,"")</f>
        <v/>
      </c>
      <c r="V29" s="92">
        <f>IFERROR('Gen. Siniestros Directos'!V29/'Gen. Número de Siniestros'!V29,"")</f>
        <v>539.0376959574603</v>
      </c>
      <c r="W29" s="92" t="str">
        <f>IFERROR('Gen. Siniestros Directos'!W29/'Gen. Número de Siniestros'!W29,"")</f>
        <v/>
      </c>
      <c r="X29" s="92" t="str">
        <f>IFERROR('Gen. Siniestros Directos'!X29/'Gen. Número de Siniestros'!X29,"")</f>
        <v/>
      </c>
      <c r="Y29" s="92">
        <f>IFERROR('Gen. Siniestros Directos'!Y29/'Gen. Número de Siniestros'!Y29,"")</f>
        <v>899.21232357464669</v>
      </c>
      <c r="Z29" s="92" t="str">
        <f>IFERROR('Gen. Siniestros Directos'!Z29/'Gen. Número de Siniestros'!Z29,"")</f>
        <v/>
      </c>
      <c r="AA29" s="92">
        <f>IFERROR('Gen. Siniestros Directos'!AA29/'Gen. Número de Siniestros'!AA29,"")</f>
        <v>73.6276790575657</v>
      </c>
      <c r="AB29" s="92">
        <f>IFERROR('Gen. Siniestros Directos'!AB29/'Gen. Número de Siniestros'!AB29,"")</f>
        <v>-413.11733746142426</v>
      </c>
      <c r="AC29" s="92" t="str">
        <f>IFERROR('Gen. Siniestros Directos'!AC29/'Gen. Número de Siniestros'!AC29,"")</f>
        <v/>
      </c>
      <c r="AD29" s="92" t="str">
        <f>IFERROR('Gen. Siniestros Directos'!AD29/'Gen. Número de Siniestros'!AD29,"")</f>
        <v/>
      </c>
      <c r="AE29" s="92" t="str">
        <f>IFERROR('Gen. Siniestros Directos'!AE29/'Gen. Número de Siniestros'!AE29,"")</f>
        <v/>
      </c>
      <c r="AF29" s="92" t="str">
        <f>IFERROR('Gen. Siniestros Directos'!AF29/'Gen. Número de Siniestros'!AF29,"")</f>
        <v/>
      </c>
      <c r="AG29" s="92" t="str">
        <f>IFERROR('Gen. Siniestros Directos'!AG29/'Gen. Número de Siniestros'!AG29,"")</f>
        <v/>
      </c>
      <c r="AH29" s="92" t="str">
        <f>IFERROR('Gen. Siniestros Directos'!AH29/'Gen. Número de Siniestros'!AH29,"")</f>
        <v/>
      </c>
      <c r="AI29" s="92" t="str">
        <f>IFERROR('Gen. Siniestros Directos'!AI29/'Gen. Número de Siniestros'!AI29,"")</f>
        <v/>
      </c>
      <c r="AJ29" s="92" t="str">
        <f>IFERROR('Gen. Siniestros Directos'!AJ29/'Gen. Número de Siniestros'!AJ29,"")</f>
        <v/>
      </c>
      <c r="AK29" s="92" t="str">
        <f>IFERROR('Gen. Siniestros Directos'!AK29/'Gen. Número de Siniestros'!AK29,"")</f>
        <v/>
      </c>
      <c r="AL29" s="92" t="str">
        <f>IFERROR('Gen. Siniestros Directos'!AL29/'Gen. Número de Siniestros'!AL29,"")</f>
        <v/>
      </c>
      <c r="AM29" s="92" t="str">
        <f>IFERROR('Gen. Siniestros Directos'!AM29/'Gen. Número de Siniestros'!AM29,"")</f>
        <v/>
      </c>
      <c r="AN29" s="92" t="str">
        <f>IFERROR('Gen. Siniestros Directos'!AN29/'Gen. Número de Siniestros'!AN29,"")</f>
        <v/>
      </c>
      <c r="AO29" s="92" t="str">
        <f>IFERROR('Gen. Siniestros Directos'!AO29/'Gen. Número de Siniestros'!AO29,"")</f>
        <v/>
      </c>
      <c r="AP29" s="92" t="str">
        <f>IFERROR('Gen. Siniestros Directos'!AP29/'Gen. Número de Siniestros'!AP29,"")</f>
        <v/>
      </c>
      <c r="AQ29" s="92">
        <f>IFERROR('Gen. Siniestros Directos'!AQ29/'Gen. Número de Siniestros'!AQ29,"")</f>
        <v>-307.90593226410414</v>
      </c>
      <c r="AS29" s="92">
        <f>IFERROR('Gen. Siniestros Directos'!AS29/'Gen. Número de Siniestros'!AS29,"")</f>
        <v>-740.45159845042804</v>
      </c>
      <c r="AT29" s="71">
        <f t="shared" si="0"/>
        <v>-0.58416467341218392</v>
      </c>
    </row>
    <row r="30" spans="2:46">
      <c r="B30" s="73" t="s">
        <v>313</v>
      </c>
      <c r="C30" s="92">
        <f>IFERROR('Gen. Siniestros Directos'!C30/'Gen. Número de Siniestros'!C30,"")</f>
        <v>-502.49233671095516</v>
      </c>
      <c r="D30" s="92" t="str">
        <f>IFERROR('Gen. Siniestros Directos'!D30/'Gen. Número de Siniestros'!D30,"")</f>
        <v/>
      </c>
      <c r="E30" s="92">
        <f>IFERROR('Gen. Siniestros Directos'!E30/'Gen. Número de Siniestros'!E30,"")</f>
        <v>-209.18887650161179</v>
      </c>
      <c r="F30" s="92" t="str">
        <f>IFERROR('Gen. Siniestros Directos'!F30/'Gen. Número de Siniestros'!F30,"")</f>
        <v/>
      </c>
      <c r="G30" s="92" t="str">
        <f>IFERROR('Gen. Siniestros Directos'!G30/'Gen. Número de Siniestros'!G30,"")</f>
        <v/>
      </c>
      <c r="H30" s="92">
        <f>IFERROR('Gen. Siniestros Directos'!H30/'Gen. Número de Siniestros'!H30,"")</f>
        <v>-300.89237100572046</v>
      </c>
      <c r="I30" s="92">
        <f>IFERROR('Gen. Siniestros Directos'!I30/'Gen. Número de Siniestros'!I30,"")</f>
        <v>-107.67937576456113</v>
      </c>
      <c r="J30" s="92" t="str">
        <f>IFERROR('Gen. Siniestros Directos'!J30/'Gen. Número de Siniestros'!J30,"")</f>
        <v/>
      </c>
      <c r="K30" s="92" t="str">
        <f>IFERROR('Gen. Siniestros Directos'!K30/'Gen. Número de Siniestros'!K30,"")</f>
        <v/>
      </c>
      <c r="L30" s="92">
        <f>IFERROR('Gen. Siniestros Directos'!L30/'Gen. Número de Siniestros'!L30,"")</f>
        <v>510.97432488810006</v>
      </c>
      <c r="M30" s="92" t="str">
        <f>IFERROR('Gen. Siniestros Directos'!M30/'Gen. Número de Siniestros'!M30,"")</f>
        <v/>
      </c>
      <c r="N30" s="92" t="str">
        <f>IFERROR('Gen. Siniestros Directos'!N30/'Gen. Número de Siniestros'!N30,"")</f>
        <v/>
      </c>
      <c r="O30" s="92" t="str">
        <f>IFERROR('Gen. Siniestros Directos'!O30/'Gen. Número de Siniestros'!O30,"")</f>
        <v/>
      </c>
      <c r="P30" s="92">
        <f>IFERROR('Gen. Siniestros Directos'!P30/'Gen. Número de Siniestros'!P30,"")</f>
        <v>-39.43525844259711</v>
      </c>
      <c r="Q30" s="92" t="str">
        <f>IFERROR('Gen. Siniestros Directos'!Q30/'Gen. Número de Siniestros'!Q30,"")</f>
        <v/>
      </c>
      <c r="R30" s="92">
        <f>IFERROR('Gen. Siniestros Directos'!R30/'Gen. Número de Siniestros'!R30,"")</f>
        <v>-26.537237481494994</v>
      </c>
      <c r="S30" s="92" t="str">
        <f>IFERROR('Gen. Siniestros Directos'!S30/'Gen. Número de Siniestros'!S30,"")</f>
        <v/>
      </c>
      <c r="T30" s="92">
        <f>IFERROR('Gen. Siniestros Directos'!T30/'Gen. Número de Siniestros'!T30,"")</f>
        <v>-18.401313026723319</v>
      </c>
      <c r="U30" s="92" t="str">
        <f>IFERROR('Gen. Siniestros Directos'!U30/'Gen. Número de Siniestros'!U30,"")</f>
        <v/>
      </c>
      <c r="V30" s="92">
        <f>IFERROR('Gen. Siniestros Directos'!V30/'Gen. Número de Siniestros'!V30,"")</f>
        <v>-12.372677986342152</v>
      </c>
      <c r="W30" s="92" t="str">
        <f>IFERROR('Gen. Siniestros Directos'!W30/'Gen. Número de Siniestros'!W30,"")</f>
        <v/>
      </c>
      <c r="X30" s="92" t="str">
        <f>IFERROR('Gen. Siniestros Directos'!X30/'Gen. Número de Siniestros'!X30,"")</f>
        <v/>
      </c>
      <c r="Y30" s="92">
        <f>IFERROR('Gen. Siniestros Directos'!Y30/'Gen. Número de Siniestros'!Y30,"")</f>
        <v>-70.956287289872265</v>
      </c>
      <c r="Z30" s="92" t="str">
        <f>IFERROR('Gen. Siniestros Directos'!Z30/'Gen. Número de Siniestros'!Z30,"")</f>
        <v/>
      </c>
      <c r="AA30" s="92">
        <f>IFERROR('Gen. Siniestros Directos'!AA30/'Gen. Número de Siniestros'!AA30,"")</f>
        <v>27.938153928105915</v>
      </c>
      <c r="AB30" s="92">
        <f>IFERROR('Gen. Siniestros Directos'!AB30/'Gen. Número de Siniestros'!AB30,"")</f>
        <v>-91.691604237219778</v>
      </c>
      <c r="AC30" s="92" t="str">
        <f>IFERROR('Gen. Siniestros Directos'!AC30/'Gen. Número de Siniestros'!AC30,"")</f>
        <v/>
      </c>
      <c r="AD30" s="92" t="str">
        <f>IFERROR('Gen. Siniestros Directos'!AD30/'Gen. Número de Siniestros'!AD30,"")</f>
        <v/>
      </c>
      <c r="AE30" s="92" t="str">
        <f>IFERROR('Gen. Siniestros Directos'!AE30/'Gen. Número de Siniestros'!AE30,"")</f>
        <v/>
      </c>
      <c r="AF30" s="92" t="str">
        <f>IFERROR('Gen. Siniestros Directos'!AF30/'Gen. Número de Siniestros'!AF30,"")</f>
        <v/>
      </c>
      <c r="AG30" s="92" t="str">
        <f>IFERROR('Gen. Siniestros Directos'!AG30/'Gen. Número de Siniestros'!AG30,"")</f>
        <v/>
      </c>
      <c r="AH30" s="92" t="str">
        <f>IFERROR('Gen. Siniestros Directos'!AH30/'Gen. Número de Siniestros'!AH30,"")</f>
        <v/>
      </c>
      <c r="AI30" s="92" t="str">
        <f>IFERROR('Gen. Siniestros Directos'!AI30/'Gen. Número de Siniestros'!AI30,"")</f>
        <v/>
      </c>
      <c r="AJ30" s="92" t="str">
        <f>IFERROR('Gen. Siniestros Directos'!AJ30/'Gen. Número de Siniestros'!AJ30,"")</f>
        <v/>
      </c>
      <c r="AK30" s="92" t="str">
        <f>IFERROR('Gen. Siniestros Directos'!AK30/'Gen. Número de Siniestros'!AK30,"")</f>
        <v/>
      </c>
      <c r="AL30" s="92" t="str">
        <f>IFERROR('Gen. Siniestros Directos'!AL30/'Gen. Número de Siniestros'!AL30,"")</f>
        <v/>
      </c>
      <c r="AM30" s="92" t="str">
        <f>IFERROR('Gen. Siniestros Directos'!AM30/'Gen. Número de Siniestros'!AM30,"")</f>
        <v/>
      </c>
      <c r="AN30" s="92" t="str">
        <f>IFERROR('Gen. Siniestros Directos'!AN30/'Gen. Número de Siniestros'!AN30,"")</f>
        <v/>
      </c>
      <c r="AO30" s="92" t="str">
        <f>IFERROR('Gen. Siniestros Directos'!AO30/'Gen. Número de Siniestros'!AO30,"")</f>
        <v/>
      </c>
      <c r="AP30" s="92" t="str">
        <f>IFERROR('Gen. Siniestros Directos'!AP30/'Gen. Número de Siniestros'!AP30,"")</f>
        <v/>
      </c>
      <c r="AQ30" s="92">
        <f>IFERROR('Gen. Siniestros Directos'!AQ30/'Gen. Número de Siniestros'!AQ30,"")</f>
        <v>-107.23799594036024</v>
      </c>
      <c r="AS30" s="92">
        <f>IFERROR('Gen. Siniestros Directos'!AS30/'Gen. Número de Siniestros'!AS30,"")</f>
        <v>-29.671709463764518</v>
      </c>
      <c r="AT30" s="71">
        <f t="shared" si="0"/>
        <v>2.6141495680025004</v>
      </c>
    </row>
    <row r="31" spans="2:46">
      <c r="B31" s="73" t="s">
        <v>314</v>
      </c>
      <c r="C31" s="92" t="str">
        <f>IFERROR('Gen. Siniestros Directos'!C31/'Gen. Número de Siniestros'!C31,"")</f>
        <v/>
      </c>
      <c r="D31" s="92" t="str">
        <f>IFERROR('Gen. Siniestros Directos'!D31/'Gen. Número de Siniestros'!D31,"")</f>
        <v/>
      </c>
      <c r="E31" s="92">
        <f>IFERROR('Gen. Siniestros Directos'!E31/'Gen. Número de Siniestros'!E31,"")</f>
        <v>-21.968021148708111</v>
      </c>
      <c r="F31" s="92" t="str">
        <f>IFERROR('Gen. Siniestros Directos'!F31/'Gen. Número de Siniestros'!F31,"")</f>
        <v/>
      </c>
      <c r="G31" s="92" t="str">
        <f>IFERROR('Gen. Siniestros Directos'!G31/'Gen. Número de Siniestros'!G31,"")</f>
        <v/>
      </c>
      <c r="H31" s="92">
        <f>IFERROR('Gen. Siniestros Directos'!H31/'Gen. Número de Siniestros'!H31,"")</f>
        <v>-17.960540584090332</v>
      </c>
      <c r="I31" s="92">
        <f>IFERROR('Gen. Siniestros Directos'!I31/'Gen. Número de Siniestros'!I31,"")</f>
        <v>-77.133415695500986</v>
      </c>
      <c r="J31" s="92">
        <f>IFERROR('Gen. Siniestros Directos'!J31/'Gen. Número de Siniestros'!J31,"")</f>
        <v>-216.58146008490016</v>
      </c>
      <c r="K31" s="92" t="str">
        <f>IFERROR('Gen. Siniestros Directos'!K31/'Gen. Número de Siniestros'!K31,"")</f>
        <v/>
      </c>
      <c r="L31" s="92">
        <f>IFERROR('Gen. Siniestros Directos'!L31/'Gen. Número de Siniestros'!L31,"")</f>
        <v>-110.14055915690686</v>
      </c>
      <c r="M31" s="92" t="str">
        <f>IFERROR('Gen. Siniestros Directos'!M31/'Gen. Número de Siniestros'!M31,"")</f>
        <v/>
      </c>
      <c r="N31" s="92" t="str">
        <f>IFERROR('Gen. Siniestros Directos'!N31/'Gen. Número de Siniestros'!N31,"")</f>
        <v/>
      </c>
      <c r="O31" s="92" t="str">
        <f>IFERROR('Gen. Siniestros Directos'!O31/'Gen. Número de Siniestros'!O31,"")</f>
        <v/>
      </c>
      <c r="P31" s="92">
        <f>IFERROR('Gen. Siniestros Directos'!P31/'Gen. Número de Siniestros'!P31,"")</f>
        <v>-14.708645543175068</v>
      </c>
      <c r="Q31" s="92" t="str">
        <f>IFERROR('Gen. Siniestros Directos'!Q31/'Gen. Número de Siniestros'!Q31,"")</f>
        <v/>
      </c>
      <c r="R31" s="92">
        <f>IFERROR('Gen. Siniestros Directos'!R31/'Gen. Número de Siniestros'!R31,"")</f>
        <v>-23.672538856655368</v>
      </c>
      <c r="S31" s="92" t="str">
        <f>IFERROR('Gen. Siniestros Directos'!S31/'Gen. Número de Siniestros'!S31,"")</f>
        <v/>
      </c>
      <c r="T31" s="92">
        <f>IFERROR('Gen. Siniestros Directos'!T31/'Gen. Número de Siniestros'!T31,"")</f>
        <v>-77.807335755218162</v>
      </c>
      <c r="U31" s="92" t="str">
        <f>IFERROR('Gen. Siniestros Directos'!U31/'Gen. Número de Siniestros'!U31,"")</f>
        <v/>
      </c>
      <c r="V31" s="92">
        <f>IFERROR('Gen. Siniestros Directos'!V31/'Gen. Número de Siniestros'!V31,"")</f>
        <v>-26.5157153911553</v>
      </c>
      <c r="W31" s="92" t="str">
        <f>IFERROR('Gen. Siniestros Directos'!W31/'Gen. Número de Siniestros'!W31,"")</f>
        <v/>
      </c>
      <c r="X31" s="92" t="str">
        <f>IFERROR('Gen. Siniestros Directos'!X31/'Gen. Número de Siniestros'!X31,"")</f>
        <v/>
      </c>
      <c r="Y31" s="92">
        <f>IFERROR('Gen. Siniestros Directos'!Y31/'Gen. Número de Siniestros'!Y31,"")</f>
        <v>-36.728096565338113</v>
      </c>
      <c r="Z31" s="92" t="str">
        <f>IFERROR('Gen. Siniestros Directos'!Z31/'Gen. Número de Siniestros'!Z31,"")</f>
        <v/>
      </c>
      <c r="AA31" s="92">
        <f>IFERROR('Gen. Siniestros Directos'!AA31/'Gen. Número de Siniestros'!AA31,"")</f>
        <v>-16.493836334511869</v>
      </c>
      <c r="AB31" s="92">
        <f>IFERROR('Gen. Siniestros Directos'!AB31/'Gen. Número de Siniestros'!AB31,"")</f>
        <v>-18.863025057285927</v>
      </c>
      <c r="AC31" s="92">
        <f>IFERROR('Gen. Siniestros Directos'!AC31/'Gen. Número de Siniestros'!AC31,"")</f>
        <v>-37.076469502001984</v>
      </c>
      <c r="AD31" s="92" t="str">
        <f>IFERROR('Gen. Siniestros Directos'!AD31/'Gen. Número de Siniestros'!AD31,"")</f>
        <v/>
      </c>
      <c r="AE31" s="92" t="str">
        <f>IFERROR('Gen. Siniestros Directos'!AE31/'Gen. Número de Siniestros'!AE31,"")</f>
        <v/>
      </c>
      <c r="AF31" s="92" t="str">
        <f>IFERROR('Gen. Siniestros Directos'!AF31/'Gen. Número de Siniestros'!AF31,"")</f>
        <v/>
      </c>
      <c r="AG31" s="92" t="str">
        <f>IFERROR('Gen. Siniestros Directos'!AG31/'Gen. Número de Siniestros'!AG31,"")</f>
        <v/>
      </c>
      <c r="AH31" s="92" t="str">
        <f>IFERROR('Gen. Siniestros Directos'!AH31/'Gen. Número de Siniestros'!AH31,"")</f>
        <v/>
      </c>
      <c r="AI31" s="92" t="str">
        <f>IFERROR('Gen. Siniestros Directos'!AI31/'Gen. Número de Siniestros'!AI31,"")</f>
        <v/>
      </c>
      <c r="AJ31" s="92" t="str">
        <f>IFERROR('Gen. Siniestros Directos'!AJ31/'Gen. Número de Siniestros'!AJ31,"")</f>
        <v/>
      </c>
      <c r="AK31" s="92" t="str">
        <f>IFERROR('Gen. Siniestros Directos'!AK31/'Gen. Número de Siniestros'!AK31,"")</f>
        <v/>
      </c>
      <c r="AL31" s="92" t="str">
        <f>IFERROR('Gen. Siniestros Directos'!AL31/'Gen. Número de Siniestros'!AL31,"")</f>
        <v/>
      </c>
      <c r="AM31" s="92" t="str">
        <f>IFERROR('Gen. Siniestros Directos'!AM31/'Gen. Número de Siniestros'!AM31,"")</f>
        <v/>
      </c>
      <c r="AN31" s="92" t="str">
        <f>IFERROR('Gen. Siniestros Directos'!AN31/'Gen. Número de Siniestros'!AN31,"")</f>
        <v/>
      </c>
      <c r="AO31" s="92" t="str">
        <f>IFERROR('Gen. Siniestros Directos'!AO31/'Gen. Número de Siniestros'!AO31,"")</f>
        <v/>
      </c>
      <c r="AP31" s="92" t="str">
        <f>IFERROR('Gen. Siniestros Directos'!AP31/'Gen. Número de Siniestros'!AP31,"")</f>
        <v/>
      </c>
      <c r="AQ31" s="92">
        <f>IFERROR('Gen. Siniestros Directos'!AQ31/'Gen. Número de Siniestros'!AQ31,"")</f>
        <v>-29.938811047362702</v>
      </c>
      <c r="AS31" s="92">
        <f>IFERROR('Gen. Siniestros Directos'!AS31/'Gen. Número de Siniestros'!AS31,"")</f>
        <v>-19.931563700808944</v>
      </c>
      <c r="AT31" s="71">
        <f t="shared" si="0"/>
        <v>0.50208039352916423</v>
      </c>
    </row>
    <row r="32" spans="2:46">
      <c r="B32" s="73" t="s">
        <v>315</v>
      </c>
      <c r="C32" s="92">
        <f>IFERROR('Gen. Siniestros Directos'!C32/'Gen. Número de Siniestros'!C32,"")</f>
        <v>-276.74389382389501</v>
      </c>
      <c r="D32" s="92" t="str">
        <f>IFERROR('Gen. Siniestros Directos'!D32/'Gen. Número de Siniestros'!D32,"")</f>
        <v/>
      </c>
      <c r="E32" s="92">
        <f>IFERROR('Gen. Siniestros Directos'!E32/'Gen. Número de Siniestros'!E32,"")</f>
        <v>-394.38168448607036</v>
      </c>
      <c r="F32" s="92" t="str">
        <f>IFERROR('Gen. Siniestros Directos'!F32/'Gen. Número de Siniestros'!F32,"")</f>
        <v/>
      </c>
      <c r="G32" s="92" t="str">
        <f>IFERROR('Gen. Siniestros Directos'!G32/'Gen. Número de Siniestros'!G32,"")</f>
        <v/>
      </c>
      <c r="H32" s="92">
        <f>IFERROR('Gen. Siniestros Directos'!H32/'Gen. Número de Siniestros'!H32,"")</f>
        <v>-538.21486948523386</v>
      </c>
      <c r="I32" s="92">
        <f>IFERROR('Gen. Siniestros Directos'!I32/'Gen. Número de Siniestros'!I32,"")</f>
        <v>-396.46109029475616</v>
      </c>
      <c r="J32" s="92">
        <f>IFERROR('Gen. Siniestros Directos'!J32/'Gen. Número de Siniestros'!J32,"")</f>
        <v>-445.08471269029513</v>
      </c>
      <c r="K32" s="92" t="str">
        <f>IFERROR('Gen. Siniestros Directos'!K32/'Gen. Número de Siniestros'!K32,"")</f>
        <v/>
      </c>
      <c r="L32" s="92">
        <f>IFERROR('Gen. Siniestros Directos'!L32/'Gen. Número de Siniestros'!L32,"")</f>
        <v>-582.72723584936205</v>
      </c>
      <c r="M32" s="92" t="str">
        <f>IFERROR('Gen. Siniestros Directos'!M32/'Gen. Número de Siniestros'!M32,"")</f>
        <v/>
      </c>
      <c r="N32" s="92" t="str">
        <f>IFERROR('Gen. Siniestros Directos'!N32/'Gen. Número de Siniestros'!N32,"")</f>
        <v/>
      </c>
      <c r="O32" s="92" t="str">
        <f>IFERROR('Gen. Siniestros Directos'!O32/'Gen. Número de Siniestros'!O32,"")</f>
        <v/>
      </c>
      <c r="P32" s="92">
        <f>IFERROR('Gen. Siniestros Directos'!P32/'Gen. Número de Siniestros'!P32,"")</f>
        <v>-285.3595807139742</v>
      </c>
      <c r="Q32" s="92" t="str">
        <f>IFERROR('Gen. Siniestros Directos'!Q32/'Gen. Número de Siniestros'!Q32,"")</f>
        <v/>
      </c>
      <c r="R32" s="92">
        <f>IFERROR('Gen. Siniestros Directos'!R32/'Gen. Número de Siniestros'!R32,"")</f>
        <v>-29.225800212782342</v>
      </c>
      <c r="S32" s="92" t="str">
        <f>IFERROR('Gen. Siniestros Directos'!S32/'Gen. Número de Siniestros'!S32,"")</f>
        <v/>
      </c>
      <c r="T32" s="92">
        <f>IFERROR('Gen. Siniestros Directos'!T32/'Gen. Número de Siniestros'!T32,"")</f>
        <v>-90.268745349819497</v>
      </c>
      <c r="U32" s="92" t="str">
        <f>IFERROR('Gen. Siniestros Directos'!U32/'Gen. Número de Siniestros'!U32,"")</f>
        <v/>
      </c>
      <c r="V32" s="92">
        <f>IFERROR('Gen. Siniestros Directos'!V32/'Gen. Número de Siniestros'!V32,"")</f>
        <v>-32.891220066005367</v>
      </c>
      <c r="W32" s="92" t="str">
        <f>IFERROR('Gen. Siniestros Directos'!W32/'Gen. Número de Siniestros'!W32,"")</f>
        <v/>
      </c>
      <c r="X32" s="92">
        <f>IFERROR('Gen. Siniestros Directos'!X32/'Gen. Número de Siniestros'!X32,"")</f>
        <v>-430.98266876913613</v>
      </c>
      <c r="Y32" s="92">
        <f>IFERROR('Gen. Siniestros Directos'!Y32/'Gen. Número de Siniestros'!Y32,"")</f>
        <v>-239.06539472567724</v>
      </c>
      <c r="Z32" s="92" t="str">
        <f>IFERROR('Gen. Siniestros Directos'!Z32/'Gen. Número de Siniestros'!Z32,"")</f>
        <v/>
      </c>
      <c r="AA32" s="92">
        <f>IFERROR('Gen. Siniestros Directos'!AA32/'Gen. Número de Siniestros'!AA32,"")</f>
        <v>-139.99189736776756</v>
      </c>
      <c r="AB32" s="92">
        <f>IFERROR('Gen. Siniestros Directos'!AB32/'Gen. Número de Siniestros'!AB32,"")</f>
        <v>-75.67349565178742</v>
      </c>
      <c r="AC32" s="92" t="str">
        <f>IFERROR('Gen. Siniestros Directos'!AC32/'Gen. Número de Siniestros'!AC32,"")</f>
        <v/>
      </c>
      <c r="AD32" s="92" t="str">
        <f>IFERROR('Gen. Siniestros Directos'!AD32/'Gen. Número de Siniestros'!AD32,"")</f>
        <v/>
      </c>
      <c r="AE32" s="92" t="str">
        <f>IFERROR('Gen. Siniestros Directos'!AE32/'Gen. Número de Siniestros'!AE32,"")</f>
        <v/>
      </c>
      <c r="AF32" s="92" t="str">
        <f>IFERROR('Gen. Siniestros Directos'!AF32/'Gen. Número de Siniestros'!AF32,"")</f>
        <v/>
      </c>
      <c r="AG32" s="92" t="str">
        <f>IFERROR('Gen. Siniestros Directos'!AG32/'Gen. Número de Siniestros'!AG32,"")</f>
        <v/>
      </c>
      <c r="AH32" s="92" t="str">
        <f>IFERROR('Gen. Siniestros Directos'!AH32/'Gen. Número de Siniestros'!AH32,"")</f>
        <v/>
      </c>
      <c r="AI32" s="92" t="str">
        <f>IFERROR('Gen. Siniestros Directos'!AI32/'Gen. Número de Siniestros'!AI32,"")</f>
        <v/>
      </c>
      <c r="AJ32" s="92" t="str">
        <f>IFERROR('Gen. Siniestros Directos'!AJ32/'Gen. Número de Siniestros'!AJ32,"")</f>
        <v/>
      </c>
      <c r="AK32" s="92" t="str">
        <f>IFERROR('Gen. Siniestros Directos'!AK32/'Gen. Número de Siniestros'!AK32,"")</f>
        <v/>
      </c>
      <c r="AL32" s="92" t="str">
        <f>IFERROR('Gen. Siniestros Directos'!AL32/'Gen. Número de Siniestros'!AL32,"")</f>
        <v/>
      </c>
      <c r="AM32" s="92" t="str">
        <f>IFERROR('Gen. Siniestros Directos'!AM32/'Gen. Número de Siniestros'!AM32,"")</f>
        <v/>
      </c>
      <c r="AN32" s="92" t="str">
        <f>IFERROR('Gen. Siniestros Directos'!AN32/'Gen. Número de Siniestros'!AN32,"")</f>
        <v/>
      </c>
      <c r="AO32" s="92" t="str">
        <f>IFERROR('Gen. Siniestros Directos'!AO32/'Gen. Número de Siniestros'!AO32,"")</f>
        <v/>
      </c>
      <c r="AP32" s="92" t="str">
        <f>IFERROR('Gen. Siniestros Directos'!AP32/'Gen. Número de Siniestros'!AP32,"")</f>
        <v/>
      </c>
      <c r="AQ32" s="92">
        <f>IFERROR('Gen. Siniestros Directos'!AQ32/'Gen. Número de Siniestros'!AQ32,"")</f>
        <v>-194.5721166217692</v>
      </c>
      <c r="AS32" s="92">
        <f>IFERROR('Gen. Siniestros Directos'!AS32/'Gen. Número de Siniestros'!AS32,"")</f>
        <v>-68.712148081134004</v>
      </c>
      <c r="AT32" s="71">
        <f t="shared" si="0"/>
        <v>1.8316989361476828</v>
      </c>
    </row>
    <row r="33" spans="2:46">
      <c r="B33" s="73" t="s">
        <v>316</v>
      </c>
      <c r="C33" s="92" t="str">
        <f>IFERROR('Gen. Siniestros Directos'!C33/'Gen. Número de Siniestros'!C33,"")</f>
        <v/>
      </c>
      <c r="D33" s="92" t="str">
        <f>IFERROR('Gen. Siniestros Directos'!D33/'Gen. Número de Siniestros'!D33,"")</f>
        <v/>
      </c>
      <c r="E33" s="92" t="str">
        <f>IFERROR('Gen. Siniestros Directos'!E33/'Gen. Número de Siniestros'!E33,"")</f>
        <v/>
      </c>
      <c r="F33" s="92" t="str">
        <f>IFERROR('Gen. Siniestros Directos'!F33/'Gen. Número de Siniestros'!F33,"")</f>
        <v/>
      </c>
      <c r="G33" s="92" t="str">
        <f>IFERROR('Gen. Siniestros Directos'!G33/'Gen. Número de Siniestros'!G33,"")</f>
        <v/>
      </c>
      <c r="H33" s="92" t="str">
        <f>IFERROR('Gen. Siniestros Directos'!H33/'Gen. Número de Siniestros'!H33,"")</f>
        <v/>
      </c>
      <c r="I33" s="92" t="str">
        <f>IFERROR('Gen. Siniestros Directos'!I33/'Gen. Número de Siniestros'!I33,"")</f>
        <v/>
      </c>
      <c r="J33" s="92" t="str">
        <f>IFERROR('Gen. Siniestros Directos'!J33/'Gen. Número de Siniestros'!J33,"")</f>
        <v/>
      </c>
      <c r="K33" s="92" t="str">
        <f>IFERROR('Gen. Siniestros Directos'!K33/'Gen. Número de Siniestros'!K33,"")</f>
        <v/>
      </c>
      <c r="L33" s="92" t="str">
        <f>IFERROR('Gen. Siniestros Directos'!L33/'Gen. Número de Siniestros'!L33,"")</f>
        <v/>
      </c>
      <c r="M33" s="92" t="str">
        <f>IFERROR('Gen. Siniestros Directos'!M33/'Gen. Número de Siniestros'!M33,"")</f>
        <v/>
      </c>
      <c r="N33" s="92" t="str">
        <f>IFERROR('Gen. Siniestros Directos'!N33/'Gen. Número de Siniestros'!N33,"")</f>
        <v/>
      </c>
      <c r="O33" s="92" t="str">
        <f>IFERROR('Gen. Siniestros Directos'!O33/'Gen. Número de Siniestros'!O33,"")</f>
        <v/>
      </c>
      <c r="P33" s="92" t="str">
        <f>IFERROR('Gen. Siniestros Directos'!P33/'Gen. Número de Siniestros'!P33,"")</f>
        <v/>
      </c>
      <c r="Q33" s="92" t="str">
        <f>IFERROR('Gen. Siniestros Directos'!Q33/'Gen. Número de Siniestros'!Q33,"")</f>
        <v/>
      </c>
      <c r="R33" s="92" t="str">
        <f>IFERROR('Gen. Siniestros Directos'!R33/'Gen. Número de Siniestros'!R33,"")</f>
        <v/>
      </c>
      <c r="S33" s="92" t="str">
        <f>IFERROR('Gen. Siniestros Directos'!S33/'Gen. Número de Siniestros'!S33,"")</f>
        <v/>
      </c>
      <c r="T33" s="92">
        <f>IFERROR('Gen. Siniestros Directos'!T33/'Gen. Número de Siniestros'!T33,"")</f>
        <v>-826.8888858443936</v>
      </c>
      <c r="U33" s="92" t="str">
        <f>IFERROR('Gen. Siniestros Directos'!U33/'Gen. Número de Siniestros'!U33,"")</f>
        <v/>
      </c>
      <c r="V33" s="92">
        <f>IFERROR('Gen. Siniestros Directos'!V33/'Gen. Número de Siniestros'!V33,"")</f>
        <v>-2.3939046329524905</v>
      </c>
      <c r="W33" s="92" t="str">
        <f>IFERROR('Gen. Siniestros Directos'!W33/'Gen. Número de Siniestros'!W33,"")</f>
        <v/>
      </c>
      <c r="X33" s="92" t="str">
        <f>IFERROR('Gen. Siniestros Directos'!X33/'Gen. Número de Siniestros'!X33,"")</f>
        <v/>
      </c>
      <c r="Y33" s="92" t="str">
        <f>IFERROR('Gen. Siniestros Directos'!Y33/'Gen. Número de Siniestros'!Y33,"")</f>
        <v/>
      </c>
      <c r="Z33" s="92" t="str">
        <f>IFERROR('Gen. Siniestros Directos'!Z33/'Gen. Número de Siniestros'!Z33,"")</f>
        <v/>
      </c>
      <c r="AA33" s="92">
        <f>IFERROR('Gen. Siniestros Directos'!AA33/'Gen. Número de Siniestros'!AA33,"")</f>
        <v>-32.48279958422016</v>
      </c>
      <c r="AB33" s="92" t="str">
        <f>IFERROR('Gen. Siniestros Directos'!AB33/'Gen. Número de Siniestros'!AB33,"")</f>
        <v/>
      </c>
      <c r="AC33" s="92" t="str">
        <f>IFERROR('Gen. Siniestros Directos'!AC33/'Gen. Número de Siniestros'!AC33,"")</f>
        <v/>
      </c>
      <c r="AD33" s="92">
        <f>IFERROR('Gen. Siniestros Directos'!AD33/'Gen. Número de Siniestros'!AD33,"")</f>
        <v>-112.32808009294551</v>
      </c>
      <c r="AE33" s="92" t="str">
        <f>IFERROR('Gen. Siniestros Directos'!AE33/'Gen. Número de Siniestros'!AE33,"")</f>
        <v/>
      </c>
      <c r="AF33" s="92" t="str">
        <f>IFERROR('Gen. Siniestros Directos'!AF33/'Gen. Número de Siniestros'!AF33,"")</f>
        <v/>
      </c>
      <c r="AG33" s="92" t="str">
        <f>IFERROR('Gen. Siniestros Directos'!AG33/'Gen. Número de Siniestros'!AG33,"")</f>
        <v/>
      </c>
      <c r="AH33" s="92" t="str">
        <f>IFERROR('Gen. Siniestros Directos'!AH33/'Gen. Número de Siniestros'!AH33,"")</f>
        <v/>
      </c>
      <c r="AI33" s="92" t="str">
        <f>IFERROR('Gen. Siniestros Directos'!AI33/'Gen. Número de Siniestros'!AI33,"")</f>
        <v/>
      </c>
      <c r="AJ33" s="92" t="str">
        <f>IFERROR('Gen. Siniestros Directos'!AJ33/'Gen. Número de Siniestros'!AJ33,"")</f>
        <v/>
      </c>
      <c r="AK33" s="92" t="str">
        <f>IFERROR('Gen. Siniestros Directos'!AK33/'Gen. Número de Siniestros'!AK33,"")</f>
        <v/>
      </c>
      <c r="AL33" s="92" t="str">
        <f>IFERROR('Gen. Siniestros Directos'!AL33/'Gen. Número de Siniestros'!AL33,"")</f>
        <v/>
      </c>
      <c r="AM33" s="92" t="str">
        <f>IFERROR('Gen. Siniestros Directos'!AM33/'Gen. Número de Siniestros'!AM33,"")</f>
        <v/>
      </c>
      <c r="AN33" s="92" t="str">
        <f>IFERROR('Gen. Siniestros Directos'!AN33/'Gen. Número de Siniestros'!AN33,"")</f>
        <v/>
      </c>
      <c r="AO33" s="92" t="str">
        <f>IFERROR('Gen. Siniestros Directos'!AO33/'Gen. Número de Siniestros'!AO33,"")</f>
        <v/>
      </c>
      <c r="AP33" s="92" t="str">
        <f>IFERROR('Gen. Siniestros Directos'!AP33/'Gen. Número de Siniestros'!AP33,"")</f>
        <v/>
      </c>
      <c r="AQ33" s="92">
        <f>IFERROR('Gen. Siniestros Directos'!AQ33/'Gen. Número de Siniestros'!AQ33,"")</f>
        <v>-81.689376967992246</v>
      </c>
      <c r="AS33" s="92">
        <f>IFERROR('Gen. Siniestros Directos'!AS33/'Gen. Número de Siniestros'!AS33,"")</f>
        <v>-83.831311670289026</v>
      </c>
      <c r="AT33" s="71">
        <f t="shared" si="0"/>
        <v>-2.555053308388E-2</v>
      </c>
    </row>
    <row r="34" spans="2:46">
      <c r="B34" s="73" t="s">
        <v>317</v>
      </c>
      <c r="C34" s="92">
        <f>IFERROR('Gen. Siniestros Directos'!C34/'Gen. Número de Siniestros'!C34,"")</f>
        <v>-57.487320796909827</v>
      </c>
      <c r="D34" s="92" t="str">
        <f>IFERROR('Gen. Siniestros Directos'!D34/'Gen. Número de Siniestros'!D34,"")</f>
        <v/>
      </c>
      <c r="E34" s="92">
        <f>IFERROR('Gen. Siniestros Directos'!E34/'Gen. Número de Siniestros'!E34,"")</f>
        <v>-75.642224464358364</v>
      </c>
      <c r="F34" s="92">
        <f>IFERROR('Gen. Siniestros Directos'!F34/'Gen. Número de Siniestros'!F34,"")</f>
        <v>-3.4133315844926502</v>
      </c>
      <c r="G34" s="92" t="str">
        <f>IFERROR('Gen. Siniestros Directos'!G34/'Gen. Número de Siniestros'!G34,"")</f>
        <v/>
      </c>
      <c r="H34" s="92">
        <f>IFERROR('Gen. Siniestros Directos'!H34/'Gen. Número de Siniestros'!H34,"")</f>
        <v>-33.903340683222879</v>
      </c>
      <c r="I34" s="92">
        <f>IFERROR('Gen. Siniestros Directos'!I34/'Gen. Número de Siniestros'!I34,"")</f>
        <v>-96.670845164331766</v>
      </c>
      <c r="J34" s="92">
        <f>IFERROR('Gen. Siniestros Directos'!J34/'Gen. Número de Siniestros'!J34,"")</f>
        <v>-33.800757516659054</v>
      </c>
      <c r="K34" s="92" t="str">
        <f>IFERROR('Gen. Siniestros Directos'!K34/'Gen. Número de Siniestros'!K34,"")</f>
        <v/>
      </c>
      <c r="L34" s="92">
        <f>IFERROR('Gen. Siniestros Directos'!L34/'Gen. Número de Siniestros'!L34,"")</f>
        <v>-245.31711997682396</v>
      </c>
      <c r="M34" s="92" t="str">
        <f>IFERROR('Gen. Siniestros Directos'!M34/'Gen. Número de Siniestros'!M34,"")</f>
        <v/>
      </c>
      <c r="N34" s="92" t="str">
        <f>IFERROR('Gen. Siniestros Directos'!N34/'Gen. Número de Siniestros'!N34,"")</f>
        <v/>
      </c>
      <c r="O34" s="92" t="str">
        <f>IFERROR('Gen. Siniestros Directos'!O34/'Gen. Número de Siniestros'!O34,"")</f>
        <v/>
      </c>
      <c r="P34" s="92">
        <f>IFERROR('Gen. Siniestros Directos'!P34/'Gen. Número de Siniestros'!P34,"")</f>
        <v>-23.564431438861863</v>
      </c>
      <c r="Q34" s="92" t="str">
        <f>IFERROR('Gen. Siniestros Directos'!Q34/'Gen. Número de Siniestros'!Q34,"")</f>
        <v/>
      </c>
      <c r="R34" s="92">
        <f>IFERROR('Gen. Siniestros Directos'!R34/'Gen. Número de Siniestros'!R34,"")</f>
        <v>-20.929103986075724</v>
      </c>
      <c r="S34" s="92" t="str">
        <f>IFERROR('Gen. Siniestros Directos'!S34/'Gen. Número de Siniestros'!S34,"")</f>
        <v/>
      </c>
      <c r="T34" s="92">
        <f>IFERROR('Gen. Siniestros Directos'!T34/'Gen. Número de Siniestros'!T34,"")</f>
        <v>-9.0772591207232391</v>
      </c>
      <c r="U34" s="92" t="str">
        <f>IFERROR('Gen. Siniestros Directos'!U34/'Gen. Número de Siniestros'!U34,"")</f>
        <v/>
      </c>
      <c r="V34" s="92">
        <f>IFERROR('Gen. Siniestros Directos'!V34/'Gen. Número de Siniestros'!V34,"")</f>
        <v>-29.112628936114103</v>
      </c>
      <c r="W34" s="92" t="str">
        <f>IFERROR('Gen. Siniestros Directos'!W34/'Gen. Número de Siniestros'!W34,"")</f>
        <v/>
      </c>
      <c r="X34" s="92">
        <f>IFERROR('Gen. Siniestros Directos'!X34/'Gen. Número de Siniestros'!X34,"")</f>
        <v>-52.701685039704145</v>
      </c>
      <c r="Y34" s="92">
        <f>IFERROR('Gen. Siniestros Directos'!Y34/'Gen. Número de Siniestros'!Y34,"")</f>
        <v>-11.484097614587084</v>
      </c>
      <c r="Z34" s="92" t="str">
        <f>IFERROR('Gen. Siniestros Directos'!Z34/'Gen. Número de Siniestros'!Z34,"")</f>
        <v/>
      </c>
      <c r="AA34" s="92">
        <f>IFERROR('Gen. Siniestros Directos'!AA34/'Gen. Número de Siniestros'!AA34,"")</f>
        <v>-835.68078644614309</v>
      </c>
      <c r="AB34" s="92">
        <f>IFERROR('Gen. Siniestros Directos'!AB34/'Gen. Número de Siniestros'!AB34,"")</f>
        <v>-17.130861409563423</v>
      </c>
      <c r="AC34" s="92">
        <f>IFERROR('Gen. Siniestros Directos'!AC34/'Gen. Número de Siniestros'!AC34,"")</f>
        <v>-51.221176487226082</v>
      </c>
      <c r="AD34" s="92" t="str">
        <f>IFERROR('Gen. Siniestros Directos'!AD34/'Gen. Número de Siniestros'!AD34,"")</f>
        <v/>
      </c>
      <c r="AE34" s="92" t="str">
        <f>IFERROR('Gen. Siniestros Directos'!AE34/'Gen. Número de Siniestros'!AE34,"")</f>
        <v/>
      </c>
      <c r="AF34" s="92" t="str">
        <f>IFERROR('Gen. Siniestros Directos'!AF34/'Gen. Número de Siniestros'!AF34,"")</f>
        <v/>
      </c>
      <c r="AG34" s="92" t="str">
        <f>IFERROR('Gen. Siniestros Directos'!AG34/'Gen. Número de Siniestros'!AG34,"")</f>
        <v/>
      </c>
      <c r="AH34" s="92" t="str">
        <f>IFERROR('Gen. Siniestros Directos'!AH34/'Gen. Número de Siniestros'!AH34,"")</f>
        <v/>
      </c>
      <c r="AI34" s="92" t="str">
        <f>IFERROR('Gen. Siniestros Directos'!AI34/'Gen. Número de Siniestros'!AI34,"")</f>
        <v/>
      </c>
      <c r="AJ34" s="92" t="str">
        <f>IFERROR('Gen. Siniestros Directos'!AJ34/'Gen. Número de Siniestros'!AJ34,"")</f>
        <v/>
      </c>
      <c r="AK34" s="92" t="str">
        <f>IFERROR('Gen. Siniestros Directos'!AK34/'Gen. Número de Siniestros'!AK34,"")</f>
        <v/>
      </c>
      <c r="AL34" s="92" t="str">
        <f>IFERROR('Gen. Siniestros Directos'!AL34/'Gen. Número de Siniestros'!AL34,"")</f>
        <v/>
      </c>
      <c r="AM34" s="92" t="str">
        <f>IFERROR('Gen. Siniestros Directos'!AM34/'Gen. Número de Siniestros'!AM34,"")</f>
        <v/>
      </c>
      <c r="AN34" s="92" t="str">
        <f>IFERROR('Gen. Siniestros Directos'!AN34/'Gen. Número de Siniestros'!AN34,"")</f>
        <v/>
      </c>
      <c r="AO34" s="92" t="str">
        <f>IFERROR('Gen. Siniestros Directos'!AO34/'Gen. Número de Siniestros'!AO34,"")</f>
        <v/>
      </c>
      <c r="AP34" s="92" t="str">
        <f>IFERROR('Gen. Siniestros Directos'!AP34/'Gen. Número de Siniestros'!AP34,"")</f>
        <v/>
      </c>
      <c r="AQ34" s="92">
        <f>IFERROR('Gen. Siniestros Directos'!AQ34/'Gen. Número de Siniestros'!AQ34,"")</f>
        <v>-19.78285673752023</v>
      </c>
      <c r="AS34" s="92">
        <f>IFERROR('Gen. Siniestros Directos'!AS34/'Gen. Número de Siniestros'!AS34,"")</f>
        <v>-21.000160689141435</v>
      </c>
      <c r="AT34" s="71">
        <f t="shared" si="0"/>
        <v>-5.7966411288016273E-2</v>
      </c>
    </row>
    <row r="35" spans="2:46">
      <c r="B35" s="73" t="s">
        <v>318</v>
      </c>
      <c r="C35" s="92" t="str">
        <f>IFERROR('Gen. Siniestros Directos'!C35/'Gen. Número de Siniestros'!C35,"")</f>
        <v/>
      </c>
      <c r="D35" s="92" t="str">
        <f>IFERROR('Gen. Siniestros Directos'!D35/'Gen. Número de Siniestros'!D35,"")</f>
        <v/>
      </c>
      <c r="E35" s="92">
        <f>IFERROR('Gen. Siniestros Directos'!E35/'Gen. Número de Siniestros'!E35,"")</f>
        <v>-49.062230219063125</v>
      </c>
      <c r="F35" s="92" t="str">
        <f>IFERROR('Gen. Siniestros Directos'!F35/'Gen. Número de Siniestros'!F35,"")</f>
        <v/>
      </c>
      <c r="G35" s="92" t="str">
        <f>IFERROR('Gen. Siniestros Directos'!G35/'Gen. Número de Siniestros'!G35,"")</f>
        <v/>
      </c>
      <c r="H35" s="92" t="str">
        <f>IFERROR('Gen. Siniestros Directos'!H35/'Gen. Número de Siniestros'!H35,"")</f>
        <v/>
      </c>
      <c r="I35" s="92">
        <f>IFERROR('Gen. Siniestros Directos'!I35/'Gen. Número de Siniestros'!I35,"")</f>
        <v>-39.2232092814927</v>
      </c>
      <c r="J35" s="92" t="str">
        <f>IFERROR('Gen. Siniestros Directos'!J35/'Gen. Número de Siniestros'!J35,"")</f>
        <v/>
      </c>
      <c r="K35" s="92" t="str">
        <f>IFERROR('Gen. Siniestros Directos'!K35/'Gen. Número de Siniestros'!K35,"")</f>
        <v/>
      </c>
      <c r="L35" s="92">
        <f>IFERROR('Gen. Siniestros Directos'!L35/'Gen. Número de Siniestros'!L35,"")</f>
        <v>-39.116576186095209</v>
      </c>
      <c r="M35" s="92" t="str">
        <f>IFERROR('Gen. Siniestros Directos'!M35/'Gen. Número de Siniestros'!M35,"")</f>
        <v/>
      </c>
      <c r="N35" s="92" t="str">
        <f>IFERROR('Gen. Siniestros Directos'!N35/'Gen. Número de Siniestros'!N35,"")</f>
        <v/>
      </c>
      <c r="O35" s="92" t="str">
        <f>IFERROR('Gen. Siniestros Directos'!O35/'Gen. Número de Siniestros'!O35,"")</f>
        <v/>
      </c>
      <c r="P35" s="92">
        <f>IFERROR('Gen. Siniestros Directos'!P35/'Gen. Número de Siniestros'!P35,"")</f>
        <v>-43.233059446616835</v>
      </c>
      <c r="Q35" s="92" t="str">
        <f>IFERROR('Gen. Siniestros Directos'!Q35/'Gen. Número de Siniestros'!Q35,"")</f>
        <v/>
      </c>
      <c r="R35" s="92">
        <f>IFERROR('Gen. Siniestros Directos'!R35/'Gen. Número de Siniestros'!R35,"")</f>
        <v>-18.292157185215228</v>
      </c>
      <c r="S35" s="92" t="str">
        <f>IFERROR('Gen. Siniestros Directos'!S35/'Gen. Número de Siniestros'!S35,"")</f>
        <v/>
      </c>
      <c r="T35" s="92">
        <f>IFERROR('Gen. Siniestros Directos'!T35/'Gen. Número de Siniestros'!T35,"")</f>
        <v>-34.569156182164662</v>
      </c>
      <c r="U35" s="92" t="str">
        <f>IFERROR('Gen. Siniestros Directos'!U35/'Gen. Número de Siniestros'!U35,"")</f>
        <v/>
      </c>
      <c r="V35" s="92">
        <f>IFERROR('Gen. Siniestros Directos'!V35/'Gen. Número de Siniestros'!V35,"")</f>
        <v>-26.861267256549262</v>
      </c>
      <c r="W35" s="92" t="str">
        <f>IFERROR('Gen. Siniestros Directos'!W35/'Gen. Número de Siniestros'!W35,"")</f>
        <v/>
      </c>
      <c r="X35" s="92" t="str">
        <f>IFERROR('Gen. Siniestros Directos'!X35/'Gen. Número de Siniestros'!X35,"")</f>
        <v/>
      </c>
      <c r="Y35" s="92">
        <f>IFERROR('Gen. Siniestros Directos'!Y35/'Gen. Número de Siniestros'!Y35,"")</f>
        <v>-46.757588079657395</v>
      </c>
      <c r="Z35" s="92" t="str">
        <f>IFERROR('Gen. Siniestros Directos'!Z35/'Gen. Número de Siniestros'!Z35,"")</f>
        <v/>
      </c>
      <c r="AA35" s="92">
        <f>IFERROR('Gen. Siniestros Directos'!AA35/'Gen. Número de Siniestros'!AA35,"")</f>
        <v>-55.483803264380754</v>
      </c>
      <c r="AB35" s="92">
        <f>IFERROR('Gen. Siniestros Directos'!AB35/'Gen. Número de Siniestros'!AB35,"")</f>
        <v>-42.98408440937245</v>
      </c>
      <c r="AC35" s="92">
        <f>IFERROR('Gen. Siniestros Directos'!AC35/'Gen. Número de Siniestros'!AC35,"")</f>
        <v>-71.061010958550924</v>
      </c>
      <c r="AD35" s="92" t="str">
        <f>IFERROR('Gen. Siniestros Directos'!AD35/'Gen. Número de Siniestros'!AD35,"")</f>
        <v/>
      </c>
      <c r="AE35" s="92" t="str">
        <f>IFERROR('Gen. Siniestros Directos'!AE35/'Gen. Número de Siniestros'!AE35,"")</f>
        <v/>
      </c>
      <c r="AF35" s="92" t="str">
        <f>IFERROR('Gen. Siniestros Directos'!AF35/'Gen. Número de Siniestros'!AF35,"")</f>
        <v/>
      </c>
      <c r="AG35" s="92" t="str">
        <f>IFERROR('Gen. Siniestros Directos'!AG35/'Gen. Número de Siniestros'!AG35,"")</f>
        <v/>
      </c>
      <c r="AH35" s="92" t="str">
        <f>IFERROR('Gen. Siniestros Directos'!AH35/'Gen. Número de Siniestros'!AH35,"")</f>
        <v/>
      </c>
      <c r="AI35" s="92" t="str">
        <f>IFERROR('Gen. Siniestros Directos'!AI35/'Gen. Número de Siniestros'!AI35,"")</f>
        <v/>
      </c>
      <c r="AJ35" s="92" t="str">
        <f>IFERROR('Gen. Siniestros Directos'!AJ35/'Gen. Número de Siniestros'!AJ35,"")</f>
        <v/>
      </c>
      <c r="AK35" s="92" t="str">
        <f>IFERROR('Gen. Siniestros Directos'!AK35/'Gen. Número de Siniestros'!AK35,"")</f>
        <v/>
      </c>
      <c r="AL35" s="92" t="str">
        <f>IFERROR('Gen. Siniestros Directos'!AL35/'Gen. Número de Siniestros'!AL35,"")</f>
        <v/>
      </c>
      <c r="AM35" s="92" t="str">
        <f>IFERROR('Gen. Siniestros Directos'!AM35/'Gen. Número de Siniestros'!AM35,"")</f>
        <v/>
      </c>
      <c r="AN35" s="92" t="str">
        <f>IFERROR('Gen. Siniestros Directos'!AN35/'Gen. Número de Siniestros'!AN35,"")</f>
        <v/>
      </c>
      <c r="AO35" s="92" t="str">
        <f>IFERROR('Gen. Siniestros Directos'!AO35/'Gen. Número de Siniestros'!AO35,"")</f>
        <v/>
      </c>
      <c r="AP35" s="92" t="str">
        <f>IFERROR('Gen. Siniestros Directos'!AP35/'Gen. Número de Siniestros'!AP35,"")</f>
        <v/>
      </c>
      <c r="AQ35" s="92">
        <f>IFERROR('Gen. Siniestros Directos'!AQ35/'Gen. Número de Siniestros'!AQ35,"")</f>
        <v>-43.527149940032658</v>
      </c>
      <c r="AS35" s="92">
        <f>IFERROR('Gen. Siniestros Directos'!AS35/'Gen. Número de Siniestros'!AS35,"")</f>
        <v>-48.723454549732985</v>
      </c>
      <c r="AT35" s="71">
        <f t="shared" si="0"/>
        <v>-0.10664893648697171</v>
      </c>
    </row>
    <row r="36" spans="2:46">
      <c r="B36" s="73" t="s">
        <v>319</v>
      </c>
      <c r="C36" s="92" t="str">
        <f>IFERROR('Gen. Siniestros Directos'!C36/'Gen. Número de Siniestros'!C36,"")</f>
        <v/>
      </c>
      <c r="D36" s="92" t="str">
        <f>IFERROR('Gen. Siniestros Directos'!D36/'Gen. Número de Siniestros'!D36,"")</f>
        <v/>
      </c>
      <c r="E36" s="92">
        <f>IFERROR('Gen. Siniestros Directos'!E36/'Gen. Número de Siniestros'!E36,"")</f>
        <v>-16.503886224464619</v>
      </c>
      <c r="F36" s="92" t="str">
        <f>IFERROR('Gen. Siniestros Directos'!F36/'Gen. Número de Siniestros'!F36,"")</f>
        <v/>
      </c>
      <c r="G36" s="92">
        <f>IFERROR('Gen. Siniestros Directos'!G36/'Gen. Número de Siniestros'!G36,"")</f>
        <v>-2247.5263737846667</v>
      </c>
      <c r="H36" s="92" t="str">
        <f>IFERROR('Gen. Siniestros Directos'!H36/'Gen. Número de Siniestros'!H36,"")</f>
        <v/>
      </c>
      <c r="I36" s="92" t="str">
        <f>IFERROR('Gen. Siniestros Directos'!I36/'Gen. Número de Siniestros'!I36,"")</f>
        <v/>
      </c>
      <c r="J36" s="92" t="str">
        <f>IFERROR('Gen. Siniestros Directos'!J36/'Gen. Número de Siniestros'!J36,"")</f>
        <v/>
      </c>
      <c r="K36" s="92" t="str">
        <f>IFERROR('Gen. Siniestros Directos'!K36/'Gen. Número de Siniestros'!K36,"")</f>
        <v/>
      </c>
      <c r="L36" s="92" t="str">
        <f>IFERROR('Gen. Siniestros Directos'!L36/'Gen. Número de Siniestros'!L36,"")</f>
        <v/>
      </c>
      <c r="M36" s="92">
        <f>IFERROR('Gen. Siniestros Directos'!M36/'Gen. Número de Siniestros'!M36,"")</f>
        <v>-84.744480118278176</v>
      </c>
      <c r="N36" s="92" t="str">
        <f>IFERROR('Gen. Siniestros Directos'!N36/'Gen. Número de Siniestros'!N36,"")</f>
        <v/>
      </c>
      <c r="O36" s="92" t="str">
        <f>IFERROR('Gen. Siniestros Directos'!O36/'Gen. Número de Siniestros'!O36,"")</f>
        <v/>
      </c>
      <c r="P36" s="92">
        <f>IFERROR('Gen. Siniestros Directos'!P36/'Gen. Número de Siniestros'!P36,"")</f>
        <v>-53.691192969622172</v>
      </c>
      <c r="Q36" s="92" t="str">
        <f>IFERROR('Gen. Siniestros Directos'!Q36/'Gen. Número de Siniestros'!Q36,"")</f>
        <v/>
      </c>
      <c r="R36" s="92" t="str">
        <f>IFERROR('Gen. Siniestros Directos'!R36/'Gen. Número de Siniestros'!R36,"")</f>
        <v/>
      </c>
      <c r="S36" s="92" t="str">
        <f>IFERROR('Gen. Siniestros Directos'!S36/'Gen. Número de Siniestros'!S36,"")</f>
        <v/>
      </c>
      <c r="T36" s="92" t="str">
        <f>IFERROR('Gen. Siniestros Directos'!T36/'Gen. Número de Siniestros'!T36,"")</f>
        <v/>
      </c>
      <c r="U36" s="92">
        <f>IFERROR('Gen. Siniestros Directos'!U36/'Gen. Número de Siniestros'!U36,"")</f>
        <v>-221.4334569059115</v>
      </c>
      <c r="V36" s="92">
        <f>IFERROR('Gen. Siniestros Directos'!V36/'Gen. Número de Siniestros'!V36,"")</f>
        <v>-11.932456990121693</v>
      </c>
      <c r="W36" s="92">
        <f>IFERROR('Gen. Siniestros Directos'!W36/'Gen. Número de Siniestros'!W36,"")</f>
        <v>-208.80162562932659</v>
      </c>
      <c r="X36" s="92" t="str">
        <f>IFERROR('Gen. Siniestros Directos'!X36/'Gen. Número de Siniestros'!X36,"")</f>
        <v/>
      </c>
      <c r="Y36" s="92">
        <f>IFERROR('Gen. Siniestros Directos'!Y36/'Gen. Número de Siniestros'!Y36,"")</f>
        <v>109.24425522505015</v>
      </c>
      <c r="Z36" s="92" t="str">
        <f>IFERROR('Gen. Siniestros Directos'!Z36/'Gen. Número de Siniestros'!Z36,"")</f>
        <v/>
      </c>
      <c r="AA36" s="92" t="str">
        <f>IFERROR('Gen. Siniestros Directos'!AA36/'Gen. Número de Siniestros'!AA36,"")</f>
        <v/>
      </c>
      <c r="AB36" s="92" t="str">
        <f>IFERROR('Gen. Siniestros Directos'!AB36/'Gen. Número de Siniestros'!AB36,"")</f>
        <v/>
      </c>
      <c r="AC36" s="92" t="str">
        <f>IFERROR('Gen. Siniestros Directos'!AC36/'Gen. Número de Siniestros'!AC36,"")</f>
        <v/>
      </c>
      <c r="AD36" s="92" t="str">
        <f>IFERROR('Gen. Siniestros Directos'!AD36/'Gen. Número de Siniestros'!AD36,"")</f>
        <v/>
      </c>
      <c r="AE36" s="92" t="str">
        <f>IFERROR('Gen. Siniestros Directos'!AE36/'Gen. Número de Siniestros'!AE36,"")</f>
        <v/>
      </c>
      <c r="AF36" s="92" t="str">
        <f>IFERROR('Gen. Siniestros Directos'!AF36/'Gen. Número de Siniestros'!AF36,"")</f>
        <v/>
      </c>
      <c r="AG36" s="92" t="str">
        <f>IFERROR('Gen. Siniestros Directos'!AG36/'Gen. Número de Siniestros'!AG36,"")</f>
        <v/>
      </c>
      <c r="AH36" s="92" t="str">
        <f>IFERROR('Gen. Siniestros Directos'!AH36/'Gen. Número de Siniestros'!AH36,"")</f>
        <v/>
      </c>
      <c r="AI36" s="92" t="str">
        <f>IFERROR('Gen. Siniestros Directos'!AI36/'Gen. Número de Siniestros'!AI36,"")</f>
        <v/>
      </c>
      <c r="AJ36" s="92" t="str">
        <f>IFERROR('Gen. Siniestros Directos'!AJ36/'Gen. Número de Siniestros'!AJ36,"")</f>
        <v/>
      </c>
      <c r="AK36" s="92" t="str">
        <f>IFERROR('Gen. Siniestros Directos'!AK36/'Gen. Número de Siniestros'!AK36,"")</f>
        <v/>
      </c>
      <c r="AL36" s="92" t="str">
        <f>IFERROR('Gen. Siniestros Directos'!AL36/'Gen. Número de Siniestros'!AL36,"")</f>
        <v/>
      </c>
      <c r="AM36" s="92" t="str">
        <f>IFERROR('Gen. Siniestros Directos'!AM36/'Gen. Número de Siniestros'!AM36,"")</f>
        <v/>
      </c>
      <c r="AN36" s="92" t="str">
        <f>IFERROR('Gen. Siniestros Directos'!AN36/'Gen. Número de Siniestros'!AN36,"")</f>
        <v/>
      </c>
      <c r="AO36" s="92" t="str">
        <f>IFERROR('Gen. Siniestros Directos'!AO36/'Gen. Número de Siniestros'!AO36,"")</f>
        <v/>
      </c>
      <c r="AP36" s="92" t="str">
        <f>IFERROR('Gen. Siniestros Directos'!AP36/'Gen. Número de Siniestros'!AP36,"")</f>
        <v/>
      </c>
      <c r="AQ36" s="92">
        <f>IFERROR('Gen. Siniestros Directos'!AQ36/'Gen. Número de Siniestros'!AQ36,"")</f>
        <v>-86.631184515913986</v>
      </c>
      <c r="AS36" s="92">
        <f>IFERROR('Gen. Siniestros Directos'!AS36/'Gen. Número de Siniestros'!AS36,"")</f>
        <v>-99.809784482792409</v>
      </c>
      <c r="AT36" s="71">
        <f t="shared" si="0"/>
        <v>-0.13203715482574219</v>
      </c>
    </row>
    <row r="37" spans="2:46">
      <c r="B37" s="73" t="s">
        <v>320</v>
      </c>
      <c r="C37" s="92">
        <f>IFERROR('Gen. Siniestros Directos'!C37/'Gen. Número de Siniestros'!C37,"")</f>
        <v>-602.76585514173985</v>
      </c>
      <c r="D37" s="92" t="str">
        <f>IFERROR('Gen. Siniestros Directos'!D37/'Gen. Número de Siniestros'!D37,"")</f>
        <v/>
      </c>
      <c r="E37" s="92">
        <f>IFERROR('Gen. Siniestros Directos'!E37/'Gen. Número de Siniestros'!E37,"")</f>
        <v>-34.819551198195427</v>
      </c>
      <c r="F37" s="92" t="str">
        <f>IFERROR('Gen. Siniestros Directos'!F37/'Gen. Número de Siniestros'!F37,"")</f>
        <v/>
      </c>
      <c r="G37" s="92" t="str">
        <f>IFERROR('Gen. Siniestros Directos'!G37/'Gen. Número de Siniestros'!G37,"")</f>
        <v/>
      </c>
      <c r="H37" s="92">
        <f>IFERROR('Gen. Siniestros Directos'!H37/'Gen. Número de Siniestros'!H37,"")</f>
        <v>-758.32342539550098</v>
      </c>
      <c r="I37" s="92">
        <f>IFERROR('Gen. Siniestros Directos'!I37/'Gen. Número de Siniestros'!I37,"")</f>
        <v>-522.31752474290704</v>
      </c>
      <c r="J37" s="92">
        <f>IFERROR('Gen. Siniestros Directos'!J37/'Gen. Número de Siniestros'!J37,"")</f>
        <v>-2759.0798178705913</v>
      </c>
      <c r="K37" s="92" t="str">
        <f>IFERROR('Gen. Siniestros Directos'!K37/'Gen. Número de Siniestros'!K37,"")</f>
        <v/>
      </c>
      <c r="L37" s="92" t="str">
        <f>IFERROR('Gen. Siniestros Directos'!L37/'Gen. Número de Siniestros'!L37,"")</f>
        <v/>
      </c>
      <c r="M37" s="92" t="str">
        <f>IFERROR('Gen. Siniestros Directos'!M37/'Gen. Número de Siniestros'!M37,"")</f>
        <v/>
      </c>
      <c r="N37" s="92" t="str">
        <f>IFERROR('Gen. Siniestros Directos'!N37/'Gen. Número de Siniestros'!N37,"")</f>
        <v/>
      </c>
      <c r="O37" s="92" t="str">
        <f>IFERROR('Gen. Siniestros Directos'!O37/'Gen. Número de Siniestros'!O37,"")</f>
        <v/>
      </c>
      <c r="P37" s="92">
        <f>IFERROR('Gen. Siniestros Directos'!P37/'Gen. Número de Siniestros'!P37,"")</f>
        <v>12.513949283874931</v>
      </c>
      <c r="Q37" s="92" t="str">
        <f>IFERROR('Gen. Siniestros Directos'!Q37/'Gen. Número de Siniestros'!Q37,"")</f>
        <v/>
      </c>
      <c r="R37" s="92">
        <f>IFERROR('Gen. Siniestros Directos'!R37/'Gen. Número de Siniestros'!R37,"")</f>
        <v>-15.368562660425255</v>
      </c>
      <c r="S37" s="92" t="str">
        <f>IFERROR('Gen. Siniestros Directos'!S37/'Gen. Número de Siniestros'!S37,"")</f>
        <v/>
      </c>
      <c r="T37" s="92" t="str">
        <f>IFERROR('Gen. Siniestros Directos'!T37/'Gen. Número de Siniestros'!T37,"")</f>
        <v/>
      </c>
      <c r="U37" s="92" t="str">
        <f>IFERROR('Gen. Siniestros Directos'!U37/'Gen. Número de Siniestros'!U37,"")</f>
        <v/>
      </c>
      <c r="V37" s="92" t="str">
        <f>IFERROR('Gen. Siniestros Directos'!V37/'Gen. Número de Siniestros'!V37,"")</f>
        <v/>
      </c>
      <c r="W37" s="92" t="str">
        <f>IFERROR('Gen. Siniestros Directos'!W37/'Gen. Número de Siniestros'!W37,"")</f>
        <v/>
      </c>
      <c r="X37" s="92" t="str">
        <f>IFERROR('Gen. Siniestros Directos'!X37/'Gen. Número de Siniestros'!X37,"")</f>
        <v/>
      </c>
      <c r="Y37" s="92" t="str">
        <f>IFERROR('Gen. Siniestros Directos'!Y37/'Gen. Número de Siniestros'!Y37,"")</f>
        <v/>
      </c>
      <c r="Z37" s="92" t="str">
        <f>IFERROR('Gen. Siniestros Directos'!Z37/'Gen. Número de Siniestros'!Z37,"")</f>
        <v/>
      </c>
      <c r="AA37" s="92" t="str">
        <f>IFERROR('Gen. Siniestros Directos'!AA37/'Gen. Número de Siniestros'!AA37,"")</f>
        <v/>
      </c>
      <c r="AB37" s="92" t="str">
        <f>IFERROR('Gen. Siniestros Directos'!AB37/'Gen. Número de Siniestros'!AB37,"")</f>
        <v/>
      </c>
      <c r="AC37" s="92" t="str">
        <f>IFERROR('Gen. Siniestros Directos'!AC37/'Gen. Número de Siniestros'!AC37,"")</f>
        <v/>
      </c>
      <c r="AD37" s="92" t="str">
        <f>IFERROR('Gen. Siniestros Directos'!AD37/'Gen. Número de Siniestros'!AD37,"")</f>
        <v/>
      </c>
      <c r="AE37" s="92" t="str">
        <f>IFERROR('Gen. Siniestros Directos'!AE37/'Gen. Número de Siniestros'!AE37,"")</f>
        <v/>
      </c>
      <c r="AF37" s="92" t="str">
        <f>IFERROR('Gen. Siniestros Directos'!AF37/'Gen. Número de Siniestros'!AF37,"")</f>
        <v/>
      </c>
      <c r="AG37" s="92" t="str">
        <f>IFERROR('Gen. Siniestros Directos'!AG37/'Gen. Número de Siniestros'!AG37,"")</f>
        <v/>
      </c>
      <c r="AH37" s="92" t="str">
        <f>IFERROR('Gen. Siniestros Directos'!AH37/'Gen. Número de Siniestros'!AH37,"")</f>
        <v/>
      </c>
      <c r="AI37" s="92" t="str">
        <f>IFERROR('Gen. Siniestros Directos'!AI37/'Gen. Número de Siniestros'!AI37,"")</f>
        <v/>
      </c>
      <c r="AJ37" s="92" t="str">
        <f>IFERROR('Gen. Siniestros Directos'!AJ37/'Gen. Número de Siniestros'!AJ37,"")</f>
        <v/>
      </c>
      <c r="AK37" s="92" t="str">
        <f>IFERROR('Gen. Siniestros Directos'!AK37/'Gen. Número de Siniestros'!AK37,"")</f>
        <v/>
      </c>
      <c r="AL37" s="92" t="str">
        <f>IFERROR('Gen. Siniestros Directos'!AL37/'Gen. Número de Siniestros'!AL37,"")</f>
        <v/>
      </c>
      <c r="AM37" s="92" t="str">
        <f>IFERROR('Gen. Siniestros Directos'!AM37/'Gen. Número de Siniestros'!AM37,"")</f>
        <v/>
      </c>
      <c r="AN37" s="92" t="str">
        <f>IFERROR('Gen. Siniestros Directos'!AN37/'Gen. Número de Siniestros'!AN37,"")</f>
        <v/>
      </c>
      <c r="AO37" s="92" t="str">
        <f>IFERROR('Gen. Siniestros Directos'!AO37/'Gen. Número de Siniestros'!AO37,"")</f>
        <v/>
      </c>
      <c r="AP37" s="92" t="str">
        <f>IFERROR('Gen. Siniestros Directos'!AP37/'Gen. Número de Siniestros'!AP37,"")</f>
        <v/>
      </c>
      <c r="AQ37" s="92">
        <f>IFERROR('Gen. Siniestros Directos'!AQ37/'Gen. Número de Siniestros'!AQ37,"")</f>
        <v>-525.20379415047159</v>
      </c>
      <c r="AS37" s="92">
        <f>IFERROR('Gen. Siniestros Directos'!AS37/'Gen. Número de Siniestros'!AS37,"")</f>
        <v>-411.96322055494886</v>
      </c>
      <c r="AT37" s="71">
        <f t="shared" si="0"/>
        <v>0.27488029985535656</v>
      </c>
    </row>
    <row r="38" spans="2:46">
      <c r="B38" s="73" t="s">
        <v>321</v>
      </c>
      <c r="C38" s="92" t="str">
        <f>IFERROR('Gen. Siniestros Directos'!C38/'Gen. Número de Siniestros'!C38,"")</f>
        <v/>
      </c>
      <c r="D38" s="92" t="str">
        <f>IFERROR('Gen. Siniestros Directos'!D38/'Gen. Número de Siniestros'!D38,"")</f>
        <v/>
      </c>
      <c r="E38" s="92" t="str">
        <f>IFERROR('Gen. Siniestros Directos'!E38/'Gen. Número de Siniestros'!E38,"")</f>
        <v/>
      </c>
      <c r="F38" s="92" t="str">
        <f>IFERROR('Gen. Siniestros Directos'!F38/'Gen. Número de Siniestros'!F38,"")</f>
        <v/>
      </c>
      <c r="G38" s="92">
        <f>IFERROR('Gen. Siniestros Directos'!G38/'Gen. Número de Siniestros'!G38,"")</f>
        <v>-6.2190992632836242</v>
      </c>
      <c r="H38" s="92" t="str">
        <f>IFERROR('Gen. Siniestros Directos'!H38/'Gen. Número de Siniestros'!H38,"")</f>
        <v/>
      </c>
      <c r="I38" s="92" t="str">
        <f>IFERROR('Gen. Siniestros Directos'!I38/'Gen. Número de Siniestros'!I38,"")</f>
        <v/>
      </c>
      <c r="J38" s="92" t="str">
        <f>IFERROR('Gen. Siniestros Directos'!J38/'Gen. Número de Siniestros'!J38,"")</f>
        <v/>
      </c>
      <c r="K38" s="92">
        <f>IFERROR('Gen. Siniestros Directos'!K38/'Gen. Número de Siniestros'!K38,"")</f>
        <v>-380.40305847224516</v>
      </c>
      <c r="L38" s="92" t="str">
        <f>IFERROR('Gen. Siniestros Directos'!L38/'Gen. Número de Siniestros'!L38,"")</f>
        <v/>
      </c>
      <c r="M38" s="92">
        <f>IFERROR('Gen. Siniestros Directos'!M38/'Gen. Número de Siniestros'!M38,"")</f>
        <v>-113.87049643756335</v>
      </c>
      <c r="N38" s="92" t="str">
        <f>IFERROR('Gen. Siniestros Directos'!N38/'Gen. Número de Siniestros'!N38,"")</f>
        <v/>
      </c>
      <c r="O38" s="92" t="str">
        <f>IFERROR('Gen. Siniestros Directos'!O38/'Gen. Número de Siniestros'!O38,"")</f>
        <v/>
      </c>
      <c r="P38" s="92" t="str">
        <f>IFERROR('Gen. Siniestros Directos'!P38/'Gen. Número de Siniestros'!P38,"")</f>
        <v/>
      </c>
      <c r="Q38" s="92" t="str">
        <f>IFERROR('Gen. Siniestros Directos'!Q38/'Gen. Número de Siniestros'!Q38,"")</f>
        <v/>
      </c>
      <c r="R38" s="92" t="str">
        <f>IFERROR('Gen. Siniestros Directos'!R38/'Gen. Número de Siniestros'!R38,"")</f>
        <v/>
      </c>
      <c r="S38" s="92" t="str">
        <f>IFERROR('Gen. Siniestros Directos'!S38/'Gen. Número de Siniestros'!S38,"")</f>
        <v/>
      </c>
      <c r="T38" s="92" t="str">
        <f>IFERROR('Gen. Siniestros Directos'!T38/'Gen. Número de Siniestros'!T38,"")</f>
        <v/>
      </c>
      <c r="U38" s="92">
        <f>IFERROR('Gen. Siniestros Directos'!U38/'Gen. Número de Siniestros'!U38,"")</f>
        <v>-307.65476371700555</v>
      </c>
      <c r="V38" s="92" t="str">
        <f>IFERROR('Gen. Siniestros Directos'!V38/'Gen. Número de Siniestros'!V38,"")</f>
        <v/>
      </c>
      <c r="W38" s="92">
        <f>IFERROR('Gen. Siniestros Directos'!W38/'Gen. Número de Siniestros'!W38,"")</f>
        <v>127.81628955717407</v>
      </c>
      <c r="X38" s="92" t="str">
        <f>IFERROR('Gen. Siniestros Directos'!X38/'Gen. Número de Siniestros'!X38,"")</f>
        <v/>
      </c>
      <c r="Y38" s="92" t="str">
        <f>IFERROR('Gen. Siniestros Directos'!Y38/'Gen. Número de Siniestros'!Y38,"")</f>
        <v/>
      </c>
      <c r="Z38" s="92" t="str">
        <f>IFERROR('Gen. Siniestros Directos'!Z38/'Gen. Número de Siniestros'!Z38,"")</f>
        <v/>
      </c>
      <c r="AA38" s="92" t="str">
        <f>IFERROR('Gen. Siniestros Directos'!AA38/'Gen. Número de Siniestros'!AA38,"")</f>
        <v/>
      </c>
      <c r="AB38" s="92" t="str">
        <f>IFERROR('Gen. Siniestros Directos'!AB38/'Gen. Número de Siniestros'!AB38,"")</f>
        <v/>
      </c>
      <c r="AC38" s="92" t="str">
        <f>IFERROR('Gen. Siniestros Directos'!AC38/'Gen. Número de Siniestros'!AC38,"")</f>
        <v/>
      </c>
      <c r="AD38" s="92" t="str">
        <f>IFERROR('Gen. Siniestros Directos'!AD38/'Gen. Número de Siniestros'!AD38,"")</f>
        <v/>
      </c>
      <c r="AE38" s="92" t="str">
        <f>IFERROR('Gen. Siniestros Directos'!AE38/'Gen. Número de Siniestros'!AE38,"")</f>
        <v/>
      </c>
      <c r="AF38" s="92" t="str">
        <f>IFERROR('Gen. Siniestros Directos'!AF38/'Gen. Número de Siniestros'!AF38,"")</f>
        <v/>
      </c>
      <c r="AG38" s="92" t="str">
        <f>IFERROR('Gen. Siniestros Directos'!AG38/'Gen. Número de Siniestros'!AG38,"")</f>
        <v/>
      </c>
      <c r="AH38" s="92" t="str">
        <f>IFERROR('Gen. Siniestros Directos'!AH38/'Gen. Número de Siniestros'!AH38,"")</f>
        <v/>
      </c>
      <c r="AI38" s="92" t="str">
        <f>IFERROR('Gen. Siniestros Directos'!AI38/'Gen. Número de Siniestros'!AI38,"")</f>
        <v/>
      </c>
      <c r="AJ38" s="92" t="str">
        <f>IFERROR('Gen. Siniestros Directos'!AJ38/'Gen. Número de Siniestros'!AJ38,"")</f>
        <v/>
      </c>
      <c r="AK38" s="92" t="str">
        <f>IFERROR('Gen. Siniestros Directos'!AK38/'Gen. Número de Siniestros'!AK38,"")</f>
        <v/>
      </c>
      <c r="AL38" s="92" t="str">
        <f>IFERROR('Gen. Siniestros Directos'!AL38/'Gen. Número de Siniestros'!AL38,"")</f>
        <v/>
      </c>
      <c r="AM38" s="92" t="str">
        <f>IFERROR('Gen. Siniestros Directos'!AM38/'Gen. Número de Siniestros'!AM38,"")</f>
        <v/>
      </c>
      <c r="AN38" s="92" t="str">
        <f>IFERROR('Gen. Siniestros Directos'!AN38/'Gen. Número de Siniestros'!AN38,"")</f>
        <v/>
      </c>
      <c r="AO38" s="92" t="str">
        <f>IFERROR('Gen. Siniestros Directos'!AO38/'Gen. Número de Siniestros'!AO38,"")</f>
        <v/>
      </c>
      <c r="AP38" s="92" t="str">
        <f>IFERROR('Gen. Siniestros Directos'!AP38/'Gen. Número de Siniestros'!AP38,"")</f>
        <v/>
      </c>
      <c r="AQ38" s="92">
        <f>IFERROR('Gen. Siniestros Directos'!AQ38/'Gen. Número de Siniestros'!AQ38,"")</f>
        <v>-126.30443286993396</v>
      </c>
      <c r="AS38" s="92">
        <f>IFERROR('Gen. Siniestros Directos'!AS38/'Gen. Número de Siniestros'!AS38,"")</f>
        <v>-253.13665631229009</v>
      </c>
      <c r="AT38" s="71">
        <f t="shared" si="0"/>
        <v>-0.50104250127206207</v>
      </c>
    </row>
    <row r="39" spans="2:46">
      <c r="B39" s="73" t="s">
        <v>322</v>
      </c>
      <c r="C39" s="92" t="str">
        <f>IFERROR('Gen. Siniestros Directos'!C39/'Gen. Número de Siniestros'!C39,"")</f>
        <v/>
      </c>
      <c r="D39" s="92" t="str">
        <f>IFERROR('Gen. Siniestros Directos'!D39/'Gen. Número de Siniestros'!D39,"")</f>
        <v/>
      </c>
      <c r="E39" s="92" t="str">
        <f>IFERROR('Gen. Siniestros Directos'!E39/'Gen. Número de Siniestros'!E39,"")</f>
        <v/>
      </c>
      <c r="F39" s="92" t="str">
        <f>IFERROR('Gen. Siniestros Directos'!F39/'Gen. Número de Siniestros'!F39,"")</f>
        <v/>
      </c>
      <c r="G39" s="92">
        <f>IFERROR('Gen. Siniestros Directos'!G39/'Gen. Número de Siniestros'!G39,"")</f>
        <v>-732.04681190152348</v>
      </c>
      <c r="H39" s="92" t="str">
        <f>IFERROR('Gen. Siniestros Directos'!H39/'Gen. Número de Siniestros'!H39,"")</f>
        <v/>
      </c>
      <c r="I39" s="92" t="str">
        <f>IFERROR('Gen. Siniestros Directos'!I39/'Gen. Número de Siniestros'!I39,"")</f>
        <v/>
      </c>
      <c r="J39" s="92" t="str">
        <f>IFERROR('Gen. Siniestros Directos'!J39/'Gen. Número de Siniestros'!J39,"")</f>
        <v/>
      </c>
      <c r="K39" s="92">
        <f>IFERROR('Gen. Siniestros Directos'!K39/'Gen. Número de Siniestros'!K39,"")</f>
        <v>-957.12144850072502</v>
      </c>
      <c r="L39" s="92" t="str">
        <f>IFERROR('Gen. Siniestros Directos'!L39/'Gen. Número de Siniestros'!L39,"")</f>
        <v/>
      </c>
      <c r="M39" s="92">
        <f>IFERROR('Gen. Siniestros Directos'!M39/'Gen. Número de Siniestros'!M39,"")</f>
        <v>-533.13298112956579</v>
      </c>
      <c r="N39" s="92">
        <f>IFERROR('Gen. Siniestros Directos'!N39/'Gen. Número de Siniestros'!N39,"")</f>
        <v>-65.864216299795174</v>
      </c>
      <c r="O39" s="92" t="str">
        <f>IFERROR('Gen. Siniestros Directos'!O39/'Gen. Número de Siniestros'!O39,"")</f>
        <v/>
      </c>
      <c r="P39" s="92" t="str">
        <f>IFERROR('Gen. Siniestros Directos'!P39/'Gen. Número de Siniestros'!P39,"")</f>
        <v/>
      </c>
      <c r="Q39" s="92" t="str">
        <f>IFERROR('Gen. Siniestros Directos'!Q39/'Gen. Número de Siniestros'!Q39,"")</f>
        <v/>
      </c>
      <c r="R39" s="92" t="str">
        <f>IFERROR('Gen. Siniestros Directos'!R39/'Gen. Número de Siniestros'!R39,"")</f>
        <v/>
      </c>
      <c r="S39" s="92" t="str">
        <f>IFERROR('Gen. Siniestros Directos'!S39/'Gen. Número de Siniestros'!S39,"")</f>
        <v/>
      </c>
      <c r="T39" s="92" t="str">
        <f>IFERROR('Gen. Siniestros Directos'!T39/'Gen. Número de Siniestros'!T39,"")</f>
        <v/>
      </c>
      <c r="U39" s="92">
        <f>IFERROR('Gen. Siniestros Directos'!U39/'Gen. Número de Siniestros'!U39,"")</f>
        <v>-1811.0502380430466</v>
      </c>
      <c r="V39" s="92" t="str">
        <f>IFERROR('Gen. Siniestros Directos'!V39/'Gen. Número de Siniestros'!V39,"")</f>
        <v/>
      </c>
      <c r="W39" s="92">
        <f>IFERROR('Gen. Siniestros Directos'!W39/'Gen. Número de Siniestros'!W39,"")</f>
        <v>1975.7725321750468</v>
      </c>
      <c r="X39" s="92" t="str">
        <f>IFERROR('Gen. Siniestros Directos'!X39/'Gen. Número de Siniestros'!X39,"")</f>
        <v/>
      </c>
      <c r="Y39" s="92" t="str">
        <f>IFERROR('Gen. Siniestros Directos'!Y39/'Gen. Número de Siniestros'!Y39,"")</f>
        <v/>
      </c>
      <c r="Z39" s="92" t="str">
        <f>IFERROR('Gen. Siniestros Directos'!Z39/'Gen. Número de Siniestros'!Z39,"")</f>
        <v/>
      </c>
      <c r="AA39" s="92" t="str">
        <f>IFERROR('Gen. Siniestros Directos'!AA39/'Gen. Número de Siniestros'!AA39,"")</f>
        <v/>
      </c>
      <c r="AB39" s="92" t="str">
        <f>IFERROR('Gen. Siniestros Directos'!AB39/'Gen. Número de Siniestros'!AB39,"")</f>
        <v/>
      </c>
      <c r="AC39" s="92" t="str">
        <f>IFERROR('Gen. Siniestros Directos'!AC39/'Gen. Número de Siniestros'!AC39,"")</f>
        <v/>
      </c>
      <c r="AD39" s="92" t="str">
        <f>IFERROR('Gen. Siniestros Directos'!AD39/'Gen. Número de Siniestros'!AD39,"")</f>
        <v/>
      </c>
      <c r="AE39" s="92" t="str">
        <f>IFERROR('Gen. Siniestros Directos'!AE39/'Gen. Número de Siniestros'!AE39,"")</f>
        <v/>
      </c>
      <c r="AF39" s="92" t="str">
        <f>IFERROR('Gen. Siniestros Directos'!AF39/'Gen. Número de Siniestros'!AF39,"")</f>
        <v/>
      </c>
      <c r="AG39" s="92" t="str">
        <f>IFERROR('Gen. Siniestros Directos'!AG39/'Gen. Número de Siniestros'!AG39,"")</f>
        <v/>
      </c>
      <c r="AH39" s="92" t="str">
        <f>IFERROR('Gen. Siniestros Directos'!AH39/'Gen. Número de Siniestros'!AH39,"")</f>
        <v/>
      </c>
      <c r="AI39" s="92" t="str">
        <f>IFERROR('Gen. Siniestros Directos'!AI39/'Gen. Número de Siniestros'!AI39,"")</f>
        <v/>
      </c>
      <c r="AJ39" s="92" t="str">
        <f>IFERROR('Gen. Siniestros Directos'!AJ39/'Gen. Número de Siniestros'!AJ39,"")</f>
        <v/>
      </c>
      <c r="AK39" s="92" t="str">
        <f>IFERROR('Gen. Siniestros Directos'!AK39/'Gen. Número de Siniestros'!AK39,"")</f>
        <v/>
      </c>
      <c r="AL39" s="92" t="str">
        <f>IFERROR('Gen. Siniestros Directos'!AL39/'Gen. Número de Siniestros'!AL39,"")</f>
        <v/>
      </c>
      <c r="AM39" s="92" t="str">
        <f>IFERROR('Gen. Siniestros Directos'!AM39/'Gen. Número de Siniestros'!AM39,"")</f>
        <v/>
      </c>
      <c r="AN39" s="92" t="str">
        <f>IFERROR('Gen. Siniestros Directos'!AN39/'Gen. Número de Siniestros'!AN39,"")</f>
        <v/>
      </c>
      <c r="AO39" s="92" t="str">
        <f>IFERROR('Gen. Siniestros Directos'!AO39/'Gen. Número de Siniestros'!AO39,"")</f>
        <v/>
      </c>
      <c r="AP39" s="92" t="str">
        <f>IFERROR('Gen. Siniestros Directos'!AP39/'Gen. Número de Siniestros'!AP39,"")</f>
        <v/>
      </c>
      <c r="AQ39" s="92">
        <f>IFERROR('Gen. Siniestros Directos'!AQ39/'Gen. Número de Siniestros'!AQ39,"")</f>
        <v>-498.97579275175957</v>
      </c>
      <c r="AS39" s="92">
        <f>IFERROR('Gen. Siniestros Directos'!AS39/'Gen. Número de Siniestros'!AS39,"")</f>
        <v>-779.72068384080512</v>
      </c>
      <c r="AT39" s="71">
        <f t="shared" si="0"/>
        <v>-0.36005828357166547</v>
      </c>
    </row>
    <row r="40" spans="2:46">
      <c r="B40" s="73" t="s">
        <v>323</v>
      </c>
      <c r="C40" s="92" t="str">
        <f>IFERROR('Gen. Siniestros Directos'!C40/'Gen. Número de Siniestros'!C40,"")</f>
        <v/>
      </c>
      <c r="D40" s="92" t="str">
        <f>IFERROR('Gen. Siniestros Directos'!D40/'Gen. Número de Siniestros'!D40,"")</f>
        <v/>
      </c>
      <c r="E40" s="92" t="str">
        <f>IFERROR('Gen. Siniestros Directos'!E40/'Gen. Número de Siniestros'!E40,"")</f>
        <v/>
      </c>
      <c r="F40" s="92" t="str">
        <f>IFERROR('Gen. Siniestros Directos'!F40/'Gen. Número de Siniestros'!F40,"")</f>
        <v/>
      </c>
      <c r="G40" s="92" t="str">
        <f>IFERROR('Gen. Siniestros Directos'!G40/'Gen. Número de Siniestros'!G40,"")</f>
        <v/>
      </c>
      <c r="H40" s="92" t="str">
        <f>IFERROR('Gen. Siniestros Directos'!H40/'Gen. Número de Siniestros'!H40,"")</f>
        <v/>
      </c>
      <c r="I40" s="92" t="str">
        <f>IFERROR('Gen. Siniestros Directos'!I40/'Gen. Número de Siniestros'!I40,"")</f>
        <v/>
      </c>
      <c r="J40" s="92" t="str">
        <f>IFERROR('Gen. Siniestros Directos'!J40/'Gen. Número de Siniestros'!J40,"")</f>
        <v/>
      </c>
      <c r="K40" s="92" t="str">
        <f>IFERROR('Gen. Siniestros Directos'!K40/'Gen. Número de Siniestros'!K40,"")</f>
        <v/>
      </c>
      <c r="L40" s="92" t="str">
        <f>IFERROR('Gen. Siniestros Directos'!L40/'Gen. Número de Siniestros'!L40,"")</f>
        <v/>
      </c>
      <c r="M40" s="92" t="str">
        <f>IFERROR('Gen. Siniestros Directos'!M40/'Gen. Número de Siniestros'!M40,"")</f>
        <v/>
      </c>
      <c r="N40" s="92" t="str">
        <f>IFERROR('Gen. Siniestros Directos'!N40/'Gen. Número de Siniestros'!N40,"")</f>
        <v/>
      </c>
      <c r="O40" s="92" t="str">
        <f>IFERROR('Gen. Siniestros Directos'!O40/'Gen. Número de Siniestros'!O40,"")</f>
        <v/>
      </c>
      <c r="P40" s="92" t="str">
        <f>IFERROR('Gen. Siniestros Directos'!P40/'Gen. Número de Siniestros'!P40,"")</f>
        <v/>
      </c>
      <c r="Q40" s="92" t="str">
        <f>IFERROR('Gen. Siniestros Directos'!Q40/'Gen. Número de Siniestros'!Q40,"")</f>
        <v/>
      </c>
      <c r="R40" s="92" t="str">
        <f>IFERROR('Gen. Siniestros Directos'!R40/'Gen. Número de Siniestros'!R40,"")</f>
        <v/>
      </c>
      <c r="S40" s="92" t="str">
        <f>IFERROR('Gen. Siniestros Directos'!S40/'Gen. Número de Siniestros'!S40,"")</f>
        <v/>
      </c>
      <c r="T40" s="92" t="str">
        <f>IFERROR('Gen. Siniestros Directos'!T40/'Gen. Número de Siniestros'!T40,"")</f>
        <v/>
      </c>
      <c r="U40" s="92" t="str">
        <f>IFERROR('Gen. Siniestros Directos'!U40/'Gen. Número de Siniestros'!U40,"")</f>
        <v/>
      </c>
      <c r="V40" s="92" t="str">
        <f>IFERROR('Gen. Siniestros Directos'!V40/'Gen. Número de Siniestros'!V40,"")</f>
        <v/>
      </c>
      <c r="W40" s="92" t="str">
        <f>IFERROR('Gen. Siniestros Directos'!W40/'Gen. Número de Siniestros'!W40,"")</f>
        <v/>
      </c>
      <c r="X40" s="92" t="str">
        <f>IFERROR('Gen. Siniestros Directos'!X40/'Gen. Número de Siniestros'!X40,"")</f>
        <v/>
      </c>
      <c r="Y40" s="92" t="str">
        <f>IFERROR('Gen. Siniestros Directos'!Y40/'Gen. Número de Siniestros'!Y40,"")</f>
        <v/>
      </c>
      <c r="Z40" s="92" t="str">
        <f>IFERROR('Gen. Siniestros Directos'!Z40/'Gen. Número de Siniestros'!Z40,"")</f>
        <v/>
      </c>
      <c r="AA40" s="92" t="str">
        <f>IFERROR('Gen. Siniestros Directos'!AA40/'Gen. Número de Siniestros'!AA40,"")</f>
        <v/>
      </c>
      <c r="AB40" s="92" t="str">
        <f>IFERROR('Gen. Siniestros Directos'!AB40/'Gen. Número de Siniestros'!AB40,"")</f>
        <v/>
      </c>
      <c r="AC40" s="92" t="str">
        <f>IFERROR('Gen. Siniestros Directos'!AC40/'Gen. Número de Siniestros'!AC40,"")</f>
        <v/>
      </c>
      <c r="AD40" s="92" t="str">
        <f>IFERROR('Gen. Siniestros Directos'!AD40/'Gen. Número de Siniestros'!AD40,"")</f>
        <v/>
      </c>
      <c r="AE40" s="92" t="str">
        <f>IFERROR('Gen. Siniestros Directos'!AE40/'Gen. Número de Siniestros'!AE40,"")</f>
        <v/>
      </c>
      <c r="AF40" s="92" t="str">
        <f>IFERROR('Gen. Siniestros Directos'!AF40/'Gen. Número de Siniestros'!AF40,"")</f>
        <v/>
      </c>
      <c r="AG40" s="92" t="str">
        <f>IFERROR('Gen. Siniestros Directos'!AG40/'Gen. Número de Siniestros'!AG40,"")</f>
        <v/>
      </c>
      <c r="AH40" s="92" t="str">
        <f>IFERROR('Gen. Siniestros Directos'!AH40/'Gen. Número de Siniestros'!AH40,"")</f>
        <v/>
      </c>
      <c r="AI40" s="92" t="str">
        <f>IFERROR('Gen. Siniestros Directos'!AI40/'Gen. Número de Siniestros'!AI40,"")</f>
        <v/>
      </c>
      <c r="AJ40" s="92" t="str">
        <f>IFERROR('Gen. Siniestros Directos'!AJ40/'Gen. Número de Siniestros'!AJ40,"")</f>
        <v/>
      </c>
      <c r="AK40" s="92" t="str">
        <f>IFERROR('Gen. Siniestros Directos'!AK40/'Gen. Número de Siniestros'!AK40,"")</f>
        <v/>
      </c>
      <c r="AL40" s="92" t="str">
        <f>IFERROR('Gen. Siniestros Directos'!AL40/'Gen. Número de Siniestros'!AL40,"")</f>
        <v/>
      </c>
      <c r="AM40" s="92" t="str">
        <f>IFERROR('Gen. Siniestros Directos'!AM40/'Gen. Número de Siniestros'!AM40,"")</f>
        <v/>
      </c>
      <c r="AN40" s="92" t="str">
        <f>IFERROR('Gen. Siniestros Directos'!AN40/'Gen. Número de Siniestros'!AN40,"")</f>
        <v/>
      </c>
      <c r="AO40" s="92" t="str">
        <f>IFERROR('Gen. Siniestros Directos'!AO40/'Gen. Número de Siniestros'!AO40,"")</f>
        <v/>
      </c>
      <c r="AP40" s="92" t="str">
        <f>IFERROR('Gen. Siniestros Directos'!AP40/'Gen. Número de Siniestros'!AP40,"")</f>
        <v/>
      </c>
      <c r="AQ40" s="92" t="str">
        <f>IFERROR('Gen. Siniestros Directos'!AQ40/'Gen. Número de Siniestros'!AQ40,"")</f>
        <v/>
      </c>
      <c r="AS40" s="92" t="str">
        <f>IFERROR('Gen. Siniestros Directos'!AS40/'Gen. Número de Siniestros'!AS40,"")</f>
        <v/>
      </c>
      <c r="AT40" s="71" t="str">
        <f t="shared" si="0"/>
        <v/>
      </c>
    </row>
    <row r="41" spans="2:46">
      <c r="B41" s="73" t="s">
        <v>324</v>
      </c>
      <c r="C41" s="92" t="str">
        <f>IFERROR('Gen. Siniestros Directos'!C41/'Gen. Número de Siniestros'!C41,"")</f>
        <v/>
      </c>
      <c r="D41" s="92" t="str">
        <f>IFERROR('Gen. Siniestros Directos'!D41/'Gen. Número de Siniestros'!D41,"")</f>
        <v/>
      </c>
      <c r="E41" s="92" t="str">
        <f>IFERROR('Gen. Siniestros Directos'!E41/'Gen. Número de Siniestros'!E41,"")</f>
        <v/>
      </c>
      <c r="F41" s="92" t="str">
        <f>IFERROR('Gen. Siniestros Directos'!F41/'Gen. Número de Siniestros'!F41,"")</f>
        <v/>
      </c>
      <c r="G41" s="92" t="str">
        <f>IFERROR('Gen. Siniestros Directos'!G41/'Gen. Número de Siniestros'!G41,"")</f>
        <v/>
      </c>
      <c r="H41" s="92" t="str">
        <f>IFERROR('Gen. Siniestros Directos'!H41/'Gen. Número de Siniestros'!H41,"")</f>
        <v/>
      </c>
      <c r="I41" s="92" t="str">
        <f>IFERROR('Gen. Siniestros Directos'!I41/'Gen. Número de Siniestros'!I41,"")</f>
        <v/>
      </c>
      <c r="J41" s="92" t="str">
        <f>IFERROR('Gen. Siniestros Directos'!J41/'Gen. Número de Siniestros'!J41,"")</f>
        <v/>
      </c>
      <c r="K41" s="92" t="str">
        <f>IFERROR('Gen. Siniestros Directos'!K41/'Gen. Número de Siniestros'!K41,"")</f>
        <v/>
      </c>
      <c r="L41" s="92" t="str">
        <f>IFERROR('Gen. Siniestros Directos'!L41/'Gen. Número de Siniestros'!L41,"")</f>
        <v/>
      </c>
      <c r="M41" s="92" t="str">
        <f>IFERROR('Gen. Siniestros Directos'!M41/'Gen. Número de Siniestros'!M41,"")</f>
        <v/>
      </c>
      <c r="N41" s="92" t="str">
        <f>IFERROR('Gen. Siniestros Directos'!N41/'Gen. Número de Siniestros'!N41,"")</f>
        <v/>
      </c>
      <c r="O41" s="92" t="str">
        <f>IFERROR('Gen. Siniestros Directos'!O41/'Gen. Número de Siniestros'!O41,"")</f>
        <v/>
      </c>
      <c r="P41" s="92">
        <f>IFERROR('Gen. Siniestros Directos'!P41/'Gen. Número de Siniestros'!P41,"")</f>
        <v>-336.30746140955017</v>
      </c>
      <c r="Q41" s="92" t="str">
        <f>IFERROR('Gen. Siniestros Directos'!Q41/'Gen. Número de Siniestros'!Q41,"")</f>
        <v/>
      </c>
      <c r="R41" s="92" t="str">
        <f>IFERROR('Gen. Siniestros Directos'!R41/'Gen. Número de Siniestros'!R41,"")</f>
        <v/>
      </c>
      <c r="S41" s="92" t="str">
        <f>IFERROR('Gen. Siniestros Directos'!S41/'Gen. Número de Siniestros'!S41,"")</f>
        <v/>
      </c>
      <c r="T41" s="92">
        <f>IFERROR('Gen. Siniestros Directos'!T41/'Gen. Número de Siniestros'!T41,"")</f>
        <v>-49.062196167731521</v>
      </c>
      <c r="U41" s="92" t="str">
        <f>IFERROR('Gen. Siniestros Directos'!U41/'Gen. Número de Siniestros'!U41,"")</f>
        <v/>
      </c>
      <c r="V41" s="92">
        <f>IFERROR('Gen. Siniestros Directos'!V41/'Gen. Número de Siniestros'!V41,"")</f>
        <v>-314.68417978156629</v>
      </c>
      <c r="W41" s="92" t="str">
        <f>IFERROR('Gen. Siniestros Directos'!W41/'Gen. Número de Siniestros'!W41,"")</f>
        <v/>
      </c>
      <c r="X41" s="92" t="str">
        <f>IFERROR('Gen. Siniestros Directos'!X41/'Gen. Número de Siniestros'!X41,"")</f>
        <v/>
      </c>
      <c r="Y41" s="92" t="str">
        <f>IFERROR('Gen. Siniestros Directos'!Y41/'Gen. Número de Siniestros'!Y41,"")</f>
        <v/>
      </c>
      <c r="Z41" s="92" t="str">
        <f>IFERROR('Gen. Siniestros Directos'!Z41/'Gen. Número de Siniestros'!Z41,"")</f>
        <v/>
      </c>
      <c r="AA41" s="92" t="str">
        <f>IFERROR('Gen. Siniestros Directos'!AA41/'Gen. Número de Siniestros'!AA41,"")</f>
        <v/>
      </c>
      <c r="AB41" s="92" t="str">
        <f>IFERROR('Gen. Siniestros Directos'!AB41/'Gen. Número de Siniestros'!AB41,"")</f>
        <v/>
      </c>
      <c r="AC41" s="92" t="str">
        <f>IFERROR('Gen. Siniestros Directos'!AC41/'Gen. Número de Siniestros'!AC41,"")</f>
        <v/>
      </c>
      <c r="AD41" s="92" t="str">
        <f>IFERROR('Gen. Siniestros Directos'!AD41/'Gen. Número de Siniestros'!AD41,"")</f>
        <v/>
      </c>
      <c r="AE41" s="92" t="str">
        <f>IFERROR('Gen. Siniestros Directos'!AE41/'Gen. Número de Siniestros'!AE41,"")</f>
        <v/>
      </c>
      <c r="AF41" s="92" t="str">
        <f>IFERROR('Gen. Siniestros Directos'!AF41/'Gen. Número de Siniestros'!AF41,"")</f>
        <v/>
      </c>
      <c r="AG41" s="92" t="str">
        <f>IFERROR('Gen. Siniestros Directos'!AG41/'Gen. Número de Siniestros'!AG41,"")</f>
        <v/>
      </c>
      <c r="AH41" s="92" t="str">
        <f>IFERROR('Gen. Siniestros Directos'!AH41/'Gen. Número de Siniestros'!AH41,"")</f>
        <v/>
      </c>
      <c r="AI41" s="92" t="str">
        <f>IFERROR('Gen. Siniestros Directos'!AI41/'Gen. Número de Siniestros'!AI41,"")</f>
        <v/>
      </c>
      <c r="AJ41" s="92" t="str">
        <f>IFERROR('Gen. Siniestros Directos'!AJ41/'Gen. Número de Siniestros'!AJ41,"")</f>
        <v/>
      </c>
      <c r="AK41" s="92" t="str">
        <f>IFERROR('Gen. Siniestros Directos'!AK41/'Gen. Número de Siniestros'!AK41,"")</f>
        <v/>
      </c>
      <c r="AL41" s="92" t="str">
        <f>IFERROR('Gen. Siniestros Directos'!AL41/'Gen. Número de Siniestros'!AL41,"")</f>
        <v/>
      </c>
      <c r="AM41" s="92" t="str">
        <f>IFERROR('Gen. Siniestros Directos'!AM41/'Gen. Número de Siniestros'!AM41,"")</f>
        <v/>
      </c>
      <c r="AN41" s="92" t="str">
        <f>IFERROR('Gen. Siniestros Directos'!AN41/'Gen. Número de Siniestros'!AN41,"")</f>
        <v/>
      </c>
      <c r="AO41" s="92" t="str">
        <f>IFERROR('Gen. Siniestros Directos'!AO41/'Gen. Número de Siniestros'!AO41,"")</f>
        <v/>
      </c>
      <c r="AP41" s="92" t="str">
        <f>IFERROR('Gen. Siniestros Directos'!AP41/'Gen. Número de Siniestros'!AP41,"")</f>
        <v/>
      </c>
      <c r="AQ41" s="92">
        <f>IFERROR('Gen. Siniestros Directos'!AQ41/'Gen. Número de Siniestros'!AQ41,"")</f>
        <v>-61.929985082667102</v>
      </c>
      <c r="AS41" s="92">
        <f>IFERROR('Gen. Siniestros Directos'!AS41/'Gen. Número de Siniestros'!AS41,"")</f>
        <v>-52.678131347603617</v>
      </c>
      <c r="AT41" s="71">
        <f t="shared" si="0"/>
        <v>0.17562987711188738</v>
      </c>
    </row>
    <row r="42" spans="2:46">
      <c r="B42" s="73" t="s">
        <v>325</v>
      </c>
      <c r="C42" s="92" t="str">
        <f>IFERROR('Gen. Siniestros Directos'!C42/'Gen. Número de Siniestros'!C42,"")</f>
        <v/>
      </c>
      <c r="D42" s="92" t="str">
        <f>IFERROR('Gen. Siniestros Directos'!D42/'Gen. Número de Siniestros'!D42,"")</f>
        <v/>
      </c>
      <c r="E42" s="92" t="str">
        <f>IFERROR('Gen. Siniestros Directos'!E42/'Gen. Número de Siniestros'!E42,"")</f>
        <v/>
      </c>
      <c r="F42" s="92">
        <f>IFERROR('Gen. Siniestros Directos'!F42/'Gen. Número de Siniestros'!F42,"")</f>
        <v>-24.224988729732789</v>
      </c>
      <c r="G42" s="92" t="str">
        <f>IFERROR('Gen. Siniestros Directos'!G42/'Gen. Número de Siniestros'!G42,"")</f>
        <v/>
      </c>
      <c r="H42" s="92" t="str">
        <f>IFERROR('Gen. Siniestros Directos'!H42/'Gen. Número de Siniestros'!H42,"")</f>
        <v/>
      </c>
      <c r="I42" s="92" t="str">
        <f>IFERROR('Gen. Siniestros Directos'!I42/'Gen. Número de Siniestros'!I42,"")</f>
        <v/>
      </c>
      <c r="J42" s="92" t="str">
        <f>IFERROR('Gen. Siniestros Directos'!J42/'Gen. Número de Siniestros'!J42,"")</f>
        <v/>
      </c>
      <c r="K42" s="92" t="str">
        <f>IFERROR('Gen. Siniestros Directos'!K42/'Gen. Número de Siniestros'!K42,"")</f>
        <v/>
      </c>
      <c r="L42" s="92" t="str">
        <f>IFERROR('Gen. Siniestros Directos'!L42/'Gen. Número de Siniestros'!L42,"")</f>
        <v/>
      </c>
      <c r="M42" s="92" t="str">
        <f>IFERROR('Gen. Siniestros Directos'!M42/'Gen. Número de Siniestros'!M42,"")</f>
        <v/>
      </c>
      <c r="N42" s="92" t="str">
        <f>IFERROR('Gen. Siniestros Directos'!N42/'Gen. Número de Siniestros'!N42,"")</f>
        <v/>
      </c>
      <c r="O42" s="92" t="str">
        <f>IFERROR('Gen. Siniestros Directos'!O42/'Gen. Número de Siniestros'!O42,"")</f>
        <v/>
      </c>
      <c r="P42" s="92" t="str">
        <f>IFERROR('Gen. Siniestros Directos'!P42/'Gen. Número de Siniestros'!P42,"")</f>
        <v/>
      </c>
      <c r="Q42" s="92" t="str">
        <f>IFERROR('Gen. Siniestros Directos'!Q42/'Gen. Número de Siniestros'!Q42,"")</f>
        <v/>
      </c>
      <c r="R42" s="92" t="str">
        <f>IFERROR('Gen. Siniestros Directos'!R42/'Gen. Número de Siniestros'!R42,"")</f>
        <v/>
      </c>
      <c r="S42" s="92" t="str">
        <f>IFERROR('Gen. Siniestros Directos'!S42/'Gen. Número de Siniestros'!S42,"")</f>
        <v/>
      </c>
      <c r="T42" s="92" t="str">
        <f>IFERROR('Gen. Siniestros Directos'!T42/'Gen. Número de Siniestros'!T42,"")</f>
        <v/>
      </c>
      <c r="U42" s="92" t="str">
        <f>IFERROR('Gen. Siniestros Directos'!U42/'Gen. Número de Siniestros'!U42,"")</f>
        <v/>
      </c>
      <c r="V42" s="92" t="str">
        <f>IFERROR('Gen. Siniestros Directos'!V42/'Gen. Número de Siniestros'!V42,"")</f>
        <v/>
      </c>
      <c r="W42" s="92" t="str">
        <f>IFERROR('Gen. Siniestros Directos'!W42/'Gen. Número de Siniestros'!W42,"")</f>
        <v/>
      </c>
      <c r="X42" s="92" t="str">
        <f>IFERROR('Gen. Siniestros Directos'!X42/'Gen. Número de Siniestros'!X42,"")</f>
        <v/>
      </c>
      <c r="Y42" s="92" t="str">
        <f>IFERROR('Gen. Siniestros Directos'!Y42/'Gen. Número de Siniestros'!Y42,"")</f>
        <v/>
      </c>
      <c r="Z42" s="92" t="str">
        <f>IFERROR('Gen. Siniestros Directos'!Z42/'Gen. Número de Siniestros'!Z42,"")</f>
        <v/>
      </c>
      <c r="AA42" s="92" t="str">
        <f>IFERROR('Gen. Siniestros Directos'!AA42/'Gen. Número de Siniestros'!AA42,"")</f>
        <v/>
      </c>
      <c r="AB42" s="92" t="str">
        <f>IFERROR('Gen. Siniestros Directos'!AB42/'Gen. Número de Siniestros'!AB42,"")</f>
        <v/>
      </c>
      <c r="AC42" s="92" t="str">
        <f>IFERROR('Gen. Siniestros Directos'!AC42/'Gen. Número de Siniestros'!AC42,"")</f>
        <v/>
      </c>
      <c r="AD42" s="92" t="str">
        <f>IFERROR('Gen. Siniestros Directos'!AD42/'Gen. Número de Siniestros'!AD42,"")</f>
        <v/>
      </c>
      <c r="AE42" s="92" t="str">
        <f>IFERROR('Gen. Siniestros Directos'!AE42/'Gen. Número de Siniestros'!AE42,"")</f>
        <v/>
      </c>
      <c r="AF42" s="92" t="str">
        <f>IFERROR('Gen. Siniestros Directos'!AF42/'Gen. Número de Siniestros'!AF42,"")</f>
        <v/>
      </c>
      <c r="AG42" s="92" t="str">
        <f>IFERROR('Gen. Siniestros Directos'!AG42/'Gen. Número de Siniestros'!AG42,"")</f>
        <v/>
      </c>
      <c r="AH42" s="92" t="str">
        <f>IFERROR('Gen. Siniestros Directos'!AH42/'Gen. Número de Siniestros'!AH42,"")</f>
        <v/>
      </c>
      <c r="AI42" s="92" t="str">
        <f>IFERROR('Gen. Siniestros Directos'!AI42/'Gen. Número de Siniestros'!AI42,"")</f>
        <v/>
      </c>
      <c r="AJ42" s="92" t="str">
        <f>IFERROR('Gen. Siniestros Directos'!AJ42/'Gen. Número de Siniestros'!AJ42,"")</f>
        <v/>
      </c>
      <c r="AK42" s="92" t="str">
        <f>IFERROR('Gen. Siniestros Directos'!AK42/'Gen. Número de Siniestros'!AK42,"")</f>
        <v/>
      </c>
      <c r="AL42" s="92" t="str">
        <f>IFERROR('Gen. Siniestros Directos'!AL42/'Gen. Número de Siniestros'!AL42,"")</f>
        <v/>
      </c>
      <c r="AM42" s="92" t="str">
        <f>IFERROR('Gen. Siniestros Directos'!AM42/'Gen. Número de Siniestros'!AM42,"")</f>
        <v/>
      </c>
      <c r="AN42" s="92" t="str">
        <f>IFERROR('Gen. Siniestros Directos'!AN42/'Gen. Número de Siniestros'!AN42,"")</f>
        <v/>
      </c>
      <c r="AO42" s="92" t="str">
        <f>IFERROR('Gen. Siniestros Directos'!AO42/'Gen. Número de Siniestros'!AO42,"")</f>
        <v/>
      </c>
      <c r="AP42" s="92" t="str">
        <f>IFERROR('Gen. Siniestros Directos'!AP42/'Gen. Número de Siniestros'!AP42,"")</f>
        <v/>
      </c>
      <c r="AQ42" s="92">
        <f>IFERROR('Gen. Siniestros Directos'!AQ42/'Gen. Número de Siniestros'!AQ42,"")</f>
        <v>-24.224988729732789</v>
      </c>
      <c r="AS42" s="92">
        <f>IFERROR('Gen. Siniestros Directos'!AS42/'Gen. Número de Siniestros'!AS42,"")</f>
        <v>-20.193260385848017</v>
      </c>
      <c r="AT42" s="71">
        <f t="shared" si="0"/>
        <v>0.19965712652872614</v>
      </c>
    </row>
    <row r="43" spans="2:46">
      <c r="B43" s="73" t="s">
        <v>326</v>
      </c>
      <c r="C43" s="92">
        <f>IFERROR('Gen. Siniestros Directos'!C43/'Gen. Número de Siniestros'!C43,"")</f>
        <v>-177.84838222747771</v>
      </c>
      <c r="D43" s="92" t="str">
        <f>IFERROR('Gen. Siniestros Directos'!D43/'Gen. Número de Siniestros'!D43,"")</f>
        <v/>
      </c>
      <c r="E43" s="92">
        <f>IFERROR('Gen. Siniestros Directos'!E43/'Gen. Número de Siniestros'!E43,"")</f>
        <v>-28.452781463911606</v>
      </c>
      <c r="F43" s="92">
        <f>IFERROR('Gen. Siniestros Directos'!F43/'Gen. Número de Siniestros'!F43,"")</f>
        <v>-8.3136473537629936</v>
      </c>
      <c r="G43" s="92" t="str">
        <f>IFERROR('Gen. Siniestros Directos'!G43/'Gen. Número de Siniestros'!G43,"")</f>
        <v/>
      </c>
      <c r="H43" s="92">
        <f>IFERROR('Gen. Siniestros Directos'!H43/'Gen. Número de Siniestros'!H43,"")</f>
        <v>-17.71470694797809</v>
      </c>
      <c r="I43" s="92">
        <f>IFERROR('Gen. Siniestros Directos'!I43/'Gen. Número de Siniestros'!I43,"")</f>
        <v>-65.676223185318364</v>
      </c>
      <c r="J43" s="92">
        <f>IFERROR('Gen. Siniestros Directos'!J43/'Gen. Número de Siniestros'!J43,"")</f>
        <v>6.0767142079323433</v>
      </c>
      <c r="K43" s="92" t="str">
        <f>IFERROR('Gen. Siniestros Directos'!K43/'Gen. Número de Siniestros'!K43,"")</f>
        <v/>
      </c>
      <c r="L43" s="92">
        <f>IFERROR('Gen. Siniestros Directos'!L43/'Gen. Número de Siniestros'!L43,"")</f>
        <v>-129.60950946300932</v>
      </c>
      <c r="M43" s="92" t="str">
        <f>IFERROR('Gen. Siniestros Directos'!M43/'Gen. Número de Siniestros'!M43,"")</f>
        <v/>
      </c>
      <c r="N43" s="92" t="str">
        <f>IFERROR('Gen. Siniestros Directos'!N43/'Gen. Número de Siniestros'!N43,"")</f>
        <v/>
      </c>
      <c r="O43" s="92">
        <f>IFERROR('Gen. Siniestros Directos'!O43/'Gen. Número de Siniestros'!O43,"")</f>
        <v>-30.781319605999109</v>
      </c>
      <c r="P43" s="92" t="str">
        <f>IFERROR('Gen. Siniestros Directos'!P43/'Gen. Número de Siniestros'!P43,"")</f>
        <v/>
      </c>
      <c r="Q43" s="92">
        <f>IFERROR('Gen. Siniestros Directos'!Q43/'Gen. Número de Siniestros'!Q43,"")</f>
        <v>-26.110638395942559</v>
      </c>
      <c r="R43" s="92">
        <f>IFERROR('Gen. Siniestros Directos'!R43/'Gen. Número de Siniestros'!R43,"")</f>
        <v>-2.0041338762660628</v>
      </c>
      <c r="S43" s="92" t="str">
        <f>IFERROR('Gen. Siniestros Directos'!S43/'Gen. Número de Siniestros'!S43,"")</f>
        <v/>
      </c>
      <c r="T43" s="92">
        <f>IFERROR('Gen. Siniestros Directos'!T43/'Gen. Número de Siniestros'!T43,"")</f>
        <v>-7.5666154791657947</v>
      </c>
      <c r="U43" s="92" t="str">
        <f>IFERROR('Gen. Siniestros Directos'!U43/'Gen. Número de Siniestros'!U43,"")</f>
        <v/>
      </c>
      <c r="V43" s="92">
        <f>IFERROR('Gen. Siniestros Directos'!V43/'Gen. Número de Siniestros'!V43,"")</f>
        <v>-38.809161846741929</v>
      </c>
      <c r="W43" s="92" t="str">
        <f>IFERROR('Gen. Siniestros Directos'!W43/'Gen. Número de Siniestros'!W43,"")</f>
        <v/>
      </c>
      <c r="X43" s="92">
        <f>IFERROR('Gen. Siniestros Directos'!X43/'Gen. Número de Siniestros'!X43,"")</f>
        <v>-5636.3623507117045</v>
      </c>
      <c r="Y43" s="92">
        <f>IFERROR('Gen. Siniestros Directos'!Y43/'Gen. Número de Siniestros'!Y43,"")</f>
        <v>-146.96513020492841</v>
      </c>
      <c r="Z43" s="92" t="str">
        <f>IFERROR('Gen. Siniestros Directos'!Z43/'Gen. Número de Siniestros'!Z43,"")</f>
        <v/>
      </c>
      <c r="AA43" s="92">
        <f>IFERROR('Gen. Siniestros Directos'!AA43/'Gen. Número de Siniestros'!AA43,"")</f>
        <v>-3.4839828125478771</v>
      </c>
      <c r="AB43" s="92">
        <f>IFERROR('Gen. Siniestros Directos'!AB43/'Gen. Número de Siniestros'!AB43,"")</f>
        <v>-48.380836636395969</v>
      </c>
      <c r="AC43" s="92">
        <f>IFERROR('Gen. Siniestros Directos'!AC43/'Gen. Número de Siniestros'!AC43,"")</f>
        <v>-70.677060607938657</v>
      </c>
      <c r="AD43" s="92">
        <f>IFERROR('Gen. Siniestros Directos'!AD43/'Gen. Número de Siniestros'!AD43,"")</f>
        <v>-18.696800914209163</v>
      </c>
      <c r="AE43" s="92" t="str">
        <f>IFERROR('Gen. Siniestros Directos'!AE43/'Gen. Número de Siniestros'!AE43,"")</f>
        <v/>
      </c>
      <c r="AF43" s="92" t="str">
        <f>IFERROR('Gen. Siniestros Directos'!AF43/'Gen. Número de Siniestros'!AF43,"")</f>
        <v/>
      </c>
      <c r="AG43" s="92" t="str">
        <f>IFERROR('Gen. Siniestros Directos'!AG43/'Gen. Número de Siniestros'!AG43,"")</f>
        <v/>
      </c>
      <c r="AH43" s="92" t="str">
        <f>IFERROR('Gen. Siniestros Directos'!AH43/'Gen. Número de Siniestros'!AH43,"")</f>
        <v/>
      </c>
      <c r="AI43" s="92" t="str">
        <f>IFERROR('Gen. Siniestros Directos'!AI43/'Gen. Número de Siniestros'!AI43,"")</f>
        <v/>
      </c>
      <c r="AJ43" s="92" t="str">
        <f>IFERROR('Gen. Siniestros Directos'!AJ43/'Gen. Número de Siniestros'!AJ43,"")</f>
        <v/>
      </c>
      <c r="AK43" s="92" t="str">
        <f>IFERROR('Gen. Siniestros Directos'!AK43/'Gen. Número de Siniestros'!AK43,"")</f>
        <v/>
      </c>
      <c r="AL43" s="92" t="str">
        <f>IFERROR('Gen. Siniestros Directos'!AL43/'Gen. Número de Siniestros'!AL43,"")</f>
        <v/>
      </c>
      <c r="AM43" s="92" t="str">
        <f>IFERROR('Gen. Siniestros Directos'!AM43/'Gen. Número de Siniestros'!AM43,"")</f>
        <v/>
      </c>
      <c r="AN43" s="92" t="str">
        <f>IFERROR('Gen. Siniestros Directos'!AN43/'Gen. Número de Siniestros'!AN43,"")</f>
        <v/>
      </c>
      <c r="AO43" s="92" t="str">
        <f>IFERROR('Gen. Siniestros Directos'!AO43/'Gen. Número de Siniestros'!AO43,"")</f>
        <v/>
      </c>
      <c r="AP43" s="92" t="str">
        <f>IFERROR('Gen. Siniestros Directos'!AP43/'Gen. Número de Siniestros'!AP43,"")</f>
        <v/>
      </c>
      <c r="AQ43" s="92">
        <f>IFERROR('Gen. Siniestros Directos'!AQ43/'Gen. Número de Siniestros'!AQ43,"")</f>
        <v>-13.898433147007943</v>
      </c>
      <c r="AS43" s="92">
        <f>IFERROR('Gen. Siniestros Directos'!AS43/'Gen. Número de Siniestros'!AS43,"")</f>
        <v>-14.981609310255486</v>
      </c>
      <c r="AT43" s="71">
        <f t="shared" si="0"/>
        <v>-7.2300387816552347E-2</v>
      </c>
    </row>
    <row r="44" spans="2:46">
      <c r="B44" s="76" t="s">
        <v>327</v>
      </c>
      <c r="C44" s="93">
        <f>IFERROR('Gen. Siniestros Directos'!C44/'Gen. Número de Siniestros'!C44,"")</f>
        <v>-284.36354293461767</v>
      </c>
      <c r="D44" s="93" t="str">
        <f>IFERROR('Gen. Siniestros Directos'!D44/'Gen. Número de Siniestros'!D44,"")</f>
        <v/>
      </c>
      <c r="E44" s="93">
        <f>IFERROR('Gen. Siniestros Directos'!E44/'Gen. Número de Siniestros'!E44,"")</f>
        <v>-35.62603546678389</v>
      </c>
      <c r="F44" s="93">
        <f>IFERROR('Gen. Siniestros Directos'!F44/'Gen. Número de Siniestros'!F44,"")</f>
        <v>-6.4507709306506538</v>
      </c>
      <c r="G44" s="93">
        <f>IFERROR('Gen. Siniestros Directos'!G44/'Gen. Número de Siniestros'!G44,"")</f>
        <v>-358.43013901385302</v>
      </c>
      <c r="H44" s="93">
        <f>IFERROR('Gen. Siniestros Directos'!H44/'Gen. Número de Siniestros'!H44,"")</f>
        <v>-88.965690187885599</v>
      </c>
      <c r="I44" s="93">
        <f>IFERROR('Gen. Siniestros Directos'!I44/'Gen. Número de Siniestros'!I44,"")</f>
        <v>-111.85811847403333</v>
      </c>
      <c r="J44" s="93">
        <f>IFERROR('Gen. Siniestros Directos'!J44/'Gen. Número de Siniestros'!J44,"")</f>
        <v>-214.52879033882198</v>
      </c>
      <c r="K44" s="93">
        <f>IFERROR('Gen. Siniestros Directos'!K44/'Gen. Número de Siniestros'!K44,"")</f>
        <v>-520.88574322277236</v>
      </c>
      <c r="L44" s="93">
        <f>IFERROR('Gen. Siniestros Directos'!L44/'Gen. Número de Siniestros'!L44,"")</f>
        <v>-12.339492339273345</v>
      </c>
      <c r="M44" s="93">
        <f>IFERROR('Gen. Siniestros Directos'!M44/'Gen. Número de Siniestros'!M44,"")</f>
        <v>-131.61223695296553</v>
      </c>
      <c r="N44" s="93">
        <f>IFERROR('Gen. Siniestros Directos'!N44/'Gen. Número de Siniestros'!N44,"")</f>
        <v>-243.93772259188287</v>
      </c>
      <c r="O44" s="93">
        <f>IFERROR('Gen. Siniestros Directos'!O44/'Gen. Número de Siniestros'!O44,"")</f>
        <v>-30.781319605999109</v>
      </c>
      <c r="P44" s="93">
        <f>IFERROR('Gen. Siniestros Directos'!P44/'Gen. Número de Siniestros'!P44,"")</f>
        <v>-17.574321223398734</v>
      </c>
      <c r="Q44" s="93">
        <f>IFERROR('Gen. Siniestros Directos'!Q44/'Gen. Número de Siniestros'!Q44,"")</f>
        <v>-25.96033267263385</v>
      </c>
      <c r="R44" s="93">
        <f>IFERROR('Gen. Siniestros Directos'!R44/'Gen. Número de Siniestros'!R44,"")</f>
        <v>-25.842933617052012</v>
      </c>
      <c r="S44" s="93">
        <f>IFERROR('Gen. Siniestros Directos'!S44/'Gen. Número de Siniestros'!S44,"")</f>
        <v>-149.92146335573054</v>
      </c>
      <c r="T44" s="93">
        <f>IFERROR('Gen. Siniestros Directos'!T44/'Gen. Número de Siniestros'!T44,"")</f>
        <v>-32.432305243028338</v>
      </c>
      <c r="U44" s="93">
        <f>IFERROR('Gen. Siniestros Directos'!U44/'Gen. Número de Siniestros'!U44,"")</f>
        <v>-442.51862210236118</v>
      </c>
      <c r="V44" s="93">
        <f>IFERROR('Gen. Siniestros Directos'!V44/'Gen. Número de Siniestros'!V44,"")</f>
        <v>-112.22269527909613</v>
      </c>
      <c r="W44" s="93">
        <f>IFERROR('Gen. Siniestros Directos'!W44/'Gen. Número de Siniestros'!W44,"")</f>
        <v>259.19595350241815</v>
      </c>
      <c r="X44" s="93">
        <f>IFERROR('Gen. Siniestros Directos'!X44/'Gen. Número de Siniestros'!X44,"")</f>
        <v>-5.3526216663311939</v>
      </c>
      <c r="Y44" s="93">
        <f>IFERROR('Gen. Siniestros Directos'!Y44/'Gen. Número de Siniestros'!Y44,"")</f>
        <v>-95.739752527925404</v>
      </c>
      <c r="Z44" s="93">
        <f>IFERROR('Gen. Siniestros Directos'!Z44/'Gen. Número de Siniestros'!Z44,"")</f>
        <v>-703.44445437253432</v>
      </c>
      <c r="AA44" s="93">
        <f>IFERROR('Gen. Siniestros Directos'!AA44/'Gen. Número de Siniestros'!AA44,"")</f>
        <v>-36.619188994035611</v>
      </c>
      <c r="AB44" s="93">
        <f>IFERROR('Gen. Siniestros Directos'!AB44/'Gen. Número de Siniestros'!AB44,"")</f>
        <v>-96.427093709274246</v>
      </c>
      <c r="AC44" s="93">
        <f>IFERROR('Gen. Siniestros Directos'!AC44/'Gen. Número de Siniestros'!AC44,"")</f>
        <v>-53.107037586503523</v>
      </c>
      <c r="AD44" s="93">
        <f>IFERROR('Gen. Siniestros Directos'!AD44/'Gen. Número de Siniestros'!AD44,"")</f>
        <v>-24.45534846221215</v>
      </c>
      <c r="AE44" s="93" t="str">
        <f>IFERROR('Gen. Siniestros Directos'!AE44/'Gen. Número de Siniestros'!AE44,"")</f>
        <v/>
      </c>
      <c r="AF44" s="93" t="str">
        <f>IFERROR('Gen. Siniestros Directos'!AF44/'Gen. Número de Siniestros'!AF44,"")</f>
        <v/>
      </c>
      <c r="AG44" s="93" t="str">
        <f>IFERROR('Gen. Siniestros Directos'!AG44/'Gen. Número de Siniestros'!AG44,"")</f>
        <v/>
      </c>
      <c r="AH44" s="93" t="str">
        <f>IFERROR('Gen. Siniestros Directos'!AH44/'Gen. Número de Siniestros'!AH44,"")</f>
        <v/>
      </c>
      <c r="AI44" s="93" t="str">
        <f>IFERROR('Gen. Siniestros Directos'!AI44/'Gen. Número de Siniestros'!AI44,"")</f>
        <v/>
      </c>
      <c r="AJ44" s="93" t="str">
        <f>IFERROR('Gen. Siniestros Directos'!AJ44/'Gen. Número de Siniestros'!AJ44,"")</f>
        <v/>
      </c>
      <c r="AK44" s="93" t="str">
        <f>IFERROR('Gen. Siniestros Directos'!AK44/'Gen. Número de Siniestros'!AK44,"")</f>
        <v/>
      </c>
      <c r="AL44" s="93" t="str">
        <f>IFERROR('Gen. Siniestros Directos'!AL44/'Gen. Número de Siniestros'!AL44,"")</f>
        <v/>
      </c>
      <c r="AM44" s="93" t="str">
        <f>IFERROR('Gen. Siniestros Directos'!AM44/'Gen. Número de Siniestros'!AM44,"")</f>
        <v/>
      </c>
      <c r="AN44" s="93" t="str">
        <f>IFERROR('Gen. Siniestros Directos'!AN44/'Gen. Número de Siniestros'!AN44,"")</f>
        <v/>
      </c>
      <c r="AO44" s="93" t="str">
        <f>IFERROR('Gen. Siniestros Directos'!AO44/'Gen. Número de Siniestros'!AO44,"")</f>
        <v/>
      </c>
      <c r="AP44" s="93" t="str">
        <f>IFERROR('Gen. Siniestros Directos'!AP44/'Gen. Número de Siniestros'!AP44,"")</f>
        <v/>
      </c>
      <c r="AQ44" s="93">
        <f>IFERROR('Gen. Siniestros Directos'!AQ44/'Gen. Número de Siniestros'!AQ44,"")</f>
        <v>-50.184737722611736</v>
      </c>
      <c r="AS44" s="93">
        <f>IFERROR('Gen. Siniestros Directos'!AS44/'Gen. Número de Siniestros'!AS44,"")</f>
        <v>-26.872640269043472</v>
      </c>
      <c r="AT44" s="85">
        <f t="shared" si="0"/>
        <v>0.86750305218140933</v>
      </c>
    </row>
    <row r="45" spans="2:46">
      <c r="AT45" s="86"/>
    </row>
    <row r="46" spans="2:46">
      <c r="B46" s="80" t="s">
        <v>329</v>
      </c>
      <c r="C46" s="36">
        <f>IFERROR(SUM('Gen. Siniestros Directos'!C12:C18)/SUM('Gen. Número de Siniestros'!C12:C18),"")</f>
        <v>-1092.9070973892353</v>
      </c>
      <c r="D46" s="36" t="str">
        <f>IFERROR(SUM('Gen. Siniestros Directos'!D12:D18)/SUM('Gen. Número de Siniestros'!D12:D18),"")</f>
        <v/>
      </c>
      <c r="E46" s="36">
        <f>IFERROR(SUM('Gen. Siniestros Directos'!E12:E18)/SUM('Gen. Número de Siniestros'!E12:E18),"")</f>
        <v>-103.00765633033072</v>
      </c>
      <c r="F46" s="36">
        <f>IFERROR(SUM('Gen. Siniestros Directos'!F12:F18)/SUM('Gen. Número de Siniestros'!F12:F18),"")</f>
        <v>-86.090467469470582</v>
      </c>
      <c r="G46" s="36" t="str">
        <f>IFERROR(SUM('Gen. Siniestros Directos'!G12:G18)/SUM('Gen. Número de Siniestros'!G12:G18),"")</f>
        <v/>
      </c>
      <c r="H46" s="36">
        <f>IFERROR(SUM('Gen. Siniestros Directos'!H12:H18)/SUM('Gen. Número de Siniestros'!H12:H18),"")</f>
        <v>-162.78102527596531</v>
      </c>
      <c r="I46" s="36">
        <f>IFERROR(SUM('Gen. Siniestros Directos'!I12:I18)/SUM('Gen. Número de Siniestros'!I12:I18),"")</f>
        <v>-309.49842500782131</v>
      </c>
      <c r="J46" s="36">
        <f>IFERROR(SUM('Gen. Siniestros Directos'!J12:J18)/SUM('Gen. Número de Siniestros'!J12:J18),"")</f>
        <v>-944.1123149483293</v>
      </c>
      <c r="K46" s="36" t="str">
        <f>IFERROR(SUM('Gen. Siniestros Directos'!K12:K18)/SUM('Gen. Número de Siniestros'!K12:K18),"")</f>
        <v/>
      </c>
      <c r="L46" s="36">
        <f>IFERROR(SUM('Gen. Siniestros Directos'!L12:L18)/SUM('Gen. Número de Siniestros'!L12:L18),"")</f>
        <v>290.562736561073</v>
      </c>
      <c r="M46" s="36" t="str">
        <f>IFERROR(SUM('Gen. Siniestros Directos'!M12:M18)/SUM('Gen. Número de Siniestros'!M12:M18),"")</f>
        <v/>
      </c>
      <c r="N46" s="36" t="str">
        <f>IFERROR(SUM('Gen. Siniestros Directos'!N12:N18)/SUM('Gen. Número de Siniestros'!N12:N18),"")</f>
        <v/>
      </c>
      <c r="O46" s="36" t="str">
        <f>IFERROR(SUM('Gen. Siniestros Directos'!O12:O18)/SUM('Gen. Número de Siniestros'!O12:O18),"")</f>
        <v/>
      </c>
      <c r="P46" s="36">
        <f>IFERROR(SUM('Gen. Siniestros Directos'!P12:P18)/SUM('Gen. Número de Siniestros'!P12:P18),"")</f>
        <v>-80.486788552575689</v>
      </c>
      <c r="Q46" s="36">
        <f>IFERROR(SUM('Gen. Siniestros Directos'!Q12:Q18)/SUM('Gen. Número de Siniestros'!Q12:Q18),"")</f>
        <v>-28.107565354508875</v>
      </c>
      <c r="R46" s="36">
        <f>IFERROR(SUM('Gen. Siniestros Directos'!R12:R18)/SUM('Gen. Número de Siniestros'!R12:R18),"")</f>
        <v>-49.002032161212753</v>
      </c>
      <c r="S46" s="36">
        <f>IFERROR(SUM('Gen. Siniestros Directos'!S12:S18)/SUM('Gen. Número de Siniestros'!S12:S18),"")</f>
        <v>-149.92146335573054</v>
      </c>
      <c r="T46" s="36">
        <f>IFERROR(SUM('Gen. Siniestros Directos'!T12:T18)/SUM('Gen. Número de Siniestros'!T12:T18),"")</f>
        <v>-225.35223302253516</v>
      </c>
      <c r="U46" s="36" t="str">
        <f>IFERROR(SUM('Gen. Siniestros Directos'!U12:U18)/SUM('Gen. Número de Siniestros'!U12:U18),"")</f>
        <v/>
      </c>
      <c r="V46" s="36">
        <f>IFERROR(SUM('Gen. Siniestros Directos'!V12:V18)/SUM('Gen. Número de Siniestros'!V12:V18),"")</f>
        <v>-312.33852212083872</v>
      </c>
      <c r="W46" s="36" t="str">
        <f>IFERROR(SUM('Gen. Siniestros Directos'!W12:W18)/SUM('Gen. Número de Siniestros'!W12:W18),"")</f>
        <v/>
      </c>
      <c r="X46" s="36">
        <f>IFERROR(SUM('Gen. Siniestros Directos'!X12:X18)/SUM('Gen. Número de Siniestros'!X12:X18),"")</f>
        <v>-3308.3841862241106</v>
      </c>
      <c r="Y46" s="36">
        <f>IFERROR(SUM('Gen. Siniestros Directos'!Y12:Y18)/SUM('Gen. Número de Siniestros'!Y12:Y18),"")</f>
        <v>-309.04989104452471</v>
      </c>
      <c r="Z46" s="36">
        <f>IFERROR(SUM('Gen. Siniestros Directos'!Z12:Z18)/SUM('Gen. Número de Siniestros'!Z12:Z18),"")</f>
        <v>-703.44445437253432</v>
      </c>
      <c r="AA46" s="36">
        <f>IFERROR(SUM('Gen. Siniestros Directos'!AA12:AA18)/SUM('Gen. Número de Siniestros'!AA12:AA18),"")</f>
        <v>-87.168877624395833</v>
      </c>
      <c r="AB46" s="36">
        <f>IFERROR(SUM('Gen. Siniestros Directos'!AB12:AB18)/SUM('Gen. Número de Siniestros'!AB12:AB18),"")</f>
        <v>-417.63100029351983</v>
      </c>
      <c r="AC46" s="36">
        <f>IFERROR(SUM('Gen. Siniestros Directos'!AC12:AC18)/SUM('Gen. Número de Siniestros'!AC12:AC18),"")</f>
        <v>-184.00536145425517</v>
      </c>
      <c r="AD46" s="36">
        <f>IFERROR(SUM('Gen. Siniestros Directos'!AD12:AD18)/SUM('Gen. Número de Siniestros'!AD12:AD18),"")</f>
        <v>-39.90190261974702</v>
      </c>
      <c r="AE46" s="36" t="str">
        <f>IFERROR(SUM('Gen. Siniestros Directos'!AE12:AE18)/SUM('Gen. Número de Siniestros'!AE12:AE18),"")</f>
        <v/>
      </c>
      <c r="AF46" s="36" t="str">
        <f>IFERROR(SUM('Gen. Siniestros Directos'!AF12:AF18)/SUM('Gen. Número de Siniestros'!AF12:AF18),"")</f>
        <v/>
      </c>
      <c r="AG46" s="36" t="str">
        <f>IFERROR(SUM('Gen. Siniestros Directos'!AG12:AG18)/SUM('Gen. Número de Siniestros'!AG12:AG18),"")</f>
        <v/>
      </c>
      <c r="AH46" s="36" t="str">
        <f>IFERROR(SUM('Gen. Siniestros Directos'!AH12:AH18)/SUM('Gen. Número de Siniestros'!AH12:AH18),"")</f>
        <v/>
      </c>
      <c r="AI46" s="36" t="str">
        <f>IFERROR(SUM('Gen. Siniestros Directos'!AI12:AI18)/SUM('Gen. Número de Siniestros'!AI12:AI18),"")</f>
        <v/>
      </c>
      <c r="AJ46" s="36" t="str">
        <f>IFERROR(SUM('Gen. Siniestros Directos'!AJ12:AJ18)/SUM('Gen. Número de Siniestros'!AJ12:AJ18),"")</f>
        <v/>
      </c>
      <c r="AK46" s="36" t="str">
        <f>IFERROR(SUM('Gen. Siniestros Directos'!AK12:AK18)/SUM('Gen. Número de Siniestros'!AK12:AK18),"")</f>
        <v/>
      </c>
      <c r="AL46" s="36" t="str">
        <f>IFERROR(SUM('Gen. Siniestros Directos'!AL12:AL18)/SUM('Gen. Número de Siniestros'!AL12:AL18),"")</f>
        <v/>
      </c>
      <c r="AM46" s="36" t="str">
        <f>IFERROR(SUM('Gen. Siniestros Directos'!AM12:AM18)/SUM('Gen. Número de Siniestros'!AM12:AM18),"")</f>
        <v/>
      </c>
      <c r="AN46" s="36" t="str">
        <f>IFERROR(SUM('Gen. Siniestros Directos'!AN12:AN18)/SUM('Gen. Número de Siniestros'!AN12:AN18),"")</f>
        <v/>
      </c>
      <c r="AO46" s="36" t="str">
        <f>IFERROR(SUM('Gen. Siniestros Directos'!AO12:AO18)/SUM('Gen. Número de Siniestros'!AO12:AO18),"")</f>
        <v/>
      </c>
      <c r="AP46" s="36" t="str">
        <f>IFERROR(SUM('Gen. Siniestros Directos'!AP12:AP18)/SUM('Gen. Número de Siniestros'!AP12:AP18),"")</f>
        <v/>
      </c>
      <c r="AQ46" s="36">
        <f>IFERROR(SUM('Gen. Siniestros Directos'!AQ12:AQ18)/SUM('Gen. Número de Siniestros'!AQ12:AQ18),"")</f>
        <v>-280.76777949365095</v>
      </c>
      <c r="AR46" s="81"/>
      <c r="AS46" s="91">
        <f>IFERROR(SUM('Gen. Siniestros Directos'!AS12:AS18)/SUM('Gen. Número de Siniestros'!AS12:AS18),"")</f>
        <v>-51.134459136131333</v>
      </c>
      <c r="AT46" s="71">
        <f t="shared" ref="AT46:AT53" si="1">AQ46/AS46-1</f>
        <v>4.4907744060846424</v>
      </c>
    </row>
    <row r="47" spans="2:46">
      <c r="B47" s="80" t="s">
        <v>330</v>
      </c>
      <c r="C47" s="36">
        <f>IFERROR(SUM('Gen. Siniestros Directos'!C12:C13,'Gen. Siniestros Directos'!C16:C18)/SUM('Gen. Número de Siniestros'!C12:C13,'Gen. Número de Siniestros'!C16:C18),"")</f>
        <v>-1121.506360656635</v>
      </c>
      <c r="D47" s="36" t="str">
        <f>IFERROR(SUM('Gen. Siniestros Directos'!D12:D13,'Gen. Siniestros Directos'!D16:D18)/SUM('Gen. Número de Siniestros'!D12:D13,'Gen. Número de Siniestros'!D16:D18),"")</f>
        <v/>
      </c>
      <c r="E47" s="36">
        <f>IFERROR(SUM('Gen. Siniestros Directos'!E12:E13,'Gen. Siniestros Directos'!E16:E18)/SUM('Gen. Número de Siniestros'!E12:E13,'Gen. Número de Siniestros'!E16:E18),"")</f>
        <v>-161.52854729615342</v>
      </c>
      <c r="F47" s="36">
        <f>IFERROR(SUM('Gen. Siniestros Directos'!F12:F13,'Gen. Siniestros Directos'!F16:F18)/SUM('Gen. Número de Siniestros'!F12:F13,'Gen. Número de Siniestros'!F16:F18),"")</f>
        <v>-55.855262958522026</v>
      </c>
      <c r="G47" s="36" t="str">
        <f>IFERROR(SUM('Gen. Siniestros Directos'!G12:G13,'Gen. Siniestros Directos'!G16:G18)/SUM('Gen. Número de Siniestros'!G12:G13,'Gen. Número de Siniestros'!G16:G18),"")</f>
        <v/>
      </c>
      <c r="H47" s="36">
        <f>IFERROR(SUM('Gen. Siniestros Directos'!H12:H13,'Gen. Siniestros Directos'!H16:H18)/SUM('Gen. Número de Siniestros'!H12:H13,'Gen. Número de Siniestros'!H16:H18),"")</f>
        <v>-613.02252404668138</v>
      </c>
      <c r="I47" s="36">
        <f>IFERROR(SUM('Gen. Siniestros Directos'!I12:I13,'Gen. Siniestros Directos'!I16:I18)/SUM('Gen. Número de Siniestros'!I12:I13,'Gen. Número de Siniestros'!I16:I18),"")</f>
        <v>-289.07099197892921</v>
      </c>
      <c r="J47" s="36">
        <f>IFERROR(SUM('Gen. Siniestros Directos'!J12:J13,'Gen. Siniestros Directos'!J16:J18)/SUM('Gen. Número de Siniestros'!J12:J13,'Gen. Número de Siniestros'!J16:J18),"")</f>
        <v>-962.11967228697733</v>
      </c>
      <c r="K47" s="36" t="str">
        <f>IFERROR(SUM('Gen. Siniestros Directos'!K12:K13,'Gen. Siniestros Directos'!K16:K18)/SUM('Gen. Número de Siniestros'!K12:K13,'Gen. Número de Siniestros'!K16:K18),"")</f>
        <v/>
      </c>
      <c r="L47" s="36">
        <f>IFERROR(SUM('Gen. Siniestros Directos'!L12:L13,'Gen. Siniestros Directos'!L16:L18)/SUM('Gen. Número de Siniestros'!L12:L13,'Gen. Número de Siniestros'!L16:L18),"")</f>
        <v>-53.872682504568857</v>
      </c>
      <c r="M47" s="36" t="str">
        <f>IFERROR(SUM('Gen. Siniestros Directos'!M12:M13,'Gen. Siniestros Directos'!M16:M18)/SUM('Gen. Número de Siniestros'!M12:M13,'Gen. Número de Siniestros'!M16:M18),"")</f>
        <v/>
      </c>
      <c r="N47" s="36" t="str">
        <f>IFERROR(SUM('Gen. Siniestros Directos'!N12:N13,'Gen. Siniestros Directos'!N16:N18)/SUM('Gen. Número de Siniestros'!N12:N13,'Gen. Número de Siniestros'!N16:N18),"")</f>
        <v/>
      </c>
      <c r="O47" s="36" t="str">
        <f>IFERROR(SUM('Gen. Siniestros Directos'!O12:O13,'Gen. Siniestros Directos'!O16:O18)/SUM('Gen. Número de Siniestros'!O12:O13,'Gen. Número de Siniestros'!O16:O18),"")</f>
        <v/>
      </c>
      <c r="P47" s="36">
        <f>IFERROR(SUM('Gen. Siniestros Directos'!P12:P13,'Gen. Siniestros Directos'!P16:P18)/SUM('Gen. Número de Siniestros'!P12:P13,'Gen. Número de Siniestros'!P16:P18),"")</f>
        <v>-66.128526339022457</v>
      </c>
      <c r="Q47" s="36">
        <f>IFERROR(SUM('Gen. Siniestros Directos'!Q12:Q13,'Gen. Siniestros Directos'!Q16:Q18)/SUM('Gen. Número de Siniestros'!Q12:Q13,'Gen. Número de Siniestros'!Q16:Q18),"")</f>
        <v>-28.107565354508875</v>
      </c>
      <c r="R47" s="36">
        <f>IFERROR(SUM('Gen. Siniestros Directos'!R12:R13,'Gen. Siniestros Directos'!R16:R18)/SUM('Gen. Número de Siniestros'!R12:R13,'Gen. Número de Siniestros'!R16:R18),"")</f>
        <v>-182.87587652803325</v>
      </c>
      <c r="S47" s="36">
        <f>IFERROR(SUM('Gen. Siniestros Directos'!S12:S13,'Gen. Siniestros Directos'!S16:S18)/SUM('Gen. Número de Siniestros'!S12:S13,'Gen. Número de Siniestros'!S16:S18),"")</f>
        <v>-165.87055520208483</v>
      </c>
      <c r="T47" s="36">
        <f>IFERROR(SUM('Gen. Siniestros Directos'!T12:T13,'Gen. Siniestros Directos'!T16:T18)/SUM('Gen. Número de Siniestros'!T12:T13,'Gen. Número de Siniestros'!T16:T18),"")</f>
        <v>-379.42374835061941</v>
      </c>
      <c r="U47" s="36" t="str">
        <f>IFERROR(SUM('Gen. Siniestros Directos'!U12:U13,'Gen. Siniestros Directos'!U16:U18)/SUM('Gen. Número de Siniestros'!U12:U13,'Gen. Número de Siniestros'!U16:U18),"")</f>
        <v/>
      </c>
      <c r="V47" s="36">
        <f>IFERROR(SUM('Gen. Siniestros Directos'!V12:V13,'Gen. Siniestros Directos'!V16:V18)/SUM('Gen. Número de Siniestros'!V12:V13,'Gen. Número de Siniestros'!V16:V18),"")</f>
        <v>-881.49130659002446</v>
      </c>
      <c r="W47" s="36" t="str">
        <f>IFERROR(SUM('Gen. Siniestros Directos'!W12:W13,'Gen. Siniestros Directos'!W16:W18)/SUM('Gen. Número de Siniestros'!W12:W13,'Gen. Número de Siniestros'!W16:W18),"")</f>
        <v/>
      </c>
      <c r="X47" s="36">
        <f>IFERROR(SUM('Gen. Siniestros Directos'!X12:X13,'Gen. Siniestros Directos'!X16:X18)/SUM('Gen. Número de Siniestros'!X12:X13,'Gen. Número de Siniestros'!X16:X18),"")</f>
        <v>-3308.3841862241106</v>
      </c>
      <c r="Y47" s="36">
        <f>IFERROR(SUM('Gen. Siniestros Directos'!Y12:Y13,'Gen. Siniestros Directos'!Y16:Y18)/SUM('Gen. Número de Siniestros'!Y12:Y13,'Gen. Número de Siniestros'!Y16:Y18),"")</f>
        <v>-846.79013276265914</v>
      </c>
      <c r="Z47" s="36" t="str">
        <f>IFERROR(SUM('Gen. Siniestros Directos'!Z12:Z13,'Gen. Siniestros Directos'!Z16:Z18)/SUM('Gen. Número de Siniestros'!Z12:Z13,'Gen. Número de Siniestros'!Z16:Z18),"")</f>
        <v/>
      </c>
      <c r="AA47" s="36">
        <f>IFERROR(SUM('Gen. Siniestros Directos'!AA12:AA13,'Gen. Siniestros Directos'!AA16:AA18)/SUM('Gen. Número de Siniestros'!AA12:AA13,'Gen. Número de Siniestros'!AA16:AA18),"")</f>
        <v>-117.0399500757385</v>
      </c>
      <c r="AB47" s="36">
        <f>IFERROR(SUM('Gen. Siniestros Directos'!AB12:AB13,'Gen. Siniestros Directos'!AB16:AB18)/SUM('Gen. Número de Siniestros'!AB12:AB13,'Gen. Número de Siniestros'!AB16:AB18),"")</f>
        <v>-516.35266808573294</v>
      </c>
      <c r="AC47" s="36">
        <f>IFERROR(SUM('Gen. Siniestros Directos'!AC12:AC13,'Gen. Siniestros Directos'!AC16:AC18)/SUM('Gen. Número de Siniestros'!AC12:AC13,'Gen. Número de Siniestros'!AC16:AC18),"")</f>
        <v>-145.50722861369795</v>
      </c>
      <c r="AD47" s="36" t="str">
        <f>IFERROR(SUM('Gen. Siniestros Directos'!AD12:AD13,'Gen. Siniestros Directos'!AD16:AD18)/SUM('Gen. Número de Siniestros'!AD12:AD13,'Gen. Número de Siniestros'!AD16:AD18),"")</f>
        <v/>
      </c>
      <c r="AE47" s="36" t="str">
        <f>IFERROR(SUM('Gen. Siniestros Directos'!AE12:AE13,'Gen. Siniestros Directos'!AE16:AE18)/SUM('Gen. Número de Siniestros'!AE12:AE13,'Gen. Número de Siniestros'!AE16:AE18),"")</f>
        <v/>
      </c>
      <c r="AF47" s="36" t="str">
        <f>IFERROR(SUM('Gen. Siniestros Directos'!AF12:AF13,'Gen. Siniestros Directos'!AF16:AF18)/SUM('Gen. Número de Siniestros'!AF12:AF13,'Gen. Número de Siniestros'!AF16:AF18),"")</f>
        <v/>
      </c>
      <c r="AG47" s="36" t="str">
        <f>IFERROR(SUM('Gen. Siniestros Directos'!AG12:AG13,'Gen. Siniestros Directos'!AG16:AG18)/SUM('Gen. Número de Siniestros'!AG12:AG13,'Gen. Número de Siniestros'!AG16:AG18),"")</f>
        <v/>
      </c>
      <c r="AH47" s="36" t="str">
        <f>IFERROR(SUM('Gen. Siniestros Directos'!AH12:AH13,'Gen. Siniestros Directos'!AH16:AH18)/SUM('Gen. Número de Siniestros'!AH12:AH13,'Gen. Número de Siniestros'!AH16:AH18),"")</f>
        <v/>
      </c>
      <c r="AI47" s="36" t="str">
        <f>IFERROR(SUM('Gen. Siniestros Directos'!AI12:AI13,'Gen. Siniestros Directos'!AI16:AI18)/SUM('Gen. Número de Siniestros'!AI12:AI13,'Gen. Número de Siniestros'!AI16:AI18),"")</f>
        <v/>
      </c>
      <c r="AJ47" s="36" t="str">
        <f>IFERROR(SUM('Gen. Siniestros Directos'!AJ12:AJ13,'Gen. Siniestros Directos'!AJ16:AJ18)/SUM('Gen. Número de Siniestros'!AJ12:AJ13,'Gen. Número de Siniestros'!AJ16:AJ18),"")</f>
        <v/>
      </c>
      <c r="AK47" s="36" t="str">
        <f>IFERROR(SUM('Gen. Siniestros Directos'!AK12:AK13,'Gen. Siniestros Directos'!AK16:AK18)/SUM('Gen. Número de Siniestros'!AK12:AK13,'Gen. Número de Siniestros'!AK16:AK18),"")</f>
        <v/>
      </c>
      <c r="AL47" s="36" t="str">
        <f>IFERROR(SUM('Gen. Siniestros Directos'!AL12:AL13,'Gen. Siniestros Directos'!AL16:AL18)/SUM('Gen. Número de Siniestros'!AL12:AL13,'Gen. Número de Siniestros'!AL16:AL18),"")</f>
        <v/>
      </c>
      <c r="AM47" s="36" t="str">
        <f>IFERROR(SUM('Gen. Siniestros Directos'!AM12:AM13,'Gen. Siniestros Directos'!AM16:AM18)/SUM('Gen. Número de Siniestros'!AM12:AM13,'Gen. Número de Siniestros'!AM16:AM18),"")</f>
        <v/>
      </c>
      <c r="AN47" s="36" t="str">
        <f>IFERROR(SUM('Gen. Siniestros Directos'!AN12:AN13,'Gen. Siniestros Directos'!AN16:AN18)/SUM('Gen. Número de Siniestros'!AN12:AN13,'Gen. Número de Siniestros'!AN16:AN18),"")</f>
        <v/>
      </c>
      <c r="AO47" s="36" t="str">
        <f>IFERROR(SUM('Gen. Siniestros Directos'!AO12:AO13,'Gen. Siniestros Directos'!AO16:AO18)/SUM('Gen. Número de Siniestros'!AO12:AO13,'Gen. Número de Siniestros'!AO16:AO18),"")</f>
        <v/>
      </c>
      <c r="AP47" s="36" t="str">
        <f>IFERROR(SUM('Gen. Siniestros Directos'!AP12:AP13,'Gen. Siniestros Directos'!AP16:AP18)/SUM('Gen. Número de Siniestros'!AP12:AP13,'Gen. Número de Siniestros'!AP16:AP18),"")</f>
        <v/>
      </c>
      <c r="AQ47" s="36">
        <f>IFERROR(SUM('Gen. Siniestros Directos'!AQ12:AQ13,'Gen. Siniestros Directos'!AQ16:AQ18)/SUM('Gen. Número de Siniestros'!AQ12:AQ13,'Gen. Número de Siniestros'!AQ16:AQ18),"")</f>
        <v>-481.31918041807978</v>
      </c>
      <c r="AR47" s="81"/>
      <c r="AS47" s="91">
        <f>IFERROR(SUM('Gen. Siniestros Directos'!AS12:AS13,'Gen. Siniestros Directos'!AS16:AS18)/SUM('Gen. Número de Siniestros'!AS12:AS13,'Gen. Número de Siniestros'!AS16:AS18),"")</f>
        <v>-222.70697631422186</v>
      </c>
      <c r="AT47" s="71">
        <f t="shared" si="1"/>
        <v>1.1612218368003733</v>
      </c>
    </row>
    <row r="48" spans="2:46">
      <c r="B48" s="80" t="s">
        <v>331</v>
      </c>
      <c r="C48" s="36">
        <f>IFERROR(SUM('Gen. Siniestros Directos'!C14:C15)/SUM('Gen. Número de Siniestros'!C14:C15),"")</f>
        <v>3070.3285125365292</v>
      </c>
      <c r="D48" s="36" t="str">
        <f>IFERROR(SUM('Gen. Siniestros Directos'!D14:D15)/SUM('Gen. Número de Siniestros'!D14:D15),"")</f>
        <v/>
      </c>
      <c r="E48" s="36">
        <f>IFERROR(SUM('Gen. Siniestros Directos'!E14:E15)/SUM('Gen. Número de Siniestros'!E14:E15),"")</f>
        <v>370.16660645215001</v>
      </c>
      <c r="F48" s="36">
        <f>IFERROR(SUM('Gen. Siniestros Directos'!F14:F15)/SUM('Gen. Número de Siniestros'!F14:F15),"")</f>
        <v>-191.91368325779055</v>
      </c>
      <c r="G48" s="36" t="str">
        <f>IFERROR(SUM('Gen. Siniestros Directos'!G14:G15)/SUM('Gen. Número de Siniestros'!G14:G15),"")</f>
        <v/>
      </c>
      <c r="H48" s="36">
        <f>IFERROR(SUM('Gen. Siniestros Directos'!H14:H15)/SUM('Gen. Número de Siniestros'!H14:H15),"")</f>
        <v>5266.0924310555547</v>
      </c>
      <c r="I48" s="36">
        <f>IFERROR(SUM('Gen. Siniestros Directos'!I14:I15)/SUM('Gen. Número de Siniestros'!I14:I15),"")</f>
        <v>-504.97761052041352</v>
      </c>
      <c r="J48" s="36">
        <f>IFERROR(SUM('Gen. Siniestros Directos'!J14:J15)/SUM('Gen. Número de Siniestros'!J14:J15),"")</f>
        <v>-560.81285159710569</v>
      </c>
      <c r="K48" s="36" t="str">
        <f>IFERROR(SUM('Gen. Siniestros Directos'!K14:K15)/SUM('Gen. Número de Siniestros'!K14:K15),"")</f>
        <v/>
      </c>
      <c r="L48" s="36">
        <f>IFERROR(SUM('Gen. Siniestros Directos'!L14:L15)/SUM('Gen. Número de Siniestros'!L14:L15),"")</f>
        <v>2346.6313095549558</v>
      </c>
      <c r="M48" s="36" t="str">
        <f>IFERROR(SUM('Gen. Siniestros Directos'!M14:M15)/SUM('Gen. Número de Siniestros'!M14:M15),"")</f>
        <v/>
      </c>
      <c r="N48" s="36" t="str">
        <f>IFERROR(SUM('Gen. Siniestros Directos'!N14:N15)/SUM('Gen. Número de Siniestros'!N14:N15),"")</f>
        <v/>
      </c>
      <c r="O48" s="36" t="str">
        <f>IFERROR(SUM('Gen. Siniestros Directos'!O14:O15)/SUM('Gen. Número de Siniestros'!O14:O15),"")</f>
        <v/>
      </c>
      <c r="P48" s="36">
        <f>IFERROR(SUM('Gen. Siniestros Directos'!P14:P15)/SUM('Gen. Número de Siniestros'!P14:P15),"")</f>
        <v>-303.56515513875627</v>
      </c>
      <c r="Q48" s="36" t="str">
        <f>IFERROR(SUM('Gen. Siniestros Directos'!Q14:Q15)/SUM('Gen. Número de Siniestros'!Q14:Q15),"")</f>
        <v/>
      </c>
      <c r="R48" s="36">
        <f>IFERROR(SUM('Gen. Siniestros Directos'!R14:R15)/SUM('Gen. Número de Siniestros'!R14:R15),"")</f>
        <v>521.12931085446178</v>
      </c>
      <c r="S48" s="36">
        <f>IFERROR(SUM('Gen. Siniestros Directos'!S14:S15)/SUM('Gen. Número de Siniestros'!S14:S15),"")</f>
        <v>0</v>
      </c>
      <c r="T48" s="36">
        <f>IFERROR(SUM('Gen. Siniestros Directos'!T14:T15)/SUM('Gen. Número de Siniestros'!T14:T15),"")</f>
        <v>1092.6089221936074</v>
      </c>
      <c r="U48" s="36" t="str">
        <f>IFERROR(SUM('Gen. Siniestros Directos'!U14:U15)/SUM('Gen. Número de Siniestros'!U14:U15),"")</f>
        <v/>
      </c>
      <c r="V48" s="36">
        <f>IFERROR(SUM('Gen. Siniestros Directos'!V14:V15)/SUM('Gen. Número de Siniestros'!V14:V15),"")</f>
        <v>232.91032347941865</v>
      </c>
      <c r="W48" s="36" t="str">
        <f>IFERROR(SUM('Gen. Siniestros Directos'!W14:W15)/SUM('Gen. Número de Siniestros'!W14:W15),"")</f>
        <v/>
      </c>
      <c r="X48" s="36" t="str">
        <f>IFERROR(SUM('Gen. Siniestros Directos'!X14:X15)/SUM('Gen. Número de Siniestros'!X14:X15),"")</f>
        <v/>
      </c>
      <c r="Y48" s="36" t="str">
        <f>IFERROR(SUM('Gen. Siniestros Directos'!Y14:Y15)/SUM('Gen. Número de Siniestros'!Y14:Y15),"")</f>
        <v/>
      </c>
      <c r="Z48" s="36">
        <f>IFERROR(SUM('Gen. Siniestros Directos'!Z14:Z15)/SUM('Gen. Número de Siniestros'!Z14:Z15),"")</f>
        <v>-703.44445437253432</v>
      </c>
      <c r="AA48" s="36">
        <f>IFERROR(SUM('Gen. Siniestros Directos'!AA14:AA15)/SUM('Gen. Número de Siniestros'!AA14:AA15),"")</f>
        <v>304.47407229320805</v>
      </c>
      <c r="AB48" s="36">
        <f>IFERROR(SUM('Gen. Siniestros Directos'!AB14:AB15)/SUM('Gen. Número de Siniestros'!AB14:AB15),"")</f>
        <v>676.1423984202072</v>
      </c>
      <c r="AC48" s="36" t="str">
        <f>IFERROR(SUM('Gen. Siniestros Directos'!AC14:AC15)/SUM('Gen. Número de Siniestros'!AC14:AC15),"")</f>
        <v/>
      </c>
      <c r="AD48" s="36">
        <f>IFERROR(SUM('Gen. Siniestros Directos'!AD14:AD15)/SUM('Gen. Número de Siniestros'!AD14:AD15),"")</f>
        <v>-39.90190261974702</v>
      </c>
      <c r="AE48" s="36" t="str">
        <f>IFERROR(SUM('Gen. Siniestros Directos'!AE14:AE15)/SUM('Gen. Número de Siniestros'!AE14:AE15),"")</f>
        <v/>
      </c>
      <c r="AF48" s="36" t="str">
        <f>IFERROR(SUM('Gen. Siniestros Directos'!AF14:AF15)/SUM('Gen. Número de Siniestros'!AF14:AF15),"")</f>
        <v/>
      </c>
      <c r="AG48" s="36" t="str">
        <f>IFERROR(SUM('Gen. Siniestros Directos'!AG14:AG15)/SUM('Gen. Número de Siniestros'!AG14:AG15),"")</f>
        <v/>
      </c>
      <c r="AH48" s="36" t="str">
        <f>IFERROR(SUM('Gen. Siniestros Directos'!AH14:AH15)/SUM('Gen. Número de Siniestros'!AH14:AH15),"")</f>
        <v/>
      </c>
      <c r="AI48" s="36" t="str">
        <f>IFERROR(SUM('Gen. Siniestros Directos'!AI14:AI15)/SUM('Gen. Número de Siniestros'!AI14:AI15),"")</f>
        <v/>
      </c>
      <c r="AJ48" s="36" t="str">
        <f>IFERROR(SUM('Gen. Siniestros Directos'!AJ14:AJ15)/SUM('Gen. Número de Siniestros'!AJ14:AJ15),"")</f>
        <v/>
      </c>
      <c r="AK48" s="36" t="str">
        <f>IFERROR(SUM('Gen. Siniestros Directos'!AK14:AK15)/SUM('Gen. Número de Siniestros'!AK14:AK15),"")</f>
        <v/>
      </c>
      <c r="AL48" s="36" t="str">
        <f>IFERROR(SUM('Gen. Siniestros Directos'!AL14:AL15)/SUM('Gen. Número de Siniestros'!AL14:AL15),"")</f>
        <v/>
      </c>
      <c r="AM48" s="36" t="str">
        <f>IFERROR(SUM('Gen. Siniestros Directos'!AM14:AM15)/SUM('Gen. Número de Siniestros'!AM14:AM15),"")</f>
        <v/>
      </c>
      <c r="AN48" s="36" t="str">
        <f>IFERROR(SUM('Gen. Siniestros Directos'!AN14:AN15)/SUM('Gen. Número de Siniestros'!AN14:AN15),"")</f>
        <v/>
      </c>
      <c r="AO48" s="36" t="str">
        <f>IFERROR(SUM('Gen. Siniestros Directos'!AO14:AO15)/SUM('Gen. Número de Siniestros'!AO14:AO15),"")</f>
        <v/>
      </c>
      <c r="AP48" s="36" t="str">
        <f>IFERROR(SUM('Gen. Siniestros Directos'!AP14:AP15)/SUM('Gen. Número de Siniestros'!AP14:AP15),"")</f>
        <v/>
      </c>
      <c r="AQ48" s="36">
        <f>IFERROR(SUM('Gen. Siniestros Directos'!AQ14:AQ15)/SUM('Gen. Número de Siniestros'!AQ14:AQ15),"")</f>
        <v>533.35601348516559</v>
      </c>
      <c r="AR48" s="81"/>
      <c r="AS48" s="91">
        <f>IFERROR(SUM('Gen. Siniestros Directos'!AS14:AS15)/SUM('Gen. Número de Siniestros'!AS14:AS15),"")</f>
        <v>68.80820067955851</v>
      </c>
      <c r="AT48" s="71">
        <f t="shared" si="1"/>
        <v>6.7513437092915378</v>
      </c>
    </row>
    <row r="49" spans="2:46">
      <c r="B49" s="80" t="s">
        <v>332</v>
      </c>
      <c r="C49" s="36" t="str">
        <f>IFERROR(SUM('Gen. Siniestros Directos'!C20:C21,'Gen. Siniestros Directos'!C31)/SUM('Gen. Número de Siniestros'!C20:C21,'Gen. Número de Siniestros'!C31),"")</f>
        <v/>
      </c>
      <c r="D49" s="36" t="str">
        <f>IFERROR(SUM('Gen. Siniestros Directos'!D20:D21,'Gen. Siniestros Directos'!D31)/SUM('Gen. Número de Siniestros'!D20:D21,'Gen. Número de Siniestros'!D31),"")</f>
        <v/>
      </c>
      <c r="E49" s="36">
        <f>IFERROR(SUM('Gen. Siniestros Directos'!E20:E21,'Gen. Siniestros Directos'!E31)/SUM('Gen. Número de Siniestros'!E20:E21,'Gen. Número de Siniestros'!E31),"")</f>
        <v>-25.59118878061539</v>
      </c>
      <c r="F49" s="36" t="str">
        <f>IFERROR(SUM('Gen. Siniestros Directos'!F20:F21,'Gen. Siniestros Directos'!F31)/SUM('Gen. Número de Siniestros'!F20:F21,'Gen. Número de Siniestros'!F31),"")</f>
        <v/>
      </c>
      <c r="G49" s="36" t="str">
        <f>IFERROR(SUM('Gen. Siniestros Directos'!G20:G21,'Gen. Siniestros Directos'!G31)/SUM('Gen. Número de Siniestros'!G20:G21,'Gen. Número de Siniestros'!G31),"")</f>
        <v/>
      </c>
      <c r="H49" s="36">
        <f>IFERROR(SUM('Gen. Siniestros Directos'!H20:H21,'Gen. Siniestros Directos'!H31)/SUM('Gen. Número de Siniestros'!H20:H21,'Gen. Número de Siniestros'!H31),"")</f>
        <v>-16.653295296412992</v>
      </c>
      <c r="I49" s="36">
        <f>IFERROR(SUM('Gen. Siniestros Directos'!I20:I21,'Gen. Siniestros Directos'!I31)/SUM('Gen. Número de Siniestros'!I20:I21,'Gen. Número de Siniestros'!I31),"")</f>
        <v>-35.033810278192504</v>
      </c>
      <c r="J49" s="36">
        <f>IFERROR(SUM('Gen. Siniestros Directos'!J20:J21,'Gen. Siniestros Directos'!J31)/SUM('Gen. Número de Siniestros'!J20:J21,'Gen. Número de Siniestros'!J31),"")</f>
        <v>-216.58146008490016</v>
      </c>
      <c r="K49" s="36" t="str">
        <f>IFERROR(SUM('Gen. Siniestros Directos'!K20:K21,'Gen. Siniestros Directos'!K31)/SUM('Gen. Número de Siniestros'!K20:K21,'Gen. Número de Siniestros'!K31),"")</f>
        <v/>
      </c>
      <c r="L49" s="36">
        <f>IFERROR(SUM('Gen. Siniestros Directos'!L20:L21,'Gen. Siniestros Directos'!L31)/SUM('Gen. Número de Siniestros'!L20:L21,'Gen. Número de Siniestros'!L31),"")</f>
        <v>-26.392006636923654</v>
      </c>
      <c r="M49" s="36" t="str">
        <f>IFERROR(SUM('Gen. Siniestros Directos'!M20:M21,'Gen. Siniestros Directos'!M31)/SUM('Gen. Número de Siniestros'!M20:M21,'Gen. Número de Siniestros'!M31),"")</f>
        <v/>
      </c>
      <c r="N49" s="36" t="str">
        <f>IFERROR(SUM('Gen. Siniestros Directos'!N20:N21,'Gen. Siniestros Directos'!N31)/SUM('Gen. Número de Siniestros'!N20:N21,'Gen. Número de Siniestros'!N31),"")</f>
        <v/>
      </c>
      <c r="O49" s="36" t="str">
        <f>IFERROR(SUM('Gen. Siniestros Directos'!O20:O21,'Gen. Siniestros Directos'!O31)/SUM('Gen. Número de Siniestros'!O20:O21,'Gen. Número de Siniestros'!O31),"")</f>
        <v/>
      </c>
      <c r="P49" s="36">
        <f>IFERROR(SUM('Gen. Siniestros Directos'!P20:P21,'Gen. Siniestros Directos'!P31)/SUM('Gen. Número de Siniestros'!P20:P21,'Gen. Número de Siniestros'!P31),"")</f>
        <v>-26.961897191093687</v>
      </c>
      <c r="Q49" s="36">
        <f>IFERROR(SUM('Gen. Siniestros Directos'!Q20:Q21,'Gen. Siniestros Directos'!Q31)/SUM('Gen. Número de Siniestros'!Q20:Q21,'Gen. Número de Siniestros'!Q31),"")</f>
        <v>-19.754845461423692</v>
      </c>
      <c r="R49" s="36">
        <f>IFERROR(SUM('Gen. Siniestros Directos'!R20:R21,'Gen. Siniestros Directos'!R31)/SUM('Gen. Número de Siniestros'!R20:R21,'Gen. Número de Siniestros'!R31),"")</f>
        <v>-19.698699913433142</v>
      </c>
      <c r="S49" s="36" t="str">
        <f>IFERROR(SUM('Gen. Siniestros Directos'!S20:S21,'Gen. Siniestros Directos'!S31)/SUM('Gen. Número de Siniestros'!S20:S21,'Gen. Número de Siniestros'!S31),"")</f>
        <v/>
      </c>
      <c r="T49" s="36">
        <f>IFERROR(SUM('Gen. Siniestros Directos'!T20:T21,'Gen. Siniestros Directos'!T31)/SUM('Gen. Número de Siniestros'!T20:T21,'Gen. Número de Siniestros'!T31),"")</f>
        <v>-30.190023086368193</v>
      </c>
      <c r="U49" s="36" t="str">
        <f>IFERROR(SUM('Gen. Siniestros Directos'!U20:U21,'Gen. Siniestros Directos'!U31)/SUM('Gen. Número de Siniestros'!U20:U21,'Gen. Número de Siniestros'!U31),"")</f>
        <v/>
      </c>
      <c r="V49" s="36">
        <f>IFERROR(SUM('Gen. Siniestros Directos'!V20:V21,'Gen. Siniestros Directos'!V31)/SUM('Gen. Número de Siniestros'!V20:V21,'Gen. Número de Siniestros'!V31),"")</f>
        <v>-21.249513596571031</v>
      </c>
      <c r="W49" s="36" t="str">
        <f>IFERROR(SUM('Gen. Siniestros Directos'!W20:W21,'Gen. Siniestros Directos'!W31)/SUM('Gen. Número de Siniestros'!W20:W21,'Gen. Número de Siniestros'!W31),"")</f>
        <v/>
      </c>
      <c r="X49" s="36" t="str">
        <f>IFERROR(SUM('Gen. Siniestros Directos'!X20:X21,'Gen. Siniestros Directos'!X31)/SUM('Gen. Número de Siniestros'!X20:X21,'Gen. Número de Siniestros'!X31),"")</f>
        <v/>
      </c>
      <c r="Y49" s="36">
        <f>IFERROR(SUM('Gen. Siniestros Directos'!Y20:Y21,'Gen. Siniestros Directos'!Y31)/SUM('Gen. Número de Siniestros'!Y20:Y21,'Gen. Número de Siniestros'!Y31),"")</f>
        <v>-40.922605929069356</v>
      </c>
      <c r="Z49" s="36" t="str">
        <f>IFERROR(SUM('Gen. Siniestros Directos'!Z20:Z21,'Gen. Siniestros Directos'!Z31)/SUM('Gen. Número de Siniestros'!Z20:Z21,'Gen. Número de Siniestros'!Z31),"")</f>
        <v/>
      </c>
      <c r="AA49" s="36">
        <f>IFERROR(SUM('Gen. Siniestros Directos'!AA20:AA21,'Gen. Siniestros Directos'!AA31)/SUM('Gen. Número de Siniestros'!AA20:AA21,'Gen. Número de Siniestros'!AA31),"")</f>
        <v>-30.831158565123349</v>
      </c>
      <c r="AB49" s="36">
        <f>IFERROR(SUM('Gen. Siniestros Directos'!AB20:AB21,'Gen. Siniestros Directos'!AB31)/SUM('Gen. Número de Siniestros'!AB20:AB21,'Gen. Número de Siniestros'!AB31),"")</f>
        <v>-24.908284189202675</v>
      </c>
      <c r="AC49" s="36">
        <f>IFERROR(SUM('Gen. Siniestros Directos'!AC20:AC21,'Gen. Siniestros Directos'!AC31)/SUM('Gen. Número de Siniestros'!AC20:AC21,'Gen. Número de Siniestros'!AC31),"")</f>
        <v>-55.737262962270464</v>
      </c>
      <c r="AD49" s="36" t="str">
        <f>IFERROR(SUM('Gen. Siniestros Directos'!AD20:AD21,'Gen. Siniestros Directos'!AD31)/SUM('Gen. Número de Siniestros'!AD20:AD21,'Gen. Número de Siniestros'!AD31),"")</f>
        <v/>
      </c>
      <c r="AE49" s="36" t="str">
        <f>IFERROR(SUM('Gen. Siniestros Directos'!AE20:AE21,'Gen. Siniestros Directos'!AE31)/SUM('Gen. Número de Siniestros'!AE20:AE21,'Gen. Número de Siniestros'!AE31),"")</f>
        <v/>
      </c>
      <c r="AF49" s="36" t="str">
        <f>IFERROR(SUM('Gen. Siniestros Directos'!AF20:AF21,'Gen. Siniestros Directos'!AF31)/SUM('Gen. Número de Siniestros'!AF20:AF21,'Gen. Número de Siniestros'!AF31),"")</f>
        <v/>
      </c>
      <c r="AG49" s="36" t="str">
        <f>IFERROR(SUM('Gen. Siniestros Directos'!AG20:AG21,'Gen. Siniestros Directos'!AG31)/SUM('Gen. Número de Siniestros'!AG20:AG21,'Gen. Número de Siniestros'!AG31),"")</f>
        <v/>
      </c>
      <c r="AH49" s="36" t="str">
        <f>IFERROR(SUM('Gen. Siniestros Directos'!AH20:AH21,'Gen. Siniestros Directos'!AH31)/SUM('Gen. Número de Siniestros'!AH20:AH21,'Gen. Número de Siniestros'!AH31),"")</f>
        <v/>
      </c>
      <c r="AI49" s="36" t="str">
        <f>IFERROR(SUM('Gen. Siniestros Directos'!AI20:AI21,'Gen. Siniestros Directos'!AI31)/SUM('Gen. Número de Siniestros'!AI20:AI21,'Gen. Número de Siniestros'!AI31),"")</f>
        <v/>
      </c>
      <c r="AJ49" s="36" t="str">
        <f>IFERROR(SUM('Gen. Siniestros Directos'!AJ20:AJ21,'Gen. Siniestros Directos'!AJ31)/SUM('Gen. Número de Siniestros'!AJ20:AJ21,'Gen. Número de Siniestros'!AJ31),"")</f>
        <v/>
      </c>
      <c r="AK49" s="36" t="str">
        <f>IFERROR(SUM('Gen. Siniestros Directos'!AK20:AK21,'Gen. Siniestros Directos'!AK31)/SUM('Gen. Número de Siniestros'!AK20:AK21,'Gen. Número de Siniestros'!AK31),"")</f>
        <v/>
      </c>
      <c r="AL49" s="36" t="str">
        <f>IFERROR(SUM('Gen. Siniestros Directos'!AL20:AL21,'Gen. Siniestros Directos'!AL31)/SUM('Gen. Número de Siniestros'!AL20:AL21,'Gen. Número de Siniestros'!AL31),"")</f>
        <v/>
      </c>
      <c r="AM49" s="36" t="str">
        <f>IFERROR(SUM('Gen. Siniestros Directos'!AM20:AM21,'Gen. Siniestros Directos'!AM31)/SUM('Gen. Número de Siniestros'!AM20:AM21,'Gen. Número de Siniestros'!AM31),"")</f>
        <v/>
      </c>
      <c r="AN49" s="36" t="str">
        <f>IFERROR(SUM('Gen. Siniestros Directos'!AN20:AN21,'Gen. Siniestros Directos'!AN31)/SUM('Gen. Número de Siniestros'!AN20:AN21,'Gen. Número de Siniestros'!AN31),"")</f>
        <v/>
      </c>
      <c r="AO49" s="36" t="str">
        <f>IFERROR(SUM('Gen. Siniestros Directos'!AO20:AO21,'Gen. Siniestros Directos'!AO31)/SUM('Gen. Número de Siniestros'!AO20:AO21,'Gen. Número de Siniestros'!AO31),"")</f>
        <v/>
      </c>
      <c r="AP49" s="36" t="str">
        <f>IFERROR(SUM('Gen. Siniestros Directos'!AP20:AP21,'Gen. Siniestros Directos'!AP31)/SUM('Gen. Número de Siniestros'!AP20:AP21,'Gen. Número de Siniestros'!AP31),"")</f>
        <v/>
      </c>
      <c r="AQ49" s="36">
        <f>IFERROR(SUM('Gen. Siniestros Directos'!AQ20:AQ21,'Gen. Siniestros Directos'!AQ31)/SUM('Gen. Número de Siniestros'!AQ20:AQ21,'Gen. Número de Siniestros'!AQ31),"")</f>
        <v>-27.22386096752426</v>
      </c>
      <c r="AR49" s="81"/>
      <c r="AS49" s="91">
        <f>IFERROR(SUM('Gen. Siniestros Directos'!AS20:AS21,'Gen. Siniestros Directos'!AS31)/SUM('Gen. Número de Siniestros'!AS20:AS21,'Gen. Número de Siniestros'!AS31),"")</f>
        <v>-23.265151184855462</v>
      </c>
      <c r="AT49" s="71">
        <f t="shared" si="1"/>
        <v>0.17015620277790133</v>
      </c>
    </row>
    <row r="50" spans="2:46">
      <c r="B50" s="80" t="s">
        <v>333</v>
      </c>
      <c r="C50" s="36" t="str">
        <f>IFERROR(SUM('Gen. Siniestros Directos'!C22:C23)/SUM('Gen. Número de Siniestros'!C22:C23),"")</f>
        <v/>
      </c>
      <c r="D50" s="36" t="str">
        <f>IFERROR(SUM('Gen. Siniestros Directos'!D22:D23)/SUM('Gen. Número de Siniestros'!D22:D23),"")</f>
        <v/>
      </c>
      <c r="E50" s="36" t="str">
        <f>IFERROR(SUM('Gen. Siniestros Directos'!E22:E23)/SUM('Gen. Número de Siniestros'!E22:E23),"")</f>
        <v/>
      </c>
      <c r="F50" s="36" t="str">
        <f>IFERROR(SUM('Gen. Siniestros Directos'!F22:F23)/SUM('Gen. Número de Siniestros'!F22:F23),"")</f>
        <v/>
      </c>
      <c r="G50" s="36" t="str">
        <f>IFERROR(SUM('Gen. Siniestros Directos'!G22:G23)/SUM('Gen. Número de Siniestros'!G22:G23),"")</f>
        <v/>
      </c>
      <c r="H50" s="36">
        <f>IFERROR(SUM('Gen. Siniestros Directos'!H22:H23)/SUM('Gen. Número de Siniestros'!H22:H23),"")</f>
        <v>-50123.65560984578</v>
      </c>
      <c r="I50" s="36">
        <f>IFERROR(SUM('Gen. Siniestros Directos'!I22:I23)/SUM('Gen. Número de Siniestros'!I22:I23),"")</f>
        <v>-146.17259812899073</v>
      </c>
      <c r="J50" s="36" t="str">
        <f>IFERROR(SUM('Gen. Siniestros Directos'!J22:J23)/SUM('Gen. Número de Siniestros'!J22:J23),"")</f>
        <v/>
      </c>
      <c r="K50" s="36" t="str">
        <f>IFERROR(SUM('Gen. Siniestros Directos'!K22:K23)/SUM('Gen. Número de Siniestros'!K22:K23),"")</f>
        <v/>
      </c>
      <c r="L50" s="36" t="str">
        <f>IFERROR(SUM('Gen. Siniestros Directos'!L22:L23)/SUM('Gen. Número de Siniestros'!L22:L23),"")</f>
        <v/>
      </c>
      <c r="M50" s="36" t="str">
        <f>IFERROR(SUM('Gen. Siniestros Directos'!M22:M23)/SUM('Gen. Número de Siniestros'!M22:M23),"")</f>
        <v/>
      </c>
      <c r="N50" s="36" t="str">
        <f>IFERROR(SUM('Gen. Siniestros Directos'!N22:N23)/SUM('Gen. Número de Siniestros'!N22:N23),"")</f>
        <v/>
      </c>
      <c r="O50" s="36" t="str">
        <f>IFERROR(SUM('Gen. Siniestros Directos'!O22:O23)/SUM('Gen. Número de Siniestros'!O22:O23),"")</f>
        <v/>
      </c>
      <c r="P50" s="36" t="str">
        <f>IFERROR(SUM('Gen. Siniestros Directos'!P22:P23)/SUM('Gen. Número de Siniestros'!P22:P23),"")</f>
        <v/>
      </c>
      <c r="Q50" s="36" t="str">
        <f>IFERROR(SUM('Gen. Siniestros Directos'!Q22:Q23)/SUM('Gen. Número de Siniestros'!Q22:Q23),"")</f>
        <v/>
      </c>
      <c r="R50" s="36">
        <f>IFERROR(SUM('Gen. Siniestros Directos'!R22:R23)/SUM('Gen. Número de Siniestros'!R22:R23),"")</f>
        <v>-10732.007622630303</v>
      </c>
      <c r="S50" s="36" t="str">
        <f>IFERROR(SUM('Gen. Siniestros Directos'!S22:S23)/SUM('Gen. Número de Siniestros'!S22:S23),"")</f>
        <v/>
      </c>
      <c r="T50" s="36">
        <f>IFERROR(SUM('Gen. Siniestros Directos'!T22:T23)/SUM('Gen. Número de Siniestros'!T22:T23),"")</f>
        <v>984.84018167976001</v>
      </c>
      <c r="U50" s="36" t="str">
        <f>IFERROR(SUM('Gen. Siniestros Directos'!U22:U23)/SUM('Gen. Número de Siniestros'!U22:U23),"")</f>
        <v/>
      </c>
      <c r="V50" s="36">
        <f>IFERROR(SUM('Gen. Siniestros Directos'!V22:V23)/SUM('Gen. Número de Siniestros'!V22:V23),"")</f>
        <v>-1665.7245918215824</v>
      </c>
      <c r="W50" s="36" t="str">
        <f>IFERROR(SUM('Gen. Siniestros Directos'!W22:W23)/SUM('Gen. Número de Siniestros'!W22:W23),"")</f>
        <v/>
      </c>
      <c r="X50" s="36" t="str">
        <f>IFERROR(SUM('Gen. Siniestros Directos'!X22:X23)/SUM('Gen. Número de Siniestros'!X22:X23),"")</f>
        <v/>
      </c>
      <c r="Y50" s="36">
        <f>IFERROR(SUM('Gen. Siniestros Directos'!Y22:Y23)/SUM('Gen. Número de Siniestros'!Y22:Y23),"")</f>
        <v>-8114.1515232685051</v>
      </c>
      <c r="Z50" s="36" t="str">
        <f>IFERROR(SUM('Gen. Siniestros Directos'!Z22:Z23)/SUM('Gen. Número de Siniestros'!Z22:Z23),"")</f>
        <v/>
      </c>
      <c r="AA50" s="36" t="str">
        <f>IFERROR(SUM('Gen. Siniestros Directos'!AA22:AA23)/SUM('Gen. Número de Siniestros'!AA22:AA23),"")</f>
        <v/>
      </c>
      <c r="AB50" s="36">
        <f>IFERROR(SUM('Gen. Siniestros Directos'!AB22:AB23)/SUM('Gen. Número de Siniestros'!AB22:AB23),"")</f>
        <v>-440.39082422474854</v>
      </c>
      <c r="AC50" s="36" t="str">
        <f>IFERROR(SUM('Gen. Siniestros Directos'!AC22:AC23)/SUM('Gen. Número de Siniestros'!AC22:AC23),"")</f>
        <v/>
      </c>
      <c r="AD50" s="36" t="str">
        <f>IFERROR(SUM('Gen. Siniestros Directos'!AD22:AD23)/SUM('Gen. Número de Siniestros'!AD22:AD23),"")</f>
        <v/>
      </c>
      <c r="AE50" s="36" t="str">
        <f>IFERROR(SUM('Gen. Siniestros Directos'!AE22:AE23)/SUM('Gen. Número de Siniestros'!AE22:AE23),"")</f>
        <v/>
      </c>
      <c r="AF50" s="36" t="str">
        <f>IFERROR(SUM('Gen. Siniestros Directos'!AF22:AF23)/SUM('Gen. Número de Siniestros'!AF22:AF23),"")</f>
        <v/>
      </c>
      <c r="AG50" s="36" t="str">
        <f>IFERROR(SUM('Gen. Siniestros Directos'!AG22:AG23)/SUM('Gen. Número de Siniestros'!AG22:AG23),"")</f>
        <v/>
      </c>
      <c r="AH50" s="36" t="str">
        <f>IFERROR(SUM('Gen. Siniestros Directos'!AH22:AH23)/SUM('Gen. Número de Siniestros'!AH22:AH23),"")</f>
        <v/>
      </c>
      <c r="AI50" s="36" t="str">
        <f>IFERROR(SUM('Gen. Siniestros Directos'!AI22:AI23)/SUM('Gen. Número de Siniestros'!AI22:AI23),"")</f>
        <v/>
      </c>
      <c r="AJ50" s="36" t="str">
        <f>IFERROR(SUM('Gen. Siniestros Directos'!AJ22:AJ23)/SUM('Gen. Número de Siniestros'!AJ22:AJ23),"")</f>
        <v/>
      </c>
      <c r="AK50" s="36" t="str">
        <f>IFERROR(SUM('Gen. Siniestros Directos'!AK22:AK23)/SUM('Gen. Número de Siniestros'!AK22:AK23),"")</f>
        <v/>
      </c>
      <c r="AL50" s="36" t="str">
        <f>IFERROR(SUM('Gen. Siniestros Directos'!AL22:AL23)/SUM('Gen. Número de Siniestros'!AL22:AL23),"")</f>
        <v/>
      </c>
      <c r="AM50" s="36" t="str">
        <f>IFERROR(SUM('Gen. Siniestros Directos'!AM22:AM23)/SUM('Gen. Número de Siniestros'!AM22:AM23),"")</f>
        <v/>
      </c>
      <c r="AN50" s="36" t="str">
        <f>IFERROR(SUM('Gen. Siniestros Directos'!AN22:AN23)/SUM('Gen. Número de Siniestros'!AN22:AN23),"")</f>
        <v/>
      </c>
      <c r="AO50" s="36" t="str">
        <f>IFERROR(SUM('Gen. Siniestros Directos'!AO22:AO23)/SUM('Gen. Número de Siniestros'!AO22:AO23),"")</f>
        <v/>
      </c>
      <c r="AP50" s="36" t="str">
        <f>IFERROR(SUM('Gen. Siniestros Directos'!AP22:AP23)/SUM('Gen. Número de Siniestros'!AP22:AP23),"")</f>
        <v/>
      </c>
      <c r="AQ50" s="36">
        <f>IFERROR(SUM('Gen. Siniestros Directos'!AQ22:AQ23)/SUM('Gen. Número de Siniestros'!AQ22:AQ23),"")</f>
        <v>-2584.0119025963718</v>
      </c>
      <c r="AR50" s="81"/>
      <c r="AS50" s="91">
        <f>IFERROR(SUM('Gen. Siniestros Directos'!AS22:AS23)/SUM('Gen. Número de Siniestros'!AS22:AS23),"")</f>
        <v>-5.4092898193681025</v>
      </c>
      <c r="AT50" s="71">
        <f t="shared" si="1"/>
        <v>476.69891961496501</v>
      </c>
    </row>
    <row r="51" spans="2:46">
      <c r="B51" s="80" t="s">
        <v>334</v>
      </c>
      <c r="C51" s="36">
        <f>IFERROR(SUM('Gen. Siniestros Directos'!C24:C26)/SUM('Gen. Número de Siniestros'!C24:C26),"")</f>
        <v>-66.566708628720761</v>
      </c>
      <c r="D51" s="36" t="str">
        <f>IFERROR(SUM('Gen. Siniestros Directos'!D24:D26)/SUM('Gen. Número de Siniestros'!D24:D26),"")</f>
        <v/>
      </c>
      <c r="E51" s="36">
        <f>IFERROR(SUM('Gen. Siniestros Directos'!E24:E26)/SUM('Gen. Número de Siniestros'!E24:E26),"")</f>
        <v>-95.305546962597163</v>
      </c>
      <c r="F51" s="36" t="str">
        <f>IFERROR(SUM('Gen. Siniestros Directos'!F24:F26)/SUM('Gen. Número de Siniestros'!F24:F26),"")</f>
        <v/>
      </c>
      <c r="G51" s="36" t="str">
        <f>IFERROR(SUM('Gen. Siniestros Directos'!G24:G26)/SUM('Gen. Número de Siniestros'!G24:G26),"")</f>
        <v/>
      </c>
      <c r="H51" s="36">
        <f>IFERROR(SUM('Gen. Siniestros Directos'!H24:H26)/SUM('Gen. Número de Siniestros'!H24:H26),"")</f>
        <v>-39.088881475630266</v>
      </c>
      <c r="I51" s="36">
        <f>IFERROR(SUM('Gen. Siniestros Directos'!I24:I26)/SUM('Gen. Número de Siniestros'!I24:I26),"")</f>
        <v>10.663938860995314</v>
      </c>
      <c r="J51" s="36">
        <f>IFERROR(SUM('Gen. Siniestros Directos'!J24:J26)/SUM('Gen. Número de Siniestros'!J24:J26),"")</f>
        <v>-118.5287254657119</v>
      </c>
      <c r="K51" s="36" t="str">
        <f>IFERROR(SUM('Gen. Siniestros Directos'!K24:K26)/SUM('Gen. Número de Siniestros'!K24:K26),"")</f>
        <v/>
      </c>
      <c r="L51" s="36">
        <f>IFERROR(SUM('Gen. Siniestros Directos'!L24:L26)/SUM('Gen. Número de Siniestros'!L24:L26),"")</f>
        <v>-48.260159382269954</v>
      </c>
      <c r="M51" s="36" t="str">
        <f>IFERROR(SUM('Gen. Siniestros Directos'!M24:M26)/SUM('Gen. Número de Siniestros'!M24:M26),"")</f>
        <v/>
      </c>
      <c r="N51" s="36" t="str">
        <f>IFERROR(SUM('Gen. Siniestros Directos'!N24:N26)/SUM('Gen. Número de Siniestros'!N24:N26),"")</f>
        <v/>
      </c>
      <c r="O51" s="36" t="str">
        <f>IFERROR(SUM('Gen. Siniestros Directos'!O24:O26)/SUM('Gen. Número de Siniestros'!O24:O26),"")</f>
        <v/>
      </c>
      <c r="P51" s="36">
        <f>IFERROR(SUM('Gen. Siniestros Directos'!P24:P26)/SUM('Gen. Número de Siniestros'!P24:P26),"")</f>
        <v>-4.2761324246488472</v>
      </c>
      <c r="Q51" s="36" t="str">
        <f>IFERROR(SUM('Gen. Siniestros Directos'!Q24:Q26)/SUM('Gen. Número de Siniestros'!Q24:Q26),"")</f>
        <v/>
      </c>
      <c r="R51" s="36">
        <f>IFERROR(SUM('Gen. Siniestros Directos'!R24:R26)/SUM('Gen. Número de Siniestros'!R24:R26),"")</f>
        <v>-48.358206306275129</v>
      </c>
      <c r="S51" s="36" t="str">
        <f>IFERROR(SUM('Gen. Siniestros Directos'!S24:S26)/SUM('Gen. Número de Siniestros'!S24:S26),"")</f>
        <v/>
      </c>
      <c r="T51" s="36">
        <f>IFERROR(SUM('Gen. Siniestros Directos'!T24:T26)/SUM('Gen. Número de Siniestros'!T24:T26),"")</f>
        <v>-75.661536888675187</v>
      </c>
      <c r="U51" s="36" t="str">
        <f>IFERROR(SUM('Gen. Siniestros Directos'!U24:U26)/SUM('Gen. Número de Siniestros'!U24:U26),"")</f>
        <v/>
      </c>
      <c r="V51" s="36">
        <f>IFERROR(SUM('Gen. Siniestros Directos'!V24:V26)/SUM('Gen. Número de Siniestros'!V24:V26),"")</f>
        <v>-7.7708872267524711</v>
      </c>
      <c r="W51" s="36" t="str">
        <f>IFERROR(SUM('Gen. Siniestros Directos'!W24:W26)/SUM('Gen. Número de Siniestros'!W24:W26),"")</f>
        <v/>
      </c>
      <c r="X51" s="36">
        <f>IFERROR(SUM('Gen. Siniestros Directos'!X24:X26)/SUM('Gen. Número de Siniestros'!X24:X26),"")</f>
        <v>-1.2174520149380212</v>
      </c>
      <c r="Y51" s="36">
        <f>IFERROR(SUM('Gen. Siniestros Directos'!Y24:Y26)/SUM('Gen. Número de Siniestros'!Y24:Y26),"")</f>
        <v>-639.74575722469103</v>
      </c>
      <c r="Z51" s="36" t="str">
        <f>IFERROR(SUM('Gen. Siniestros Directos'!Z24:Z26)/SUM('Gen. Número de Siniestros'!Z24:Z26),"")</f>
        <v/>
      </c>
      <c r="AA51" s="36">
        <f>IFERROR(SUM('Gen. Siniestros Directos'!AA24:AA26)/SUM('Gen. Número de Siniestros'!AA24:AA26),"")</f>
        <v>-168.24234024649803</v>
      </c>
      <c r="AB51" s="36">
        <f>IFERROR(SUM('Gen. Siniestros Directos'!AB24:AB26)/SUM('Gen. Número de Siniestros'!AB24:AB26),"")</f>
        <v>-1194.6921683765793</v>
      </c>
      <c r="AC51" s="36" t="str">
        <f>IFERROR(SUM('Gen. Siniestros Directos'!AC24:AC26)/SUM('Gen. Número de Siniestros'!AC24:AC26),"")</f>
        <v/>
      </c>
      <c r="AD51" s="36" t="str">
        <f>IFERROR(SUM('Gen. Siniestros Directos'!AD24:AD26)/SUM('Gen. Número de Siniestros'!AD24:AD26),"")</f>
        <v/>
      </c>
      <c r="AE51" s="36" t="str">
        <f>IFERROR(SUM('Gen. Siniestros Directos'!AE24:AE26)/SUM('Gen. Número de Siniestros'!AE24:AE26),"")</f>
        <v/>
      </c>
      <c r="AF51" s="36" t="str">
        <f>IFERROR(SUM('Gen. Siniestros Directos'!AF24:AF26)/SUM('Gen. Número de Siniestros'!AF24:AF26),"")</f>
        <v/>
      </c>
      <c r="AG51" s="36" t="str">
        <f>IFERROR(SUM('Gen. Siniestros Directos'!AG24:AG26)/SUM('Gen. Número de Siniestros'!AG24:AG26),"")</f>
        <v/>
      </c>
      <c r="AH51" s="36" t="str">
        <f>IFERROR(SUM('Gen. Siniestros Directos'!AH24:AH26)/SUM('Gen. Número de Siniestros'!AH24:AH26),"")</f>
        <v/>
      </c>
      <c r="AI51" s="36" t="str">
        <f>IFERROR(SUM('Gen. Siniestros Directos'!AI24:AI26)/SUM('Gen. Número de Siniestros'!AI24:AI26),"")</f>
        <v/>
      </c>
      <c r="AJ51" s="36" t="str">
        <f>IFERROR(SUM('Gen. Siniestros Directos'!AJ24:AJ26)/SUM('Gen. Número de Siniestros'!AJ24:AJ26),"")</f>
        <v/>
      </c>
      <c r="AK51" s="36" t="str">
        <f>IFERROR(SUM('Gen. Siniestros Directos'!AK24:AK26)/SUM('Gen. Número de Siniestros'!AK24:AK26),"")</f>
        <v/>
      </c>
      <c r="AL51" s="36" t="str">
        <f>IFERROR(SUM('Gen. Siniestros Directos'!AL24:AL26)/SUM('Gen. Número de Siniestros'!AL24:AL26),"")</f>
        <v/>
      </c>
      <c r="AM51" s="36" t="str">
        <f>IFERROR(SUM('Gen. Siniestros Directos'!AM24:AM26)/SUM('Gen. Número de Siniestros'!AM24:AM26),"")</f>
        <v/>
      </c>
      <c r="AN51" s="36" t="str">
        <f>IFERROR(SUM('Gen. Siniestros Directos'!AN24:AN26)/SUM('Gen. Número de Siniestros'!AN24:AN26),"")</f>
        <v/>
      </c>
      <c r="AO51" s="36" t="str">
        <f>IFERROR(SUM('Gen. Siniestros Directos'!AO24:AO26)/SUM('Gen. Número de Siniestros'!AO24:AO26),"")</f>
        <v/>
      </c>
      <c r="AP51" s="36" t="str">
        <f>IFERROR(SUM('Gen. Siniestros Directos'!AP24:AP26)/SUM('Gen. Número de Siniestros'!AP24:AP26),"")</f>
        <v/>
      </c>
      <c r="AQ51" s="36">
        <f>IFERROR(SUM('Gen. Siniestros Directos'!AQ24:AQ26)/SUM('Gen. Número de Siniestros'!AQ24:AQ26),"")</f>
        <v>-44.973088161055628</v>
      </c>
      <c r="AR51" s="81"/>
      <c r="AS51" s="91">
        <f>IFERROR(SUM('Gen. Siniestros Directos'!AS24:AS26)/SUM('Gen. Número de Siniestros'!AS24:AS26),"")</f>
        <v>-9.5633649763609316</v>
      </c>
      <c r="AT51" s="71">
        <f t="shared" si="1"/>
        <v>3.7026426652356905</v>
      </c>
    </row>
    <row r="52" spans="2:46">
      <c r="B52" s="80" t="s">
        <v>335</v>
      </c>
      <c r="C52" s="36">
        <f>IFERROR(SUM('Gen. Siniestros Directos'!C27:C30)/SUM('Gen. Número de Siniestros'!C27:C30),"")</f>
        <v>-5222.6464831805197</v>
      </c>
      <c r="D52" s="36" t="str">
        <f>IFERROR(SUM('Gen. Siniestros Directos'!D27:D30)/SUM('Gen. Número de Siniestros'!D27:D30),"")</f>
        <v/>
      </c>
      <c r="E52" s="36">
        <f>IFERROR(SUM('Gen. Siniestros Directos'!E27:E30)/SUM('Gen. Número de Siniestros'!E27:E30),"")</f>
        <v>-379.7789436711123</v>
      </c>
      <c r="F52" s="36" t="str">
        <f>IFERROR(SUM('Gen. Siniestros Directos'!F27:F30)/SUM('Gen. Número de Siniestros'!F27:F30),"")</f>
        <v/>
      </c>
      <c r="G52" s="36" t="str">
        <f>IFERROR(SUM('Gen. Siniestros Directos'!G27:G30)/SUM('Gen. Número de Siniestros'!G27:G30),"")</f>
        <v/>
      </c>
      <c r="H52" s="36">
        <f>IFERROR(SUM('Gen. Siniestros Directos'!H27:H30)/SUM('Gen. Número de Siniestros'!H27:H30),"")</f>
        <v>-399.73592809766581</v>
      </c>
      <c r="I52" s="36">
        <f>IFERROR(SUM('Gen. Siniestros Directos'!I27:I30)/SUM('Gen. Número de Siniestros'!I27:I30),"")</f>
        <v>-5861.3788927665582</v>
      </c>
      <c r="J52" s="36">
        <f>IFERROR(SUM('Gen. Siniestros Directos'!J27:J30)/SUM('Gen. Número de Siniestros'!J27:J30),"")</f>
        <v>-161.78884966936246</v>
      </c>
      <c r="K52" s="36" t="str">
        <f>IFERROR(SUM('Gen. Siniestros Directos'!K27:K30)/SUM('Gen. Número de Siniestros'!K27:K30),"")</f>
        <v/>
      </c>
      <c r="L52" s="36">
        <f>IFERROR(SUM('Gen. Siniestros Directos'!L27:L30)/SUM('Gen. Número de Siniestros'!L27:L30),"")</f>
        <v>44.345808411965493</v>
      </c>
      <c r="M52" s="36" t="str">
        <f>IFERROR(SUM('Gen. Siniestros Directos'!M27:M30)/SUM('Gen. Número de Siniestros'!M27:M30),"")</f>
        <v/>
      </c>
      <c r="N52" s="36" t="str">
        <f>IFERROR(SUM('Gen. Siniestros Directos'!N27:N30)/SUM('Gen. Número de Siniestros'!N27:N30),"")</f>
        <v/>
      </c>
      <c r="O52" s="36" t="str">
        <f>IFERROR(SUM('Gen. Siniestros Directos'!O27:O30)/SUM('Gen. Número de Siniestros'!O27:O30),"")</f>
        <v/>
      </c>
      <c r="P52" s="36">
        <f>IFERROR(SUM('Gen. Siniestros Directos'!P27:P30)/SUM('Gen. Número de Siniestros'!P27:P30),"")</f>
        <v>-73.742852043104477</v>
      </c>
      <c r="Q52" s="36" t="str">
        <f>IFERROR(SUM('Gen. Siniestros Directos'!Q27:Q30)/SUM('Gen. Número de Siniestros'!Q27:Q30),"")</f>
        <v/>
      </c>
      <c r="R52" s="36">
        <f>IFERROR(SUM('Gen. Siniestros Directos'!R27:R30)/SUM('Gen. Número de Siniestros'!R27:R30),"")</f>
        <v>-275.5589112674391</v>
      </c>
      <c r="S52" s="36" t="str">
        <f>IFERROR(SUM('Gen. Siniestros Directos'!S27:S30)/SUM('Gen. Número de Siniestros'!S27:S30),"")</f>
        <v/>
      </c>
      <c r="T52" s="36">
        <f>IFERROR(SUM('Gen. Siniestros Directos'!T27:T30)/SUM('Gen. Número de Siniestros'!T27:T30),"")</f>
        <v>-215.8135378461478</v>
      </c>
      <c r="U52" s="36" t="str">
        <f>IFERROR(SUM('Gen. Siniestros Directos'!U27:U30)/SUM('Gen. Número de Siniestros'!U27:U30),"")</f>
        <v/>
      </c>
      <c r="V52" s="36">
        <f>IFERROR(SUM('Gen. Siniestros Directos'!V27:V30)/SUM('Gen. Número de Siniestros'!V27:V30),"")</f>
        <v>-3267.2688271521733</v>
      </c>
      <c r="W52" s="36" t="str">
        <f>IFERROR(SUM('Gen. Siniestros Directos'!W27:W30)/SUM('Gen. Número de Siniestros'!W27:W30),"")</f>
        <v/>
      </c>
      <c r="X52" s="36">
        <f>IFERROR(SUM('Gen. Siniestros Directos'!X27:X30)/SUM('Gen. Número de Siniestros'!X27:X30),"")</f>
        <v>-46.686842830979835</v>
      </c>
      <c r="Y52" s="36">
        <f>IFERROR(SUM('Gen. Siniestros Directos'!Y27:Y30)/SUM('Gen. Número de Siniestros'!Y27:Y30),"")</f>
        <v>-1254.0041904972295</v>
      </c>
      <c r="Z52" s="36" t="str">
        <f>IFERROR(SUM('Gen. Siniestros Directos'!Z27:Z30)/SUM('Gen. Número de Siniestros'!Z27:Z30),"")</f>
        <v/>
      </c>
      <c r="AA52" s="36">
        <f>IFERROR(SUM('Gen. Siniestros Directos'!AA27:AA30)/SUM('Gen. Número de Siniestros'!AA27:AA30),"")</f>
        <v>-118.29360009298478</v>
      </c>
      <c r="AB52" s="36">
        <f>IFERROR(SUM('Gen. Siniestros Directos'!AB27:AB30)/SUM('Gen. Número de Siniestros'!AB27:AB30),"")</f>
        <v>-642.241247857198</v>
      </c>
      <c r="AC52" s="36" t="str">
        <f>IFERROR(SUM('Gen. Siniestros Directos'!AC27:AC30)/SUM('Gen. Número de Siniestros'!AC27:AC30),"")</f>
        <v/>
      </c>
      <c r="AD52" s="36" t="str">
        <f>IFERROR(SUM('Gen. Siniestros Directos'!AD27:AD30)/SUM('Gen. Número de Siniestros'!AD27:AD30),"")</f>
        <v/>
      </c>
      <c r="AE52" s="36" t="str">
        <f>IFERROR(SUM('Gen. Siniestros Directos'!AE27:AE30)/SUM('Gen. Número de Siniestros'!AE27:AE30),"")</f>
        <v/>
      </c>
      <c r="AF52" s="36" t="str">
        <f>IFERROR(SUM('Gen. Siniestros Directos'!AF27:AF30)/SUM('Gen. Número de Siniestros'!AF27:AF30),"")</f>
        <v/>
      </c>
      <c r="AG52" s="36" t="str">
        <f>IFERROR(SUM('Gen. Siniestros Directos'!AG27:AG30)/SUM('Gen. Número de Siniestros'!AG27:AG30),"")</f>
        <v/>
      </c>
      <c r="AH52" s="36" t="str">
        <f>IFERROR(SUM('Gen. Siniestros Directos'!AH27:AH30)/SUM('Gen. Número de Siniestros'!AH27:AH30),"")</f>
        <v/>
      </c>
      <c r="AI52" s="36" t="str">
        <f>IFERROR(SUM('Gen. Siniestros Directos'!AI27:AI30)/SUM('Gen. Número de Siniestros'!AI27:AI30),"")</f>
        <v/>
      </c>
      <c r="AJ52" s="36" t="str">
        <f>IFERROR(SUM('Gen. Siniestros Directos'!AJ27:AJ30)/SUM('Gen. Número de Siniestros'!AJ27:AJ30),"")</f>
        <v/>
      </c>
      <c r="AK52" s="36" t="str">
        <f>IFERROR(SUM('Gen. Siniestros Directos'!AK27:AK30)/SUM('Gen. Número de Siniestros'!AK27:AK30),"")</f>
        <v/>
      </c>
      <c r="AL52" s="36" t="str">
        <f>IFERROR(SUM('Gen. Siniestros Directos'!AL27:AL30)/SUM('Gen. Número de Siniestros'!AL27:AL30),"")</f>
        <v/>
      </c>
      <c r="AM52" s="36" t="str">
        <f>IFERROR(SUM('Gen. Siniestros Directos'!AM27:AM30)/SUM('Gen. Número de Siniestros'!AM27:AM30),"")</f>
        <v/>
      </c>
      <c r="AN52" s="36" t="str">
        <f>IFERROR(SUM('Gen. Siniestros Directos'!AN27:AN30)/SUM('Gen. Número de Siniestros'!AN27:AN30),"")</f>
        <v/>
      </c>
      <c r="AO52" s="36" t="str">
        <f>IFERROR(SUM('Gen. Siniestros Directos'!AO27:AO30)/SUM('Gen. Número de Siniestros'!AO27:AO30),"")</f>
        <v/>
      </c>
      <c r="AP52" s="36" t="str">
        <f>IFERROR(SUM('Gen. Siniestros Directos'!AP27:AP30)/SUM('Gen. Número de Siniestros'!AP27:AP30),"")</f>
        <v/>
      </c>
      <c r="AQ52" s="36">
        <f>IFERROR(SUM('Gen. Siniestros Directos'!AQ27:AQ30)/SUM('Gen. Número de Siniestros'!AQ27:AQ30),"")</f>
        <v>-1005.6722811534806</v>
      </c>
      <c r="AR52" s="81"/>
      <c r="AS52" s="91">
        <f>IFERROR(SUM('Gen. Siniestros Directos'!AS27:AS30)/SUM('Gen. Número de Siniestros'!AS27:AS30),"")</f>
        <v>-145.59808627655525</v>
      </c>
      <c r="AT52" s="71">
        <f t="shared" si="1"/>
        <v>5.9071806290315081</v>
      </c>
    </row>
    <row r="53" spans="2:46">
      <c r="B53" s="80" t="s">
        <v>336</v>
      </c>
      <c r="C53" s="36" t="str">
        <f>IFERROR(SUM('Gen. Siniestros Directos'!C38:C40)/SUM('Gen. Número de Siniestros'!C38:C40),"")</f>
        <v/>
      </c>
      <c r="D53" s="36" t="str">
        <f>IFERROR(SUM('Gen. Siniestros Directos'!D38:D40)/SUM('Gen. Número de Siniestros'!D38:D40),"")</f>
        <v/>
      </c>
      <c r="E53" s="36" t="str">
        <f>IFERROR(SUM('Gen. Siniestros Directos'!E38:E40)/SUM('Gen. Número de Siniestros'!E38:E40),"")</f>
        <v/>
      </c>
      <c r="F53" s="36" t="str">
        <f>IFERROR(SUM('Gen. Siniestros Directos'!F38:F40)/SUM('Gen. Número de Siniestros'!F38:F40),"")</f>
        <v/>
      </c>
      <c r="G53" s="36">
        <f>IFERROR(SUM('Gen. Siniestros Directos'!G38:G40)/SUM('Gen. Número de Siniestros'!G38:G40),"")</f>
        <v>-72.203436775850875</v>
      </c>
      <c r="H53" s="36" t="str">
        <f>IFERROR(SUM('Gen. Siniestros Directos'!H38:H40)/SUM('Gen. Número de Siniestros'!H38:H40),"")</f>
        <v/>
      </c>
      <c r="I53" s="36" t="str">
        <f>IFERROR(SUM('Gen. Siniestros Directos'!I38:I40)/SUM('Gen. Número de Siniestros'!I38:I40),"")</f>
        <v/>
      </c>
      <c r="J53" s="36" t="str">
        <f>IFERROR(SUM('Gen. Siniestros Directos'!J38:J40)/SUM('Gen. Número de Siniestros'!J38:J40),"")</f>
        <v/>
      </c>
      <c r="K53" s="36">
        <f>IFERROR(SUM('Gen. Siniestros Directos'!K38:K40)/SUM('Gen. Número de Siniestros'!K38:K40),"")</f>
        <v>-520.88574322277236</v>
      </c>
      <c r="L53" s="36" t="str">
        <f>IFERROR(SUM('Gen. Siniestros Directos'!L38:L40)/SUM('Gen. Número de Siniestros'!L38:L40),"")</f>
        <v/>
      </c>
      <c r="M53" s="36">
        <f>IFERROR(SUM('Gen. Siniestros Directos'!M38:M40)/SUM('Gen. Número de Siniestros'!M38:M40),"")</f>
        <v>-137.7914092110469</v>
      </c>
      <c r="N53" s="36">
        <f>IFERROR(SUM('Gen. Siniestros Directos'!N38:N40)/SUM('Gen. Número de Siniestros'!N38:N40),"")</f>
        <v>-243.93772259188287</v>
      </c>
      <c r="O53" s="36" t="str">
        <f>IFERROR(SUM('Gen. Siniestros Directos'!O38:O40)/SUM('Gen. Número de Siniestros'!O38:O40),"")</f>
        <v/>
      </c>
      <c r="P53" s="36" t="str">
        <f>IFERROR(SUM('Gen. Siniestros Directos'!P38:P40)/SUM('Gen. Número de Siniestros'!P38:P40),"")</f>
        <v/>
      </c>
      <c r="Q53" s="36" t="str">
        <f>IFERROR(SUM('Gen. Siniestros Directos'!Q38:Q40)/SUM('Gen. Número de Siniestros'!Q38:Q40),"")</f>
        <v/>
      </c>
      <c r="R53" s="36" t="str">
        <f>IFERROR(SUM('Gen. Siniestros Directos'!R38:R40)/SUM('Gen. Número de Siniestros'!R38:R40),"")</f>
        <v/>
      </c>
      <c r="S53" s="36" t="str">
        <f>IFERROR(SUM('Gen. Siniestros Directos'!S38:S40)/SUM('Gen. Número de Siniestros'!S38:S40),"")</f>
        <v/>
      </c>
      <c r="T53" s="36" t="str">
        <f>IFERROR(SUM('Gen. Siniestros Directos'!T38:T40)/SUM('Gen. Número de Siniestros'!T38:T40),"")</f>
        <v/>
      </c>
      <c r="U53" s="36">
        <f>IFERROR(SUM('Gen. Siniestros Directos'!U38:U40)/SUM('Gen. Número de Siniestros'!U38:U40),"")</f>
        <v>-483.05090238837704</v>
      </c>
      <c r="V53" s="36" t="str">
        <f>IFERROR(SUM('Gen. Siniestros Directos'!V38:V40)/SUM('Gen. Número de Siniestros'!V38:V40),"")</f>
        <v/>
      </c>
      <c r="W53" s="36">
        <f>IFERROR(SUM('Gen. Siniestros Directos'!W38:W40)/SUM('Gen. Número de Siniestros'!W38:W40),"")</f>
        <v>337.3783376890978</v>
      </c>
      <c r="X53" s="36" t="str">
        <f>IFERROR(SUM('Gen. Siniestros Directos'!X38:X40)/SUM('Gen. Número de Siniestros'!X38:X40),"")</f>
        <v/>
      </c>
      <c r="Y53" s="36" t="str">
        <f>IFERROR(SUM('Gen. Siniestros Directos'!Y38:Y40)/SUM('Gen. Número de Siniestros'!Y38:Y40),"")</f>
        <v/>
      </c>
      <c r="Z53" s="36" t="str">
        <f>IFERROR(SUM('Gen. Siniestros Directos'!Z38:Z40)/SUM('Gen. Número de Siniestros'!Z38:Z40),"")</f>
        <v/>
      </c>
      <c r="AA53" s="36" t="str">
        <f>IFERROR(SUM('Gen. Siniestros Directos'!AA38:AA40)/SUM('Gen. Número de Siniestros'!AA38:AA40),"")</f>
        <v/>
      </c>
      <c r="AB53" s="36" t="str">
        <f>IFERROR(SUM('Gen. Siniestros Directos'!AB38:AB40)/SUM('Gen. Número de Siniestros'!AB38:AB40),"")</f>
        <v/>
      </c>
      <c r="AC53" s="36" t="str">
        <f>IFERROR(SUM('Gen. Siniestros Directos'!AC38:AC40)/SUM('Gen. Número de Siniestros'!AC38:AC40),"")</f>
        <v/>
      </c>
      <c r="AD53" s="36" t="str">
        <f>IFERROR(SUM('Gen. Siniestros Directos'!AD38:AD40)/SUM('Gen. Número de Siniestros'!AD38:AD40),"")</f>
        <v/>
      </c>
      <c r="AE53" s="36" t="str">
        <f>IFERROR(SUM('Gen. Siniestros Directos'!AE38:AE40)/SUM('Gen. Número de Siniestros'!AE38:AE40),"")</f>
        <v/>
      </c>
      <c r="AF53" s="36" t="str">
        <f>IFERROR(SUM('Gen. Siniestros Directos'!AF38:AF40)/SUM('Gen. Número de Siniestros'!AF38:AF40),"")</f>
        <v/>
      </c>
      <c r="AG53" s="36" t="str">
        <f>IFERROR(SUM('Gen. Siniestros Directos'!AG38:AG40)/SUM('Gen. Número de Siniestros'!AG38:AG40),"")</f>
        <v/>
      </c>
      <c r="AH53" s="36" t="str">
        <f>IFERROR(SUM('Gen. Siniestros Directos'!AH38:AH40)/SUM('Gen. Número de Siniestros'!AH38:AH40),"")</f>
        <v/>
      </c>
      <c r="AI53" s="36" t="str">
        <f>IFERROR(SUM('Gen. Siniestros Directos'!AI38:AI40)/SUM('Gen. Número de Siniestros'!AI38:AI40),"")</f>
        <v/>
      </c>
      <c r="AJ53" s="36" t="str">
        <f>IFERROR(SUM('Gen. Siniestros Directos'!AJ38:AJ40)/SUM('Gen. Número de Siniestros'!AJ38:AJ40),"")</f>
        <v/>
      </c>
      <c r="AK53" s="36" t="str">
        <f>IFERROR(SUM('Gen. Siniestros Directos'!AK38:AK40)/SUM('Gen. Número de Siniestros'!AK38:AK40),"")</f>
        <v/>
      </c>
      <c r="AL53" s="36" t="str">
        <f>IFERROR(SUM('Gen. Siniestros Directos'!AL38:AL40)/SUM('Gen. Número de Siniestros'!AL38:AL40),"")</f>
        <v/>
      </c>
      <c r="AM53" s="36" t="str">
        <f>IFERROR(SUM('Gen. Siniestros Directos'!AM38:AM40)/SUM('Gen. Número de Siniestros'!AM38:AM40),"")</f>
        <v/>
      </c>
      <c r="AN53" s="36" t="str">
        <f>IFERROR(SUM('Gen. Siniestros Directos'!AN38:AN40)/SUM('Gen. Número de Siniestros'!AN38:AN40),"")</f>
        <v/>
      </c>
      <c r="AO53" s="36" t="str">
        <f>IFERROR(SUM('Gen. Siniestros Directos'!AO38:AO40)/SUM('Gen. Número de Siniestros'!AO38:AO40),"")</f>
        <v/>
      </c>
      <c r="AP53" s="36" t="str">
        <f>IFERROR(SUM('Gen. Siniestros Directos'!AP38:AP40)/SUM('Gen. Número de Siniestros'!AP38:AP40),"")</f>
        <v/>
      </c>
      <c r="AQ53" s="36">
        <f>IFERROR(SUM('Gen. Siniestros Directos'!AQ38:AQ40)/SUM('Gen. Número de Siniestros'!AQ38:AQ40),"")</f>
        <v>-157.718210325103</v>
      </c>
      <c r="AR53" s="81"/>
      <c r="AS53" s="91">
        <f>IFERROR(SUM('Gen. Siniestros Directos'!AS38:AS40)/SUM('Gen. Número de Siniestros'!AS38:AS40),"")</f>
        <v>-292.74511443992975</v>
      </c>
      <c r="AT53" s="71">
        <f t="shared" si="1"/>
        <v>-0.46124391989651392</v>
      </c>
    </row>
    <row r="55" spans="2:46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6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6" hidden="1">
      <c r="B57" s="49" t="s">
        <v>102</v>
      </c>
      <c r="C57" s="50">
        <f>IFERROR(RANK(C59,$C$59:$AP$59,0),"")</f>
        <v>5</v>
      </c>
      <c r="D57" s="50" t="str">
        <f t="shared" ref="D57:AP57" si="2">IFERROR(RANK(D59,$C$59:$AP$59,0),"")</f>
        <v/>
      </c>
      <c r="E57" s="50">
        <f t="shared" si="2"/>
        <v>17</v>
      </c>
      <c r="F57" s="50">
        <f t="shared" si="2"/>
        <v>25</v>
      </c>
      <c r="G57" s="50">
        <f t="shared" si="2"/>
        <v>4</v>
      </c>
      <c r="H57" s="50">
        <f t="shared" si="2"/>
        <v>14</v>
      </c>
      <c r="I57" s="50">
        <f t="shared" si="2"/>
        <v>11</v>
      </c>
      <c r="J57" s="50">
        <f t="shared" si="2"/>
        <v>7</v>
      </c>
      <c r="K57" s="50">
        <f t="shared" si="2"/>
        <v>2</v>
      </c>
      <c r="L57" s="50">
        <f t="shared" si="2"/>
        <v>24</v>
      </c>
      <c r="M57" s="50">
        <f t="shared" si="2"/>
        <v>9</v>
      </c>
      <c r="N57" s="50">
        <f t="shared" si="2"/>
        <v>6</v>
      </c>
      <c r="O57" s="50">
        <f t="shared" si="2"/>
        <v>19</v>
      </c>
      <c r="P57" s="50">
        <f t="shared" si="2"/>
        <v>23</v>
      </c>
      <c r="Q57" s="50">
        <f t="shared" si="2"/>
        <v>20</v>
      </c>
      <c r="R57" s="50">
        <f t="shared" si="2"/>
        <v>21</v>
      </c>
      <c r="S57" s="50">
        <f t="shared" si="2"/>
        <v>8</v>
      </c>
      <c r="T57" s="50">
        <f t="shared" si="2"/>
        <v>18</v>
      </c>
      <c r="U57" s="50">
        <f t="shared" si="2"/>
        <v>3</v>
      </c>
      <c r="V57" s="50">
        <f t="shared" si="2"/>
        <v>10</v>
      </c>
      <c r="W57" s="50">
        <f t="shared" si="2"/>
        <v>27</v>
      </c>
      <c r="X57" s="50">
        <f t="shared" si="2"/>
        <v>26</v>
      </c>
      <c r="Y57" s="50">
        <f t="shared" si="2"/>
        <v>13</v>
      </c>
      <c r="Z57" s="50">
        <f t="shared" si="2"/>
        <v>1</v>
      </c>
      <c r="AA57" s="50">
        <f t="shared" si="2"/>
        <v>16</v>
      </c>
      <c r="AB57" s="50">
        <f t="shared" si="2"/>
        <v>12</v>
      </c>
      <c r="AC57" s="50">
        <f t="shared" si="2"/>
        <v>15</v>
      </c>
      <c r="AD57" s="50">
        <f t="shared" si="2"/>
        <v>22</v>
      </c>
      <c r="AE57" s="50" t="str">
        <f t="shared" si="2"/>
        <v/>
      </c>
      <c r="AF57" s="50" t="str">
        <f t="shared" si="2"/>
        <v/>
      </c>
      <c r="AG57" s="50" t="str">
        <f t="shared" si="2"/>
        <v/>
      </c>
      <c r="AH57" s="50" t="str">
        <f t="shared" si="2"/>
        <v/>
      </c>
      <c r="AI57" s="50" t="str">
        <f t="shared" si="2"/>
        <v/>
      </c>
      <c r="AJ57" s="50" t="str">
        <f t="shared" si="2"/>
        <v/>
      </c>
      <c r="AK57" s="50" t="str">
        <f t="shared" si="2"/>
        <v/>
      </c>
      <c r="AL57" s="50" t="str">
        <f t="shared" si="2"/>
        <v/>
      </c>
      <c r="AM57" s="50" t="str">
        <f t="shared" si="2"/>
        <v/>
      </c>
      <c r="AN57" s="50" t="str">
        <f t="shared" si="2"/>
        <v/>
      </c>
      <c r="AO57" s="50" t="str">
        <f t="shared" si="2"/>
        <v/>
      </c>
      <c r="AP57" s="50" t="str">
        <f t="shared" si="2"/>
        <v/>
      </c>
    </row>
    <row r="58" spans="2:46" hidden="1">
      <c r="C58" s="50" t="str">
        <f>C11</f>
        <v>Ace Seguros</v>
      </c>
      <c r="D58" s="50" t="str">
        <f t="shared" ref="D58:AP58" si="3">D11</f>
        <v>Assurant Chile</v>
      </c>
      <c r="E58" s="50" t="str">
        <f t="shared" si="3"/>
        <v>BCI Seguros</v>
      </c>
      <c r="F58" s="50" t="str">
        <f t="shared" si="3"/>
        <v>Cardif</v>
      </c>
      <c r="G58" s="50" t="str">
        <f t="shared" si="3"/>
        <v>Cesce Chile</v>
      </c>
      <c r="H58" s="50" t="str">
        <f t="shared" si="3"/>
        <v>Chartis</v>
      </c>
      <c r="I58" s="50" t="str">
        <f t="shared" si="3"/>
        <v>Chilena Consolidada</v>
      </c>
      <c r="J58" s="50" t="str">
        <f t="shared" si="3"/>
        <v>Chubb de Chile</v>
      </c>
      <c r="K58" s="50" t="str">
        <f t="shared" si="3"/>
        <v>Coface Chile</v>
      </c>
      <c r="L58" s="50" t="str">
        <f t="shared" si="3"/>
        <v>Consorio Nacional</v>
      </c>
      <c r="M58" s="50" t="str">
        <f t="shared" si="3"/>
        <v>Continental Crédito</v>
      </c>
      <c r="N58" s="50" t="str">
        <f t="shared" si="3"/>
        <v>Euler Hermes</v>
      </c>
      <c r="O58" s="50" t="str">
        <f t="shared" si="3"/>
        <v>FAF International</v>
      </c>
      <c r="P58" s="50" t="str">
        <f t="shared" si="3"/>
        <v>HDI Seguros</v>
      </c>
      <c r="Q58" s="50" t="str">
        <f t="shared" si="3"/>
        <v>Huelen</v>
      </c>
      <c r="R58" s="50" t="str">
        <f t="shared" si="3"/>
        <v>Liberty Seguros</v>
      </c>
      <c r="S58" s="50" t="str">
        <f t="shared" si="3"/>
        <v>M. de Carabineros</v>
      </c>
      <c r="T58" s="50" t="str">
        <f t="shared" si="3"/>
        <v>Magallanes</v>
      </c>
      <c r="U58" s="50" t="str">
        <f t="shared" si="3"/>
        <v>Magallanes Gar. y Cré.</v>
      </c>
      <c r="V58" s="50" t="str">
        <f t="shared" si="3"/>
        <v>Mapfre</v>
      </c>
      <c r="W58" s="50" t="str">
        <f t="shared" si="3"/>
        <v>Mapfre Gar. y Cré.</v>
      </c>
      <c r="X58" s="50" t="str">
        <f t="shared" si="3"/>
        <v>Orion Seguros</v>
      </c>
      <c r="Y58" s="50" t="str">
        <f t="shared" si="3"/>
        <v>Penta Security</v>
      </c>
      <c r="Z58" s="50" t="str">
        <f t="shared" si="3"/>
        <v>QBE Chile</v>
      </c>
      <c r="AA58" s="50" t="str">
        <f t="shared" si="3"/>
        <v>Renta Nacional</v>
      </c>
      <c r="AB58" s="50" t="str">
        <f t="shared" si="3"/>
        <v>RSA Seguros</v>
      </c>
      <c r="AC58" s="50" t="str">
        <f t="shared" si="3"/>
        <v>Zenit Seguros</v>
      </c>
      <c r="AD58" s="50" t="str">
        <f t="shared" si="3"/>
        <v>Zurich Santander</v>
      </c>
      <c r="AE58" s="50" t="str">
        <f t="shared" si="3"/>
        <v/>
      </c>
      <c r="AF58" s="50" t="str">
        <f t="shared" si="3"/>
        <v/>
      </c>
      <c r="AG58" s="50" t="str">
        <f t="shared" si="3"/>
        <v/>
      </c>
      <c r="AH58" s="50" t="str">
        <f t="shared" si="3"/>
        <v/>
      </c>
      <c r="AI58" s="50" t="str">
        <f t="shared" si="3"/>
        <v/>
      </c>
      <c r="AJ58" s="50" t="str">
        <f t="shared" si="3"/>
        <v/>
      </c>
      <c r="AK58" s="50" t="str">
        <f t="shared" si="3"/>
        <v/>
      </c>
      <c r="AL58" s="50" t="str">
        <f t="shared" si="3"/>
        <v/>
      </c>
      <c r="AM58" s="50" t="str">
        <f t="shared" si="3"/>
        <v/>
      </c>
      <c r="AN58" s="50" t="str">
        <f t="shared" si="3"/>
        <v/>
      </c>
      <c r="AO58" s="50" t="str">
        <f t="shared" si="3"/>
        <v/>
      </c>
      <c r="AP58" s="50" t="str">
        <f t="shared" si="3"/>
        <v/>
      </c>
    </row>
    <row r="59" spans="2:46" hidden="1">
      <c r="C59" s="52">
        <f>IFERROR(IF(C55=1,(VLOOKUP($B$75,$B$12:$AQ$44,C62+1,FALSE)+C60/1000000)*(-1),""),"")</f>
        <v>284.36350293461766</v>
      </c>
      <c r="D59" s="52" t="str">
        <f t="shared" ref="D59:AD59" si="4">IFERROR(IF(D55=1,(VLOOKUP($B$75,$B$12:$AQ$44,D62+1,FALSE)+D60/1000000)*(-1),""),"")</f>
        <v/>
      </c>
      <c r="E59" s="52">
        <f t="shared" si="4"/>
        <v>35.625997466783886</v>
      </c>
      <c r="F59" s="52">
        <f t="shared" si="4"/>
        <v>6.4507339306506539</v>
      </c>
      <c r="G59" s="52">
        <f t="shared" si="4"/>
        <v>358.430103013853</v>
      </c>
      <c r="H59" s="52">
        <f t="shared" si="4"/>
        <v>88.965655187885602</v>
      </c>
      <c r="I59" s="52">
        <f t="shared" si="4"/>
        <v>111.85808447403333</v>
      </c>
      <c r="J59" s="52">
        <f t="shared" si="4"/>
        <v>214.52875733882198</v>
      </c>
      <c r="K59" s="52">
        <f t="shared" si="4"/>
        <v>520.88571122277233</v>
      </c>
      <c r="L59" s="52">
        <f t="shared" si="4"/>
        <v>12.339461339273345</v>
      </c>
      <c r="M59" s="52">
        <f t="shared" si="4"/>
        <v>131.61220695296552</v>
      </c>
      <c r="N59" s="52">
        <f t="shared" si="4"/>
        <v>243.93769359188286</v>
      </c>
      <c r="O59" s="52">
        <f t="shared" si="4"/>
        <v>30.781291605999108</v>
      </c>
      <c r="P59" s="52">
        <f t="shared" si="4"/>
        <v>17.574294223398734</v>
      </c>
      <c r="Q59" s="52">
        <f t="shared" si="4"/>
        <v>25.960306672633852</v>
      </c>
      <c r="R59" s="52">
        <f t="shared" si="4"/>
        <v>25.842908617052011</v>
      </c>
      <c r="S59" s="52">
        <f t="shared" si="4"/>
        <v>149.92143935573054</v>
      </c>
      <c r="T59" s="52">
        <f t="shared" si="4"/>
        <v>32.43228224302834</v>
      </c>
      <c r="U59" s="52">
        <f t="shared" si="4"/>
        <v>442.51860010236118</v>
      </c>
      <c r="V59" s="52">
        <f t="shared" si="4"/>
        <v>112.22267427909613</v>
      </c>
      <c r="W59" s="52">
        <f t="shared" si="4"/>
        <v>-259.19597350241816</v>
      </c>
      <c r="X59" s="52">
        <f t="shared" si="4"/>
        <v>5.3526026663311939</v>
      </c>
      <c r="Y59" s="52">
        <f t="shared" si="4"/>
        <v>95.739734527925407</v>
      </c>
      <c r="Z59" s="52">
        <f t="shared" si="4"/>
        <v>703.44443737253437</v>
      </c>
      <c r="AA59" s="52">
        <f t="shared" si="4"/>
        <v>36.619172994035608</v>
      </c>
      <c r="AB59" s="52">
        <f t="shared" si="4"/>
        <v>96.427078709274241</v>
      </c>
      <c r="AC59" s="52">
        <f t="shared" si="4"/>
        <v>53.107023586503523</v>
      </c>
      <c r="AD59" s="52">
        <f t="shared" si="4"/>
        <v>24.455335462212151</v>
      </c>
      <c r="AE59" s="52" t="str">
        <f t="shared" ref="AE59" si="5">IFERROR(IF(AE55=1,(VLOOKUP($B$75,$B$12:$AQ$44,AE62+1,FALSE)+AE60/1000000)*(-1),""),"")</f>
        <v/>
      </c>
      <c r="AF59" s="52" t="str">
        <f t="shared" ref="AF59" si="6">IFERROR(IF(AF55=1,(VLOOKUP($B$75,$B$12:$AQ$44,AF62+1,FALSE)+AF60/1000000)*(-1),""),"")</f>
        <v/>
      </c>
      <c r="AG59" s="52" t="str">
        <f t="shared" ref="AG59" si="7">IFERROR(IF(AG55=1,(VLOOKUP($B$75,$B$12:$AQ$44,AG62+1,FALSE)+AG60/1000000)*(-1),""),"")</f>
        <v/>
      </c>
      <c r="AH59" s="52" t="str">
        <f t="shared" ref="AH59" si="8">IFERROR(IF(AH55=1,(VLOOKUP($B$75,$B$12:$AQ$44,AH62+1,FALSE)+AH60/1000000)*(-1),""),"")</f>
        <v/>
      </c>
      <c r="AI59" s="52" t="str">
        <f t="shared" ref="AI59" si="9">IFERROR(IF(AI55=1,(VLOOKUP($B$75,$B$12:$AQ$44,AI62+1,FALSE)+AI60/1000000)*(-1),""),"")</f>
        <v/>
      </c>
      <c r="AJ59" s="52" t="str">
        <f t="shared" ref="AJ59" si="10">IFERROR(IF(AJ55=1,(VLOOKUP($B$75,$B$12:$AQ$44,AJ62+1,FALSE)+AJ60/1000000)*(-1),""),"")</f>
        <v/>
      </c>
      <c r="AK59" s="52" t="str">
        <f t="shared" ref="AK59" si="11">IFERROR(IF(AK55=1,(VLOOKUP($B$75,$B$12:$AQ$44,AK62+1,FALSE)+AK60/1000000)*(-1),""),"")</f>
        <v/>
      </c>
      <c r="AL59" s="52" t="str">
        <f t="shared" ref="AL59" si="12">IFERROR(IF(AL55=1,(VLOOKUP($B$75,$B$12:$AQ$44,AL62+1,FALSE)+AL60/1000000)*(-1),""),"")</f>
        <v/>
      </c>
      <c r="AM59" s="52" t="str">
        <f t="shared" ref="AM59" si="13">IFERROR(IF(AM55=1,(VLOOKUP($B$75,$B$12:$AQ$44,AM62+1,FALSE)+AM60/1000000)*(-1),""),"")</f>
        <v/>
      </c>
      <c r="AN59" s="52" t="str">
        <f t="shared" ref="AN59" si="14">IFERROR(IF(AN55=1,(VLOOKUP($B$75,$B$12:$AQ$44,AN62+1,FALSE)+AN60/1000000)*(-1),""),"")</f>
        <v/>
      </c>
      <c r="AO59" s="52" t="str">
        <f t="shared" ref="AO59" si="15">IFERROR(IF(AO55=1,(VLOOKUP($B$75,$B$12:$AQ$44,AO62+1,FALSE)+AO60/1000000)*(-1),""),"")</f>
        <v/>
      </c>
      <c r="AP59" s="52" t="str">
        <f t="shared" ref="AP59" si="16">IFERROR(IF(AP55=1,(VLOOKUP($B$75,$B$12:$AQ$44,AP62+1,FALSE)+AP60/1000000)*(-1),""),"")</f>
        <v/>
      </c>
    </row>
    <row r="60" spans="2:46" hidden="1">
      <c r="C60" s="50">
        <v>40</v>
      </c>
      <c r="D60" s="50">
        <f>C60-1</f>
        <v>39</v>
      </c>
      <c r="E60" s="50">
        <f t="shared" ref="E60:AP60" si="17">D60-1</f>
        <v>38</v>
      </c>
      <c r="F60" s="50">
        <f t="shared" si="17"/>
        <v>37</v>
      </c>
      <c r="G60" s="50">
        <f t="shared" si="17"/>
        <v>36</v>
      </c>
      <c r="H60" s="50">
        <f t="shared" si="17"/>
        <v>35</v>
      </c>
      <c r="I60" s="50">
        <f t="shared" si="17"/>
        <v>34</v>
      </c>
      <c r="J60" s="50">
        <f t="shared" si="17"/>
        <v>33</v>
      </c>
      <c r="K60" s="50">
        <f t="shared" si="17"/>
        <v>32</v>
      </c>
      <c r="L60" s="50">
        <f t="shared" si="17"/>
        <v>31</v>
      </c>
      <c r="M60" s="50">
        <f t="shared" si="17"/>
        <v>30</v>
      </c>
      <c r="N60" s="50">
        <f t="shared" si="17"/>
        <v>29</v>
      </c>
      <c r="O60" s="50">
        <f t="shared" si="17"/>
        <v>28</v>
      </c>
      <c r="P60" s="50">
        <f t="shared" si="17"/>
        <v>27</v>
      </c>
      <c r="Q60" s="50">
        <f t="shared" si="17"/>
        <v>26</v>
      </c>
      <c r="R60" s="50">
        <f t="shared" si="17"/>
        <v>25</v>
      </c>
      <c r="S60" s="50">
        <f t="shared" si="17"/>
        <v>24</v>
      </c>
      <c r="T60" s="50">
        <f t="shared" si="17"/>
        <v>23</v>
      </c>
      <c r="U60" s="50">
        <f t="shared" si="17"/>
        <v>22</v>
      </c>
      <c r="V60" s="50">
        <f t="shared" si="17"/>
        <v>21</v>
      </c>
      <c r="W60" s="50">
        <f t="shared" si="17"/>
        <v>20</v>
      </c>
      <c r="X60" s="50">
        <f t="shared" si="17"/>
        <v>19</v>
      </c>
      <c r="Y60" s="50">
        <f t="shared" si="17"/>
        <v>18</v>
      </c>
      <c r="Z60" s="50">
        <f t="shared" si="17"/>
        <v>17</v>
      </c>
      <c r="AA60" s="50">
        <f t="shared" si="17"/>
        <v>16</v>
      </c>
      <c r="AB60" s="50">
        <f t="shared" si="17"/>
        <v>15</v>
      </c>
      <c r="AC60" s="50">
        <f t="shared" si="17"/>
        <v>14</v>
      </c>
      <c r="AD60" s="50">
        <f t="shared" si="17"/>
        <v>13</v>
      </c>
      <c r="AE60" s="50">
        <f t="shared" si="17"/>
        <v>12</v>
      </c>
      <c r="AF60" s="50">
        <f t="shared" si="17"/>
        <v>11</v>
      </c>
      <c r="AG60" s="50">
        <f t="shared" si="17"/>
        <v>10</v>
      </c>
      <c r="AH60" s="50">
        <f t="shared" si="17"/>
        <v>9</v>
      </c>
      <c r="AI60" s="50">
        <f t="shared" si="17"/>
        <v>8</v>
      </c>
      <c r="AJ60" s="50">
        <f t="shared" si="17"/>
        <v>7</v>
      </c>
      <c r="AK60" s="50">
        <f t="shared" si="17"/>
        <v>6</v>
      </c>
      <c r="AL60" s="50">
        <f t="shared" si="17"/>
        <v>5</v>
      </c>
      <c r="AM60" s="50">
        <f t="shared" si="17"/>
        <v>4</v>
      </c>
      <c r="AN60" s="50">
        <f t="shared" si="17"/>
        <v>3</v>
      </c>
      <c r="AO60" s="50">
        <f t="shared" si="17"/>
        <v>2</v>
      </c>
      <c r="AP60" s="50">
        <f t="shared" si="17"/>
        <v>1</v>
      </c>
    </row>
    <row r="61" spans="2:46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6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6" hidden="1">
      <c r="C63" s="50" t="str">
        <f>IFERROR(HLOOKUP(C62,$C$57:$AP$58,2,FALSE),"")</f>
        <v>QBE Chile</v>
      </c>
      <c r="D63" s="50" t="str">
        <f t="shared" ref="D63:AP63" si="18">IFERROR(HLOOKUP(D62,$C$57:$AP$58,2,FALSE),"")</f>
        <v>Coface Chile</v>
      </c>
      <c r="E63" s="50" t="str">
        <f t="shared" si="18"/>
        <v>Magallanes Gar. y Cré.</v>
      </c>
      <c r="F63" s="50" t="str">
        <f t="shared" si="18"/>
        <v>Cesce Chile</v>
      </c>
      <c r="G63" s="50" t="str">
        <f t="shared" si="18"/>
        <v>Ace Seguros</v>
      </c>
      <c r="H63" s="50" t="str">
        <f t="shared" si="18"/>
        <v>Euler Hermes</v>
      </c>
      <c r="I63" s="50" t="str">
        <f t="shared" si="18"/>
        <v>Chubb de Chile</v>
      </c>
      <c r="J63" s="50" t="str">
        <f t="shared" si="18"/>
        <v>M. de Carabineros</v>
      </c>
      <c r="K63" s="50" t="str">
        <f t="shared" si="18"/>
        <v>Continental Crédito</v>
      </c>
      <c r="L63" s="50" t="str">
        <f t="shared" si="18"/>
        <v>Mapfre</v>
      </c>
      <c r="M63" s="50" t="str">
        <f t="shared" si="18"/>
        <v>Chilena Consolidada</v>
      </c>
      <c r="N63" s="50" t="str">
        <f t="shared" si="18"/>
        <v>RSA Seguros</v>
      </c>
      <c r="O63" s="50" t="str">
        <f t="shared" si="18"/>
        <v>Penta Security</v>
      </c>
      <c r="P63" s="50" t="str">
        <f t="shared" si="18"/>
        <v>Chartis</v>
      </c>
      <c r="Q63" s="50" t="str">
        <f t="shared" si="18"/>
        <v>Zenit Seguros</v>
      </c>
      <c r="R63" s="50" t="str">
        <f t="shared" si="18"/>
        <v>Renta Nacional</v>
      </c>
      <c r="S63" s="50" t="str">
        <f t="shared" si="18"/>
        <v>BCI Seguros</v>
      </c>
      <c r="T63" s="50" t="str">
        <f t="shared" si="18"/>
        <v>Magallanes</v>
      </c>
      <c r="U63" s="50" t="str">
        <f t="shared" si="18"/>
        <v>FAF International</v>
      </c>
      <c r="V63" s="50" t="str">
        <f t="shared" si="18"/>
        <v>Huelen</v>
      </c>
      <c r="W63" s="50" t="str">
        <f t="shared" si="18"/>
        <v>Liberty Seguros</v>
      </c>
      <c r="X63" s="50" t="str">
        <f t="shared" si="18"/>
        <v>Zurich Santander</v>
      </c>
      <c r="Y63" s="50" t="str">
        <f t="shared" si="18"/>
        <v>HDI Seguros</v>
      </c>
      <c r="Z63" s="50" t="str">
        <f t="shared" si="18"/>
        <v>Consorio Nacional</v>
      </c>
      <c r="AA63" s="50" t="str">
        <f t="shared" si="18"/>
        <v>Cardif</v>
      </c>
      <c r="AB63" s="50" t="str">
        <f t="shared" si="18"/>
        <v>Orion Seguros</v>
      </c>
      <c r="AC63" s="50" t="str">
        <f t="shared" si="18"/>
        <v>Mapfre Gar. y Cré.</v>
      </c>
      <c r="AD63" s="50" t="str">
        <f t="shared" si="18"/>
        <v/>
      </c>
      <c r="AE63" s="50" t="str">
        <f t="shared" si="18"/>
        <v/>
      </c>
      <c r="AF63" s="50" t="str">
        <f t="shared" si="18"/>
        <v/>
      </c>
      <c r="AG63" s="50" t="str">
        <f t="shared" si="18"/>
        <v/>
      </c>
      <c r="AH63" s="50" t="str">
        <f t="shared" si="18"/>
        <v/>
      </c>
      <c r="AI63" s="50" t="str">
        <f t="shared" si="18"/>
        <v/>
      </c>
      <c r="AJ63" s="50" t="str">
        <f t="shared" si="18"/>
        <v/>
      </c>
      <c r="AK63" s="50" t="str">
        <f t="shared" si="18"/>
        <v/>
      </c>
      <c r="AL63" s="50" t="str">
        <f t="shared" si="18"/>
        <v/>
      </c>
      <c r="AM63" s="50" t="str">
        <f t="shared" si="18"/>
        <v/>
      </c>
      <c r="AN63" s="50" t="str">
        <f t="shared" si="18"/>
        <v/>
      </c>
      <c r="AO63" s="50" t="str">
        <f t="shared" si="18"/>
        <v/>
      </c>
      <c r="AP63" s="50" t="str">
        <f t="shared" si="18"/>
        <v/>
      </c>
    </row>
    <row r="64" spans="2:46" hidden="1">
      <c r="C64" s="52">
        <f>IFERROR((HLOOKUP(C62,$C$57:$AP$59,3,FALSE)-HLOOKUP(C62,$C$57:$AP$60,4,FALSE)/1000000)/$C$69,"")</f>
        <v>703.44442037253441</v>
      </c>
      <c r="D64" s="52">
        <f t="shared" ref="D64:AP64" si="19">IFERROR((HLOOKUP(D62,$C$57:$AP$59,3,FALSE)-HLOOKUP(D62,$C$57:$AP$60,4,FALSE)/1000000)/$C$69,"")</f>
        <v>520.8856792227723</v>
      </c>
      <c r="E64" s="52">
        <f t="shared" si="19"/>
        <v>442.51857810236118</v>
      </c>
      <c r="F64" s="52">
        <f t="shared" si="19"/>
        <v>358.43006701385298</v>
      </c>
      <c r="G64" s="52">
        <f t="shared" si="19"/>
        <v>284.36346293461764</v>
      </c>
      <c r="H64" s="52">
        <f t="shared" si="19"/>
        <v>243.93766459188285</v>
      </c>
      <c r="I64" s="52">
        <f t="shared" si="19"/>
        <v>214.52872433882197</v>
      </c>
      <c r="J64" s="52">
        <f t="shared" si="19"/>
        <v>149.92141535573055</v>
      </c>
      <c r="K64" s="52">
        <f t="shared" si="19"/>
        <v>131.61217695296551</v>
      </c>
      <c r="L64" s="52">
        <f t="shared" si="19"/>
        <v>112.22265327909612</v>
      </c>
      <c r="M64" s="52">
        <f t="shared" si="19"/>
        <v>111.85805047403333</v>
      </c>
      <c r="N64" s="52">
        <f t="shared" si="19"/>
        <v>96.427063709274236</v>
      </c>
      <c r="O64" s="52">
        <f t="shared" si="19"/>
        <v>95.73971652792541</v>
      </c>
      <c r="P64" s="52">
        <f t="shared" si="19"/>
        <v>88.965620187885605</v>
      </c>
      <c r="Q64" s="52">
        <f t="shared" si="19"/>
        <v>53.107009586503523</v>
      </c>
      <c r="R64" s="52">
        <f t="shared" si="19"/>
        <v>36.619156994035606</v>
      </c>
      <c r="S64" s="52">
        <f t="shared" si="19"/>
        <v>35.625959466783883</v>
      </c>
      <c r="T64" s="52">
        <f t="shared" si="19"/>
        <v>32.432259243028341</v>
      </c>
      <c r="U64" s="52">
        <f t="shared" si="19"/>
        <v>30.781263605999108</v>
      </c>
      <c r="V64" s="52">
        <f t="shared" si="19"/>
        <v>25.960280672633854</v>
      </c>
      <c r="W64" s="52">
        <f t="shared" si="19"/>
        <v>25.84288361705201</v>
      </c>
      <c r="X64" s="52">
        <f t="shared" si="19"/>
        <v>24.455322462212152</v>
      </c>
      <c r="Y64" s="52">
        <f t="shared" si="19"/>
        <v>17.574267223398735</v>
      </c>
      <c r="Z64" s="52">
        <f t="shared" si="19"/>
        <v>12.339430339273346</v>
      </c>
      <c r="AA64" s="52">
        <f t="shared" si="19"/>
        <v>6.4506969306506541</v>
      </c>
      <c r="AB64" s="52">
        <f t="shared" si="19"/>
        <v>5.3525836663311939</v>
      </c>
      <c r="AC64" s="52">
        <f t="shared" si="19"/>
        <v>-259.19599350241816</v>
      </c>
      <c r="AD64" s="52" t="str">
        <f t="shared" si="19"/>
        <v/>
      </c>
      <c r="AE64" s="52" t="str">
        <f t="shared" si="19"/>
        <v/>
      </c>
      <c r="AF64" s="52" t="str">
        <f t="shared" si="19"/>
        <v/>
      </c>
      <c r="AG64" s="52" t="str">
        <f t="shared" si="19"/>
        <v/>
      </c>
      <c r="AH64" s="52" t="str">
        <f t="shared" si="19"/>
        <v/>
      </c>
      <c r="AI64" s="52" t="str">
        <f t="shared" si="19"/>
        <v/>
      </c>
      <c r="AJ64" s="52" t="str">
        <f t="shared" si="19"/>
        <v/>
      </c>
      <c r="AK64" s="52" t="str">
        <f t="shared" si="19"/>
        <v/>
      </c>
      <c r="AL64" s="52" t="str">
        <f t="shared" si="19"/>
        <v/>
      </c>
      <c r="AM64" s="52" t="str">
        <f t="shared" si="19"/>
        <v/>
      </c>
      <c r="AN64" s="52" t="str">
        <f t="shared" si="19"/>
        <v/>
      </c>
      <c r="AO64" s="52" t="str">
        <f t="shared" si="19"/>
        <v/>
      </c>
      <c r="AP64" s="52" t="str">
        <f t="shared" si="19"/>
        <v/>
      </c>
    </row>
    <row r="65" spans="1:42" hidden="1">
      <c r="C65" s="52" t="str">
        <f>IF(ISNUMBER(C64),CONCATENATE(C63," - ",C62),"")</f>
        <v>QBE Chile - 1</v>
      </c>
      <c r="D65" s="52" t="str">
        <f t="shared" ref="D65:AP65" si="20">IF(ISNUMBER(D64),CONCATENATE(D63," - ",D62),"")</f>
        <v>Coface Chile - 2</v>
      </c>
      <c r="E65" s="52" t="str">
        <f t="shared" si="20"/>
        <v>Magallanes Gar. y Cré. - 3</v>
      </c>
      <c r="F65" s="52" t="str">
        <f t="shared" si="20"/>
        <v>Cesce Chile - 4</v>
      </c>
      <c r="G65" s="52" t="str">
        <f t="shared" si="20"/>
        <v>Ace Seguros - 5</v>
      </c>
      <c r="H65" s="52" t="str">
        <f t="shared" si="20"/>
        <v>Euler Hermes - 6</v>
      </c>
      <c r="I65" s="52" t="str">
        <f t="shared" si="20"/>
        <v>Chubb de Chile - 7</v>
      </c>
      <c r="J65" s="52" t="str">
        <f t="shared" si="20"/>
        <v>M. de Carabineros - 8</v>
      </c>
      <c r="K65" s="52" t="str">
        <f t="shared" si="20"/>
        <v>Continental Crédito - 9</v>
      </c>
      <c r="L65" s="52" t="str">
        <f t="shared" si="20"/>
        <v>Mapfre - 10</v>
      </c>
      <c r="M65" s="52" t="str">
        <f t="shared" si="20"/>
        <v>Chilena Consolidada - 11</v>
      </c>
      <c r="N65" s="52" t="str">
        <f t="shared" si="20"/>
        <v>RSA Seguros - 12</v>
      </c>
      <c r="O65" s="52" t="str">
        <f t="shared" si="20"/>
        <v>Penta Security - 13</v>
      </c>
      <c r="P65" s="52" t="str">
        <f t="shared" si="20"/>
        <v>Chartis - 14</v>
      </c>
      <c r="Q65" s="52" t="str">
        <f t="shared" si="20"/>
        <v>Zenit Seguros - 15</v>
      </c>
      <c r="R65" s="52" t="str">
        <f t="shared" si="20"/>
        <v>Renta Nacional - 16</v>
      </c>
      <c r="S65" s="52" t="str">
        <f t="shared" si="20"/>
        <v>BCI Seguros - 17</v>
      </c>
      <c r="T65" s="52" t="str">
        <f t="shared" si="20"/>
        <v>Magallanes - 18</v>
      </c>
      <c r="U65" s="52" t="str">
        <f t="shared" si="20"/>
        <v>FAF International - 19</v>
      </c>
      <c r="V65" s="52" t="str">
        <f t="shared" si="20"/>
        <v>Huelen - 20</v>
      </c>
      <c r="W65" s="52" t="str">
        <f t="shared" si="20"/>
        <v>Liberty Seguros - 21</v>
      </c>
      <c r="X65" s="52" t="str">
        <f t="shared" si="20"/>
        <v>Zurich Santander - 22</v>
      </c>
      <c r="Y65" s="52" t="str">
        <f t="shared" si="20"/>
        <v>HDI Seguros - 23</v>
      </c>
      <c r="Z65" s="52" t="str">
        <f t="shared" si="20"/>
        <v>Consorio Nacional - 24</v>
      </c>
      <c r="AA65" s="52" t="str">
        <f t="shared" si="20"/>
        <v>Cardif - 25</v>
      </c>
      <c r="AB65" s="52" t="str">
        <f t="shared" si="20"/>
        <v>Orion Seguros - 26</v>
      </c>
      <c r="AC65" s="52" t="str">
        <f t="shared" si="20"/>
        <v>Mapfre Gar. y Cré. - 27</v>
      </c>
      <c r="AD65" s="52" t="str">
        <f t="shared" si="20"/>
        <v/>
      </c>
      <c r="AE65" s="52" t="str">
        <f t="shared" si="20"/>
        <v/>
      </c>
      <c r="AF65" s="52" t="str">
        <f t="shared" si="20"/>
        <v/>
      </c>
      <c r="AG65" s="52" t="str">
        <f t="shared" si="20"/>
        <v/>
      </c>
      <c r="AH65" s="52" t="str">
        <f t="shared" si="20"/>
        <v/>
      </c>
      <c r="AI65" s="52" t="str">
        <f t="shared" si="20"/>
        <v/>
      </c>
      <c r="AJ65" s="52" t="str">
        <f t="shared" si="20"/>
        <v/>
      </c>
      <c r="AK65" s="52" t="str">
        <f t="shared" si="20"/>
        <v/>
      </c>
      <c r="AL65" s="52" t="str">
        <f t="shared" si="20"/>
        <v/>
      </c>
      <c r="AM65" s="52" t="str">
        <f t="shared" si="20"/>
        <v/>
      </c>
      <c r="AN65" s="52" t="str">
        <f t="shared" si="20"/>
        <v/>
      </c>
      <c r="AO65" s="52" t="str">
        <f t="shared" si="20"/>
        <v/>
      </c>
      <c r="AP65" s="52" t="str">
        <f t="shared" si="20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21">IF($B$78=D63,D64,"")</f>
        <v/>
      </c>
      <c r="E67" s="52" t="str">
        <f t="shared" si="21"/>
        <v/>
      </c>
      <c r="F67" s="52" t="str">
        <f t="shared" si="21"/>
        <v/>
      </c>
      <c r="G67" s="52" t="str">
        <f t="shared" si="21"/>
        <v/>
      </c>
      <c r="H67" s="52" t="str">
        <f t="shared" si="21"/>
        <v/>
      </c>
      <c r="I67" s="52" t="str">
        <f t="shared" si="21"/>
        <v/>
      </c>
      <c r="J67" s="52" t="str">
        <f t="shared" si="21"/>
        <v/>
      </c>
      <c r="K67" s="52" t="str">
        <f t="shared" si="21"/>
        <v/>
      </c>
      <c r="L67" s="52" t="str">
        <f t="shared" si="21"/>
        <v/>
      </c>
      <c r="M67" s="52" t="str">
        <f t="shared" si="21"/>
        <v/>
      </c>
      <c r="N67" s="52" t="str">
        <f t="shared" si="21"/>
        <v/>
      </c>
      <c r="O67" s="52" t="str">
        <f t="shared" si="21"/>
        <v/>
      </c>
      <c r="P67" s="52" t="str">
        <f t="shared" si="21"/>
        <v/>
      </c>
      <c r="Q67" s="52" t="str">
        <f t="shared" si="21"/>
        <v/>
      </c>
      <c r="R67" s="52" t="str">
        <f t="shared" si="21"/>
        <v/>
      </c>
      <c r="S67" s="52" t="str">
        <f t="shared" si="21"/>
        <v/>
      </c>
      <c r="T67" s="52" t="str">
        <f t="shared" si="21"/>
        <v/>
      </c>
      <c r="U67" s="52" t="str">
        <f t="shared" si="21"/>
        <v/>
      </c>
      <c r="V67" s="52" t="str">
        <f t="shared" si="21"/>
        <v/>
      </c>
      <c r="W67" s="52" t="str">
        <f t="shared" si="21"/>
        <v/>
      </c>
      <c r="X67" s="52" t="str">
        <f t="shared" si="21"/>
        <v/>
      </c>
      <c r="Y67" s="52" t="str">
        <f t="shared" si="21"/>
        <v/>
      </c>
      <c r="Z67" s="52" t="str">
        <f t="shared" si="21"/>
        <v/>
      </c>
      <c r="AA67" s="52" t="str">
        <f t="shared" si="21"/>
        <v/>
      </c>
      <c r="AB67" s="52" t="str">
        <f t="shared" si="21"/>
        <v/>
      </c>
      <c r="AC67" s="52" t="str">
        <f t="shared" si="21"/>
        <v/>
      </c>
      <c r="AD67" s="52" t="str">
        <f t="shared" si="21"/>
        <v/>
      </c>
      <c r="AE67" s="52" t="str">
        <f t="shared" si="21"/>
        <v/>
      </c>
      <c r="AF67" s="52" t="str">
        <f t="shared" si="21"/>
        <v/>
      </c>
      <c r="AG67" s="52" t="str">
        <f t="shared" si="21"/>
        <v/>
      </c>
      <c r="AH67" s="52" t="str">
        <f t="shared" si="21"/>
        <v/>
      </c>
      <c r="AI67" s="52" t="str">
        <f t="shared" si="21"/>
        <v/>
      </c>
      <c r="AJ67" s="52" t="str">
        <f t="shared" si="21"/>
        <v/>
      </c>
      <c r="AK67" s="52" t="str">
        <f t="shared" si="21"/>
        <v/>
      </c>
      <c r="AL67" s="52" t="str">
        <f t="shared" si="21"/>
        <v/>
      </c>
      <c r="AM67" s="52" t="str">
        <f t="shared" si="21"/>
        <v/>
      </c>
      <c r="AN67" s="52" t="str">
        <f t="shared" si="21"/>
        <v/>
      </c>
      <c r="AO67" s="52" t="str">
        <f t="shared" si="21"/>
        <v/>
      </c>
      <c r="AP67" s="52" t="str">
        <f t="shared" si="21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UF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30.06.2012</v>
      </c>
      <c r="D70" s="37" t="s">
        <v>374</v>
      </c>
      <c r="E70" s="37" t="s">
        <v>105</v>
      </c>
      <c r="F70" s="37" t="s">
        <v>22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30.06.2012</v>
      </c>
      <c r="D71" s="37" t="s">
        <v>375</v>
      </c>
      <c r="E71" s="37" t="s">
        <v>106</v>
      </c>
      <c r="F71" s="37" t="s">
        <v>372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30.06.2012</v>
      </c>
      <c r="D72" s="37" t="s">
        <v>376</v>
      </c>
      <c r="E72" s="37" t="s">
        <v>107</v>
      </c>
      <c r="F72" s="37" t="s">
        <v>373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5</v>
      </c>
      <c r="D109" s="50">
        <f t="shared" ref="D109:AH109" si="22">IFERROR(RANK(D111,$C$111:$AH$111,0),"")</f>
        <v>4</v>
      </c>
      <c r="E109" s="50">
        <f t="shared" si="22"/>
        <v>30</v>
      </c>
      <c r="F109" s="50">
        <f t="shared" si="22"/>
        <v>31</v>
      </c>
      <c r="G109" s="50">
        <f t="shared" si="22"/>
        <v>11</v>
      </c>
      <c r="H109" s="50">
        <f t="shared" si="22"/>
        <v>10</v>
      </c>
      <c r="I109" s="50">
        <f t="shared" si="22"/>
        <v>17</v>
      </c>
      <c r="J109" s="50">
        <f t="shared" si="22"/>
        <v>25</v>
      </c>
      <c r="K109" s="50">
        <f t="shared" si="22"/>
        <v>26</v>
      </c>
      <c r="L109" s="50">
        <f t="shared" si="22"/>
        <v>21</v>
      </c>
      <c r="M109" s="50">
        <f t="shared" si="22"/>
        <v>3</v>
      </c>
      <c r="N109" s="50">
        <f t="shared" si="22"/>
        <v>1</v>
      </c>
      <c r="O109" s="50">
        <f t="shared" si="22"/>
        <v>29</v>
      </c>
      <c r="P109" s="50">
        <f t="shared" si="22"/>
        <v>12</v>
      </c>
      <c r="Q109" s="50">
        <f t="shared" si="22"/>
        <v>15</v>
      </c>
      <c r="R109" s="50">
        <f t="shared" si="22"/>
        <v>9</v>
      </c>
      <c r="S109" s="50">
        <f t="shared" si="22"/>
        <v>2</v>
      </c>
      <c r="T109" s="50">
        <f t="shared" si="22"/>
        <v>8</v>
      </c>
      <c r="U109" s="50">
        <f t="shared" si="22"/>
        <v>16</v>
      </c>
      <c r="V109" s="50">
        <f t="shared" si="22"/>
        <v>23</v>
      </c>
      <c r="W109" s="50">
        <f t="shared" si="22"/>
        <v>13</v>
      </c>
      <c r="X109" s="50">
        <f t="shared" si="22"/>
        <v>19</v>
      </c>
      <c r="Y109" s="50">
        <f t="shared" si="22"/>
        <v>27</v>
      </c>
      <c r="Z109" s="50">
        <f t="shared" si="22"/>
        <v>22</v>
      </c>
      <c r="AA109" s="50">
        <f t="shared" si="22"/>
        <v>18</v>
      </c>
      <c r="AB109" s="50">
        <f t="shared" si="22"/>
        <v>6</v>
      </c>
      <c r="AC109" s="50">
        <f t="shared" si="22"/>
        <v>14</v>
      </c>
      <c r="AD109" s="50">
        <f>IFERROR(RANK(AD111,$C$111:$AH$111,0),"")</f>
        <v>7</v>
      </c>
      <c r="AE109" s="50" t="str">
        <f t="shared" si="22"/>
        <v/>
      </c>
      <c r="AF109" s="50">
        <f t="shared" si="22"/>
        <v>20</v>
      </c>
      <c r="AG109" s="50">
        <f t="shared" si="22"/>
        <v>24</v>
      </c>
      <c r="AH109" s="50">
        <f t="shared" si="22"/>
        <v>28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23">IFERROR((HLOOKUP($B$129,$C$11:$AQ$44,C114+1,FALSE)+C112/1000000)*(-1),"")</f>
        <v>611.09956205274887</v>
      </c>
      <c r="D111" s="52">
        <f t="shared" si="23"/>
        <v>1759.0010528109051</v>
      </c>
      <c r="E111" s="52">
        <f t="shared" si="23"/>
        <v>-523.79784360175915</v>
      </c>
      <c r="F111" s="52">
        <f t="shared" si="23"/>
        <v>-852.57180623834176</v>
      </c>
      <c r="G111" s="52">
        <f t="shared" si="23"/>
        <v>287.36664277106922</v>
      </c>
      <c r="H111" s="52">
        <f t="shared" si="23"/>
        <v>298.51365356863522</v>
      </c>
      <c r="I111" s="52">
        <f t="shared" si="23"/>
        <v>91.332314618513266</v>
      </c>
      <c r="J111" s="52">
        <f t="shared" si="23"/>
        <v>24.117549128691525</v>
      </c>
      <c r="K111" s="52">
        <f t="shared" si="23"/>
        <v>22.00435614015019</v>
      </c>
      <c r="L111" s="52">
        <f t="shared" si="23"/>
        <v>48.993469961846493</v>
      </c>
      <c r="M111" s="52">
        <f t="shared" si="23"/>
        <v>2021.125381415932</v>
      </c>
      <c r="N111" s="52">
        <f t="shared" si="23"/>
        <v>16414.937290030033</v>
      </c>
      <c r="O111" s="52">
        <f t="shared" si="23"/>
        <v>11.215285383066053</v>
      </c>
      <c r="P111" s="52">
        <f t="shared" si="23"/>
        <v>233.62560341932573</v>
      </c>
      <c r="Q111" s="52">
        <f t="shared" si="23"/>
        <v>112.268474011314</v>
      </c>
      <c r="R111" s="52">
        <f t="shared" si="23"/>
        <v>307.40591348495144</v>
      </c>
      <c r="S111" s="52">
        <f t="shared" si="23"/>
        <v>3169.6730838712324</v>
      </c>
      <c r="T111" s="52">
        <f t="shared" si="23"/>
        <v>307.90591726410412</v>
      </c>
      <c r="U111" s="52">
        <f t="shared" si="23"/>
        <v>107.23798194036024</v>
      </c>
      <c r="V111" s="52">
        <f t="shared" si="23"/>
        <v>29.938798047362702</v>
      </c>
      <c r="W111" s="52">
        <f t="shared" si="23"/>
        <v>194.5721046217692</v>
      </c>
      <c r="X111" s="52">
        <f t="shared" si="23"/>
        <v>81.689365967992245</v>
      </c>
      <c r="Y111" s="52">
        <f t="shared" si="23"/>
        <v>19.782846737520231</v>
      </c>
      <c r="Z111" s="52">
        <f t="shared" si="23"/>
        <v>43.527140940032659</v>
      </c>
      <c r="AA111" s="52">
        <f t="shared" si="23"/>
        <v>86.631176515913992</v>
      </c>
      <c r="AB111" s="52">
        <f t="shared" si="23"/>
        <v>525.20378715047161</v>
      </c>
      <c r="AC111" s="52">
        <f t="shared" si="23"/>
        <v>126.30442686993396</v>
      </c>
      <c r="AD111" s="52">
        <f t="shared" si="23"/>
        <v>498.97578775175958</v>
      </c>
      <c r="AE111" s="52" t="str">
        <f t="shared" si="23"/>
        <v/>
      </c>
      <c r="AF111" s="52">
        <f t="shared" si="23"/>
        <v>61.929982082667102</v>
      </c>
      <c r="AG111" s="52">
        <f t="shared" si="23"/>
        <v>24.224986729732791</v>
      </c>
      <c r="AH111" s="52">
        <f t="shared" si="23"/>
        <v>13.898432147007943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24">D112-1</f>
        <v>30</v>
      </c>
      <c r="F112" s="50">
        <f t="shared" si="24"/>
        <v>29</v>
      </c>
      <c r="G112" s="50">
        <f t="shared" si="24"/>
        <v>28</v>
      </c>
      <c r="H112" s="50">
        <f t="shared" si="24"/>
        <v>27</v>
      </c>
      <c r="I112" s="50">
        <f t="shared" si="24"/>
        <v>26</v>
      </c>
      <c r="J112" s="50">
        <f t="shared" si="24"/>
        <v>25</v>
      </c>
      <c r="K112" s="50">
        <f t="shared" si="24"/>
        <v>24</v>
      </c>
      <c r="L112" s="50">
        <f t="shared" si="24"/>
        <v>23</v>
      </c>
      <c r="M112" s="50">
        <f t="shared" si="24"/>
        <v>22</v>
      </c>
      <c r="N112" s="50">
        <f t="shared" si="24"/>
        <v>21</v>
      </c>
      <c r="O112" s="50">
        <f t="shared" si="24"/>
        <v>20</v>
      </c>
      <c r="P112" s="50">
        <f t="shared" si="24"/>
        <v>19</v>
      </c>
      <c r="Q112" s="50">
        <f t="shared" si="24"/>
        <v>18</v>
      </c>
      <c r="R112" s="50">
        <f t="shared" si="24"/>
        <v>17</v>
      </c>
      <c r="S112" s="50">
        <f t="shared" si="24"/>
        <v>16</v>
      </c>
      <c r="T112" s="50">
        <f t="shared" si="24"/>
        <v>15</v>
      </c>
      <c r="U112" s="50">
        <f t="shared" si="24"/>
        <v>14</v>
      </c>
      <c r="V112" s="50">
        <f t="shared" si="24"/>
        <v>13</v>
      </c>
      <c r="W112" s="50">
        <f t="shared" si="24"/>
        <v>12</v>
      </c>
      <c r="X112" s="50">
        <f t="shared" si="24"/>
        <v>11</v>
      </c>
      <c r="Y112" s="50">
        <f t="shared" si="24"/>
        <v>10</v>
      </c>
      <c r="Z112" s="50">
        <f t="shared" si="24"/>
        <v>9</v>
      </c>
      <c r="AA112" s="50">
        <f t="shared" si="24"/>
        <v>8</v>
      </c>
      <c r="AB112" s="50">
        <f t="shared" si="24"/>
        <v>7</v>
      </c>
      <c r="AC112" s="50">
        <f t="shared" si="24"/>
        <v>6</v>
      </c>
      <c r="AD112" s="50">
        <f t="shared" si="24"/>
        <v>5</v>
      </c>
      <c r="AE112" s="50">
        <f t="shared" si="24"/>
        <v>4</v>
      </c>
      <c r="AF112" s="50">
        <f t="shared" si="24"/>
        <v>3</v>
      </c>
      <c r="AG112" s="50">
        <f t="shared" si="24"/>
        <v>2</v>
      </c>
      <c r="AH112" s="50">
        <f t="shared" si="24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12 Casco Aéreo</v>
      </c>
      <c r="D115" s="80" t="str">
        <f t="shared" ref="D115:AH115" si="25">IFERROR(HLOOKUP(D114,$C$109:$AP$110,2,FALSE),"")</f>
        <v>17 Todo Riesgo Construc. y Montaje</v>
      </c>
      <c r="E115" s="80" t="str">
        <f t="shared" si="25"/>
        <v>11 Casco Marítimo</v>
      </c>
      <c r="F115" s="80" t="str">
        <f t="shared" si="25"/>
        <v>2 Pérdida de Benef. por Incendio</v>
      </c>
      <c r="G115" s="80" t="str">
        <f t="shared" si="25"/>
        <v>1 Incendio</v>
      </c>
      <c r="H115" s="80" t="str">
        <f t="shared" si="25"/>
        <v>26 Fidelidad</v>
      </c>
      <c r="I115" s="80" t="str">
        <f t="shared" si="25"/>
        <v>28 Seguro de Crédito a la Exportación</v>
      </c>
      <c r="J115" s="80" t="str">
        <f t="shared" si="25"/>
        <v>18 Avería de Maquinaria</v>
      </c>
      <c r="K115" s="80" t="str">
        <f t="shared" si="25"/>
        <v>16 Equipo Móvil Contratista</v>
      </c>
      <c r="L115" s="80" t="str">
        <f t="shared" si="25"/>
        <v>6 Terrorismo</v>
      </c>
      <c r="M115" s="80" t="str">
        <f t="shared" si="25"/>
        <v>5 Riesgos de la Naturaleza</v>
      </c>
      <c r="N115" s="80" t="str">
        <f t="shared" si="25"/>
        <v>14 Transporte Marítimo</v>
      </c>
      <c r="O115" s="80" t="str">
        <f t="shared" si="25"/>
        <v>21 Responsabilidad Civil</v>
      </c>
      <c r="P115" s="80" t="str">
        <f t="shared" si="25"/>
        <v>27 Seguro de Crédito por Ventas a Plazo</v>
      </c>
      <c r="Q115" s="80" t="str">
        <f t="shared" si="25"/>
        <v>15 Transporte Aéreo</v>
      </c>
      <c r="R115" s="80" t="str">
        <f t="shared" si="25"/>
        <v>19 Equipo Electrónico</v>
      </c>
      <c r="S115" s="80" t="str">
        <f t="shared" si="25"/>
        <v>7 Otros Riesgos Adicionales Incendio</v>
      </c>
      <c r="T115" s="80" t="str">
        <f t="shared" si="25"/>
        <v>25 Garantía</v>
      </c>
      <c r="U115" s="80" t="str">
        <f t="shared" si="25"/>
        <v>22 Multiriesgos</v>
      </c>
      <c r="V115" s="80" t="str">
        <f t="shared" si="25"/>
        <v>30 Seguro Agrícola</v>
      </c>
      <c r="W115" s="80" t="str">
        <f t="shared" si="25"/>
        <v>10 Daños Físicos Vehíc. Mot. G2 (VC)</v>
      </c>
      <c r="X115" s="80" t="str">
        <f t="shared" si="25"/>
        <v>24 SOAP</v>
      </c>
      <c r="Y115" s="80" t="str">
        <f t="shared" si="25"/>
        <v>20 Responsabilidad Civil Vehíc. Mot.</v>
      </c>
      <c r="Z115" s="80" t="str">
        <f t="shared" si="25"/>
        <v>35 Seguro Salud</v>
      </c>
      <c r="AA115" s="80" t="str">
        <f t="shared" si="25"/>
        <v>8 Robo</v>
      </c>
      <c r="AB115" s="80" t="str">
        <f t="shared" si="25"/>
        <v>9 Daños Físicos Vehíc. Mot. G1 (VP)</v>
      </c>
      <c r="AC115" s="80" t="str">
        <f>IFERROR(HLOOKUP(AC114,$C$109:$AP$110,2,FALSE),"")</f>
        <v>23 Accidentes Personales</v>
      </c>
      <c r="AD115" s="80" t="str">
        <f>IFERROR(HLOOKUP(AD114,$C$109:$AP$110,2,FALSE),"")</f>
        <v>50 Otros</v>
      </c>
      <c r="AE115" s="80" t="str">
        <f t="shared" si="25"/>
        <v>13 Transporte Terrestre</v>
      </c>
      <c r="AF115" s="80" t="str">
        <f t="shared" si="25"/>
        <v>3 Terremoto</v>
      </c>
      <c r="AG115" s="80" t="str">
        <f t="shared" si="25"/>
        <v>4 Pérdida de Benef. por Terremoto</v>
      </c>
      <c r="AH115" s="80" t="str">
        <f t="shared" si="25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16414.937269030033</v>
      </c>
      <c r="D116" s="52">
        <f t="shared" ref="D116:AH116" si="26">IFERROR((HLOOKUP(D114,$C$109:$AP$111,3,FALSE)-HLOOKUP(D114,$C$109:$AP$112,4,FALSE)/1000000)/$C$123,"")</f>
        <v>3169.6730678712324</v>
      </c>
      <c r="E116" s="52">
        <f t="shared" si="26"/>
        <v>2021.1253594159321</v>
      </c>
      <c r="F116" s="52">
        <f t="shared" si="26"/>
        <v>1759.0010218109051</v>
      </c>
      <c r="G116" s="52">
        <f t="shared" si="26"/>
        <v>611.09953005274883</v>
      </c>
      <c r="H116" s="52">
        <f t="shared" si="26"/>
        <v>525.20378015047163</v>
      </c>
      <c r="I116" s="52">
        <f t="shared" si="26"/>
        <v>498.9757827517596</v>
      </c>
      <c r="J116" s="52">
        <f t="shared" si="26"/>
        <v>307.9059022641041</v>
      </c>
      <c r="K116" s="52">
        <f t="shared" si="26"/>
        <v>307.40589648495143</v>
      </c>
      <c r="L116" s="52">
        <f t="shared" si="26"/>
        <v>298.51362656863523</v>
      </c>
      <c r="M116" s="52">
        <f t="shared" si="26"/>
        <v>287.36661477106924</v>
      </c>
      <c r="N116" s="52">
        <f t="shared" si="26"/>
        <v>233.62558441932572</v>
      </c>
      <c r="O116" s="52">
        <f t="shared" si="26"/>
        <v>194.5720926217692</v>
      </c>
      <c r="P116" s="52">
        <f t="shared" si="26"/>
        <v>126.30442086993396</v>
      </c>
      <c r="Q116" s="52">
        <f t="shared" si="26"/>
        <v>112.268456011314</v>
      </c>
      <c r="R116" s="52">
        <f t="shared" si="26"/>
        <v>107.23796794036025</v>
      </c>
      <c r="S116" s="52">
        <f t="shared" si="26"/>
        <v>91.33228861851326</v>
      </c>
      <c r="T116" s="52">
        <f t="shared" si="26"/>
        <v>86.631168515913998</v>
      </c>
      <c r="U116" s="52">
        <f t="shared" si="26"/>
        <v>81.689354967992244</v>
      </c>
      <c r="V116" s="52">
        <f t="shared" si="26"/>
        <v>61.929979082667103</v>
      </c>
      <c r="W116" s="52">
        <f t="shared" si="26"/>
        <v>48.993446961846495</v>
      </c>
      <c r="X116" s="52">
        <f t="shared" si="26"/>
        <v>43.52713194003266</v>
      </c>
      <c r="Y116" s="52">
        <f t="shared" si="26"/>
        <v>29.938785047362703</v>
      </c>
      <c r="Z116" s="52">
        <f t="shared" si="26"/>
        <v>24.224984729732792</v>
      </c>
      <c r="AA116" s="52">
        <f t="shared" si="26"/>
        <v>24.117524128691525</v>
      </c>
      <c r="AB116" s="52">
        <f t="shared" si="26"/>
        <v>22.00433214015019</v>
      </c>
      <c r="AC116" s="52">
        <f t="shared" si="26"/>
        <v>19.782836737520231</v>
      </c>
      <c r="AD116" s="52">
        <f t="shared" si="26"/>
        <v>13.898431147007944</v>
      </c>
      <c r="AE116" s="52">
        <f t="shared" si="26"/>
        <v>11.215265383066054</v>
      </c>
      <c r="AF116" s="52">
        <f t="shared" si="26"/>
        <v>-523.79787360175919</v>
      </c>
      <c r="AG116" s="52">
        <f t="shared" si="26"/>
        <v>-852.57183523834181</v>
      </c>
      <c r="AH116" s="52" t="str">
        <f t="shared" si="26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27">IF($B$132=D115,D116,"")</f>
        <v/>
      </c>
      <c r="E118" s="52" t="str">
        <f t="shared" si="27"/>
        <v/>
      </c>
      <c r="F118" s="52" t="str">
        <f t="shared" si="27"/>
        <v/>
      </c>
      <c r="G118" s="52" t="str">
        <f t="shared" si="27"/>
        <v/>
      </c>
      <c r="H118" s="52" t="str">
        <f t="shared" si="27"/>
        <v/>
      </c>
      <c r="I118" s="52" t="str">
        <f t="shared" si="27"/>
        <v/>
      </c>
      <c r="J118" s="52" t="str">
        <f t="shared" si="27"/>
        <v/>
      </c>
      <c r="K118" s="52" t="str">
        <f t="shared" si="27"/>
        <v/>
      </c>
      <c r="L118" s="52" t="str">
        <f t="shared" si="27"/>
        <v/>
      </c>
      <c r="M118" s="52" t="str">
        <f t="shared" si="27"/>
        <v/>
      </c>
      <c r="N118" s="52" t="str">
        <f t="shared" si="27"/>
        <v/>
      </c>
      <c r="O118" s="52" t="str">
        <f t="shared" si="27"/>
        <v/>
      </c>
      <c r="P118" s="52" t="str">
        <f t="shared" si="27"/>
        <v/>
      </c>
      <c r="Q118" s="52" t="str">
        <f t="shared" si="27"/>
        <v/>
      </c>
      <c r="R118" s="52" t="str">
        <f t="shared" si="27"/>
        <v/>
      </c>
      <c r="S118" s="52" t="str">
        <f t="shared" si="27"/>
        <v/>
      </c>
      <c r="T118" s="52" t="str">
        <f t="shared" si="27"/>
        <v/>
      </c>
      <c r="U118" s="52" t="str">
        <f t="shared" si="27"/>
        <v/>
      </c>
      <c r="V118" s="52" t="str">
        <f t="shared" si="27"/>
        <v/>
      </c>
      <c r="W118" s="52" t="str">
        <f t="shared" si="27"/>
        <v/>
      </c>
      <c r="X118" s="52" t="str">
        <f t="shared" si="27"/>
        <v/>
      </c>
      <c r="Y118" s="52" t="str">
        <f t="shared" si="27"/>
        <v/>
      </c>
      <c r="Z118" s="52" t="str">
        <f t="shared" si="27"/>
        <v/>
      </c>
      <c r="AA118" s="52" t="str">
        <f t="shared" si="27"/>
        <v/>
      </c>
      <c r="AB118" s="52" t="str">
        <f t="shared" si="27"/>
        <v/>
      </c>
      <c r="AC118" s="52" t="str">
        <f t="shared" si="27"/>
        <v/>
      </c>
      <c r="AD118" s="52" t="str">
        <f t="shared" si="27"/>
        <v/>
      </c>
      <c r="AE118" s="52" t="str">
        <f t="shared" si="27"/>
        <v/>
      </c>
      <c r="AF118" s="52" t="str">
        <f t="shared" si="27"/>
        <v/>
      </c>
      <c r="AG118" s="52" t="str">
        <f t="shared" si="27"/>
        <v/>
      </c>
      <c r="AH118" s="52" t="str">
        <f t="shared" si="27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28">IF(C60&gt;$C$121,C58,IF(C60=$C$121,$AQ$11,IF(C60&lt;$C$121,"")))</f>
        <v>Ace Seguros</v>
      </c>
      <c r="D120" s="50" t="str">
        <f t="shared" si="28"/>
        <v>Assurant Chile</v>
      </c>
      <c r="E120" s="50" t="str">
        <f t="shared" si="28"/>
        <v>BCI Seguros</v>
      </c>
      <c r="F120" s="50" t="str">
        <f t="shared" si="28"/>
        <v>Cardif</v>
      </c>
      <c r="G120" s="50" t="str">
        <f t="shared" si="28"/>
        <v>Cesce Chile</v>
      </c>
      <c r="H120" s="50" t="str">
        <f t="shared" si="28"/>
        <v>Chartis</v>
      </c>
      <c r="I120" s="50" t="str">
        <f t="shared" si="28"/>
        <v>Chilena Consolidada</v>
      </c>
      <c r="J120" s="50" t="str">
        <f t="shared" si="28"/>
        <v>Chubb de Chile</v>
      </c>
      <c r="K120" s="50" t="str">
        <f t="shared" si="28"/>
        <v>Coface Chile</v>
      </c>
      <c r="L120" s="50" t="str">
        <f t="shared" si="28"/>
        <v>Consorio Nacional</v>
      </c>
      <c r="M120" s="50" t="str">
        <f t="shared" si="28"/>
        <v>Continental Crédito</v>
      </c>
      <c r="N120" s="50" t="str">
        <f t="shared" si="28"/>
        <v>Euler Hermes</v>
      </c>
      <c r="O120" s="50" t="str">
        <f t="shared" si="28"/>
        <v>FAF International</v>
      </c>
      <c r="P120" s="50" t="str">
        <f t="shared" si="28"/>
        <v>HDI Seguros</v>
      </c>
      <c r="Q120" s="50" t="str">
        <f t="shared" si="28"/>
        <v>Huelen</v>
      </c>
      <c r="R120" s="50" t="str">
        <f t="shared" si="28"/>
        <v>Liberty Seguros</v>
      </c>
      <c r="S120" s="50" t="str">
        <f t="shared" si="28"/>
        <v>M. de Carabineros</v>
      </c>
      <c r="T120" s="50" t="str">
        <f t="shared" si="28"/>
        <v>Magallanes</v>
      </c>
      <c r="U120" s="50" t="str">
        <f t="shared" si="28"/>
        <v>Magallanes Gar. y Cré.</v>
      </c>
      <c r="V120" s="50" t="str">
        <f t="shared" si="28"/>
        <v>Mapfre</v>
      </c>
      <c r="W120" s="50" t="str">
        <f t="shared" si="28"/>
        <v>Mapfre Gar. y Cré.</v>
      </c>
      <c r="X120" s="50" t="str">
        <f t="shared" si="28"/>
        <v>Orion Seguros</v>
      </c>
      <c r="Y120" s="50" t="str">
        <f t="shared" si="28"/>
        <v>Penta Security</v>
      </c>
      <c r="Z120" s="50" t="str">
        <f t="shared" si="28"/>
        <v>QBE Chile</v>
      </c>
      <c r="AA120" s="50" t="str">
        <f t="shared" si="28"/>
        <v>Renta Nacional</v>
      </c>
      <c r="AB120" s="50" t="str">
        <f t="shared" si="28"/>
        <v>RSA Seguros</v>
      </c>
      <c r="AC120" s="50" t="str">
        <f t="shared" si="28"/>
        <v>Zenit Seguros</v>
      </c>
      <c r="AD120" s="50" t="str">
        <f t="shared" si="28"/>
        <v>Zurich Santander</v>
      </c>
      <c r="AE120" s="50" t="str">
        <f t="shared" si="28"/>
        <v>Mercado</v>
      </c>
      <c r="AF120" s="50" t="str">
        <f t="shared" si="28"/>
        <v/>
      </c>
      <c r="AG120" s="50" t="str">
        <f t="shared" si="28"/>
        <v/>
      </c>
      <c r="AH120" s="50" t="str">
        <f t="shared" si="28"/>
        <v/>
      </c>
      <c r="AI120" s="50" t="str">
        <f t="shared" si="28"/>
        <v/>
      </c>
      <c r="AJ120" s="50" t="str">
        <f t="shared" si="28"/>
        <v/>
      </c>
      <c r="AK120" s="50" t="str">
        <f t="shared" si="28"/>
        <v/>
      </c>
      <c r="AL120" s="50" t="str">
        <f t="shared" si="28"/>
        <v/>
      </c>
      <c r="AM120" s="50" t="str">
        <f t="shared" si="28"/>
        <v/>
      </c>
      <c r="AN120" s="50" t="str">
        <f t="shared" si="28"/>
        <v/>
      </c>
      <c r="AO120" s="50" t="str">
        <f t="shared" si="28"/>
        <v/>
      </c>
      <c r="AP120" s="50" t="str">
        <f t="shared" si="28"/>
        <v/>
      </c>
    </row>
    <row r="121" spans="2:43" hidden="1">
      <c r="B121" s="49" t="s">
        <v>388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UF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30.06.2012</v>
      </c>
      <c r="D124" s="37" t="s">
        <v>374</v>
      </c>
      <c r="E124" s="37" t="s">
        <v>105</v>
      </c>
      <c r="F124" s="37" t="s">
        <v>22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30.06.2012</v>
      </c>
      <c r="D125" s="37" t="s">
        <v>375</v>
      </c>
      <c r="E125" s="37" t="s">
        <v>106</v>
      </c>
      <c r="F125" s="37" t="s">
        <v>372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30.06.2012</v>
      </c>
      <c r="D126" s="37" t="s">
        <v>376</v>
      </c>
      <c r="E126" s="37" t="s">
        <v>107</v>
      </c>
      <c r="F126" s="37" t="s">
        <v>373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387</v>
      </c>
    </row>
    <row r="129" spans="2:2">
      <c r="B129" s="59" t="s">
        <v>341</v>
      </c>
    </row>
    <row r="131" spans="2:2">
      <c r="B131" s="39" t="s">
        <v>386</v>
      </c>
    </row>
    <row r="132" spans="2:2">
      <c r="B132" s="59"/>
    </row>
  </sheetData>
  <sheetProtection sheet="1" objects="1" scenarios="1"/>
  <conditionalFormatting sqref="A1:XFD1048576">
    <cfRule type="cellIs" dxfId="27" priority="1" operator="lessThan">
      <formula>0</formula>
    </cfRule>
  </conditionalFormatting>
  <dataValidations count="5">
    <dataValidation type="list" allowBlank="1" showInputMessage="1" showErrorMessage="1" sqref="B129">
      <formula1>$C$120:$AE$120</formula1>
    </dataValidation>
    <dataValidation type="list" allowBlank="1" showInputMessage="1" showErrorMessage="1" sqref="B132">
      <formula1>$B$11:$B$43</formula1>
    </dataValidation>
    <dataValidation showInputMessage="1" showErrorMessage="1" sqref="E129"/>
    <dataValidation type="list" allowBlank="1" showInputMessage="1" showErrorMessage="1" sqref="B75">
      <formula1>$B$12:$B$44</formula1>
    </dataValidation>
    <dataValidation type="list" allowBlank="1" showInputMessage="1" showErrorMessage="1" sqref="B78">
      <formula1>$B$120:$AD$120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W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46" width="11.42578125" style="39"/>
    <col min="47" max="47" width="2.85546875" style="11" customWidth="1"/>
    <col min="48" max="49" width="11.42578125" style="11"/>
    <col min="50" max="16384" width="11.42578125" style="39"/>
  </cols>
  <sheetData>
    <row r="2" spans="2:49">
      <c r="C2" s="96" t="s">
        <v>392</v>
      </c>
    </row>
    <row r="8" spans="2:49" ht="15.75">
      <c r="B8" s="38" t="s">
        <v>356</v>
      </c>
    </row>
    <row r="9" spans="2:49">
      <c r="B9" s="40" t="str">
        <f>Índice!H55</f>
        <v>Cifras al 30.06.2012</v>
      </c>
    </row>
    <row r="11" spans="2:49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30.06.2011</v>
      </c>
      <c r="AT11" s="199" t="s">
        <v>338</v>
      </c>
      <c r="AU11" s="28"/>
      <c r="AV11" s="200" t="s">
        <v>340</v>
      </c>
      <c r="AW11" s="200" t="str">
        <f>CONCATENATE("Part. (%) ",Índice!H57)</f>
        <v>Part. (%) 30.06.2011</v>
      </c>
    </row>
    <row r="12" spans="2:49">
      <c r="B12" s="73" t="s">
        <v>295</v>
      </c>
      <c r="C12" s="46">
        <f>IF('Datos Generales'!C445=0,"",'Datos Generales'!C445)</f>
        <v>579</v>
      </c>
      <c r="D12" s="46" t="str">
        <f>IF('Datos Generales'!D445=0,"",'Datos Generales'!D445)</f>
        <v/>
      </c>
      <c r="E12" s="46">
        <f>IF('Datos Generales'!E445=0,"",'Datos Generales'!E445)</f>
        <v>1483</v>
      </c>
      <c r="F12" s="46">
        <f>IF('Datos Generales'!F445=0,"",'Datos Generales'!F445)</f>
        <v>1</v>
      </c>
      <c r="G12" s="46" t="str">
        <f>IF('Datos Generales'!G445=0,"",'Datos Generales'!G445)</f>
        <v/>
      </c>
      <c r="H12" s="46">
        <f>IF('Datos Generales'!H445=0,"",'Datos Generales'!H445)</f>
        <v>619</v>
      </c>
      <c r="I12" s="46">
        <f>IF('Datos Generales'!I445=0,"",'Datos Generales'!I445)</f>
        <v>1121</v>
      </c>
      <c r="J12" s="46">
        <f>IF('Datos Generales'!J445=0,"",'Datos Generales'!J445)</f>
        <v>20</v>
      </c>
      <c r="K12" s="46" t="str">
        <f>IF('Datos Generales'!K445=0,"",'Datos Generales'!K445)</f>
        <v/>
      </c>
      <c r="L12" s="46">
        <f>IF('Datos Generales'!L445=0,"",'Datos Generales'!L445)</f>
        <v>318</v>
      </c>
      <c r="M12" s="46" t="str">
        <f>IF('Datos Generales'!M445=0,"",'Datos Generales'!M445)</f>
        <v/>
      </c>
      <c r="N12" s="46" t="str">
        <f>IF('Datos Generales'!N445=0,"",'Datos Generales'!N445)</f>
        <v/>
      </c>
      <c r="O12" s="46" t="str">
        <f>IF('Datos Generales'!O445=0,"",'Datos Generales'!O445)</f>
        <v/>
      </c>
      <c r="P12" s="46">
        <f>IF('Datos Generales'!P445=0,"",'Datos Generales'!P445)</f>
        <v>360</v>
      </c>
      <c r="Q12" s="46">
        <f>IF('Datos Generales'!Q445=0,"",'Datos Generales'!Q445)</f>
        <v>1</v>
      </c>
      <c r="R12" s="46">
        <f>IF('Datos Generales'!R445=0,"",'Datos Generales'!R445)</f>
        <v>2915</v>
      </c>
      <c r="S12" s="46">
        <f>IF('Datos Generales'!S445=0,"",'Datos Generales'!S445)</f>
        <v>41</v>
      </c>
      <c r="T12" s="46">
        <f>IF('Datos Generales'!T445=0,"",'Datos Generales'!T445)</f>
        <v>266</v>
      </c>
      <c r="U12" s="46" t="str">
        <f>IF('Datos Generales'!U445=0,"",'Datos Generales'!U445)</f>
        <v/>
      </c>
      <c r="V12" s="46">
        <f>IF('Datos Generales'!V445=0,"",'Datos Generales'!V445)</f>
        <v>1626</v>
      </c>
      <c r="W12" s="46" t="str">
        <f>IF('Datos Generales'!W445=0,"",'Datos Generales'!W445)</f>
        <v/>
      </c>
      <c r="X12" s="46">
        <f>IF('Datos Generales'!X445=0,"",'Datos Generales'!X445)</f>
        <v>1</v>
      </c>
      <c r="Y12" s="46">
        <f>IF('Datos Generales'!Y445=0,"",'Datos Generales'!Y445)</f>
        <v>1167</v>
      </c>
      <c r="Z12" s="46" t="str">
        <f>IF('Datos Generales'!Z445=0,"",'Datos Generales'!Z445)</f>
        <v/>
      </c>
      <c r="AA12" s="46">
        <f>IF('Datos Generales'!AA445=0,"",'Datos Generales'!AA445)</f>
        <v>26</v>
      </c>
      <c r="AB12" s="46">
        <f>IF('Datos Generales'!AB445=0,"",'Datos Generales'!AB445)</f>
        <v>2281</v>
      </c>
      <c r="AC12" s="46">
        <f>IF('Datos Generales'!AC445=0,"",'Datos Generales'!AC445)</f>
        <v>9</v>
      </c>
      <c r="AD12" s="46" t="str">
        <f>IF('Datos Generales'!AD445=0,"",'Datos Generales'!AD445)</f>
        <v/>
      </c>
      <c r="AE12" s="46" t="str">
        <f>IF('Datos Generales'!AE445=0,"",'Datos Generales'!AE445)</f>
        <v/>
      </c>
      <c r="AF12" s="46" t="str">
        <f>IF('Datos Generales'!AF445=0,"",'Datos Generales'!AF445)</f>
        <v/>
      </c>
      <c r="AG12" s="46" t="str">
        <f>IF('Datos Generales'!AG445=0,"",'Datos Generales'!AG445)</f>
        <v/>
      </c>
      <c r="AH12" s="46" t="str">
        <f>IF('Datos Generales'!AH445=0,"",'Datos Generales'!AH445)</f>
        <v/>
      </c>
      <c r="AI12" s="46" t="str">
        <f>IF('Datos Generales'!AI445=0,"",'Datos Generales'!AI445)</f>
        <v/>
      </c>
      <c r="AJ12" s="46" t="str">
        <f>IF('Datos Generales'!AJ445=0,"",'Datos Generales'!AJ445)</f>
        <v/>
      </c>
      <c r="AK12" s="46" t="str">
        <f>IF('Datos Generales'!AK445=0,"",'Datos Generales'!AK445)</f>
        <v/>
      </c>
      <c r="AL12" s="46" t="str">
        <f>IF('Datos Generales'!AL445=0,"",'Datos Generales'!AL445)</f>
        <v/>
      </c>
      <c r="AM12" s="46" t="str">
        <f>IF('Datos Generales'!AM445=0,"",'Datos Generales'!AM445)</f>
        <v/>
      </c>
      <c r="AN12" s="46" t="str">
        <f>IF('Datos Generales'!AN445=0,"",'Datos Generales'!AN445)</f>
        <v/>
      </c>
      <c r="AO12" s="46" t="str">
        <f>IF('Datos Generales'!AO445=0,"",'Datos Generales'!AO445)</f>
        <v/>
      </c>
      <c r="AP12" s="46" t="str">
        <f>IF('Datos Generales'!AP445=0,"",'Datos Generales'!AP445)</f>
        <v/>
      </c>
      <c r="AQ12" s="46">
        <f>IF('Datos Generales'!AQ445=0,"",'Datos Generales'!AQ445)</f>
        <v>12834</v>
      </c>
      <c r="AS12" s="46">
        <f>'Datos Generales'!AS445</f>
        <v>15349</v>
      </c>
      <c r="AT12" s="74">
        <f t="shared" ref="AT12:AT44" si="0">IFERROR(AQ12/AS12-1,"")</f>
        <v>-0.16385432275718292</v>
      </c>
      <c r="AV12" s="34">
        <f>IFERROR(AQ12/$AQ$44,"")</f>
        <v>2.8542897746859149E-2</v>
      </c>
      <c r="AW12" s="34">
        <f t="shared" ref="AW12:AW44" si="1">IFERROR(AS12/$AS$44,"")</f>
        <v>3.2819379021170415E-2</v>
      </c>
    </row>
    <row r="13" spans="2:49">
      <c r="B13" s="73" t="s">
        <v>296</v>
      </c>
      <c r="C13" s="46" t="str">
        <f>IF('Datos Generales'!C446=0,"",'Datos Generales'!C446)</f>
        <v/>
      </c>
      <c r="D13" s="46" t="str">
        <f>IF('Datos Generales'!D446=0,"",'Datos Generales'!D446)</f>
        <v/>
      </c>
      <c r="E13" s="46">
        <f>IF('Datos Generales'!E446=0,"",'Datos Generales'!E446)</f>
        <v>6</v>
      </c>
      <c r="F13" s="46" t="str">
        <f>IF('Datos Generales'!F446=0,"",'Datos Generales'!F446)</f>
        <v/>
      </c>
      <c r="G13" s="46" t="str">
        <f>IF('Datos Generales'!G446=0,"",'Datos Generales'!G446)</f>
        <v/>
      </c>
      <c r="H13" s="46" t="str">
        <f>IF('Datos Generales'!H446=0,"",'Datos Generales'!H446)</f>
        <v/>
      </c>
      <c r="I13" s="46">
        <f>IF('Datos Generales'!I446=0,"",'Datos Generales'!I446)</f>
        <v>66</v>
      </c>
      <c r="J13" s="46">
        <f>IF('Datos Generales'!J446=0,"",'Datos Generales'!J446)</f>
        <v>2</v>
      </c>
      <c r="K13" s="46" t="str">
        <f>IF('Datos Generales'!K446=0,"",'Datos Generales'!K446)</f>
        <v/>
      </c>
      <c r="L13" s="46">
        <f>IF('Datos Generales'!L446=0,"",'Datos Generales'!L446)</f>
        <v>2</v>
      </c>
      <c r="M13" s="46" t="str">
        <f>IF('Datos Generales'!M446=0,"",'Datos Generales'!M446)</f>
        <v/>
      </c>
      <c r="N13" s="46" t="str">
        <f>IF('Datos Generales'!N446=0,"",'Datos Generales'!N446)</f>
        <v/>
      </c>
      <c r="O13" s="46" t="str">
        <f>IF('Datos Generales'!O446=0,"",'Datos Generales'!O446)</f>
        <v/>
      </c>
      <c r="P13" s="46" t="str">
        <f>IF('Datos Generales'!P446=0,"",'Datos Generales'!P446)</f>
        <v/>
      </c>
      <c r="Q13" s="46" t="str">
        <f>IF('Datos Generales'!Q446=0,"",'Datos Generales'!Q446)</f>
        <v/>
      </c>
      <c r="R13" s="46">
        <f>IF('Datos Generales'!R446=0,"",'Datos Generales'!R446)</f>
        <v>15</v>
      </c>
      <c r="S13" s="46" t="str">
        <f>IF('Datos Generales'!S446=0,"",'Datos Generales'!S446)</f>
        <v/>
      </c>
      <c r="T13" s="46">
        <f>IF('Datos Generales'!T446=0,"",'Datos Generales'!T446)</f>
        <v>6</v>
      </c>
      <c r="U13" s="46" t="str">
        <f>IF('Datos Generales'!U446=0,"",'Datos Generales'!U446)</f>
        <v/>
      </c>
      <c r="V13" s="46">
        <f>IF('Datos Generales'!V446=0,"",'Datos Generales'!V446)</f>
        <v>14</v>
      </c>
      <c r="W13" s="46" t="str">
        <f>IF('Datos Generales'!W446=0,"",'Datos Generales'!W446)</f>
        <v/>
      </c>
      <c r="X13" s="46" t="str">
        <f>IF('Datos Generales'!X446=0,"",'Datos Generales'!X446)</f>
        <v/>
      </c>
      <c r="Y13" s="46" t="str">
        <f>IF('Datos Generales'!Y446=0,"",'Datos Generales'!Y446)</f>
        <v/>
      </c>
      <c r="Z13" s="46" t="str">
        <f>IF('Datos Generales'!Z446=0,"",'Datos Generales'!Z446)</f>
        <v/>
      </c>
      <c r="AA13" s="46" t="str">
        <f>IF('Datos Generales'!AA446=0,"",'Datos Generales'!AA446)</f>
        <v/>
      </c>
      <c r="AB13" s="46">
        <f>IF('Datos Generales'!AB446=0,"",'Datos Generales'!AB446)</f>
        <v>16</v>
      </c>
      <c r="AC13" s="46" t="str">
        <f>IF('Datos Generales'!AC446=0,"",'Datos Generales'!AC446)</f>
        <v/>
      </c>
      <c r="AD13" s="46" t="str">
        <f>IF('Datos Generales'!AD446=0,"",'Datos Generales'!AD446)</f>
        <v/>
      </c>
      <c r="AE13" s="46" t="str">
        <f>IF('Datos Generales'!AE446=0,"",'Datos Generales'!AE446)</f>
        <v/>
      </c>
      <c r="AF13" s="46" t="str">
        <f>IF('Datos Generales'!AF446=0,"",'Datos Generales'!AF446)</f>
        <v/>
      </c>
      <c r="AG13" s="46" t="str">
        <f>IF('Datos Generales'!AG446=0,"",'Datos Generales'!AG446)</f>
        <v/>
      </c>
      <c r="AH13" s="46" t="str">
        <f>IF('Datos Generales'!AH446=0,"",'Datos Generales'!AH446)</f>
        <v/>
      </c>
      <c r="AI13" s="46" t="str">
        <f>IF('Datos Generales'!AI446=0,"",'Datos Generales'!AI446)</f>
        <v/>
      </c>
      <c r="AJ13" s="46" t="str">
        <f>IF('Datos Generales'!AJ446=0,"",'Datos Generales'!AJ446)</f>
        <v/>
      </c>
      <c r="AK13" s="46" t="str">
        <f>IF('Datos Generales'!AK446=0,"",'Datos Generales'!AK446)</f>
        <v/>
      </c>
      <c r="AL13" s="46" t="str">
        <f>IF('Datos Generales'!AL446=0,"",'Datos Generales'!AL446)</f>
        <v/>
      </c>
      <c r="AM13" s="46" t="str">
        <f>IF('Datos Generales'!AM446=0,"",'Datos Generales'!AM446)</f>
        <v/>
      </c>
      <c r="AN13" s="46" t="str">
        <f>IF('Datos Generales'!AN446=0,"",'Datos Generales'!AN446)</f>
        <v/>
      </c>
      <c r="AO13" s="46" t="str">
        <f>IF('Datos Generales'!AO446=0,"",'Datos Generales'!AO446)</f>
        <v/>
      </c>
      <c r="AP13" s="46" t="str">
        <f>IF('Datos Generales'!AP446=0,"",'Datos Generales'!AP446)</f>
        <v/>
      </c>
      <c r="AQ13" s="46">
        <f>IF('Datos Generales'!AQ446=0,"",'Datos Generales'!AQ446)</f>
        <v>127</v>
      </c>
      <c r="AS13" s="46">
        <f>'Datos Generales'!AS446</f>
        <v>289</v>
      </c>
      <c r="AT13" s="74">
        <f t="shared" si="0"/>
        <v>-0.56055363321799301</v>
      </c>
      <c r="AV13" s="34">
        <f t="shared" ref="AV13:AV44" si="2">IFERROR(AQ13/$AQ$44,"")</f>
        <v>2.8244880893338878E-4</v>
      </c>
      <c r="AW13" s="34">
        <f t="shared" si="1"/>
        <v>6.1794257196678937E-4</v>
      </c>
    </row>
    <row r="14" spans="2:49">
      <c r="B14" s="73" t="s">
        <v>297</v>
      </c>
      <c r="C14" s="46">
        <f>IF('Datos Generales'!C447=0,"",'Datos Generales'!C447)</f>
        <v>7</v>
      </c>
      <c r="D14" s="46" t="str">
        <f>IF('Datos Generales'!D447=0,"",'Datos Generales'!D447)</f>
        <v/>
      </c>
      <c r="E14" s="46">
        <f>IF('Datos Generales'!E447=0,"",'Datos Generales'!E447)</f>
        <v>187</v>
      </c>
      <c r="F14" s="46">
        <f>IF('Datos Generales'!F447=0,"",'Datos Generales'!F447)</f>
        <v>2</v>
      </c>
      <c r="G14" s="46" t="str">
        <f>IF('Datos Generales'!G447=0,"",'Datos Generales'!G447)</f>
        <v/>
      </c>
      <c r="H14" s="46">
        <f>IF('Datos Generales'!H447=0,"",'Datos Generales'!H447)</f>
        <v>48</v>
      </c>
      <c r="I14" s="46">
        <f>IF('Datos Generales'!I447=0,"",'Datos Generales'!I447)</f>
        <v>216</v>
      </c>
      <c r="J14" s="46">
        <f>IF('Datos Generales'!J447=0,"",'Datos Generales'!J447)</f>
        <v>7</v>
      </c>
      <c r="K14" s="46" t="str">
        <f>IF('Datos Generales'!K447=0,"",'Datos Generales'!K447)</f>
        <v/>
      </c>
      <c r="L14" s="46">
        <f>IF('Datos Generales'!L447=0,"",'Datos Generales'!L447)</f>
        <v>97</v>
      </c>
      <c r="M14" s="46" t="str">
        <f>IF('Datos Generales'!M447=0,"",'Datos Generales'!M447)</f>
        <v/>
      </c>
      <c r="N14" s="46" t="str">
        <f>IF('Datos Generales'!N447=0,"",'Datos Generales'!N447)</f>
        <v/>
      </c>
      <c r="O14" s="46" t="str">
        <f>IF('Datos Generales'!O447=0,"",'Datos Generales'!O447)</f>
        <v/>
      </c>
      <c r="P14" s="46">
        <f>IF('Datos Generales'!P447=0,"",'Datos Generales'!P447)</f>
        <v>41</v>
      </c>
      <c r="Q14" s="46" t="str">
        <f>IF('Datos Generales'!Q447=0,"",'Datos Generales'!Q447)</f>
        <v/>
      </c>
      <c r="R14" s="46">
        <f>IF('Datos Generales'!R447=0,"",'Datos Generales'!R447)</f>
        <v>588</v>
      </c>
      <c r="S14" s="46">
        <f>IF('Datos Generales'!S447=0,"",'Datos Generales'!S447)</f>
        <v>1</v>
      </c>
      <c r="T14" s="46">
        <f>IF('Datos Generales'!T447=0,"",'Datos Generales'!T447)</f>
        <v>83</v>
      </c>
      <c r="U14" s="46" t="str">
        <f>IF('Datos Generales'!U447=0,"",'Datos Generales'!U447)</f>
        <v/>
      </c>
      <c r="V14" s="46">
        <f>IF('Datos Generales'!V447=0,"",'Datos Generales'!V447)</f>
        <v>2376.9999999999995</v>
      </c>
      <c r="W14" s="46" t="str">
        <f>IF('Datos Generales'!W447=0,"",'Datos Generales'!W447)</f>
        <v/>
      </c>
      <c r="X14" s="46" t="str">
        <f>IF('Datos Generales'!X447=0,"",'Datos Generales'!X447)</f>
        <v/>
      </c>
      <c r="Y14" s="46" t="str">
        <f>IF('Datos Generales'!Y447=0,"",'Datos Generales'!Y447)</f>
        <v/>
      </c>
      <c r="Z14" s="46" t="str">
        <f>IF('Datos Generales'!Z447=0,"",'Datos Generales'!Z447)</f>
        <v/>
      </c>
      <c r="AA14" s="46">
        <f>IF('Datos Generales'!AA447=0,"",'Datos Generales'!AA447)</f>
        <v>9</v>
      </c>
      <c r="AB14" s="46">
        <f>IF('Datos Generales'!AB447=0,"",'Datos Generales'!AB447)</f>
        <v>440</v>
      </c>
      <c r="AC14" s="46" t="str">
        <f>IF('Datos Generales'!AC447=0,"",'Datos Generales'!AC447)</f>
        <v/>
      </c>
      <c r="AD14" s="46">
        <f>IF('Datos Generales'!AD447=0,"",'Datos Generales'!AD447)</f>
        <v>439</v>
      </c>
      <c r="AE14" s="46" t="str">
        <f>IF('Datos Generales'!AE447=0,"",'Datos Generales'!AE447)</f>
        <v/>
      </c>
      <c r="AF14" s="46" t="str">
        <f>IF('Datos Generales'!AF447=0,"",'Datos Generales'!AF447)</f>
        <v/>
      </c>
      <c r="AG14" s="46" t="str">
        <f>IF('Datos Generales'!AG447=0,"",'Datos Generales'!AG447)</f>
        <v/>
      </c>
      <c r="AH14" s="46" t="str">
        <f>IF('Datos Generales'!AH447=0,"",'Datos Generales'!AH447)</f>
        <v/>
      </c>
      <c r="AI14" s="46" t="str">
        <f>IF('Datos Generales'!AI447=0,"",'Datos Generales'!AI447)</f>
        <v/>
      </c>
      <c r="AJ14" s="46" t="str">
        <f>IF('Datos Generales'!AJ447=0,"",'Datos Generales'!AJ447)</f>
        <v/>
      </c>
      <c r="AK14" s="46" t="str">
        <f>IF('Datos Generales'!AK447=0,"",'Datos Generales'!AK447)</f>
        <v/>
      </c>
      <c r="AL14" s="46" t="str">
        <f>IF('Datos Generales'!AL447=0,"",'Datos Generales'!AL447)</f>
        <v/>
      </c>
      <c r="AM14" s="46" t="str">
        <f>IF('Datos Generales'!AM447=0,"",'Datos Generales'!AM447)</f>
        <v/>
      </c>
      <c r="AN14" s="46" t="str">
        <f>IF('Datos Generales'!AN447=0,"",'Datos Generales'!AN447)</f>
        <v/>
      </c>
      <c r="AO14" s="46" t="str">
        <f>IF('Datos Generales'!AO447=0,"",'Datos Generales'!AO447)</f>
        <v/>
      </c>
      <c r="AP14" s="46" t="str">
        <f>IF('Datos Generales'!AP447=0,"",'Datos Generales'!AP447)</f>
        <v/>
      </c>
      <c r="AQ14" s="46">
        <f>IF('Datos Generales'!AQ447=0,"",'Datos Generales'!AQ447)</f>
        <v>4542</v>
      </c>
      <c r="AS14" s="46">
        <f>'Datos Generales'!AS447</f>
        <v>26816</v>
      </c>
      <c r="AT14" s="74">
        <f t="shared" si="0"/>
        <v>-0.83062350835322196</v>
      </c>
      <c r="AV14" s="34">
        <f t="shared" si="2"/>
        <v>1.010143693051537E-2</v>
      </c>
      <c r="AW14" s="34">
        <f t="shared" si="1"/>
        <v>5.7338228407824994E-2</v>
      </c>
    </row>
    <row r="15" spans="2:49">
      <c r="B15" s="73" t="s">
        <v>298</v>
      </c>
      <c r="C15" s="46" t="str">
        <f>IF('Datos Generales'!C448=0,"",'Datos Generales'!C448)</f>
        <v/>
      </c>
      <c r="D15" s="46" t="str">
        <f>IF('Datos Generales'!D448=0,"",'Datos Generales'!D448)</f>
        <v/>
      </c>
      <c r="E15" s="46" t="str">
        <f>IF('Datos Generales'!E448=0,"",'Datos Generales'!E448)</f>
        <v/>
      </c>
      <c r="F15" s="46" t="str">
        <f>IF('Datos Generales'!F448=0,"",'Datos Generales'!F448)</f>
        <v/>
      </c>
      <c r="G15" s="46" t="str">
        <f>IF('Datos Generales'!G448=0,"",'Datos Generales'!G448)</f>
        <v/>
      </c>
      <c r="H15" s="46">
        <f>IF('Datos Generales'!H448=0,"",'Datos Generales'!H448)</f>
        <v>4</v>
      </c>
      <c r="I15" s="46" t="str">
        <f>IF('Datos Generales'!I448=0,"",'Datos Generales'!I448)</f>
        <v/>
      </c>
      <c r="J15" s="46" t="str">
        <f>IF('Datos Generales'!J448=0,"",'Datos Generales'!J448)</f>
        <v/>
      </c>
      <c r="K15" s="46" t="str">
        <f>IF('Datos Generales'!K448=0,"",'Datos Generales'!K448)</f>
        <v/>
      </c>
      <c r="L15" s="46">
        <f>IF('Datos Generales'!L448=0,"",'Datos Generales'!L448)</f>
        <v>1</v>
      </c>
      <c r="M15" s="46" t="str">
        <f>IF('Datos Generales'!M448=0,"",'Datos Generales'!M448)</f>
        <v/>
      </c>
      <c r="N15" s="46" t="str">
        <f>IF('Datos Generales'!N448=0,"",'Datos Generales'!N448)</f>
        <v/>
      </c>
      <c r="O15" s="46" t="str">
        <f>IF('Datos Generales'!O448=0,"",'Datos Generales'!O448)</f>
        <v/>
      </c>
      <c r="P15" s="46" t="str">
        <f>IF('Datos Generales'!P448=0,"",'Datos Generales'!P448)</f>
        <v/>
      </c>
      <c r="Q15" s="46" t="str">
        <f>IF('Datos Generales'!Q448=0,"",'Datos Generales'!Q448)</f>
        <v/>
      </c>
      <c r="R15" s="46">
        <f>IF('Datos Generales'!R448=0,"",'Datos Generales'!R448)</f>
        <v>100</v>
      </c>
      <c r="S15" s="46">
        <f>IF('Datos Generales'!S448=0,"",'Datos Generales'!S448)</f>
        <v>4</v>
      </c>
      <c r="T15" s="46" t="str">
        <f>IF('Datos Generales'!T448=0,"",'Datos Generales'!T448)</f>
        <v/>
      </c>
      <c r="U15" s="46" t="str">
        <f>IF('Datos Generales'!U448=0,"",'Datos Generales'!U448)</f>
        <v/>
      </c>
      <c r="V15" s="46">
        <f>IF('Datos Generales'!V448=0,"",'Datos Generales'!V448)</f>
        <v>4</v>
      </c>
      <c r="W15" s="46" t="str">
        <f>IF('Datos Generales'!W448=0,"",'Datos Generales'!W448)</f>
        <v/>
      </c>
      <c r="X15" s="46" t="str">
        <f>IF('Datos Generales'!X448=0,"",'Datos Generales'!X448)</f>
        <v/>
      </c>
      <c r="Y15" s="46" t="str">
        <f>IF('Datos Generales'!Y448=0,"",'Datos Generales'!Y448)</f>
        <v/>
      </c>
      <c r="Z15" s="46">
        <f>IF('Datos Generales'!Z448=0,"",'Datos Generales'!Z448)</f>
        <v>22</v>
      </c>
      <c r="AA15" s="46" t="str">
        <f>IF('Datos Generales'!AA448=0,"",'Datos Generales'!AA448)</f>
        <v/>
      </c>
      <c r="AB15" s="46">
        <f>IF('Datos Generales'!AB448=0,"",'Datos Generales'!AB448)</f>
        <v>1</v>
      </c>
      <c r="AC15" s="46" t="str">
        <f>IF('Datos Generales'!AC448=0,"",'Datos Generales'!AC448)</f>
        <v/>
      </c>
      <c r="AD15" s="46" t="str">
        <f>IF('Datos Generales'!AD448=0,"",'Datos Generales'!AD448)</f>
        <v/>
      </c>
      <c r="AE15" s="46" t="str">
        <f>IF('Datos Generales'!AE448=0,"",'Datos Generales'!AE448)</f>
        <v/>
      </c>
      <c r="AF15" s="46" t="str">
        <f>IF('Datos Generales'!AF448=0,"",'Datos Generales'!AF448)</f>
        <v/>
      </c>
      <c r="AG15" s="46" t="str">
        <f>IF('Datos Generales'!AG448=0,"",'Datos Generales'!AG448)</f>
        <v/>
      </c>
      <c r="AH15" s="46" t="str">
        <f>IF('Datos Generales'!AH448=0,"",'Datos Generales'!AH448)</f>
        <v/>
      </c>
      <c r="AI15" s="46" t="str">
        <f>IF('Datos Generales'!AI448=0,"",'Datos Generales'!AI448)</f>
        <v/>
      </c>
      <c r="AJ15" s="46" t="str">
        <f>IF('Datos Generales'!AJ448=0,"",'Datos Generales'!AJ448)</f>
        <v/>
      </c>
      <c r="AK15" s="46" t="str">
        <f>IF('Datos Generales'!AK448=0,"",'Datos Generales'!AK448)</f>
        <v/>
      </c>
      <c r="AL15" s="46" t="str">
        <f>IF('Datos Generales'!AL448=0,"",'Datos Generales'!AL448)</f>
        <v/>
      </c>
      <c r="AM15" s="46" t="str">
        <f>IF('Datos Generales'!AM448=0,"",'Datos Generales'!AM448)</f>
        <v/>
      </c>
      <c r="AN15" s="46" t="str">
        <f>IF('Datos Generales'!AN448=0,"",'Datos Generales'!AN448)</f>
        <v/>
      </c>
      <c r="AO15" s="46" t="str">
        <f>IF('Datos Generales'!AO448=0,"",'Datos Generales'!AO448)</f>
        <v/>
      </c>
      <c r="AP15" s="46" t="str">
        <f>IF('Datos Generales'!AP448=0,"",'Datos Generales'!AP448)</f>
        <v/>
      </c>
      <c r="AQ15" s="46">
        <f>IF('Datos Generales'!AQ448=0,"",'Datos Generales'!AQ448)</f>
        <v>136</v>
      </c>
      <c r="AS15" s="46">
        <f>'Datos Generales'!AS448</f>
        <v>314</v>
      </c>
      <c r="AT15" s="74">
        <f t="shared" si="0"/>
        <v>-0.56687898089171973</v>
      </c>
      <c r="AV15" s="34">
        <f t="shared" si="2"/>
        <v>3.0246486625937696E-4</v>
      </c>
      <c r="AW15" s="34">
        <f t="shared" si="1"/>
        <v>6.71397811756304E-4</v>
      </c>
    </row>
    <row r="16" spans="2:49">
      <c r="B16" s="73" t="s">
        <v>299</v>
      </c>
      <c r="C16" s="46">
        <f>IF('Datos Generales'!C449=0,"",'Datos Generales'!C449)</f>
        <v>27</v>
      </c>
      <c r="D16" s="46" t="str">
        <f>IF('Datos Generales'!D449=0,"",'Datos Generales'!D449)</f>
        <v/>
      </c>
      <c r="E16" s="46">
        <f>IF('Datos Generales'!E449=0,"",'Datos Generales'!E449)</f>
        <v>13</v>
      </c>
      <c r="F16" s="46">
        <f>IF('Datos Generales'!F449=0,"",'Datos Generales'!F449)</f>
        <v>4</v>
      </c>
      <c r="G16" s="46" t="str">
        <f>IF('Datos Generales'!G449=0,"",'Datos Generales'!G449)</f>
        <v/>
      </c>
      <c r="H16" s="46">
        <f>IF('Datos Generales'!H449=0,"",'Datos Generales'!H449)</f>
        <v>3</v>
      </c>
      <c r="I16" s="46">
        <f>IF('Datos Generales'!I449=0,"",'Datos Generales'!I449)</f>
        <v>487</v>
      </c>
      <c r="J16" s="46">
        <f>IF('Datos Generales'!J449=0,"",'Datos Generales'!J449)</f>
        <v>10</v>
      </c>
      <c r="K16" s="46" t="str">
        <f>IF('Datos Generales'!K449=0,"",'Datos Generales'!K449)</f>
        <v/>
      </c>
      <c r="L16" s="46">
        <f>IF('Datos Generales'!L449=0,"",'Datos Generales'!L449)</f>
        <v>143</v>
      </c>
      <c r="M16" s="46" t="str">
        <f>IF('Datos Generales'!M449=0,"",'Datos Generales'!M449)</f>
        <v/>
      </c>
      <c r="N16" s="46" t="str">
        <f>IF('Datos Generales'!N449=0,"",'Datos Generales'!N449)</f>
        <v/>
      </c>
      <c r="O16" s="46" t="str">
        <f>IF('Datos Generales'!O449=0,"",'Datos Generales'!O449)</f>
        <v/>
      </c>
      <c r="P16" s="46">
        <f>IF('Datos Generales'!P449=0,"",'Datos Generales'!P449)</f>
        <v>182</v>
      </c>
      <c r="Q16" s="46" t="str">
        <f>IF('Datos Generales'!Q449=0,"",'Datos Generales'!Q449)</f>
        <v/>
      </c>
      <c r="R16" s="46" t="str">
        <f>IF('Datos Generales'!R449=0,"",'Datos Generales'!R449)</f>
        <v/>
      </c>
      <c r="S16" s="46" t="str">
        <f>IF('Datos Generales'!S449=0,"",'Datos Generales'!S449)</f>
        <v/>
      </c>
      <c r="T16" s="46">
        <f>IF('Datos Generales'!T449=0,"",'Datos Generales'!T449)</f>
        <v>69</v>
      </c>
      <c r="U16" s="46" t="str">
        <f>IF('Datos Generales'!U449=0,"",'Datos Generales'!U449)</f>
        <v/>
      </c>
      <c r="V16" s="46">
        <f>IF('Datos Generales'!V449=0,"",'Datos Generales'!V449)</f>
        <v>123</v>
      </c>
      <c r="W16" s="46" t="str">
        <f>IF('Datos Generales'!W449=0,"",'Datos Generales'!W449)</f>
        <v/>
      </c>
      <c r="X16" s="46" t="str">
        <f>IF('Datos Generales'!X449=0,"",'Datos Generales'!X449)</f>
        <v/>
      </c>
      <c r="Y16" s="46">
        <f>IF('Datos Generales'!Y449=0,"",'Datos Generales'!Y449)</f>
        <v>237</v>
      </c>
      <c r="Z16" s="46" t="str">
        <f>IF('Datos Generales'!Z449=0,"",'Datos Generales'!Z449)</f>
        <v/>
      </c>
      <c r="AA16" s="46">
        <f>IF('Datos Generales'!AA449=0,"",'Datos Generales'!AA449)</f>
        <v>66</v>
      </c>
      <c r="AB16" s="46">
        <f>IF('Datos Generales'!AB449=0,"",'Datos Generales'!AB449)</f>
        <v>1236</v>
      </c>
      <c r="AC16" s="46" t="str">
        <f>IF('Datos Generales'!AC449=0,"",'Datos Generales'!AC449)</f>
        <v/>
      </c>
      <c r="AD16" s="46" t="str">
        <f>IF('Datos Generales'!AD449=0,"",'Datos Generales'!AD449)</f>
        <v/>
      </c>
      <c r="AE16" s="46" t="str">
        <f>IF('Datos Generales'!AE449=0,"",'Datos Generales'!AE449)</f>
        <v/>
      </c>
      <c r="AF16" s="46" t="str">
        <f>IF('Datos Generales'!AF449=0,"",'Datos Generales'!AF449)</f>
        <v/>
      </c>
      <c r="AG16" s="46" t="str">
        <f>IF('Datos Generales'!AG449=0,"",'Datos Generales'!AG449)</f>
        <v/>
      </c>
      <c r="AH16" s="46" t="str">
        <f>IF('Datos Generales'!AH449=0,"",'Datos Generales'!AH449)</f>
        <v/>
      </c>
      <c r="AI16" s="46" t="str">
        <f>IF('Datos Generales'!AI449=0,"",'Datos Generales'!AI449)</f>
        <v/>
      </c>
      <c r="AJ16" s="46" t="str">
        <f>IF('Datos Generales'!AJ449=0,"",'Datos Generales'!AJ449)</f>
        <v/>
      </c>
      <c r="AK16" s="46" t="str">
        <f>IF('Datos Generales'!AK449=0,"",'Datos Generales'!AK449)</f>
        <v/>
      </c>
      <c r="AL16" s="46" t="str">
        <f>IF('Datos Generales'!AL449=0,"",'Datos Generales'!AL449)</f>
        <v/>
      </c>
      <c r="AM16" s="46" t="str">
        <f>IF('Datos Generales'!AM449=0,"",'Datos Generales'!AM449)</f>
        <v/>
      </c>
      <c r="AN16" s="46" t="str">
        <f>IF('Datos Generales'!AN449=0,"",'Datos Generales'!AN449)</f>
        <v/>
      </c>
      <c r="AO16" s="46" t="str">
        <f>IF('Datos Generales'!AO449=0,"",'Datos Generales'!AO449)</f>
        <v/>
      </c>
      <c r="AP16" s="46" t="str">
        <f>IF('Datos Generales'!AP449=0,"",'Datos Generales'!AP449)</f>
        <v/>
      </c>
      <c r="AQ16" s="46">
        <f>IF('Datos Generales'!AQ449=0,"",'Datos Generales'!AQ449)</f>
        <v>2600</v>
      </c>
      <c r="AS16" s="46">
        <f>'Datos Generales'!AS449</f>
        <v>1077</v>
      </c>
      <c r="AT16" s="74">
        <f t="shared" si="0"/>
        <v>1.4141132776230267</v>
      </c>
      <c r="AV16" s="34">
        <f t="shared" si="2"/>
        <v>5.7824165608410302E-3</v>
      </c>
      <c r="AW16" s="34">
        <f t="shared" si="1"/>
        <v>2.3028517301322909E-3</v>
      </c>
    </row>
    <row r="17" spans="2:49">
      <c r="B17" s="73" t="s">
        <v>300</v>
      </c>
      <c r="C17" s="46" t="str">
        <f>IF('Datos Generales'!C450=0,"",'Datos Generales'!C450)</f>
        <v/>
      </c>
      <c r="D17" s="46" t="str">
        <f>IF('Datos Generales'!D450=0,"",'Datos Generales'!D450)</f>
        <v/>
      </c>
      <c r="E17" s="46">
        <f>IF('Datos Generales'!E450=0,"",'Datos Generales'!E450)</f>
        <v>2</v>
      </c>
      <c r="F17" s="46" t="str">
        <f>IF('Datos Generales'!F450=0,"",'Datos Generales'!F450)</f>
        <v/>
      </c>
      <c r="G17" s="46" t="str">
        <f>IF('Datos Generales'!G450=0,"",'Datos Generales'!G450)</f>
        <v/>
      </c>
      <c r="H17" s="46" t="str">
        <f>IF('Datos Generales'!H450=0,"",'Datos Generales'!H450)</f>
        <v/>
      </c>
      <c r="I17" s="46">
        <f>IF('Datos Generales'!I450=0,"",'Datos Generales'!I450)</f>
        <v>4</v>
      </c>
      <c r="J17" s="46" t="str">
        <f>IF('Datos Generales'!J450=0,"",'Datos Generales'!J450)</f>
        <v/>
      </c>
      <c r="K17" s="46" t="str">
        <f>IF('Datos Generales'!K450=0,"",'Datos Generales'!K450)</f>
        <v/>
      </c>
      <c r="L17" s="46">
        <f>IF('Datos Generales'!L450=0,"",'Datos Generales'!L450)</f>
        <v>12</v>
      </c>
      <c r="M17" s="46" t="str">
        <f>IF('Datos Generales'!M450=0,"",'Datos Generales'!M450)</f>
        <v/>
      </c>
      <c r="N17" s="46" t="str">
        <f>IF('Datos Generales'!N450=0,"",'Datos Generales'!N450)</f>
        <v/>
      </c>
      <c r="O17" s="46" t="str">
        <f>IF('Datos Generales'!O450=0,"",'Datos Generales'!O450)</f>
        <v/>
      </c>
      <c r="P17" s="46">
        <f>IF('Datos Generales'!P450=0,"",'Datos Generales'!P450)</f>
        <v>3</v>
      </c>
      <c r="Q17" s="46" t="str">
        <f>IF('Datos Generales'!Q450=0,"",'Datos Generales'!Q450)</f>
        <v/>
      </c>
      <c r="R17" s="46" t="str">
        <f>IF('Datos Generales'!R450=0,"",'Datos Generales'!R450)</f>
        <v/>
      </c>
      <c r="S17" s="46">
        <f>IF('Datos Generales'!S450=0,"",'Datos Generales'!S450)</f>
        <v>6</v>
      </c>
      <c r="T17" s="46">
        <f>IF('Datos Generales'!T450=0,"",'Datos Generales'!T450)</f>
        <v>3</v>
      </c>
      <c r="U17" s="46" t="str">
        <f>IF('Datos Generales'!U450=0,"",'Datos Generales'!U450)</f>
        <v/>
      </c>
      <c r="V17" s="46">
        <f>IF('Datos Generales'!V450=0,"",'Datos Generales'!V450)</f>
        <v>14</v>
      </c>
      <c r="W17" s="46" t="str">
        <f>IF('Datos Generales'!W450=0,"",'Datos Generales'!W450)</f>
        <v/>
      </c>
      <c r="X17" s="46" t="str">
        <f>IF('Datos Generales'!X450=0,"",'Datos Generales'!X450)</f>
        <v/>
      </c>
      <c r="Y17" s="46" t="str">
        <f>IF('Datos Generales'!Y450=0,"",'Datos Generales'!Y450)</f>
        <v/>
      </c>
      <c r="Z17" s="46" t="str">
        <f>IF('Datos Generales'!Z450=0,"",'Datos Generales'!Z450)</f>
        <v/>
      </c>
      <c r="AA17" s="46">
        <f>IF('Datos Generales'!AA450=0,"",'Datos Generales'!AA450)</f>
        <v>4</v>
      </c>
      <c r="AB17" s="46">
        <f>IF('Datos Generales'!AB450=0,"",'Datos Generales'!AB450)</f>
        <v>18</v>
      </c>
      <c r="AC17" s="46" t="str">
        <f>IF('Datos Generales'!AC450=0,"",'Datos Generales'!AC450)</f>
        <v/>
      </c>
      <c r="AD17" s="46" t="str">
        <f>IF('Datos Generales'!AD450=0,"",'Datos Generales'!AD450)</f>
        <v/>
      </c>
      <c r="AE17" s="46" t="str">
        <f>IF('Datos Generales'!AE450=0,"",'Datos Generales'!AE450)</f>
        <v/>
      </c>
      <c r="AF17" s="46" t="str">
        <f>IF('Datos Generales'!AF450=0,"",'Datos Generales'!AF450)</f>
        <v/>
      </c>
      <c r="AG17" s="46" t="str">
        <f>IF('Datos Generales'!AG450=0,"",'Datos Generales'!AG450)</f>
        <v/>
      </c>
      <c r="AH17" s="46" t="str">
        <f>IF('Datos Generales'!AH450=0,"",'Datos Generales'!AH450)</f>
        <v/>
      </c>
      <c r="AI17" s="46" t="str">
        <f>IF('Datos Generales'!AI450=0,"",'Datos Generales'!AI450)</f>
        <v/>
      </c>
      <c r="AJ17" s="46" t="str">
        <f>IF('Datos Generales'!AJ450=0,"",'Datos Generales'!AJ450)</f>
        <v/>
      </c>
      <c r="AK17" s="46" t="str">
        <f>IF('Datos Generales'!AK450=0,"",'Datos Generales'!AK450)</f>
        <v/>
      </c>
      <c r="AL17" s="46" t="str">
        <f>IF('Datos Generales'!AL450=0,"",'Datos Generales'!AL450)</f>
        <v/>
      </c>
      <c r="AM17" s="46" t="str">
        <f>IF('Datos Generales'!AM450=0,"",'Datos Generales'!AM450)</f>
        <v/>
      </c>
      <c r="AN17" s="46" t="str">
        <f>IF('Datos Generales'!AN450=0,"",'Datos Generales'!AN450)</f>
        <v/>
      </c>
      <c r="AO17" s="46" t="str">
        <f>IF('Datos Generales'!AO450=0,"",'Datos Generales'!AO450)</f>
        <v/>
      </c>
      <c r="AP17" s="46" t="str">
        <f>IF('Datos Generales'!AP450=0,"",'Datos Generales'!AP450)</f>
        <v/>
      </c>
      <c r="AQ17" s="46">
        <f>IF('Datos Generales'!AQ450=0,"",'Datos Generales'!AQ450)</f>
        <v>66</v>
      </c>
      <c r="AS17" s="46">
        <f>'Datos Generales'!AS450</f>
        <v>28</v>
      </c>
      <c r="AT17" s="74">
        <f t="shared" si="0"/>
        <v>1.3571428571428572</v>
      </c>
      <c r="AV17" s="34">
        <f t="shared" si="2"/>
        <v>1.4678442039058E-4</v>
      </c>
      <c r="AW17" s="34">
        <f t="shared" si="1"/>
        <v>5.9869868564256405E-5</v>
      </c>
    </row>
    <row r="18" spans="2:49">
      <c r="B18" s="73" t="s">
        <v>301</v>
      </c>
      <c r="C18" s="46">
        <f>IF('Datos Generales'!C451=0,"",'Datos Generales'!C451)</f>
        <v>413</v>
      </c>
      <c r="D18" s="46" t="str">
        <f>IF('Datos Generales'!D451=0,"",'Datos Generales'!D451)</f>
        <v/>
      </c>
      <c r="E18" s="46">
        <f>IF('Datos Generales'!E451=0,"",'Datos Generales'!E451)</f>
        <v>8</v>
      </c>
      <c r="F18" s="46">
        <f>IF('Datos Generales'!F451=0,"",'Datos Generales'!F451)</f>
        <v>2</v>
      </c>
      <c r="G18" s="46" t="str">
        <f>IF('Datos Generales'!G451=0,"",'Datos Generales'!G451)</f>
        <v/>
      </c>
      <c r="H18" s="46">
        <f>IF('Datos Generales'!H451=0,"",'Datos Generales'!H451)</f>
        <v>5</v>
      </c>
      <c r="I18" s="46">
        <f>IF('Datos Generales'!I451=0,"",'Datos Generales'!I451)</f>
        <v>389</v>
      </c>
      <c r="J18" s="46">
        <f>IF('Datos Generales'!J451=0,"",'Datos Generales'!J451)</f>
        <v>117</v>
      </c>
      <c r="K18" s="46" t="str">
        <f>IF('Datos Generales'!K451=0,"",'Datos Generales'!K451)</f>
        <v/>
      </c>
      <c r="L18" s="46">
        <f>IF('Datos Generales'!L451=0,"",'Datos Generales'!L451)</f>
        <v>110</v>
      </c>
      <c r="M18" s="46" t="str">
        <f>IF('Datos Generales'!M451=0,"",'Datos Generales'!M451)</f>
        <v/>
      </c>
      <c r="N18" s="46" t="str">
        <f>IF('Datos Generales'!N451=0,"",'Datos Generales'!N451)</f>
        <v/>
      </c>
      <c r="O18" s="46" t="str">
        <f>IF('Datos Generales'!O451=0,"",'Datos Generales'!O451)</f>
        <v/>
      </c>
      <c r="P18" s="46">
        <f>IF('Datos Generales'!P451=0,"",'Datos Generales'!P451)</f>
        <v>92</v>
      </c>
      <c r="Q18" s="46" t="str">
        <f>IF('Datos Generales'!Q451=0,"",'Datos Generales'!Q451)</f>
        <v/>
      </c>
      <c r="R18" s="46" t="str">
        <f>IF('Datos Generales'!R451=0,"",'Datos Generales'!R451)</f>
        <v/>
      </c>
      <c r="S18" s="46" t="str">
        <f>IF('Datos Generales'!S451=0,"",'Datos Generales'!S451)</f>
        <v/>
      </c>
      <c r="T18" s="46">
        <f>IF('Datos Generales'!T451=0,"",'Datos Generales'!T451)</f>
        <v>366</v>
      </c>
      <c r="U18" s="46" t="str">
        <f>IF('Datos Generales'!U451=0,"",'Datos Generales'!U451)</f>
        <v/>
      </c>
      <c r="V18" s="46">
        <f>IF('Datos Generales'!V451=0,"",'Datos Generales'!V451)</f>
        <v>504</v>
      </c>
      <c r="W18" s="46" t="str">
        <f>IF('Datos Generales'!W451=0,"",'Datos Generales'!W451)</f>
        <v/>
      </c>
      <c r="X18" s="46" t="str">
        <f>IF('Datos Generales'!X451=0,"",'Datos Generales'!X451)</f>
        <v/>
      </c>
      <c r="Y18" s="46" t="str">
        <f>IF('Datos Generales'!Y451=0,"",'Datos Generales'!Y451)</f>
        <v/>
      </c>
      <c r="Z18" s="46" t="str">
        <f>IF('Datos Generales'!Z451=0,"",'Datos Generales'!Z451)</f>
        <v/>
      </c>
      <c r="AA18" s="46">
        <f>IF('Datos Generales'!AA451=0,"",'Datos Generales'!AA451)</f>
        <v>22</v>
      </c>
      <c r="AB18" s="46">
        <f>IF('Datos Generales'!AB451=0,"",'Datos Generales'!AB451)</f>
        <v>1335</v>
      </c>
      <c r="AC18" s="46" t="str">
        <f>IF('Datos Generales'!AC451=0,"",'Datos Generales'!AC451)</f>
        <v/>
      </c>
      <c r="AD18" s="46" t="str">
        <f>IF('Datos Generales'!AD451=0,"",'Datos Generales'!AD451)</f>
        <v/>
      </c>
      <c r="AE18" s="46" t="str">
        <f>IF('Datos Generales'!AE451=0,"",'Datos Generales'!AE451)</f>
        <v/>
      </c>
      <c r="AF18" s="46" t="str">
        <f>IF('Datos Generales'!AF451=0,"",'Datos Generales'!AF451)</f>
        <v/>
      </c>
      <c r="AG18" s="46" t="str">
        <f>IF('Datos Generales'!AG451=0,"",'Datos Generales'!AG451)</f>
        <v/>
      </c>
      <c r="AH18" s="46" t="str">
        <f>IF('Datos Generales'!AH451=0,"",'Datos Generales'!AH451)</f>
        <v/>
      </c>
      <c r="AI18" s="46" t="str">
        <f>IF('Datos Generales'!AI451=0,"",'Datos Generales'!AI451)</f>
        <v/>
      </c>
      <c r="AJ18" s="46" t="str">
        <f>IF('Datos Generales'!AJ451=0,"",'Datos Generales'!AJ451)</f>
        <v/>
      </c>
      <c r="AK18" s="46" t="str">
        <f>IF('Datos Generales'!AK451=0,"",'Datos Generales'!AK451)</f>
        <v/>
      </c>
      <c r="AL18" s="46" t="str">
        <f>IF('Datos Generales'!AL451=0,"",'Datos Generales'!AL451)</f>
        <v/>
      </c>
      <c r="AM18" s="46" t="str">
        <f>IF('Datos Generales'!AM451=0,"",'Datos Generales'!AM451)</f>
        <v/>
      </c>
      <c r="AN18" s="46" t="str">
        <f>IF('Datos Generales'!AN451=0,"",'Datos Generales'!AN451)</f>
        <v/>
      </c>
      <c r="AO18" s="46" t="str">
        <f>IF('Datos Generales'!AO451=0,"",'Datos Generales'!AO451)</f>
        <v/>
      </c>
      <c r="AP18" s="46" t="str">
        <f>IF('Datos Generales'!AP451=0,"",'Datos Generales'!AP451)</f>
        <v/>
      </c>
      <c r="AQ18" s="46">
        <f>IF('Datos Generales'!AQ451=0,"",'Datos Generales'!AQ451)</f>
        <v>3363</v>
      </c>
      <c r="AS18" s="46">
        <f>'Datos Generales'!AS451</f>
        <v>2223</v>
      </c>
      <c r="AT18" s="74">
        <f t="shared" si="0"/>
        <v>0.51282051282051277</v>
      </c>
      <c r="AV18" s="34">
        <f t="shared" si="2"/>
        <v>7.4793334208109168E-3</v>
      </c>
      <c r="AW18" s="34">
        <f t="shared" si="1"/>
        <v>4.7532399220836423E-3</v>
      </c>
    </row>
    <row r="19" spans="2:49">
      <c r="B19" s="73" t="s">
        <v>302</v>
      </c>
      <c r="C19" s="46">
        <f>IF('Datos Generales'!C452=0,"",'Datos Generales'!C452)</f>
        <v>1587</v>
      </c>
      <c r="D19" s="46" t="str">
        <f>IF('Datos Generales'!D452=0,"",'Datos Generales'!D452)</f>
        <v/>
      </c>
      <c r="E19" s="46">
        <f>IF('Datos Generales'!E452=0,"",'Datos Generales'!E452)</f>
        <v>365</v>
      </c>
      <c r="F19" s="46">
        <f>IF('Datos Generales'!F452=0,"",'Datos Generales'!F452)</f>
        <v>1909</v>
      </c>
      <c r="G19" s="46" t="str">
        <f>IF('Datos Generales'!G452=0,"",'Datos Generales'!G452)</f>
        <v/>
      </c>
      <c r="H19" s="46">
        <f>IF('Datos Generales'!H452=0,"",'Datos Generales'!H452)</f>
        <v>115</v>
      </c>
      <c r="I19" s="46">
        <f>IF('Datos Generales'!I452=0,"",'Datos Generales'!I452)</f>
        <v>199</v>
      </c>
      <c r="J19" s="46">
        <f>IF('Datos Generales'!J452=0,"",'Datos Generales'!J452)</f>
        <v>1</v>
      </c>
      <c r="K19" s="46" t="str">
        <f>IF('Datos Generales'!K452=0,"",'Datos Generales'!K452)</f>
        <v/>
      </c>
      <c r="L19" s="46">
        <f>IF('Datos Generales'!L452=0,"",'Datos Generales'!L452)</f>
        <v>2963</v>
      </c>
      <c r="M19" s="46" t="str">
        <f>IF('Datos Generales'!M452=0,"",'Datos Generales'!M452)</f>
        <v/>
      </c>
      <c r="N19" s="46" t="str">
        <f>IF('Datos Generales'!N452=0,"",'Datos Generales'!N452)</f>
        <v/>
      </c>
      <c r="O19" s="46" t="str">
        <f>IF('Datos Generales'!O452=0,"",'Datos Generales'!O452)</f>
        <v/>
      </c>
      <c r="P19" s="46">
        <f>IF('Datos Generales'!P452=0,"",'Datos Generales'!P452)</f>
        <v>106</v>
      </c>
      <c r="Q19" s="46" t="str">
        <f>IF('Datos Generales'!Q452=0,"",'Datos Generales'!Q452)</f>
        <v/>
      </c>
      <c r="R19" s="46">
        <f>IF('Datos Generales'!R452=0,"",'Datos Generales'!R452)</f>
        <v>300</v>
      </c>
      <c r="S19" s="46" t="str">
        <f>IF('Datos Generales'!S452=0,"",'Datos Generales'!S452)</f>
        <v/>
      </c>
      <c r="T19" s="46">
        <f>IF('Datos Generales'!T452=0,"",'Datos Generales'!T452)</f>
        <v>119</v>
      </c>
      <c r="U19" s="46" t="str">
        <f>IF('Datos Generales'!U452=0,"",'Datos Generales'!U452)</f>
        <v/>
      </c>
      <c r="V19" s="46">
        <f>IF('Datos Generales'!V452=0,"",'Datos Generales'!V452)</f>
        <v>168</v>
      </c>
      <c r="W19" s="46" t="str">
        <f>IF('Datos Generales'!W452=0,"",'Datos Generales'!W452)</f>
        <v/>
      </c>
      <c r="X19" s="46" t="str">
        <f>IF('Datos Generales'!X452=0,"",'Datos Generales'!X452)</f>
        <v/>
      </c>
      <c r="Y19" s="46">
        <f>IF('Datos Generales'!Y452=0,"",'Datos Generales'!Y452)</f>
        <v>142</v>
      </c>
      <c r="Z19" s="46" t="str">
        <f>IF('Datos Generales'!Z452=0,"",'Datos Generales'!Z452)</f>
        <v/>
      </c>
      <c r="AA19" s="46">
        <f>IF('Datos Generales'!AA452=0,"",'Datos Generales'!AA452)</f>
        <v>56</v>
      </c>
      <c r="AB19" s="46">
        <f>IF('Datos Generales'!AB452=0,"",'Datos Generales'!AB452)</f>
        <v>432</v>
      </c>
      <c r="AC19" s="46">
        <f>IF('Datos Generales'!AC452=0,"",'Datos Generales'!AC452)</f>
        <v>169</v>
      </c>
      <c r="AD19" s="46">
        <f>IF('Datos Generales'!AD452=0,"",'Datos Generales'!AD452)</f>
        <v>238</v>
      </c>
      <c r="AE19" s="46" t="str">
        <f>IF('Datos Generales'!AE452=0,"",'Datos Generales'!AE452)</f>
        <v/>
      </c>
      <c r="AF19" s="46" t="str">
        <f>IF('Datos Generales'!AF452=0,"",'Datos Generales'!AF452)</f>
        <v/>
      </c>
      <c r="AG19" s="46" t="str">
        <f>IF('Datos Generales'!AG452=0,"",'Datos Generales'!AG452)</f>
        <v/>
      </c>
      <c r="AH19" s="46" t="str">
        <f>IF('Datos Generales'!AH452=0,"",'Datos Generales'!AH452)</f>
        <v/>
      </c>
      <c r="AI19" s="46" t="str">
        <f>IF('Datos Generales'!AI452=0,"",'Datos Generales'!AI452)</f>
        <v/>
      </c>
      <c r="AJ19" s="46" t="str">
        <f>IF('Datos Generales'!AJ452=0,"",'Datos Generales'!AJ452)</f>
        <v/>
      </c>
      <c r="AK19" s="46" t="str">
        <f>IF('Datos Generales'!AK452=0,"",'Datos Generales'!AK452)</f>
        <v/>
      </c>
      <c r="AL19" s="46" t="str">
        <f>IF('Datos Generales'!AL452=0,"",'Datos Generales'!AL452)</f>
        <v/>
      </c>
      <c r="AM19" s="46" t="str">
        <f>IF('Datos Generales'!AM452=0,"",'Datos Generales'!AM452)</f>
        <v/>
      </c>
      <c r="AN19" s="46" t="str">
        <f>IF('Datos Generales'!AN452=0,"",'Datos Generales'!AN452)</f>
        <v/>
      </c>
      <c r="AO19" s="46" t="str">
        <f>IF('Datos Generales'!AO452=0,"",'Datos Generales'!AO452)</f>
        <v/>
      </c>
      <c r="AP19" s="46" t="str">
        <f>IF('Datos Generales'!AP452=0,"",'Datos Generales'!AP452)</f>
        <v/>
      </c>
      <c r="AQ19" s="46">
        <f>IF('Datos Generales'!AQ452=0,"",'Datos Generales'!AQ452)</f>
        <v>8869</v>
      </c>
      <c r="AS19" s="46">
        <f>'Datos Generales'!AS452</f>
        <v>8215</v>
      </c>
      <c r="AT19" s="74">
        <f t="shared" si="0"/>
        <v>7.9610468654899513E-2</v>
      </c>
      <c r="AV19" s="34">
        <f t="shared" si="2"/>
        <v>1.9724712491576576E-2</v>
      </c>
      <c r="AW19" s="34">
        <f t="shared" si="1"/>
        <v>1.7565391794834514E-2</v>
      </c>
    </row>
    <row r="20" spans="2:49">
      <c r="B20" s="73" t="s">
        <v>303</v>
      </c>
      <c r="C20" s="46" t="str">
        <f>IF('Datos Generales'!C453=0,"",'Datos Generales'!C453)</f>
        <v/>
      </c>
      <c r="D20" s="46" t="str">
        <f>IF('Datos Generales'!D453=0,"",'Datos Generales'!D453)</f>
        <v/>
      </c>
      <c r="E20" s="46">
        <f>IF('Datos Generales'!E453=0,"",'Datos Generales'!E453)</f>
        <v>31808</v>
      </c>
      <c r="F20" s="46" t="str">
        <f>IF('Datos Generales'!F453=0,"",'Datos Generales'!F453)</f>
        <v/>
      </c>
      <c r="G20" s="46" t="str">
        <f>IF('Datos Generales'!G453=0,"",'Datos Generales'!G453)</f>
        <v/>
      </c>
      <c r="H20" s="46">
        <f>IF('Datos Generales'!H453=0,"",'Datos Generales'!H453)</f>
        <v>1990</v>
      </c>
      <c r="I20" s="46">
        <f>IF('Datos Generales'!I453=0,"",'Datos Generales'!I453)</f>
        <v>13539</v>
      </c>
      <c r="J20" s="46" t="str">
        <f>IF('Datos Generales'!J453=0,"",'Datos Generales'!J453)</f>
        <v/>
      </c>
      <c r="K20" s="46" t="str">
        <f>IF('Datos Generales'!K453=0,"",'Datos Generales'!K453)</f>
        <v/>
      </c>
      <c r="L20" s="46">
        <f>IF('Datos Generales'!L453=0,"",'Datos Generales'!L453)</f>
        <v>11419</v>
      </c>
      <c r="M20" s="46" t="str">
        <f>IF('Datos Generales'!M453=0,"",'Datos Generales'!M453)</f>
        <v/>
      </c>
      <c r="N20" s="46" t="str">
        <f>IF('Datos Generales'!N453=0,"",'Datos Generales'!N453)</f>
        <v/>
      </c>
      <c r="O20" s="46" t="str">
        <f>IF('Datos Generales'!O453=0,"",'Datos Generales'!O453)</f>
        <v/>
      </c>
      <c r="P20" s="46">
        <f>IF('Datos Generales'!P453=0,"",'Datos Generales'!P453)</f>
        <v>3378</v>
      </c>
      <c r="Q20" s="46" t="str">
        <f>IF('Datos Generales'!Q453=0,"",'Datos Generales'!Q453)</f>
        <v/>
      </c>
      <c r="R20" s="46">
        <f>IF('Datos Generales'!R453=0,"",'Datos Generales'!R453)</f>
        <v>22709</v>
      </c>
      <c r="S20" s="46" t="str">
        <f>IF('Datos Generales'!S453=0,"",'Datos Generales'!S453)</f>
        <v/>
      </c>
      <c r="T20" s="46">
        <f>IF('Datos Generales'!T453=0,"",'Datos Generales'!T453)</f>
        <v>29594</v>
      </c>
      <c r="U20" s="46" t="str">
        <f>IF('Datos Generales'!U453=0,"",'Datos Generales'!U453)</f>
        <v/>
      </c>
      <c r="V20" s="46">
        <f>IF('Datos Generales'!V453=0,"",'Datos Generales'!V453)</f>
        <v>7740.9999999999991</v>
      </c>
      <c r="W20" s="46" t="str">
        <f>IF('Datos Generales'!W453=0,"",'Datos Generales'!W453)</f>
        <v/>
      </c>
      <c r="X20" s="46" t="str">
        <f>IF('Datos Generales'!X453=0,"",'Datos Generales'!X453)</f>
        <v/>
      </c>
      <c r="Y20" s="46">
        <f>IF('Datos Generales'!Y453=0,"",'Datos Generales'!Y453)</f>
        <v>13285</v>
      </c>
      <c r="Z20" s="46" t="str">
        <f>IF('Datos Generales'!Z453=0,"",'Datos Generales'!Z453)</f>
        <v/>
      </c>
      <c r="AA20" s="46">
        <f>IF('Datos Generales'!AA453=0,"",'Datos Generales'!AA453)</f>
        <v>4251</v>
      </c>
      <c r="AB20" s="46">
        <f>IF('Datos Generales'!AB453=0,"",'Datos Generales'!AB453)</f>
        <v>23091</v>
      </c>
      <c r="AC20" s="46">
        <f>IF('Datos Generales'!AC453=0,"",'Datos Generales'!AC453)</f>
        <v>781</v>
      </c>
      <c r="AD20" s="46" t="str">
        <f>IF('Datos Generales'!AD453=0,"",'Datos Generales'!AD453)</f>
        <v/>
      </c>
      <c r="AE20" s="46" t="str">
        <f>IF('Datos Generales'!AE453=0,"",'Datos Generales'!AE453)</f>
        <v/>
      </c>
      <c r="AF20" s="46" t="str">
        <f>IF('Datos Generales'!AF453=0,"",'Datos Generales'!AF453)</f>
        <v/>
      </c>
      <c r="AG20" s="46" t="str">
        <f>IF('Datos Generales'!AG453=0,"",'Datos Generales'!AG453)</f>
        <v/>
      </c>
      <c r="AH20" s="46" t="str">
        <f>IF('Datos Generales'!AH453=0,"",'Datos Generales'!AH453)</f>
        <v/>
      </c>
      <c r="AI20" s="46" t="str">
        <f>IF('Datos Generales'!AI453=0,"",'Datos Generales'!AI453)</f>
        <v/>
      </c>
      <c r="AJ20" s="46" t="str">
        <f>IF('Datos Generales'!AJ453=0,"",'Datos Generales'!AJ453)</f>
        <v/>
      </c>
      <c r="AK20" s="46" t="str">
        <f>IF('Datos Generales'!AK453=0,"",'Datos Generales'!AK453)</f>
        <v/>
      </c>
      <c r="AL20" s="46" t="str">
        <f>IF('Datos Generales'!AL453=0,"",'Datos Generales'!AL453)</f>
        <v/>
      </c>
      <c r="AM20" s="46" t="str">
        <f>IF('Datos Generales'!AM453=0,"",'Datos Generales'!AM453)</f>
        <v/>
      </c>
      <c r="AN20" s="46" t="str">
        <f>IF('Datos Generales'!AN453=0,"",'Datos Generales'!AN453)</f>
        <v/>
      </c>
      <c r="AO20" s="46" t="str">
        <f>IF('Datos Generales'!AO453=0,"",'Datos Generales'!AO453)</f>
        <v/>
      </c>
      <c r="AP20" s="46" t="str">
        <f>IF('Datos Generales'!AP453=0,"",'Datos Generales'!AP453)</f>
        <v/>
      </c>
      <c r="AQ20" s="46">
        <f>IF('Datos Generales'!AQ453=0,"",'Datos Generales'!AQ453)</f>
        <v>163586</v>
      </c>
      <c r="AS20" s="46">
        <f>'Datos Generales'!AS453</f>
        <v>160353</v>
      </c>
      <c r="AT20" s="74">
        <f t="shared" si="0"/>
        <v>2.0161768099131283E-2</v>
      </c>
      <c r="AV20" s="34">
        <f t="shared" si="2"/>
        <v>0.36381630596990028</v>
      </c>
      <c r="AW20" s="34">
        <f t="shared" si="1"/>
        <v>0.34286832263872169</v>
      </c>
    </row>
    <row r="21" spans="2:49">
      <c r="B21" s="73" t="s">
        <v>304</v>
      </c>
      <c r="C21" s="46" t="str">
        <f>IF('Datos Generales'!C454=0,"",'Datos Generales'!C454)</f>
        <v/>
      </c>
      <c r="D21" s="46" t="str">
        <f>IF('Datos Generales'!D454=0,"",'Datos Generales'!D454)</f>
        <v/>
      </c>
      <c r="E21" s="46">
        <f>IF('Datos Generales'!E454=0,"",'Datos Generales'!E454)</f>
        <v>7795</v>
      </c>
      <c r="F21" s="46" t="str">
        <f>IF('Datos Generales'!F454=0,"",'Datos Generales'!F454)</f>
        <v/>
      </c>
      <c r="G21" s="46" t="str">
        <f>IF('Datos Generales'!G454=0,"",'Datos Generales'!G454)</f>
        <v/>
      </c>
      <c r="H21" s="46">
        <f>IF('Datos Generales'!H454=0,"",'Datos Generales'!H454)</f>
        <v>83</v>
      </c>
      <c r="I21" s="46">
        <f>IF('Datos Generales'!I454=0,"",'Datos Generales'!I454)</f>
        <v>1774</v>
      </c>
      <c r="J21" s="46" t="str">
        <f>IF('Datos Generales'!J454=0,"",'Datos Generales'!J454)</f>
        <v/>
      </c>
      <c r="K21" s="46" t="str">
        <f>IF('Datos Generales'!K454=0,"",'Datos Generales'!K454)</f>
        <v/>
      </c>
      <c r="L21" s="46">
        <f>IF('Datos Generales'!L454=0,"",'Datos Generales'!L454)</f>
        <v>327</v>
      </c>
      <c r="M21" s="46" t="str">
        <f>IF('Datos Generales'!M454=0,"",'Datos Generales'!M454)</f>
        <v/>
      </c>
      <c r="N21" s="46" t="str">
        <f>IF('Datos Generales'!N454=0,"",'Datos Generales'!N454)</f>
        <v/>
      </c>
      <c r="O21" s="46" t="str">
        <f>IF('Datos Generales'!O454=0,"",'Datos Generales'!O454)</f>
        <v/>
      </c>
      <c r="P21" s="46">
        <f>IF('Datos Generales'!P454=0,"",'Datos Generales'!P454)</f>
        <v>417</v>
      </c>
      <c r="Q21" s="46">
        <f>IF('Datos Generales'!Q454=0,"",'Datos Generales'!Q454)</f>
        <v>1</v>
      </c>
      <c r="R21" s="46">
        <f>IF('Datos Generales'!R454=0,"",'Datos Generales'!R454)</f>
        <v>14302</v>
      </c>
      <c r="S21" s="46" t="str">
        <f>IF('Datos Generales'!S454=0,"",'Datos Generales'!S454)</f>
        <v/>
      </c>
      <c r="T21" s="46">
        <f>IF('Datos Generales'!T454=0,"",'Datos Generales'!T454)</f>
        <v>1910</v>
      </c>
      <c r="U21" s="46" t="str">
        <f>IF('Datos Generales'!U454=0,"",'Datos Generales'!U454)</f>
        <v/>
      </c>
      <c r="V21" s="46">
        <f>IF('Datos Generales'!V454=0,"",'Datos Generales'!V454)</f>
        <v>3448</v>
      </c>
      <c r="W21" s="46" t="str">
        <f>IF('Datos Generales'!W454=0,"",'Datos Generales'!W454)</f>
        <v/>
      </c>
      <c r="X21" s="46" t="str">
        <f>IF('Datos Generales'!X454=0,"",'Datos Generales'!X454)</f>
        <v/>
      </c>
      <c r="Y21" s="46">
        <f>IF('Datos Generales'!Y454=0,"",'Datos Generales'!Y454)</f>
        <v>2263</v>
      </c>
      <c r="Z21" s="46" t="str">
        <f>IF('Datos Generales'!Z454=0,"",'Datos Generales'!Z454)</f>
        <v/>
      </c>
      <c r="AA21" s="46">
        <f>IF('Datos Generales'!AA454=0,"",'Datos Generales'!AA454)</f>
        <v>833</v>
      </c>
      <c r="AB21" s="46">
        <f>IF('Datos Generales'!AB454=0,"",'Datos Generales'!AB454)</f>
        <v>1397</v>
      </c>
      <c r="AC21" s="46">
        <f>IF('Datos Generales'!AC454=0,"",'Datos Generales'!AC454)</f>
        <v>312</v>
      </c>
      <c r="AD21" s="46" t="str">
        <f>IF('Datos Generales'!AD454=0,"",'Datos Generales'!AD454)</f>
        <v/>
      </c>
      <c r="AE21" s="46" t="str">
        <f>IF('Datos Generales'!AE454=0,"",'Datos Generales'!AE454)</f>
        <v/>
      </c>
      <c r="AF21" s="46" t="str">
        <f>IF('Datos Generales'!AF454=0,"",'Datos Generales'!AF454)</f>
        <v/>
      </c>
      <c r="AG21" s="46" t="str">
        <f>IF('Datos Generales'!AG454=0,"",'Datos Generales'!AG454)</f>
        <v/>
      </c>
      <c r="AH21" s="46" t="str">
        <f>IF('Datos Generales'!AH454=0,"",'Datos Generales'!AH454)</f>
        <v/>
      </c>
      <c r="AI21" s="46" t="str">
        <f>IF('Datos Generales'!AI454=0,"",'Datos Generales'!AI454)</f>
        <v/>
      </c>
      <c r="AJ21" s="46" t="str">
        <f>IF('Datos Generales'!AJ454=0,"",'Datos Generales'!AJ454)</f>
        <v/>
      </c>
      <c r="AK21" s="46" t="str">
        <f>IF('Datos Generales'!AK454=0,"",'Datos Generales'!AK454)</f>
        <v/>
      </c>
      <c r="AL21" s="46" t="str">
        <f>IF('Datos Generales'!AL454=0,"",'Datos Generales'!AL454)</f>
        <v/>
      </c>
      <c r="AM21" s="46" t="str">
        <f>IF('Datos Generales'!AM454=0,"",'Datos Generales'!AM454)</f>
        <v/>
      </c>
      <c r="AN21" s="46" t="str">
        <f>IF('Datos Generales'!AN454=0,"",'Datos Generales'!AN454)</f>
        <v/>
      </c>
      <c r="AO21" s="46" t="str">
        <f>IF('Datos Generales'!AO454=0,"",'Datos Generales'!AO454)</f>
        <v/>
      </c>
      <c r="AP21" s="46" t="str">
        <f>IF('Datos Generales'!AP454=0,"",'Datos Generales'!AP454)</f>
        <v/>
      </c>
      <c r="AQ21" s="46">
        <f>IF('Datos Generales'!AQ454=0,"",'Datos Generales'!AQ454)</f>
        <v>34862</v>
      </c>
      <c r="AS21" s="46">
        <f>'Datos Generales'!AS454</f>
        <v>39672</v>
      </c>
      <c r="AT21" s="74">
        <f t="shared" si="0"/>
        <v>-0.12124420246017342</v>
      </c>
      <c r="AV21" s="34">
        <f t="shared" si="2"/>
        <v>7.7533310055399998E-2</v>
      </c>
      <c r="AW21" s="34">
        <f t="shared" si="1"/>
        <v>8.482705091718501E-2</v>
      </c>
    </row>
    <row r="22" spans="2:49">
      <c r="B22" s="73" t="s">
        <v>305</v>
      </c>
      <c r="C22" s="46" t="str">
        <f>IF('Datos Generales'!C455=0,"",'Datos Generales'!C455)</f>
        <v/>
      </c>
      <c r="D22" s="46" t="str">
        <f>IF('Datos Generales'!D455=0,"",'Datos Generales'!D455)</f>
        <v/>
      </c>
      <c r="E22" s="46" t="str">
        <f>IF('Datos Generales'!E455=0,"",'Datos Generales'!E455)</f>
        <v/>
      </c>
      <c r="F22" s="46" t="str">
        <f>IF('Datos Generales'!F455=0,"",'Datos Generales'!F455)</f>
        <v/>
      </c>
      <c r="G22" s="46" t="str">
        <f>IF('Datos Generales'!G455=0,"",'Datos Generales'!G455)</f>
        <v/>
      </c>
      <c r="H22" s="46" t="str">
        <f>IF('Datos Generales'!H455=0,"",'Datos Generales'!H455)</f>
        <v/>
      </c>
      <c r="I22" s="46">
        <f>IF('Datos Generales'!I455=0,"",'Datos Generales'!I455)</f>
        <v>2</v>
      </c>
      <c r="J22" s="46" t="str">
        <f>IF('Datos Generales'!J455=0,"",'Datos Generales'!J455)</f>
        <v/>
      </c>
      <c r="K22" s="46" t="str">
        <f>IF('Datos Generales'!K455=0,"",'Datos Generales'!K455)</f>
        <v/>
      </c>
      <c r="L22" s="46" t="str">
        <f>IF('Datos Generales'!L455=0,"",'Datos Generales'!L455)</f>
        <v/>
      </c>
      <c r="M22" s="46" t="str">
        <f>IF('Datos Generales'!M455=0,"",'Datos Generales'!M455)</f>
        <v/>
      </c>
      <c r="N22" s="46" t="str">
        <f>IF('Datos Generales'!N455=0,"",'Datos Generales'!N455)</f>
        <v/>
      </c>
      <c r="O22" s="46" t="str">
        <f>IF('Datos Generales'!O455=0,"",'Datos Generales'!O455)</f>
        <v/>
      </c>
      <c r="P22" s="46" t="str">
        <f>IF('Datos Generales'!P455=0,"",'Datos Generales'!P455)</f>
        <v/>
      </c>
      <c r="Q22" s="46" t="str">
        <f>IF('Datos Generales'!Q455=0,"",'Datos Generales'!Q455)</f>
        <v/>
      </c>
      <c r="R22" s="46" t="str">
        <f>IF('Datos Generales'!R455=0,"",'Datos Generales'!R455)</f>
        <v/>
      </c>
      <c r="S22" s="46" t="str">
        <f>IF('Datos Generales'!S455=0,"",'Datos Generales'!S455)</f>
        <v/>
      </c>
      <c r="T22" s="46">
        <f>IF('Datos Generales'!T455=0,"",'Datos Generales'!T455)</f>
        <v>5</v>
      </c>
      <c r="U22" s="46" t="str">
        <f>IF('Datos Generales'!U455=0,"",'Datos Generales'!U455)</f>
        <v/>
      </c>
      <c r="V22" s="46">
        <f>IF('Datos Generales'!V455=0,"",'Datos Generales'!V455)</f>
        <v>39</v>
      </c>
      <c r="W22" s="46" t="str">
        <f>IF('Datos Generales'!W455=0,"",'Datos Generales'!W455)</f>
        <v/>
      </c>
      <c r="X22" s="46" t="str">
        <f>IF('Datos Generales'!X455=0,"",'Datos Generales'!X455)</f>
        <v/>
      </c>
      <c r="Y22" s="46">
        <f>IF('Datos Generales'!Y455=0,"",'Datos Generales'!Y455)</f>
        <v>34</v>
      </c>
      <c r="Z22" s="46" t="str">
        <f>IF('Datos Generales'!Z455=0,"",'Datos Generales'!Z455)</f>
        <v/>
      </c>
      <c r="AA22" s="46" t="str">
        <f>IF('Datos Generales'!AA455=0,"",'Datos Generales'!AA455)</f>
        <v/>
      </c>
      <c r="AB22" s="46">
        <f>IF('Datos Generales'!AB455=0,"",'Datos Generales'!AB455)</f>
        <v>92</v>
      </c>
      <c r="AC22" s="46" t="str">
        <f>IF('Datos Generales'!AC455=0,"",'Datos Generales'!AC455)</f>
        <v/>
      </c>
      <c r="AD22" s="46" t="str">
        <f>IF('Datos Generales'!AD455=0,"",'Datos Generales'!AD455)</f>
        <v/>
      </c>
      <c r="AE22" s="46" t="str">
        <f>IF('Datos Generales'!AE455=0,"",'Datos Generales'!AE455)</f>
        <v/>
      </c>
      <c r="AF22" s="46" t="str">
        <f>IF('Datos Generales'!AF455=0,"",'Datos Generales'!AF455)</f>
        <v/>
      </c>
      <c r="AG22" s="46" t="str">
        <f>IF('Datos Generales'!AG455=0,"",'Datos Generales'!AG455)</f>
        <v/>
      </c>
      <c r="AH22" s="46" t="str">
        <f>IF('Datos Generales'!AH455=0,"",'Datos Generales'!AH455)</f>
        <v/>
      </c>
      <c r="AI22" s="46" t="str">
        <f>IF('Datos Generales'!AI455=0,"",'Datos Generales'!AI455)</f>
        <v/>
      </c>
      <c r="AJ22" s="46" t="str">
        <f>IF('Datos Generales'!AJ455=0,"",'Datos Generales'!AJ455)</f>
        <v/>
      </c>
      <c r="AK22" s="46" t="str">
        <f>IF('Datos Generales'!AK455=0,"",'Datos Generales'!AK455)</f>
        <v/>
      </c>
      <c r="AL22" s="46" t="str">
        <f>IF('Datos Generales'!AL455=0,"",'Datos Generales'!AL455)</f>
        <v/>
      </c>
      <c r="AM22" s="46" t="str">
        <f>IF('Datos Generales'!AM455=0,"",'Datos Generales'!AM455)</f>
        <v/>
      </c>
      <c r="AN22" s="46" t="str">
        <f>IF('Datos Generales'!AN455=0,"",'Datos Generales'!AN455)</f>
        <v/>
      </c>
      <c r="AO22" s="46" t="str">
        <f>IF('Datos Generales'!AO455=0,"",'Datos Generales'!AO455)</f>
        <v/>
      </c>
      <c r="AP22" s="46" t="str">
        <f>IF('Datos Generales'!AP455=0,"",'Datos Generales'!AP455)</f>
        <v/>
      </c>
      <c r="AQ22" s="46">
        <f>IF('Datos Generales'!AQ455=0,"",'Datos Generales'!AQ455)</f>
        <v>172</v>
      </c>
      <c r="AS22" s="46">
        <f>'Datos Generales'!AS455</f>
        <v>219</v>
      </c>
      <c r="AT22" s="74">
        <f t="shared" si="0"/>
        <v>-0.21461187214611877</v>
      </c>
      <c r="AV22" s="34">
        <f t="shared" si="2"/>
        <v>3.8252909556332971E-4</v>
      </c>
      <c r="AW22" s="34">
        <f t="shared" si="1"/>
        <v>4.6826790055614834E-4</v>
      </c>
    </row>
    <row r="23" spans="2:49">
      <c r="B23" s="73" t="s">
        <v>306</v>
      </c>
      <c r="C23" s="46" t="str">
        <f>IF('Datos Generales'!C456=0,"",'Datos Generales'!C456)</f>
        <v/>
      </c>
      <c r="D23" s="46" t="str">
        <f>IF('Datos Generales'!D456=0,"",'Datos Generales'!D456)</f>
        <v/>
      </c>
      <c r="E23" s="46" t="str">
        <f>IF('Datos Generales'!E456=0,"",'Datos Generales'!E456)</f>
        <v/>
      </c>
      <c r="F23" s="46" t="str">
        <f>IF('Datos Generales'!F456=0,"",'Datos Generales'!F456)</f>
        <v/>
      </c>
      <c r="G23" s="46" t="str">
        <f>IF('Datos Generales'!G456=0,"",'Datos Generales'!G456)</f>
        <v/>
      </c>
      <c r="H23" s="46">
        <f>IF('Datos Generales'!H456=0,"",'Datos Generales'!H456)</f>
        <v>1</v>
      </c>
      <c r="I23" s="46" t="str">
        <f>IF('Datos Generales'!I456=0,"",'Datos Generales'!I456)</f>
        <v/>
      </c>
      <c r="J23" s="46" t="str">
        <f>IF('Datos Generales'!J456=0,"",'Datos Generales'!J456)</f>
        <v/>
      </c>
      <c r="K23" s="46" t="str">
        <f>IF('Datos Generales'!K456=0,"",'Datos Generales'!K456)</f>
        <v/>
      </c>
      <c r="L23" s="46" t="str">
        <f>IF('Datos Generales'!L456=0,"",'Datos Generales'!L456)</f>
        <v/>
      </c>
      <c r="M23" s="46" t="str">
        <f>IF('Datos Generales'!M456=0,"",'Datos Generales'!M456)</f>
        <v/>
      </c>
      <c r="N23" s="46" t="str">
        <f>IF('Datos Generales'!N456=0,"",'Datos Generales'!N456)</f>
        <v/>
      </c>
      <c r="O23" s="46" t="str">
        <f>IF('Datos Generales'!O456=0,"",'Datos Generales'!O456)</f>
        <v/>
      </c>
      <c r="P23" s="46" t="str">
        <f>IF('Datos Generales'!P456=0,"",'Datos Generales'!P456)</f>
        <v/>
      </c>
      <c r="Q23" s="46" t="str">
        <f>IF('Datos Generales'!Q456=0,"",'Datos Generales'!Q456)</f>
        <v/>
      </c>
      <c r="R23" s="46">
        <f>IF('Datos Generales'!R456=0,"",'Datos Generales'!R456)</f>
        <v>1</v>
      </c>
      <c r="S23" s="46" t="str">
        <f>IF('Datos Generales'!S456=0,"",'Datos Generales'!S456)</f>
        <v/>
      </c>
      <c r="T23" s="46">
        <f>IF('Datos Generales'!T456=0,"",'Datos Generales'!T456)</f>
        <v>1</v>
      </c>
      <c r="U23" s="46" t="str">
        <f>IF('Datos Generales'!U456=0,"",'Datos Generales'!U456)</f>
        <v/>
      </c>
      <c r="V23" s="46">
        <f>IF('Datos Generales'!V456=0,"",'Datos Generales'!V456)</f>
        <v>1</v>
      </c>
      <c r="W23" s="46" t="str">
        <f>IF('Datos Generales'!W456=0,"",'Datos Generales'!W456)</f>
        <v/>
      </c>
      <c r="X23" s="46" t="str">
        <f>IF('Datos Generales'!X456=0,"",'Datos Generales'!X456)</f>
        <v/>
      </c>
      <c r="Y23" s="46">
        <f>IF('Datos Generales'!Y456=0,"",'Datos Generales'!Y456)</f>
        <v>2</v>
      </c>
      <c r="Z23" s="46" t="str">
        <f>IF('Datos Generales'!Z456=0,"",'Datos Generales'!Z456)</f>
        <v/>
      </c>
      <c r="AA23" s="46" t="str">
        <f>IF('Datos Generales'!AA456=0,"",'Datos Generales'!AA456)</f>
        <v/>
      </c>
      <c r="AB23" s="46">
        <f>IF('Datos Generales'!AB456=0,"",'Datos Generales'!AB456)</f>
        <v>1</v>
      </c>
      <c r="AC23" s="46" t="str">
        <f>IF('Datos Generales'!AC456=0,"",'Datos Generales'!AC456)</f>
        <v/>
      </c>
      <c r="AD23" s="46" t="str">
        <f>IF('Datos Generales'!AD456=0,"",'Datos Generales'!AD456)</f>
        <v/>
      </c>
      <c r="AE23" s="46" t="str">
        <f>IF('Datos Generales'!AE456=0,"",'Datos Generales'!AE456)</f>
        <v/>
      </c>
      <c r="AF23" s="46" t="str">
        <f>IF('Datos Generales'!AF456=0,"",'Datos Generales'!AF456)</f>
        <v/>
      </c>
      <c r="AG23" s="46" t="str">
        <f>IF('Datos Generales'!AG456=0,"",'Datos Generales'!AG456)</f>
        <v/>
      </c>
      <c r="AH23" s="46" t="str">
        <f>IF('Datos Generales'!AH456=0,"",'Datos Generales'!AH456)</f>
        <v/>
      </c>
      <c r="AI23" s="46" t="str">
        <f>IF('Datos Generales'!AI456=0,"",'Datos Generales'!AI456)</f>
        <v/>
      </c>
      <c r="AJ23" s="46" t="str">
        <f>IF('Datos Generales'!AJ456=0,"",'Datos Generales'!AJ456)</f>
        <v/>
      </c>
      <c r="AK23" s="46" t="str">
        <f>IF('Datos Generales'!AK456=0,"",'Datos Generales'!AK456)</f>
        <v/>
      </c>
      <c r="AL23" s="46" t="str">
        <f>IF('Datos Generales'!AL456=0,"",'Datos Generales'!AL456)</f>
        <v/>
      </c>
      <c r="AM23" s="46" t="str">
        <f>IF('Datos Generales'!AM456=0,"",'Datos Generales'!AM456)</f>
        <v/>
      </c>
      <c r="AN23" s="46" t="str">
        <f>IF('Datos Generales'!AN456=0,"",'Datos Generales'!AN456)</f>
        <v/>
      </c>
      <c r="AO23" s="46" t="str">
        <f>IF('Datos Generales'!AO456=0,"",'Datos Generales'!AO456)</f>
        <v/>
      </c>
      <c r="AP23" s="46" t="str">
        <f>IF('Datos Generales'!AP456=0,"",'Datos Generales'!AP456)</f>
        <v/>
      </c>
      <c r="AQ23" s="46">
        <f>IF('Datos Generales'!AQ456=0,"",'Datos Generales'!AQ456)</f>
        <v>7</v>
      </c>
      <c r="AS23" s="46">
        <f>'Datos Generales'!AS456</f>
        <v>192</v>
      </c>
      <c r="AT23" s="74">
        <f t="shared" si="0"/>
        <v>-0.96354166666666663</v>
      </c>
      <c r="AV23" s="34">
        <f t="shared" si="2"/>
        <v>1.5568044586879698E-5</v>
      </c>
      <c r="AW23" s="34">
        <f t="shared" si="1"/>
        <v>4.1053624158347249E-4</v>
      </c>
    </row>
    <row r="24" spans="2:49">
      <c r="B24" s="73" t="s">
        <v>307</v>
      </c>
      <c r="C24" s="46">
        <f>IF('Datos Generales'!C457=0,"",'Datos Generales'!C457)</f>
        <v>222</v>
      </c>
      <c r="D24" s="46" t="str">
        <f>IF('Datos Generales'!D457=0,"",'Datos Generales'!D457)</f>
        <v/>
      </c>
      <c r="E24" s="46">
        <f>IF('Datos Generales'!E457=0,"",'Datos Generales'!E457)</f>
        <v>301</v>
      </c>
      <c r="F24" s="46" t="str">
        <f>IF('Datos Generales'!F457=0,"",'Datos Generales'!F457)</f>
        <v/>
      </c>
      <c r="G24" s="46" t="str">
        <f>IF('Datos Generales'!G457=0,"",'Datos Generales'!G457)</f>
        <v/>
      </c>
      <c r="H24" s="46">
        <f>IF('Datos Generales'!H457=0,"",'Datos Generales'!H457)</f>
        <v>81</v>
      </c>
      <c r="I24" s="46">
        <f>IF('Datos Generales'!I457=0,"",'Datos Generales'!I457)</f>
        <v>44</v>
      </c>
      <c r="J24" s="46">
        <f>IF('Datos Generales'!J457=0,"",'Datos Generales'!J457)</f>
        <v>159</v>
      </c>
      <c r="K24" s="46" t="str">
        <f>IF('Datos Generales'!K457=0,"",'Datos Generales'!K457)</f>
        <v/>
      </c>
      <c r="L24" s="46">
        <f>IF('Datos Generales'!L457=0,"",'Datos Generales'!L457)</f>
        <v>1</v>
      </c>
      <c r="M24" s="46" t="str">
        <f>IF('Datos Generales'!M457=0,"",'Datos Generales'!M457)</f>
        <v/>
      </c>
      <c r="N24" s="46" t="str">
        <f>IF('Datos Generales'!N457=0,"",'Datos Generales'!N457)</f>
        <v/>
      </c>
      <c r="O24" s="46" t="str">
        <f>IF('Datos Generales'!O457=0,"",'Datos Generales'!O457)</f>
        <v/>
      </c>
      <c r="P24" s="46">
        <f>IF('Datos Generales'!P457=0,"",'Datos Generales'!P457)</f>
        <v>9828</v>
      </c>
      <c r="Q24" s="46" t="str">
        <f>IF('Datos Generales'!Q457=0,"",'Datos Generales'!Q457)</f>
        <v/>
      </c>
      <c r="R24" s="46">
        <f>IF('Datos Generales'!R457=0,"",'Datos Generales'!R457)</f>
        <v>153</v>
      </c>
      <c r="S24" s="46" t="str">
        <f>IF('Datos Generales'!S457=0,"",'Datos Generales'!S457)</f>
        <v/>
      </c>
      <c r="T24" s="46">
        <f>IF('Datos Generales'!T457=0,"",'Datos Generales'!T457)</f>
        <v>128</v>
      </c>
      <c r="U24" s="46" t="str">
        <f>IF('Datos Generales'!U457=0,"",'Datos Generales'!U457)</f>
        <v/>
      </c>
      <c r="V24" s="46">
        <f>IF('Datos Generales'!V457=0,"",'Datos Generales'!V457)</f>
        <v>3899</v>
      </c>
      <c r="W24" s="46" t="str">
        <f>IF('Datos Generales'!W457=0,"",'Datos Generales'!W457)</f>
        <v/>
      </c>
      <c r="X24" s="46">
        <f>IF('Datos Generales'!X457=0,"",'Datos Generales'!X457)</f>
        <v>8028</v>
      </c>
      <c r="Y24" s="46">
        <f>IF('Datos Generales'!Y457=0,"",'Datos Generales'!Y457)</f>
        <v>239</v>
      </c>
      <c r="Z24" s="46" t="str">
        <f>IF('Datos Generales'!Z457=0,"",'Datos Generales'!Z457)</f>
        <v/>
      </c>
      <c r="AA24" s="46">
        <f>IF('Datos Generales'!AA457=0,"",'Datos Generales'!AA457)</f>
        <v>63</v>
      </c>
      <c r="AB24" s="46">
        <f>IF('Datos Generales'!AB457=0,"",'Datos Generales'!AB457)</f>
        <v>146</v>
      </c>
      <c r="AC24" s="46" t="str">
        <f>IF('Datos Generales'!AC457=0,"",'Datos Generales'!AC457)</f>
        <v/>
      </c>
      <c r="AD24" s="46" t="str">
        <f>IF('Datos Generales'!AD457=0,"",'Datos Generales'!AD457)</f>
        <v/>
      </c>
      <c r="AE24" s="46" t="str">
        <f>IF('Datos Generales'!AE457=0,"",'Datos Generales'!AE457)</f>
        <v/>
      </c>
      <c r="AF24" s="46" t="str">
        <f>IF('Datos Generales'!AF457=0,"",'Datos Generales'!AF457)</f>
        <v/>
      </c>
      <c r="AG24" s="46" t="str">
        <f>IF('Datos Generales'!AG457=0,"",'Datos Generales'!AG457)</f>
        <v/>
      </c>
      <c r="AH24" s="46" t="str">
        <f>IF('Datos Generales'!AH457=0,"",'Datos Generales'!AH457)</f>
        <v/>
      </c>
      <c r="AI24" s="46" t="str">
        <f>IF('Datos Generales'!AI457=0,"",'Datos Generales'!AI457)</f>
        <v/>
      </c>
      <c r="AJ24" s="46" t="str">
        <f>IF('Datos Generales'!AJ457=0,"",'Datos Generales'!AJ457)</f>
        <v/>
      </c>
      <c r="AK24" s="46" t="str">
        <f>IF('Datos Generales'!AK457=0,"",'Datos Generales'!AK457)</f>
        <v/>
      </c>
      <c r="AL24" s="46" t="str">
        <f>IF('Datos Generales'!AL457=0,"",'Datos Generales'!AL457)</f>
        <v/>
      </c>
      <c r="AM24" s="46" t="str">
        <f>IF('Datos Generales'!AM457=0,"",'Datos Generales'!AM457)</f>
        <v/>
      </c>
      <c r="AN24" s="46" t="str">
        <f>IF('Datos Generales'!AN457=0,"",'Datos Generales'!AN457)</f>
        <v/>
      </c>
      <c r="AO24" s="46" t="str">
        <f>IF('Datos Generales'!AO457=0,"",'Datos Generales'!AO457)</f>
        <v/>
      </c>
      <c r="AP24" s="46" t="str">
        <f>IF('Datos Generales'!AP457=0,"",'Datos Generales'!AP457)</f>
        <v/>
      </c>
      <c r="AQ24" s="46">
        <f>IF('Datos Generales'!AQ457=0,"",'Datos Generales'!AQ457)</f>
        <v>23292</v>
      </c>
      <c r="AS24" s="46">
        <f>'Datos Generales'!AS457</f>
        <v>27047</v>
      </c>
      <c r="AT24" s="74">
        <f t="shared" si="0"/>
        <v>-0.13883240285429066</v>
      </c>
      <c r="AV24" s="34">
        <f t="shared" si="2"/>
        <v>5.1801556359657414E-2</v>
      </c>
      <c r="AW24" s="34">
        <f t="shared" si="1"/>
        <v>5.7832154823480107E-2</v>
      </c>
    </row>
    <row r="25" spans="2:49">
      <c r="B25" s="73" t="s">
        <v>308</v>
      </c>
      <c r="C25" s="46">
        <f>IF('Datos Generales'!C458=0,"",'Datos Generales'!C458)</f>
        <v>694</v>
      </c>
      <c r="D25" s="46" t="str">
        <f>IF('Datos Generales'!D458=0,"",'Datos Generales'!D458)</f>
        <v/>
      </c>
      <c r="E25" s="46">
        <f>IF('Datos Generales'!E458=0,"",'Datos Generales'!E458)</f>
        <v>81</v>
      </c>
      <c r="F25" s="46" t="str">
        <f>IF('Datos Generales'!F458=0,"",'Datos Generales'!F458)</f>
        <v/>
      </c>
      <c r="G25" s="46" t="str">
        <f>IF('Datos Generales'!G458=0,"",'Datos Generales'!G458)</f>
        <v/>
      </c>
      <c r="H25" s="46">
        <f>IF('Datos Generales'!H458=0,"",'Datos Generales'!H458)</f>
        <v>521</v>
      </c>
      <c r="I25" s="46">
        <f>IF('Datos Generales'!I458=0,"",'Datos Generales'!I458)</f>
        <v>577</v>
      </c>
      <c r="J25" s="46">
        <f>IF('Datos Generales'!J458=0,"",'Datos Generales'!J458)</f>
        <v>298</v>
      </c>
      <c r="K25" s="46" t="str">
        <f>IF('Datos Generales'!K458=0,"",'Datos Generales'!K458)</f>
        <v/>
      </c>
      <c r="L25" s="46" t="str">
        <f>IF('Datos Generales'!L458=0,"",'Datos Generales'!L458)</f>
        <v/>
      </c>
      <c r="M25" s="46" t="str">
        <f>IF('Datos Generales'!M458=0,"",'Datos Generales'!M458)</f>
        <v/>
      </c>
      <c r="N25" s="46" t="str">
        <f>IF('Datos Generales'!N458=0,"",'Datos Generales'!N458)</f>
        <v/>
      </c>
      <c r="O25" s="46" t="str">
        <f>IF('Datos Generales'!O458=0,"",'Datos Generales'!O458)</f>
        <v/>
      </c>
      <c r="P25" s="46">
        <f>IF('Datos Generales'!P458=0,"",'Datos Generales'!P458)</f>
        <v>211</v>
      </c>
      <c r="Q25" s="46" t="str">
        <f>IF('Datos Generales'!Q458=0,"",'Datos Generales'!Q458)</f>
        <v/>
      </c>
      <c r="R25" s="46">
        <f>IF('Datos Generales'!R458=0,"",'Datos Generales'!R458)</f>
        <v>724</v>
      </c>
      <c r="S25" s="46" t="str">
        <f>IF('Datos Generales'!S458=0,"",'Datos Generales'!S458)</f>
        <v/>
      </c>
      <c r="T25" s="46">
        <f>IF('Datos Generales'!T458=0,"",'Datos Generales'!T458)</f>
        <v>122</v>
      </c>
      <c r="U25" s="46" t="str">
        <f>IF('Datos Generales'!U458=0,"",'Datos Generales'!U458)</f>
        <v/>
      </c>
      <c r="V25" s="46">
        <f>IF('Datos Generales'!V458=0,"",'Datos Generales'!V458)</f>
        <v>207</v>
      </c>
      <c r="W25" s="46" t="str">
        <f>IF('Datos Generales'!W458=0,"",'Datos Generales'!W458)</f>
        <v/>
      </c>
      <c r="X25" s="46">
        <f>IF('Datos Generales'!X458=0,"",'Datos Generales'!X458)</f>
        <v>52</v>
      </c>
      <c r="Y25" s="46">
        <f>IF('Datos Generales'!Y458=0,"",'Datos Generales'!Y458)</f>
        <v>141</v>
      </c>
      <c r="Z25" s="46" t="str">
        <f>IF('Datos Generales'!Z458=0,"",'Datos Generales'!Z458)</f>
        <v/>
      </c>
      <c r="AA25" s="46">
        <f>IF('Datos Generales'!AA458=0,"",'Datos Generales'!AA458)</f>
        <v>36</v>
      </c>
      <c r="AB25" s="46">
        <f>IF('Datos Generales'!AB458=0,"",'Datos Generales'!AB458)</f>
        <v>307</v>
      </c>
      <c r="AC25" s="46" t="str">
        <f>IF('Datos Generales'!AC458=0,"",'Datos Generales'!AC458)</f>
        <v/>
      </c>
      <c r="AD25" s="46" t="str">
        <f>IF('Datos Generales'!AD458=0,"",'Datos Generales'!AD458)</f>
        <v/>
      </c>
      <c r="AE25" s="46" t="str">
        <f>IF('Datos Generales'!AE458=0,"",'Datos Generales'!AE458)</f>
        <v/>
      </c>
      <c r="AF25" s="46" t="str">
        <f>IF('Datos Generales'!AF458=0,"",'Datos Generales'!AF458)</f>
        <v/>
      </c>
      <c r="AG25" s="46" t="str">
        <f>IF('Datos Generales'!AG458=0,"",'Datos Generales'!AG458)</f>
        <v/>
      </c>
      <c r="AH25" s="46" t="str">
        <f>IF('Datos Generales'!AH458=0,"",'Datos Generales'!AH458)</f>
        <v/>
      </c>
      <c r="AI25" s="46" t="str">
        <f>IF('Datos Generales'!AI458=0,"",'Datos Generales'!AI458)</f>
        <v/>
      </c>
      <c r="AJ25" s="46" t="str">
        <f>IF('Datos Generales'!AJ458=0,"",'Datos Generales'!AJ458)</f>
        <v/>
      </c>
      <c r="AK25" s="46" t="str">
        <f>IF('Datos Generales'!AK458=0,"",'Datos Generales'!AK458)</f>
        <v/>
      </c>
      <c r="AL25" s="46" t="str">
        <f>IF('Datos Generales'!AL458=0,"",'Datos Generales'!AL458)</f>
        <v/>
      </c>
      <c r="AM25" s="46" t="str">
        <f>IF('Datos Generales'!AM458=0,"",'Datos Generales'!AM458)</f>
        <v/>
      </c>
      <c r="AN25" s="46" t="str">
        <f>IF('Datos Generales'!AN458=0,"",'Datos Generales'!AN458)</f>
        <v/>
      </c>
      <c r="AO25" s="46" t="str">
        <f>IF('Datos Generales'!AO458=0,"",'Datos Generales'!AO458)</f>
        <v/>
      </c>
      <c r="AP25" s="46" t="str">
        <f>IF('Datos Generales'!AP458=0,"",'Datos Generales'!AP458)</f>
        <v/>
      </c>
      <c r="AQ25" s="46">
        <f>IF('Datos Generales'!AQ458=0,"",'Datos Generales'!AQ458)</f>
        <v>3971</v>
      </c>
      <c r="AS25" s="46">
        <f>'Datos Generales'!AS458</f>
        <v>5923</v>
      </c>
      <c r="AT25" s="74">
        <f t="shared" si="0"/>
        <v>-0.32956272159378697</v>
      </c>
      <c r="AV25" s="34">
        <f t="shared" si="2"/>
        <v>8.8315292934998974E-3</v>
      </c>
      <c r="AW25" s="34">
        <f t="shared" si="1"/>
        <v>1.266461541093181E-2</v>
      </c>
    </row>
    <row r="26" spans="2:49">
      <c r="B26" s="73" t="s">
        <v>309</v>
      </c>
      <c r="C26" s="46">
        <f>IF('Datos Generales'!C459=0,"",'Datos Generales'!C459)</f>
        <v>102</v>
      </c>
      <c r="D26" s="46" t="str">
        <f>IF('Datos Generales'!D459=0,"",'Datos Generales'!D459)</f>
        <v/>
      </c>
      <c r="E26" s="46">
        <f>IF('Datos Generales'!E459=0,"",'Datos Generales'!E459)</f>
        <v>11</v>
      </c>
      <c r="F26" s="46" t="str">
        <f>IF('Datos Generales'!F459=0,"",'Datos Generales'!F459)</f>
        <v/>
      </c>
      <c r="G26" s="46" t="str">
        <f>IF('Datos Generales'!G459=0,"",'Datos Generales'!G459)</f>
        <v/>
      </c>
      <c r="H26" s="46">
        <f>IF('Datos Generales'!H459=0,"",'Datos Generales'!H459)</f>
        <v>40</v>
      </c>
      <c r="I26" s="46">
        <f>IF('Datos Generales'!I459=0,"",'Datos Generales'!I459)</f>
        <v>63</v>
      </c>
      <c r="J26" s="46">
        <f>IF('Datos Generales'!J459=0,"",'Datos Generales'!J459)</f>
        <v>52</v>
      </c>
      <c r="K26" s="46" t="str">
        <f>IF('Datos Generales'!K459=0,"",'Datos Generales'!K459)</f>
        <v/>
      </c>
      <c r="L26" s="46" t="str">
        <f>IF('Datos Generales'!L459=0,"",'Datos Generales'!L459)</f>
        <v/>
      </c>
      <c r="M26" s="46" t="str">
        <f>IF('Datos Generales'!M459=0,"",'Datos Generales'!M459)</f>
        <v/>
      </c>
      <c r="N26" s="46" t="str">
        <f>IF('Datos Generales'!N459=0,"",'Datos Generales'!N459)</f>
        <v/>
      </c>
      <c r="O26" s="46" t="str">
        <f>IF('Datos Generales'!O459=0,"",'Datos Generales'!O459)</f>
        <v/>
      </c>
      <c r="P26" s="46">
        <f>IF('Datos Generales'!P459=0,"",'Datos Generales'!P459)</f>
        <v>43</v>
      </c>
      <c r="Q26" s="46" t="str">
        <f>IF('Datos Generales'!Q459=0,"",'Datos Generales'!Q459)</f>
        <v/>
      </c>
      <c r="R26" s="46">
        <f>IF('Datos Generales'!R459=0,"",'Datos Generales'!R459)</f>
        <v>29</v>
      </c>
      <c r="S26" s="46" t="str">
        <f>IF('Datos Generales'!S459=0,"",'Datos Generales'!S459)</f>
        <v/>
      </c>
      <c r="T26" s="46">
        <f>IF('Datos Generales'!T459=0,"",'Datos Generales'!T459)</f>
        <v>38</v>
      </c>
      <c r="U26" s="46" t="str">
        <f>IF('Datos Generales'!U459=0,"",'Datos Generales'!U459)</f>
        <v/>
      </c>
      <c r="V26" s="46">
        <f>IF('Datos Generales'!V459=0,"",'Datos Generales'!V459)</f>
        <v>31</v>
      </c>
      <c r="W26" s="46" t="str">
        <f>IF('Datos Generales'!W459=0,"",'Datos Generales'!W459)</f>
        <v/>
      </c>
      <c r="X26" s="46">
        <f>IF('Datos Generales'!X459=0,"",'Datos Generales'!X459)</f>
        <v>8</v>
      </c>
      <c r="Y26" s="46">
        <f>IF('Datos Generales'!Y459=0,"",'Datos Generales'!Y459)</f>
        <v>80</v>
      </c>
      <c r="Z26" s="46" t="str">
        <f>IF('Datos Generales'!Z459=0,"",'Datos Generales'!Z459)</f>
        <v/>
      </c>
      <c r="AA26" s="46">
        <f>IF('Datos Generales'!AA459=0,"",'Datos Generales'!AA459)</f>
        <v>1</v>
      </c>
      <c r="AB26" s="46">
        <f>IF('Datos Generales'!AB459=0,"",'Datos Generales'!AB459)</f>
        <v>54</v>
      </c>
      <c r="AC26" s="46" t="str">
        <f>IF('Datos Generales'!AC459=0,"",'Datos Generales'!AC459)</f>
        <v/>
      </c>
      <c r="AD26" s="46" t="str">
        <f>IF('Datos Generales'!AD459=0,"",'Datos Generales'!AD459)</f>
        <v/>
      </c>
      <c r="AE26" s="46" t="str">
        <f>IF('Datos Generales'!AE459=0,"",'Datos Generales'!AE459)</f>
        <v/>
      </c>
      <c r="AF26" s="46" t="str">
        <f>IF('Datos Generales'!AF459=0,"",'Datos Generales'!AF459)</f>
        <v/>
      </c>
      <c r="AG26" s="46" t="str">
        <f>IF('Datos Generales'!AG459=0,"",'Datos Generales'!AG459)</f>
        <v/>
      </c>
      <c r="AH26" s="46" t="str">
        <f>IF('Datos Generales'!AH459=0,"",'Datos Generales'!AH459)</f>
        <v/>
      </c>
      <c r="AI26" s="46" t="str">
        <f>IF('Datos Generales'!AI459=0,"",'Datos Generales'!AI459)</f>
        <v/>
      </c>
      <c r="AJ26" s="46" t="str">
        <f>IF('Datos Generales'!AJ459=0,"",'Datos Generales'!AJ459)</f>
        <v/>
      </c>
      <c r="AK26" s="46" t="str">
        <f>IF('Datos Generales'!AK459=0,"",'Datos Generales'!AK459)</f>
        <v/>
      </c>
      <c r="AL26" s="46" t="str">
        <f>IF('Datos Generales'!AL459=0,"",'Datos Generales'!AL459)</f>
        <v/>
      </c>
      <c r="AM26" s="46" t="str">
        <f>IF('Datos Generales'!AM459=0,"",'Datos Generales'!AM459)</f>
        <v/>
      </c>
      <c r="AN26" s="46" t="str">
        <f>IF('Datos Generales'!AN459=0,"",'Datos Generales'!AN459)</f>
        <v/>
      </c>
      <c r="AO26" s="46" t="str">
        <f>IF('Datos Generales'!AO459=0,"",'Datos Generales'!AO459)</f>
        <v/>
      </c>
      <c r="AP26" s="46" t="str">
        <f>IF('Datos Generales'!AP459=0,"",'Datos Generales'!AP459)</f>
        <v/>
      </c>
      <c r="AQ26" s="46">
        <f>IF('Datos Generales'!AQ459=0,"",'Datos Generales'!AQ459)</f>
        <v>552</v>
      </c>
      <c r="AS26" s="46">
        <f>'Datos Generales'!AS459</f>
        <v>1258</v>
      </c>
      <c r="AT26" s="74">
        <f t="shared" si="0"/>
        <v>-0.56120826709061999</v>
      </c>
      <c r="AV26" s="34">
        <f t="shared" si="2"/>
        <v>1.2276515159939418E-3</v>
      </c>
      <c r="AW26" s="34">
        <f t="shared" si="1"/>
        <v>2.689867666208377E-3</v>
      </c>
    </row>
    <row r="27" spans="2:49">
      <c r="B27" s="73" t="s">
        <v>310</v>
      </c>
      <c r="C27" s="46" t="str">
        <f>IF('Datos Generales'!C460=0,"",'Datos Generales'!C460)</f>
        <v/>
      </c>
      <c r="D27" s="46" t="str">
        <f>IF('Datos Generales'!D460=0,"",'Datos Generales'!D460)</f>
        <v/>
      </c>
      <c r="E27" s="46">
        <f>IF('Datos Generales'!E460=0,"",'Datos Generales'!E460)</f>
        <v>114</v>
      </c>
      <c r="F27" s="46" t="str">
        <f>IF('Datos Generales'!F460=0,"",'Datos Generales'!F460)</f>
        <v/>
      </c>
      <c r="G27" s="46" t="str">
        <f>IF('Datos Generales'!G460=0,"",'Datos Generales'!G460)</f>
        <v/>
      </c>
      <c r="H27" s="46" t="str">
        <f>IF('Datos Generales'!H460=0,"",'Datos Generales'!H460)</f>
        <v/>
      </c>
      <c r="I27" s="46">
        <f>IF('Datos Generales'!I460=0,"",'Datos Generales'!I460)</f>
        <v>70</v>
      </c>
      <c r="J27" s="46">
        <f>IF('Datos Generales'!J460=0,"",'Datos Generales'!J460)</f>
        <v>55</v>
      </c>
      <c r="K27" s="46" t="str">
        <f>IF('Datos Generales'!K460=0,"",'Datos Generales'!K460)</f>
        <v/>
      </c>
      <c r="L27" s="46">
        <f>IF('Datos Generales'!L460=0,"",'Datos Generales'!L460)</f>
        <v>2</v>
      </c>
      <c r="M27" s="46" t="str">
        <f>IF('Datos Generales'!M460=0,"",'Datos Generales'!M460)</f>
        <v/>
      </c>
      <c r="N27" s="46" t="str">
        <f>IF('Datos Generales'!N460=0,"",'Datos Generales'!N460)</f>
        <v/>
      </c>
      <c r="O27" s="46" t="str">
        <f>IF('Datos Generales'!O460=0,"",'Datos Generales'!O460)</f>
        <v/>
      </c>
      <c r="P27" s="46">
        <f>IF('Datos Generales'!P460=0,"",'Datos Generales'!P460)</f>
        <v>11</v>
      </c>
      <c r="Q27" s="46" t="str">
        <f>IF('Datos Generales'!Q460=0,"",'Datos Generales'!Q460)</f>
        <v/>
      </c>
      <c r="R27" s="46">
        <f>IF('Datos Generales'!R460=0,"",'Datos Generales'!R460)</f>
        <v>361</v>
      </c>
      <c r="S27" s="46" t="str">
        <f>IF('Datos Generales'!S460=0,"",'Datos Generales'!S460)</f>
        <v/>
      </c>
      <c r="T27" s="46">
        <f>IF('Datos Generales'!T460=0,"",'Datos Generales'!T460)</f>
        <v>155</v>
      </c>
      <c r="U27" s="46" t="str">
        <f>IF('Datos Generales'!U460=0,"",'Datos Generales'!U460)</f>
        <v/>
      </c>
      <c r="V27" s="46">
        <f>IF('Datos Generales'!V460=0,"",'Datos Generales'!V460)</f>
        <v>132</v>
      </c>
      <c r="W27" s="46" t="str">
        <f>IF('Datos Generales'!W460=0,"",'Datos Generales'!W460)</f>
        <v/>
      </c>
      <c r="X27" s="46">
        <f>IF('Datos Generales'!X460=0,"",'Datos Generales'!X460)</f>
        <v>3</v>
      </c>
      <c r="Y27" s="46">
        <f>IF('Datos Generales'!Y460=0,"",'Datos Generales'!Y460)</f>
        <v>136</v>
      </c>
      <c r="Z27" s="46" t="str">
        <f>IF('Datos Generales'!Z460=0,"",'Datos Generales'!Z460)</f>
        <v/>
      </c>
      <c r="AA27" s="46">
        <f>IF('Datos Generales'!AA460=0,"",'Datos Generales'!AA460)</f>
        <v>56</v>
      </c>
      <c r="AB27" s="46">
        <f>IF('Datos Generales'!AB460=0,"",'Datos Generales'!AB460)</f>
        <v>189</v>
      </c>
      <c r="AC27" s="46" t="str">
        <f>IF('Datos Generales'!AC460=0,"",'Datos Generales'!AC460)</f>
        <v/>
      </c>
      <c r="AD27" s="46" t="str">
        <f>IF('Datos Generales'!AD460=0,"",'Datos Generales'!AD460)</f>
        <v/>
      </c>
      <c r="AE27" s="46" t="str">
        <f>IF('Datos Generales'!AE460=0,"",'Datos Generales'!AE460)</f>
        <v/>
      </c>
      <c r="AF27" s="46" t="str">
        <f>IF('Datos Generales'!AF460=0,"",'Datos Generales'!AF460)</f>
        <v/>
      </c>
      <c r="AG27" s="46" t="str">
        <f>IF('Datos Generales'!AG460=0,"",'Datos Generales'!AG460)</f>
        <v/>
      </c>
      <c r="AH27" s="46" t="str">
        <f>IF('Datos Generales'!AH460=0,"",'Datos Generales'!AH460)</f>
        <v/>
      </c>
      <c r="AI27" s="46" t="str">
        <f>IF('Datos Generales'!AI460=0,"",'Datos Generales'!AI460)</f>
        <v/>
      </c>
      <c r="AJ27" s="46" t="str">
        <f>IF('Datos Generales'!AJ460=0,"",'Datos Generales'!AJ460)</f>
        <v/>
      </c>
      <c r="AK27" s="46" t="str">
        <f>IF('Datos Generales'!AK460=0,"",'Datos Generales'!AK460)</f>
        <v/>
      </c>
      <c r="AL27" s="46" t="str">
        <f>IF('Datos Generales'!AL460=0,"",'Datos Generales'!AL460)</f>
        <v/>
      </c>
      <c r="AM27" s="46" t="str">
        <f>IF('Datos Generales'!AM460=0,"",'Datos Generales'!AM460)</f>
        <v/>
      </c>
      <c r="AN27" s="46" t="str">
        <f>IF('Datos Generales'!AN460=0,"",'Datos Generales'!AN460)</f>
        <v/>
      </c>
      <c r="AO27" s="46" t="str">
        <f>IF('Datos Generales'!AO460=0,"",'Datos Generales'!AO460)</f>
        <v/>
      </c>
      <c r="AP27" s="46" t="str">
        <f>IF('Datos Generales'!AP460=0,"",'Datos Generales'!AP460)</f>
        <v/>
      </c>
      <c r="AQ27" s="46">
        <f>IF('Datos Generales'!AQ460=0,"",'Datos Generales'!AQ460)</f>
        <v>1284</v>
      </c>
      <c r="AS27" s="46">
        <f>'Datos Generales'!AS460</f>
        <v>1231</v>
      </c>
      <c r="AT27" s="74">
        <f t="shared" si="0"/>
        <v>4.3054427294882291E-2</v>
      </c>
      <c r="AV27" s="34">
        <f t="shared" si="2"/>
        <v>2.8556241785076472E-3</v>
      </c>
      <c r="AW27" s="34">
        <f t="shared" si="1"/>
        <v>2.6321360072357014E-3</v>
      </c>
    </row>
    <row r="28" spans="2:49">
      <c r="B28" s="73" t="s">
        <v>311</v>
      </c>
      <c r="C28" s="46">
        <f>IF('Datos Generales'!C461=0,"",'Datos Generales'!C461)</f>
        <v>7</v>
      </c>
      <c r="D28" s="46" t="str">
        <f>IF('Datos Generales'!D461=0,"",'Datos Generales'!D461)</f>
        <v/>
      </c>
      <c r="E28" s="46">
        <f>IF('Datos Generales'!E461=0,"",'Datos Generales'!E461)</f>
        <v>17</v>
      </c>
      <c r="F28" s="46" t="str">
        <f>IF('Datos Generales'!F461=0,"",'Datos Generales'!F461)</f>
        <v/>
      </c>
      <c r="G28" s="46" t="str">
        <f>IF('Datos Generales'!G461=0,"",'Datos Generales'!G461)</f>
        <v/>
      </c>
      <c r="H28" s="46">
        <f>IF('Datos Generales'!H461=0,"",'Datos Generales'!H461)</f>
        <v>7</v>
      </c>
      <c r="I28" s="46">
        <f>IF('Datos Generales'!I461=0,"",'Datos Generales'!I461)</f>
        <v>54</v>
      </c>
      <c r="J28" s="46" t="str">
        <f>IF('Datos Generales'!J461=0,"",'Datos Generales'!J461)</f>
        <v/>
      </c>
      <c r="K28" s="46" t="str">
        <f>IF('Datos Generales'!K461=0,"",'Datos Generales'!K461)</f>
        <v/>
      </c>
      <c r="L28" s="46">
        <f>IF('Datos Generales'!L461=0,"",'Datos Generales'!L461)</f>
        <v>8</v>
      </c>
      <c r="M28" s="46" t="str">
        <f>IF('Datos Generales'!M461=0,"",'Datos Generales'!M461)</f>
        <v/>
      </c>
      <c r="N28" s="46" t="str">
        <f>IF('Datos Generales'!N461=0,"",'Datos Generales'!N461)</f>
        <v/>
      </c>
      <c r="O28" s="46" t="str">
        <f>IF('Datos Generales'!O461=0,"",'Datos Generales'!O461)</f>
        <v/>
      </c>
      <c r="P28" s="46">
        <f>IF('Datos Generales'!P461=0,"",'Datos Generales'!P461)</f>
        <v>1</v>
      </c>
      <c r="Q28" s="46" t="str">
        <f>IF('Datos Generales'!Q461=0,"",'Datos Generales'!Q461)</f>
        <v/>
      </c>
      <c r="R28" s="46">
        <f>IF('Datos Generales'!R461=0,"",'Datos Generales'!R461)</f>
        <v>37</v>
      </c>
      <c r="S28" s="46" t="str">
        <f>IF('Datos Generales'!S461=0,"",'Datos Generales'!S461)</f>
        <v/>
      </c>
      <c r="T28" s="46">
        <f>IF('Datos Generales'!T461=0,"",'Datos Generales'!T461)</f>
        <v>198</v>
      </c>
      <c r="U28" s="46" t="str">
        <f>IF('Datos Generales'!U461=0,"",'Datos Generales'!U461)</f>
        <v/>
      </c>
      <c r="V28" s="46">
        <f>IF('Datos Generales'!V461=0,"",'Datos Generales'!V461)</f>
        <v>45</v>
      </c>
      <c r="W28" s="46" t="str">
        <f>IF('Datos Generales'!W461=0,"",'Datos Generales'!W461)</f>
        <v/>
      </c>
      <c r="X28" s="46">
        <f>IF('Datos Generales'!X461=0,"",'Datos Generales'!X461)</f>
        <v>12</v>
      </c>
      <c r="Y28" s="46">
        <f>IF('Datos Generales'!Y461=0,"",'Datos Generales'!Y461)</f>
        <v>226</v>
      </c>
      <c r="Z28" s="46" t="str">
        <f>IF('Datos Generales'!Z461=0,"",'Datos Generales'!Z461)</f>
        <v/>
      </c>
      <c r="AA28" s="46">
        <f>IF('Datos Generales'!AA461=0,"",'Datos Generales'!AA461)</f>
        <v>1</v>
      </c>
      <c r="AB28" s="46">
        <f>IF('Datos Generales'!AB461=0,"",'Datos Generales'!AB461)</f>
        <v>251</v>
      </c>
      <c r="AC28" s="46" t="str">
        <f>IF('Datos Generales'!AC461=0,"",'Datos Generales'!AC461)</f>
        <v/>
      </c>
      <c r="AD28" s="46" t="str">
        <f>IF('Datos Generales'!AD461=0,"",'Datos Generales'!AD461)</f>
        <v/>
      </c>
      <c r="AE28" s="46" t="str">
        <f>IF('Datos Generales'!AE461=0,"",'Datos Generales'!AE461)</f>
        <v/>
      </c>
      <c r="AF28" s="46" t="str">
        <f>IF('Datos Generales'!AF461=0,"",'Datos Generales'!AF461)</f>
        <v/>
      </c>
      <c r="AG28" s="46" t="str">
        <f>IF('Datos Generales'!AG461=0,"",'Datos Generales'!AG461)</f>
        <v/>
      </c>
      <c r="AH28" s="46" t="str">
        <f>IF('Datos Generales'!AH461=0,"",'Datos Generales'!AH461)</f>
        <v/>
      </c>
      <c r="AI28" s="46" t="str">
        <f>IF('Datos Generales'!AI461=0,"",'Datos Generales'!AI461)</f>
        <v/>
      </c>
      <c r="AJ28" s="46" t="str">
        <f>IF('Datos Generales'!AJ461=0,"",'Datos Generales'!AJ461)</f>
        <v/>
      </c>
      <c r="AK28" s="46" t="str">
        <f>IF('Datos Generales'!AK461=0,"",'Datos Generales'!AK461)</f>
        <v/>
      </c>
      <c r="AL28" s="46" t="str">
        <f>IF('Datos Generales'!AL461=0,"",'Datos Generales'!AL461)</f>
        <v/>
      </c>
      <c r="AM28" s="46" t="str">
        <f>IF('Datos Generales'!AM461=0,"",'Datos Generales'!AM461)</f>
        <v/>
      </c>
      <c r="AN28" s="46" t="str">
        <f>IF('Datos Generales'!AN461=0,"",'Datos Generales'!AN461)</f>
        <v/>
      </c>
      <c r="AO28" s="46" t="str">
        <f>IF('Datos Generales'!AO461=0,"",'Datos Generales'!AO461)</f>
        <v/>
      </c>
      <c r="AP28" s="46" t="str">
        <f>IF('Datos Generales'!AP461=0,"",'Datos Generales'!AP461)</f>
        <v/>
      </c>
      <c r="AQ28" s="46">
        <f>IF('Datos Generales'!AQ461=0,"",'Datos Generales'!AQ461)</f>
        <v>864</v>
      </c>
      <c r="AS28" s="46">
        <f>'Datos Generales'!AS461</f>
        <v>592</v>
      </c>
      <c r="AT28" s="74">
        <f t="shared" si="0"/>
        <v>0.45945945945945943</v>
      </c>
      <c r="AV28" s="34">
        <f t="shared" si="2"/>
        <v>1.9215415032948653E-3</v>
      </c>
      <c r="AW28" s="34">
        <f t="shared" si="1"/>
        <v>1.2658200782157069E-3</v>
      </c>
    </row>
    <row r="29" spans="2:49">
      <c r="B29" s="73" t="s">
        <v>312</v>
      </c>
      <c r="C29" s="46" t="str">
        <f>IF('Datos Generales'!C462=0,"",'Datos Generales'!C462)</f>
        <v/>
      </c>
      <c r="D29" s="46" t="str">
        <f>IF('Datos Generales'!D462=0,"",'Datos Generales'!D462)</f>
        <v/>
      </c>
      <c r="E29" s="46">
        <f>IF('Datos Generales'!E462=0,"",'Datos Generales'!E462)</f>
        <v>16</v>
      </c>
      <c r="F29" s="46" t="str">
        <f>IF('Datos Generales'!F462=0,"",'Datos Generales'!F462)</f>
        <v/>
      </c>
      <c r="G29" s="46" t="str">
        <f>IF('Datos Generales'!G462=0,"",'Datos Generales'!G462)</f>
        <v/>
      </c>
      <c r="H29" s="46" t="str">
        <f>IF('Datos Generales'!H462=0,"",'Datos Generales'!H462)</f>
        <v/>
      </c>
      <c r="I29" s="46">
        <f>IF('Datos Generales'!I462=0,"",'Datos Generales'!I462)</f>
        <v>2</v>
      </c>
      <c r="J29" s="46" t="str">
        <f>IF('Datos Generales'!J462=0,"",'Datos Generales'!J462)</f>
        <v/>
      </c>
      <c r="K29" s="46" t="str">
        <f>IF('Datos Generales'!K462=0,"",'Datos Generales'!K462)</f>
        <v/>
      </c>
      <c r="L29" s="46">
        <f>IF('Datos Generales'!L462=0,"",'Datos Generales'!L462)</f>
        <v>1</v>
      </c>
      <c r="M29" s="46" t="str">
        <f>IF('Datos Generales'!M462=0,"",'Datos Generales'!M462)</f>
        <v/>
      </c>
      <c r="N29" s="46" t="str">
        <f>IF('Datos Generales'!N462=0,"",'Datos Generales'!N462)</f>
        <v/>
      </c>
      <c r="O29" s="46" t="str">
        <f>IF('Datos Generales'!O462=0,"",'Datos Generales'!O462)</f>
        <v/>
      </c>
      <c r="P29" s="46">
        <f>IF('Datos Generales'!P462=0,"",'Datos Generales'!P462)</f>
        <v>2</v>
      </c>
      <c r="Q29" s="46" t="str">
        <f>IF('Datos Generales'!Q462=0,"",'Datos Generales'!Q462)</f>
        <v/>
      </c>
      <c r="R29" s="46">
        <f>IF('Datos Generales'!R462=0,"",'Datos Generales'!R462)</f>
        <v>2</v>
      </c>
      <c r="S29" s="46" t="str">
        <f>IF('Datos Generales'!S462=0,"",'Datos Generales'!S462)</f>
        <v/>
      </c>
      <c r="T29" s="46" t="str">
        <f>IF('Datos Generales'!T462=0,"",'Datos Generales'!T462)</f>
        <v/>
      </c>
      <c r="U29" s="46" t="str">
        <f>IF('Datos Generales'!U462=0,"",'Datos Generales'!U462)</f>
        <v/>
      </c>
      <c r="V29" s="46">
        <f>IF('Datos Generales'!V462=0,"",'Datos Generales'!V462)</f>
        <v>2</v>
      </c>
      <c r="W29" s="46" t="str">
        <f>IF('Datos Generales'!W462=0,"",'Datos Generales'!W462)</f>
        <v/>
      </c>
      <c r="X29" s="46" t="str">
        <f>IF('Datos Generales'!X462=0,"",'Datos Generales'!X462)</f>
        <v/>
      </c>
      <c r="Y29" s="46">
        <f>IF('Datos Generales'!Y462=0,"",'Datos Generales'!Y462)</f>
        <v>1</v>
      </c>
      <c r="Z29" s="46" t="str">
        <f>IF('Datos Generales'!Z462=0,"",'Datos Generales'!Z462)</f>
        <v/>
      </c>
      <c r="AA29" s="46">
        <f>IF('Datos Generales'!AA462=0,"",'Datos Generales'!AA462)</f>
        <v>1</v>
      </c>
      <c r="AB29" s="46">
        <f>IF('Datos Generales'!AB462=0,"",'Datos Generales'!AB462)</f>
        <v>53</v>
      </c>
      <c r="AC29" s="46" t="str">
        <f>IF('Datos Generales'!AC462=0,"",'Datos Generales'!AC462)</f>
        <v/>
      </c>
      <c r="AD29" s="46" t="str">
        <f>IF('Datos Generales'!AD462=0,"",'Datos Generales'!AD462)</f>
        <v/>
      </c>
      <c r="AE29" s="46" t="str">
        <f>IF('Datos Generales'!AE462=0,"",'Datos Generales'!AE462)</f>
        <v/>
      </c>
      <c r="AF29" s="46" t="str">
        <f>IF('Datos Generales'!AF462=0,"",'Datos Generales'!AF462)</f>
        <v/>
      </c>
      <c r="AG29" s="46" t="str">
        <f>IF('Datos Generales'!AG462=0,"",'Datos Generales'!AG462)</f>
        <v/>
      </c>
      <c r="AH29" s="46" t="str">
        <f>IF('Datos Generales'!AH462=0,"",'Datos Generales'!AH462)</f>
        <v/>
      </c>
      <c r="AI29" s="46" t="str">
        <f>IF('Datos Generales'!AI462=0,"",'Datos Generales'!AI462)</f>
        <v/>
      </c>
      <c r="AJ29" s="46" t="str">
        <f>IF('Datos Generales'!AJ462=0,"",'Datos Generales'!AJ462)</f>
        <v/>
      </c>
      <c r="AK29" s="46" t="str">
        <f>IF('Datos Generales'!AK462=0,"",'Datos Generales'!AK462)</f>
        <v/>
      </c>
      <c r="AL29" s="46" t="str">
        <f>IF('Datos Generales'!AL462=0,"",'Datos Generales'!AL462)</f>
        <v/>
      </c>
      <c r="AM29" s="46" t="str">
        <f>IF('Datos Generales'!AM462=0,"",'Datos Generales'!AM462)</f>
        <v/>
      </c>
      <c r="AN29" s="46" t="str">
        <f>IF('Datos Generales'!AN462=0,"",'Datos Generales'!AN462)</f>
        <v/>
      </c>
      <c r="AO29" s="46" t="str">
        <f>IF('Datos Generales'!AO462=0,"",'Datos Generales'!AO462)</f>
        <v/>
      </c>
      <c r="AP29" s="46" t="str">
        <f>IF('Datos Generales'!AP462=0,"",'Datos Generales'!AP462)</f>
        <v/>
      </c>
      <c r="AQ29" s="46">
        <f>IF('Datos Generales'!AQ462=0,"",'Datos Generales'!AQ462)</f>
        <v>80</v>
      </c>
      <c r="AS29" s="46">
        <f>'Datos Generales'!AS462</f>
        <v>99</v>
      </c>
      <c r="AT29" s="74">
        <f t="shared" si="0"/>
        <v>-0.19191919191919193</v>
      </c>
      <c r="AV29" s="34">
        <f t="shared" si="2"/>
        <v>1.779205095643394E-4</v>
      </c>
      <c r="AW29" s="34">
        <f t="shared" si="1"/>
        <v>2.1168274956647802E-4</v>
      </c>
    </row>
    <row r="30" spans="2:49">
      <c r="B30" s="73" t="s">
        <v>313</v>
      </c>
      <c r="C30" s="46">
        <f>IF('Datos Generales'!C463=0,"",'Datos Generales'!C463)</f>
        <v>40</v>
      </c>
      <c r="D30" s="46" t="str">
        <f>IF('Datos Generales'!D463=0,"",'Datos Generales'!D463)</f>
        <v/>
      </c>
      <c r="E30" s="46">
        <f>IF('Datos Generales'!E463=0,"",'Datos Generales'!E463)</f>
        <v>241</v>
      </c>
      <c r="F30" s="46" t="str">
        <f>IF('Datos Generales'!F463=0,"",'Datos Generales'!F463)</f>
        <v/>
      </c>
      <c r="G30" s="46" t="str">
        <f>IF('Datos Generales'!G463=0,"",'Datos Generales'!G463)</f>
        <v/>
      </c>
      <c r="H30" s="46">
        <f>IF('Datos Generales'!H463=0,"",'Datos Generales'!H463)</f>
        <v>25</v>
      </c>
      <c r="I30" s="46">
        <f>IF('Datos Generales'!I463=0,"",'Datos Generales'!I463)</f>
        <v>6</v>
      </c>
      <c r="J30" s="46" t="str">
        <f>IF('Datos Generales'!J463=0,"",'Datos Generales'!J463)</f>
        <v/>
      </c>
      <c r="K30" s="46" t="str">
        <f>IF('Datos Generales'!K463=0,"",'Datos Generales'!K463)</f>
        <v/>
      </c>
      <c r="L30" s="46">
        <f>IF('Datos Generales'!L463=0,"",'Datos Generales'!L463)</f>
        <v>3</v>
      </c>
      <c r="M30" s="46" t="str">
        <f>IF('Datos Generales'!M463=0,"",'Datos Generales'!M463)</f>
        <v/>
      </c>
      <c r="N30" s="46" t="str">
        <f>IF('Datos Generales'!N463=0,"",'Datos Generales'!N463)</f>
        <v/>
      </c>
      <c r="O30" s="46" t="str">
        <f>IF('Datos Generales'!O463=0,"",'Datos Generales'!O463)</f>
        <v/>
      </c>
      <c r="P30" s="46">
        <f>IF('Datos Generales'!P463=0,"",'Datos Generales'!P463)</f>
        <v>19</v>
      </c>
      <c r="Q30" s="46" t="str">
        <f>IF('Datos Generales'!Q463=0,"",'Datos Generales'!Q463)</f>
        <v/>
      </c>
      <c r="R30" s="46">
        <f>IF('Datos Generales'!R463=0,"",'Datos Generales'!R463)</f>
        <v>139</v>
      </c>
      <c r="S30" s="46" t="str">
        <f>IF('Datos Generales'!S463=0,"",'Datos Generales'!S463)</f>
        <v/>
      </c>
      <c r="T30" s="46">
        <f>IF('Datos Generales'!T463=0,"",'Datos Generales'!T463)</f>
        <v>201</v>
      </c>
      <c r="U30" s="46" t="str">
        <f>IF('Datos Generales'!U463=0,"",'Datos Generales'!U463)</f>
        <v/>
      </c>
      <c r="V30" s="46">
        <f>IF('Datos Generales'!V463=0,"",'Datos Generales'!V463)</f>
        <v>77</v>
      </c>
      <c r="W30" s="46" t="str">
        <f>IF('Datos Generales'!W463=0,"",'Datos Generales'!W463)</f>
        <v/>
      </c>
      <c r="X30" s="46" t="str">
        <f>IF('Datos Generales'!X463=0,"",'Datos Generales'!X463)</f>
        <v/>
      </c>
      <c r="Y30" s="46">
        <f>IF('Datos Generales'!Y463=0,"",'Datos Generales'!Y463)</f>
        <v>38</v>
      </c>
      <c r="Z30" s="46" t="str">
        <f>IF('Datos Generales'!Z463=0,"",'Datos Generales'!Z463)</f>
        <v/>
      </c>
      <c r="AA30" s="46">
        <f>IF('Datos Generales'!AA463=0,"",'Datos Generales'!AA463)</f>
        <v>6</v>
      </c>
      <c r="AB30" s="46">
        <f>IF('Datos Generales'!AB463=0,"",'Datos Generales'!AB463)</f>
        <v>226</v>
      </c>
      <c r="AC30" s="46" t="str">
        <f>IF('Datos Generales'!AC463=0,"",'Datos Generales'!AC463)</f>
        <v/>
      </c>
      <c r="AD30" s="46" t="str">
        <f>IF('Datos Generales'!AD463=0,"",'Datos Generales'!AD463)</f>
        <v/>
      </c>
      <c r="AE30" s="46" t="str">
        <f>IF('Datos Generales'!AE463=0,"",'Datos Generales'!AE463)</f>
        <v/>
      </c>
      <c r="AF30" s="46" t="str">
        <f>IF('Datos Generales'!AF463=0,"",'Datos Generales'!AF463)</f>
        <v/>
      </c>
      <c r="AG30" s="46" t="str">
        <f>IF('Datos Generales'!AG463=0,"",'Datos Generales'!AG463)</f>
        <v/>
      </c>
      <c r="AH30" s="46" t="str">
        <f>IF('Datos Generales'!AH463=0,"",'Datos Generales'!AH463)</f>
        <v/>
      </c>
      <c r="AI30" s="46" t="str">
        <f>IF('Datos Generales'!AI463=0,"",'Datos Generales'!AI463)</f>
        <v/>
      </c>
      <c r="AJ30" s="46" t="str">
        <f>IF('Datos Generales'!AJ463=0,"",'Datos Generales'!AJ463)</f>
        <v/>
      </c>
      <c r="AK30" s="46" t="str">
        <f>IF('Datos Generales'!AK463=0,"",'Datos Generales'!AK463)</f>
        <v/>
      </c>
      <c r="AL30" s="46" t="str">
        <f>IF('Datos Generales'!AL463=0,"",'Datos Generales'!AL463)</f>
        <v/>
      </c>
      <c r="AM30" s="46" t="str">
        <f>IF('Datos Generales'!AM463=0,"",'Datos Generales'!AM463)</f>
        <v/>
      </c>
      <c r="AN30" s="46" t="str">
        <f>IF('Datos Generales'!AN463=0,"",'Datos Generales'!AN463)</f>
        <v/>
      </c>
      <c r="AO30" s="46" t="str">
        <f>IF('Datos Generales'!AO463=0,"",'Datos Generales'!AO463)</f>
        <v/>
      </c>
      <c r="AP30" s="46" t="str">
        <f>IF('Datos Generales'!AP463=0,"",'Datos Generales'!AP463)</f>
        <v/>
      </c>
      <c r="AQ30" s="46">
        <f>IF('Datos Generales'!AQ463=0,"",'Datos Generales'!AQ463)</f>
        <v>1021</v>
      </c>
      <c r="AS30" s="46">
        <f>'Datos Generales'!AS463</f>
        <v>1052</v>
      </c>
      <c r="AT30" s="74">
        <f t="shared" si="0"/>
        <v>-2.9467680608365021E-2</v>
      </c>
      <c r="AV30" s="34">
        <f t="shared" si="2"/>
        <v>2.2707105033148815E-3</v>
      </c>
      <c r="AW30" s="34">
        <f t="shared" si="1"/>
        <v>2.2493964903427762E-3</v>
      </c>
    </row>
    <row r="31" spans="2:49">
      <c r="B31" s="73" t="s">
        <v>314</v>
      </c>
      <c r="C31" s="46" t="str">
        <f>IF('Datos Generales'!C464=0,"",'Datos Generales'!C464)</f>
        <v/>
      </c>
      <c r="D31" s="46" t="str">
        <f>IF('Datos Generales'!D464=0,"",'Datos Generales'!D464)</f>
        <v/>
      </c>
      <c r="E31" s="46">
        <f>IF('Datos Generales'!E464=0,"",'Datos Generales'!E464)</f>
        <v>6690</v>
      </c>
      <c r="F31" s="46" t="str">
        <f>IF('Datos Generales'!F464=0,"",'Datos Generales'!F464)</f>
        <v/>
      </c>
      <c r="G31" s="46" t="str">
        <f>IF('Datos Generales'!G464=0,"",'Datos Generales'!G464)</f>
        <v/>
      </c>
      <c r="H31" s="46">
        <f>IF('Datos Generales'!H464=0,"",'Datos Generales'!H464)</f>
        <v>523</v>
      </c>
      <c r="I31" s="46">
        <f>IF('Datos Generales'!I464=0,"",'Datos Generales'!I464)</f>
        <v>1416</v>
      </c>
      <c r="J31" s="46">
        <f>IF('Datos Generales'!J464=0,"",'Datos Generales'!J464)</f>
        <v>9</v>
      </c>
      <c r="K31" s="46" t="str">
        <f>IF('Datos Generales'!K464=0,"",'Datos Generales'!K464)</f>
        <v/>
      </c>
      <c r="L31" s="46">
        <f>IF('Datos Generales'!L464=0,"",'Datos Generales'!L464)</f>
        <v>363</v>
      </c>
      <c r="M31" s="46" t="str">
        <f>IF('Datos Generales'!M464=0,"",'Datos Generales'!M464)</f>
        <v/>
      </c>
      <c r="N31" s="46" t="str">
        <f>IF('Datos Generales'!N464=0,"",'Datos Generales'!N464)</f>
        <v/>
      </c>
      <c r="O31" s="46" t="str">
        <f>IF('Datos Generales'!O464=0,"",'Datos Generales'!O464)</f>
        <v/>
      </c>
      <c r="P31" s="46">
        <f>IF('Datos Generales'!P464=0,"",'Datos Generales'!P464)</f>
        <v>999</v>
      </c>
      <c r="Q31" s="46" t="str">
        <f>IF('Datos Generales'!Q464=0,"",'Datos Generales'!Q464)</f>
        <v/>
      </c>
      <c r="R31" s="46">
        <f>IF('Datos Generales'!R464=0,"",'Datos Generales'!R464)</f>
        <v>4420</v>
      </c>
      <c r="S31" s="46" t="str">
        <f>IF('Datos Generales'!S464=0,"",'Datos Generales'!S464)</f>
        <v/>
      </c>
      <c r="T31" s="46">
        <f>IF('Datos Generales'!T464=0,"",'Datos Generales'!T464)</f>
        <v>1984</v>
      </c>
      <c r="U31" s="46" t="str">
        <f>IF('Datos Generales'!U464=0,"",'Datos Generales'!U464)</f>
        <v/>
      </c>
      <c r="V31" s="46">
        <f>IF('Datos Generales'!V464=0,"",'Datos Generales'!V464)</f>
        <v>1756</v>
      </c>
      <c r="W31" s="46" t="str">
        <f>IF('Datos Generales'!W464=0,"",'Datos Generales'!W464)</f>
        <v/>
      </c>
      <c r="X31" s="46" t="str">
        <f>IF('Datos Generales'!X464=0,"",'Datos Generales'!X464)</f>
        <v/>
      </c>
      <c r="Y31" s="46">
        <f>IF('Datos Generales'!Y464=0,"",'Datos Generales'!Y464)</f>
        <v>5468</v>
      </c>
      <c r="Z31" s="46" t="str">
        <f>IF('Datos Generales'!Z464=0,"",'Datos Generales'!Z464)</f>
        <v/>
      </c>
      <c r="AA31" s="46">
        <f>IF('Datos Generales'!AA464=0,"",'Datos Generales'!AA464)</f>
        <v>1019</v>
      </c>
      <c r="AB31" s="46">
        <f>IF('Datos Generales'!AB464=0,"",'Datos Generales'!AB464)</f>
        <v>9942</v>
      </c>
      <c r="AC31" s="46">
        <f>IF('Datos Generales'!AC464=0,"",'Datos Generales'!AC464)</f>
        <v>366</v>
      </c>
      <c r="AD31" s="46" t="str">
        <f>IF('Datos Generales'!AD464=0,"",'Datos Generales'!AD464)</f>
        <v/>
      </c>
      <c r="AE31" s="46" t="str">
        <f>IF('Datos Generales'!AE464=0,"",'Datos Generales'!AE464)</f>
        <v/>
      </c>
      <c r="AF31" s="46" t="str">
        <f>IF('Datos Generales'!AF464=0,"",'Datos Generales'!AF464)</f>
        <v/>
      </c>
      <c r="AG31" s="46" t="str">
        <f>IF('Datos Generales'!AG464=0,"",'Datos Generales'!AG464)</f>
        <v/>
      </c>
      <c r="AH31" s="46" t="str">
        <f>IF('Datos Generales'!AH464=0,"",'Datos Generales'!AH464)</f>
        <v/>
      </c>
      <c r="AI31" s="46" t="str">
        <f>IF('Datos Generales'!AI464=0,"",'Datos Generales'!AI464)</f>
        <v/>
      </c>
      <c r="AJ31" s="46" t="str">
        <f>IF('Datos Generales'!AJ464=0,"",'Datos Generales'!AJ464)</f>
        <v/>
      </c>
      <c r="AK31" s="46" t="str">
        <f>IF('Datos Generales'!AK464=0,"",'Datos Generales'!AK464)</f>
        <v/>
      </c>
      <c r="AL31" s="46" t="str">
        <f>IF('Datos Generales'!AL464=0,"",'Datos Generales'!AL464)</f>
        <v/>
      </c>
      <c r="AM31" s="46" t="str">
        <f>IF('Datos Generales'!AM464=0,"",'Datos Generales'!AM464)</f>
        <v/>
      </c>
      <c r="AN31" s="46" t="str">
        <f>IF('Datos Generales'!AN464=0,"",'Datos Generales'!AN464)</f>
        <v/>
      </c>
      <c r="AO31" s="46" t="str">
        <f>IF('Datos Generales'!AO464=0,"",'Datos Generales'!AO464)</f>
        <v/>
      </c>
      <c r="AP31" s="46" t="str">
        <f>IF('Datos Generales'!AP464=0,"",'Datos Generales'!AP464)</f>
        <v/>
      </c>
      <c r="AQ31" s="46">
        <f>IF('Datos Generales'!AQ464=0,"",'Datos Generales'!AQ464)</f>
        <v>34955</v>
      </c>
      <c r="AS31" s="46">
        <f>'Datos Generales'!AS464</f>
        <v>32692</v>
      </c>
      <c r="AT31" s="74">
        <f t="shared" si="0"/>
        <v>6.9221827970145533E-2</v>
      </c>
      <c r="AV31" s="34">
        <f t="shared" si="2"/>
        <v>7.7740142647768545E-2</v>
      </c>
      <c r="AW31" s="34">
        <f t="shared" si="1"/>
        <v>6.9902347967952513E-2</v>
      </c>
    </row>
    <row r="32" spans="2:49">
      <c r="B32" s="73" t="s">
        <v>315</v>
      </c>
      <c r="C32" s="46">
        <f>IF('Datos Generales'!C465=0,"",'Datos Generales'!C465)</f>
        <v>307</v>
      </c>
      <c r="D32" s="46" t="str">
        <f>IF('Datos Generales'!D465=0,"",'Datos Generales'!D465)</f>
        <v/>
      </c>
      <c r="E32" s="46">
        <f>IF('Datos Generales'!E465=0,"",'Datos Generales'!E465)</f>
        <v>176</v>
      </c>
      <c r="F32" s="46" t="str">
        <f>IF('Datos Generales'!F465=0,"",'Datos Generales'!F465)</f>
        <v/>
      </c>
      <c r="G32" s="46" t="str">
        <f>IF('Datos Generales'!G465=0,"",'Datos Generales'!G465)</f>
        <v/>
      </c>
      <c r="H32" s="46">
        <f>IF('Datos Generales'!H465=0,"",'Datos Generales'!H465)</f>
        <v>435</v>
      </c>
      <c r="I32" s="46">
        <f>IF('Datos Generales'!I465=0,"",'Datos Generales'!I465)</f>
        <v>696</v>
      </c>
      <c r="J32" s="46">
        <f>IF('Datos Generales'!J465=0,"",'Datos Generales'!J465)</f>
        <v>326</v>
      </c>
      <c r="K32" s="46" t="str">
        <f>IF('Datos Generales'!K465=0,"",'Datos Generales'!K465)</f>
        <v/>
      </c>
      <c r="L32" s="46">
        <f>IF('Datos Generales'!L465=0,"",'Datos Generales'!L465)</f>
        <v>19</v>
      </c>
      <c r="M32" s="46" t="str">
        <f>IF('Datos Generales'!M465=0,"",'Datos Generales'!M465)</f>
        <v/>
      </c>
      <c r="N32" s="46" t="str">
        <f>IF('Datos Generales'!N465=0,"",'Datos Generales'!N465)</f>
        <v/>
      </c>
      <c r="O32" s="46" t="str">
        <f>IF('Datos Generales'!O465=0,"",'Datos Generales'!O465)</f>
        <v/>
      </c>
      <c r="P32" s="46">
        <f>IF('Datos Generales'!P465=0,"",'Datos Generales'!P465)</f>
        <v>106</v>
      </c>
      <c r="Q32" s="46" t="str">
        <f>IF('Datos Generales'!Q465=0,"",'Datos Generales'!Q465)</f>
        <v/>
      </c>
      <c r="R32" s="46">
        <f>IF('Datos Generales'!R465=0,"",'Datos Generales'!R465)</f>
        <v>555</v>
      </c>
      <c r="S32" s="46" t="str">
        <f>IF('Datos Generales'!S465=0,"",'Datos Generales'!S465)</f>
        <v/>
      </c>
      <c r="T32" s="46">
        <f>IF('Datos Generales'!T465=0,"",'Datos Generales'!T465)</f>
        <v>2431</v>
      </c>
      <c r="U32" s="46" t="str">
        <f>IF('Datos Generales'!U465=0,"",'Datos Generales'!U465)</f>
        <v/>
      </c>
      <c r="V32" s="46">
        <f>IF('Datos Generales'!V465=0,"",'Datos Generales'!V465)</f>
        <v>352</v>
      </c>
      <c r="W32" s="46" t="str">
        <f>IF('Datos Generales'!W465=0,"",'Datos Generales'!W465)</f>
        <v/>
      </c>
      <c r="X32" s="46">
        <f>IF('Datos Generales'!X465=0,"",'Datos Generales'!X465)</f>
        <v>7</v>
      </c>
      <c r="Y32" s="46">
        <f>IF('Datos Generales'!Y465=0,"",'Datos Generales'!Y465)</f>
        <v>320</v>
      </c>
      <c r="Z32" s="46" t="str">
        <f>IF('Datos Generales'!Z465=0,"",'Datos Generales'!Z465)</f>
        <v/>
      </c>
      <c r="AA32" s="46">
        <f>IF('Datos Generales'!AA465=0,"",'Datos Generales'!AA465)</f>
        <v>17</v>
      </c>
      <c r="AB32" s="46">
        <f>IF('Datos Generales'!AB465=0,"",'Datos Generales'!AB465)</f>
        <v>525</v>
      </c>
      <c r="AC32" s="46" t="str">
        <f>IF('Datos Generales'!AC465=0,"",'Datos Generales'!AC465)</f>
        <v/>
      </c>
      <c r="AD32" s="46" t="str">
        <f>IF('Datos Generales'!AD465=0,"",'Datos Generales'!AD465)</f>
        <v/>
      </c>
      <c r="AE32" s="46" t="str">
        <f>IF('Datos Generales'!AE465=0,"",'Datos Generales'!AE465)</f>
        <v/>
      </c>
      <c r="AF32" s="46" t="str">
        <f>IF('Datos Generales'!AF465=0,"",'Datos Generales'!AF465)</f>
        <v/>
      </c>
      <c r="AG32" s="46" t="str">
        <f>IF('Datos Generales'!AG465=0,"",'Datos Generales'!AG465)</f>
        <v/>
      </c>
      <c r="AH32" s="46" t="str">
        <f>IF('Datos Generales'!AH465=0,"",'Datos Generales'!AH465)</f>
        <v/>
      </c>
      <c r="AI32" s="46" t="str">
        <f>IF('Datos Generales'!AI465=0,"",'Datos Generales'!AI465)</f>
        <v/>
      </c>
      <c r="AJ32" s="46" t="str">
        <f>IF('Datos Generales'!AJ465=0,"",'Datos Generales'!AJ465)</f>
        <v/>
      </c>
      <c r="AK32" s="46" t="str">
        <f>IF('Datos Generales'!AK465=0,"",'Datos Generales'!AK465)</f>
        <v/>
      </c>
      <c r="AL32" s="46" t="str">
        <f>IF('Datos Generales'!AL465=0,"",'Datos Generales'!AL465)</f>
        <v/>
      </c>
      <c r="AM32" s="46" t="str">
        <f>IF('Datos Generales'!AM465=0,"",'Datos Generales'!AM465)</f>
        <v/>
      </c>
      <c r="AN32" s="46" t="str">
        <f>IF('Datos Generales'!AN465=0,"",'Datos Generales'!AN465)</f>
        <v/>
      </c>
      <c r="AO32" s="46" t="str">
        <f>IF('Datos Generales'!AO465=0,"",'Datos Generales'!AO465)</f>
        <v/>
      </c>
      <c r="AP32" s="46" t="str">
        <f>IF('Datos Generales'!AP465=0,"",'Datos Generales'!AP465)</f>
        <v/>
      </c>
      <c r="AQ32" s="46">
        <f>IF('Datos Generales'!AQ465=0,"",'Datos Generales'!AQ465)</f>
        <v>6272</v>
      </c>
      <c r="AS32" s="46">
        <f>'Datos Generales'!AS465</f>
        <v>5722</v>
      </c>
      <c r="AT32" s="74">
        <f t="shared" si="0"/>
        <v>9.6120237679133247E-2</v>
      </c>
      <c r="AV32" s="34">
        <f t="shared" si="2"/>
        <v>1.3948967949844208E-2</v>
      </c>
      <c r="AW32" s="34">
        <f t="shared" si="1"/>
        <v>1.2234835283024112E-2</v>
      </c>
    </row>
    <row r="33" spans="2:49">
      <c r="B33" s="73" t="s">
        <v>316</v>
      </c>
      <c r="C33" s="46" t="str">
        <f>IF('Datos Generales'!C466=0,"",'Datos Generales'!C466)</f>
        <v/>
      </c>
      <c r="D33" s="46" t="str">
        <f>IF('Datos Generales'!D466=0,"",'Datos Generales'!D466)</f>
        <v/>
      </c>
      <c r="E33" s="46" t="str">
        <f>IF('Datos Generales'!E466=0,"",'Datos Generales'!E466)</f>
        <v/>
      </c>
      <c r="F33" s="46" t="str">
        <f>IF('Datos Generales'!F466=0,"",'Datos Generales'!F466)</f>
        <v/>
      </c>
      <c r="G33" s="46" t="str">
        <f>IF('Datos Generales'!G466=0,"",'Datos Generales'!G466)</f>
        <v/>
      </c>
      <c r="H33" s="46" t="str">
        <f>IF('Datos Generales'!H466=0,"",'Datos Generales'!H466)</f>
        <v/>
      </c>
      <c r="I33" s="46" t="str">
        <f>IF('Datos Generales'!I466=0,"",'Datos Generales'!I466)</f>
        <v/>
      </c>
      <c r="J33" s="46" t="str">
        <f>IF('Datos Generales'!J466=0,"",'Datos Generales'!J466)</f>
        <v/>
      </c>
      <c r="K33" s="46" t="str">
        <f>IF('Datos Generales'!K466=0,"",'Datos Generales'!K466)</f>
        <v/>
      </c>
      <c r="L33" s="46" t="str">
        <f>IF('Datos Generales'!L466=0,"",'Datos Generales'!L466)</f>
        <v/>
      </c>
      <c r="M33" s="46" t="str">
        <f>IF('Datos Generales'!M466=0,"",'Datos Generales'!M466)</f>
        <v/>
      </c>
      <c r="N33" s="46" t="str">
        <f>IF('Datos Generales'!N466=0,"",'Datos Generales'!N466)</f>
        <v/>
      </c>
      <c r="O33" s="46" t="str">
        <f>IF('Datos Generales'!O466=0,"",'Datos Generales'!O466)</f>
        <v/>
      </c>
      <c r="P33" s="46" t="str">
        <f>IF('Datos Generales'!P466=0,"",'Datos Generales'!P466)</f>
        <v/>
      </c>
      <c r="Q33" s="46" t="str">
        <f>IF('Datos Generales'!Q466=0,"",'Datos Generales'!Q466)</f>
        <v/>
      </c>
      <c r="R33" s="46" t="str">
        <f>IF('Datos Generales'!R466=0,"",'Datos Generales'!R466)</f>
        <v/>
      </c>
      <c r="S33" s="46" t="str">
        <f>IF('Datos Generales'!S466=0,"",'Datos Generales'!S466)</f>
        <v/>
      </c>
      <c r="T33" s="46">
        <f>IF('Datos Generales'!T466=0,"",'Datos Generales'!T466)</f>
        <v>16</v>
      </c>
      <c r="U33" s="46" t="str">
        <f>IF('Datos Generales'!U466=0,"",'Datos Generales'!U466)</f>
        <v/>
      </c>
      <c r="V33" s="46">
        <f>IF('Datos Generales'!V466=0,"",'Datos Generales'!V466)</f>
        <v>465</v>
      </c>
      <c r="W33" s="46" t="str">
        <f>IF('Datos Generales'!W466=0,"",'Datos Generales'!W466)</f>
        <v/>
      </c>
      <c r="X33" s="46" t="str">
        <f>IF('Datos Generales'!X466=0,"",'Datos Generales'!X466)</f>
        <v/>
      </c>
      <c r="Y33" s="46" t="str">
        <f>IF('Datos Generales'!Y466=0,"",'Datos Generales'!Y466)</f>
        <v/>
      </c>
      <c r="Z33" s="46" t="str">
        <f>IF('Datos Generales'!Z466=0,"",'Datos Generales'!Z466)</f>
        <v/>
      </c>
      <c r="AA33" s="46">
        <f>IF('Datos Generales'!AA466=0,"",'Datos Generales'!AA466)</f>
        <v>1</v>
      </c>
      <c r="AB33" s="46" t="str">
        <f>IF('Datos Generales'!AB466=0,"",'Datos Generales'!AB466)</f>
        <v/>
      </c>
      <c r="AC33" s="46" t="str">
        <f>IF('Datos Generales'!AC466=0,"",'Datos Generales'!AC466)</f>
        <v/>
      </c>
      <c r="AD33" s="46">
        <f>IF('Datos Generales'!AD466=0,"",'Datos Generales'!AD466)</f>
        <v>769</v>
      </c>
      <c r="AE33" s="46" t="str">
        <f>IF('Datos Generales'!AE466=0,"",'Datos Generales'!AE466)</f>
        <v/>
      </c>
      <c r="AF33" s="46" t="str">
        <f>IF('Datos Generales'!AF466=0,"",'Datos Generales'!AF466)</f>
        <v/>
      </c>
      <c r="AG33" s="46" t="str">
        <f>IF('Datos Generales'!AG466=0,"",'Datos Generales'!AG466)</f>
        <v/>
      </c>
      <c r="AH33" s="46" t="str">
        <f>IF('Datos Generales'!AH466=0,"",'Datos Generales'!AH466)</f>
        <v/>
      </c>
      <c r="AI33" s="46" t="str">
        <f>IF('Datos Generales'!AI466=0,"",'Datos Generales'!AI466)</f>
        <v/>
      </c>
      <c r="AJ33" s="46" t="str">
        <f>IF('Datos Generales'!AJ466=0,"",'Datos Generales'!AJ466)</f>
        <v/>
      </c>
      <c r="AK33" s="46" t="str">
        <f>IF('Datos Generales'!AK466=0,"",'Datos Generales'!AK466)</f>
        <v/>
      </c>
      <c r="AL33" s="46" t="str">
        <f>IF('Datos Generales'!AL466=0,"",'Datos Generales'!AL466)</f>
        <v/>
      </c>
      <c r="AM33" s="46" t="str">
        <f>IF('Datos Generales'!AM466=0,"",'Datos Generales'!AM466)</f>
        <v/>
      </c>
      <c r="AN33" s="46" t="str">
        <f>IF('Datos Generales'!AN466=0,"",'Datos Generales'!AN466)</f>
        <v/>
      </c>
      <c r="AO33" s="46" t="str">
        <f>IF('Datos Generales'!AO466=0,"",'Datos Generales'!AO466)</f>
        <v/>
      </c>
      <c r="AP33" s="46" t="str">
        <f>IF('Datos Generales'!AP466=0,"",'Datos Generales'!AP466)</f>
        <v/>
      </c>
      <c r="AQ33" s="46">
        <f>IF('Datos Generales'!AQ466=0,"",'Datos Generales'!AQ466)</f>
        <v>1251</v>
      </c>
      <c r="AS33" s="46">
        <f>'Datos Generales'!AS466</f>
        <v>1581</v>
      </c>
      <c r="AT33" s="74">
        <f t="shared" si="0"/>
        <v>-0.20872865275142316</v>
      </c>
      <c r="AV33" s="34">
        <f t="shared" si="2"/>
        <v>2.7822319683123574E-3</v>
      </c>
      <c r="AW33" s="34">
        <f t="shared" si="1"/>
        <v>3.3805093642889062E-3</v>
      </c>
    </row>
    <row r="34" spans="2:49">
      <c r="B34" s="73" t="s">
        <v>317</v>
      </c>
      <c r="C34" s="46">
        <f>IF('Datos Generales'!C467=0,"",'Datos Generales'!C467)</f>
        <v>1577</v>
      </c>
      <c r="D34" s="46" t="str">
        <f>IF('Datos Generales'!D467=0,"",'Datos Generales'!D467)</f>
        <v/>
      </c>
      <c r="E34" s="46">
        <f>IF('Datos Generales'!E467=0,"",'Datos Generales'!E467)</f>
        <v>77</v>
      </c>
      <c r="F34" s="46">
        <f>IF('Datos Generales'!F467=0,"",'Datos Generales'!F467)</f>
        <v>7214</v>
      </c>
      <c r="G34" s="46" t="str">
        <f>IF('Datos Generales'!G467=0,"",'Datos Generales'!G467)</f>
        <v/>
      </c>
      <c r="H34" s="46">
        <f>IF('Datos Generales'!H467=0,"",'Datos Generales'!H467)</f>
        <v>601</v>
      </c>
      <c r="I34" s="46">
        <f>IF('Datos Generales'!I467=0,"",'Datos Generales'!I467)</f>
        <v>266</v>
      </c>
      <c r="J34" s="46">
        <f>IF('Datos Generales'!J467=0,"",'Datos Generales'!J467)</f>
        <v>1488</v>
      </c>
      <c r="K34" s="46" t="str">
        <f>IF('Datos Generales'!K467=0,"",'Datos Generales'!K467)</f>
        <v/>
      </c>
      <c r="L34" s="46">
        <f>IF('Datos Generales'!L467=0,"",'Datos Generales'!L467)</f>
        <v>33</v>
      </c>
      <c r="M34" s="46" t="str">
        <f>IF('Datos Generales'!M467=0,"",'Datos Generales'!M467)</f>
        <v/>
      </c>
      <c r="N34" s="46" t="str">
        <f>IF('Datos Generales'!N467=0,"",'Datos Generales'!N467)</f>
        <v/>
      </c>
      <c r="O34" s="46" t="str">
        <f>IF('Datos Generales'!O467=0,"",'Datos Generales'!O467)</f>
        <v/>
      </c>
      <c r="P34" s="46">
        <f>IF('Datos Generales'!P467=0,"",'Datos Generales'!P467)</f>
        <v>229</v>
      </c>
      <c r="Q34" s="46" t="str">
        <f>IF('Datos Generales'!Q467=0,"",'Datos Generales'!Q467)</f>
        <v/>
      </c>
      <c r="R34" s="46">
        <f>IF('Datos Generales'!R467=0,"",'Datos Generales'!R467)</f>
        <v>270</v>
      </c>
      <c r="S34" s="46" t="str">
        <f>IF('Datos Generales'!S467=0,"",'Datos Generales'!S467)</f>
        <v/>
      </c>
      <c r="T34" s="46">
        <f>IF('Datos Generales'!T467=0,"",'Datos Generales'!T467)</f>
        <v>322</v>
      </c>
      <c r="U34" s="46" t="str">
        <f>IF('Datos Generales'!U467=0,"",'Datos Generales'!U467)</f>
        <v/>
      </c>
      <c r="V34" s="46">
        <f>IF('Datos Generales'!V467=0,"",'Datos Generales'!V467)</f>
        <v>93.000000000000014</v>
      </c>
      <c r="W34" s="46" t="str">
        <f>IF('Datos Generales'!W467=0,"",'Datos Generales'!W467)</f>
        <v/>
      </c>
      <c r="X34" s="46">
        <f>IF('Datos Generales'!X467=0,"",'Datos Generales'!X467)</f>
        <v>2</v>
      </c>
      <c r="Y34" s="46">
        <f>IF('Datos Generales'!Y467=0,"",'Datos Generales'!Y467)</f>
        <v>522</v>
      </c>
      <c r="Z34" s="46" t="str">
        <f>IF('Datos Generales'!Z467=0,"",'Datos Generales'!Z467)</f>
        <v/>
      </c>
      <c r="AA34" s="46">
        <f>IF('Datos Generales'!AA467=0,"",'Datos Generales'!AA467)</f>
        <v>4</v>
      </c>
      <c r="AB34" s="46">
        <f>IF('Datos Generales'!AB467=0,"",'Datos Generales'!AB467)</f>
        <v>214</v>
      </c>
      <c r="AC34" s="46">
        <f>IF('Datos Generales'!AC467=0,"",'Datos Generales'!AC467)</f>
        <v>2</v>
      </c>
      <c r="AD34" s="46" t="str">
        <f>IF('Datos Generales'!AD467=0,"",'Datos Generales'!AD467)</f>
        <v/>
      </c>
      <c r="AE34" s="46" t="str">
        <f>IF('Datos Generales'!AE467=0,"",'Datos Generales'!AE467)</f>
        <v/>
      </c>
      <c r="AF34" s="46" t="str">
        <f>IF('Datos Generales'!AF467=0,"",'Datos Generales'!AF467)</f>
        <v/>
      </c>
      <c r="AG34" s="46" t="str">
        <f>IF('Datos Generales'!AG467=0,"",'Datos Generales'!AG467)</f>
        <v/>
      </c>
      <c r="AH34" s="46" t="str">
        <f>IF('Datos Generales'!AH467=0,"",'Datos Generales'!AH467)</f>
        <v/>
      </c>
      <c r="AI34" s="46" t="str">
        <f>IF('Datos Generales'!AI467=0,"",'Datos Generales'!AI467)</f>
        <v/>
      </c>
      <c r="AJ34" s="46" t="str">
        <f>IF('Datos Generales'!AJ467=0,"",'Datos Generales'!AJ467)</f>
        <v/>
      </c>
      <c r="AK34" s="46" t="str">
        <f>IF('Datos Generales'!AK467=0,"",'Datos Generales'!AK467)</f>
        <v/>
      </c>
      <c r="AL34" s="46" t="str">
        <f>IF('Datos Generales'!AL467=0,"",'Datos Generales'!AL467)</f>
        <v/>
      </c>
      <c r="AM34" s="46" t="str">
        <f>IF('Datos Generales'!AM467=0,"",'Datos Generales'!AM467)</f>
        <v/>
      </c>
      <c r="AN34" s="46" t="str">
        <f>IF('Datos Generales'!AN467=0,"",'Datos Generales'!AN467)</f>
        <v/>
      </c>
      <c r="AO34" s="46" t="str">
        <f>IF('Datos Generales'!AO467=0,"",'Datos Generales'!AO467)</f>
        <v/>
      </c>
      <c r="AP34" s="46" t="str">
        <f>IF('Datos Generales'!AP467=0,"",'Datos Generales'!AP467)</f>
        <v/>
      </c>
      <c r="AQ34" s="46">
        <f>IF('Datos Generales'!AQ467=0,"",'Datos Generales'!AQ467)</f>
        <v>12914</v>
      </c>
      <c r="AS34" s="46">
        <f>'Datos Generales'!AS467</f>
        <v>13284</v>
      </c>
      <c r="AT34" s="74">
        <f t="shared" si="0"/>
        <v>-2.7853056308340896E-2</v>
      </c>
      <c r="AV34" s="34">
        <f t="shared" si="2"/>
        <v>2.8720818256423485E-2</v>
      </c>
      <c r="AW34" s="34">
        <f t="shared" si="1"/>
        <v>2.8403976214556502E-2</v>
      </c>
    </row>
    <row r="35" spans="2:49">
      <c r="B35" s="73" t="s">
        <v>318</v>
      </c>
      <c r="C35" s="46" t="str">
        <f>IF('Datos Generales'!C468=0,"",'Datos Generales'!C468)</f>
        <v/>
      </c>
      <c r="D35" s="46" t="str">
        <f>IF('Datos Generales'!D468=0,"",'Datos Generales'!D468)</f>
        <v/>
      </c>
      <c r="E35" s="46">
        <f>IF('Datos Generales'!E468=0,"",'Datos Generales'!E468)</f>
        <v>4740</v>
      </c>
      <c r="F35" s="46" t="str">
        <f>IF('Datos Generales'!F468=0,"",'Datos Generales'!F468)</f>
        <v/>
      </c>
      <c r="G35" s="46" t="str">
        <f>IF('Datos Generales'!G468=0,"",'Datos Generales'!G468)</f>
        <v/>
      </c>
      <c r="H35" s="46" t="str">
        <f>IF('Datos Generales'!H468=0,"",'Datos Generales'!H468)</f>
        <v/>
      </c>
      <c r="I35" s="46">
        <f>IF('Datos Generales'!I468=0,"",'Datos Generales'!I468)</f>
        <v>396</v>
      </c>
      <c r="J35" s="46" t="str">
        <f>IF('Datos Generales'!J468=0,"",'Datos Generales'!J468)</f>
        <v/>
      </c>
      <c r="K35" s="46" t="str">
        <f>IF('Datos Generales'!K468=0,"",'Datos Generales'!K468)</f>
        <v/>
      </c>
      <c r="L35" s="46">
        <f>IF('Datos Generales'!L468=0,"",'Datos Generales'!L468)</f>
        <v>639</v>
      </c>
      <c r="M35" s="46" t="str">
        <f>IF('Datos Generales'!M468=0,"",'Datos Generales'!M468)</f>
        <v/>
      </c>
      <c r="N35" s="46" t="str">
        <f>IF('Datos Generales'!N468=0,"",'Datos Generales'!N468)</f>
        <v/>
      </c>
      <c r="O35" s="46" t="str">
        <f>IF('Datos Generales'!O468=0,"",'Datos Generales'!O468)</f>
        <v/>
      </c>
      <c r="P35" s="46">
        <f>IF('Datos Generales'!P468=0,"",'Datos Generales'!P468)</f>
        <v>4</v>
      </c>
      <c r="Q35" s="46" t="str">
        <f>IF('Datos Generales'!Q468=0,"",'Datos Generales'!Q468)</f>
        <v/>
      </c>
      <c r="R35" s="46">
        <f>IF('Datos Generales'!R468=0,"",'Datos Generales'!R468)</f>
        <v>124</v>
      </c>
      <c r="S35" s="46" t="str">
        <f>IF('Datos Generales'!S468=0,"",'Datos Generales'!S468)</f>
        <v/>
      </c>
      <c r="T35" s="46">
        <f>IF('Datos Generales'!T468=0,"",'Datos Generales'!T468)</f>
        <v>2448</v>
      </c>
      <c r="U35" s="46" t="str">
        <f>IF('Datos Generales'!U468=0,"",'Datos Generales'!U468)</f>
        <v/>
      </c>
      <c r="V35" s="46">
        <f>IF('Datos Generales'!V468=0,"",'Datos Generales'!V468)</f>
        <v>918</v>
      </c>
      <c r="W35" s="46" t="str">
        <f>IF('Datos Generales'!W468=0,"",'Datos Generales'!W468)</f>
        <v/>
      </c>
      <c r="X35" s="46" t="str">
        <f>IF('Datos Generales'!X468=0,"",'Datos Generales'!X468)</f>
        <v/>
      </c>
      <c r="Y35" s="46">
        <f>IF('Datos Generales'!Y468=0,"",'Datos Generales'!Y468)</f>
        <v>3855</v>
      </c>
      <c r="Z35" s="46" t="str">
        <f>IF('Datos Generales'!Z468=0,"",'Datos Generales'!Z468)</f>
        <v/>
      </c>
      <c r="AA35" s="46">
        <f>IF('Datos Generales'!AA468=0,"",'Datos Generales'!AA468)</f>
        <v>427</v>
      </c>
      <c r="AB35" s="46">
        <f>IF('Datos Generales'!AB468=0,"",'Datos Generales'!AB468)</f>
        <v>636</v>
      </c>
      <c r="AC35" s="46">
        <f>IF('Datos Generales'!AC468=0,"",'Datos Generales'!AC468)</f>
        <v>52</v>
      </c>
      <c r="AD35" s="46" t="str">
        <f>IF('Datos Generales'!AD468=0,"",'Datos Generales'!AD468)</f>
        <v/>
      </c>
      <c r="AE35" s="46" t="str">
        <f>IF('Datos Generales'!AE468=0,"",'Datos Generales'!AE468)</f>
        <v/>
      </c>
      <c r="AF35" s="46" t="str">
        <f>IF('Datos Generales'!AF468=0,"",'Datos Generales'!AF468)</f>
        <v/>
      </c>
      <c r="AG35" s="46" t="str">
        <f>IF('Datos Generales'!AG468=0,"",'Datos Generales'!AG468)</f>
        <v/>
      </c>
      <c r="AH35" s="46" t="str">
        <f>IF('Datos Generales'!AH468=0,"",'Datos Generales'!AH468)</f>
        <v/>
      </c>
      <c r="AI35" s="46" t="str">
        <f>IF('Datos Generales'!AI468=0,"",'Datos Generales'!AI468)</f>
        <v/>
      </c>
      <c r="AJ35" s="46" t="str">
        <f>IF('Datos Generales'!AJ468=0,"",'Datos Generales'!AJ468)</f>
        <v/>
      </c>
      <c r="AK35" s="46" t="str">
        <f>IF('Datos Generales'!AK468=0,"",'Datos Generales'!AK468)</f>
        <v/>
      </c>
      <c r="AL35" s="46" t="str">
        <f>IF('Datos Generales'!AL468=0,"",'Datos Generales'!AL468)</f>
        <v/>
      </c>
      <c r="AM35" s="46" t="str">
        <f>IF('Datos Generales'!AM468=0,"",'Datos Generales'!AM468)</f>
        <v/>
      </c>
      <c r="AN35" s="46" t="str">
        <f>IF('Datos Generales'!AN468=0,"",'Datos Generales'!AN468)</f>
        <v/>
      </c>
      <c r="AO35" s="46" t="str">
        <f>IF('Datos Generales'!AO468=0,"",'Datos Generales'!AO468)</f>
        <v/>
      </c>
      <c r="AP35" s="46" t="str">
        <f>IF('Datos Generales'!AP468=0,"",'Datos Generales'!AP468)</f>
        <v/>
      </c>
      <c r="AQ35" s="46">
        <f>IF('Datos Generales'!AQ468=0,"",'Datos Generales'!AQ468)</f>
        <v>14239</v>
      </c>
      <c r="AS35" s="46">
        <f>'Datos Generales'!AS468</f>
        <v>14757</v>
      </c>
      <c r="AT35" s="74">
        <f t="shared" si="0"/>
        <v>-3.5101985498407484E-2</v>
      </c>
      <c r="AV35" s="34">
        <f t="shared" si="2"/>
        <v>3.1667626696082855E-2</v>
      </c>
      <c r="AW35" s="34">
        <f t="shared" si="1"/>
        <v>3.155355894295471E-2</v>
      </c>
    </row>
    <row r="36" spans="2:49">
      <c r="B36" s="73" t="s">
        <v>319</v>
      </c>
      <c r="C36" s="46" t="str">
        <f>IF('Datos Generales'!C469=0,"",'Datos Generales'!C469)</f>
        <v/>
      </c>
      <c r="D36" s="46" t="str">
        <f>IF('Datos Generales'!D469=0,"",'Datos Generales'!D469)</f>
        <v/>
      </c>
      <c r="E36" s="46">
        <f>IF('Datos Generales'!E469=0,"",'Datos Generales'!E469)</f>
        <v>16</v>
      </c>
      <c r="F36" s="46" t="str">
        <f>IF('Datos Generales'!F469=0,"",'Datos Generales'!F469)</f>
        <v/>
      </c>
      <c r="G36" s="46">
        <f>IF('Datos Generales'!G469=0,"",'Datos Generales'!G469)</f>
        <v>5</v>
      </c>
      <c r="H36" s="46" t="str">
        <f>IF('Datos Generales'!H469=0,"",'Datos Generales'!H469)</f>
        <v/>
      </c>
      <c r="I36" s="46" t="str">
        <f>IF('Datos Generales'!I469=0,"",'Datos Generales'!I469)</f>
        <v/>
      </c>
      <c r="J36" s="46" t="str">
        <f>IF('Datos Generales'!J469=0,"",'Datos Generales'!J469)</f>
        <v/>
      </c>
      <c r="K36" s="46" t="str">
        <f>IF('Datos Generales'!K469=0,"",'Datos Generales'!K469)</f>
        <v/>
      </c>
      <c r="L36" s="46" t="str">
        <f>IF('Datos Generales'!L469=0,"",'Datos Generales'!L469)</f>
        <v/>
      </c>
      <c r="M36" s="46">
        <f>IF('Datos Generales'!M469=0,"",'Datos Generales'!M469)</f>
        <v>171</v>
      </c>
      <c r="N36" s="46" t="str">
        <f>IF('Datos Generales'!N469=0,"",'Datos Generales'!N469)</f>
        <v/>
      </c>
      <c r="O36" s="46" t="str">
        <f>IF('Datos Generales'!O469=0,"",'Datos Generales'!O469)</f>
        <v/>
      </c>
      <c r="P36" s="46">
        <f>IF('Datos Generales'!P469=0,"",'Datos Generales'!P469)</f>
        <v>209</v>
      </c>
      <c r="Q36" s="46" t="str">
        <f>IF('Datos Generales'!Q469=0,"",'Datos Generales'!Q469)</f>
        <v/>
      </c>
      <c r="R36" s="46" t="str">
        <f>IF('Datos Generales'!R469=0,"",'Datos Generales'!R469)</f>
        <v/>
      </c>
      <c r="S36" s="46" t="str">
        <f>IF('Datos Generales'!S469=0,"",'Datos Generales'!S469)</f>
        <v/>
      </c>
      <c r="T36" s="46" t="str">
        <f>IF('Datos Generales'!T469=0,"",'Datos Generales'!T469)</f>
        <v/>
      </c>
      <c r="U36" s="46">
        <f>IF('Datos Generales'!U469=0,"",'Datos Generales'!U469)</f>
        <v>11</v>
      </c>
      <c r="V36" s="46">
        <f>IF('Datos Generales'!V469=0,"",'Datos Generales'!V469)</f>
        <v>8</v>
      </c>
      <c r="W36" s="46">
        <f>IF('Datos Generales'!W469=0,"",'Datos Generales'!W469)</f>
        <v>16</v>
      </c>
      <c r="X36" s="46" t="str">
        <f>IF('Datos Generales'!X469=0,"",'Datos Generales'!X469)</f>
        <v/>
      </c>
      <c r="Y36" s="46">
        <f>IF('Datos Generales'!Y469=0,"",'Datos Generales'!Y469)</f>
        <v>11</v>
      </c>
      <c r="Z36" s="46" t="str">
        <f>IF('Datos Generales'!Z469=0,"",'Datos Generales'!Z469)</f>
        <v/>
      </c>
      <c r="AA36" s="46" t="str">
        <f>IF('Datos Generales'!AA469=0,"",'Datos Generales'!AA469)</f>
        <v/>
      </c>
      <c r="AB36" s="46" t="str">
        <f>IF('Datos Generales'!AB469=0,"",'Datos Generales'!AB469)</f>
        <v/>
      </c>
      <c r="AC36" s="46" t="str">
        <f>IF('Datos Generales'!AC469=0,"",'Datos Generales'!AC469)</f>
        <v/>
      </c>
      <c r="AD36" s="46" t="str">
        <f>IF('Datos Generales'!AD469=0,"",'Datos Generales'!AD469)</f>
        <v/>
      </c>
      <c r="AE36" s="46" t="str">
        <f>IF('Datos Generales'!AE469=0,"",'Datos Generales'!AE469)</f>
        <v/>
      </c>
      <c r="AF36" s="46" t="str">
        <f>IF('Datos Generales'!AF469=0,"",'Datos Generales'!AF469)</f>
        <v/>
      </c>
      <c r="AG36" s="46" t="str">
        <f>IF('Datos Generales'!AG469=0,"",'Datos Generales'!AG469)</f>
        <v/>
      </c>
      <c r="AH36" s="46" t="str">
        <f>IF('Datos Generales'!AH469=0,"",'Datos Generales'!AH469)</f>
        <v/>
      </c>
      <c r="AI36" s="46" t="str">
        <f>IF('Datos Generales'!AI469=0,"",'Datos Generales'!AI469)</f>
        <v/>
      </c>
      <c r="AJ36" s="46" t="str">
        <f>IF('Datos Generales'!AJ469=0,"",'Datos Generales'!AJ469)</f>
        <v/>
      </c>
      <c r="AK36" s="46" t="str">
        <f>IF('Datos Generales'!AK469=0,"",'Datos Generales'!AK469)</f>
        <v/>
      </c>
      <c r="AL36" s="46" t="str">
        <f>IF('Datos Generales'!AL469=0,"",'Datos Generales'!AL469)</f>
        <v/>
      </c>
      <c r="AM36" s="46" t="str">
        <f>IF('Datos Generales'!AM469=0,"",'Datos Generales'!AM469)</f>
        <v/>
      </c>
      <c r="AN36" s="46" t="str">
        <f>IF('Datos Generales'!AN469=0,"",'Datos Generales'!AN469)</f>
        <v/>
      </c>
      <c r="AO36" s="46" t="str">
        <f>IF('Datos Generales'!AO469=0,"",'Datos Generales'!AO469)</f>
        <v/>
      </c>
      <c r="AP36" s="46" t="str">
        <f>IF('Datos Generales'!AP469=0,"",'Datos Generales'!AP469)</f>
        <v/>
      </c>
      <c r="AQ36" s="46">
        <f>IF('Datos Generales'!AQ469=0,"",'Datos Generales'!AQ469)</f>
        <v>447</v>
      </c>
      <c r="AS36" s="46">
        <f>'Datos Generales'!AS469</f>
        <v>492</v>
      </c>
      <c r="AT36" s="74">
        <f t="shared" si="0"/>
        <v>-9.1463414634146312E-2</v>
      </c>
      <c r="AV36" s="34">
        <f t="shared" si="2"/>
        <v>9.9413084719074635E-4</v>
      </c>
      <c r="AW36" s="34">
        <f t="shared" si="1"/>
        <v>1.0519991190576484E-3</v>
      </c>
    </row>
    <row r="37" spans="2:49">
      <c r="B37" s="73" t="s">
        <v>320</v>
      </c>
      <c r="C37" s="46">
        <f>IF('Datos Generales'!C470=0,"",'Datos Generales'!C470)</f>
        <v>1</v>
      </c>
      <c r="D37" s="46" t="str">
        <f>IF('Datos Generales'!D470=0,"",'Datos Generales'!D470)</f>
        <v/>
      </c>
      <c r="E37" s="46">
        <f>IF('Datos Generales'!E470=0,"",'Datos Generales'!E470)</f>
        <v>25</v>
      </c>
      <c r="F37" s="46" t="str">
        <f>IF('Datos Generales'!F470=0,"",'Datos Generales'!F470)</f>
        <v/>
      </c>
      <c r="G37" s="46" t="str">
        <f>IF('Datos Generales'!G470=0,"",'Datos Generales'!G470)</f>
        <v/>
      </c>
      <c r="H37" s="46">
        <f>IF('Datos Generales'!H470=0,"",'Datos Generales'!H470)</f>
        <v>35</v>
      </c>
      <c r="I37" s="46">
        <f>IF('Datos Generales'!I470=0,"",'Datos Generales'!I470)</f>
        <v>3</v>
      </c>
      <c r="J37" s="46">
        <f>IF('Datos Generales'!J470=0,"",'Datos Generales'!J470)</f>
        <v>52</v>
      </c>
      <c r="K37" s="46" t="str">
        <f>IF('Datos Generales'!K470=0,"",'Datos Generales'!K470)</f>
        <v/>
      </c>
      <c r="L37" s="46" t="str">
        <f>IF('Datos Generales'!L470=0,"",'Datos Generales'!L470)</f>
        <v/>
      </c>
      <c r="M37" s="46" t="str">
        <f>IF('Datos Generales'!M470=0,"",'Datos Generales'!M470)</f>
        <v/>
      </c>
      <c r="N37" s="46" t="str">
        <f>IF('Datos Generales'!N470=0,"",'Datos Generales'!N470)</f>
        <v/>
      </c>
      <c r="O37" s="46" t="str">
        <f>IF('Datos Generales'!O470=0,"",'Datos Generales'!O470)</f>
        <v/>
      </c>
      <c r="P37" s="46">
        <f>IF('Datos Generales'!P470=0,"",'Datos Generales'!P470)</f>
        <v>203</v>
      </c>
      <c r="Q37" s="46" t="str">
        <f>IF('Datos Generales'!Q470=0,"",'Datos Generales'!Q470)</f>
        <v/>
      </c>
      <c r="R37" s="46">
        <f>IF('Datos Generales'!R470=0,"",'Datos Generales'!R470)</f>
        <v>4</v>
      </c>
      <c r="S37" s="46" t="str">
        <f>IF('Datos Generales'!S470=0,"",'Datos Generales'!S470)</f>
        <v/>
      </c>
      <c r="T37" s="46" t="str">
        <f>IF('Datos Generales'!T470=0,"",'Datos Generales'!T470)</f>
        <v/>
      </c>
      <c r="U37" s="46" t="str">
        <f>IF('Datos Generales'!U470=0,"",'Datos Generales'!U470)</f>
        <v/>
      </c>
      <c r="V37" s="46" t="str">
        <f>IF('Datos Generales'!V470=0,"",'Datos Generales'!V470)</f>
        <v/>
      </c>
      <c r="W37" s="46" t="str">
        <f>IF('Datos Generales'!W470=0,"",'Datos Generales'!W470)</f>
        <v/>
      </c>
      <c r="X37" s="46" t="str">
        <f>IF('Datos Generales'!X470=0,"",'Datos Generales'!X470)</f>
        <v/>
      </c>
      <c r="Y37" s="46" t="str">
        <f>IF('Datos Generales'!Y470=0,"",'Datos Generales'!Y470)</f>
        <v/>
      </c>
      <c r="Z37" s="46" t="str">
        <f>IF('Datos Generales'!Z470=0,"",'Datos Generales'!Z470)</f>
        <v/>
      </c>
      <c r="AA37" s="46" t="str">
        <f>IF('Datos Generales'!AA470=0,"",'Datos Generales'!AA470)</f>
        <v/>
      </c>
      <c r="AB37" s="46">
        <f>IF('Datos Generales'!AB470=0,"",'Datos Generales'!AB470)</f>
        <v>2</v>
      </c>
      <c r="AC37" s="46" t="str">
        <f>IF('Datos Generales'!AC470=0,"",'Datos Generales'!AC470)</f>
        <v/>
      </c>
      <c r="AD37" s="46" t="str">
        <f>IF('Datos Generales'!AD470=0,"",'Datos Generales'!AD470)</f>
        <v/>
      </c>
      <c r="AE37" s="46" t="str">
        <f>IF('Datos Generales'!AE470=0,"",'Datos Generales'!AE470)</f>
        <v/>
      </c>
      <c r="AF37" s="46" t="str">
        <f>IF('Datos Generales'!AF470=0,"",'Datos Generales'!AF470)</f>
        <v/>
      </c>
      <c r="AG37" s="46" t="str">
        <f>IF('Datos Generales'!AG470=0,"",'Datos Generales'!AG470)</f>
        <v/>
      </c>
      <c r="AH37" s="46" t="str">
        <f>IF('Datos Generales'!AH470=0,"",'Datos Generales'!AH470)</f>
        <v/>
      </c>
      <c r="AI37" s="46" t="str">
        <f>IF('Datos Generales'!AI470=0,"",'Datos Generales'!AI470)</f>
        <v/>
      </c>
      <c r="AJ37" s="46" t="str">
        <f>IF('Datos Generales'!AJ470=0,"",'Datos Generales'!AJ470)</f>
        <v/>
      </c>
      <c r="AK37" s="46" t="str">
        <f>IF('Datos Generales'!AK470=0,"",'Datos Generales'!AK470)</f>
        <v/>
      </c>
      <c r="AL37" s="46" t="str">
        <f>IF('Datos Generales'!AL470=0,"",'Datos Generales'!AL470)</f>
        <v/>
      </c>
      <c r="AM37" s="46" t="str">
        <f>IF('Datos Generales'!AM470=0,"",'Datos Generales'!AM470)</f>
        <v/>
      </c>
      <c r="AN37" s="46" t="str">
        <f>IF('Datos Generales'!AN470=0,"",'Datos Generales'!AN470)</f>
        <v/>
      </c>
      <c r="AO37" s="46" t="str">
        <f>IF('Datos Generales'!AO470=0,"",'Datos Generales'!AO470)</f>
        <v/>
      </c>
      <c r="AP37" s="46" t="str">
        <f>IF('Datos Generales'!AP470=0,"",'Datos Generales'!AP470)</f>
        <v/>
      </c>
      <c r="AQ37" s="46">
        <f>IF('Datos Generales'!AQ470=0,"",'Datos Generales'!AQ470)</f>
        <v>325</v>
      </c>
      <c r="AS37" s="46">
        <f>'Datos Generales'!AS470</f>
        <v>311</v>
      </c>
      <c r="AT37" s="74">
        <f t="shared" si="0"/>
        <v>4.5016077170418001E-2</v>
      </c>
      <c r="AV37" s="34">
        <f t="shared" si="2"/>
        <v>7.2280207010512877E-4</v>
      </c>
      <c r="AW37" s="34">
        <f t="shared" si="1"/>
        <v>6.6498318298156226E-4</v>
      </c>
    </row>
    <row r="38" spans="2:49">
      <c r="B38" s="73" t="s">
        <v>321</v>
      </c>
      <c r="C38" s="46" t="str">
        <f>IF('Datos Generales'!C471=0,"",'Datos Generales'!C471)</f>
        <v/>
      </c>
      <c r="D38" s="46" t="str">
        <f>IF('Datos Generales'!D471=0,"",'Datos Generales'!D471)</f>
        <v/>
      </c>
      <c r="E38" s="46" t="str">
        <f>IF('Datos Generales'!E471=0,"",'Datos Generales'!E471)</f>
        <v/>
      </c>
      <c r="F38" s="46" t="str">
        <f>IF('Datos Generales'!F471=0,"",'Datos Generales'!F471)</f>
        <v/>
      </c>
      <c r="G38" s="46">
        <f>IF('Datos Generales'!G471=0,"",'Datos Generales'!G471)</f>
        <v>30</v>
      </c>
      <c r="H38" s="46" t="str">
        <f>IF('Datos Generales'!H471=0,"",'Datos Generales'!H471)</f>
        <v/>
      </c>
      <c r="I38" s="46" t="str">
        <f>IF('Datos Generales'!I471=0,"",'Datos Generales'!I471)</f>
        <v/>
      </c>
      <c r="J38" s="46" t="str">
        <f>IF('Datos Generales'!J471=0,"",'Datos Generales'!J471)</f>
        <v/>
      </c>
      <c r="K38" s="46">
        <f>IF('Datos Generales'!K471=0,"",'Datos Generales'!K471)</f>
        <v>118</v>
      </c>
      <c r="L38" s="46" t="str">
        <f>IF('Datos Generales'!L471=0,"",'Datos Generales'!L471)</f>
        <v/>
      </c>
      <c r="M38" s="46">
        <f>IF('Datos Generales'!M471=0,"",'Datos Generales'!M471)</f>
        <v>1223</v>
      </c>
      <c r="N38" s="46" t="str">
        <f>IF('Datos Generales'!N471=0,"",'Datos Generales'!N471)</f>
        <v/>
      </c>
      <c r="O38" s="46" t="str">
        <f>IF('Datos Generales'!O471=0,"",'Datos Generales'!O471)</f>
        <v/>
      </c>
      <c r="P38" s="46" t="str">
        <f>IF('Datos Generales'!P471=0,"",'Datos Generales'!P471)</f>
        <v/>
      </c>
      <c r="Q38" s="46" t="str">
        <f>IF('Datos Generales'!Q471=0,"",'Datos Generales'!Q471)</f>
        <v/>
      </c>
      <c r="R38" s="46" t="str">
        <f>IF('Datos Generales'!R471=0,"",'Datos Generales'!R471)</f>
        <v/>
      </c>
      <c r="S38" s="46" t="str">
        <f>IF('Datos Generales'!S471=0,"",'Datos Generales'!S471)</f>
        <v/>
      </c>
      <c r="T38" s="46" t="str">
        <f>IF('Datos Generales'!T471=0,"",'Datos Generales'!T471)</f>
        <v/>
      </c>
      <c r="U38" s="46">
        <f>IF('Datos Generales'!U471=0,"",'Datos Generales'!U471)</f>
        <v>53</v>
      </c>
      <c r="V38" s="46" t="str">
        <f>IF('Datos Generales'!V471=0,"",'Datos Generales'!V471)</f>
        <v/>
      </c>
      <c r="W38" s="46">
        <f>IF('Datos Generales'!W471=0,"",'Datos Generales'!W471)</f>
        <v>86</v>
      </c>
      <c r="X38" s="46" t="str">
        <f>IF('Datos Generales'!X471=0,"",'Datos Generales'!X471)</f>
        <v/>
      </c>
      <c r="Y38" s="46" t="str">
        <f>IF('Datos Generales'!Y471=0,"",'Datos Generales'!Y471)</f>
        <v/>
      </c>
      <c r="Z38" s="46" t="str">
        <f>IF('Datos Generales'!Z471=0,"",'Datos Generales'!Z471)</f>
        <v/>
      </c>
      <c r="AA38" s="46" t="str">
        <f>IF('Datos Generales'!AA471=0,"",'Datos Generales'!AA471)</f>
        <v/>
      </c>
      <c r="AB38" s="46" t="str">
        <f>IF('Datos Generales'!AB471=0,"",'Datos Generales'!AB471)</f>
        <v/>
      </c>
      <c r="AC38" s="46" t="str">
        <f>IF('Datos Generales'!AC471=0,"",'Datos Generales'!AC471)</f>
        <v/>
      </c>
      <c r="AD38" s="46" t="str">
        <f>IF('Datos Generales'!AD471=0,"",'Datos Generales'!AD471)</f>
        <v/>
      </c>
      <c r="AE38" s="46" t="str">
        <f>IF('Datos Generales'!AE471=0,"",'Datos Generales'!AE471)</f>
        <v/>
      </c>
      <c r="AF38" s="46" t="str">
        <f>IF('Datos Generales'!AF471=0,"",'Datos Generales'!AF471)</f>
        <v/>
      </c>
      <c r="AG38" s="46" t="str">
        <f>IF('Datos Generales'!AG471=0,"",'Datos Generales'!AG471)</f>
        <v/>
      </c>
      <c r="AH38" s="46" t="str">
        <f>IF('Datos Generales'!AH471=0,"",'Datos Generales'!AH471)</f>
        <v/>
      </c>
      <c r="AI38" s="46" t="str">
        <f>IF('Datos Generales'!AI471=0,"",'Datos Generales'!AI471)</f>
        <v/>
      </c>
      <c r="AJ38" s="46" t="str">
        <f>IF('Datos Generales'!AJ471=0,"",'Datos Generales'!AJ471)</f>
        <v/>
      </c>
      <c r="AK38" s="46" t="str">
        <f>IF('Datos Generales'!AK471=0,"",'Datos Generales'!AK471)</f>
        <v/>
      </c>
      <c r="AL38" s="46" t="str">
        <f>IF('Datos Generales'!AL471=0,"",'Datos Generales'!AL471)</f>
        <v/>
      </c>
      <c r="AM38" s="46" t="str">
        <f>IF('Datos Generales'!AM471=0,"",'Datos Generales'!AM471)</f>
        <v/>
      </c>
      <c r="AN38" s="46" t="str">
        <f>IF('Datos Generales'!AN471=0,"",'Datos Generales'!AN471)</f>
        <v/>
      </c>
      <c r="AO38" s="46" t="str">
        <f>IF('Datos Generales'!AO471=0,"",'Datos Generales'!AO471)</f>
        <v/>
      </c>
      <c r="AP38" s="46" t="str">
        <f>IF('Datos Generales'!AP471=0,"",'Datos Generales'!AP471)</f>
        <v/>
      </c>
      <c r="AQ38" s="46">
        <f>IF('Datos Generales'!AQ471=0,"",'Datos Generales'!AQ471)</f>
        <v>1510</v>
      </c>
      <c r="AS38" s="46">
        <f>'Datos Generales'!AS471</f>
        <v>1168</v>
      </c>
      <c r="AT38" s="74">
        <f t="shared" si="0"/>
        <v>0.29280821917808209</v>
      </c>
      <c r="AV38" s="34">
        <f t="shared" si="2"/>
        <v>3.3582496180269059E-3</v>
      </c>
      <c r="AW38" s="34">
        <f t="shared" si="1"/>
        <v>2.4974288029661245E-3</v>
      </c>
    </row>
    <row r="39" spans="2:49">
      <c r="B39" s="73" t="s">
        <v>322</v>
      </c>
      <c r="C39" s="46" t="str">
        <f>IF('Datos Generales'!C472=0,"",'Datos Generales'!C472)</f>
        <v/>
      </c>
      <c r="D39" s="46" t="str">
        <f>IF('Datos Generales'!D472=0,"",'Datos Generales'!D472)</f>
        <v/>
      </c>
      <c r="E39" s="46" t="str">
        <f>IF('Datos Generales'!E472=0,"",'Datos Generales'!E472)</f>
        <v/>
      </c>
      <c r="F39" s="46" t="str">
        <f>IF('Datos Generales'!F472=0,"",'Datos Generales'!F472)</f>
        <v/>
      </c>
      <c r="G39" s="46">
        <f>IF('Datos Generales'!G472=0,"",'Datos Generales'!G472)</f>
        <v>3</v>
      </c>
      <c r="H39" s="46" t="str">
        <f>IF('Datos Generales'!H472=0,"",'Datos Generales'!H472)</f>
        <v/>
      </c>
      <c r="I39" s="46" t="str">
        <f>IF('Datos Generales'!I472=0,"",'Datos Generales'!I472)</f>
        <v/>
      </c>
      <c r="J39" s="46" t="str">
        <f>IF('Datos Generales'!J472=0,"",'Datos Generales'!J472)</f>
        <v/>
      </c>
      <c r="K39" s="46">
        <f>IF('Datos Generales'!K472=0,"",'Datos Generales'!K472)</f>
        <v>38</v>
      </c>
      <c r="L39" s="46" t="str">
        <f>IF('Datos Generales'!L472=0,"",'Datos Generales'!L472)</f>
        <v/>
      </c>
      <c r="M39" s="46">
        <f>IF('Datos Generales'!M472=0,"",'Datos Generales'!M472)</f>
        <v>74</v>
      </c>
      <c r="N39" s="46">
        <f>IF('Datos Generales'!N472=0,"",'Datos Generales'!N472)</f>
        <v>6</v>
      </c>
      <c r="O39" s="46" t="str">
        <f>IF('Datos Generales'!O472=0,"",'Datos Generales'!O472)</f>
        <v/>
      </c>
      <c r="P39" s="46" t="str">
        <f>IF('Datos Generales'!P472=0,"",'Datos Generales'!P472)</f>
        <v/>
      </c>
      <c r="Q39" s="46" t="str">
        <f>IF('Datos Generales'!Q472=0,"",'Datos Generales'!Q472)</f>
        <v/>
      </c>
      <c r="R39" s="46" t="str">
        <f>IF('Datos Generales'!R472=0,"",'Datos Generales'!R472)</f>
        <v/>
      </c>
      <c r="S39" s="46" t="str">
        <f>IF('Datos Generales'!S472=0,"",'Datos Generales'!S472)</f>
        <v/>
      </c>
      <c r="T39" s="46" t="str">
        <f>IF('Datos Generales'!T472=0,"",'Datos Generales'!T472)</f>
        <v/>
      </c>
      <c r="U39" s="46">
        <f>IF('Datos Generales'!U472=0,"",'Datos Generales'!U472)</f>
        <v>7</v>
      </c>
      <c r="V39" s="46" t="str">
        <f>IF('Datos Generales'!V472=0,"",'Datos Generales'!V472)</f>
        <v/>
      </c>
      <c r="W39" s="46">
        <f>IF('Datos Generales'!W472=0,"",'Datos Generales'!W472)</f>
        <v>11</v>
      </c>
      <c r="X39" s="46" t="str">
        <f>IF('Datos Generales'!X472=0,"",'Datos Generales'!X472)</f>
        <v/>
      </c>
      <c r="Y39" s="46" t="str">
        <f>IF('Datos Generales'!Y472=0,"",'Datos Generales'!Y472)</f>
        <v/>
      </c>
      <c r="Z39" s="46" t="str">
        <f>IF('Datos Generales'!Z472=0,"",'Datos Generales'!Z472)</f>
        <v/>
      </c>
      <c r="AA39" s="46" t="str">
        <f>IF('Datos Generales'!AA472=0,"",'Datos Generales'!AA472)</f>
        <v/>
      </c>
      <c r="AB39" s="46" t="str">
        <f>IF('Datos Generales'!AB472=0,"",'Datos Generales'!AB472)</f>
        <v/>
      </c>
      <c r="AC39" s="46" t="str">
        <f>IF('Datos Generales'!AC472=0,"",'Datos Generales'!AC472)</f>
        <v/>
      </c>
      <c r="AD39" s="46" t="str">
        <f>IF('Datos Generales'!AD472=0,"",'Datos Generales'!AD472)</f>
        <v/>
      </c>
      <c r="AE39" s="46" t="str">
        <f>IF('Datos Generales'!AE472=0,"",'Datos Generales'!AE472)</f>
        <v/>
      </c>
      <c r="AF39" s="46" t="str">
        <f>IF('Datos Generales'!AF472=0,"",'Datos Generales'!AF472)</f>
        <v/>
      </c>
      <c r="AG39" s="46" t="str">
        <f>IF('Datos Generales'!AG472=0,"",'Datos Generales'!AG472)</f>
        <v/>
      </c>
      <c r="AH39" s="46" t="str">
        <f>IF('Datos Generales'!AH472=0,"",'Datos Generales'!AH472)</f>
        <v/>
      </c>
      <c r="AI39" s="46" t="str">
        <f>IF('Datos Generales'!AI472=0,"",'Datos Generales'!AI472)</f>
        <v/>
      </c>
      <c r="AJ39" s="46" t="str">
        <f>IF('Datos Generales'!AJ472=0,"",'Datos Generales'!AJ472)</f>
        <v/>
      </c>
      <c r="AK39" s="46" t="str">
        <f>IF('Datos Generales'!AK472=0,"",'Datos Generales'!AK472)</f>
        <v/>
      </c>
      <c r="AL39" s="46" t="str">
        <f>IF('Datos Generales'!AL472=0,"",'Datos Generales'!AL472)</f>
        <v/>
      </c>
      <c r="AM39" s="46" t="str">
        <f>IF('Datos Generales'!AM472=0,"",'Datos Generales'!AM472)</f>
        <v/>
      </c>
      <c r="AN39" s="46" t="str">
        <f>IF('Datos Generales'!AN472=0,"",'Datos Generales'!AN472)</f>
        <v/>
      </c>
      <c r="AO39" s="46" t="str">
        <f>IF('Datos Generales'!AO472=0,"",'Datos Generales'!AO472)</f>
        <v/>
      </c>
      <c r="AP39" s="46" t="str">
        <f>IF('Datos Generales'!AP472=0,"",'Datos Generales'!AP472)</f>
        <v/>
      </c>
      <c r="AQ39" s="46">
        <f>IF('Datos Generales'!AQ472=0,"",'Datos Generales'!AQ472)</f>
        <v>139</v>
      </c>
      <c r="AS39" s="46">
        <f>'Datos Generales'!AS472</f>
        <v>95</v>
      </c>
      <c r="AT39" s="74">
        <f t="shared" si="0"/>
        <v>0.46315789473684221</v>
      </c>
      <c r="AV39" s="34">
        <f t="shared" si="2"/>
        <v>3.0913688536803968E-4</v>
      </c>
      <c r="AW39" s="34">
        <f t="shared" si="1"/>
        <v>2.0312991120015567E-4</v>
      </c>
    </row>
    <row r="40" spans="2:49">
      <c r="B40" s="73" t="s">
        <v>323</v>
      </c>
      <c r="C40" s="46" t="str">
        <f>IF('Datos Generales'!C473=0,"",'Datos Generales'!C473)</f>
        <v/>
      </c>
      <c r="D40" s="46" t="str">
        <f>IF('Datos Generales'!D473=0,"",'Datos Generales'!D473)</f>
        <v/>
      </c>
      <c r="E40" s="46" t="str">
        <f>IF('Datos Generales'!E473=0,"",'Datos Generales'!E473)</f>
        <v/>
      </c>
      <c r="F40" s="46" t="str">
        <f>IF('Datos Generales'!F473=0,"",'Datos Generales'!F473)</f>
        <v/>
      </c>
      <c r="G40" s="46" t="str">
        <f>IF('Datos Generales'!G473=0,"",'Datos Generales'!G473)</f>
        <v/>
      </c>
      <c r="H40" s="46" t="str">
        <f>IF('Datos Generales'!H473=0,"",'Datos Generales'!H473)</f>
        <v/>
      </c>
      <c r="I40" s="46" t="str">
        <f>IF('Datos Generales'!I473=0,"",'Datos Generales'!I473)</f>
        <v/>
      </c>
      <c r="J40" s="46" t="str">
        <f>IF('Datos Generales'!J473=0,"",'Datos Generales'!J473)</f>
        <v/>
      </c>
      <c r="K40" s="46" t="str">
        <f>IF('Datos Generales'!K473=0,"",'Datos Generales'!K473)</f>
        <v/>
      </c>
      <c r="L40" s="46" t="str">
        <f>IF('Datos Generales'!L473=0,"",'Datos Generales'!L473)</f>
        <v/>
      </c>
      <c r="M40" s="46" t="str">
        <f>IF('Datos Generales'!M473=0,"",'Datos Generales'!M473)</f>
        <v/>
      </c>
      <c r="N40" s="46" t="str">
        <f>IF('Datos Generales'!N473=0,"",'Datos Generales'!N473)</f>
        <v/>
      </c>
      <c r="O40" s="46" t="str">
        <f>IF('Datos Generales'!O473=0,"",'Datos Generales'!O473)</f>
        <v/>
      </c>
      <c r="P40" s="46" t="str">
        <f>IF('Datos Generales'!P473=0,"",'Datos Generales'!P473)</f>
        <v/>
      </c>
      <c r="Q40" s="46" t="str">
        <f>IF('Datos Generales'!Q473=0,"",'Datos Generales'!Q473)</f>
        <v/>
      </c>
      <c r="R40" s="46" t="str">
        <f>IF('Datos Generales'!R473=0,"",'Datos Generales'!R473)</f>
        <v/>
      </c>
      <c r="S40" s="46" t="str">
        <f>IF('Datos Generales'!S473=0,"",'Datos Generales'!S473)</f>
        <v/>
      </c>
      <c r="T40" s="46" t="str">
        <f>IF('Datos Generales'!T473=0,"",'Datos Generales'!T473)</f>
        <v/>
      </c>
      <c r="U40" s="46" t="str">
        <f>IF('Datos Generales'!U473=0,"",'Datos Generales'!U473)</f>
        <v/>
      </c>
      <c r="V40" s="46" t="str">
        <f>IF('Datos Generales'!V473=0,"",'Datos Generales'!V473)</f>
        <v/>
      </c>
      <c r="W40" s="46" t="str">
        <f>IF('Datos Generales'!W473=0,"",'Datos Generales'!W473)</f>
        <v/>
      </c>
      <c r="X40" s="46" t="str">
        <f>IF('Datos Generales'!X473=0,"",'Datos Generales'!X473)</f>
        <v/>
      </c>
      <c r="Y40" s="46" t="str">
        <f>IF('Datos Generales'!Y473=0,"",'Datos Generales'!Y473)</f>
        <v/>
      </c>
      <c r="Z40" s="46" t="str">
        <f>IF('Datos Generales'!Z473=0,"",'Datos Generales'!Z473)</f>
        <v/>
      </c>
      <c r="AA40" s="46" t="str">
        <f>IF('Datos Generales'!AA473=0,"",'Datos Generales'!AA473)</f>
        <v/>
      </c>
      <c r="AB40" s="46" t="str">
        <f>IF('Datos Generales'!AB473=0,"",'Datos Generales'!AB473)</f>
        <v/>
      </c>
      <c r="AC40" s="46" t="str">
        <f>IF('Datos Generales'!AC473=0,"",'Datos Generales'!AC473)</f>
        <v/>
      </c>
      <c r="AD40" s="46" t="str">
        <f>IF('Datos Generales'!AD473=0,"",'Datos Generales'!AD473)</f>
        <v/>
      </c>
      <c r="AE40" s="46" t="str">
        <f>IF('Datos Generales'!AE473=0,"",'Datos Generales'!AE473)</f>
        <v/>
      </c>
      <c r="AF40" s="46" t="str">
        <f>IF('Datos Generales'!AF473=0,"",'Datos Generales'!AF473)</f>
        <v/>
      </c>
      <c r="AG40" s="46" t="str">
        <f>IF('Datos Generales'!AG473=0,"",'Datos Generales'!AG473)</f>
        <v/>
      </c>
      <c r="AH40" s="46" t="str">
        <f>IF('Datos Generales'!AH473=0,"",'Datos Generales'!AH473)</f>
        <v/>
      </c>
      <c r="AI40" s="46" t="str">
        <f>IF('Datos Generales'!AI473=0,"",'Datos Generales'!AI473)</f>
        <v/>
      </c>
      <c r="AJ40" s="46" t="str">
        <f>IF('Datos Generales'!AJ473=0,"",'Datos Generales'!AJ473)</f>
        <v/>
      </c>
      <c r="AK40" s="46" t="str">
        <f>IF('Datos Generales'!AK473=0,"",'Datos Generales'!AK473)</f>
        <v/>
      </c>
      <c r="AL40" s="46" t="str">
        <f>IF('Datos Generales'!AL473=0,"",'Datos Generales'!AL473)</f>
        <v/>
      </c>
      <c r="AM40" s="46" t="str">
        <f>IF('Datos Generales'!AM473=0,"",'Datos Generales'!AM473)</f>
        <v/>
      </c>
      <c r="AN40" s="46" t="str">
        <f>IF('Datos Generales'!AN473=0,"",'Datos Generales'!AN473)</f>
        <v/>
      </c>
      <c r="AO40" s="46" t="str">
        <f>IF('Datos Generales'!AO473=0,"",'Datos Generales'!AO473)</f>
        <v/>
      </c>
      <c r="AP40" s="46" t="str">
        <f>IF('Datos Generales'!AP473=0,"",'Datos Generales'!AP473)</f>
        <v/>
      </c>
      <c r="AQ40" s="46" t="str">
        <f>IF('Datos Generales'!AQ473=0,"",'Datos Generales'!AQ473)</f>
        <v/>
      </c>
      <c r="AS40" s="46">
        <f>'Datos Generales'!AS473</f>
        <v>0</v>
      </c>
      <c r="AT40" s="74" t="str">
        <f t="shared" si="0"/>
        <v/>
      </c>
      <c r="AV40" s="34" t="str">
        <f t="shared" si="2"/>
        <v/>
      </c>
      <c r="AW40" s="34">
        <f t="shared" si="1"/>
        <v>0</v>
      </c>
    </row>
    <row r="41" spans="2:49">
      <c r="B41" s="73" t="s">
        <v>324</v>
      </c>
      <c r="C41" s="46" t="str">
        <f>IF('Datos Generales'!C474=0,"",'Datos Generales'!C474)</f>
        <v/>
      </c>
      <c r="D41" s="46" t="str">
        <f>IF('Datos Generales'!D474=0,"",'Datos Generales'!D474)</f>
        <v/>
      </c>
      <c r="E41" s="46" t="str">
        <f>IF('Datos Generales'!E474=0,"",'Datos Generales'!E474)</f>
        <v/>
      </c>
      <c r="F41" s="46" t="str">
        <f>IF('Datos Generales'!F474=0,"",'Datos Generales'!F474)</f>
        <v/>
      </c>
      <c r="G41" s="46" t="str">
        <f>IF('Datos Generales'!G474=0,"",'Datos Generales'!G474)</f>
        <v/>
      </c>
      <c r="H41" s="46" t="str">
        <f>IF('Datos Generales'!H474=0,"",'Datos Generales'!H474)</f>
        <v/>
      </c>
      <c r="I41" s="46" t="str">
        <f>IF('Datos Generales'!I474=0,"",'Datos Generales'!I474)</f>
        <v/>
      </c>
      <c r="J41" s="46" t="str">
        <f>IF('Datos Generales'!J474=0,"",'Datos Generales'!J474)</f>
        <v/>
      </c>
      <c r="K41" s="46" t="str">
        <f>IF('Datos Generales'!K474=0,"",'Datos Generales'!K474)</f>
        <v/>
      </c>
      <c r="L41" s="46" t="str">
        <f>IF('Datos Generales'!L474=0,"",'Datos Generales'!L474)</f>
        <v/>
      </c>
      <c r="M41" s="46" t="str">
        <f>IF('Datos Generales'!M474=0,"",'Datos Generales'!M474)</f>
        <v/>
      </c>
      <c r="N41" s="46" t="str">
        <f>IF('Datos Generales'!N474=0,"",'Datos Generales'!N474)</f>
        <v/>
      </c>
      <c r="O41" s="46" t="str">
        <f>IF('Datos Generales'!O474=0,"",'Datos Generales'!O474)</f>
        <v/>
      </c>
      <c r="P41" s="46">
        <f>IF('Datos Generales'!P474=0,"",'Datos Generales'!P474)</f>
        <v>24</v>
      </c>
      <c r="Q41" s="46" t="str">
        <f>IF('Datos Generales'!Q474=0,"",'Datos Generales'!Q474)</f>
        <v/>
      </c>
      <c r="R41" s="46" t="str">
        <f>IF('Datos Generales'!R474=0,"",'Datos Generales'!R474)</f>
        <v/>
      </c>
      <c r="S41" s="46" t="str">
        <f>IF('Datos Generales'!S474=0,"",'Datos Generales'!S474)</f>
        <v/>
      </c>
      <c r="T41" s="46">
        <f>IF('Datos Generales'!T474=0,"",'Datos Generales'!T474)</f>
        <v>1926</v>
      </c>
      <c r="U41" s="46" t="str">
        <f>IF('Datos Generales'!U474=0,"",'Datos Generales'!U474)</f>
        <v/>
      </c>
      <c r="V41" s="46">
        <f>IF('Datos Generales'!V474=0,"",'Datos Generales'!V474)</f>
        <v>72</v>
      </c>
      <c r="W41" s="46" t="str">
        <f>IF('Datos Generales'!W474=0,"",'Datos Generales'!W474)</f>
        <v/>
      </c>
      <c r="X41" s="46" t="str">
        <f>IF('Datos Generales'!X474=0,"",'Datos Generales'!X474)</f>
        <v/>
      </c>
      <c r="Y41" s="46" t="str">
        <f>IF('Datos Generales'!Y474=0,"",'Datos Generales'!Y474)</f>
        <v/>
      </c>
      <c r="Z41" s="46" t="str">
        <f>IF('Datos Generales'!Z474=0,"",'Datos Generales'!Z474)</f>
        <v/>
      </c>
      <c r="AA41" s="46" t="str">
        <f>IF('Datos Generales'!AA474=0,"",'Datos Generales'!AA474)</f>
        <v/>
      </c>
      <c r="AB41" s="46" t="str">
        <f>IF('Datos Generales'!AB474=0,"",'Datos Generales'!AB474)</f>
        <v/>
      </c>
      <c r="AC41" s="46" t="str">
        <f>IF('Datos Generales'!AC474=0,"",'Datos Generales'!AC474)</f>
        <v/>
      </c>
      <c r="AD41" s="46" t="str">
        <f>IF('Datos Generales'!AD474=0,"",'Datos Generales'!AD474)</f>
        <v/>
      </c>
      <c r="AE41" s="46" t="str">
        <f>IF('Datos Generales'!AE474=0,"",'Datos Generales'!AE474)</f>
        <v/>
      </c>
      <c r="AF41" s="46" t="str">
        <f>IF('Datos Generales'!AF474=0,"",'Datos Generales'!AF474)</f>
        <v/>
      </c>
      <c r="AG41" s="46" t="str">
        <f>IF('Datos Generales'!AG474=0,"",'Datos Generales'!AG474)</f>
        <v/>
      </c>
      <c r="AH41" s="46" t="str">
        <f>IF('Datos Generales'!AH474=0,"",'Datos Generales'!AH474)</f>
        <v/>
      </c>
      <c r="AI41" s="46" t="str">
        <f>IF('Datos Generales'!AI474=0,"",'Datos Generales'!AI474)</f>
        <v/>
      </c>
      <c r="AJ41" s="46" t="str">
        <f>IF('Datos Generales'!AJ474=0,"",'Datos Generales'!AJ474)</f>
        <v/>
      </c>
      <c r="AK41" s="46" t="str">
        <f>IF('Datos Generales'!AK474=0,"",'Datos Generales'!AK474)</f>
        <v/>
      </c>
      <c r="AL41" s="46" t="str">
        <f>IF('Datos Generales'!AL474=0,"",'Datos Generales'!AL474)</f>
        <v/>
      </c>
      <c r="AM41" s="46" t="str">
        <f>IF('Datos Generales'!AM474=0,"",'Datos Generales'!AM474)</f>
        <v/>
      </c>
      <c r="AN41" s="46" t="str">
        <f>IF('Datos Generales'!AN474=0,"",'Datos Generales'!AN474)</f>
        <v/>
      </c>
      <c r="AO41" s="46" t="str">
        <f>IF('Datos Generales'!AO474=0,"",'Datos Generales'!AO474)</f>
        <v/>
      </c>
      <c r="AP41" s="46" t="str">
        <f>IF('Datos Generales'!AP474=0,"",'Datos Generales'!AP474)</f>
        <v/>
      </c>
      <c r="AQ41" s="46">
        <f>IF('Datos Generales'!AQ474=0,"",'Datos Generales'!AQ474)</f>
        <v>2022</v>
      </c>
      <c r="AS41" s="46">
        <f>'Datos Generales'!AS474</f>
        <v>1654</v>
      </c>
      <c r="AT41" s="74">
        <f t="shared" si="0"/>
        <v>0.2224909310761789</v>
      </c>
      <c r="AV41" s="34">
        <f t="shared" si="2"/>
        <v>4.496940879238678E-3</v>
      </c>
      <c r="AW41" s="34">
        <f t="shared" si="1"/>
        <v>3.5365986644742891E-3</v>
      </c>
    </row>
    <row r="42" spans="2:49">
      <c r="B42" s="73" t="s">
        <v>325</v>
      </c>
      <c r="C42" s="46" t="str">
        <f>IF('Datos Generales'!C475=0,"",'Datos Generales'!C475)</f>
        <v/>
      </c>
      <c r="D42" s="46" t="str">
        <f>IF('Datos Generales'!D475=0,"",'Datos Generales'!D475)</f>
        <v/>
      </c>
      <c r="E42" s="46" t="str">
        <f>IF('Datos Generales'!E475=0,"",'Datos Generales'!E475)</f>
        <v/>
      </c>
      <c r="F42" s="46">
        <f>IF('Datos Generales'!F475=0,"",'Datos Generales'!F475)</f>
        <v>305</v>
      </c>
      <c r="G42" s="46" t="str">
        <f>IF('Datos Generales'!G475=0,"",'Datos Generales'!G475)</f>
        <v/>
      </c>
      <c r="H42" s="46" t="str">
        <f>IF('Datos Generales'!H475=0,"",'Datos Generales'!H475)</f>
        <v/>
      </c>
      <c r="I42" s="46" t="str">
        <f>IF('Datos Generales'!I475=0,"",'Datos Generales'!I475)</f>
        <v/>
      </c>
      <c r="J42" s="46" t="str">
        <f>IF('Datos Generales'!J475=0,"",'Datos Generales'!J475)</f>
        <v/>
      </c>
      <c r="K42" s="46" t="str">
        <f>IF('Datos Generales'!K475=0,"",'Datos Generales'!K475)</f>
        <v/>
      </c>
      <c r="L42" s="46" t="str">
        <f>IF('Datos Generales'!L475=0,"",'Datos Generales'!L475)</f>
        <v/>
      </c>
      <c r="M42" s="46" t="str">
        <f>IF('Datos Generales'!M475=0,"",'Datos Generales'!M475)</f>
        <v/>
      </c>
      <c r="N42" s="46" t="str">
        <f>IF('Datos Generales'!N475=0,"",'Datos Generales'!N475)</f>
        <v/>
      </c>
      <c r="O42" s="46" t="str">
        <f>IF('Datos Generales'!O475=0,"",'Datos Generales'!O475)</f>
        <v/>
      </c>
      <c r="P42" s="46" t="str">
        <f>IF('Datos Generales'!P475=0,"",'Datos Generales'!P475)</f>
        <v/>
      </c>
      <c r="Q42" s="46" t="str">
        <f>IF('Datos Generales'!Q475=0,"",'Datos Generales'!Q475)</f>
        <v/>
      </c>
      <c r="R42" s="46" t="str">
        <f>IF('Datos Generales'!R475=0,"",'Datos Generales'!R475)</f>
        <v/>
      </c>
      <c r="S42" s="46" t="str">
        <f>IF('Datos Generales'!S475=0,"",'Datos Generales'!S475)</f>
        <v/>
      </c>
      <c r="T42" s="46" t="str">
        <f>IF('Datos Generales'!T475=0,"",'Datos Generales'!T475)</f>
        <v/>
      </c>
      <c r="U42" s="46" t="str">
        <f>IF('Datos Generales'!U475=0,"",'Datos Generales'!U475)</f>
        <v/>
      </c>
      <c r="V42" s="46" t="str">
        <f>IF('Datos Generales'!V475=0,"",'Datos Generales'!V475)</f>
        <v/>
      </c>
      <c r="W42" s="46" t="str">
        <f>IF('Datos Generales'!W475=0,"",'Datos Generales'!W475)</f>
        <v/>
      </c>
      <c r="X42" s="46" t="str">
        <f>IF('Datos Generales'!X475=0,"",'Datos Generales'!X475)</f>
        <v/>
      </c>
      <c r="Y42" s="46" t="str">
        <f>IF('Datos Generales'!Y475=0,"",'Datos Generales'!Y475)</f>
        <v/>
      </c>
      <c r="Z42" s="46" t="str">
        <f>IF('Datos Generales'!Z475=0,"",'Datos Generales'!Z475)</f>
        <v/>
      </c>
      <c r="AA42" s="46" t="str">
        <f>IF('Datos Generales'!AA475=0,"",'Datos Generales'!AA475)</f>
        <v/>
      </c>
      <c r="AB42" s="46" t="str">
        <f>IF('Datos Generales'!AB475=0,"",'Datos Generales'!AB475)</f>
        <v/>
      </c>
      <c r="AC42" s="46" t="str">
        <f>IF('Datos Generales'!AC475=0,"",'Datos Generales'!AC475)</f>
        <v/>
      </c>
      <c r="AD42" s="46" t="str">
        <f>IF('Datos Generales'!AD475=0,"",'Datos Generales'!AD475)</f>
        <v/>
      </c>
      <c r="AE42" s="46" t="str">
        <f>IF('Datos Generales'!AE475=0,"",'Datos Generales'!AE475)</f>
        <v/>
      </c>
      <c r="AF42" s="46" t="str">
        <f>IF('Datos Generales'!AF475=0,"",'Datos Generales'!AF475)</f>
        <v/>
      </c>
      <c r="AG42" s="46" t="str">
        <f>IF('Datos Generales'!AG475=0,"",'Datos Generales'!AG475)</f>
        <v/>
      </c>
      <c r="AH42" s="46" t="str">
        <f>IF('Datos Generales'!AH475=0,"",'Datos Generales'!AH475)</f>
        <v/>
      </c>
      <c r="AI42" s="46" t="str">
        <f>IF('Datos Generales'!AI475=0,"",'Datos Generales'!AI475)</f>
        <v/>
      </c>
      <c r="AJ42" s="46" t="str">
        <f>IF('Datos Generales'!AJ475=0,"",'Datos Generales'!AJ475)</f>
        <v/>
      </c>
      <c r="AK42" s="46" t="str">
        <f>IF('Datos Generales'!AK475=0,"",'Datos Generales'!AK475)</f>
        <v/>
      </c>
      <c r="AL42" s="46" t="str">
        <f>IF('Datos Generales'!AL475=0,"",'Datos Generales'!AL475)</f>
        <v/>
      </c>
      <c r="AM42" s="46" t="str">
        <f>IF('Datos Generales'!AM475=0,"",'Datos Generales'!AM475)</f>
        <v/>
      </c>
      <c r="AN42" s="46" t="str">
        <f>IF('Datos Generales'!AN475=0,"",'Datos Generales'!AN475)</f>
        <v/>
      </c>
      <c r="AO42" s="46" t="str">
        <f>IF('Datos Generales'!AO475=0,"",'Datos Generales'!AO475)</f>
        <v/>
      </c>
      <c r="AP42" s="46" t="str">
        <f>IF('Datos Generales'!AP475=0,"",'Datos Generales'!AP475)</f>
        <v/>
      </c>
      <c r="AQ42" s="46">
        <f>IF('Datos Generales'!AQ475=0,"",'Datos Generales'!AQ475)</f>
        <v>305</v>
      </c>
      <c r="AS42" s="46">
        <f>'Datos Generales'!AS475</f>
        <v>177</v>
      </c>
      <c r="AT42" s="74">
        <f t="shared" si="0"/>
        <v>0.7231638418079096</v>
      </c>
      <c r="AV42" s="34">
        <f t="shared" si="2"/>
        <v>6.7832194271404394E-4</v>
      </c>
      <c r="AW42" s="34">
        <f t="shared" si="1"/>
        <v>3.7846309770976373E-4</v>
      </c>
    </row>
    <row r="43" spans="2:49">
      <c r="B43" s="73" t="s">
        <v>326</v>
      </c>
      <c r="C43" s="46">
        <f>IF('Datos Generales'!C476=0,"",'Datos Generales'!C476)</f>
        <v>635</v>
      </c>
      <c r="D43" s="46" t="str">
        <f>IF('Datos Generales'!D476=0,"",'Datos Generales'!D476)</f>
        <v/>
      </c>
      <c r="E43" s="46">
        <f>IF('Datos Generales'!E476=0,"",'Datos Generales'!E476)</f>
        <v>4259</v>
      </c>
      <c r="F43" s="46">
        <f>IF('Datos Generales'!F476=0,"",'Datos Generales'!F476)</f>
        <v>71541</v>
      </c>
      <c r="G43" s="46" t="str">
        <f>IF('Datos Generales'!G476=0,"",'Datos Generales'!G476)</f>
        <v/>
      </c>
      <c r="H43" s="46">
        <f>IF('Datos Generales'!H476=0,"",'Datos Generales'!H476)</f>
        <v>1031</v>
      </c>
      <c r="I43" s="46">
        <f>IF('Datos Generales'!I476=0,"",'Datos Generales'!I476)</f>
        <v>88</v>
      </c>
      <c r="J43" s="46">
        <f>IF('Datos Generales'!J476=0,"",'Datos Generales'!J476)</f>
        <v>2</v>
      </c>
      <c r="K43" s="46" t="str">
        <f>IF('Datos Generales'!K476=0,"",'Datos Generales'!K476)</f>
        <v/>
      </c>
      <c r="L43" s="46">
        <f>IF('Datos Generales'!L476=0,"",'Datos Generales'!L476)</f>
        <v>233</v>
      </c>
      <c r="M43" s="46" t="str">
        <f>IF('Datos Generales'!M476=0,"",'Datos Generales'!M476)</f>
        <v/>
      </c>
      <c r="N43" s="46" t="str">
        <f>IF('Datos Generales'!N476=0,"",'Datos Generales'!N476)</f>
        <v/>
      </c>
      <c r="O43" s="46">
        <f>IF('Datos Generales'!O476=0,"",'Datos Generales'!O476)</f>
        <v>2</v>
      </c>
      <c r="P43" s="46" t="str">
        <f>IF('Datos Generales'!P476=0,"",'Datos Generales'!P476)</f>
        <v/>
      </c>
      <c r="Q43" s="46">
        <f>IF('Datos Generales'!Q476=0,"",'Datos Generales'!Q476)</f>
        <v>27</v>
      </c>
      <c r="R43" s="46">
        <f>IF('Datos Generales'!R476=0,"",'Datos Generales'!R476)</f>
        <v>402</v>
      </c>
      <c r="S43" s="46" t="str">
        <f>IF('Datos Generales'!S476=0,"",'Datos Generales'!S476)</f>
        <v/>
      </c>
      <c r="T43" s="46">
        <f>IF('Datos Generales'!T476=0,"",'Datos Generales'!T476)</f>
        <v>15033</v>
      </c>
      <c r="U43" s="46" t="str">
        <f>IF('Datos Generales'!U476=0,"",'Datos Generales'!U476)</f>
        <v/>
      </c>
      <c r="V43" s="46">
        <f>IF('Datos Generales'!V476=0,"",'Datos Generales'!V476)</f>
        <v>356</v>
      </c>
      <c r="W43" s="46" t="str">
        <f>IF('Datos Generales'!W476=0,"",'Datos Generales'!W476)</f>
        <v/>
      </c>
      <c r="X43" s="46">
        <f>IF('Datos Generales'!X476=0,"",'Datos Generales'!X476)</f>
        <v>3</v>
      </c>
      <c r="Y43" s="46">
        <f>IF('Datos Generales'!Y476=0,"",'Datos Generales'!Y476)</f>
        <v>527</v>
      </c>
      <c r="Z43" s="46" t="str">
        <f>IF('Datos Generales'!Z476=0,"",'Datos Generales'!Z476)</f>
        <v/>
      </c>
      <c r="AA43" s="46">
        <f>IF('Datos Generales'!AA476=0,"",'Datos Generales'!AA476)</f>
        <v>12</v>
      </c>
      <c r="AB43" s="46">
        <f>IF('Datos Generales'!AB476=0,"",'Datos Generales'!AB476)</f>
        <v>3571</v>
      </c>
      <c r="AC43" s="46">
        <f>IF('Datos Generales'!AC476=0,"",'Datos Generales'!AC476)</f>
        <v>102</v>
      </c>
      <c r="AD43" s="46">
        <f>IF('Datos Generales'!AD476=0,"",'Datos Generales'!AD476)</f>
        <v>15208</v>
      </c>
      <c r="AE43" s="46" t="str">
        <f>IF('Datos Generales'!AE476=0,"",'Datos Generales'!AE476)</f>
        <v/>
      </c>
      <c r="AF43" s="46" t="str">
        <f>IF('Datos Generales'!AF476=0,"",'Datos Generales'!AF476)</f>
        <v/>
      </c>
      <c r="AG43" s="46" t="str">
        <f>IF('Datos Generales'!AG476=0,"",'Datos Generales'!AG476)</f>
        <v/>
      </c>
      <c r="AH43" s="46" t="str">
        <f>IF('Datos Generales'!AH476=0,"",'Datos Generales'!AH476)</f>
        <v/>
      </c>
      <c r="AI43" s="46" t="str">
        <f>IF('Datos Generales'!AI476=0,"",'Datos Generales'!AI476)</f>
        <v/>
      </c>
      <c r="AJ43" s="46" t="str">
        <f>IF('Datos Generales'!AJ476=0,"",'Datos Generales'!AJ476)</f>
        <v/>
      </c>
      <c r="AK43" s="46" t="str">
        <f>IF('Datos Generales'!AK476=0,"",'Datos Generales'!AK476)</f>
        <v/>
      </c>
      <c r="AL43" s="46" t="str">
        <f>IF('Datos Generales'!AL476=0,"",'Datos Generales'!AL476)</f>
        <v/>
      </c>
      <c r="AM43" s="46" t="str">
        <f>IF('Datos Generales'!AM476=0,"",'Datos Generales'!AM476)</f>
        <v/>
      </c>
      <c r="AN43" s="46" t="str">
        <f>IF('Datos Generales'!AN476=0,"",'Datos Generales'!AN476)</f>
        <v/>
      </c>
      <c r="AO43" s="46" t="str">
        <f>IF('Datos Generales'!AO476=0,"",'Datos Generales'!AO476)</f>
        <v/>
      </c>
      <c r="AP43" s="46" t="str">
        <f>IF('Datos Generales'!AP476=0,"",'Datos Generales'!AP476)</f>
        <v/>
      </c>
      <c r="AQ43" s="46">
        <f>IF('Datos Generales'!AQ476=0,"",'Datos Generales'!AQ476)</f>
        <v>113032</v>
      </c>
      <c r="AS43" s="46">
        <f>'Datos Generales'!AS476</f>
        <v>103799</v>
      </c>
      <c r="AT43" s="74">
        <f t="shared" si="0"/>
        <v>8.895076060463003E-2</v>
      </c>
      <c r="AV43" s="34">
        <f t="shared" si="2"/>
        <v>0.25138388796345512</v>
      </c>
      <c r="AW43" s="34">
        <f t="shared" si="1"/>
        <v>0.22194401739647324</v>
      </c>
    </row>
    <row r="44" spans="2:49">
      <c r="B44" s="76" t="s">
        <v>327</v>
      </c>
      <c r="C44" s="77">
        <f>IF('Datos Generales'!C477=0,"",'Datos Generales'!C477)</f>
        <v>6198</v>
      </c>
      <c r="D44" s="77" t="str">
        <f>IF('Datos Generales'!D477=0,"",'Datos Generales'!D477)</f>
        <v/>
      </c>
      <c r="E44" s="77">
        <f>IF('Datos Generales'!E477=0,"",'Datos Generales'!E477)</f>
        <v>58431</v>
      </c>
      <c r="F44" s="77">
        <f>IF('Datos Generales'!F477=0,"",'Datos Generales'!F477)</f>
        <v>80978</v>
      </c>
      <c r="G44" s="77">
        <f>IF('Datos Generales'!G477=0,"",'Datos Generales'!G477)</f>
        <v>38</v>
      </c>
      <c r="H44" s="77">
        <f>IF('Datos Generales'!H477=0,"",'Datos Generales'!H477)</f>
        <v>6167</v>
      </c>
      <c r="I44" s="77">
        <f>IF('Datos Generales'!I477=0,"",'Datos Generales'!I477)</f>
        <v>21478</v>
      </c>
      <c r="J44" s="77">
        <f>IF('Datos Generales'!J477=0,"",'Datos Generales'!J477)</f>
        <v>2598</v>
      </c>
      <c r="K44" s="77">
        <f>IF('Datos Generales'!K477=0,"",'Datos Generales'!K477)</f>
        <v>156</v>
      </c>
      <c r="L44" s="77">
        <f>IF('Datos Generales'!L477=0,"",'Datos Generales'!L477)</f>
        <v>16694</v>
      </c>
      <c r="M44" s="77">
        <f>IF('Datos Generales'!M477=0,"",'Datos Generales'!M477)</f>
        <v>1468</v>
      </c>
      <c r="N44" s="77">
        <f>IF('Datos Generales'!N477=0,"",'Datos Generales'!N477)</f>
        <v>6</v>
      </c>
      <c r="O44" s="77">
        <f>IF('Datos Generales'!O477=0,"",'Datos Generales'!O477)</f>
        <v>2</v>
      </c>
      <c r="P44" s="77">
        <f>IF('Datos Generales'!P477=0,"",'Datos Generales'!P477)</f>
        <v>16468</v>
      </c>
      <c r="Q44" s="77">
        <f>IF('Datos Generales'!Q477=0,"",'Datos Generales'!Q477)</f>
        <v>29</v>
      </c>
      <c r="R44" s="77">
        <f>IF('Datos Generales'!R477=0,"",'Datos Generales'!R477)</f>
        <v>48150</v>
      </c>
      <c r="S44" s="77">
        <f>IF('Datos Generales'!S477=0,"",'Datos Generales'!S477)</f>
        <v>52</v>
      </c>
      <c r="T44" s="77">
        <f>IF('Datos Generales'!T477=0,"",'Datos Generales'!T477)</f>
        <v>57424</v>
      </c>
      <c r="U44" s="77">
        <f>IF('Datos Generales'!U477=0,"",'Datos Generales'!U477)</f>
        <v>71</v>
      </c>
      <c r="V44" s="77">
        <f>IF('Datos Generales'!V477=0,"",'Datos Generales'!V477)</f>
        <v>24472</v>
      </c>
      <c r="W44" s="77">
        <f>IF('Datos Generales'!W477=0,"",'Datos Generales'!W477)</f>
        <v>113</v>
      </c>
      <c r="X44" s="77">
        <f>IF('Datos Generales'!X477=0,"",'Datos Generales'!X477)</f>
        <v>8116</v>
      </c>
      <c r="Y44" s="77">
        <f>IF('Datos Generales'!Y477=0,"",'Datos Generales'!Y477)</f>
        <v>28694</v>
      </c>
      <c r="Z44" s="77">
        <f>IF('Datos Generales'!Z477=0,"",'Datos Generales'!Z477)</f>
        <v>22</v>
      </c>
      <c r="AA44" s="77">
        <f>IF('Datos Generales'!AA477=0,"",'Datos Generales'!AA477)</f>
        <v>6911</v>
      </c>
      <c r="AB44" s="77">
        <f>IF('Datos Generales'!AB477=0,"",'Datos Generales'!AB477)</f>
        <v>46456</v>
      </c>
      <c r="AC44" s="77">
        <f>IF('Datos Generales'!AC477=0,"",'Datos Generales'!AC477)</f>
        <v>1793</v>
      </c>
      <c r="AD44" s="77">
        <f>IF('Datos Generales'!AD477=0,"",'Datos Generales'!AD477)</f>
        <v>16654</v>
      </c>
      <c r="AE44" s="77" t="str">
        <f>IF('Datos Generales'!AE477=0,"",'Datos Generales'!AE477)</f>
        <v/>
      </c>
      <c r="AF44" s="77" t="str">
        <f>IF('Datos Generales'!AF477=0,"",'Datos Generales'!AF477)</f>
        <v/>
      </c>
      <c r="AG44" s="77" t="str">
        <f>IF('Datos Generales'!AG477=0,"",'Datos Generales'!AG477)</f>
        <v/>
      </c>
      <c r="AH44" s="77" t="str">
        <f>IF('Datos Generales'!AH477=0,"",'Datos Generales'!AH477)</f>
        <v/>
      </c>
      <c r="AI44" s="77" t="str">
        <f>IF('Datos Generales'!AI477=0,"",'Datos Generales'!AI477)</f>
        <v/>
      </c>
      <c r="AJ44" s="77" t="str">
        <f>IF('Datos Generales'!AJ477=0,"",'Datos Generales'!AJ477)</f>
        <v/>
      </c>
      <c r="AK44" s="77" t="str">
        <f>IF('Datos Generales'!AK477=0,"",'Datos Generales'!AK477)</f>
        <v/>
      </c>
      <c r="AL44" s="77" t="str">
        <f>IF('Datos Generales'!AL477=0,"",'Datos Generales'!AL477)</f>
        <v/>
      </c>
      <c r="AM44" s="77" t="str">
        <f>IF('Datos Generales'!AM477=0,"",'Datos Generales'!AM477)</f>
        <v/>
      </c>
      <c r="AN44" s="77" t="str">
        <f>IF('Datos Generales'!AN477=0,"",'Datos Generales'!AN477)</f>
        <v/>
      </c>
      <c r="AO44" s="77" t="str">
        <f>IF('Datos Generales'!AO477=0,"",'Datos Generales'!AO477)</f>
        <v/>
      </c>
      <c r="AP44" s="77" t="str">
        <f>IF('Datos Generales'!AP477=0,"",'Datos Generales'!AP477)</f>
        <v/>
      </c>
      <c r="AQ44" s="77">
        <f>IF('Datos Generales'!AQ477=0,"",'Datos Generales'!AQ477)</f>
        <v>449639</v>
      </c>
      <c r="AS44" s="77">
        <f>'Datos Generales'!AS477</f>
        <v>467681</v>
      </c>
      <c r="AT44" s="78">
        <f t="shared" si="0"/>
        <v>-3.8577577451296974E-2</v>
      </c>
      <c r="AV44" s="35">
        <f t="shared" si="2"/>
        <v>1</v>
      </c>
      <c r="AW44" s="35">
        <f t="shared" si="1"/>
        <v>1</v>
      </c>
    </row>
    <row r="46" spans="2:49">
      <c r="B46" s="80" t="s">
        <v>329</v>
      </c>
      <c r="C46" s="32">
        <f>IF(SUM(C12:C18)=0,"",SUM(C12:C18))</f>
        <v>1026</v>
      </c>
      <c r="D46" s="70" t="str">
        <f t="shared" ref="D46:AS46" si="3">IF(SUM(D12:D18)=0,"",SUM(D12:D18))</f>
        <v/>
      </c>
      <c r="E46" s="70">
        <f t="shared" si="3"/>
        <v>1699</v>
      </c>
      <c r="F46" s="70">
        <f t="shared" si="3"/>
        <v>9</v>
      </c>
      <c r="G46" s="70" t="str">
        <f t="shared" si="3"/>
        <v/>
      </c>
      <c r="H46" s="70">
        <f t="shared" si="3"/>
        <v>679</v>
      </c>
      <c r="I46" s="70">
        <f t="shared" si="3"/>
        <v>2283</v>
      </c>
      <c r="J46" s="70">
        <f t="shared" si="3"/>
        <v>156</v>
      </c>
      <c r="K46" s="70" t="str">
        <f t="shared" si="3"/>
        <v/>
      </c>
      <c r="L46" s="70">
        <f t="shared" si="3"/>
        <v>683</v>
      </c>
      <c r="M46" s="70" t="str">
        <f t="shared" si="3"/>
        <v/>
      </c>
      <c r="N46" s="70" t="str">
        <f t="shared" si="3"/>
        <v/>
      </c>
      <c r="O46" s="70" t="str">
        <f t="shared" si="3"/>
        <v/>
      </c>
      <c r="P46" s="70">
        <f t="shared" si="3"/>
        <v>678</v>
      </c>
      <c r="Q46" s="70">
        <f t="shared" si="3"/>
        <v>1</v>
      </c>
      <c r="R46" s="70">
        <f t="shared" si="3"/>
        <v>3618</v>
      </c>
      <c r="S46" s="70">
        <f t="shared" si="3"/>
        <v>52</v>
      </c>
      <c r="T46" s="70">
        <f t="shared" si="3"/>
        <v>793</v>
      </c>
      <c r="U46" s="70" t="str">
        <f t="shared" si="3"/>
        <v/>
      </c>
      <c r="V46" s="70">
        <f t="shared" si="3"/>
        <v>4662</v>
      </c>
      <c r="W46" s="70" t="str">
        <f t="shared" si="3"/>
        <v/>
      </c>
      <c r="X46" s="70">
        <f t="shared" si="3"/>
        <v>1</v>
      </c>
      <c r="Y46" s="70">
        <f t="shared" si="3"/>
        <v>1404</v>
      </c>
      <c r="Z46" s="70">
        <f t="shared" si="3"/>
        <v>22</v>
      </c>
      <c r="AA46" s="70">
        <f t="shared" si="3"/>
        <v>127</v>
      </c>
      <c r="AB46" s="70">
        <f t="shared" si="3"/>
        <v>5327</v>
      </c>
      <c r="AC46" s="70">
        <f t="shared" si="3"/>
        <v>9</v>
      </c>
      <c r="AD46" s="70">
        <f t="shared" si="3"/>
        <v>439</v>
      </c>
      <c r="AE46" s="70" t="str">
        <f t="shared" si="3"/>
        <v/>
      </c>
      <c r="AF46" s="70" t="str">
        <f t="shared" si="3"/>
        <v/>
      </c>
      <c r="AG46" s="70" t="str">
        <f t="shared" si="3"/>
        <v/>
      </c>
      <c r="AH46" s="70" t="str">
        <f t="shared" si="3"/>
        <v/>
      </c>
      <c r="AI46" s="70" t="str">
        <f t="shared" si="3"/>
        <v/>
      </c>
      <c r="AJ46" s="70" t="str">
        <f t="shared" si="3"/>
        <v/>
      </c>
      <c r="AK46" s="70" t="str">
        <f t="shared" si="3"/>
        <v/>
      </c>
      <c r="AL46" s="70" t="str">
        <f t="shared" si="3"/>
        <v/>
      </c>
      <c r="AM46" s="70" t="str">
        <f t="shared" si="3"/>
        <v/>
      </c>
      <c r="AN46" s="70" t="str">
        <f t="shared" si="3"/>
        <v/>
      </c>
      <c r="AO46" s="70" t="str">
        <f t="shared" si="3"/>
        <v/>
      </c>
      <c r="AP46" s="70" t="str">
        <f t="shared" si="3"/>
        <v/>
      </c>
      <c r="AQ46" s="70">
        <f t="shared" si="3"/>
        <v>23668</v>
      </c>
      <c r="AR46" s="81"/>
      <c r="AS46" s="32">
        <f t="shared" si="3"/>
        <v>46096</v>
      </c>
      <c r="AT46" s="71">
        <f t="shared" ref="AT46:AT53" si="4">AQ46/AS46-1</f>
        <v>-0.48654980909406453</v>
      </c>
      <c r="AV46" s="33">
        <f>IFERROR(AQ46/$AQ$44,"")</f>
        <v>5.2637782754609806E-2</v>
      </c>
      <c r="AW46" s="33">
        <f>IFERROR(AS46/$AS$44,"")</f>
        <v>9.8562909333498691E-2</v>
      </c>
    </row>
    <row r="47" spans="2:49">
      <c r="B47" s="80" t="s">
        <v>330</v>
      </c>
      <c r="C47" s="32">
        <f>IF(SUM(C12:C13,C16:C18)=0,"",SUM(C12:C13,C16:C18))</f>
        <v>1019</v>
      </c>
      <c r="D47" s="70" t="str">
        <f t="shared" ref="D47:AS47" si="5">IF(SUM(D12:D13,D16:D18)=0,"",SUM(D12:D13,D16:D18))</f>
        <v/>
      </c>
      <c r="E47" s="70">
        <f t="shared" si="5"/>
        <v>1512</v>
      </c>
      <c r="F47" s="70">
        <f t="shared" si="5"/>
        <v>7</v>
      </c>
      <c r="G47" s="70" t="str">
        <f t="shared" si="5"/>
        <v/>
      </c>
      <c r="H47" s="70">
        <f t="shared" si="5"/>
        <v>627</v>
      </c>
      <c r="I47" s="70">
        <f t="shared" si="5"/>
        <v>2067</v>
      </c>
      <c r="J47" s="70">
        <f t="shared" si="5"/>
        <v>149</v>
      </c>
      <c r="K47" s="70" t="str">
        <f t="shared" si="5"/>
        <v/>
      </c>
      <c r="L47" s="70">
        <f t="shared" si="5"/>
        <v>585</v>
      </c>
      <c r="M47" s="70" t="str">
        <f t="shared" si="5"/>
        <v/>
      </c>
      <c r="N47" s="70" t="str">
        <f t="shared" si="5"/>
        <v/>
      </c>
      <c r="O47" s="70" t="str">
        <f t="shared" si="5"/>
        <v/>
      </c>
      <c r="P47" s="70">
        <f t="shared" si="5"/>
        <v>637</v>
      </c>
      <c r="Q47" s="70">
        <f t="shared" si="5"/>
        <v>1</v>
      </c>
      <c r="R47" s="70">
        <f t="shared" si="5"/>
        <v>2930</v>
      </c>
      <c r="S47" s="70">
        <f t="shared" si="5"/>
        <v>47</v>
      </c>
      <c r="T47" s="70">
        <f t="shared" si="5"/>
        <v>710</v>
      </c>
      <c r="U47" s="70" t="str">
        <f t="shared" si="5"/>
        <v/>
      </c>
      <c r="V47" s="70">
        <f t="shared" si="5"/>
        <v>2281</v>
      </c>
      <c r="W47" s="70" t="str">
        <f t="shared" si="5"/>
        <v/>
      </c>
      <c r="X47" s="70">
        <f t="shared" si="5"/>
        <v>1</v>
      </c>
      <c r="Y47" s="70">
        <f t="shared" si="5"/>
        <v>1404</v>
      </c>
      <c r="Z47" s="70" t="str">
        <f t="shared" si="5"/>
        <v/>
      </c>
      <c r="AA47" s="70">
        <f t="shared" si="5"/>
        <v>118</v>
      </c>
      <c r="AB47" s="70">
        <f t="shared" si="5"/>
        <v>4886</v>
      </c>
      <c r="AC47" s="70">
        <f t="shared" si="5"/>
        <v>9</v>
      </c>
      <c r="AD47" s="70" t="str">
        <f t="shared" si="5"/>
        <v/>
      </c>
      <c r="AE47" s="70" t="str">
        <f t="shared" si="5"/>
        <v/>
      </c>
      <c r="AF47" s="70" t="str">
        <f t="shared" si="5"/>
        <v/>
      </c>
      <c r="AG47" s="70" t="str">
        <f t="shared" si="5"/>
        <v/>
      </c>
      <c r="AH47" s="70" t="str">
        <f t="shared" si="5"/>
        <v/>
      </c>
      <c r="AI47" s="70" t="str">
        <f t="shared" si="5"/>
        <v/>
      </c>
      <c r="AJ47" s="70" t="str">
        <f t="shared" si="5"/>
        <v/>
      </c>
      <c r="AK47" s="70" t="str">
        <f t="shared" si="5"/>
        <v/>
      </c>
      <c r="AL47" s="70" t="str">
        <f t="shared" si="5"/>
        <v/>
      </c>
      <c r="AM47" s="70" t="str">
        <f t="shared" si="5"/>
        <v/>
      </c>
      <c r="AN47" s="70" t="str">
        <f t="shared" si="5"/>
        <v/>
      </c>
      <c r="AO47" s="70" t="str">
        <f t="shared" si="5"/>
        <v/>
      </c>
      <c r="AP47" s="70" t="str">
        <f t="shared" si="5"/>
        <v/>
      </c>
      <c r="AQ47" s="70">
        <f t="shared" si="5"/>
        <v>18990</v>
      </c>
      <c r="AR47" s="81"/>
      <c r="AS47" s="32">
        <f t="shared" si="5"/>
        <v>18966</v>
      </c>
      <c r="AT47" s="71">
        <f t="shared" si="4"/>
        <v>1.2654223347041693E-3</v>
      </c>
      <c r="AV47" s="33">
        <f t="shared" ref="AV47:AV53" si="6">IFERROR(AQ47/$AQ$44,"")</f>
        <v>4.2233880957835063E-2</v>
      </c>
      <c r="AW47" s="33">
        <f t="shared" ref="AW47:AW53" si="7">IFERROR(AS47/$AS$44,"")</f>
        <v>4.0553283113917392E-2</v>
      </c>
    </row>
    <row r="48" spans="2:49">
      <c r="B48" s="80" t="s">
        <v>331</v>
      </c>
      <c r="C48" s="32">
        <f>IF(SUM(C14:C15)=0,"",SUM(C14:C15))</f>
        <v>7</v>
      </c>
      <c r="D48" s="70" t="str">
        <f t="shared" ref="D48:AS48" si="8">IF(SUM(D14:D15)=0,"",SUM(D14:D15))</f>
        <v/>
      </c>
      <c r="E48" s="70">
        <f t="shared" si="8"/>
        <v>187</v>
      </c>
      <c r="F48" s="70">
        <f t="shared" si="8"/>
        <v>2</v>
      </c>
      <c r="G48" s="70" t="str">
        <f t="shared" si="8"/>
        <v/>
      </c>
      <c r="H48" s="70">
        <f t="shared" si="8"/>
        <v>52</v>
      </c>
      <c r="I48" s="70">
        <f t="shared" si="8"/>
        <v>216</v>
      </c>
      <c r="J48" s="70">
        <f t="shared" si="8"/>
        <v>7</v>
      </c>
      <c r="K48" s="70" t="str">
        <f t="shared" si="8"/>
        <v/>
      </c>
      <c r="L48" s="70">
        <f t="shared" si="8"/>
        <v>98</v>
      </c>
      <c r="M48" s="70" t="str">
        <f t="shared" si="8"/>
        <v/>
      </c>
      <c r="N48" s="70" t="str">
        <f t="shared" si="8"/>
        <v/>
      </c>
      <c r="O48" s="70" t="str">
        <f t="shared" si="8"/>
        <v/>
      </c>
      <c r="P48" s="70">
        <f t="shared" si="8"/>
        <v>41</v>
      </c>
      <c r="Q48" s="70" t="str">
        <f t="shared" si="8"/>
        <v/>
      </c>
      <c r="R48" s="70">
        <f t="shared" si="8"/>
        <v>688</v>
      </c>
      <c r="S48" s="70">
        <f t="shared" si="8"/>
        <v>5</v>
      </c>
      <c r="T48" s="70">
        <f t="shared" si="8"/>
        <v>83</v>
      </c>
      <c r="U48" s="70" t="str">
        <f t="shared" si="8"/>
        <v/>
      </c>
      <c r="V48" s="70">
        <f t="shared" si="8"/>
        <v>2380.9999999999995</v>
      </c>
      <c r="W48" s="70" t="str">
        <f t="shared" si="8"/>
        <v/>
      </c>
      <c r="X48" s="70" t="str">
        <f t="shared" si="8"/>
        <v/>
      </c>
      <c r="Y48" s="70" t="str">
        <f t="shared" si="8"/>
        <v/>
      </c>
      <c r="Z48" s="70">
        <f t="shared" si="8"/>
        <v>22</v>
      </c>
      <c r="AA48" s="70">
        <f t="shared" si="8"/>
        <v>9</v>
      </c>
      <c r="AB48" s="70">
        <f t="shared" si="8"/>
        <v>441</v>
      </c>
      <c r="AC48" s="70" t="str">
        <f t="shared" si="8"/>
        <v/>
      </c>
      <c r="AD48" s="70">
        <f t="shared" si="8"/>
        <v>439</v>
      </c>
      <c r="AE48" s="70" t="str">
        <f t="shared" si="8"/>
        <v/>
      </c>
      <c r="AF48" s="70" t="str">
        <f t="shared" si="8"/>
        <v/>
      </c>
      <c r="AG48" s="70" t="str">
        <f t="shared" si="8"/>
        <v/>
      </c>
      <c r="AH48" s="70" t="str">
        <f t="shared" si="8"/>
        <v/>
      </c>
      <c r="AI48" s="70" t="str">
        <f t="shared" si="8"/>
        <v/>
      </c>
      <c r="AJ48" s="70" t="str">
        <f t="shared" si="8"/>
        <v/>
      </c>
      <c r="AK48" s="70" t="str">
        <f t="shared" si="8"/>
        <v/>
      </c>
      <c r="AL48" s="70" t="str">
        <f t="shared" si="8"/>
        <v/>
      </c>
      <c r="AM48" s="70" t="str">
        <f t="shared" si="8"/>
        <v/>
      </c>
      <c r="AN48" s="70" t="str">
        <f t="shared" si="8"/>
        <v/>
      </c>
      <c r="AO48" s="70" t="str">
        <f t="shared" si="8"/>
        <v/>
      </c>
      <c r="AP48" s="70" t="str">
        <f t="shared" si="8"/>
        <v/>
      </c>
      <c r="AQ48" s="70">
        <f t="shared" si="8"/>
        <v>4678</v>
      </c>
      <c r="AR48" s="81"/>
      <c r="AS48" s="32">
        <f t="shared" si="8"/>
        <v>27130</v>
      </c>
      <c r="AT48" s="71">
        <f t="shared" si="4"/>
        <v>-0.827570954662735</v>
      </c>
      <c r="AV48" s="33">
        <f t="shared" si="6"/>
        <v>1.0403901796774745E-2</v>
      </c>
      <c r="AW48" s="33">
        <f t="shared" si="7"/>
        <v>5.8009626219581299E-2</v>
      </c>
    </row>
    <row r="49" spans="2:49">
      <c r="B49" s="80" t="s">
        <v>332</v>
      </c>
      <c r="C49" s="32" t="str">
        <f>IF(SUM(C20:C21,C31)=0,"",SUM(C20:C21,C31))</f>
        <v/>
      </c>
      <c r="D49" s="70" t="str">
        <f t="shared" ref="D49:AS49" si="9">IF(SUM(D20:D21,D31)=0,"",SUM(D20:D21,D31))</f>
        <v/>
      </c>
      <c r="E49" s="70">
        <f t="shared" si="9"/>
        <v>46293</v>
      </c>
      <c r="F49" s="70" t="str">
        <f t="shared" si="9"/>
        <v/>
      </c>
      <c r="G49" s="70" t="str">
        <f t="shared" si="9"/>
        <v/>
      </c>
      <c r="H49" s="70">
        <f t="shared" si="9"/>
        <v>2596</v>
      </c>
      <c r="I49" s="70">
        <f t="shared" si="9"/>
        <v>16729</v>
      </c>
      <c r="J49" s="70">
        <f t="shared" si="9"/>
        <v>9</v>
      </c>
      <c r="K49" s="70" t="str">
        <f t="shared" si="9"/>
        <v/>
      </c>
      <c r="L49" s="70">
        <f t="shared" si="9"/>
        <v>12109</v>
      </c>
      <c r="M49" s="70" t="str">
        <f t="shared" si="9"/>
        <v/>
      </c>
      <c r="N49" s="70" t="str">
        <f t="shared" si="9"/>
        <v/>
      </c>
      <c r="O49" s="70" t="str">
        <f t="shared" si="9"/>
        <v/>
      </c>
      <c r="P49" s="70">
        <f t="shared" si="9"/>
        <v>4794</v>
      </c>
      <c r="Q49" s="70">
        <f t="shared" si="9"/>
        <v>1</v>
      </c>
      <c r="R49" s="70">
        <f t="shared" si="9"/>
        <v>41431</v>
      </c>
      <c r="S49" s="70" t="str">
        <f t="shared" si="9"/>
        <v/>
      </c>
      <c r="T49" s="70">
        <f t="shared" si="9"/>
        <v>33488</v>
      </c>
      <c r="U49" s="70" t="str">
        <f t="shared" si="9"/>
        <v/>
      </c>
      <c r="V49" s="70">
        <f t="shared" si="9"/>
        <v>12945</v>
      </c>
      <c r="W49" s="70" t="str">
        <f t="shared" si="9"/>
        <v/>
      </c>
      <c r="X49" s="70" t="str">
        <f t="shared" si="9"/>
        <v/>
      </c>
      <c r="Y49" s="70">
        <f t="shared" si="9"/>
        <v>21016</v>
      </c>
      <c r="Z49" s="70" t="str">
        <f t="shared" si="9"/>
        <v/>
      </c>
      <c r="AA49" s="70">
        <f t="shared" si="9"/>
        <v>6103</v>
      </c>
      <c r="AB49" s="70">
        <f t="shared" si="9"/>
        <v>34430</v>
      </c>
      <c r="AC49" s="70">
        <f t="shared" si="9"/>
        <v>1459</v>
      </c>
      <c r="AD49" s="70" t="str">
        <f t="shared" si="9"/>
        <v/>
      </c>
      <c r="AE49" s="70" t="str">
        <f t="shared" si="9"/>
        <v/>
      </c>
      <c r="AF49" s="70" t="str">
        <f t="shared" si="9"/>
        <v/>
      </c>
      <c r="AG49" s="70" t="str">
        <f t="shared" si="9"/>
        <v/>
      </c>
      <c r="AH49" s="70" t="str">
        <f t="shared" si="9"/>
        <v/>
      </c>
      <c r="AI49" s="70" t="str">
        <f t="shared" si="9"/>
        <v/>
      </c>
      <c r="AJ49" s="70" t="str">
        <f t="shared" si="9"/>
        <v/>
      </c>
      <c r="AK49" s="70" t="str">
        <f t="shared" si="9"/>
        <v/>
      </c>
      <c r="AL49" s="70" t="str">
        <f t="shared" si="9"/>
        <v/>
      </c>
      <c r="AM49" s="70" t="str">
        <f t="shared" si="9"/>
        <v/>
      </c>
      <c r="AN49" s="70" t="str">
        <f t="shared" si="9"/>
        <v/>
      </c>
      <c r="AO49" s="70" t="str">
        <f t="shared" si="9"/>
        <v/>
      </c>
      <c r="AP49" s="70" t="str">
        <f t="shared" si="9"/>
        <v/>
      </c>
      <c r="AQ49" s="70">
        <f t="shared" si="9"/>
        <v>233403</v>
      </c>
      <c r="AR49" s="81"/>
      <c r="AS49" s="32">
        <f t="shared" si="9"/>
        <v>232717</v>
      </c>
      <c r="AT49" s="71">
        <f t="shared" si="4"/>
        <v>2.9477863671325544E-3</v>
      </c>
      <c r="AV49" s="33">
        <f t="shared" si="6"/>
        <v>0.51908975867306884</v>
      </c>
      <c r="AW49" s="33">
        <f t="shared" si="7"/>
        <v>0.49759772152385923</v>
      </c>
    </row>
    <row r="50" spans="2:49">
      <c r="B50" s="80" t="s">
        <v>333</v>
      </c>
      <c r="C50" s="32" t="str">
        <f>IF(SUM(C22:C23)=0,"",SUM(C22:C23))</f>
        <v/>
      </c>
      <c r="D50" s="70" t="str">
        <f t="shared" ref="D50:AS50" si="10">IF(SUM(D22:D23)=0,"",SUM(D22:D23))</f>
        <v/>
      </c>
      <c r="E50" s="70" t="str">
        <f t="shared" si="10"/>
        <v/>
      </c>
      <c r="F50" s="70" t="str">
        <f t="shared" si="10"/>
        <v/>
      </c>
      <c r="G50" s="70" t="str">
        <f t="shared" si="10"/>
        <v/>
      </c>
      <c r="H50" s="70">
        <f t="shared" si="10"/>
        <v>1</v>
      </c>
      <c r="I50" s="70">
        <f t="shared" si="10"/>
        <v>2</v>
      </c>
      <c r="J50" s="70" t="str">
        <f t="shared" si="10"/>
        <v/>
      </c>
      <c r="K50" s="70" t="str">
        <f t="shared" si="10"/>
        <v/>
      </c>
      <c r="L50" s="70" t="str">
        <f t="shared" si="10"/>
        <v/>
      </c>
      <c r="M50" s="70" t="str">
        <f t="shared" si="10"/>
        <v/>
      </c>
      <c r="N50" s="70" t="str">
        <f t="shared" si="10"/>
        <v/>
      </c>
      <c r="O50" s="70" t="str">
        <f t="shared" si="10"/>
        <v/>
      </c>
      <c r="P50" s="70" t="str">
        <f t="shared" si="10"/>
        <v/>
      </c>
      <c r="Q50" s="70" t="str">
        <f t="shared" si="10"/>
        <v/>
      </c>
      <c r="R50" s="70">
        <f t="shared" si="10"/>
        <v>1</v>
      </c>
      <c r="S50" s="70" t="str">
        <f t="shared" si="10"/>
        <v/>
      </c>
      <c r="T50" s="70">
        <f t="shared" si="10"/>
        <v>6</v>
      </c>
      <c r="U50" s="70" t="str">
        <f t="shared" si="10"/>
        <v/>
      </c>
      <c r="V50" s="70">
        <f t="shared" si="10"/>
        <v>40</v>
      </c>
      <c r="W50" s="70" t="str">
        <f t="shared" si="10"/>
        <v/>
      </c>
      <c r="X50" s="70" t="str">
        <f t="shared" si="10"/>
        <v/>
      </c>
      <c r="Y50" s="70">
        <f t="shared" si="10"/>
        <v>36</v>
      </c>
      <c r="Z50" s="70" t="str">
        <f t="shared" si="10"/>
        <v/>
      </c>
      <c r="AA50" s="70" t="str">
        <f t="shared" si="10"/>
        <v/>
      </c>
      <c r="AB50" s="70">
        <f t="shared" si="10"/>
        <v>93</v>
      </c>
      <c r="AC50" s="70" t="str">
        <f t="shared" si="10"/>
        <v/>
      </c>
      <c r="AD50" s="70" t="str">
        <f t="shared" si="10"/>
        <v/>
      </c>
      <c r="AE50" s="70" t="str">
        <f t="shared" si="10"/>
        <v/>
      </c>
      <c r="AF50" s="70" t="str">
        <f t="shared" si="10"/>
        <v/>
      </c>
      <c r="AG50" s="70" t="str">
        <f t="shared" si="10"/>
        <v/>
      </c>
      <c r="AH50" s="70" t="str">
        <f t="shared" si="10"/>
        <v/>
      </c>
      <c r="AI50" s="70" t="str">
        <f t="shared" si="10"/>
        <v/>
      </c>
      <c r="AJ50" s="70" t="str">
        <f t="shared" si="10"/>
        <v/>
      </c>
      <c r="AK50" s="70" t="str">
        <f t="shared" si="10"/>
        <v/>
      </c>
      <c r="AL50" s="70" t="str">
        <f t="shared" si="10"/>
        <v/>
      </c>
      <c r="AM50" s="70" t="str">
        <f t="shared" si="10"/>
        <v/>
      </c>
      <c r="AN50" s="70" t="str">
        <f t="shared" si="10"/>
        <v/>
      </c>
      <c r="AO50" s="70" t="str">
        <f t="shared" si="10"/>
        <v/>
      </c>
      <c r="AP50" s="70" t="str">
        <f t="shared" si="10"/>
        <v/>
      </c>
      <c r="AQ50" s="70">
        <f t="shared" si="10"/>
        <v>179</v>
      </c>
      <c r="AR50" s="81"/>
      <c r="AS50" s="32">
        <f t="shared" si="10"/>
        <v>411</v>
      </c>
      <c r="AT50" s="71">
        <f t="shared" si="4"/>
        <v>-0.56447688564476883</v>
      </c>
      <c r="AV50" s="33">
        <f t="shared" si="6"/>
        <v>3.980971401502094E-4</v>
      </c>
      <c r="AW50" s="33">
        <f t="shared" si="7"/>
        <v>8.7880414213962078E-4</v>
      </c>
    </row>
    <row r="51" spans="2:49">
      <c r="B51" s="80" t="s">
        <v>334</v>
      </c>
      <c r="C51" s="32">
        <f>IF(SUM(C24:C26)=0,"",SUM(C24:C26))</f>
        <v>1018</v>
      </c>
      <c r="D51" s="70" t="str">
        <f t="shared" ref="D51:AS51" si="11">IF(SUM(D24:D26)=0,"",SUM(D24:D26))</f>
        <v/>
      </c>
      <c r="E51" s="70">
        <f t="shared" si="11"/>
        <v>393</v>
      </c>
      <c r="F51" s="70" t="str">
        <f t="shared" si="11"/>
        <v/>
      </c>
      <c r="G51" s="70" t="str">
        <f t="shared" si="11"/>
        <v/>
      </c>
      <c r="H51" s="70">
        <f t="shared" si="11"/>
        <v>642</v>
      </c>
      <c r="I51" s="70">
        <f t="shared" si="11"/>
        <v>684</v>
      </c>
      <c r="J51" s="70">
        <f t="shared" si="11"/>
        <v>509</v>
      </c>
      <c r="K51" s="70" t="str">
        <f t="shared" si="11"/>
        <v/>
      </c>
      <c r="L51" s="70">
        <f t="shared" si="11"/>
        <v>1</v>
      </c>
      <c r="M51" s="70" t="str">
        <f t="shared" si="11"/>
        <v/>
      </c>
      <c r="N51" s="70" t="str">
        <f t="shared" si="11"/>
        <v/>
      </c>
      <c r="O51" s="70" t="str">
        <f t="shared" si="11"/>
        <v/>
      </c>
      <c r="P51" s="70">
        <f t="shared" si="11"/>
        <v>10082</v>
      </c>
      <c r="Q51" s="70" t="str">
        <f t="shared" si="11"/>
        <v/>
      </c>
      <c r="R51" s="70">
        <f t="shared" si="11"/>
        <v>906</v>
      </c>
      <c r="S51" s="70" t="str">
        <f t="shared" si="11"/>
        <v/>
      </c>
      <c r="T51" s="70">
        <f t="shared" si="11"/>
        <v>288</v>
      </c>
      <c r="U51" s="70" t="str">
        <f t="shared" si="11"/>
        <v/>
      </c>
      <c r="V51" s="70">
        <f t="shared" si="11"/>
        <v>4137</v>
      </c>
      <c r="W51" s="70" t="str">
        <f t="shared" si="11"/>
        <v/>
      </c>
      <c r="X51" s="70">
        <f t="shared" si="11"/>
        <v>8088</v>
      </c>
      <c r="Y51" s="70">
        <f t="shared" si="11"/>
        <v>460</v>
      </c>
      <c r="Z51" s="70" t="str">
        <f t="shared" si="11"/>
        <v/>
      </c>
      <c r="AA51" s="70">
        <f t="shared" si="11"/>
        <v>100</v>
      </c>
      <c r="AB51" s="70">
        <f t="shared" si="11"/>
        <v>507</v>
      </c>
      <c r="AC51" s="70" t="str">
        <f t="shared" si="11"/>
        <v/>
      </c>
      <c r="AD51" s="70" t="str">
        <f t="shared" si="11"/>
        <v/>
      </c>
      <c r="AE51" s="70" t="str">
        <f t="shared" si="11"/>
        <v/>
      </c>
      <c r="AF51" s="70" t="str">
        <f t="shared" si="11"/>
        <v/>
      </c>
      <c r="AG51" s="70" t="str">
        <f t="shared" si="11"/>
        <v/>
      </c>
      <c r="AH51" s="70" t="str">
        <f t="shared" si="11"/>
        <v/>
      </c>
      <c r="AI51" s="70" t="str">
        <f t="shared" si="11"/>
        <v/>
      </c>
      <c r="AJ51" s="70" t="str">
        <f t="shared" si="11"/>
        <v/>
      </c>
      <c r="AK51" s="70" t="str">
        <f t="shared" si="11"/>
        <v/>
      </c>
      <c r="AL51" s="70" t="str">
        <f t="shared" si="11"/>
        <v/>
      </c>
      <c r="AM51" s="70" t="str">
        <f t="shared" si="11"/>
        <v/>
      </c>
      <c r="AN51" s="70" t="str">
        <f t="shared" si="11"/>
        <v/>
      </c>
      <c r="AO51" s="70" t="str">
        <f t="shared" si="11"/>
        <v/>
      </c>
      <c r="AP51" s="70" t="str">
        <f t="shared" si="11"/>
        <v/>
      </c>
      <c r="AQ51" s="70">
        <f t="shared" si="11"/>
        <v>27815</v>
      </c>
      <c r="AR51" s="81"/>
      <c r="AS51" s="32">
        <f t="shared" si="11"/>
        <v>34228</v>
      </c>
      <c r="AT51" s="71">
        <f t="shared" si="4"/>
        <v>-0.18736122472829264</v>
      </c>
      <c r="AV51" s="33">
        <f t="shared" si="6"/>
        <v>6.1860737169151254E-2</v>
      </c>
      <c r="AW51" s="33">
        <f t="shared" si="7"/>
        <v>7.3186637900620299E-2</v>
      </c>
    </row>
    <row r="52" spans="2:49">
      <c r="B52" s="80" t="s">
        <v>335</v>
      </c>
      <c r="C52" s="32">
        <f>IF(SUM(C27:C30)=0,"",SUM(C27:C30))</f>
        <v>47</v>
      </c>
      <c r="D52" s="70" t="str">
        <f t="shared" ref="D52:AS52" si="12">IF(SUM(D27:D30)=0,"",SUM(D27:D30))</f>
        <v/>
      </c>
      <c r="E52" s="70">
        <f t="shared" si="12"/>
        <v>388</v>
      </c>
      <c r="F52" s="70" t="str">
        <f t="shared" si="12"/>
        <v/>
      </c>
      <c r="G52" s="70" t="str">
        <f t="shared" si="12"/>
        <v/>
      </c>
      <c r="H52" s="70">
        <f t="shared" si="12"/>
        <v>32</v>
      </c>
      <c r="I52" s="70">
        <f t="shared" si="12"/>
        <v>132</v>
      </c>
      <c r="J52" s="70">
        <f t="shared" si="12"/>
        <v>55</v>
      </c>
      <c r="K52" s="70" t="str">
        <f t="shared" si="12"/>
        <v/>
      </c>
      <c r="L52" s="70">
        <f t="shared" si="12"/>
        <v>14</v>
      </c>
      <c r="M52" s="70" t="str">
        <f t="shared" si="12"/>
        <v/>
      </c>
      <c r="N52" s="70" t="str">
        <f t="shared" si="12"/>
        <v/>
      </c>
      <c r="O52" s="70" t="str">
        <f t="shared" si="12"/>
        <v/>
      </c>
      <c r="P52" s="70">
        <f t="shared" si="12"/>
        <v>33</v>
      </c>
      <c r="Q52" s="70" t="str">
        <f t="shared" si="12"/>
        <v/>
      </c>
      <c r="R52" s="70">
        <f t="shared" si="12"/>
        <v>539</v>
      </c>
      <c r="S52" s="70" t="str">
        <f t="shared" si="12"/>
        <v/>
      </c>
      <c r="T52" s="70">
        <f t="shared" si="12"/>
        <v>554</v>
      </c>
      <c r="U52" s="70" t="str">
        <f t="shared" si="12"/>
        <v/>
      </c>
      <c r="V52" s="70">
        <f t="shared" si="12"/>
        <v>256</v>
      </c>
      <c r="W52" s="70" t="str">
        <f t="shared" si="12"/>
        <v/>
      </c>
      <c r="X52" s="70">
        <f t="shared" si="12"/>
        <v>15</v>
      </c>
      <c r="Y52" s="70">
        <f t="shared" si="12"/>
        <v>401</v>
      </c>
      <c r="Z52" s="70" t="str">
        <f t="shared" si="12"/>
        <v/>
      </c>
      <c r="AA52" s="70">
        <f t="shared" si="12"/>
        <v>64</v>
      </c>
      <c r="AB52" s="70">
        <f t="shared" si="12"/>
        <v>719</v>
      </c>
      <c r="AC52" s="70" t="str">
        <f t="shared" si="12"/>
        <v/>
      </c>
      <c r="AD52" s="70" t="str">
        <f t="shared" si="12"/>
        <v/>
      </c>
      <c r="AE52" s="70" t="str">
        <f t="shared" si="12"/>
        <v/>
      </c>
      <c r="AF52" s="70" t="str">
        <f t="shared" si="12"/>
        <v/>
      </c>
      <c r="AG52" s="70" t="str">
        <f t="shared" si="12"/>
        <v/>
      </c>
      <c r="AH52" s="70" t="str">
        <f t="shared" si="12"/>
        <v/>
      </c>
      <c r="AI52" s="70" t="str">
        <f t="shared" si="12"/>
        <v/>
      </c>
      <c r="AJ52" s="70" t="str">
        <f t="shared" si="12"/>
        <v/>
      </c>
      <c r="AK52" s="70" t="str">
        <f t="shared" si="12"/>
        <v/>
      </c>
      <c r="AL52" s="70" t="str">
        <f t="shared" si="12"/>
        <v/>
      </c>
      <c r="AM52" s="70" t="str">
        <f t="shared" si="12"/>
        <v/>
      </c>
      <c r="AN52" s="70" t="str">
        <f t="shared" si="12"/>
        <v/>
      </c>
      <c r="AO52" s="70" t="str">
        <f t="shared" si="12"/>
        <v/>
      </c>
      <c r="AP52" s="70" t="str">
        <f t="shared" si="12"/>
        <v/>
      </c>
      <c r="AQ52" s="70">
        <f t="shared" si="12"/>
        <v>3249</v>
      </c>
      <c r="AR52" s="81"/>
      <c r="AS52" s="32">
        <f t="shared" si="12"/>
        <v>2974</v>
      </c>
      <c r="AT52" s="71">
        <f t="shared" si="4"/>
        <v>9.2468056489576345E-2</v>
      </c>
      <c r="AV52" s="33">
        <f t="shared" si="6"/>
        <v>7.2257966946817336E-3</v>
      </c>
      <c r="AW52" s="33">
        <f t="shared" si="7"/>
        <v>6.3590353253606628E-3</v>
      </c>
    </row>
    <row r="53" spans="2:49">
      <c r="B53" s="80" t="s">
        <v>336</v>
      </c>
      <c r="C53" s="32" t="str">
        <f>IF(SUM(C38:C40)=0,"",SUM(C38:C40))</f>
        <v/>
      </c>
      <c r="D53" s="70" t="str">
        <f t="shared" ref="D53:AS53" si="13">IF(SUM(D38:D40)=0,"",SUM(D38:D40))</f>
        <v/>
      </c>
      <c r="E53" s="70" t="str">
        <f t="shared" si="13"/>
        <v/>
      </c>
      <c r="F53" s="70" t="str">
        <f t="shared" si="13"/>
        <v/>
      </c>
      <c r="G53" s="70">
        <f t="shared" si="13"/>
        <v>33</v>
      </c>
      <c r="H53" s="70" t="str">
        <f t="shared" si="13"/>
        <v/>
      </c>
      <c r="I53" s="70" t="str">
        <f t="shared" si="13"/>
        <v/>
      </c>
      <c r="J53" s="70" t="str">
        <f t="shared" si="13"/>
        <v/>
      </c>
      <c r="K53" s="70">
        <f t="shared" si="13"/>
        <v>156</v>
      </c>
      <c r="L53" s="70" t="str">
        <f t="shared" si="13"/>
        <v/>
      </c>
      <c r="M53" s="70">
        <f t="shared" si="13"/>
        <v>1297</v>
      </c>
      <c r="N53" s="70">
        <f t="shared" si="13"/>
        <v>6</v>
      </c>
      <c r="O53" s="70" t="str">
        <f t="shared" si="13"/>
        <v/>
      </c>
      <c r="P53" s="70" t="str">
        <f t="shared" si="13"/>
        <v/>
      </c>
      <c r="Q53" s="70" t="str">
        <f t="shared" si="13"/>
        <v/>
      </c>
      <c r="R53" s="70" t="str">
        <f t="shared" si="13"/>
        <v/>
      </c>
      <c r="S53" s="70" t="str">
        <f t="shared" si="13"/>
        <v/>
      </c>
      <c r="T53" s="70" t="str">
        <f t="shared" si="13"/>
        <v/>
      </c>
      <c r="U53" s="70">
        <f t="shared" si="13"/>
        <v>60</v>
      </c>
      <c r="V53" s="70" t="str">
        <f t="shared" si="13"/>
        <v/>
      </c>
      <c r="W53" s="70">
        <f t="shared" si="13"/>
        <v>97</v>
      </c>
      <c r="X53" s="70" t="str">
        <f t="shared" si="13"/>
        <v/>
      </c>
      <c r="Y53" s="70" t="str">
        <f t="shared" si="13"/>
        <v/>
      </c>
      <c r="Z53" s="70" t="str">
        <f t="shared" si="13"/>
        <v/>
      </c>
      <c r="AA53" s="70" t="str">
        <f t="shared" si="13"/>
        <v/>
      </c>
      <c r="AB53" s="70" t="str">
        <f t="shared" si="13"/>
        <v/>
      </c>
      <c r="AC53" s="70" t="str">
        <f t="shared" si="13"/>
        <v/>
      </c>
      <c r="AD53" s="70" t="str">
        <f t="shared" si="13"/>
        <v/>
      </c>
      <c r="AE53" s="70" t="str">
        <f t="shared" si="13"/>
        <v/>
      </c>
      <c r="AF53" s="70" t="str">
        <f t="shared" si="13"/>
        <v/>
      </c>
      <c r="AG53" s="70" t="str">
        <f t="shared" si="13"/>
        <v/>
      </c>
      <c r="AH53" s="70" t="str">
        <f t="shared" si="13"/>
        <v/>
      </c>
      <c r="AI53" s="70" t="str">
        <f t="shared" si="13"/>
        <v/>
      </c>
      <c r="AJ53" s="70" t="str">
        <f t="shared" si="13"/>
        <v/>
      </c>
      <c r="AK53" s="70" t="str">
        <f t="shared" si="13"/>
        <v/>
      </c>
      <c r="AL53" s="70" t="str">
        <f t="shared" si="13"/>
        <v/>
      </c>
      <c r="AM53" s="70" t="str">
        <f t="shared" si="13"/>
        <v/>
      </c>
      <c r="AN53" s="70" t="str">
        <f t="shared" si="13"/>
        <v/>
      </c>
      <c r="AO53" s="70" t="str">
        <f t="shared" si="13"/>
        <v/>
      </c>
      <c r="AP53" s="70" t="str">
        <f t="shared" si="13"/>
        <v/>
      </c>
      <c r="AQ53" s="70">
        <f t="shared" si="13"/>
        <v>1649</v>
      </c>
      <c r="AR53" s="81"/>
      <c r="AS53" s="32">
        <f t="shared" si="13"/>
        <v>1263</v>
      </c>
      <c r="AT53" s="71">
        <f t="shared" si="4"/>
        <v>0.30562153602533648</v>
      </c>
      <c r="AV53" s="33">
        <f t="shared" si="6"/>
        <v>3.6673865033949459E-3</v>
      </c>
      <c r="AW53" s="33">
        <f t="shared" si="7"/>
        <v>2.70055871416628E-3</v>
      </c>
    </row>
    <row r="55" spans="2:49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9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9" hidden="1">
      <c r="B57" s="49" t="s">
        <v>102</v>
      </c>
      <c r="C57" s="50">
        <f>IFERROR(RANK(C59,$C$59:$AP$59,0),"")</f>
        <v>14</v>
      </c>
      <c r="D57" s="50" t="str">
        <f t="shared" ref="D57:AP57" si="14">IFERROR(RANK(D59,$C$59:$AP$59,0),"")</f>
        <v/>
      </c>
      <c r="E57" s="50">
        <f t="shared" si="14"/>
        <v>2</v>
      </c>
      <c r="F57" s="50">
        <f t="shared" si="14"/>
        <v>1</v>
      </c>
      <c r="G57" s="50">
        <f t="shared" si="14"/>
        <v>23</v>
      </c>
      <c r="H57" s="50">
        <f t="shared" si="14"/>
        <v>15</v>
      </c>
      <c r="I57" s="50">
        <f t="shared" si="14"/>
        <v>8</v>
      </c>
      <c r="J57" s="50">
        <f t="shared" si="14"/>
        <v>16</v>
      </c>
      <c r="K57" s="50">
        <f t="shared" si="14"/>
        <v>19</v>
      </c>
      <c r="L57" s="50">
        <f t="shared" si="14"/>
        <v>9</v>
      </c>
      <c r="M57" s="50">
        <f t="shared" si="14"/>
        <v>18</v>
      </c>
      <c r="N57" s="50">
        <f t="shared" si="14"/>
        <v>26</v>
      </c>
      <c r="O57" s="50">
        <f t="shared" si="14"/>
        <v>27</v>
      </c>
      <c r="P57" s="50">
        <f t="shared" si="14"/>
        <v>11</v>
      </c>
      <c r="Q57" s="50">
        <f t="shared" si="14"/>
        <v>24</v>
      </c>
      <c r="R57" s="50">
        <f t="shared" si="14"/>
        <v>4</v>
      </c>
      <c r="S57" s="50">
        <f t="shared" si="14"/>
        <v>22</v>
      </c>
      <c r="T57" s="50">
        <f t="shared" si="14"/>
        <v>3</v>
      </c>
      <c r="U57" s="50">
        <f t="shared" si="14"/>
        <v>21</v>
      </c>
      <c r="V57" s="50">
        <f t="shared" si="14"/>
        <v>7</v>
      </c>
      <c r="W57" s="50">
        <f t="shared" si="14"/>
        <v>20</v>
      </c>
      <c r="X57" s="50">
        <f t="shared" si="14"/>
        <v>12</v>
      </c>
      <c r="Y57" s="50">
        <f t="shared" si="14"/>
        <v>6</v>
      </c>
      <c r="Z57" s="50">
        <f t="shared" si="14"/>
        <v>25</v>
      </c>
      <c r="AA57" s="50">
        <f t="shared" si="14"/>
        <v>13</v>
      </c>
      <c r="AB57" s="50">
        <f t="shared" si="14"/>
        <v>5</v>
      </c>
      <c r="AC57" s="50">
        <f t="shared" si="14"/>
        <v>17</v>
      </c>
      <c r="AD57" s="50">
        <f t="shared" si="14"/>
        <v>10</v>
      </c>
      <c r="AE57" s="50" t="str">
        <f t="shared" si="14"/>
        <v/>
      </c>
      <c r="AF57" s="50" t="str">
        <f t="shared" si="14"/>
        <v/>
      </c>
      <c r="AG57" s="50" t="str">
        <f t="shared" si="14"/>
        <v/>
      </c>
      <c r="AH57" s="50" t="str">
        <f t="shared" si="14"/>
        <v/>
      </c>
      <c r="AI57" s="50" t="str">
        <f t="shared" si="14"/>
        <v/>
      </c>
      <c r="AJ57" s="50" t="str">
        <f t="shared" si="14"/>
        <v/>
      </c>
      <c r="AK57" s="50" t="str">
        <f t="shared" si="14"/>
        <v/>
      </c>
      <c r="AL57" s="50" t="str">
        <f t="shared" si="14"/>
        <v/>
      </c>
      <c r="AM57" s="50" t="str">
        <f t="shared" si="14"/>
        <v/>
      </c>
      <c r="AN57" s="50" t="str">
        <f t="shared" si="14"/>
        <v/>
      </c>
      <c r="AO57" s="50" t="str">
        <f t="shared" si="14"/>
        <v/>
      </c>
      <c r="AP57" s="50" t="str">
        <f t="shared" si="14"/>
        <v/>
      </c>
    </row>
    <row r="58" spans="2:49" hidden="1">
      <c r="C58" s="50" t="str">
        <f>C11</f>
        <v>Ace Seguros</v>
      </c>
      <c r="D58" s="50" t="str">
        <f t="shared" ref="D58:AP58" si="15">D11</f>
        <v>Assurant Chile</v>
      </c>
      <c r="E58" s="50" t="str">
        <f t="shared" si="15"/>
        <v>BCI Seguros</v>
      </c>
      <c r="F58" s="50" t="str">
        <f t="shared" si="15"/>
        <v>Cardif</v>
      </c>
      <c r="G58" s="50" t="str">
        <f t="shared" si="15"/>
        <v>Cesce Chile</v>
      </c>
      <c r="H58" s="50" t="str">
        <f t="shared" si="15"/>
        <v>Chartis</v>
      </c>
      <c r="I58" s="50" t="str">
        <f t="shared" si="15"/>
        <v>Chilena Consolidada</v>
      </c>
      <c r="J58" s="50" t="str">
        <f t="shared" si="15"/>
        <v>Chubb de Chile</v>
      </c>
      <c r="K58" s="50" t="str">
        <f t="shared" si="15"/>
        <v>Coface Chile</v>
      </c>
      <c r="L58" s="50" t="str">
        <f t="shared" si="15"/>
        <v>Consorio Nacional</v>
      </c>
      <c r="M58" s="50" t="str">
        <f t="shared" si="15"/>
        <v>Continental Crédito</v>
      </c>
      <c r="N58" s="50" t="str">
        <f t="shared" si="15"/>
        <v>Euler Hermes</v>
      </c>
      <c r="O58" s="50" t="str">
        <f t="shared" si="15"/>
        <v>FAF International</v>
      </c>
      <c r="P58" s="50" t="str">
        <f t="shared" si="15"/>
        <v>HDI Seguros</v>
      </c>
      <c r="Q58" s="50" t="str">
        <f t="shared" si="15"/>
        <v>Huelen</v>
      </c>
      <c r="R58" s="50" t="str">
        <f t="shared" si="15"/>
        <v>Liberty Seguros</v>
      </c>
      <c r="S58" s="50" t="str">
        <f t="shared" si="15"/>
        <v>M. de Carabineros</v>
      </c>
      <c r="T58" s="50" t="str">
        <f t="shared" si="15"/>
        <v>Magallanes</v>
      </c>
      <c r="U58" s="50" t="str">
        <f t="shared" si="15"/>
        <v>Magallanes Gar. y Cré.</v>
      </c>
      <c r="V58" s="50" t="str">
        <f t="shared" si="15"/>
        <v>Mapfre</v>
      </c>
      <c r="W58" s="50" t="str">
        <f t="shared" si="15"/>
        <v>Mapfre Gar. y Cré.</v>
      </c>
      <c r="X58" s="50" t="str">
        <f t="shared" si="15"/>
        <v>Orion Seguros</v>
      </c>
      <c r="Y58" s="50" t="str">
        <f t="shared" si="15"/>
        <v>Penta Security</v>
      </c>
      <c r="Z58" s="50" t="str">
        <f t="shared" si="15"/>
        <v>QBE Chile</v>
      </c>
      <c r="AA58" s="50" t="str">
        <f t="shared" si="15"/>
        <v>Renta Nacional</v>
      </c>
      <c r="AB58" s="50" t="str">
        <f t="shared" si="15"/>
        <v>RSA Seguros</v>
      </c>
      <c r="AC58" s="50" t="str">
        <f t="shared" si="15"/>
        <v>Zenit Seguros</v>
      </c>
      <c r="AD58" s="50" t="str">
        <f t="shared" si="15"/>
        <v>Zurich Santander</v>
      </c>
      <c r="AE58" s="50" t="str">
        <f t="shared" si="15"/>
        <v/>
      </c>
      <c r="AF58" s="50" t="str">
        <f t="shared" si="15"/>
        <v/>
      </c>
      <c r="AG58" s="50" t="str">
        <f t="shared" si="15"/>
        <v/>
      </c>
      <c r="AH58" s="50" t="str">
        <f t="shared" si="15"/>
        <v/>
      </c>
      <c r="AI58" s="50" t="str">
        <f t="shared" si="15"/>
        <v/>
      </c>
      <c r="AJ58" s="50" t="str">
        <f t="shared" si="15"/>
        <v/>
      </c>
      <c r="AK58" s="50" t="str">
        <f t="shared" si="15"/>
        <v/>
      </c>
      <c r="AL58" s="50" t="str">
        <f t="shared" si="15"/>
        <v/>
      </c>
      <c r="AM58" s="50" t="str">
        <f t="shared" si="15"/>
        <v/>
      </c>
      <c r="AN58" s="50" t="str">
        <f t="shared" si="15"/>
        <v/>
      </c>
      <c r="AO58" s="50" t="str">
        <f t="shared" si="15"/>
        <v/>
      </c>
      <c r="AP58" s="50" t="str">
        <f t="shared" si="15"/>
        <v/>
      </c>
    </row>
    <row r="59" spans="2:49" hidden="1">
      <c r="C59" s="52">
        <f>IFERROR(IF(C55=1,VLOOKUP($B$75,$B$12:$AQ$44,C62+1,FALSE)+C60/1000000,""),"")</f>
        <v>6198.0000399999999</v>
      </c>
      <c r="D59" s="52" t="str">
        <f t="shared" ref="D59:AP59" si="16">IFERROR(IF(D55=1,VLOOKUP($B$75,$B$12:$AQ$44,D62+1,FALSE)+D60/1000000,""),"")</f>
        <v/>
      </c>
      <c r="E59" s="52">
        <f t="shared" si="16"/>
        <v>58431.000037999998</v>
      </c>
      <c r="F59" s="52">
        <f t="shared" si="16"/>
        <v>80978.000037000005</v>
      </c>
      <c r="G59" s="52">
        <f t="shared" si="16"/>
        <v>38.000036000000001</v>
      </c>
      <c r="H59" s="52">
        <f t="shared" si="16"/>
        <v>6167.000035</v>
      </c>
      <c r="I59" s="52">
        <f t="shared" si="16"/>
        <v>21478.000034000001</v>
      </c>
      <c r="J59" s="52">
        <f t="shared" si="16"/>
        <v>2598.0000329999998</v>
      </c>
      <c r="K59" s="52">
        <f t="shared" si="16"/>
        <v>156.000032</v>
      </c>
      <c r="L59" s="52">
        <f t="shared" si="16"/>
        <v>16694.000031</v>
      </c>
      <c r="M59" s="52">
        <f t="shared" si="16"/>
        <v>1468.0000299999999</v>
      </c>
      <c r="N59" s="52">
        <f t="shared" si="16"/>
        <v>6.0000289999999996</v>
      </c>
      <c r="O59" s="52">
        <f t="shared" si="16"/>
        <v>2.0000279999999999</v>
      </c>
      <c r="P59" s="52">
        <f t="shared" si="16"/>
        <v>16468.000026999998</v>
      </c>
      <c r="Q59" s="52">
        <f t="shared" si="16"/>
        <v>29.000025999999998</v>
      </c>
      <c r="R59" s="52">
        <f t="shared" si="16"/>
        <v>48150.000025000001</v>
      </c>
      <c r="S59" s="52">
        <f t="shared" si="16"/>
        <v>52.000024000000003</v>
      </c>
      <c r="T59" s="52">
        <f t="shared" si="16"/>
        <v>57424.000023000001</v>
      </c>
      <c r="U59" s="52">
        <f t="shared" si="16"/>
        <v>71.000022000000001</v>
      </c>
      <c r="V59" s="52">
        <f t="shared" si="16"/>
        <v>24472.000021</v>
      </c>
      <c r="W59" s="52">
        <f t="shared" si="16"/>
        <v>113.00002000000001</v>
      </c>
      <c r="X59" s="52">
        <f t="shared" si="16"/>
        <v>8116.0000190000001</v>
      </c>
      <c r="Y59" s="52">
        <f t="shared" si="16"/>
        <v>28694.000017999999</v>
      </c>
      <c r="Z59" s="52">
        <f t="shared" si="16"/>
        <v>22.000017</v>
      </c>
      <c r="AA59" s="52">
        <f t="shared" si="16"/>
        <v>6911.000016</v>
      </c>
      <c r="AB59" s="52">
        <f t="shared" si="16"/>
        <v>46456.000014999998</v>
      </c>
      <c r="AC59" s="52">
        <f t="shared" si="16"/>
        <v>1793.000014</v>
      </c>
      <c r="AD59" s="52">
        <f t="shared" si="16"/>
        <v>16654.000013000001</v>
      </c>
      <c r="AE59" s="52" t="str">
        <f t="shared" si="16"/>
        <v/>
      </c>
      <c r="AF59" s="52" t="str">
        <f t="shared" si="16"/>
        <v/>
      </c>
      <c r="AG59" s="52" t="str">
        <f t="shared" si="16"/>
        <v/>
      </c>
      <c r="AH59" s="52" t="str">
        <f t="shared" si="16"/>
        <v/>
      </c>
      <c r="AI59" s="52" t="str">
        <f t="shared" si="16"/>
        <v/>
      </c>
      <c r="AJ59" s="52" t="str">
        <f t="shared" si="16"/>
        <v/>
      </c>
      <c r="AK59" s="52" t="str">
        <f t="shared" si="16"/>
        <v/>
      </c>
      <c r="AL59" s="52" t="str">
        <f t="shared" si="16"/>
        <v/>
      </c>
      <c r="AM59" s="52" t="str">
        <f t="shared" si="16"/>
        <v/>
      </c>
      <c r="AN59" s="52" t="str">
        <f t="shared" si="16"/>
        <v/>
      </c>
      <c r="AO59" s="52" t="str">
        <f t="shared" si="16"/>
        <v/>
      </c>
      <c r="AP59" s="52" t="str">
        <f t="shared" si="16"/>
        <v/>
      </c>
    </row>
    <row r="60" spans="2:49" hidden="1">
      <c r="C60" s="50">
        <v>40</v>
      </c>
      <c r="D60" s="50">
        <f>C60-1</f>
        <v>39</v>
      </c>
      <c r="E60" s="50">
        <f t="shared" ref="E60:AP60" si="17">D60-1</f>
        <v>38</v>
      </c>
      <c r="F60" s="50">
        <f t="shared" si="17"/>
        <v>37</v>
      </c>
      <c r="G60" s="50">
        <f t="shared" si="17"/>
        <v>36</v>
      </c>
      <c r="H60" s="50">
        <f t="shared" si="17"/>
        <v>35</v>
      </c>
      <c r="I60" s="50">
        <f t="shared" si="17"/>
        <v>34</v>
      </c>
      <c r="J60" s="50">
        <f t="shared" si="17"/>
        <v>33</v>
      </c>
      <c r="K60" s="50">
        <f t="shared" si="17"/>
        <v>32</v>
      </c>
      <c r="L60" s="50">
        <f t="shared" si="17"/>
        <v>31</v>
      </c>
      <c r="M60" s="50">
        <f t="shared" si="17"/>
        <v>30</v>
      </c>
      <c r="N60" s="50">
        <f t="shared" si="17"/>
        <v>29</v>
      </c>
      <c r="O60" s="50">
        <f t="shared" si="17"/>
        <v>28</v>
      </c>
      <c r="P60" s="50">
        <f t="shared" si="17"/>
        <v>27</v>
      </c>
      <c r="Q60" s="50">
        <f t="shared" si="17"/>
        <v>26</v>
      </c>
      <c r="R60" s="50">
        <f t="shared" si="17"/>
        <v>25</v>
      </c>
      <c r="S60" s="50">
        <f t="shared" si="17"/>
        <v>24</v>
      </c>
      <c r="T60" s="50">
        <f t="shared" si="17"/>
        <v>23</v>
      </c>
      <c r="U60" s="50">
        <f t="shared" si="17"/>
        <v>22</v>
      </c>
      <c r="V60" s="50">
        <f t="shared" si="17"/>
        <v>21</v>
      </c>
      <c r="W60" s="50">
        <f t="shared" si="17"/>
        <v>20</v>
      </c>
      <c r="X60" s="50">
        <f t="shared" si="17"/>
        <v>19</v>
      </c>
      <c r="Y60" s="50">
        <f t="shared" si="17"/>
        <v>18</v>
      </c>
      <c r="Z60" s="50">
        <f t="shared" si="17"/>
        <v>17</v>
      </c>
      <c r="AA60" s="50">
        <f t="shared" si="17"/>
        <v>16</v>
      </c>
      <c r="AB60" s="50">
        <f t="shared" si="17"/>
        <v>15</v>
      </c>
      <c r="AC60" s="50">
        <f t="shared" si="17"/>
        <v>14</v>
      </c>
      <c r="AD60" s="50">
        <f t="shared" si="17"/>
        <v>13</v>
      </c>
      <c r="AE60" s="50">
        <f t="shared" si="17"/>
        <v>12</v>
      </c>
      <c r="AF60" s="50">
        <f t="shared" si="17"/>
        <v>11</v>
      </c>
      <c r="AG60" s="50">
        <f t="shared" si="17"/>
        <v>10</v>
      </c>
      <c r="AH60" s="50">
        <f t="shared" si="17"/>
        <v>9</v>
      </c>
      <c r="AI60" s="50">
        <f t="shared" si="17"/>
        <v>8</v>
      </c>
      <c r="AJ60" s="50">
        <f t="shared" si="17"/>
        <v>7</v>
      </c>
      <c r="AK60" s="50">
        <f t="shared" si="17"/>
        <v>6</v>
      </c>
      <c r="AL60" s="50">
        <f t="shared" si="17"/>
        <v>5</v>
      </c>
      <c r="AM60" s="50">
        <f t="shared" si="17"/>
        <v>4</v>
      </c>
      <c r="AN60" s="50">
        <f t="shared" si="17"/>
        <v>3</v>
      </c>
      <c r="AO60" s="50">
        <f t="shared" si="17"/>
        <v>2</v>
      </c>
      <c r="AP60" s="50">
        <f t="shared" si="17"/>
        <v>1</v>
      </c>
    </row>
    <row r="61" spans="2:49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9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9" hidden="1">
      <c r="C63" s="50" t="str">
        <f>IFERROR(HLOOKUP(C62,$C$57:$AP$58,2,FALSE),"")</f>
        <v>Cardif</v>
      </c>
      <c r="D63" s="50" t="str">
        <f t="shared" ref="D63:AP63" si="18">IFERROR(HLOOKUP(D62,$C$57:$AP$58,2,FALSE),"")</f>
        <v>BCI Seguros</v>
      </c>
      <c r="E63" s="50" t="str">
        <f t="shared" si="18"/>
        <v>Magallanes</v>
      </c>
      <c r="F63" s="50" t="str">
        <f t="shared" si="18"/>
        <v>Liberty Seguros</v>
      </c>
      <c r="G63" s="50" t="str">
        <f t="shared" si="18"/>
        <v>RSA Seguros</v>
      </c>
      <c r="H63" s="50" t="str">
        <f t="shared" si="18"/>
        <v>Penta Security</v>
      </c>
      <c r="I63" s="50" t="str">
        <f t="shared" si="18"/>
        <v>Mapfre</v>
      </c>
      <c r="J63" s="50" t="str">
        <f t="shared" si="18"/>
        <v>Chilena Consolidada</v>
      </c>
      <c r="K63" s="50" t="str">
        <f t="shared" si="18"/>
        <v>Consorio Nacional</v>
      </c>
      <c r="L63" s="50" t="str">
        <f t="shared" si="18"/>
        <v>Zurich Santander</v>
      </c>
      <c r="M63" s="50" t="str">
        <f t="shared" si="18"/>
        <v>HDI Seguros</v>
      </c>
      <c r="N63" s="50" t="str">
        <f t="shared" si="18"/>
        <v>Orion Seguros</v>
      </c>
      <c r="O63" s="50" t="str">
        <f t="shared" si="18"/>
        <v>Renta Nacional</v>
      </c>
      <c r="P63" s="50" t="str">
        <f t="shared" si="18"/>
        <v>Ace Seguros</v>
      </c>
      <c r="Q63" s="50" t="str">
        <f t="shared" si="18"/>
        <v>Chartis</v>
      </c>
      <c r="R63" s="50" t="str">
        <f t="shared" si="18"/>
        <v>Chubb de Chile</v>
      </c>
      <c r="S63" s="50" t="str">
        <f t="shared" si="18"/>
        <v>Zenit Seguros</v>
      </c>
      <c r="T63" s="50" t="str">
        <f t="shared" si="18"/>
        <v>Continental Crédito</v>
      </c>
      <c r="U63" s="50" t="str">
        <f t="shared" si="18"/>
        <v>Coface Chile</v>
      </c>
      <c r="V63" s="50" t="str">
        <f t="shared" si="18"/>
        <v>Mapfre Gar. y Cré.</v>
      </c>
      <c r="W63" s="50" t="str">
        <f t="shared" si="18"/>
        <v>Magallanes Gar. y Cré.</v>
      </c>
      <c r="X63" s="50" t="str">
        <f t="shared" si="18"/>
        <v>M. de Carabineros</v>
      </c>
      <c r="Y63" s="50" t="str">
        <f t="shared" si="18"/>
        <v>Cesce Chile</v>
      </c>
      <c r="Z63" s="50" t="str">
        <f t="shared" si="18"/>
        <v>Huelen</v>
      </c>
      <c r="AA63" s="50" t="str">
        <f t="shared" si="18"/>
        <v>QBE Chile</v>
      </c>
      <c r="AB63" s="50" t="str">
        <f t="shared" si="18"/>
        <v>Euler Hermes</v>
      </c>
      <c r="AC63" s="50" t="str">
        <f t="shared" si="18"/>
        <v>FAF International</v>
      </c>
      <c r="AD63" s="50" t="str">
        <f t="shared" si="18"/>
        <v/>
      </c>
      <c r="AE63" s="50" t="str">
        <f t="shared" si="18"/>
        <v/>
      </c>
      <c r="AF63" s="50" t="str">
        <f t="shared" si="18"/>
        <v/>
      </c>
      <c r="AG63" s="50" t="str">
        <f t="shared" si="18"/>
        <v/>
      </c>
      <c r="AH63" s="50" t="str">
        <f t="shared" si="18"/>
        <v/>
      </c>
      <c r="AI63" s="50" t="str">
        <f t="shared" si="18"/>
        <v/>
      </c>
      <c r="AJ63" s="50" t="str">
        <f t="shared" si="18"/>
        <v/>
      </c>
      <c r="AK63" s="50" t="str">
        <f t="shared" si="18"/>
        <v/>
      </c>
      <c r="AL63" s="50" t="str">
        <f t="shared" si="18"/>
        <v/>
      </c>
      <c r="AM63" s="50" t="str">
        <f t="shared" si="18"/>
        <v/>
      </c>
      <c r="AN63" s="50" t="str">
        <f t="shared" si="18"/>
        <v/>
      </c>
      <c r="AO63" s="50" t="str">
        <f t="shared" si="18"/>
        <v/>
      </c>
      <c r="AP63" s="50" t="str">
        <f t="shared" si="18"/>
        <v/>
      </c>
    </row>
    <row r="64" spans="2:49" hidden="1">
      <c r="C64" s="52">
        <f>IFERROR((HLOOKUP(C62,$C$57:$AP$59,3,FALSE)-HLOOKUP(C62,$C$57:$AP$60,4,FALSE)/1000000)/$C$69,"")</f>
        <v>80978</v>
      </c>
      <c r="D64" s="52">
        <f t="shared" ref="D64:AP64" si="19">IFERROR((HLOOKUP(D62,$C$57:$AP$59,3,FALSE)-HLOOKUP(D62,$C$57:$AP$60,4,FALSE)/1000000)/$C$69,"")</f>
        <v>58431</v>
      </c>
      <c r="E64" s="52">
        <f t="shared" si="19"/>
        <v>57424</v>
      </c>
      <c r="F64" s="52">
        <f t="shared" si="19"/>
        <v>48150</v>
      </c>
      <c r="G64" s="52">
        <f t="shared" si="19"/>
        <v>46456</v>
      </c>
      <c r="H64" s="52">
        <f t="shared" si="19"/>
        <v>28694</v>
      </c>
      <c r="I64" s="52">
        <f t="shared" si="19"/>
        <v>24472</v>
      </c>
      <c r="J64" s="52">
        <f t="shared" si="19"/>
        <v>21478</v>
      </c>
      <c r="K64" s="52">
        <f t="shared" si="19"/>
        <v>16694</v>
      </c>
      <c r="L64" s="52">
        <f t="shared" si="19"/>
        <v>16654</v>
      </c>
      <c r="M64" s="52">
        <f t="shared" si="19"/>
        <v>16468</v>
      </c>
      <c r="N64" s="52">
        <f t="shared" si="19"/>
        <v>8116</v>
      </c>
      <c r="O64" s="52">
        <f t="shared" si="19"/>
        <v>6911</v>
      </c>
      <c r="P64" s="52">
        <f t="shared" si="19"/>
        <v>6198</v>
      </c>
      <c r="Q64" s="52">
        <f t="shared" si="19"/>
        <v>6167</v>
      </c>
      <c r="R64" s="52">
        <f t="shared" si="19"/>
        <v>2598</v>
      </c>
      <c r="S64" s="52">
        <f t="shared" si="19"/>
        <v>1793</v>
      </c>
      <c r="T64" s="52">
        <f t="shared" si="19"/>
        <v>1468</v>
      </c>
      <c r="U64" s="52">
        <f t="shared" si="19"/>
        <v>156</v>
      </c>
      <c r="V64" s="52">
        <f t="shared" si="19"/>
        <v>113</v>
      </c>
      <c r="W64" s="52">
        <f t="shared" si="19"/>
        <v>71</v>
      </c>
      <c r="X64" s="52">
        <f t="shared" si="19"/>
        <v>52</v>
      </c>
      <c r="Y64" s="52">
        <f t="shared" si="19"/>
        <v>38</v>
      </c>
      <c r="Z64" s="52">
        <f t="shared" si="19"/>
        <v>29</v>
      </c>
      <c r="AA64" s="52">
        <f t="shared" si="19"/>
        <v>22</v>
      </c>
      <c r="AB64" s="52">
        <f t="shared" si="19"/>
        <v>6</v>
      </c>
      <c r="AC64" s="52">
        <f t="shared" si="19"/>
        <v>2</v>
      </c>
      <c r="AD64" s="52" t="str">
        <f t="shared" si="19"/>
        <v/>
      </c>
      <c r="AE64" s="52" t="str">
        <f t="shared" si="19"/>
        <v/>
      </c>
      <c r="AF64" s="52" t="str">
        <f t="shared" si="19"/>
        <v/>
      </c>
      <c r="AG64" s="52" t="str">
        <f t="shared" si="19"/>
        <v/>
      </c>
      <c r="AH64" s="52" t="str">
        <f t="shared" si="19"/>
        <v/>
      </c>
      <c r="AI64" s="52" t="str">
        <f t="shared" si="19"/>
        <v/>
      </c>
      <c r="AJ64" s="52" t="str">
        <f t="shared" si="19"/>
        <v/>
      </c>
      <c r="AK64" s="52" t="str">
        <f t="shared" si="19"/>
        <v/>
      </c>
      <c r="AL64" s="52" t="str">
        <f t="shared" si="19"/>
        <v/>
      </c>
      <c r="AM64" s="52" t="str">
        <f t="shared" si="19"/>
        <v/>
      </c>
      <c r="AN64" s="52" t="str">
        <f t="shared" si="19"/>
        <v/>
      </c>
      <c r="AO64" s="52" t="str">
        <f t="shared" si="19"/>
        <v/>
      </c>
      <c r="AP64" s="52" t="str">
        <f t="shared" si="19"/>
        <v/>
      </c>
    </row>
    <row r="65" spans="1:42" hidden="1">
      <c r="C65" s="52" t="str">
        <f>IF(ISNUMBER(C64),CONCATENATE(C63," - ",C62),"")</f>
        <v>Cardif - 1</v>
      </c>
      <c r="D65" s="52" t="str">
        <f t="shared" ref="D65:AP65" si="20">IF(ISNUMBER(D64),CONCATENATE(D63," - ",D62),"")</f>
        <v>BCI Seguros - 2</v>
      </c>
      <c r="E65" s="52" t="str">
        <f t="shared" si="20"/>
        <v>Magallanes - 3</v>
      </c>
      <c r="F65" s="52" t="str">
        <f t="shared" si="20"/>
        <v>Liberty Seguros - 4</v>
      </c>
      <c r="G65" s="52" t="str">
        <f t="shared" si="20"/>
        <v>RSA Seguros - 5</v>
      </c>
      <c r="H65" s="52" t="str">
        <f t="shared" si="20"/>
        <v>Penta Security - 6</v>
      </c>
      <c r="I65" s="52" t="str">
        <f t="shared" si="20"/>
        <v>Mapfre - 7</v>
      </c>
      <c r="J65" s="52" t="str">
        <f t="shared" si="20"/>
        <v>Chilena Consolidada - 8</v>
      </c>
      <c r="K65" s="52" t="str">
        <f t="shared" si="20"/>
        <v>Consorio Nacional - 9</v>
      </c>
      <c r="L65" s="52" t="str">
        <f t="shared" si="20"/>
        <v>Zurich Santander - 10</v>
      </c>
      <c r="M65" s="52" t="str">
        <f t="shared" si="20"/>
        <v>HDI Seguros - 11</v>
      </c>
      <c r="N65" s="52" t="str">
        <f t="shared" si="20"/>
        <v>Orion Seguros - 12</v>
      </c>
      <c r="O65" s="52" t="str">
        <f t="shared" si="20"/>
        <v>Renta Nacional - 13</v>
      </c>
      <c r="P65" s="52" t="str">
        <f t="shared" si="20"/>
        <v>Ace Seguros - 14</v>
      </c>
      <c r="Q65" s="52" t="str">
        <f t="shared" si="20"/>
        <v>Chartis - 15</v>
      </c>
      <c r="R65" s="52" t="str">
        <f t="shared" si="20"/>
        <v>Chubb de Chile - 16</v>
      </c>
      <c r="S65" s="52" t="str">
        <f t="shared" si="20"/>
        <v>Zenit Seguros - 17</v>
      </c>
      <c r="T65" s="52" t="str">
        <f t="shared" si="20"/>
        <v>Continental Crédito - 18</v>
      </c>
      <c r="U65" s="52" t="str">
        <f t="shared" si="20"/>
        <v>Coface Chile - 19</v>
      </c>
      <c r="V65" s="52" t="str">
        <f t="shared" si="20"/>
        <v>Mapfre Gar. y Cré. - 20</v>
      </c>
      <c r="W65" s="52" t="str">
        <f t="shared" si="20"/>
        <v>Magallanes Gar. y Cré. - 21</v>
      </c>
      <c r="X65" s="52" t="str">
        <f t="shared" si="20"/>
        <v>M. de Carabineros - 22</v>
      </c>
      <c r="Y65" s="52" t="str">
        <f t="shared" si="20"/>
        <v>Cesce Chile - 23</v>
      </c>
      <c r="Z65" s="52" t="str">
        <f t="shared" si="20"/>
        <v>Huelen - 24</v>
      </c>
      <c r="AA65" s="52" t="str">
        <f t="shared" si="20"/>
        <v>QBE Chile - 25</v>
      </c>
      <c r="AB65" s="52" t="str">
        <f t="shared" si="20"/>
        <v>Euler Hermes - 26</v>
      </c>
      <c r="AC65" s="52" t="str">
        <f t="shared" si="20"/>
        <v>FAF International - 27</v>
      </c>
      <c r="AD65" s="52" t="str">
        <f t="shared" si="20"/>
        <v/>
      </c>
      <c r="AE65" s="52" t="str">
        <f t="shared" si="20"/>
        <v/>
      </c>
      <c r="AF65" s="52" t="str">
        <f t="shared" si="20"/>
        <v/>
      </c>
      <c r="AG65" s="52" t="str">
        <f t="shared" si="20"/>
        <v/>
      </c>
      <c r="AH65" s="52" t="str">
        <f t="shared" si="20"/>
        <v/>
      </c>
      <c r="AI65" s="52" t="str">
        <f t="shared" si="20"/>
        <v/>
      </c>
      <c r="AJ65" s="52" t="str">
        <f t="shared" si="20"/>
        <v/>
      </c>
      <c r="AK65" s="52" t="str">
        <f t="shared" si="20"/>
        <v/>
      </c>
      <c r="AL65" s="52" t="str">
        <f t="shared" si="20"/>
        <v/>
      </c>
      <c r="AM65" s="52" t="str">
        <f t="shared" si="20"/>
        <v/>
      </c>
      <c r="AN65" s="52" t="str">
        <f t="shared" si="20"/>
        <v/>
      </c>
      <c r="AO65" s="52" t="str">
        <f t="shared" si="20"/>
        <v/>
      </c>
      <c r="AP65" s="52" t="str">
        <f t="shared" si="20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21">IF($B$78=D63,D64,"")</f>
        <v/>
      </c>
      <c r="E67" s="52" t="str">
        <f t="shared" si="21"/>
        <v/>
      </c>
      <c r="F67" s="52" t="str">
        <f t="shared" si="21"/>
        <v/>
      </c>
      <c r="G67" s="52" t="str">
        <f t="shared" si="21"/>
        <v/>
      </c>
      <c r="H67" s="52" t="str">
        <f t="shared" si="21"/>
        <v/>
      </c>
      <c r="I67" s="52" t="str">
        <f t="shared" si="21"/>
        <v/>
      </c>
      <c r="J67" s="52" t="str">
        <f t="shared" si="21"/>
        <v/>
      </c>
      <c r="K67" s="52" t="str">
        <f t="shared" si="21"/>
        <v/>
      </c>
      <c r="L67" s="52" t="str">
        <f t="shared" si="21"/>
        <v/>
      </c>
      <c r="M67" s="52" t="str">
        <f t="shared" si="21"/>
        <v/>
      </c>
      <c r="N67" s="52" t="str">
        <f t="shared" si="21"/>
        <v/>
      </c>
      <c r="O67" s="52" t="str">
        <f t="shared" si="21"/>
        <v/>
      </c>
      <c r="P67" s="52" t="str">
        <f t="shared" si="21"/>
        <v/>
      </c>
      <c r="Q67" s="52" t="str">
        <f t="shared" si="21"/>
        <v/>
      </c>
      <c r="R67" s="52" t="str">
        <f t="shared" si="21"/>
        <v/>
      </c>
      <c r="S67" s="52" t="str">
        <f t="shared" si="21"/>
        <v/>
      </c>
      <c r="T67" s="52" t="str">
        <f t="shared" si="21"/>
        <v/>
      </c>
      <c r="U67" s="52" t="str">
        <f t="shared" si="21"/>
        <v/>
      </c>
      <c r="V67" s="52" t="str">
        <f t="shared" si="21"/>
        <v/>
      </c>
      <c r="W67" s="52" t="str">
        <f t="shared" si="21"/>
        <v/>
      </c>
      <c r="X67" s="52" t="str">
        <f t="shared" si="21"/>
        <v/>
      </c>
      <c r="Y67" s="52" t="str">
        <f t="shared" si="21"/>
        <v/>
      </c>
      <c r="Z67" s="52" t="str">
        <f t="shared" si="21"/>
        <v/>
      </c>
      <c r="AA67" s="52" t="str">
        <f t="shared" si="21"/>
        <v/>
      </c>
      <c r="AB67" s="52" t="str">
        <f t="shared" si="21"/>
        <v/>
      </c>
      <c r="AC67" s="52" t="str">
        <f t="shared" si="21"/>
        <v/>
      </c>
      <c r="AD67" s="52" t="str">
        <f t="shared" si="21"/>
        <v/>
      </c>
      <c r="AE67" s="52" t="str">
        <f t="shared" si="21"/>
        <v/>
      </c>
      <c r="AF67" s="52" t="str">
        <f t="shared" si="21"/>
        <v/>
      </c>
      <c r="AG67" s="52" t="str">
        <f t="shared" si="21"/>
        <v/>
      </c>
      <c r="AH67" s="52" t="str">
        <f t="shared" si="21"/>
        <v/>
      </c>
      <c r="AI67" s="52" t="str">
        <f t="shared" si="21"/>
        <v/>
      </c>
      <c r="AJ67" s="52" t="str">
        <f t="shared" si="21"/>
        <v/>
      </c>
      <c r="AK67" s="52" t="str">
        <f t="shared" si="21"/>
        <v/>
      </c>
      <c r="AL67" s="52" t="str">
        <f t="shared" si="21"/>
        <v/>
      </c>
      <c r="AM67" s="52" t="str">
        <f t="shared" si="21"/>
        <v/>
      </c>
      <c r="AN67" s="52" t="str">
        <f t="shared" si="21"/>
        <v/>
      </c>
      <c r="AO67" s="52" t="str">
        <f t="shared" si="21"/>
        <v/>
      </c>
      <c r="AP67" s="52" t="str">
        <f t="shared" si="21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Número de Siniestros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30.06.2012</v>
      </c>
      <c r="D70" s="37" t="s">
        <v>384</v>
      </c>
      <c r="E70" s="37" t="s">
        <v>385</v>
      </c>
      <c r="F70" s="37" t="s">
        <v>16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30.06.2012</v>
      </c>
      <c r="D71" s="37" t="s">
        <v>384</v>
      </c>
      <c r="E71" s="37" t="s">
        <v>385</v>
      </c>
      <c r="F71" s="37" t="s">
        <v>16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30.06.2012</v>
      </c>
      <c r="D72" s="37" t="s">
        <v>384</v>
      </c>
      <c r="E72" s="37" t="s">
        <v>385</v>
      </c>
      <c r="F72" s="37" t="s">
        <v>16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8</v>
      </c>
      <c r="D109" s="50">
        <f t="shared" ref="D109:AH109" si="22">IFERROR(RANK(D111,$C$111:$AH$111,0),"")</f>
        <v>28</v>
      </c>
      <c r="E109" s="50">
        <f t="shared" si="22"/>
        <v>11</v>
      </c>
      <c r="F109" s="50">
        <f t="shared" si="22"/>
        <v>27</v>
      </c>
      <c r="G109" s="50">
        <f t="shared" si="22"/>
        <v>14</v>
      </c>
      <c r="H109" s="50">
        <f t="shared" si="22"/>
        <v>30</v>
      </c>
      <c r="I109" s="50">
        <f t="shared" si="22"/>
        <v>13</v>
      </c>
      <c r="J109" s="50">
        <f t="shared" si="22"/>
        <v>9</v>
      </c>
      <c r="K109" s="50">
        <f t="shared" si="22"/>
        <v>1</v>
      </c>
      <c r="L109" s="50">
        <f t="shared" si="22"/>
        <v>4</v>
      </c>
      <c r="M109" s="50">
        <f t="shared" si="22"/>
        <v>25</v>
      </c>
      <c r="N109" s="50">
        <f t="shared" si="22"/>
        <v>31</v>
      </c>
      <c r="O109" s="50">
        <f t="shared" si="22"/>
        <v>5</v>
      </c>
      <c r="P109" s="50">
        <f t="shared" si="22"/>
        <v>12</v>
      </c>
      <c r="Q109" s="50">
        <f t="shared" si="22"/>
        <v>21</v>
      </c>
      <c r="R109" s="50">
        <f t="shared" si="22"/>
        <v>17</v>
      </c>
      <c r="S109" s="50">
        <f t="shared" si="22"/>
        <v>20</v>
      </c>
      <c r="T109" s="50">
        <f t="shared" si="22"/>
        <v>29</v>
      </c>
      <c r="U109" s="50">
        <f t="shared" si="22"/>
        <v>19</v>
      </c>
      <c r="V109" s="50">
        <f t="shared" si="22"/>
        <v>3</v>
      </c>
      <c r="W109" s="50">
        <f t="shared" si="22"/>
        <v>10</v>
      </c>
      <c r="X109" s="50">
        <f t="shared" si="22"/>
        <v>18</v>
      </c>
      <c r="Y109" s="50">
        <f t="shared" si="22"/>
        <v>7</v>
      </c>
      <c r="Z109" s="50">
        <f t="shared" si="22"/>
        <v>6</v>
      </c>
      <c r="AA109" s="50">
        <f t="shared" si="22"/>
        <v>22</v>
      </c>
      <c r="AB109" s="50">
        <f t="shared" si="22"/>
        <v>23</v>
      </c>
      <c r="AC109" s="50">
        <f>IFERROR(RANK(AC111,$C$111:$AH$111,0),"")</f>
        <v>16</v>
      </c>
      <c r="AD109" s="50">
        <f>IFERROR(RANK(AD111,$C$111:$AH$111,0),"")</f>
        <v>26</v>
      </c>
      <c r="AE109" s="50" t="str">
        <f t="shared" si="22"/>
        <v/>
      </c>
      <c r="AF109" s="50">
        <f t="shared" si="22"/>
        <v>15</v>
      </c>
      <c r="AG109" s="50">
        <f t="shared" si="22"/>
        <v>24</v>
      </c>
      <c r="AH109" s="50">
        <f t="shared" si="22"/>
        <v>2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23">IFERROR(HLOOKUP($B$129,$C$11:$AQ$44,C114+1,FALSE)+C112/1000000,"")</f>
        <v>12834.000032</v>
      </c>
      <c r="D111" s="52">
        <f t="shared" si="23"/>
        <v>127.00003100000001</v>
      </c>
      <c r="E111" s="52">
        <f t="shared" si="23"/>
        <v>4542.0000300000002</v>
      </c>
      <c r="F111" s="52">
        <f t="shared" si="23"/>
        <v>136.00002900000001</v>
      </c>
      <c r="G111" s="52">
        <f t="shared" si="23"/>
        <v>2600.0000279999999</v>
      </c>
      <c r="H111" s="52">
        <f t="shared" si="23"/>
        <v>66.000027000000003</v>
      </c>
      <c r="I111" s="52">
        <f t="shared" si="23"/>
        <v>3363.0000260000002</v>
      </c>
      <c r="J111" s="52">
        <f t="shared" si="23"/>
        <v>8869.0000249999994</v>
      </c>
      <c r="K111" s="52">
        <f t="shared" si="23"/>
        <v>163586.00002400001</v>
      </c>
      <c r="L111" s="52">
        <f t="shared" si="23"/>
        <v>34862.000023000001</v>
      </c>
      <c r="M111" s="52">
        <f t="shared" si="23"/>
        <v>172.000022</v>
      </c>
      <c r="N111" s="52">
        <f t="shared" si="23"/>
        <v>7.0000210000000003</v>
      </c>
      <c r="O111" s="52">
        <f t="shared" si="23"/>
        <v>23292.000019999999</v>
      </c>
      <c r="P111" s="52">
        <f t="shared" si="23"/>
        <v>3971.0000190000001</v>
      </c>
      <c r="Q111" s="52">
        <f t="shared" si="23"/>
        <v>552.00001799999995</v>
      </c>
      <c r="R111" s="52">
        <f t="shared" si="23"/>
        <v>1284.0000170000001</v>
      </c>
      <c r="S111" s="52">
        <f t="shared" si="23"/>
        <v>864.00001599999996</v>
      </c>
      <c r="T111" s="52">
        <f t="shared" si="23"/>
        <v>80.000015000000005</v>
      </c>
      <c r="U111" s="52">
        <f t="shared" si="23"/>
        <v>1021.000014</v>
      </c>
      <c r="V111" s="52">
        <f t="shared" si="23"/>
        <v>34955.000012999997</v>
      </c>
      <c r="W111" s="52">
        <f t="shared" si="23"/>
        <v>6272.0000120000004</v>
      </c>
      <c r="X111" s="52">
        <f t="shared" si="23"/>
        <v>1251.0000110000001</v>
      </c>
      <c r="Y111" s="52">
        <f t="shared" si="23"/>
        <v>12914.00001</v>
      </c>
      <c r="Z111" s="52">
        <f t="shared" si="23"/>
        <v>14239.000008999999</v>
      </c>
      <c r="AA111" s="52">
        <f t="shared" si="23"/>
        <v>447.00000799999998</v>
      </c>
      <c r="AB111" s="52">
        <f t="shared" si="23"/>
        <v>325.00000699999998</v>
      </c>
      <c r="AC111" s="52">
        <f t="shared" si="23"/>
        <v>1510.000006</v>
      </c>
      <c r="AD111" s="52">
        <f t="shared" si="23"/>
        <v>139.00000499999999</v>
      </c>
      <c r="AE111" s="52" t="str">
        <f t="shared" si="23"/>
        <v/>
      </c>
      <c r="AF111" s="52">
        <f t="shared" si="23"/>
        <v>2022.0000030000001</v>
      </c>
      <c r="AG111" s="52">
        <f t="shared" si="23"/>
        <v>305.00000199999999</v>
      </c>
      <c r="AH111" s="52">
        <f t="shared" si="23"/>
        <v>113032.00000099999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24">D112-1</f>
        <v>30</v>
      </c>
      <c r="F112" s="50">
        <f t="shared" si="24"/>
        <v>29</v>
      </c>
      <c r="G112" s="50">
        <f t="shared" si="24"/>
        <v>28</v>
      </c>
      <c r="H112" s="50">
        <f t="shared" si="24"/>
        <v>27</v>
      </c>
      <c r="I112" s="50">
        <f t="shared" si="24"/>
        <v>26</v>
      </c>
      <c r="J112" s="50">
        <f t="shared" si="24"/>
        <v>25</v>
      </c>
      <c r="K112" s="50">
        <f t="shared" si="24"/>
        <v>24</v>
      </c>
      <c r="L112" s="50">
        <f t="shared" si="24"/>
        <v>23</v>
      </c>
      <c r="M112" s="50">
        <f t="shared" si="24"/>
        <v>22</v>
      </c>
      <c r="N112" s="50">
        <f t="shared" si="24"/>
        <v>21</v>
      </c>
      <c r="O112" s="50">
        <f t="shared" si="24"/>
        <v>20</v>
      </c>
      <c r="P112" s="50">
        <f t="shared" si="24"/>
        <v>19</v>
      </c>
      <c r="Q112" s="50">
        <f t="shared" si="24"/>
        <v>18</v>
      </c>
      <c r="R112" s="50">
        <f t="shared" si="24"/>
        <v>17</v>
      </c>
      <c r="S112" s="50">
        <f t="shared" si="24"/>
        <v>16</v>
      </c>
      <c r="T112" s="50">
        <f t="shared" si="24"/>
        <v>15</v>
      </c>
      <c r="U112" s="50">
        <f t="shared" si="24"/>
        <v>14</v>
      </c>
      <c r="V112" s="50">
        <f t="shared" si="24"/>
        <v>13</v>
      </c>
      <c r="W112" s="50">
        <f t="shared" si="24"/>
        <v>12</v>
      </c>
      <c r="X112" s="50">
        <f t="shared" si="24"/>
        <v>11</v>
      </c>
      <c r="Y112" s="50">
        <f t="shared" si="24"/>
        <v>10</v>
      </c>
      <c r="Z112" s="50">
        <f t="shared" si="24"/>
        <v>9</v>
      </c>
      <c r="AA112" s="50">
        <f t="shared" si="24"/>
        <v>8</v>
      </c>
      <c r="AB112" s="50">
        <f t="shared" si="24"/>
        <v>7</v>
      </c>
      <c r="AC112" s="50">
        <f t="shared" si="24"/>
        <v>6</v>
      </c>
      <c r="AD112" s="50">
        <f>AC112-1</f>
        <v>5</v>
      </c>
      <c r="AE112" s="50">
        <f t="shared" si="24"/>
        <v>4</v>
      </c>
      <c r="AF112" s="50">
        <f t="shared" si="24"/>
        <v>3</v>
      </c>
      <c r="AG112" s="50">
        <f t="shared" si="24"/>
        <v>2</v>
      </c>
      <c r="AH112" s="50">
        <f t="shared" si="24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9 Daños Físicos Vehíc. Mot. G1 (VP)</v>
      </c>
      <c r="D115" s="80" t="str">
        <f t="shared" ref="D115:AH115" si="25">IFERROR(HLOOKUP(D114,$C$109:$AP$110,2,FALSE),"")</f>
        <v>50 Otros</v>
      </c>
      <c r="E115" s="80" t="str">
        <f t="shared" si="25"/>
        <v>20 Responsabilidad Civil Vehíc. Mot.</v>
      </c>
      <c r="F115" s="80" t="str">
        <f t="shared" si="25"/>
        <v>10 Daños Físicos Vehíc. Mot. G2 (VC)</v>
      </c>
      <c r="G115" s="80" t="str">
        <f t="shared" si="25"/>
        <v>13 Transporte Terrestre</v>
      </c>
      <c r="H115" s="80" t="str">
        <f t="shared" si="25"/>
        <v>24 SOAP</v>
      </c>
      <c r="I115" s="80" t="str">
        <f t="shared" si="25"/>
        <v>23 Accidentes Personales</v>
      </c>
      <c r="J115" s="80" t="str">
        <f t="shared" si="25"/>
        <v>1 Incendio</v>
      </c>
      <c r="K115" s="80" t="str">
        <f t="shared" si="25"/>
        <v>8 Robo</v>
      </c>
      <c r="L115" s="80" t="str">
        <f t="shared" si="25"/>
        <v>21 Responsabilidad Civil</v>
      </c>
      <c r="M115" s="80" t="str">
        <f t="shared" si="25"/>
        <v>3 Terremoto</v>
      </c>
      <c r="N115" s="80" t="str">
        <f t="shared" si="25"/>
        <v>14 Transporte Marítimo</v>
      </c>
      <c r="O115" s="80" t="str">
        <f t="shared" si="25"/>
        <v>7 Otros Riesgos Adicionales Incendio</v>
      </c>
      <c r="P115" s="80" t="str">
        <f t="shared" si="25"/>
        <v>5 Riesgos de la Naturaleza</v>
      </c>
      <c r="Q115" s="80" t="str">
        <f t="shared" si="25"/>
        <v>30 Seguro Agrícola</v>
      </c>
      <c r="R115" s="80" t="str">
        <f t="shared" si="25"/>
        <v>27 Seguro de Crédito por Ventas a Plazo</v>
      </c>
      <c r="S115" s="80" t="str">
        <f t="shared" si="25"/>
        <v>16 Equipo Móvil Contratista</v>
      </c>
      <c r="T115" s="80" t="str">
        <f t="shared" si="25"/>
        <v>22 Multiriesgos</v>
      </c>
      <c r="U115" s="80" t="str">
        <f t="shared" si="25"/>
        <v>19 Equipo Electrónico</v>
      </c>
      <c r="V115" s="80" t="str">
        <f t="shared" si="25"/>
        <v>17 Todo Riesgo Construc. y Montaje</v>
      </c>
      <c r="W115" s="80" t="str">
        <f t="shared" si="25"/>
        <v>15 Transporte Aéreo</v>
      </c>
      <c r="X115" s="80" t="str">
        <f t="shared" si="25"/>
        <v>25 Garantía</v>
      </c>
      <c r="Y115" s="80" t="str">
        <f t="shared" si="25"/>
        <v>26 Fidelidad</v>
      </c>
      <c r="Z115" s="80" t="str">
        <f t="shared" si="25"/>
        <v>35 Seguro Salud</v>
      </c>
      <c r="AA115" s="80" t="str">
        <f t="shared" si="25"/>
        <v>11 Casco Marítimo</v>
      </c>
      <c r="AB115" s="80" t="str">
        <f t="shared" si="25"/>
        <v>28 Seguro de Crédito a la Exportación</v>
      </c>
      <c r="AC115" s="80" t="str">
        <f t="shared" si="25"/>
        <v>4 Pérdida de Benef. por Terremoto</v>
      </c>
      <c r="AD115" s="80" t="str">
        <f t="shared" si="25"/>
        <v>2 Pérdida de Benef. por Incendio</v>
      </c>
      <c r="AE115" s="80" t="str">
        <f t="shared" si="25"/>
        <v>18 Avería de Maquinaria</v>
      </c>
      <c r="AF115" s="80" t="str">
        <f t="shared" si="25"/>
        <v>6 Terrorismo</v>
      </c>
      <c r="AG115" s="80" t="str">
        <f t="shared" si="25"/>
        <v>12 Casco Aéreo</v>
      </c>
      <c r="AH115" s="80" t="str">
        <f t="shared" si="25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163.58600000000001</v>
      </c>
      <c r="D116" s="52">
        <f t="shared" ref="D116:AH116" si="26">IFERROR((HLOOKUP(D114,$C$109:$AP$111,3,FALSE)-HLOOKUP(D114,$C$109:$AP$112,4,FALSE)/1000000)/$C$123,"")</f>
        <v>113.032</v>
      </c>
      <c r="E116" s="52">
        <f t="shared" si="26"/>
        <v>34.954999999999998</v>
      </c>
      <c r="F116" s="52">
        <f t="shared" si="26"/>
        <v>34.862000000000002</v>
      </c>
      <c r="G116" s="52">
        <f t="shared" si="26"/>
        <v>23.292000000000002</v>
      </c>
      <c r="H116" s="52">
        <f t="shared" si="26"/>
        <v>14.239000000000001</v>
      </c>
      <c r="I116" s="52">
        <f t="shared" si="26"/>
        <v>12.914</v>
      </c>
      <c r="J116" s="52">
        <f t="shared" si="26"/>
        <v>12.834</v>
      </c>
      <c r="K116" s="52">
        <f t="shared" si="26"/>
        <v>8.8689999999999998</v>
      </c>
      <c r="L116" s="52">
        <f t="shared" si="26"/>
        <v>6.2720000000000002</v>
      </c>
      <c r="M116" s="52">
        <f t="shared" si="26"/>
        <v>4.5419999999999998</v>
      </c>
      <c r="N116" s="52">
        <f t="shared" si="26"/>
        <v>3.9710000000000001</v>
      </c>
      <c r="O116" s="52">
        <f t="shared" si="26"/>
        <v>3.363</v>
      </c>
      <c r="P116" s="52">
        <f t="shared" si="26"/>
        <v>2.6</v>
      </c>
      <c r="Q116" s="52">
        <f t="shared" si="26"/>
        <v>2.0219999999999998</v>
      </c>
      <c r="R116" s="52">
        <f t="shared" si="26"/>
        <v>1.51</v>
      </c>
      <c r="S116" s="52">
        <f t="shared" si="26"/>
        <v>1.284</v>
      </c>
      <c r="T116" s="52">
        <f t="shared" si="26"/>
        <v>1.2509999999999999</v>
      </c>
      <c r="U116" s="52">
        <f t="shared" si="26"/>
        <v>1.0209999999999999</v>
      </c>
      <c r="V116" s="52">
        <f t="shared" si="26"/>
        <v>0.86399999999999999</v>
      </c>
      <c r="W116" s="52">
        <f t="shared" si="26"/>
        <v>0.55200000000000005</v>
      </c>
      <c r="X116" s="52">
        <f t="shared" si="26"/>
        <v>0.44700000000000001</v>
      </c>
      <c r="Y116" s="52">
        <f t="shared" si="26"/>
        <v>0.32500000000000001</v>
      </c>
      <c r="Z116" s="52">
        <f t="shared" si="26"/>
        <v>0.30499999999999999</v>
      </c>
      <c r="AA116" s="52">
        <f t="shared" si="26"/>
        <v>0.17199999999999999</v>
      </c>
      <c r="AB116" s="52">
        <f t="shared" si="26"/>
        <v>0.13900000000000001</v>
      </c>
      <c r="AC116" s="52">
        <f t="shared" si="26"/>
        <v>0.13600000000000001</v>
      </c>
      <c r="AD116" s="52">
        <f t="shared" si="26"/>
        <v>0.127</v>
      </c>
      <c r="AE116" s="52">
        <f t="shared" si="26"/>
        <v>0.08</v>
      </c>
      <c r="AF116" s="52">
        <f t="shared" si="26"/>
        <v>6.6000000000000003E-2</v>
      </c>
      <c r="AG116" s="52">
        <f t="shared" si="26"/>
        <v>7.0000000000000001E-3</v>
      </c>
      <c r="AH116" s="52" t="str">
        <f t="shared" si="26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27">IF($B$132=D115,D116,"")</f>
        <v/>
      </c>
      <c r="E118" s="52" t="str">
        <f t="shared" si="27"/>
        <v/>
      </c>
      <c r="F118" s="52" t="str">
        <f t="shared" si="27"/>
        <v/>
      </c>
      <c r="G118" s="52" t="str">
        <f t="shared" si="27"/>
        <v/>
      </c>
      <c r="H118" s="52" t="str">
        <f t="shared" si="27"/>
        <v/>
      </c>
      <c r="I118" s="52" t="str">
        <f t="shared" si="27"/>
        <v/>
      </c>
      <c r="J118" s="52" t="str">
        <f t="shared" si="27"/>
        <v/>
      </c>
      <c r="K118" s="52" t="str">
        <f t="shared" si="27"/>
        <v/>
      </c>
      <c r="L118" s="52" t="str">
        <f t="shared" si="27"/>
        <v/>
      </c>
      <c r="M118" s="52" t="str">
        <f t="shared" si="27"/>
        <v/>
      </c>
      <c r="N118" s="52" t="str">
        <f t="shared" si="27"/>
        <v/>
      </c>
      <c r="O118" s="52" t="str">
        <f t="shared" si="27"/>
        <v/>
      </c>
      <c r="P118" s="52" t="str">
        <f t="shared" si="27"/>
        <v/>
      </c>
      <c r="Q118" s="52" t="str">
        <f t="shared" si="27"/>
        <v/>
      </c>
      <c r="R118" s="52" t="str">
        <f t="shared" si="27"/>
        <v/>
      </c>
      <c r="S118" s="52" t="str">
        <f t="shared" si="27"/>
        <v/>
      </c>
      <c r="T118" s="52" t="str">
        <f t="shared" si="27"/>
        <v/>
      </c>
      <c r="U118" s="52" t="str">
        <f t="shared" si="27"/>
        <v/>
      </c>
      <c r="V118" s="52" t="str">
        <f t="shared" si="27"/>
        <v/>
      </c>
      <c r="W118" s="52" t="str">
        <f t="shared" si="27"/>
        <v/>
      </c>
      <c r="X118" s="52" t="str">
        <f t="shared" si="27"/>
        <v/>
      </c>
      <c r="Y118" s="52" t="str">
        <f t="shared" si="27"/>
        <v/>
      </c>
      <c r="Z118" s="52" t="str">
        <f t="shared" si="27"/>
        <v/>
      </c>
      <c r="AA118" s="52" t="str">
        <f t="shared" si="27"/>
        <v/>
      </c>
      <c r="AB118" s="52" t="str">
        <f t="shared" si="27"/>
        <v/>
      </c>
      <c r="AC118" s="52" t="str">
        <f t="shared" si="27"/>
        <v/>
      </c>
      <c r="AD118" s="52" t="str">
        <f t="shared" si="27"/>
        <v/>
      </c>
      <c r="AE118" s="52" t="str">
        <f t="shared" si="27"/>
        <v/>
      </c>
      <c r="AF118" s="52" t="str">
        <f t="shared" si="27"/>
        <v/>
      </c>
      <c r="AG118" s="52" t="str">
        <f t="shared" si="27"/>
        <v/>
      </c>
      <c r="AH118" s="52" t="str">
        <f t="shared" si="27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28">IF(C60&gt;$C$121,C58,IF(C60=$C$121,$AQ$11,IF(C60&lt;$C$121,"")))</f>
        <v>Ace Seguros</v>
      </c>
      <c r="D120" s="50" t="str">
        <f t="shared" si="28"/>
        <v>Assurant Chile</v>
      </c>
      <c r="E120" s="50" t="str">
        <f t="shared" si="28"/>
        <v>BCI Seguros</v>
      </c>
      <c r="F120" s="50" t="str">
        <f t="shared" si="28"/>
        <v>Cardif</v>
      </c>
      <c r="G120" s="50" t="str">
        <f t="shared" si="28"/>
        <v>Cesce Chile</v>
      </c>
      <c r="H120" s="50" t="str">
        <f t="shared" si="28"/>
        <v>Chartis</v>
      </c>
      <c r="I120" s="50" t="str">
        <f t="shared" si="28"/>
        <v>Chilena Consolidada</v>
      </c>
      <c r="J120" s="50" t="str">
        <f t="shared" si="28"/>
        <v>Chubb de Chile</v>
      </c>
      <c r="K120" s="50" t="str">
        <f t="shared" si="28"/>
        <v>Coface Chile</v>
      </c>
      <c r="L120" s="50" t="str">
        <f t="shared" si="28"/>
        <v>Consorio Nacional</v>
      </c>
      <c r="M120" s="50" t="str">
        <f t="shared" si="28"/>
        <v>Continental Crédito</v>
      </c>
      <c r="N120" s="50" t="str">
        <f t="shared" si="28"/>
        <v>Euler Hermes</v>
      </c>
      <c r="O120" s="50" t="str">
        <f t="shared" si="28"/>
        <v>FAF International</v>
      </c>
      <c r="P120" s="50" t="str">
        <f t="shared" si="28"/>
        <v>HDI Seguros</v>
      </c>
      <c r="Q120" s="50" t="str">
        <f t="shared" si="28"/>
        <v>Huelen</v>
      </c>
      <c r="R120" s="50" t="str">
        <f t="shared" si="28"/>
        <v>Liberty Seguros</v>
      </c>
      <c r="S120" s="50" t="str">
        <f t="shared" si="28"/>
        <v>M. de Carabineros</v>
      </c>
      <c r="T120" s="50" t="str">
        <f t="shared" si="28"/>
        <v>Magallanes</v>
      </c>
      <c r="U120" s="50" t="str">
        <f t="shared" si="28"/>
        <v>Magallanes Gar. y Cré.</v>
      </c>
      <c r="V120" s="50" t="str">
        <f t="shared" si="28"/>
        <v>Mapfre</v>
      </c>
      <c r="W120" s="50" t="str">
        <f t="shared" si="28"/>
        <v>Mapfre Gar. y Cré.</v>
      </c>
      <c r="X120" s="50" t="str">
        <f t="shared" si="28"/>
        <v>Orion Seguros</v>
      </c>
      <c r="Y120" s="50" t="str">
        <f t="shared" si="28"/>
        <v>Penta Security</v>
      </c>
      <c r="Z120" s="50" t="str">
        <f t="shared" si="28"/>
        <v>QBE Chile</v>
      </c>
      <c r="AA120" s="50" t="str">
        <f t="shared" si="28"/>
        <v>Renta Nacional</v>
      </c>
      <c r="AB120" s="50" t="str">
        <f t="shared" si="28"/>
        <v>RSA Seguros</v>
      </c>
      <c r="AC120" s="50" t="str">
        <f t="shared" si="28"/>
        <v>Zenit Seguros</v>
      </c>
      <c r="AD120" s="50" t="str">
        <f t="shared" si="28"/>
        <v>Zurich Santander</v>
      </c>
      <c r="AE120" s="50" t="str">
        <f t="shared" si="28"/>
        <v>Mercado</v>
      </c>
      <c r="AF120" s="50" t="str">
        <f t="shared" si="28"/>
        <v/>
      </c>
      <c r="AG120" s="50" t="str">
        <f t="shared" si="28"/>
        <v/>
      </c>
      <c r="AH120" s="50" t="str">
        <f t="shared" si="28"/>
        <v/>
      </c>
      <c r="AI120" s="50" t="str">
        <f t="shared" si="28"/>
        <v/>
      </c>
      <c r="AJ120" s="50" t="str">
        <f t="shared" si="28"/>
        <v/>
      </c>
      <c r="AK120" s="50" t="str">
        <f t="shared" si="28"/>
        <v/>
      </c>
      <c r="AL120" s="50" t="str">
        <f t="shared" si="28"/>
        <v/>
      </c>
      <c r="AM120" s="50" t="str">
        <f t="shared" si="28"/>
        <v/>
      </c>
      <c r="AN120" s="50" t="str">
        <f t="shared" si="28"/>
        <v/>
      </c>
      <c r="AO120" s="50" t="str">
        <f t="shared" si="28"/>
        <v/>
      </c>
      <c r="AP120" s="50" t="str">
        <f t="shared" si="28"/>
        <v/>
      </c>
    </row>
    <row r="121" spans="2:43" hidden="1">
      <c r="B121" s="49" t="s">
        <v>388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1000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Miles de Siniestros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30.06.2012</v>
      </c>
      <c r="D124" s="37" t="s">
        <v>384</v>
      </c>
      <c r="E124" s="37" t="s">
        <v>385</v>
      </c>
      <c r="F124" s="37" t="s">
        <v>16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30.06.2012</v>
      </c>
      <c r="D125" s="37" t="s">
        <v>384</v>
      </c>
      <c r="E125" s="37" t="s">
        <v>385</v>
      </c>
      <c r="F125" s="37" t="s">
        <v>16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30.06.2012</v>
      </c>
      <c r="D126" s="37" t="s">
        <v>384</v>
      </c>
      <c r="E126" s="37" t="s">
        <v>385</v>
      </c>
      <c r="F126" s="37" t="s">
        <v>16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387</v>
      </c>
    </row>
    <row r="129" spans="2:2">
      <c r="B129" s="59" t="s">
        <v>341</v>
      </c>
    </row>
    <row r="131" spans="2:2">
      <c r="B131" s="39" t="s">
        <v>386</v>
      </c>
    </row>
    <row r="132" spans="2:2">
      <c r="B132" s="59"/>
    </row>
  </sheetData>
  <sheetProtection sheet="1" objects="1" scenarios="1"/>
  <conditionalFormatting sqref="A1:XFD1048576">
    <cfRule type="cellIs" dxfId="26" priority="2" operator="lessThan">
      <formula>0</formula>
    </cfRule>
  </conditionalFormatting>
  <dataValidations count="5">
    <dataValidation type="list" allowBlank="1" showInputMessage="1" showErrorMessage="1" sqref="B129">
      <formula1>$C$120:$AE$120</formula1>
    </dataValidation>
    <dataValidation type="list" allowBlank="1" showInputMessage="1" showErrorMessage="1" sqref="B132">
      <formula1>$B$11:$B$43</formula1>
    </dataValidation>
    <dataValidation showInputMessage="1" showErrorMessage="1" sqref="E129"/>
    <dataValidation type="list" allowBlank="1" showInputMessage="1" showErrorMessage="1" sqref="B75">
      <formula1>$B$12:$B$44</formula1>
    </dataValidation>
    <dataValidation type="list" allowBlank="1" showInputMessage="1" showErrorMessage="1" sqref="B78">
      <formula1>$B$120:$AD$120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2:AT113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392</v>
      </c>
    </row>
    <row r="8" spans="2:46" ht="15.75">
      <c r="B8" s="38" t="s">
        <v>359</v>
      </c>
      <c r="C8" s="82" t="s">
        <v>360</v>
      </c>
      <c r="D8" s="205" t="s">
        <v>360</v>
      </c>
      <c r="E8" s="205" t="s">
        <v>361</v>
      </c>
      <c r="F8" s="205" t="s">
        <v>362</v>
      </c>
    </row>
    <row r="9" spans="2:46">
      <c r="B9" s="40" t="str">
        <f>Índice!H55</f>
        <v>Cifras al 30.06.2012</v>
      </c>
      <c r="C9" s="39" t="s">
        <v>380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30.06.2011</v>
      </c>
      <c r="AT11" s="199" t="s">
        <v>348</v>
      </c>
    </row>
    <row r="12" spans="2:46">
      <c r="B12" s="73" t="s">
        <v>295</v>
      </c>
      <c r="C12" s="83">
        <f>IF(IF($C$8=$D$8,'Datos Generales'!C484,IF($C$8=$E$8,'Datos Generales'!C595,IF($C$8=$F$8,'Datos Generales'!C706)))=0,"",IF($C$8=$D$8,'Datos Generales'!C484,IF($C$8=$E$8,'Datos Generales'!C595,IF($C$8=$F$8,'Datos Generales'!C706))))</f>
        <v>279.9693224026102</v>
      </c>
      <c r="D12" s="83" t="str">
        <f>IF(IF($C$8=$D$8,'Datos Generales'!D484,IF($C$8=$E$8,'Datos Generales'!D595,IF($C$8=$F$8,'Datos Generales'!D706)))=0,"",IF($C$8=$D$8,'Datos Generales'!D484,IF($C$8=$E$8,'Datos Generales'!D595,IF($C$8=$F$8,'Datos Generales'!D706))))</f>
        <v/>
      </c>
      <c r="E12" s="83">
        <f>IF(IF($C$8=$D$8,'Datos Generales'!E484,IF($C$8=$E$8,'Datos Generales'!E595,IF($C$8=$F$8,'Datos Generales'!E706)))=0,"",IF($C$8=$D$8,'Datos Generales'!E484,IF($C$8=$E$8,'Datos Generales'!E595,IF($C$8=$F$8,'Datos Generales'!E706))))</f>
        <v>92.500701977072808</v>
      </c>
      <c r="F12" s="83">
        <f>IF(IF($C$8=$D$8,'Datos Generales'!F484,IF($C$8=$E$8,'Datos Generales'!F595,IF($C$8=$F$8,'Datos Generales'!F706)))=0,"",IF($C$8=$D$8,'Datos Generales'!F484,IF($C$8=$E$8,'Datos Generales'!F595,IF($C$8=$F$8,'Datos Generales'!F706))))</f>
        <v>-19.437545068504125</v>
      </c>
      <c r="G12" s="83" t="str">
        <f>IF(IF($C$8=$D$8,'Datos Generales'!G484,IF($C$8=$E$8,'Datos Generales'!G595,IF($C$8=$F$8,'Datos Generales'!G706)))=0,"",IF($C$8=$D$8,'Datos Generales'!G484,IF($C$8=$E$8,'Datos Generales'!G595,IF($C$8=$F$8,'Datos Generales'!G706))))</f>
        <v/>
      </c>
      <c r="H12" s="83">
        <f>IF(IF($C$8=$D$8,'Datos Generales'!H484,IF($C$8=$E$8,'Datos Generales'!H595,IF($C$8=$F$8,'Datos Generales'!H706)))=0,"",IF($C$8=$D$8,'Datos Generales'!H484,IF($C$8=$E$8,'Datos Generales'!H595,IF($C$8=$F$8,'Datos Generales'!H706))))</f>
        <v>72.070420561397881</v>
      </c>
      <c r="I12" s="83">
        <f>IF(IF($C$8=$D$8,'Datos Generales'!I484,IF($C$8=$E$8,'Datos Generales'!I595,IF($C$8=$F$8,'Datos Generales'!I706)))=0,"",IF($C$8=$D$8,'Datos Generales'!I484,IF($C$8=$E$8,'Datos Generales'!I595,IF($C$8=$F$8,'Datos Generales'!I706))))</f>
        <v>255.2677887119082</v>
      </c>
      <c r="J12" s="83">
        <f>IF(IF($C$8=$D$8,'Datos Generales'!J484,IF($C$8=$E$8,'Datos Generales'!J595,IF($C$8=$F$8,'Datos Generales'!J706)))=0,"",IF($C$8=$D$8,'Datos Generales'!J484,IF($C$8=$E$8,'Datos Generales'!J595,IF($C$8=$F$8,'Datos Generales'!J706))))</f>
        <v>72.322725748770679</v>
      </c>
      <c r="K12" s="83" t="str">
        <f>IF(IF($C$8=$D$8,'Datos Generales'!K484,IF($C$8=$E$8,'Datos Generales'!K595,IF($C$8=$F$8,'Datos Generales'!K706)))=0,"",IF($C$8=$D$8,'Datos Generales'!K484,IF($C$8=$E$8,'Datos Generales'!K595,IF($C$8=$F$8,'Datos Generales'!K706))))</f>
        <v/>
      </c>
      <c r="L12" s="83">
        <f>IF(IF($C$8=$D$8,'Datos Generales'!L484,IF($C$8=$E$8,'Datos Generales'!L595,IF($C$8=$F$8,'Datos Generales'!L706)))=0,"",IF($C$8=$D$8,'Datos Generales'!L484,IF($C$8=$E$8,'Datos Generales'!L595,IF($C$8=$F$8,'Datos Generales'!L706))))</f>
        <v>45.282203798162399</v>
      </c>
      <c r="M12" s="83" t="str">
        <f>IF(IF($C$8=$D$8,'Datos Generales'!M484,IF($C$8=$E$8,'Datos Generales'!M595,IF($C$8=$F$8,'Datos Generales'!M706)))=0,"",IF($C$8=$D$8,'Datos Generales'!M484,IF($C$8=$E$8,'Datos Generales'!M595,IF($C$8=$F$8,'Datos Generales'!M706))))</f>
        <v/>
      </c>
      <c r="N12" s="83" t="str">
        <f>IF(IF($C$8=$D$8,'Datos Generales'!N484,IF($C$8=$E$8,'Datos Generales'!N595,IF($C$8=$F$8,'Datos Generales'!N706)))=0,"",IF($C$8=$D$8,'Datos Generales'!N484,IF($C$8=$E$8,'Datos Generales'!N595,IF($C$8=$F$8,'Datos Generales'!N706))))</f>
        <v/>
      </c>
      <c r="O12" s="83" t="str">
        <f>IF(IF($C$8=$D$8,'Datos Generales'!O484,IF($C$8=$E$8,'Datos Generales'!O595,IF($C$8=$F$8,'Datos Generales'!O706)))=0,"",IF($C$8=$D$8,'Datos Generales'!O484,IF($C$8=$E$8,'Datos Generales'!O595,IF($C$8=$F$8,'Datos Generales'!O706))))</f>
        <v/>
      </c>
      <c r="P12" s="83">
        <f>IF(IF($C$8=$D$8,'Datos Generales'!P484,IF($C$8=$E$8,'Datos Generales'!P595,IF($C$8=$F$8,'Datos Generales'!P706)))=0,"",IF($C$8=$D$8,'Datos Generales'!P484,IF($C$8=$E$8,'Datos Generales'!P595,IF($C$8=$F$8,'Datos Generales'!P706))))</f>
        <v>78.075101026172533</v>
      </c>
      <c r="Q12" s="83">
        <f>IF(IF($C$8=$D$8,'Datos Generales'!Q484,IF($C$8=$E$8,'Datos Generales'!Q595,IF($C$8=$F$8,'Datos Generales'!Q706)))=0,"",IF($C$8=$D$8,'Datos Generales'!Q484,IF($C$8=$E$8,'Datos Generales'!Q595,IF($C$8=$F$8,'Datos Generales'!Q706))))</f>
        <v>13.414891373128032</v>
      </c>
      <c r="R12" s="83">
        <f>IF(IF($C$8=$D$8,'Datos Generales'!R484,IF($C$8=$E$8,'Datos Generales'!R595,IF($C$8=$F$8,'Datos Generales'!R706)))=0,"",IF($C$8=$D$8,'Datos Generales'!R484,IF($C$8=$E$8,'Datos Generales'!R595,IF($C$8=$F$8,'Datos Generales'!R706))))</f>
        <v>95.148791465107607</v>
      </c>
      <c r="S12" s="83">
        <f>IF(IF($C$8=$D$8,'Datos Generales'!S484,IF($C$8=$E$8,'Datos Generales'!S595,IF($C$8=$F$8,'Datos Generales'!S706)))=0,"",IF($C$8=$D$8,'Datos Generales'!S484,IF($C$8=$E$8,'Datos Generales'!S595,IF($C$8=$F$8,'Datos Generales'!S706))))</f>
        <v>58.919350421184127</v>
      </c>
      <c r="T12" s="83">
        <f>IF(IF($C$8=$D$8,'Datos Generales'!T484,IF($C$8=$E$8,'Datos Generales'!T595,IF($C$8=$F$8,'Datos Generales'!T706)))=0,"",IF($C$8=$D$8,'Datos Generales'!T484,IF($C$8=$E$8,'Datos Generales'!T595,IF($C$8=$F$8,'Datos Generales'!T706))))</f>
        <v>108.1835386797956</v>
      </c>
      <c r="U12" s="83" t="str">
        <f>IF(IF($C$8=$D$8,'Datos Generales'!U484,IF($C$8=$E$8,'Datos Generales'!U595,IF($C$8=$F$8,'Datos Generales'!U706)))=0,"",IF($C$8=$D$8,'Datos Generales'!U484,IF($C$8=$E$8,'Datos Generales'!U595,IF($C$8=$F$8,'Datos Generales'!U706))))</f>
        <v/>
      </c>
      <c r="V12" s="83">
        <f>IF(IF($C$8=$D$8,'Datos Generales'!V484,IF($C$8=$E$8,'Datos Generales'!V595,IF($C$8=$F$8,'Datos Generales'!V706)))=0,"",IF($C$8=$D$8,'Datos Generales'!V484,IF($C$8=$E$8,'Datos Generales'!V595,IF($C$8=$F$8,'Datos Generales'!V706))))</f>
        <v>295.19209165067656</v>
      </c>
      <c r="W12" s="83" t="str">
        <f>IF(IF($C$8=$D$8,'Datos Generales'!W484,IF($C$8=$E$8,'Datos Generales'!W595,IF($C$8=$F$8,'Datos Generales'!W706)))=0,"",IF($C$8=$D$8,'Datos Generales'!W484,IF($C$8=$E$8,'Datos Generales'!W595,IF($C$8=$F$8,'Datos Generales'!W706))))</f>
        <v/>
      </c>
      <c r="X12" s="83">
        <f>IF(IF($C$8=$D$8,'Datos Generales'!X484,IF($C$8=$E$8,'Datos Generales'!X595,IF($C$8=$F$8,'Datos Generales'!X706)))=0,"",IF($C$8=$D$8,'Datos Generales'!X484,IF($C$8=$E$8,'Datos Generales'!X595,IF($C$8=$F$8,'Datos Generales'!X706))))</f>
        <v>26.411512964080202</v>
      </c>
      <c r="Y12" s="83">
        <f>IF(IF($C$8=$D$8,'Datos Generales'!Y484,IF($C$8=$E$8,'Datos Generales'!Y595,IF($C$8=$F$8,'Datos Generales'!Y706)))=0,"",IF($C$8=$D$8,'Datos Generales'!Y484,IF($C$8=$E$8,'Datos Generales'!Y595,IF($C$8=$F$8,'Datos Generales'!Y706))))</f>
        <v>469.81202149549517</v>
      </c>
      <c r="Z12" s="83" t="str">
        <f>IF(IF($C$8=$D$8,'Datos Generales'!Z484,IF($C$8=$E$8,'Datos Generales'!Z595,IF($C$8=$F$8,'Datos Generales'!Z706)))=0,"",IF($C$8=$D$8,'Datos Generales'!Z484,IF($C$8=$E$8,'Datos Generales'!Z595,IF($C$8=$F$8,'Datos Generales'!Z706))))</f>
        <v/>
      </c>
      <c r="AA12" s="83">
        <f>IF(IF($C$8=$D$8,'Datos Generales'!AA484,IF($C$8=$E$8,'Datos Generales'!AA595,IF($C$8=$F$8,'Datos Generales'!AA706)))=0,"",IF($C$8=$D$8,'Datos Generales'!AA484,IF($C$8=$E$8,'Datos Generales'!AA595,IF($C$8=$F$8,'Datos Generales'!AA706))))</f>
        <v>31.721926689889678</v>
      </c>
      <c r="AB12" s="83">
        <f>IF(IF($C$8=$D$8,'Datos Generales'!AB484,IF($C$8=$E$8,'Datos Generales'!AB595,IF($C$8=$F$8,'Datos Generales'!AB706)))=0,"",IF($C$8=$D$8,'Datos Generales'!AB484,IF($C$8=$E$8,'Datos Generales'!AB595,IF($C$8=$F$8,'Datos Generales'!AB706))))</f>
        <v>355.14844306528238</v>
      </c>
      <c r="AC12" s="83">
        <f>IF(IF($C$8=$D$8,'Datos Generales'!AC484,IF($C$8=$E$8,'Datos Generales'!AC595,IF($C$8=$F$8,'Datos Generales'!AC706)))=0,"",IF($C$8=$D$8,'Datos Generales'!AC484,IF($C$8=$E$8,'Datos Generales'!AC595,IF($C$8=$F$8,'Datos Generales'!AC706))))</f>
        <v>44.350716702912159</v>
      </c>
      <c r="AD12" s="83" t="str">
        <f>IF(IF($C$8=$D$8,'Datos Generales'!AD484,IF($C$8=$E$8,'Datos Generales'!AD595,IF($C$8=$F$8,'Datos Generales'!AD706)))=0,"",IF($C$8=$D$8,'Datos Generales'!AD484,IF($C$8=$E$8,'Datos Generales'!AD595,IF($C$8=$F$8,'Datos Generales'!AD706))))</f>
        <v/>
      </c>
      <c r="AE12" s="83" t="str">
        <f>IF(IF($C$8=$D$8,'Datos Generales'!AE484,IF($C$8=$E$8,'Datos Generales'!AE595,IF($C$8=$F$8,'Datos Generales'!AE706)))=0,"",IF($C$8=$D$8,'Datos Generales'!AE484,IF($C$8=$E$8,'Datos Generales'!AE595,IF($C$8=$F$8,'Datos Generales'!AE706))))</f>
        <v/>
      </c>
      <c r="AF12" s="83" t="str">
        <f>IF(IF($C$8=$D$8,'Datos Generales'!AF484,IF($C$8=$E$8,'Datos Generales'!AF595,IF($C$8=$F$8,'Datos Generales'!AF706)))=0,"",IF($C$8=$D$8,'Datos Generales'!AF484,IF($C$8=$E$8,'Datos Generales'!AF595,IF($C$8=$F$8,'Datos Generales'!AF706))))</f>
        <v/>
      </c>
      <c r="AG12" s="83" t="str">
        <f>IF(IF($C$8=$D$8,'Datos Generales'!AG484,IF($C$8=$E$8,'Datos Generales'!AG595,IF($C$8=$F$8,'Datos Generales'!AG706)))=0,"",IF($C$8=$D$8,'Datos Generales'!AG484,IF($C$8=$E$8,'Datos Generales'!AG595,IF($C$8=$F$8,'Datos Generales'!AG706))))</f>
        <v/>
      </c>
      <c r="AH12" s="83" t="str">
        <f>IF(IF($C$8=$D$8,'Datos Generales'!AH484,IF($C$8=$E$8,'Datos Generales'!AH595,IF($C$8=$F$8,'Datos Generales'!AH706)))=0,"",IF($C$8=$D$8,'Datos Generales'!AH484,IF($C$8=$E$8,'Datos Generales'!AH595,IF($C$8=$F$8,'Datos Generales'!AH706))))</f>
        <v/>
      </c>
      <c r="AI12" s="83" t="str">
        <f>IF(IF($C$8=$D$8,'Datos Generales'!AI484,IF($C$8=$E$8,'Datos Generales'!AI595,IF($C$8=$F$8,'Datos Generales'!AI706)))=0,"",IF($C$8=$D$8,'Datos Generales'!AI484,IF($C$8=$E$8,'Datos Generales'!AI595,IF($C$8=$F$8,'Datos Generales'!AI706))))</f>
        <v/>
      </c>
      <c r="AJ12" s="83" t="str">
        <f>IF(IF($C$8=$D$8,'Datos Generales'!AJ484,IF($C$8=$E$8,'Datos Generales'!AJ595,IF($C$8=$F$8,'Datos Generales'!AJ706)))=0,"",IF($C$8=$D$8,'Datos Generales'!AJ484,IF($C$8=$E$8,'Datos Generales'!AJ595,IF($C$8=$F$8,'Datos Generales'!AJ706))))</f>
        <v/>
      </c>
      <c r="AK12" s="83" t="str">
        <f>IF(IF($C$8=$D$8,'Datos Generales'!AK484,IF($C$8=$E$8,'Datos Generales'!AK595,IF($C$8=$F$8,'Datos Generales'!AK706)))=0,"",IF($C$8=$D$8,'Datos Generales'!AK484,IF($C$8=$E$8,'Datos Generales'!AK595,IF($C$8=$F$8,'Datos Generales'!AK706))))</f>
        <v/>
      </c>
      <c r="AL12" s="83" t="str">
        <f>IF(IF($C$8=$D$8,'Datos Generales'!AL484,IF($C$8=$E$8,'Datos Generales'!AL595,IF($C$8=$F$8,'Datos Generales'!AL706)))=0,"",IF($C$8=$D$8,'Datos Generales'!AL484,IF($C$8=$E$8,'Datos Generales'!AL595,IF($C$8=$F$8,'Datos Generales'!AL706))))</f>
        <v/>
      </c>
      <c r="AM12" s="83" t="str">
        <f>IF(IF($C$8=$D$8,'Datos Generales'!AM484,IF($C$8=$E$8,'Datos Generales'!AM595,IF($C$8=$F$8,'Datos Generales'!AM706)))=0,"",IF($C$8=$D$8,'Datos Generales'!AM484,IF($C$8=$E$8,'Datos Generales'!AM595,IF($C$8=$F$8,'Datos Generales'!AM706))))</f>
        <v/>
      </c>
      <c r="AN12" s="83" t="str">
        <f>IF(IF($C$8=$D$8,'Datos Generales'!AN484,IF($C$8=$E$8,'Datos Generales'!AN595,IF($C$8=$F$8,'Datos Generales'!AN706)))=0,"",IF($C$8=$D$8,'Datos Generales'!AN484,IF($C$8=$E$8,'Datos Generales'!AN595,IF($C$8=$F$8,'Datos Generales'!AN706))))</f>
        <v/>
      </c>
      <c r="AO12" s="83" t="str">
        <f>IF(IF($C$8=$D$8,'Datos Generales'!AO484,IF($C$8=$E$8,'Datos Generales'!AO595,IF($C$8=$F$8,'Datos Generales'!AO706)))=0,"",IF($C$8=$D$8,'Datos Generales'!AO484,IF($C$8=$E$8,'Datos Generales'!AO595,IF($C$8=$F$8,'Datos Generales'!AO706))))</f>
        <v/>
      </c>
      <c r="AP12" s="83" t="str">
        <f>IF(IF($C$8=$D$8,'Datos Generales'!AP484,IF($C$8=$E$8,'Datos Generales'!AP595,IF($C$8=$F$8,'Datos Generales'!AP706)))=0,"",IF($C$8=$D$8,'Datos Generales'!AP484,IF($C$8=$E$8,'Datos Generales'!AP595,IF($C$8=$F$8,'Datos Generales'!AP706))))</f>
        <v/>
      </c>
      <c r="AQ12" s="83">
        <f>IF(IF($C$8=$D$8,'Datos Generales'!AQ484,IF($C$8=$E$8,'Datos Generales'!AQ595,IF($C$8=$F$8,'Datos Generales'!AQ706)))=0,"",IF($C$8=$D$8,'Datos Generales'!AQ484,IF($C$8=$E$8,'Datos Generales'!AQ595,IF($C$8=$F$8,'Datos Generales'!AQ706))))</f>
        <v>220.72526505093708</v>
      </c>
      <c r="AS12" s="83">
        <f>IF(IF($C$8=$D$8,'Datos Generales'!AS484,IF($C$8=$E$8,'Datos Generales'!AS595,IF($C$8=$F$8,'Datos Generales'!AS706)))=0,"",IF($C$8=$D$8,'Datos Generales'!AS484,IF($C$8=$E$8,'Datos Generales'!AS595,IF($C$8=$F$8,'Datos Generales'!AS706))))</f>
        <v>118.309566407635</v>
      </c>
      <c r="AT12" s="94">
        <f>IFERROR(AQ12-AS12,"")</f>
        <v>102.41569864330208</v>
      </c>
    </row>
    <row r="13" spans="2:46">
      <c r="B13" s="73" t="s">
        <v>296</v>
      </c>
      <c r="C13" s="83">
        <f>IF(IF($C$8=$D$8,'Datos Generales'!C485,IF($C$8=$E$8,'Datos Generales'!C596,IF($C$8=$F$8,'Datos Generales'!C707)))=0,"",IF($C$8=$D$8,'Datos Generales'!C485,IF($C$8=$E$8,'Datos Generales'!C596,IF($C$8=$F$8,'Datos Generales'!C707))))</f>
        <v>3.5154790938852633E-2</v>
      </c>
      <c r="D13" s="83" t="str">
        <f>IF(IF($C$8=$D$8,'Datos Generales'!D485,IF($C$8=$E$8,'Datos Generales'!D596,IF($C$8=$F$8,'Datos Generales'!D707)))=0,"",IF($C$8=$D$8,'Datos Generales'!D485,IF($C$8=$E$8,'Datos Generales'!D596,IF($C$8=$F$8,'Datos Generales'!D707))))</f>
        <v/>
      </c>
      <c r="E13" s="83">
        <f>IF(IF($C$8=$D$8,'Datos Generales'!E485,IF($C$8=$E$8,'Datos Generales'!E596,IF($C$8=$F$8,'Datos Generales'!E707)))=0,"",IF($C$8=$D$8,'Datos Generales'!E485,IF($C$8=$E$8,'Datos Generales'!E596,IF($C$8=$F$8,'Datos Generales'!E707))))</f>
        <v>-80.915653270384695</v>
      </c>
      <c r="F13" s="83" t="str">
        <f>IF(IF($C$8=$D$8,'Datos Generales'!F485,IF($C$8=$E$8,'Datos Generales'!F596,IF($C$8=$F$8,'Datos Generales'!F707)))=0,"",IF($C$8=$D$8,'Datos Generales'!F485,IF($C$8=$E$8,'Datos Generales'!F596,IF($C$8=$F$8,'Datos Generales'!F707))))</f>
        <v/>
      </c>
      <c r="G13" s="83" t="str">
        <f>IF(IF($C$8=$D$8,'Datos Generales'!G485,IF($C$8=$E$8,'Datos Generales'!G596,IF($C$8=$F$8,'Datos Generales'!G707)))=0,"",IF($C$8=$D$8,'Datos Generales'!G485,IF($C$8=$E$8,'Datos Generales'!G596,IF($C$8=$F$8,'Datos Generales'!G707))))</f>
        <v/>
      </c>
      <c r="H13" s="83" t="str">
        <f>IF(IF($C$8=$D$8,'Datos Generales'!H485,IF($C$8=$E$8,'Datos Generales'!H596,IF($C$8=$F$8,'Datos Generales'!H707)))=0,"",IF($C$8=$D$8,'Datos Generales'!H485,IF($C$8=$E$8,'Datos Generales'!H596,IF($C$8=$F$8,'Datos Generales'!H707))))</f>
        <v/>
      </c>
      <c r="I13" s="83">
        <f>IF(IF($C$8=$D$8,'Datos Generales'!I485,IF($C$8=$E$8,'Datos Generales'!I596,IF($C$8=$F$8,'Datos Generales'!I707)))=0,"",IF($C$8=$D$8,'Datos Generales'!I485,IF($C$8=$E$8,'Datos Generales'!I596,IF($C$8=$F$8,'Datos Generales'!I707))))</f>
        <v>59.286036022428931</v>
      </c>
      <c r="J13" s="83">
        <f>IF(IF($C$8=$D$8,'Datos Generales'!J485,IF($C$8=$E$8,'Datos Generales'!J596,IF($C$8=$F$8,'Datos Generales'!J707)))=0,"",IF($C$8=$D$8,'Datos Generales'!J485,IF($C$8=$E$8,'Datos Generales'!J596,IF($C$8=$F$8,'Datos Generales'!J707))))</f>
        <v>170.29259657769603</v>
      </c>
      <c r="K13" s="83" t="str">
        <f>IF(IF($C$8=$D$8,'Datos Generales'!K485,IF($C$8=$E$8,'Datos Generales'!K596,IF($C$8=$F$8,'Datos Generales'!K707)))=0,"",IF($C$8=$D$8,'Datos Generales'!K485,IF($C$8=$E$8,'Datos Generales'!K596,IF($C$8=$F$8,'Datos Generales'!K707))))</f>
        <v/>
      </c>
      <c r="L13" s="83">
        <f>IF(IF($C$8=$D$8,'Datos Generales'!L485,IF($C$8=$E$8,'Datos Generales'!L596,IF($C$8=$F$8,'Datos Generales'!L707)))=0,"",IF($C$8=$D$8,'Datos Generales'!L485,IF($C$8=$E$8,'Datos Generales'!L596,IF($C$8=$F$8,'Datos Generales'!L707))))</f>
        <v>-4.5033905836440562</v>
      </c>
      <c r="M13" s="83" t="str">
        <f>IF(IF($C$8=$D$8,'Datos Generales'!M485,IF($C$8=$E$8,'Datos Generales'!M596,IF($C$8=$F$8,'Datos Generales'!M707)))=0,"",IF($C$8=$D$8,'Datos Generales'!M485,IF($C$8=$E$8,'Datos Generales'!M596,IF($C$8=$F$8,'Datos Generales'!M707))))</f>
        <v/>
      </c>
      <c r="N13" s="83" t="str">
        <f>IF(IF($C$8=$D$8,'Datos Generales'!N485,IF($C$8=$E$8,'Datos Generales'!N596,IF($C$8=$F$8,'Datos Generales'!N707)))=0,"",IF($C$8=$D$8,'Datos Generales'!N485,IF($C$8=$E$8,'Datos Generales'!N596,IF($C$8=$F$8,'Datos Generales'!N707))))</f>
        <v/>
      </c>
      <c r="O13" s="83" t="str">
        <f>IF(IF($C$8=$D$8,'Datos Generales'!O485,IF($C$8=$E$8,'Datos Generales'!O596,IF($C$8=$F$8,'Datos Generales'!O707)))=0,"",IF($C$8=$D$8,'Datos Generales'!O485,IF($C$8=$E$8,'Datos Generales'!O596,IF($C$8=$F$8,'Datos Generales'!O707))))</f>
        <v/>
      </c>
      <c r="P13" s="83">
        <f>IF(IF($C$8=$D$8,'Datos Generales'!P485,IF($C$8=$E$8,'Datos Generales'!P596,IF($C$8=$F$8,'Datos Generales'!P707)))=0,"",IF($C$8=$D$8,'Datos Generales'!P485,IF($C$8=$E$8,'Datos Generales'!P596,IF($C$8=$F$8,'Datos Generales'!P707))))</f>
        <v>-5.2288792172114702</v>
      </c>
      <c r="Q13" s="83" t="str">
        <f>IF(IF($C$8=$D$8,'Datos Generales'!Q485,IF($C$8=$E$8,'Datos Generales'!Q596,IF($C$8=$F$8,'Datos Generales'!Q707)))=0,"",IF($C$8=$D$8,'Datos Generales'!Q485,IF($C$8=$E$8,'Datos Generales'!Q596,IF($C$8=$F$8,'Datos Generales'!Q707))))</f>
        <v/>
      </c>
      <c r="R13" s="83">
        <f>IF(IF($C$8=$D$8,'Datos Generales'!R485,IF($C$8=$E$8,'Datos Generales'!R596,IF($C$8=$F$8,'Datos Generales'!R707)))=0,"",IF($C$8=$D$8,'Datos Generales'!R485,IF($C$8=$E$8,'Datos Generales'!R596,IF($C$8=$F$8,'Datos Generales'!R707))))</f>
        <v>111.1906358806273</v>
      </c>
      <c r="S13" s="83" t="str">
        <f>IF(IF($C$8=$D$8,'Datos Generales'!S485,IF($C$8=$E$8,'Datos Generales'!S596,IF($C$8=$F$8,'Datos Generales'!S707)))=0,"",IF($C$8=$D$8,'Datos Generales'!S485,IF($C$8=$E$8,'Datos Generales'!S596,IF($C$8=$F$8,'Datos Generales'!S707))))</f>
        <v/>
      </c>
      <c r="T13" s="83">
        <f>IF(IF($C$8=$D$8,'Datos Generales'!T485,IF($C$8=$E$8,'Datos Generales'!T596,IF($C$8=$F$8,'Datos Generales'!T707)))=0,"",IF($C$8=$D$8,'Datos Generales'!T485,IF($C$8=$E$8,'Datos Generales'!T596,IF($C$8=$F$8,'Datos Generales'!T707))))</f>
        <v>32.133360329351419</v>
      </c>
      <c r="U13" s="83" t="str">
        <f>IF(IF($C$8=$D$8,'Datos Generales'!U485,IF($C$8=$E$8,'Datos Generales'!U596,IF($C$8=$F$8,'Datos Generales'!U707)))=0,"",IF($C$8=$D$8,'Datos Generales'!U485,IF($C$8=$E$8,'Datos Generales'!U596,IF($C$8=$F$8,'Datos Generales'!U707))))</f>
        <v/>
      </c>
      <c r="V13" s="83">
        <f>IF(IF($C$8=$D$8,'Datos Generales'!V485,IF($C$8=$E$8,'Datos Generales'!V596,IF($C$8=$F$8,'Datos Generales'!V707)))=0,"",IF($C$8=$D$8,'Datos Generales'!V485,IF($C$8=$E$8,'Datos Generales'!V596,IF($C$8=$F$8,'Datos Generales'!V707))))</f>
        <v>325.44980302688202</v>
      </c>
      <c r="W13" s="83" t="str">
        <f>IF(IF($C$8=$D$8,'Datos Generales'!W485,IF($C$8=$E$8,'Datos Generales'!W596,IF($C$8=$F$8,'Datos Generales'!W707)))=0,"",IF($C$8=$D$8,'Datos Generales'!W485,IF($C$8=$E$8,'Datos Generales'!W596,IF($C$8=$F$8,'Datos Generales'!W707))))</f>
        <v/>
      </c>
      <c r="X13" s="83" t="str">
        <f>IF(IF($C$8=$D$8,'Datos Generales'!X485,IF($C$8=$E$8,'Datos Generales'!X596,IF($C$8=$F$8,'Datos Generales'!X707)))=0,"",IF($C$8=$D$8,'Datos Generales'!X485,IF($C$8=$E$8,'Datos Generales'!X596,IF($C$8=$F$8,'Datos Generales'!X707))))</f>
        <v/>
      </c>
      <c r="Y13" s="83" t="str">
        <f>IF(IF($C$8=$D$8,'Datos Generales'!Y485,IF($C$8=$E$8,'Datos Generales'!Y596,IF($C$8=$F$8,'Datos Generales'!Y707)))=0,"",IF($C$8=$D$8,'Datos Generales'!Y485,IF($C$8=$E$8,'Datos Generales'!Y596,IF($C$8=$F$8,'Datos Generales'!Y707))))</f>
        <v/>
      </c>
      <c r="Z13" s="83" t="str">
        <f>IF(IF($C$8=$D$8,'Datos Generales'!Z485,IF($C$8=$E$8,'Datos Generales'!Z596,IF($C$8=$F$8,'Datos Generales'!Z707)))=0,"",IF($C$8=$D$8,'Datos Generales'!Z485,IF($C$8=$E$8,'Datos Generales'!Z596,IF($C$8=$F$8,'Datos Generales'!Z707))))</f>
        <v/>
      </c>
      <c r="AA13" s="83" t="str">
        <f>IF(IF($C$8=$D$8,'Datos Generales'!AA485,IF($C$8=$E$8,'Datos Generales'!AA596,IF($C$8=$F$8,'Datos Generales'!AA707)))=0,"",IF($C$8=$D$8,'Datos Generales'!AA485,IF($C$8=$E$8,'Datos Generales'!AA596,IF($C$8=$F$8,'Datos Generales'!AA707))))</f>
        <v/>
      </c>
      <c r="AB13" s="83">
        <f>IF(IF($C$8=$D$8,'Datos Generales'!AB485,IF($C$8=$E$8,'Datos Generales'!AB596,IF($C$8=$F$8,'Datos Generales'!AB707)))=0,"",IF($C$8=$D$8,'Datos Generales'!AB485,IF($C$8=$E$8,'Datos Generales'!AB596,IF($C$8=$F$8,'Datos Generales'!AB707))))</f>
        <v>9.8910837517652226</v>
      </c>
      <c r="AC13" s="83" t="str">
        <f>IF(IF($C$8=$D$8,'Datos Generales'!AC485,IF($C$8=$E$8,'Datos Generales'!AC596,IF($C$8=$F$8,'Datos Generales'!AC707)))=0,"",IF($C$8=$D$8,'Datos Generales'!AC485,IF($C$8=$E$8,'Datos Generales'!AC596,IF($C$8=$F$8,'Datos Generales'!AC707))))</f>
        <v/>
      </c>
      <c r="AD13" s="83" t="str">
        <f>IF(IF($C$8=$D$8,'Datos Generales'!AD485,IF($C$8=$E$8,'Datos Generales'!AD596,IF($C$8=$F$8,'Datos Generales'!AD707)))=0,"",IF($C$8=$D$8,'Datos Generales'!AD485,IF($C$8=$E$8,'Datos Generales'!AD596,IF($C$8=$F$8,'Datos Generales'!AD707))))</f>
        <v/>
      </c>
      <c r="AE13" s="83" t="str">
        <f>IF(IF($C$8=$D$8,'Datos Generales'!AE485,IF($C$8=$E$8,'Datos Generales'!AE596,IF($C$8=$F$8,'Datos Generales'!AE707)))=0,"",IF($C$8=$D$8,'Datos Generales'!AE485,IF($C$8=$E$8,'Datos Generales'!AE596,IF($C$8=$F$8,'Datos Generales'!AE707))))</f>
        <v/>
      </c>
      <c r="AF13" s="83" t="str">
        <f>IF(IF($C$8=$D$8,'Datos Generales'!AF485,IF($C$8=$E$8,'Datos Generales'!AF596,IF($C$8=$F$8,'Datos Generales'!AF707)))=0,"",IF($C$8=$D$8,'Datos Generales'!AF485,IF($C$8=$E$8,'Datos Generales'!AF596,IF($C$8=$F$8,'Datos Generales'!AF707))))</f>
        <v/>
      </c>
      <c r="AG13" s="83" t="str">
        <f>IF(IF($C$8=$D$8,'Datos Generales'!AG485,IF($C$8=$E$8,'Datos Generales'!AG596,IF($C$8=$F$8,'Datos Generales'!AG707)))=0,"",IF($C$8=$D$8,'Datos Generales'!AG485,IF($C$8=$E$8,'Datos Generales'!AG596,IF($C$8=$F$8,'Datos Generales'!AG707))))</f>
        <v/>
      </c>
      <c r="AH13" s="83" t="str">
        <f>IF(IF($C$8=$D$8,'Datos Generales'!AH485,IF($C$8=$E$8,'Datos Generales'!AH596,IF($C$8=$F$8,'Datos Generales'!AH707)))=0,"",IF($C$8=$D$8,'Datos Generales'!AH485,IF($C$8=$E$8,'Datos Generales'!AH596,IF($C$8=$F$8,'Datos Generales'!AH707))))</f>
        <v/>
      </c>
      <c r="AI13" s="83" t="str">
        <f>IF(IF($C$8=$D$8,'Datos Generales'!AI485,IF($C$8=$E$8,'Datos Generales'!AI596,IF($C$8=$F$8,'Datos Generales'!AI707)))=0,"",IF($C$8=$D$8,'Datos Generales'!AI485,IF($C$8=$E$8,'Datos Generales'!AI596,IF($C$8=$F$8,'Datos Generales'!AI707))))</f>
        <v/>
      </c>
      <c r="AJ13" s="83" t="str">
        <f>IF(IF($C$8=$D$8,'Datos Generales'!AJ485,IF($C$8=$E$8,'Datos Generales'!AJ596,IF($C$8=$F$8,'Datos Generales'!AJ707)))=0,"",IF($C$8=$D$8,'Datos Generales'!AJ485,IF($C$8=$E$8,'Datos Generales'!AJ596,IF($C$8=$F$8,'Datos Generales'!AJ707))))</f>
        <v/>
      </c>
      <c r="AK13" s="83" t="str">
        <f>IF(IF($C$8=$D$8,'Datos Generales'!AK485,IF($C$8=$E$8,'Datos Generales'!AK596,IF($C$8=$F$8,'Datos Generales'!AK707)))=0,"",IF($C$8=$D$8,'Datos Generales'!AK485,IF($C$8=$E$8,'Datos Generales'!AK596,IF($C$8=$F$8,'Datos Generales'!AK707))))</f>
        <v/>
      </c>
      <c r="AL13" s="83" t="str">
        <f>IF(IF($C$8=$D$8,'Datos Generales'!AL485,IF($C$8=$E$8,'Datos Generales'!AL596,IF($C$8=$F$8,'Datos Generales'!AL707)))=0,"",IF($C$8=$D$8,'Datos Generales'!AL485,IF($C$8=$E$8,'Datos Generales'!AL596,IF($C$8=$F$8,'Datos Generales'!AL707))))</f>
        <v/>
      </c>
      <c r="AM13" s="83" t="str">
        <f>IF(IF($C$8=$D$8,'Datos Generales'!AM485,IF($C$8=$E$8,'Datos Generales'!AM596,IF($C$8=$F$8,'Datos Generales'!AM707)))=0,"",IF($C$8=$D$8,'Datos Generales'!AM485,IF($C$8=$E$8,'Datos Generales'!AM596,IF($C$8=$F$8,'Datos Generales'!AM707))))</f>
        <v/>
      </c>
      <c r="AN13" s="83" t="str">
        <f>IF(IF($C$8=$D$8,'Datos Generales'!AN485,IF($C$8=$E$8,'Datos Generales'!AN596,IF($C$8=$F$8,'Datos Generales'!AN707)))=0,"",IF($C$8=$D$8,'Datos Generales'!AN485,IF($C$8=$E$8,'Datos Generales'!AN596,IF($C$8=$F$8,'Datos Generales'!AN707))))</f>
        <v/>
      </c>
      <c r="AO13" s="83" t="str">
        <f>IF(IF($C$8=$D$8,'Datos Generales'!AO485,IF($C$8=$E$8,'Datos Generales'!AO596,IF($C$8=$F$8,'Datos Generales'!AO707)))=0,"",IF($C$8=$D$8,'Datos Generales'!AO485,IF($C$8=$E$8,'Datos Generales'!AO596,IF($C$8=$F$8,'Datos Generales'!AO707))))</f>
        <v/>
      </c>
      <c r="AP13" s="83" t="str">
        <f>IF(IF($C$8=$D$8,'Datos Generales'!AP485,IF($C$8=$E$8,'Datos Generales'!AP596,IF($C$8=$F$8,'Datos Generales'!AP707)))=0,"",IF($C$8=$D$8,'Datos Generales'!AP485,IF($C$8=$E$8,'Datos Generales'!AP596,IF($C$8=$F$8,'Datos Generales'!AP707))))</f>
        <v/>
      </c>
      <c r="AQ13" s="83">
        <f>IF(IF($C$8=$D$8,'Datos Generales'!AQ485,IF($C$8=$E$8,'Datos Generales'!AQ596,IF($C$8=$F$8,'Datos Generales'!AQ707)))=0,"",IF($C$8=$D$8,'Datos Generales'!AQ485,IF($C$8=$E$8,'Datos Generales'!AQ596,IF($C$8=$F$8,'Datos Generales'!AQ707))))</f>
        <v>38.876588727576525</v>
      </c>
      <c r="AS13" s="83">
        <f>IF(IF($C$8=$D$8,'Datos Generales'!AS485,IF($C$8=$E$8,'Datos Generales'!AS596,IF($C$8=$F$8,'Datos Generales'!AS707)))=0,"",IF($C$8=$D$8,'Datos Generales'!AS485,IF($C$8=$E$8,'Datos Generales'!AS596,IF($C$8=$F$8,'Datos Generales'!AS707))))</f>
        <v>51.1538842232696</v>
      </c>
      <c r="AT13" s="94">
        <f t="shared" ref="AT13:AT44" si="0">IFERROR(AQ13-AS13,"")</f>
        <v>-12.277295495693075</v>
      </c>
    </row>
    <row r="14" spans="2:46">
      <c r="B14" s="73" t="s">
        <v>297</v>
      </c>
      <c r="C14" s="83">
        <f>IF(IF($C$8=$D$8,'Datos Generales'!C486,IF($C$8=$E$8,'Datos Generales'!C597,IF($C$8=$F$8,'Datos Generales'!C708)))=0,"",IF($C$8=$D$8,'Datos Generales'!C486,IF($C$8=$E$8,'Datos Generales'!C597,IF($C$8=$F$8,'Datos Generales'!C708))))</f>
        <v>-5.5688354698014928</v>
      </c>
      <c r="D14" s="83" t="str">
        <f>IF(IF($C$8=$D$8,'Datos Generales'!D486,IF($C$8=$E$8,'Datos Generales'!D597,IF($C$8=$F$8,'Datos Generales'!D708)))=0,"",IF($C$8=$D$8,'Datos Generales'!D486,IF($C$8=$E$8,'Datos Generales'!D597,IF($C$8=$F$8,'Datos Generales'!D708))))</f>
        <v/>
      </c>
      <c r="E14" s="83">
        <f>IF(IF($C$8=$D$8,'Datos Generales'!E486,IF($C$8=$E$8,'Datos Generales'!E597,IF($C$8=$F$8,'Datos Generales'!E708)))=0,"",IF($C$8=$D$8,'Datos Generales'!E486,IF($C$8=$E$8,'Datos Generales'!E597,IF($C$8=$F$8,'Datos Generales'!E708))))</f>
        <v>-15.019207011042512</v>
      </c>
      <c r="F14" s="83">
        <f>IF(IF($C$8=$D$8,'Datos Generales'!F486,IF($C$8=$E$8,'Datos Generales'!F597,IF($C$8=$F$8,'Datos Generales'!F708)))=0,"",IF($C$8=$D$8,'Datos Generales'!F486,IF($C$8=$E$8,'Datos Generales'!F597,IF($C$8=$F$8,'Datos Generales'!F708))))</f>
        <v>11.21759683814887</v>
      </c>
      <c r="G14" s="83" t="str">
        <f>IF(IF($C$8=$D$8,'Datos Generales'!G486,IF($C$8=$E$8,'Datos Generales'!G597,IF($C$8=$F$8,'Datos Generales'!G708)))=0,"",IF($C$8=$D$8,'Datos Generales'!G486,IF($C$8=$E$8,'Datos Generales'!G597,IF($C$8=$F$8,'Datos Generales'!G708))))</f>
        <v/>
      </c>
      <c r="H14" s="83">
        <f>IF(IF($C$8=$D$8,'Datos Generales'!H486,IF($C$8=$E$8,'Datos Generales'!H597,IF($C$8=$F$8,'Datos Generales'!H708)))=0,"",IF($C$8=$D$8,'Datos Generales'!H486,IF($C$8=$E$8,'Datos Generales'!H597,IF($C$8=$F$8,'Datos Generales'!H708))))</f>
        <v>-33.608864129408559</v>
      </c>
      <c r="I14" s="83">
        <f>IF(IF($C$8=$D$8,'Datos Generales'!I486,IF($C$8=$E$8,'Datos Generales'!I597,IF($C$8=$F$8,'Datos Generales'!I708)))=0,"",IF($C$8=$D$8,'Datos Generales'!I486,IF($C$8=$E$8,'Datos Generales'!I597,IF($C$8=$F$8,'Datos Generales'!I708))))</f>
        <v>19.676247326894707</v>
      </c>
      <c r="J14" s="83">
        <f>IF(IF($C$8=$D$8,'Datos Generales'!J486,IF($C$8=$E$8,'Datos Generales'!J597,IF($C$8=$F$8,'Datos Generales'!J708)))=0,"",IF($C$8=$D$8,'Datos Generales'!J486,IF($C$8=$E$8,'Datos Generales'!J597,IF($C$8=$F$8,'Datos Generales'!J708))))</f>
        <v>11.492432652026196</v>
      </c>
      <c r="K14" s="83" t="str">
        <f>IF(IF($C$8=$D$8,'Datos Generales'!K486,IF($C$8=$E$8,'Datos Generales'!K597,IF($C$8=$F$8,'Datos Generales'!K708)))=0,"",IF($C$8=$D$8,'Datos Generales'!K486,IF($C$8=$E$8,'Datos Generales'!K597,IF($C$8=$F$8,'Datos Generales'!K708))))</f>
        <v/>
      </c>
      <c r="L14" s="83">
        <f>IF(IF($C$8=$D$8,'Datos Generales'!L486,IF($C$8=$E$8,'Datos Generales'!L597,IF($C$8=$F$8,'Datos Generales'!L708)))=0,"",IF($C$8=$D$8,'Datos Generales'!L486,IF($C$8=$E$8,'Datos Generales'!L597,IF($C$8=$F$8,'Datos Generales'!L708))))</f>
        <v>-553.87333240961743</v>
      </c>
      <c r="M14" s="83" t="str">
        <f>IF(IF($C$8=$D$8,'Datos Generales'!M486,IF($C$8=$E$8,'Datos Generales'!M597,IF($C$8=$F$8,'Datos Generales'!M708)))=0,"",IF($C$8=$D$8,'Datos Generales'!M486,IF($C$8=$E$8,'Datos Generales'!M597,IF($C$8=$F$8,'Datos Generales'!M708))))</f>
        <v/>
      </c>
      <c r="N14" s="83" t="str">
        <f>IF(IF($C$8=$D$8,'Datos Generales'!N486,IF($C$8=$E$8,'Datos Generales'!N597,IF($C$8=$F$8,'Datos Generales'!N708)))=0,"",IF($C$8=$D$8,'Datos Generales'!N486,IF($C$8=$E$8,'Datos Generales'!N597,IF($C$8=$F$8,'Datos Generales'!N708))))</f>
        <v/>
      </c>
      <c r="O14" s="83" t="str">
        <f>IF(IF($C$8=$D$8,'Datos Generales'!O486,IF($C$8=$E$8,'Datos Generales'!O597,IF($C$8=$F$8,'Datos Generales'!O708)))=0,"",IF($C$8=$D$8,'Datos Generales'!O486,IF($C$8=$E$8,'Datos Generales'!O597,IF($C$8=$F$8,'Datos Generales'!O708))))</f>
        <v/>
      </c>
      <c r="P14" s="83">
        <f>IF(IF($C$8=$D$8,'Datos Generales'!P486,IF($C$8=$E$8,'Datos Generales'!P597,IF($C$8=$F$8,'Datos Generales'!P708)))=0,"",IF($C$8=$D$8,'Datos Generales'!P486,IF($C$8=$E$8,'Datos Generales'!P597,IF($C$8=$F$8,'Datos Generales'!P708))))</f>
        <v>26.153291809410955</v>
      </c>
      <c r="Q14" s="83" t="str">
        <f>IF(IF($C$8=$D$8,'Datos Generales'!Q486,IF($C$8=$E$8,'Datos Generales'!Q597,IF($C$8=$F$8,'Datos Generales'!Q708)))=0,"",IF($C$8=$D$8,'Datos Generales'!Q486,IF($C$8=$E$8,'Datos Generales'!Q597,IF($C$8=$F$8,'Datos Generales'!Q708))))</f>
        <v/>
      </c>
      <c r="R14" s="83">
        <f>IF(IF($C$8=$D$8,'Datos Generales'!R486,IF($C$8=$E$8,'Datos Generales'!R597,IF($C$8=$F$8,'Datos Generales'!R708)))=0,"",IF($C$8=$D$8,'Datos Generales'!R486,IF($C$8=$E$8,'Datos Generales'!R597,IF($C$8=$F$8,'Datos Generales'!R708))))</f>
        <v>-32.016253773188502</v>
      </c>
      <c r="S14" s="83" t="str">
        <f>IF(IF($C$8=$D$8,'Datos Generales'!S486,IF($C$8=$E$8,'Datos Generales'!S597,IF($C$8=$F$8,'Datos Generales'!S708)))=0,"",IF($C$8=$D$8,'Datos Generales'!S486,IF($C$8=$E$8,'Datos Generales'!S597,IF($C$8=$F$8,'Datos Generales'!S708))))</f>
        <v/>
      </c>
      <c r="T14" s="83">
        <f>IF(IF($C$8=$D$8,'Datos Generales'!T486,IF($C$8=$E$8,'Datos Generales'!T597,IF($C$8=$F$8,'Datos Generales'!T708)))=0,"",IF($C$8=$D$8,'Datos Generales'!T486,IF($C$8=$E$8,'Datos Generales'!T597,IF($C$8=$F$8,'Datos Generales'!T708))))</f>
        <v>-39.631167300738952</v>
      </c>
      <c r="U14" s="83" t="str">
        <f>IF(IF($C$8=$D$8,'Datos Generales'!U486,IF($C$8=$E$8,'Datos Generales'!U597,IF($C$8=$F$8,'Datos Generales'!U708)))=0,"",IF($C$8=$D$8,'Datos Generales'!U486,IF($C$8=$E$8,'Datos Generales'!U597,IF($C$8=$F$8,'Datos Generales'!U708))))</f>
        <v/>
      </c>
      <c r="V14" s="83">
        <f>IF(IF($C$8=$D$8,'Datos Generales'!V486,IF($C$8=$E$8,'Datos Generales'!V597,IF($C$8=$F$8,'Datos Generales'!V708)))=0,"",IF($C$8=$D$8,'Datos Generales'!V486,IF($C$8=$E$8,'Datos Generales'!V597,IF($C$8=$F$8,'Datos Generales'!V708))))</f>
        <v>-30.009015369156739</v>
      </c>
      <c r="W14" s="83" t="str">
        <f>IF(IF($C$8=$D$8,'Datos Generales'!W486,IF($C$8=$E$8,'Datos Generales'!W597,IF($C$8=$F$8,'Datos Generales'!W708)))=0,"",IF($C$8=$D$8,'Datos Generales'!W486,IF($C$8=$E$8,'Datos Generales'!W597,IF($C$8=$F$8,'Datos Generales'!W708))))</f>
        <v/>
      </c>
      <c r="X14" s="83" t="str">
        <f>IF(IF($C$8=$D$8,'Datos Generales'!X486,IF($C$8=$E$8,'Datos Generales'!X597,IF($C$8=$F$8,'Datos Generales'!X708)))=0,"",IF($C$8=$D$8,'Datos Generales'!X486,IF($C$8=$E$8,'Datos Generales'!X597,IF($C$8=$F$8,'Datos Generales'!X708))))</f>
        <v/>
      </c>
      <c r="Y14" s="83">
        <f>IF(IF($C$8=$D$8,'Datos Generales'!Y486,IF($C$8=$E$8,'Datos Generales'!Y597,IF($C$8=$F$8,'Datos Generales'!Y708)))=0,"",IF($C$8=$D$8,'Datos Generales'!Y486,IF($C$8=$E$8,'Datos Generales'!Y597,IF($C$8=$F$8,'Datos Generales'!Y708))))</f>
        <v>-129.41980233584539</v>
      </c>
      <c r="Z14" s="83">
        <f>IF(IF($C$8=$D$8,'Datos Generales'!Z486,IF($C$8=$E$8,'Datos Generales'!Z597,IF($C$8=$F$8,'Datos Generales'!Z708)))=0,"",IF($C$8=$D$8,'Datos Generales'!Z486,IF($C$8=$E$8,'Datos Generales'!Z597,IF($C$8=$F$8,'Datos Generales'!Z708))))</f>
        <v>1643.2473017362743</v>
      </c>
      <c r="AA14" s="83">
        <f>IF(IF($C$8=$D$8,'Datos Generales'!AA486,IF($C$8=$E$8,'Datos Generales'!AA597,IF($C$8=$F$8,'Datos Generales'!AA708)))=0,"",IF($C$8=$D$8,'Datos Generales'!AA486,IF($C$8=$E$8,'Datos Generales'!AA597,IF($C$8=$F$8,'Datos Generales'!AA708))))</f>
        <v>-11.580325492964585</v>
      </c>
      <c r="AB14" s="83">
        <f>IF(IF($C$8=$D$8,'Datos Generales'!AB486,IF($C$8=$E$8,'Datos Generales'!AB597,IF($C$8=$F$8,'Datos Generales'!AB708)))=0,"",IF($C$8=$D$8,'Datos Generales'!AB486,IF($C$8=$E$8,'Datos Generales'!AB597,IF($C$8=$F$8,'Datos Generales'!AB708))))</f>
        <v>-23.63515123342134</v>
      </c>
      <c r="AC14" s="83">
        <f>IF(IF($C$8=$D$8,'Datos Generales'!AC486,IF($C$8=$E$8,'Datos Generales'!AC597,IF($C$8=$F$8,'Datos Generales'!AC708)))=0,"",IF($C$8=$D$8,'Datos Generales'!AC486,IF($C$8=$E$8,'Datos Generales'!AC597,IF($C$8=$F$8,'Datos Generales'!AC708))))</f>
        <v>22.24075618571031</v>
      </c>
      <c r="AD14" s="83">
        <f>IF(IF($C$8=$D$8,'Datos Generales'!AD486,IF($C$8=$E$8,'Datos Generales'!AD597,IF($C$8=$F$8,'Datos Generales'!AD708)))=0,"",IF($C$8=$D$8,'Datos Generales'!AD486,IF($C$8=$E$8,'Datos Generales'!AD597,IF($C$8=$F$8,'Datos Generales'!AD708))))</f>
        <v>2.5871075283822589</v>
      </c>
      <c r="AE14" s="83" t="str">
        <f>IF(IF($C$8=$D$8,'Datos Generales'!AE486,IF($C$8=$E$8,'Datos Generales'!AE597,IF($C$8=$F$8,'Datos Generales'!AE708)))=0,"",IF($C$8=$D$8,'Datos Generales'!AE486,IF($C$8=$E$8,'Datos Generales'!AE597,IF($C$8=$F$8,'Datos Generales'!AE708))))</f>
        <v/>
      </c>
      <c r="AF14" s="83" t="str">
        <f>IF(IF($C$8=$D$8,'Datos Generales'!AF486,IF($C$8=$E$8,'Datos Generales'!AF597,IF($C$8=$F$8,'Datos Generales'!AF708)))=0,"",IF($C$8=$D$8,'Datos Generales'!AF486,IF($C$8=$E$8,'Datos Generales'!AF597,IF($C$8=$F$8,'Datos Generales'!AF708))))</f>
        <v/>
      </c>
      <c r="AG14" s="83" t="str">
        <f>IF(IF($C$8=$D$8,'Datos Generales'!AG486,IF($C$8=$E$8,'Datos Generales'!AG597,IF($C$8=$F$8,'Datos Generales'!AG708)))=0,"",IF($C$8=$D$8,'Datos Generales'!AG486,IF($C$8=$E$8,'Datos Generales'!AG597,IF($C$8=$F$8,'Datos Generales'!AG708))))</f>
        <v/>
      </c>
      <c r="AH14" s="83" t="str">
        <f>IF(IF($C$8=$D$8,'Datos Generales'!AH486,IF($C$8=$E$8,'Datos Generales'!AH597,IF($C$8=$F$8,'Datos Generales'!AH708)))=0,"",IF($C$8=$D$8,'Datos Generales'!AH486,IF($C$8=$E$8,'Datos Generales'!AH597,IF($C$8=$F$8,'Datos Generales'!AH708))))</f>
        <v/>
      </c>
      <c r="AI14" s="83" t="str">
        <f>IF(IF($C$8=$D$8,'Datos Generales'!AI486,IF($C$8=$E$8,'Datos Generales'!AI597,IF($C$8=$F$8,'Datos Generales'!AI708)))=0,"",IF($C$8=$D$8,'Datos Generales'!AI486,IF($C$8=$E$8,'Datos Generales'!AI597,IF($C$8=$F$8,'Datos Generales'!AI708))))</f>
        <v/>
      </c>
      <c r="AJ14" s="83" t="str">
        <f>IF(IF($C$8=$D$8,'Datos Generales'!AJ486,IF($C$8=$E$8,'Datos Generales'!AJ597,IF($C$8=$F$8,'Datos Generales'!AJ708)))=0,"",IF($C$8=$D$8,'Datos Generales'!AJ486,IF($C$8=$E$8,'Datos Generales'!AJ597,IF($C$8=$F$8,'Datos Generales'!AJ708))))</f>
        <v/>
      </c>
      <c r="AK14" s="83" t="str">
        <f>IF(IF($C$8=$D$8,'Datos Generales'!AK486,IF($C$8=$E$8,'Datos Generales'!AK597,IF($C$8=$F$8,'Datos Generales'!AK708)))=0,"",IF($C$8=$D$8,'Datos Generales'!AK486,IF($C$8=$E$8,'Datos Generales'!AK597,IF($C$8=$F$8,'Datos Generales'!AK708))))</f>
        <v/>
      </c>
      <c r="AL14" s="83" t="str">
        <f>IF(IF($C$8=$D$8,'Datos Generales'!AL486,IF($C$8=$E$8,'Datos Generales'!AL597,IF($C$8=$F$8,'Datos Generales'!AL708)))=0,"",IF($C$8=$D$8,'Datos Generales'!AL486,IF($C$8=$E$8,'Datos Generales'!AL597,IF($C$8=$F$8,'Datos Generales'!AL708))))</f>
        <v/>
      </c>
      <c r="AM14" s="83" t="str">
        <f>IF(IF($C$8=$D$8,'Datos Generales'!AM486,IF($C$8=$E$8,'Datos Generales'!AM597,IF($C$8=$F$8,'Datos Generales'!AM708)))=0,"",IF($C$8=$D$8,'Datos Generales'!AM486,IF($C$8=$E$8,'Datos Generales'!AM597,IF($C$8=$F$8,'Datos Generales'!AM708))))</f>
        <v/>
      </c>
      <c r="AN14" s="83" t="str">
        <f>IF(IF($C$8=$D$8,'Datos Generales'!AN486,IF($C$8=$E$8,'Datos Generales'!AN597,IF($C$8=$F$8,'Datos Generales'!AN708)))=0,"",IF($C$8=$D$8,'Datos Generales'!AN486,IF($C$8=$E$8,'Datos Generales'!AN597,IF($C$8=$F$8,'Datos Generales'!AN708))))</f>
        <v/>
      </c>
      <c r="AO14" s="83" t="str">
        <f>IF(IF($C$8=$D$8,'Datos Generales'!AO486,IF($C$8=$E$8,'Datos Generales'!AO597,IF($C$8=$F$8,'Datos Generales'!AO708)))=0,"",IF($C$8=$D$8,'Datos Generales'!AO486,IF($C$8=$E$8,'Datos Generales'!AO597,IF($C$8=$F$8,'Datos Generales'!AO708))))</f>
        <v/>
      </c>
      <c r="AP14" s="83" t="str">
        <f>IF(IF($C$8=$D$8,'Datos Generales'!AP486,IF($C$8=$E$8,'Datos Generales'!AP597,IF($C$8=$F$8,'Datos Generales'!AP708)))=0,"",IF($C$8=$D$8,'Datos Generales'!AP486,IF($C$8=$E$8,'Datos Generales'!AP597,IF($C$8=$F$8,'Datos Generales'!AP708))))</f>
        <v/>
      </c>
      <c r="AQ14" s="83">
        <f>IF(IF($C$8=$D$8,'Datos Generales'!AQ486,IF($C$8=$E$8,'Datos Generales'!AQ597,IF($C$8=$F$8,'Datos Generales'!AQ708)))=0,"",IF($C$8=$D$8,'Datos Generales'!AQ486,IF($C$8=$E$8,'Datos Generales'!AQ597,IF($C$8=$F$8,'Datos Generales'!AQ708))))</f>
        <v>-30.316298744557042</v>
      </c>
      <c r="AS14" s="83">
        <f>IF(IF($C$8=$D$8,'Datos Generales'!AS486,IF($C$8=$E$8,'Datos Generales'!AS597,IF($C$8=$F$8,'Datos Generales'!AS708)))=0,"",IF($C$8=$D$8,'Datos Generales'!AS486,IF($C$8=$E$8,'Datos Generales'!AS597,IF($C$8=$F$8,'Datos Generales'!AS708))))</f>
        <v>-33.077369303530801</v>
      </c>
      <c r="AT14" s="94">
        <f t="shared" si="0"/>
        <v>2.7610705589737599</v>
      </c>
    </row>
    <row r="15" spans="2:46">
      <c r="B15" s="73" t="s">
        <v>298</v>
      </c>
      <c r="C15" s="83">
        <f>IF(IF($C$8=$D$8,'Datos Generales'!C487,IF($C$8=$E$8,'Datos Generales'!C598,IF($C$8=$F$8,'Datos Generales'!C709)))=0,"",IF($C$8=$D$8,'Datos Generales'!C487,IF($C$8=$E$8,'Datos Generales'!C598,IF($C$8=$F$8,'Datos Generales'!C709))))</f>
        <v>4.6550124150384997</v>
      </c>
      <c r="D15" s="83" t="str">
        <f>IF(IF($C$8=$D$8,'Datos Generales'!D487,IF($C$8=$E$8,'Datos Generales'!D598,IF($C$8=$F$8,'Datos Generales'!D709)))=0,"",IF($C$8=$D$8,'Datos Generales'!D487,IF($C$8=$E$8,'Datos Generales'!D598,IF($C$8=$F$8,'Datos Generales'!D709))))</f>
        <v/>
      </c>
      <c r="E15" s="83" t="str">
        <f>IF(IF($C$8=$D$8,'Datos Generales'!E487,IF($C$8=$E$8,'Datos Generales'!E598,IF($C$8=$F$8,'Datos Generales'!E709)))=0,"",IF($C$8=$D$8,'Datos Generales'!E487,IF($C$8=$E$8,'Datos Generales'!E598,IF($C$8=$F$8,'Datos Generales'!E709))))</f>
        <v/>
      </c>
      <c r="F15" s="83" t="str">
        <f>IF(IF($C$8=$D$8,'Datos Generales'!F487,IF($C$8=$E$8,'Datos Generales'!F598,IF($C$8=$F$8,'Datos Generales'!F709)))=0,"",IF($C$8=$D$8,'Datos Generales'!F487,IF($C$8=$E$8,'Datos Generales'!F598,IF($C$8=$F$8,'Datos Generales'!F709))))</f>
        <v/>
      </c>
      <c r="G15" s="83" t="str">
        <f>IF(IF($C$8=$D$8,'Datos Generales'!G487,IF($C$8=$E$8,'Datos Generales'!G598,IF($C$8=$F$8,'Datos Generales'!G709)))=0,"",IF($C$8=$D$8,'Datos Generales'!G487,IF($C$8=$E$8,'Datos Generales'!G598,IF($C$8=$F$8,'Datos Generales'!G709))))</f>
        <v/>
      </c>
      <c r="H15" s="83">
        <f>IF(IF($C$8=$D$8,'Datos Generales'!H487,IF($C$8=$E$8,'Datos Generales'!H598,IF($C$8=$F$8,'Datos Generales'!H709)))=0,"",IF($C$8=$D$8,'Datos Generales'!H487,IF($C$8=$E$8,'Datos Generales'!H598,IF($C$8=$F$8,'Datos Generales'!H709))))</f>
        <v>-3.2239469625653454</v>
      </c>
      <c r="I15" s="83" t="str">
        <f>IF(IF($C$8=$D$8,'Datos Generales'!I487,IF($C$8=$E$8,'Datos Generales'!I598,IF($C$8=$F$8,'Datos Generales'!I709)))=0,"",IF($C$8=$D$8,'Datos Generales'!I487,IF($C$8=$E$8,'Datos Generales'!I598,IF($C$8=$F$8,'Datos Generales'!I709))))</f>
        <v/>
      </c>
      <c r="J15" s="83" t="str">
        <f>IF(IF($C$8=$D$8,'Datos Generales'!J487,IF($C$8=$E$8,'Datos Generales'!J598,IF($C$8=$F$8,'Datos Generales'!J709)))=0,"",IF($C$8=$D$8,'Datos Generales'!J487,IF($C$8=$E$8,'Datos Generales'!J598,IF($C$8=$F$8,'Datos Generales'!J709))))</f>
        <v/>
      </c>
      <c r="K15" s="83" t="str">
        <f>IF(IF($C$8=$D$8,'Datos Generales'!K487,IF($C$8=$E$8,'Datos Generales'!K598,IF($C$8=$F$8,'Datos Generales'!K709)))=0,"",IF($C$8=$D$8,'Datos Generales'!K487,IF($C$8=$E$8,'Datos Generales'!K598,IF($C$8=$F$8,'Datos Generales'!K709))))</f>
        <v/>
      </c>
      <c r="L15" s="83">
        <f>IF(IF($C$8=$D$8,'Datos Generales'!L487,IF($C$8=$E$8,'Datos Generales'!L598,IF($C$8=$F$8,'Datos Generales'!L709)))=0,"",IF($C$8=$D$8,'Datos Generales'!L487,IF($C$8=$E$8,'Datos Generales'!L598,IF($C$8=$F$8,'Datos Generales'!L709))))</f>
        <v>-1708.9076343572603</v>
      </c>
      <c r="M15" s="83" t="str">
        <f>IF(IF($C$8=$D$8,'Datos Generales'!M487,IF($C$8=$E$8,'Datos Generales'!M598,IF($C$8=$F$8,'Datos Generales'!M709)))=0,"",IF($C$8=$D$8,'Datos Generales'!M487,IF($C$8=$E$8,'Datos Generales'!M598,IF($C$8=$F$8,'Datos Generales'!M709))))</f>
        <v/>
      </c>
      <c r="N15" s="83" t="str">
        <f>IF(IF($C$8=$D$8,'Datos Generales'!N487,IF($C$8=$E$8,'Datos Generales'!N598,IF($C$8=$F$8,'Datos Generales'!N709)))=0,"",IF($C$8=$D$8,'Datos Generales'!N487,IF($C$8=$E$8,'Datos Generales'!N598,IF($C$8=$F$8,'Datos Generales'!N709))))</f>
        <v/>
      </c>
      <c r="O15" s="83" t="str">
        <f>IF(IF($C$8=$D$8,'Datos Generales'!O487,IF($C$8=$E$8,'Datos Generales'!O598,IF($C$8=$F$8,'Datos Generales'!O709)))=0,"",IF($C$8=$D$8,'Datos Generales'!O487,IF($C$8=$E$8,'Datos Generales'!O598,IF($C$8=$F$8,'Datos Generales'!O709))))</f>
        <v/>
      </c>
      <c r="P15" s="83">
        <f>IF(IF($C$8=$D$8,'Datos Generales'!P487,IF($C$8=$E$8,'Datos Generales'!P598,IF($C$8=$F$8,'Datos Generales'!P709)))=0,"",IF($C$8=$D$8,'Datos Generales'!P487,IF($C$8=$E$8,'Datos Generales'!P598,IF($C$8=$F$8,'Datos Generales'!P709))))</f>
        <v>1.0055641214721458E-2</v>
      </c>
      <c r="Q15" s="83" t="str">
        <f>IF(IF($C$8=$D$8,'Datos Generales'!Q487,IF($C$8=$E$8,'Datos Generales'!Q598,IF($C$8=$F$8,'Datos Generales'!Q709)))=0,"",IF($C$8=$D$8,'Datos Generales'!Q487,IF($C$8=$E$8,'Datos Generales'!Q598,IF($C$8=$F$8,'Datos Generales'!Q709))))</f>
        <v/>
      </c>
      <c r="R15" s="83">
        <f>IF(IF($C$8=$D$8,'Datos Generales'!R487,IF($C$8=$E$8,'Datos Generales'!R598,IF($C$8=$F$8,'Datos Generales'!R709)))=0,"",IF($C$8=$D$8,'Datos Generales'!R487,IF($C$8=$E$8,'Datos Generales'!R598,IF($C$8=$F$8,'Datos Generales'!R709))))</f>
        <v>-60.559503689322099</v>
      </c>
      <c r="S15" s="83" t="str">
        <f>IF(IF($C$8=$D$8,'Datos Generales'!S487,IF($C$8=$E$8,'Datos Generales'!S598,IF($C$8=$F$8,'Datos Generales'!S709)))=0,"",IF($C$8=$D$8,'Datos Generales'!S487,IF($C$8=$E$8,'Datos Generales'!S598,IF($C$8=$F$8,'Datos Generales'!S709))))</f>
        <v/>
      </c>
      <c r="T15" s="83">
        <f>IF(IF($C$8=$D$8,'Datos Generales'!T487,IF($C$8=$E$8,'Datos Generales'!T598,IF($C$8=$F$8,'Datos Generales'!T709)))=0,"",IF($C$8=$D$8,'Datos Generales'!T487,IF($C$8=$E$8,'Datos Generales'!T598,IF($C$8=$F$8,'Datos Generales'!T709))))</f>
        <v>0.46132168340593094</v>
      </c>
      <c r="U15" s="83" t="str">
        <f>IF(IF($C$8=$D$8,'Datos Generales'!U487,IF($C$8=$E$8,'Datos Generales'!U598,IF($C$8=$F$8,'Datos Generales'!U709)))=0,"",IF($C$8=$D$8,'Datos Generales'!U487,IF($C$8=$E$8,'Datos Generales'!U598,IF($C$8=$F$8,'Datos Generales'!U709))))</f>
        <v/>
      </c>
      <c r="V15" s="83">
        <f>IF(IF($C$8=$D$8,'Datos Generales'!V487,IF($C$8=$E$8,'Datos Generales'!V598,IF($C$8=$F$8,'Datos Generales'!V709)))=0,"",IF($C$8=$D$8,'Datos Generales'!V487,IF($C$8=$E$8,'Datos Generales'!V598,IF($C$8=$F$8,'Datos Generales'!V709))))</f>
        <v>-20.775658042025139</v>
      </c>
      <c r="W15" s="83" t="str">
        <f>IF(IF($C$8=$D$8,'Datos Generales'!W487,IF($C$8=$E$8,'Datos Generales'!W598,IF($C$8=$F$8,'Datos Generales'!W709)))=0,"",IF($C$8=$D$8,'Datos Generales'!W487,IF($C$8=$E$8,'Datos Generales'!W598,IF($C$8=$F$8,'Datos Generales'!W709))))</f>
        <v/>
      </c>
      <c r="X15" s="83" t="str">
        <f>IF(IF($C$8=$D$8,'Datos Generales'!X487,IF($C$8=$E$8,'Datos Generales'!X598,IF($C$8=$F$8,'Datos Generales'!X709)))=0,"",IF($C$8=$D$8,'Datos Generales'!X487,IF($C$8=$E$8,'Datos Generales'!X598,IF($C$8=$F$8,'Datos Generales'!X709))))</f>
        <v/>
      </c>
      <c r="Y15" s="83" t="str">
        <f>IF(IF($C$8=$D$8,'Datos Generales'!Y487,IF($C$8=$E$8,'Datos Generales'!Y598,IF($C$8=$F$8,'Datos Generales'!Y709)))=0,"",IF($C$8=$D$8,'Datos Generales'!Y487,IF($C$8=$E$8,'Datos Generales'!Y598,IF($C$8=$F$8,'Datos Generales'!Y709))))</f>
        <v/>
      </c>
      <c r="Z15" s="83" t="str">
        <f>IF(IF($C$8=$D$8,'Datos Generales'!Z487,IF($C$8=$E$8,'Datos Generales'!Z598,IF($C$8=$F$8,'Datos Generales'!Z709)))=0,"",IF($C$8=$D$8,'Datos Generales'!Z487,IF($C$8=$E$8,'Datos Generales'!Z598,IF($C$8=$F$8,'Datos Generales'!Z709))))</f>
        <v/>
      </c>
      <c r="AA15" s="83" t="str">
        <f>IF(IF($C$8=$D$8,'Datos Generales'!AA487,IF($C$8=$E$8,'Datos Generales'!AA598,IF($C$8=$F$8,'Datos Generales'!AA709)))=0,"",IF($C$8=$D$8,'Datos Generales'!AA487,IF($C$8=$E$8,'Datos Generales'!AA598,IF($C$8=$F$8,'Datos Generales'!AA709))))</f>
        <v/>
      </c>
      <c r="AB15" s="83">
        <f>IF(IF($C$8=$D$8,'Datos Generales'!AB487,IF($C$8=$E$8,'Datos Generales'!AB598,IF($C$8=$F$8,'Datos Generales'!AB709)))=0,"",IF($C$8=$D$8,'Datos Generales'!AB487,IF($C$8=$E$8,'Datos Generales'!AB598,IF($C$8=$F$8,'Datos Generales'!AB709))))</f>
        <v>110.10058970256156</v>
      </c>
      <c r="AC15" s="83" t="str">
        <f>IF(IF($C$8=$D$8,'Datos Generales'!AC487,IF($C$8=$E$8,'Datos Generales'!AC598,IF($C$8=$F$8,'Datos Generales'!AC709)))=0,"",IF($C$8=$D$8,'Datos Generales'!AC487,IF($C$8=$E$8,'Datos Generales'!AC598,IF($C$8=$F$8,'Datos Generales'!AC709))))</f>
        <v/>
      </c>
      <c r="AD15" s="83" t="str">
        <f>IF(IF($C$8=$D$8,'Datos Generales'!AD487,IF($C$8=$E$8,'Datos Generales'!AD598,IF($C$8=$F$8,'Datos Generales'!AD709)))=0,"",IF($C$8=$D$8,'Datos Generales'!AD487,IF($C$8=$E$8,'Datos Generales'!AD598,IF($C$8=$F$8,'Datos Generales'!AD709))))</f>
        <v/>
      </c>
      <c r="AE15" s="83" t="str">
        <f>IF(IF($C$8=$D$8,'Datos Generales'!AE487,IF($C$8=$E$8,'Datos Generales'!AE598,IF($C$8=$F$8,'Datos Generales'!AE709)))=0,"",IF($C$8=$D$8,'Datos Generales'!AE487,IF($C$8=$E$8,'Datos Generales'!AE598,IF($C$8=$F$8,'Datos Generales'!AE709))))</f>
        <v/>
      </c>
      <c r="AF15" s="83" t="str">
        <f>IF(IF($C$8=$D$8,'Datos Generales'!AF487,IF($C$8=$E$8,'Datos Generales'!AF598,IF($C$8=$F$8,'Datos Generales'!AF709)))=0,"",IF($C$8=$D$8,'Datos Generales'!AF487,IF($C$8=$E$8,'Datos Generales'!AF598,IF($C$8=$F$8,'Datos Generales'!AF709))))</f>
        <v/>
      </c>
      <c r="AG15" s="83" t="str">
        <f>IF(IF($C$8=$D$8,'Datos Generales'!AG487,IF($C$8=$E$8,'Datos Generales'!AG598,IF($C$8=$F$8,'Datos Generales'!AG709)))=0,"",IF($C$8=$D$8,'Datos Generales'!AG487,IF($C$8=$E$8,'Datos Generales'!AG598,IF($C$8=$F$8,'Datos Generales'!AG709))))</f>
        <v/>
      </c>
      <c r="AH15" s="83" t="str">
        <f>IF(IF($C$8=$D$8,'Datos Generales'!AH487,IF($C$8=$E$8,'Datos Generales'!AH598,IF($C$8=$F$8,'Datos Generales'!AH709)))=0,"",IF($C$8=$D$8,'Datos Generales'!AH487,IF($C$8=$E$8,'Datos Generales'!AH598,IF($C$8=$F$8,'Datos Generales'!AH709))))</f>
        <v/>
      </c>
      <c r="AI15" s="83" t="str">
        <f>IF(IF($C$8=$D$8,'Datos Generales'!AI487,IF($C$8=$E$8,'Datos Generales'!AI598,IF($C$8=$F$8,'Datos Generales'!AI709)))=0,"",IF($C$8=$D$8,'Datos Generales'!AI487,IF($C$8=$E$8,'Datos Generales'!AI598,IF($C$8=$F$8,'Datos Generales'!AI709))))</f>
        <v/>
      </c>
      <c r="AJ15" s="83" t="str">
        <f>IF(IF($C$8=$D$8,'Datos Generales'!AJ487,IF($C$8=$E$8,'Datos Generales'!AJ598,IF($C$8=$F$8,'Datos Generales'!AJ709)))=0,"",IF($C$8=$D$8,'Datos Generales'!AJ487,IF($C$8=$E$8,'Datos Generales'!AJ598,IF($C$8=$F$8,'Datos Generales'!AJ709))))</f>
        <v/>
      </c>
      <c r="AK15" s="83" t="str">
        <f>IF(IF($C$8=$D$8,'Datos Generales'!AK487,IF($C$8=$E$8,'Datos Generales'!AK598,IF($C$8=$F$8,'Datos Generales'!AK709)))=0,"",IF($C$8=$D$8,'Datos Generales'!AK487,IF($C$8=$E$8,'Datos Generales'!AK598,IF($C$8=$F$8,'Datos Generales'!AK709))))</f>
        <v/>
      </c>
      <c r="AL15" s="83" t="str">
        <f>IF(IF($C$8=$D$8,'Datos Generales'!AL487,IF($C$8=$E$8,'Datos Generales'!AL598,IF($C$8=$F$8,'Datos Generales'!AL709)))=0,"",IF($C$8=$D$8,'Datos Generales'!AL487,IF($C$8=$E$8,'Datos Generales'!AL598,IF($C$8=$F$8,'Datos Generales'!AL709))))</f>
        <v/>
      </c>
      <c r="AM15" s="83" t="str">
        <f>IF(IF($C$8=$D$8,'Datos Generales'!AM487,IF($C$8=$E$8,'Datos Generales'!AM598,IF($C$8=$F$8,'Datos Generales'!AM709)))=0,"",IF($C$8=$D$8,'Datos Generales'!AM487,IF($C$8=$E$8,'Datos Generales'!AM598,IF($C$8=$F$8,'Datos Generales'!AM709))))</f>
        <v/>
      </c>
      <c r="AN15" s="83" t="str">
        <f>IF(IF($C$8=$D$8,'Datos Generales'!AN487,IF($C$8=$E$8,'Datos Generales'!AN598,IF($C$8=$F$8,'Datos Generales'!AN709)))=0,"",IF($C$8=$D$8,'Datos Generales'!AN487,IF($C$8=$E$8,'Datos Generales'!AN598,IF($C$8=$F$8,'Datos Generales'!AN709))))</f>
        <v/>
      </c>
      <c r="AO15" s="83" t="str">
        <f>IF(IF($C$8=$D$8,'Datos Generales'!AO487,IF($C$8=$E$8,'Datos Generales'!AO598,IF($C$8=$F$8,'Datos Generales'!AO709)))=0,"",IF($C$8=$D$8,'Datos Generales'!AO487,IF($C$8=$E$8,'Datos Generales'!AO598,IF($C$8=$F$8,'Datos Generales'!AO709))))</f>
        <v/>
      </c>
      <c r="AP15" s="83" t="str">
        <f>IF(IF($C$8=$D$8,'Datos Generales'!AP487,IF($C$8=$E$8,'Datos Generales'!AP598,IF($C$8=$F$8,'Datos Generales'!AP709)))=0,"",IF($C$8=$D$8,'Datos Generales'!AP487,IF($C$8=$E$8,'Datos Generales'!AP598,IF($C$8=$F$8,'Datos Generales'!AP709))))</f>
        <v/>
      </c>
      <c r="AQ15" s="83">
        <f>IF(IF($C$8=$D$8,'Datos Generales'!AQ487,IF($C$8=$E$8,'Datos Generales'!AQ598,IF($C$8=$F$8,'Datos Generales'!AQ709)))=0,"",IF($C$8=$D$8,'Datos Generales'!AQ487,IF($C$8=$E$8,'Datos Generales'!AQ598,IF($C$8=$F$8,'Datos Generales'!AQ709))))</f>
        <v>-25.745513095778293</v>
      </c>
      <c r="AS15" s="83">
        <f>IF(IF($C$8=$D$8,'Datos Generales'!AS487,IF($C$8=$E$8,'Datos Generales'!AS598,IF($C$8=$F$8,'Datos Generales'!AS709)))=0,"",IF($C$8=$D$8,'Datos Generales'!AS487,IF($C$8=$E$8,'Datos Generales'!AS598,IF($C$8=$F$8,'Datos Generales'!AS709))))</f>
        <v>111.714527731158</v>
      </c>
      <c r="AT15" s="94">
        <f t="shared" si="0"/>
        <v>-137.46004082693628</v>
      </c>
    </row>
    <row r="16" spans="2:46">
      <c r="B16" s="73" t="s">
        <v>299</v>
      </c>
      <c r="C16" s="83">
        <f>IF(IF($C$8=$D$8,'Datos Generales'!C488,IF($C$8=$E$8,'Datos Generales'!C599,IF($C$8=$F$8,'Datos Generales'!C710)))=0,"",IF($C$8=$D$8,'Datos Generales'!C488,IF($C$8=$E$8,'Datos Generales'!C599,IF($C$8=$F$8,'Datos Generales'!C710))))</f>
        <v>92.920922084694041</v>
      </c>
      <c r="D16" s="83" t="str">
        <f>IF(IF($C$8=$D$8,'Datos Generales'!D488,IF($C$8=$E$8,'Datos Generales'!D599,IF($C$8=$F$8,'Datos Generales'!D710)))=0,"",IF($C$8=$D$8,'Datos Generales'!D488,IF($C$8=$E$8,'Datos Generales'!D599,IF($C$8=$F$8,'Datos Generales'!D710))))</f>
        <v/>
      </c>
      <c r="E16" s="83">
        <f>IF(IF($C$8=$D$8,'Datos Generales'!E488,IF($C$8=$E$8,'Datos Generales'!E599,IF($C$8=$F$8,'Datos Generales'!E710)))=0,"",IF($C$8=$D$8,'Datos Generales'!E488,IF($C$8=$E$8,'Datos Generales'!E599,IF($C$8=$F$8,'Datos Generales'!E710))))</f>
        <v>243.83529195345335</v>
      </c>
      <c r="F16" s="83">
        <f>IF(IF($C$8=$D$8,'Datos Generales'!F488,IF($C$8=$E$8,'Datos Generales'!F599,IF($C$8=$F$8,'Datos Generales'!F710)))=0,"",IF($C$8=$D$8,'Datos Generales'!F488,IF($C$8=$E$8,'Datos Generales'!F599,IF($C$8=$F$8,'Datos Generales'!F710))))</f>
        <v>196.97147323173115</v>
      </c>
      <c r="G16" s="83" t="str">
        <f>IF(IF($C$8=$D$8,'Datos Generales'!G488,IF($C$8=$E$8,'Datos Generales'!G599,IF($C$8=$F$8,'Datos Generales'!G710)))=0,"",IF($C$8=$D$8,'Datos Generales'!G488,IF($C$8=$E$8,'Datos Generales'!G599,IF($C$8=$F$8,'Datos Generales'!G710))))</f>
        <v/>
      </c>
      <c r="H16" s="83">
        <f>IF(IF($C$8=$D$8,'Datos Generales'!H488,IF($C$8=$E$8,'Datos Generales'!H599,IF($C$8=$F$8,'Datos Generales'!H710)))=0,"",IF($C$8=$D$8,'Datos Generales'!H488,IF($C$8=$E$8,'Datos Generales'!H599,IF($C$8=$F$8,'Datos Generales'!H710))))</f>
        <v>15.058709599322114</v>
      </c>
      <c r="I16" s="83">
        <f>IF(IF($C$8=$D$8,'Datos Generales'!I488,IF($C$8=$E$8,'Datos Generales'!I599,IF($C$8=$F$8,'Datos Generales'!I710)))=0,"",IF($C$8=$D$8,'Datos Generales'!I488,IF($C$8=$E$8,'Datos Generales'!I599,IF($C$8=$F$8,'Datos Generales'!I710))))</f>
        <v>115.21747153909001</v>
      </c>
      <c r="J16" s="83">
        <f>IF(IF($C$8=$D$8,'Datos Generales'!J488,IF($C$8=$E$8,'Datos Generales'!J599,IF($C$8=$F$8,'Datos Generales'!J710)))=0,"",IF($C$8=$D$8,'Datos Generales'!J488,IF($C$8=$E$8,'Datos Generales'!J599,IF($C$8=$F$8,'Datos Generales'!J710))))</f>
        <v>3684.1058642255057</v>
      </c>
      <c r="K16" s="83" t="str">
        <f>IF(IF($C$8=$D$8,'Datos Generales'!K488,IF($C$8=$E$8,'Datos Generales'!K599,IF($C$8=$F$8,'Datos Generales'!K710)))=0,"",IF($C$8=$D$8,'Datos Generales'!K488,IF($C$8=$E$8,'Datos Generales'!K599,IF($C$8=$F$8,'Datos Generales'!K710))))</f>
        <v/>
      </c>
      <c r="L16" s="83">
        <f>IF(IF($C$8=$D$8,'Datos Generales'!L488,IF($C$8=$E$8,'Datos Generales'!L599,IF($C$8=$F$8,'Datos Generales'!L710)))=0,"",IF($C$8=$D$8,'Datos Generales'!L488,IF($C$8=$E$8,'Datos Generales'!L599,IF($C$8=$F$8,'Datos Generales'!L710))))</f>
        <v>264.23177419817961</v>
      </c>
      <c r="M16" s="83" t="str">
        <f>IF(IF($C$8=$D$8,'Datos Generales'!M488,IF($C$8=$E$8,'Datos Generales'!M599,IF($C$8=$F$8,'Datos Generales'!M710)))=0,"",IF($C$8=$D$8,'Datos Generales'!M488,IF($C$8=$E$8,'Datos Generales'!M599,IF($C$8=$F$8,'Datos Generales'!M710))))</f>
        <v/>
      </c>
      <c r="N16" s="83" t="str">
        <f>IF(IF($C$8=$D$8,'Datos Generales'!N488,IF($C$8=$E$8,'Datos Generales'!N599,IF($C$8=$F$8,'Datos Generales'!N710)))=0,"",IF($C$8=$D$8,'Datos Generales'!N488,IF($C$8=$E$8,'Datos Generales'!N599,IF($C$8=$F$8,'Datos Generales'!N710))))</f>
        <v/>
      </c>
      <c r="O16" s="83" t="str">
        <f>IF(IF($C$8=$D$8,'Datos Generales'!O488,IF($C$8=$E$8,'Datos Generales'!O599,IF($C$8=$F$8,'Datos Generales'!O710)))=0,"",IF($C$8=$D$8,'Datos Generales'!O488,IF($C$8=$E$8,'Datos Generales'!O599,IF($C$8=$F$8,'Datos Generales'!O710))))</f>
        <v/>
      </c>
      <c r="P16" s="83">
        <f>IF(IF($C$8=$D$8,'Datos Generales'!P488,IF($C$8=$E$8,'Datos Generales'!P599,IF($C$8=$F$8,'Datos Generales'!P710)))=0,"",IF($C$8=$D$8,'Datos Generales'!P488,IF($C$8=$E$8,'Datos Generales'!P599,IF($C$8=$F$8,'Datos Generales'!P710))))</f>
        <v>188.72081415340247</v>
      </c>
      <c r="Q16" s="83" t="str">
        <f>IF(IF($C$8=$D$8,'Datos Generales'!Q488,IF($C$8=$E$8,'Datos Generales'!Q599,IF($C$8=$F$8,'Datos Generales'!Q710)))=0,"",IF($C$8=$D$8,'Datos Generales'!Q488,IF($C$8=$E$8,'Datos Generales'!Q599,IF($C$8=$F$8,'Datos Generales'!Q710))))</f>
        <v/>
      </c>
      <c r="R16" s="83" t="str">
        <f>IF(IF($C$8=$D$8,'Datos Generales'!R488,IF($C$8=$E$8,'Datos Generales'!R599,IF($C$8=$F$8,'Datos Generales'!R710)))=0,"",IF($C$8=$D$8,'Datos Generales'!R488,IF($C$8=$E$8,'Datos Generales'!R599,IF($C$8=$F$8,'Datos Generales'!R710))))</f>
        <v/>
      </c>
      <c r="S16" s="83" t="str">
        <f>IF(IF($C$8=$D$8,'Datos Generales'!S488,IF($C$8=$E$8,'Datos Generales'!S599,IF($C$8=$F$8,'Datos Generales'!S710)))=0,"",IF($C$8=$D$8,'Datos Generales'!S488,IF($C$8=$E$8,'Datos Generales'!S599,IF($C$8=$F$8,'Datos Generales'!S710))))</f>
        <v/>
      </c>
      <c r="T16" s="83">
        <f>IF(IF($C$8=$D$8,'Datos Generales'!T488,IF($C$8=$E$8,'Datos Generales'!T599,IF($C$8=$F$8,'Datos Generales'!T710)))=0,"",IF($C$8=$D$8,'Datos Generales'!T488,IF($C$8=$E$8,'Datos Generales'!T599,IF($C$8=$F$8,'Datos Generales'!T710))))</f>
        <v>115.30326851803201</v>
      </c>
      <c r="U16" s="83" t="str">
        <f>IF(IF($C$8=$D$8,'Datos Generales'!U488,IF($C$8=$E$8,'Datos Generales'!U599,IF($C$8=$F$8,'Datos Generales'!U710)))=0,"",IF($C$8=$D$8,'Datos Generales'!U488,IF($C$8=$E$8,'Datos Generales'!U599,IF($C$8=$F$8,'Datos Generales'!U710))))</f>
        <v/>
      </c>
      <c r="V16" s="83">
        <f>IF(IF($C$8=$D$8,'Datos Generales'!V488,IF($C$8=$E$8,'Datos Generales'!V599,IF($C$8=$F$8,'Datos Generales'!V710)))=0,"",IF($C$8=$D$8,'Datos Generales'!V488,IF($C$8=$E$8,'Datos Generales'!V599,IF($C$8=$F$8,'Datos Generales'!V710))))</f>
        <v>60.178897149191933</v>
      </c>
      <c r="W16" s="83" t="str">
        <f>IF(IF($C$8=$D$8,'Datos Generales'!W488,IF($C$8=$E$8,'Datos Generales'!W599,IF($C$8=$F$8,'Datos Generales'!W710)))=0,"",IF($C$8=$D$8,'Datos Generales'!W488,IF($C$8=$E$8,'Datos Generales'!W599,IF($C$8=$F$8,'Datos Generales'!W710))))</f>
        <v/>
      </c>
      <c r="X16" s="83" t="str">
        <f>IF(IF($C$8=$D$8,'Datos Generales'!X488,IF($C$8=$E$8,'Datos Generales'!X599,IF($C$8=$F$8,'Datos Generales'!X710)))=0,"",IF($C$8=$D$8,'Datos Generales'!X488,IF($C$8=$E$8,'Datos Generales'!X599,IF($C$8=$F$8,'Datos Generales'!X710))))</f>
        <v/>
      </c>
      <c r="Y16" s="83">
        <f>IF(IF($C$8=$D$8,'Datos Generales'!Y488,IF($C$8=$E$8,'Datos Generales'!Y599,IF($C$8=$F$8,'Datos Generales'!Y710)))=0,"",IF($C$8=$D$8,'Datos Generales'!Y488,IF($C$8=$E$8,'Datos Generales'!Y599,IF($C$8=$F$8,'Datos Generales'!Y710))))</f>
        <v>256.45371359982136</v>
      </c>
      <c r="Z16" s="83" t="str">
        <f>IF(IF($C$8=$D$8,'Datos Generales'!Z488,IF($C$8=$E$8,'Datos Generales'!Z599,IF($C$8=$F$8,'Datos Generales'!Z710)))=0,"",IF($C$8=$D$8,'Datos Generales'!Z488,IF($C$8=$E$8,'Datos Generales'!Z599,IF($C$8=$F$8,'Datos Generales'!Z710))))</f>
        <v/>
      </c>
      <c r="AA16" s="83">
        <f>IF(IF($C$8=$D$8,'Datos Generales'!AA488,IF($C$8=$E$8,'Datos Generales'!AA599,IF($C$8=$F$8,'Datos Generales'!AA710)))=0,"",IF($C$8=$D$8,'Datos Generales'!AA488,IF($C$8=$E$8,'Datos Generales'!AA599,IF($C$8=$F$8,'Datos Generales'!AA710))))</f>
        <v>34615.170278637772</v>
      </c>
      <c r="AB16" s="83">
        <f>IF(IF($C$8=$D$8,'Datos Generales'!AB488,IF($C$8=$E$8,'Datos Generales'!AB599,IF($C$8=$F$8,'Datos Generales'!AB710)))=0,"",IF($C$8=$D$8,'Datos Generales'!AB488,IF($C$8=$E$8,'Datos Generales'!AB599,IF($C$8=$F$8,'Datos Generales'!AB710))))</f>
        <v>136.18949996617198</v>
      </c>
      <c r="AC16" s="83" t="str">
        <f>IF(IF($C$8=$D$8,'Datos Generales'!AC488,IF($C$8=$E$8,'Datos Generales'!AC599,IF($C$8=$F$8,'Datos Generales'!AC710)))=0,"",IF($C$8=$D$8,'Datos Generales'!AC488,IF($C$8=$E$8,'Datos Generales'!AC599,IF($C$8=$F$8,'Datos Generales'!AC710))))</f>
        <v/>
      </c>
      <c r="AD16" s="83" t="str">
        <f>IF(IF($C$8=$D$8,'Datos Generales'!AD488,IF($C$8=$E$8,'Datos Generales'!AD599,IF($C$8=$F$8,'Datos Generales'!AD710)))=0,"",IF($C$8=$D$8,'Datos Generales'!AD488,IF($C$8=$E$8,'Datos Generales'!AD599,IF($C$8=$F$8,'Datos Generales'!AD710))))</f>
        <v/>
      </c>
      <c r="AE16" s="83" t="str">
        <f>IF(IF($C$8=$D$8,'Datos Generales'!AE488,IF($C$8=$E$8,'Datos Generales'!AE599,IF($C$8=$F$8,'Datos Generales'!AE710)))=0,"",IF($C$8=$D$8,'Datos Generales'!AE488,IF($C$8=$E$8,'Datos Generales'!AE599,IF($C$8=$F$8,'Datos Generales'!AE710))))</f>
        <v/>
      </c>
      <c r="AF16" s="83" t="str">
        <f>IF(IF($C$8=$D$8,'Datos Generales'!AF488,IF($C$8=$E$8,'Datos Generales'!AF599,IF($C$8=$F$8,'Datos Generales'!AF710)))=0,"",IF($C$8=$D$8,'Datos Generales'!AF488,IF($C$8=$E$8,'Datos Generales'!AF599,IF($C$8=$F$8,'Datos Generales'!AF710))))</f>
        <v/>
      </c>
      <c r="AG16" s="83" t="str">
        <f>IF(IF($C$8=$D$8,'Datos Generales'!AG488,IF($C$8=$E$8,'Datos Generales'!AG599,IF($C$8=$F$8,'Datos Generales'!AG710)))=0,"",IF($C$8=$D$8,'Datos Generales'!AG488,IF($C$8=$E$8,'Datos Generales'!AG599,IF($C$8=$F$8,'Datos Generales'!AG710))))</f>
        <v/>
      </c>
      <c r="AH16" s="83" t="str">
        <f>IF(IF($C$8=$D$8,'Datos Generales'!AH488,IF($C$8=$E$8,'Datos Generales'!AH599,IF($C$8=$F$8,'Datos Generales'!AH710)))=0,"",IF($C$8=$D$8,'Datos Generales'!AH488,IF($C$8=$E$8,'Datos Generales'!AH599,IF($C$8=$F$8,'Datos Generales'!AH710))))</f>
        <v/>
      </c>
      <c r="AI16" s="83" t="str">
        <f>IF(IF($C$8=$D$8,'Datos Generales'!AI488,IF($C$8=$E$8,'Datos Generales'!AI599,IF($C$8=$F$8,'Datos Generales'!AI710)))=0,"",IF($C$8=$D$8,'Datos Generales'!AI488,IF($C$8=$E$8,'Datos Generales'!AI599,IF($C$8=$F$8,'Datos Generales'!AI710))))</f>
        <v/>
      </c>
      <c r="AJ16" s="83" t="str">
        <f>IF(IF($C$8=$D$8,'Datos Generales'!AJ488,IF($C$8=$E$8,'Datos Generales'!AJ599,IF($C$8=$F$8,'Datos Generales'!AJ710)))=0,"",IF($C$8=$D$8,'Datos Generales'!AJ488,IF($C$8=$E$8,'Datos Generales'!AJ599,IF($C$8=$F$8,'Datos Generales'!AJ710))))</f>
        <v/>
      </c>
      <c r="AK16" s="83" t="str">
        <f>IF(IF($C$8=$D$8,'Datos Generales'!AK488,IF($C$8=$E$8,'Datos Generales'!AK599,IF($C$8=$F$8,'Datos Generales'!AK710)))=0,"",IF($C$8=$D$8,'Datos Generales'!AK488,IF($C$8=$E$8,'Datos Generales'!AK599,IF($C$8=$F$8,'Datos Generales'!AK710))))</f>
        <v/>
      </c>
      <c r="AL16" s="83" t="str">
        <f>IF(IF($C$8=$D$8,'Datos Generales'!AL488,IF($C$8=$E$8,'Datos Generales'!AL599,IF($C$8=$F$8,'Datos Generales'!AL710)))=0,"",IF($C$8=$D$8,'Datos Generales'!AL488,IF($C$8=$E$8,'Datos Generales'!AL599,IF($C$8=$F$8,'Datos Generales'!AL710))))</f>
        <v/>
      </c>
      <c r="AM16" s="83" t="str">
        <f>IF(IF($C$8=$D$8,'Datos Generales'!AM488,IF($C$8=$E$8,'Datos Generales'!AM599,IF($C$8=$F$8,'Datos Generales'!AM710)))=0,"",IF($C$8=$D$8,'Datos Generales'!AM488,IF($C$8=$E$8,'Datos Generales'!AM599,IF($C$8=$F$8,'Datos Generales'!AM710))))</f>
        <v/>
      </c>
      <c r="AN16" s="83" t="str">
        <f>IF(IF($C$8=$D$8,'Datos Generales'!AN488,IF($C$8=$E$8,'Datos Generales'!AN599,IF($C$8=$F$8,'Datos Generales'!AN710)))=0,"",IF($C$8=$D$8,'Datos Generales'!AN488,IF($C$8=$E$8,'Datos Generales'!AN599,IF($C$8=$F$8,'Datos Generales'!AN710))))</f>
        <v/>
      </c>
      <c r="AO16" s="83" t="str">
        <f>IF(IF($C$8=$D$8,'Datos Generales'!AO488,IF($C$8=$E$8,'Datos Generales'!AO599,IF($C$8=$F$8,'Datos Generales'!AO710)))=0,"",IF($C$8=$D$8,'Datos Generales'!AO488,IF($C$8=$E$8,'Datos Generales'!AO599,IF($C$8=$F$8,'Datos Generales'!AO710))))</f>
        <v/>
      </c>
      <c r="AP16" s="83" t="str">
        <f>IF(IF($C$8=$D$8,'Datos Generales'!AP488,IF($C$8=$E$8,'Datos Generales'!AP599,IF($C$8=$F$8,'Datos Generales'!AP710)))=0,"",IF($C$8=$D$8,'Datos Generales'!AP488,IF($C$8=$E$8,'Datos Generales'!AP599,IF($C$8=$F$8,'Datos Generales'!AP710))))</f>
        <v/>
      </c>
      <c r="AQ16" s="83">
        <f>IF(IF($C$8=$D$8,'Datos Generales'!AQ488,IF($C$8=$E$8,'Datos Generales'!AQ599,IF($C$8=$F$8,'Datos Generales'!AQ710)))=0,"",IF($C$8=$D$8,'Datos Generales'!AQ488,IF($C$8=$E$8,'Datos Generales'!AQ599,IF($C$8=$F$8,'Datos Generales'!AQ710))))</f>
        <v>146.53364459946664</v>
      </c>
      <c r="AS16" s="83">
        <f>IF(IF($C$8=$D$8,'Datos Generales'!AS488,IF($C$8=$E$8,'Datos Generales'!AS599,IF($C$8=$F$8,'Datos Generales'!AS710)))=0,"",IF($C$8=$D$8,'Datos Generales'!AS488,IF($C$8=$E$8,'Datos Generales'!AS599,IF($C$8=$F$8,'Datos Generales'!AS710))))</f>
        <v>18.976493404287201</v>
      </c>
      <c r="AT16" s="94">
        <f t="shared" si="0"/>
        <v>127.55715119517944</v>
      </c>
    </row>
    <row r="17" spans="2:46">
      <c r="B17" s="73" t="s">
        <v>300</v>
      </c>
      <c r="C17" s="83">
        <f>IF(IF($C$8=$D$8,'Datos Generales'!C489,IF($C$8=$E$8,'Datos Generales'!C600,IF($C$8=$F$8,'Datos Generales'!C711)))=0,"",IF($C$8=$D$8,'Datos Generales'!C489,IF($C$8=$E$8,'Datos Generales'!C600,IF($C$8=$F$8,'Datos Generales'!C711))))</f>
        <v>362.1642004917266</v>
      </c>
      <c r="D17" s="83" t="str">
        <f>IF(IF($C$8=$D$8,'Datos Generales'!D489,IF($C$8=$E$8,'Datos Generales'!D600,IF($C$8=$F$8,'Datos Generales'!D711)))=0,"",IF($C$8=$D$8,'Datos Generales'!D489,IF($C$8=$E$8,'Datos Generales'!D600,IF($C$8=$F$8,'Datos Generales'!D711))))</f>
        <v/>
      </c>
      <c r="E17" s="83">
        <f>IF(IF($C$8=$D$8,'Datos Generales'!E489,IF($C$8=$E$8,'Datos Generales'!E600,IF($C$8=$F$8,'Datos Generales'!E711)))=0,"",IF($C$8=$D$8,'Datos Generales'!E489,IF($C$8=$E$8,'Datos Generales'!E600,IF($C$8=$F$8,'Datos Generales'!E711))))</f>
        <v>2.7228990749118962</v>
      </c>
      <c r="F17" s="83">
        <f>IF(IF($C$8=$D$8,'Datos Generales'!F489,IF($C$8=$E$8,'Datos Generales'!F600,IF($C$8=$F$8,'Datos Generales'!F711)))=0,"",IF($C$8=$D$8,'Datos Generales'!F489,IF($C$8=$E$8,'Datos Generales'!F600,IF($C$8=$F$8,'Datos Generales'!F711))))</f>
        <v>-0.14049877063575694</v>
      </c>
      <c r="G17" s="83" t="str">
        <f>IF(IF($C$8=$D$8,'Datos Generales'!G489,IF($C$8=$E$8,'Datos Generales'!G600,IF($C$8=$F$8,'Datos Generales'!G711)))=0,"",IF($C$8=$D$8,'Datos Generales'!G489,IF($C$8=$E$8,'Datos Generales'!G600,IF($C$8=$F$8,'Datos Generales'!G711))))</f>
        <v/>
      </c>
      <c r="H17" s="83" t="str">
        <f>IF(IF($C$8=$D$8,'Datos Generales'!H489,IF($C$8=$E$8,'Datos Generales'!H600,IF($C$8=$F$8,'Datos Generales'!H711)))=0,"",IF($C$8=$D$8,'Datos Generales'!H489,IF($C$8=$E$8,'Datos Generales'!H600,IF($C$8=$F$8,'Datos Generales'!H711))))</f>
        <v/>
      </c>
      <c r="I17" s="83">
        <f>IF(IF($C$8=$D$8,'Datos Generales'!I489,IF($C$8=$E$8,'Datos Generales'!I600,IF($C$8=$F$8,'Datos Generales'!I711)))=0,"",IF($C$8=$D$8,'Datos Generales'!I489,IF($C$8=$E$8,'Datos Generales'!I600,IF($C$8=$F$8,'Datos Generales'!I711))))</f>
        <v>-1.0637079384682806</v>
      </c>
      <c r="J17" s="83" t="str">
        <f>IF(IF($C$8=$D$8,'Datos Generales'!J489,IF($C$8=$E$8,'Datos Generales'!J600,IF($C$8=$F$8,'Datos Generales'!J711)))=0,"",IF($C$8=$D$8,'Datos Generales'!J489,IF($C$8=$E$8,'Datos Generales'!J600,IF($C$8=$F$8,'Datos Generales'!J711))))</f>
        <v/>
      </c>
      <c r="K17" s="83" t="str">
        <f>IF(IF($C$8=$D$8,'Datos Generales'!K489,IF($C$8=$E$8,'Datos Generales'!K600,IF($C$8=$F$8,'Datos Generales'!K711)))=0,"",IF($C$8=$D$8,'Datos Generales'!K489,IF($C$8=$E$8,'Datos Generales'!K600,IF($C$8=$F$8,'Datos Generales'!K711))))</f>
        <v/>
      </c>
      <c r="L17" s="83">
        <f>IF(IF($C$8=$D$8,'Datos Generales'!L489,IF($C$8=$E$8,'Datos Generales'!L600,IF($C$8=$F$8,'Datos Generales'!L711)))=0,"",IF($C$8=$D$8,'Datos Generales'!L489,IF($C$8=$E$8,'Datos Generales'!L600,IF($C$8=$F$8,'Datos Generales'!L711))))</f>
        <v>6.9032298369463359</v>
      </c>
      <c r="M17" s="83" t="str">
        <f>IF(IF($C$8=$D$8,'Datos Generales'!M489,IF($C$8=$E$8,'Datos Generales'!M600,IF($C$8=$F$8,'Datos Generales'!M711)))=0,"",IF($C$8=$D$8,'Datos Generales'!M489,IF($C$8=$E$8,'Datos Generales'!M600,IF($C$8=$F$8,'Datos Generales'!M711))))</f>
        <v/>
      </c>
      <c r="N17" s="83" t="str">
        <f>IF(IF($C$8=$D$8,'Datos Generales'!N489,IF($C$8=$E$8,'Datos Generales'!N600,IF($C$8=$F$8,'Datos Generales'!N711)))=0,"",IF($C$8=$D$8,'Datos Generales'!N489,IF($C$8=$E$8,'Datos Generales'!N600,IF($C$8=$F$8,'Datos Generales'!N711))))</f>
        <v/>
      </c>
      <c r="O17" s="83" t="str">
        <f>IF(IF($C$8=$D$8,'Datos Generales'!O489,IF($C$8=$E$8,'Datos Generales'!O600,IF($C$8=$F$8,'Datos Generales'!O711)))=0,"",IF($C$8=$D$8,'Datos Generales'!O489,IF($C$8=$E$8,'Datos Generales'!O600,IF($C$8=$F$8,'Datos Generales'!O711))))</f>
        <v/>
      </c>
      <c r="P17" s="83">
        <f>IF(IF($C$8=$D$8,'Datos Generales'!P489,IF($C$8=$E$8,'Datos Generales'!P600,IF($C$8=$F$8,'Datos Generales'!P711)))=0,"",IF($C$8=$D$8,'Datos Generales'!P489,IF($C$8=$E$8,'Datos Generales'!P600,IF($C$8=$F$8,'Datos Generales'!P711))))</f>
        <v>1.9508405763114312</v>
      </c>
      <c r="Q17" s="83" t="str">
        <f>IF(IF($C$8=$D$8,'Datos Generales'!Q489,IF($C$8=$E$8,'Datos Generales'!Q600,IF($C$8=$F$8,'Datos Generales'!Q711)))=0,"",IF($C$8=$D$8,'Datos Generales'!Q489,IF($C$8=$E$8,'Datos Generales'!Q600,IF($C$8=$F$8,'Datos Generales'!Q711))))</f>
        <v/>
      </c>
      <c r="R17" s="83" t="str">
        <f>IF(IF($C$8=$D$8,'Datos Generales'!R489,IF($C$8=$E$8,'Datos Generales'!R600,IF($C$8=$F$8,'Datos Generales'!R711)))=0,"",IF($C$8=$D$8,'Datos Generales'!R489,IF($C$8=$E$8,'Datos Generales'!R600,IF($C$8=$F$8,'Datos Generales'!R711))))</f>
        <v/>
      </c>
      <c r="S17" s="83" t="str">
        <f>IF(IF($C$8=$D$8,'Datos Generales'!S489,IF($C$8=$E$8,'Datos Generales'!S600,IF($C$8=$F$8,'Datos Generales'!S711)))=0,"",IF($C$8=$D$8,'Datos Generales'!S489,IF($C$8=$E$8,'Datos Generales'!S600,IF($C$8=$F$8,'Datos Generales'!S711))))</f>
        <v/>
      </c>
      <c r="T17" s="83">
        <f>IF(IF($C$8=$D$8,'Datos Generales'!T489,IF($C$8=$E$8,'Datos Generales'!T600,IF($C$8=$F$8,'Datos Generales'!T711)))=0,"",IF($C$8=$D$8,'Datos Generales'!T489,IF($C$8=$E$8,'Datos Generales'!T600,IF($C$8=$F$8,'Datos Generales'!T711))))</f>
        <v>19.397603000183576</v>
      </c>
      <c r="U17" s="83" t="str">
        <f>IF(IF($C$8=$D$8,'Datos Generales'!U489,IF($C$8=$E$8,'Datos Generales'!U600,IF($C$8=$F$8,'Datos Generales'!U711)))=0,"",IF($C$8=$D$8,'Datos Generales'!U489,IF($C$8=$E$8,'Datos Generales'!U600,IF($C$8=$F$8,'Datos Generales'!U711))))</f>
        <v/>
      </c>
      <c r="V17" s="83">
        <f>IF(IF($C$8=$D$8,'Datos Generales'!V489,IF($C$8=$E$8,'Datos Generales'!V600,IF($C$8=$F$8,'Datos Generales'!V711)))=0,"",IF($C$8=$D$8,'Datos Generales'!V489,IF($C$8=$E$8,'Datos Generales'!V600,IF($C$8=$F$8,'Datos Generales'!V711))))</f>
        <v>0.24020367113525079</v>
      </c>
      <c r="W17" s="83" t="str">
        <f>IF(IF($C$8=$D$8,'Datos Generales'!W489,IF($C$8=$E$8,'Datos Generales'!W600,IF($C$8=$F$8,'Datos Generales'!W711)))=0,"",IF($C$8=$D$8,'Datos Generales'!W489,IF($C$8=$E$8,'Datos Generales'!W600,IF($C$8=$F$8,'Datos Generales'!W711))))</f>
        <v/>
      </c>
      <c r="X17" s="83" t="str">
        <f>IF(IF($C$8=$D$8,'Datos Generales'!X489,IF($C$8=$E$8,'Datos Generales'!X600,IF($C$8=$F$8,'Datos Generales'!X711)))=0,"",IF($C$8=$D$8,'Datos Generales'!X489,IF($C$8=$E$8,'Datos Generales'!X600,IF($C$8=$F$8,'Datos Generales'!X711))))</f>
        <v/>
      </c>
      <c r="Y17" s="83" t="str">
        <f>IF(IF($C$8=$D$8,'Datos Generales'!Y489,IF($C$8=$E$8,'Datos Generales'!Y600,IF($C$8=$F$8,'Datos Generales'!Y711)))=0,"",IF($C$8=$D$8,'Datos Generales'!Y489,IF($C$8=$E$8,'Datos Generales'!Y600,IF($C$8=$F$8,'Datos Generales'!Y711))))</f>
        <v/>
      </c>
      <c r="Z17" s="83" t="str">
        <f>IF(IF($C$8=$D$8,'Datos Generales'!Z489,IF($C$8=$E$8,'Datos Generales'!Z600,IF($C$8=$F$8,'Datos Generales'!Z711)))=0,"",IF($C$8=$D$8,'Datos Generales'!Z489,IF($C$8=$E$8,'Datos Generales'!Z600,IF($C$8=$F$8,'Datos Generales'!Z711))))</f>
        <v/>
      </c>
      <c r="AA17" s="83">
        <f>IF(IF($C$8=$D$8,'Datos Generales'!AA489,IF($C$8=$E$8,'Datos Generales'!AA600,IF($C$8=$F$8,'Datos Generales'!AA711)))=0,"",IF($C$8=$D$8,'Datos Generales'!AA489,IF($C$8=$E$8,'Datos Generales'!AA600,IF($C$8=$F$8,'Datos Generales'!AA711))))</f>
        <v>377.90697674418607</v>
      </c>
      <c r="AB17" s="83">
        <f>IF(IF($C$8=$D$8,'Datos Generales'!AB489,IF($C$8=$E$8,'Datos Generales'!AB600,IF($C$8=$F$8,'Datos Generales'!AB711)))=0,"",IF($C$8=$D$8,'Datos Generales'!AB489,IF($C$8=$E$8,'Datos Generales'!AB600,IF($C$8=$F$8,'Datos Generales'!AB711))))</f>
        <v>5.3864049883033092</v>
      </c>
      <c r="AC17" s="83" t="str">
        <f>IF(IF($C$8=$D$8,'Datos Generales'!AC489,IF($C$8=$E$8,'Datos Generales'!AC600,IF($C$8=$F$8,'Datos Generales'!AC711)))=0,"",IF($C$8=$D$8,'Datos Generales'!AC489,IF($C$8=$E$8,'Datos Generales'!AC600,IF($C$8=$F$8,'Datos Generales'!AC711))))</f>
        <v/>
      </c>
      <c r="AD17" s="83" t="str">
        <f>IF(IF($C$8=$D$8,'Datos Generales'!AD489,IF($C$8=$E$8,'Datos Generales'!AD600,IF($C$8=$F$8,'Datos Generales'!AD711)))=0,"",IF($C$8=$D$8,'Datos Generales'!AD489,IF($C$8=$E$8,'Datos Generales'!AD600,IF($C$8=$F$8,'Datos Generales'!AD711))))</f>
        <v/>
      </c>
      <c r="AE17" s="83" t="str">
        <f>IF(IF($C$8=$D$8,'Datos Generales'!AE489,IF($C$8=$E$8,'Datos Generales'!AE600,IF($C$8=$F$8,'Datos Generales'!AE711)))=0,"",IF($C$8=$D$8,'Datos Generales'!AE489,IF($C$8=$E$8,'Datos Generales'!AE600,IF($C$8=$F$8,'Datos Generales'!AE711))))</f>
        <v/>
      </c>
      <c r="AF17" s="83" t="str">
        <f>IF(IF($C$8=$D$8,'Datos Generales'!AF489,IF($C$8=$E$8,'Datos Generales'!AF600,IF($C$8=$F$8,'Datos Generales'!AF711)))=0,"",IF($C$8=$D$8,'Datos Generales'!AF489,IF($C$8=$E$8,'Datos Generales'!AF600,IF($C$8=$F$8,'Datos Generales'!AF711))))</f>
        <v/>
      </c>
      <c r="AG17" s="83" t="str">
        <f>IF(IF($C$8=$D$8,'Datos Generales'!AG489,IF($C$8=$E$8,'Datos Generales'!AG600,IF($C$8=$F$8,'Datos Generales'!AG711)))=0,"",IF($C$8=$D$8,'Datos Generales'!AG489,IF($C$8=$E$8,'Datos Generales'!AG600,IF($C$8=$F$8,'Datos Generales'!AG711))))</f>
        <v/>
      </c>
      <c r="AH17" s="83" t="str">
        <f>IF(IF($C$8=$D$8,'Datos Generales'!AH489,IF($C$8=$E$8,'Datos Generales'!AH600,IF($C$8=$F$8,'Datos Generales'!AH711)))=0,"",IF($C$8=$D$8,'Datos Generales'!AH489,IF($C$8=$E$8,'Datos Generales'!AH600,IF($C$8=$F$8,'Datos Generales'!AH711))))</f>
        <v/>
      </c>
      <c r="AI17" s="83" t="str">
        <f>IF(IF($C$8=$D$8,'Datos Generales'!AI489,IF($C$8=$E$8,'Datos Generales'!AI600,IF($C$8=$F$8,'Datos Generales'!AI711)))=0,"",IF($C$8=$D$8,'Datos Generales'!AI489,IF($C$8=$E$8,'Datos Generales'!AI600,IF($C$8=$F$8,'Datos Generales'!AI711))))</f>
        <v/>
      </c>
      <c r="AJ17" s="83" t="str">
        <f>IF(IF($C$8=$D$8,'Datos Generales'!AJ489,IF($C$8=$E$8,'Datos Generales'!AJ600,IF($C$8=$F$8,'Datos Generales'!AJ711)))=0,"",IF($C$8=$D$8,'Datos Generales'!AJ489,IF($C$8=$E$8,'Datos Generales'!AJ600,IF($C$8=$F$8,'Datos Generales'!AJ711))))</f>
        <v/>
      </c>
      <c r="AK17" s="83" t="str">
        <f>IF(IF($C$8=$D$8,'Datos Generales'!AK489,IF($C$8=$E$8,'Datos Generales'!AK600,IF($C$8=$F$8,'Datos Generales'!AK711)))=0,"",IF($C$8=$D$8,'Datos Generales'!AK489,IF($C$8=$E$8,'Datos Generales'!AK600,IF($C$8=$F$8,'Datos Generales'!AK711))))</f>
        <v/>
      </c>
      <c r="AL17" s="83" t="str">
        <f>IF(IF($C$8=$D$8,'Datos Generales'!AL489,IF($C$8=$E$8,'Datos Generales'!AL600,IF($C$8=$F$8,'Datos Generales'!AL711)))=0,"",IF($C$8=$D$8,'Datos Generales'!AL489,IF($C$8=$E$8,'Datos Generales'!AL600,IF($C$8=$F$8,'Datos Generales'!AL711))))</f>
        <v/>
      </c>
      <c r="AM17" s="83" t="str">
        <f>IF(IF($C$8=$D$8,'Datos Generales'!AM489,IF($C$8=$E$8,'Datos Generales'!AM600,IF($C$8=$F$8,'Datos Generales'!AM711)))=0,"",IF($C$8=$D$8,'Datos Generales'!AM489,IF($C$8=$E$8,'Datos Generales'!AM600,IF($C$8=$F$8,'Datos Generales'!AM711))))</f>
        <v/>
      </c>
      <c r="AN17" s="83" t="str">
        <f>IF(IF($C$8=$D$8,'Datos Generales'!AN489,IF($C$8=$E$8,'Datos Generales'!AN600,IF($C$8=$F$8,'Datos Generales'!AN711)))=0,"",IF($C$8=$D$8,'Datos Generales'!AN489,IF($C$8=$E$8,'Datos Generales'!AN600,IF($C$8=$F$8,'Datos Generales'!AN711))))</f>
        <v/>
      </c>
      <c r="AO17" s="83" t="str">
        <f>IF(IF($C$8=$D$8,'Datos Generales'!AO489,IF($C$8=$E$8,'Datos Generales'!AO600,IF($C$8=$F$8,'Datos Generales'!AO711)))=0,"",IF($C$8=$D$8,'Datos Generales'!AO489,IF($C$8=$E$8,'Datos Generales'!AO600,IF($C$8=$F$8,'Datos Generales'!AO711))))</f>
        <v/>
      </c>
      <c r="AP17" s="83" t="str">
        <f>IF(IF($C$8=$D$8,'Datos Generales'!AP489,IF($C$8=$E$8,'Datos Generales'!AP600,IF($C$8=$F$8,'Datos Generales'!AP711)))=0,"",IF($C$8=$D$8,'Datos Generales'!AP489,IF($C$8=$E$8,'Datos Generales'!AP600,IF($C$8=$F$8,'Datos Generales'!AP711))))</f>
        <v/>
      </c>
      <c r="AQ17" s="83">
        <f>IF(IF($C$8=$D$8,'Datos Generales'!AQ489,IF($C$8=$E$8,'Datos Generales'!AQ600,IF($C$8=$F$8,'Datos Generales'!AQ711)))=0,"",IF($C$8=$D$8,'Datos Generales'!AQ489,IF($C$8=$E$8,'Datos Generales'!AQ600,IF($C$8=$F$8,'Datos Generales'!AQ711))))</f>
        <v>5.5008419360319358</v>
      </c>
      <c r="AS17" s="83">
        <f>IF(IF($C$8=$D$8,'Datos Generales'!AS489,IF($C$8=$E$8,'Datos Generales'!AS600,IF($C$8=$F$8,'Datos Generales'!AS711)))=0,"",IF($C$8=$D$8,'Datos Generales'!AS489,IF($C$8=$E$8,'Datos Generales'!AS600,IF($C$8=$F$8,'Datos Generales'!AS711))))</f>
        <v>0.94799225706953105</v>
      </c>
      <c r="AT17" s="94">
        <f t="shared" si="0"/>
        <v>4.5528496789624047</v>
      </c>
    </row>
    <row r="18" spans="2:46">
      <c r="B18" s="73" t="s">
        <v>301</v>
      </c>
      <c r="C18" s="83">
        <f>IF(IF($C$8=$D$8,'Datos Generales'!C490,IF($C$8=$E$8,'Datos Generales'!C601,IF($C$8=$F$8,'Datos Generales'!C712)))=0,"",IF($C$8=$D$8,'Datos Generales'!C490,IF($C$8=$E$8,'Datos Generales'!C601,IF($C$8=$F$8,'Datos Generales'!C712))))</f>
        <v>-107.65283855011806</v>
      </c>
      <c r="D18" s="83" t="str">
        <f>IF(IF($C$8=$D$8,'Datos Generales'!D490,IF($C$8=$E$8,'Datos Generales'!D601,IF($C$8=$F$8,'Datos Generales'!D712)))=0,"",IF($C$8=$D$8,'Datos Generales'!D490,IF($C$8=$E$8,'Datos Generales'!D601,IF($C$8=$F$8,'Datos Generales'!D712))))</f>
        <v/>
      </c>
      <c r="E18" s="83">
        <f>IF(IF($C$8=$D$8,'Datos Generales'!E490,IF($C$8=$E$8,'Datos Generales'!E601,IF($C$8=$F$8,'Datos Generales'!E712)))=0,"",IF($C$8=$D$8,'Datos Generales'!E490,IF($C$8=$E$8,'Datos Generales'!E601,IF($C$8=$F$8,'Datos Generales'!E712))))</f>
        <v>-20.977986778198428</v>
      </c>
      <c r="F18" s="83">
        <f>IF(IF($C$8=$D$8,'Datos Generales'!F490,IF($C$8=$E$8,'Datos Generales'!F601,IF($C$8=$F$8,'Datos Generales'!F712)))=0,"",IF($C$8=$D$8,'Datos Generales'!F490,IF($C$8=$E$8,'Datos Generales'!F601,IF($C$8=$F$8,'Datos Generales'!F712))))</f>
        <v>25.226745412360263</v>
      </c>
      <c r="G18" s="83" t="str">
        <f>IF(IF($C$8=$D$8,'Datos Generales'!G490,IF($C$8=$E$8,'Datos Generales'!G601,IF($C$8=$F$8,'Datos Generales'!G712)))=0,"",IF($C$8=$D$8,'Datos Generales'!G490,IF($C$8=$E$8,'Datos Generales'!G601,IF($C$8=$F$8,'Datos Generales'!G712))))</f>
        <v/>
      </c>
      <c r="H18" s="83">
        <f>IF(IF($C$8=$D$8,'Datos Generales'!H490,IF($C$8=$E$8,'Datos Generales'!H601,IF($C$8=$F$8,'Datos Generales'!H712)))=0,"",IF($C$8=$D$8,'Datos Generales'!H490,IF($C$8=$E$8,'Datos Generales'!H601,IF($C$8=$F$8,'Datos Generales'!H712))))</f>
        <v>-29.391838246969776</v>
      </c>
      <c r="I18" s="83">
        <f>IF(IF($C$8=$D$8,'Datos Generales'!I490,IF($C$8=$E$8,'Datos Generales'!I601,IF($C$8=$F$8,'Datos Generales'!I712)))=0,"",IF($C$8=$D$8,'Datos Generales'!I490,IF($C$8=$E$8,'Datos Generales'!I601,IF($C$8=$F$8,'Datos Generales'!I712))))</f>
        <v>25.215569259850884</v>
      </c>
      <c r="J18" s="83">
        <f>IF(IF($C$8=$D$8,'Datos Generales'!J490,IF($C$8=$E$8,'Datos Generales'!J601,IF($C$8=$F$8,'Datos Generales'!J712)))=0,"",IF($C$8=$D$8,'Datos Generales'!J490,IF($C$8=$E$8,'Datos Generales'!J601,IF($C$8=$F$8,'Datos Generales'!J712))))</f>
        <v>3057.7150183891758</v>
      </c>
      <c r="K18" s="83" t="str">
        <f>IF(IF($C$8=$D$8,'Datos Generales'!K490,IF($C$8=$E$8,'Datos Generales'!K601,IF($C$8=$F$8,'Datos Generales'!K712)))=0,"",IF($C$8=$D$8,'Datos Generales'!K490,IF($C$8=$E$8,'Datos Generales'!K601,IF($C$8=$F$8,'Datos Generales'!K712))))</f>
        <v/>
      </c>
      <c r="L18" s="83">
        <f>IF(IF($C$8=$D$8,'Datos Generales'!L490,IF($C$8=$E$8,'Datos Generales'!L601,IF($C$8=$F$8,'Datos Generales'!L712)))=0,"",IF($C$8=$D$8,'Datos Generales'!L490,IF($C$8=$E$8,'Datos Generales'!L601,IF($C$8=$F$8,'Datos Generales'!L712))))</f>
        <v>24.013093799929855</v>
      </c>
      <c r="M18" s="83" t="str">
        <f>IF(IF($C$8=$D$8,'Datos Generales'!M490,IF($C$8=$E$8,'Datos Generales'!M601,IF($C$8=$F$8,'Datos Generales'!M712)))=0,"",IF($C$8=$D$8,'Datos Generales'!M490,IF($C$8=$E$8,'Datos Generales'!M601,IF($C$8=$F$8,'Datos Generales'!M712))))</f>
        <v/>
      </c>
      <c r="N18" s="83" t="str">
        <f>IF(IF($C$8=$D$8,'Datos Generales'!N490,IF($C$8=$E$8,'Datos Generales'!N601,IF($C$8=$F$8,'Datos Generales'!N712)))=0,"",IF($C$8=$D$8,'Datos Generales'!N490,IF($C$8=$E$8,'Datos Generales'!N601,IF($C$8=$F$8,'Datos Generales'!N712))))</f>
        <v/>
      </c>
      <c r="O18" s="83" t="str">
        <f>IF(IF($C$8=$D$8,'Datos Generales'!O490,IF($C$8=$E$8,'Datos Generales'!O601,IF($C$8=$F$8,'Datos Generales'!O712)))=0,"",IF($C$8=$D$8,'Datos Generales'!O490,IF($C$8=$E$8,'Datos Generales'!O601,IF($C$8=$F$8,'Datos Generales'!O712))))</f>
        <v/>
      </c>
      <c r="P18" s="83">
        <f>IF(IF($C$8=$D$8,'Datos Generales'!P490,IF($C$8=$E$8,'Datos Generales'!P601,IF($C$8=$F$8,'Datos Generales'!P712)))=0,"",IF($C$8=$D$8,'Datos Generales'!P490,IF($C$8=$E$8,'Datos Generales'!P601,IF($C$8=$F$8,'Datos Generales'!P712))))</f>
        <v>34.794806027572939</v>
      </c>
      <c r="Q18" s="83" t="str">
        <f>IF(IF($C$8=$D$8,'Datos Generales'!Q490,IF($C$8=$E$8,'Datos Generales'!Q601,IF($C$8=$F$8,'Datos Generales'!Q712)))=0,"",IF($C$8=$D$8,'Datos Generales'!Q490,IF($C$8=$E$8,'Datos Generales'!Q601,IF($C$8=$F$8,'Datos Generales'!Q712))))</f>
        <v/>
      </c>
      <c r="R18" s="83" t="str">
        <f>IF(IF($C$8=$D$8,'Datos Generales'!R490,IF($C$8=$E$8,'Datos Generales'!R601,IF($C$8=$F$8,'Datos Generales'!R712)))=0,"",IF($C$8=$D$8,'Datos Generales'!R490,IF($C$8=$E$8,'Datos Generales'!R601,IF($C$8=$F$8,'Datos Generales'!R712))))</f>
        <v/>
      </c>
      <c r="S18" s="83" t="str">
        <f>IF(IF($C$8=$D$8,'Datos Generales'!S490,IF($C$8=$E$8,'Datos Generales'!S601,IF($C$8=$F$8,'Datos Generales'!S712)))=0,"",IF($C$8=$D$8,'Datos Generales'!S490,IF($C$8=$E$8,'Datos Generales'!S601,IF($C$8=$F$8,'Datos Generales'!S712))))</f>
        <v/>
      </c>
      <c r="T18" s="83">
        <f>IF(IF($C$8=$D$8,'Datos Generales'!T490,IF($C$8=$E$8,'Datos Generales'!T601,IF($C$8=$F$8,'Datos Generales'!T712)))=0,"",IF($C$8=$D$8,'Datos Generales'!T490,IF($C$8=$E$8,'Datos Generales'!T601,IF($C$8=$F$8,'Datos Generales'!T712))))</f>
        <v>687.55778886475218</v>
      </c>
      <c r="U18" s="83" t="str">
        <f>IF(IF($C$8=$D$8,'Datos Generales'!U490,IF($C$8=$E$8,'Datos Generales'!U601,IF($C$8=$F$8,'Datos Generales'!U712)))=0,"",IF($C$8=$D$8,'Datos Generales'!U490,IF($C$8=$E$8,'Datos Generales'!U601,IF($C$8=$F$8,'Datos Generales'!U712))))</f>
        <v/>
      </c>
      <c r="V18" s="83">
        <f>IF(IF($C$8=$D$8,'Datos Generales'!V490,IF($C$8=$E$8,'Datos Generales'!V601,IF($C$8=$F$8,'Datos Generales'!V712)))=0,"",IF($C$8=$D$8,'Datos Generales'!V490,IF($C$8=$E$8,'Datos Generales'!V601,IF($C$8=$F$8,'Datos Generales'!V712))))</f>
        <v>29.77531781864554</v>
      </c>
      <c r="W18" s="83" t="str">
        <f>IF(IF($C$8=$D$8,'Datos Generales'!W490,IF($C$8=$E$8,'Datos Generales'!W601,IF($C$8=$F$8,'Datos Generales'!W712)))=0,"",IF($C$8=$D$8,'Datos Generales'!W490,IF($C$8=$E$8,'Datos Generales'!W601,IF($C$8=$F$8,'Datos Generales'!W712))))</f>
        <v/>
      </c>
      <c r="X18" s="83" t="str">
        <f>IF(IF($C$8=$D$8,'Datos Generales'!X490,IF($C$8=$E$8,'Datos Generales'!X601,IF($C$8=$F$8,'Datos Generales'!X712)))=0,"",IF($C$8=$D$8,'Datos Generales'!X490,IF($C$8=$E$8,'Datos Generales'!X601,IF($C$8=$F$8,'Datos Generales'!X712))))</f>
        <v/>
      </c>
      <c r="Y18" s="83" t="str">
        <f>IF(IF($C$8=$D$8,'Datos Generales'!Y490,IF($C$8=$E$8,'Datos Generales'!Y601,IF($C$8=$F$8,'Datos Generales'!Y712)))=0,"",IF($C$8=$D$8,'Datos Generales'!Y490,IF($C$8=$E$8,'Datos Generales'!Y601,IF($C$8=$F$8,'Datos Generales'!Y712))))</f>
        <v/>
      </c>
      <c r="Z18" s="83" t="str">
        <f>IF(IF($C$8=$D$8,'Datos Generales'!Z490,IF($C$8=$E$8,'Datos Generales'!Z601,IF($C$8=$F$8,'Datos Generales'!Z712)))=0,"",IF($C$8=$D$8,'Datos Generales'!Z490,IF($C$8=$E$8,'Datos Generales'!Z601,IF($C$8=$F$8,'Datos Generales'!Z712))))</f>
        <v/>
      </c>
      <c r="AA18" s="83">
        <f>IF(IF($C$8=$D$8,'Datos Generales'!AA490,IF($C$8=$E$8,'Datos Generales'!AA601,IF($C$8=$F$8,'Datos Generales'!AA712)))=0,"",IF($C$8=$D$8,'Datos Generales'!AA490,IF($C$8=$E$8,'Datos Generales'!AA601,IF($C$8=$F$8,'Datos Generales'!AA712))))</f>
        <v>143.58925143953937</v>
      </c>
      <c r="AB18" s="83">
        <f>IF(IF($C$8=$D$8,'Datos Generales'!AB490,IF($C$8=$E$8,'Datos Generales'!AB601,IF($C$8=$F$8,'Datos Generales'!AB712)))=0,"",IF($C$8=$D$8,'Datos Generales'!AB490,IF($C$8=$E$8,'Datos Generales'!AB601,IF($C$8=$F$8,'Datos Generales'!AB712))))</f>
        <v>50.851109017540608</v>
      </c>
      <c r="AC18" s="83" t="str">
        <f>IF(IF($C$8=$D$8,'Datos Generales'!AC490,IF($C$8=$E$8,'Datos Generales'!AC601,IF($C$8=$F$8,'Datos Generales'!AC712)))=0,"",IF($C$8=$D$8,'Datos Generales'!AC490,IF($C$8=$E$8,'Datos Generales'!AC601,IF($C$8=$F$8,'Datos Generales'!AC712))))</f>
        <v/>
      </c>
      <c r="AD18" s="83" t="str">
        <f>IF(IF($C$8=$D$8,'Datos Generales'!AD490,IF($C$8=$E$8,'Datos Generales'!AD601,IF($C$8=$F$8,'Datos Generales'!AD712)))=0,"",IF($C$8=$D$8,'Datos Generales'!AD490,IF($C$8=$E$8,'Datos Generales'!AD601,IF($C$8=$F$8,'Datos Generales'!AD712))))</f>
        <v/>
      </c>
      <c r="AE18" s="83" t="str">
        <f>IF(IF($C$8=$D$8,'Datos Generales'!AE490,IF($C$8=$E$8,'Datos Generales'!AE601,IF($C$8=$F$8,'Datos Generales'!AE712)))=0,"",IF($C$8=$D$8,'Datos Generales'!AE490,IF($C$8=$E$8,'Datos Generales'!AE601,IF($C$8=$F$8,'Datos Generales'!AE712))))</f>
        <v/>
      </c>
      <c r="AF18" s="83" t="str">
        <f>IF(IF($C$8=$D$8,'Datos Generales'!AF490,IF($C$8=$E$8,'Datos Generales'!AF601,IF($C$8=$F$8,'Datos Generales'!AF712)))=0,"",IF($C$8=$D$8,'Datos Generales'!AF490,IF($C$8=$E$8,'Datos Generales'!AF601,IF($C$8=$F$8,'Datos Generales'!AF712))))</f>
        <v/>
      </c>
      <c r="AG18" s="83" t="str">
        <f>IF(IF($C$8=$D$8,'Datos Generales'!AG490,IF($C$8=$E$8,'Datos Generales'!AG601,IF($C$8=$F$8,'Datos Generales'!AG712)))=0,"",IF($C$8=$D$8,'Datos Generales'!AG490,IF($C$8=$E$8,'Datos Generales'!AG601,IF($C$8=$F$8,'Datos Generales'!AG712))))</f>
        <v/>
      </c>
      <c r="AH18" s="83" t="str">
        <f>IF(IF($C$8=$D$8,'Datos Generales'!AH490,IF($C$8=$E$8,'Datos Generales'!AH601,IF($C$8=$F$8,'Datos Generales'!AH712)))=0,"",IF($C$8=$D$8,'Datos Generales'!AH490,IF($C$8=$E$8,'Datos Generales'!AH601,IF($C$8=$F$8,'Datos Generales'!AH712))))</f>
        <v/>
      </c>
      <c r="AI18" s="83" t="str">
        <f>IF(IF($C$8=$D$8,'Datos Generales'!AI490,IF($C$8=$E$8,'Datos Generales'!AI601,IF($C$8=$F$8,'Datos Generales'!AI712)))=0,"",IF($C$8=$D$8,'Datos Generales'!AI490,IF($C$8=$E$8,'Datos Generales'!AI601,IF($C$8=$F$8,'Datos Generales'!AI712))))</f>
        <v/>
      </c>
      <c r="AJ18" s="83" t="str">
        <f>IF(IF($C$8=$D$8,'Datos Generales'!AJ490,IF($C$8=$E$8,'Datos Generales'!AJ601,IF($C$8=$F$8,'Datos Generales'!AJ712)))=0,"",IF($C$8=$D$8,'Datos Generales'!AJ490,IF($C$8=$E$8,'Datos Generales'!AJ601,IF($C$8=$F$8,'Datos Generales'!AJ712))))</f>
        <v/>
      </c>
      <c r="AK18" s="83" t="str">
        <f>IF(IF($C$8=$D$8,'Datos Generales'!AK490,IF($C$8=$E$8,'Datos Generales'!AK601,IF($C$8=$F$8,'Datos Generales'!AK712)))=0,"",IF($C$8=$D$8,'Datos Generales'!AK490,IF($C$8=$E$8,'Datos Generales'!AK601,IF($C$8=$F$8,'Datos Generales'!AK712))))</f>
        <v/>
      </c>
      <c r="AL18" s="83" t="str">
        <f>IF(IF($C$8=$D$8,'Datos Generales'!AL490,IF($C$8=$E$8,'Datos Generales'!AL601,IF($C$8=$F$8,'Datos Generales'!AL712)))=0,"",IF($C$8=$D$8,'Datos Generales'!AL490,IF($C$8=$E$8,'Datos Generales'!AL601,IF($C$8=$F$8,'Datos Generales'!AL712))))</f>
        <v/>
      </c>
      <c r="AM18" s="83" t="str">
        <f>IF(IF($C$8=$D$8,'Datos Generales'!AM490,IF($C$8=$E$8,'Datos Generales'!AM601,IF($C$8=$F$8,'Datos Generales'!AM712)))=0,"",IF($C$8=$D$8,'Datos Generales'!AM490,IF($C$8=$E$8,'Datos Generales'!AM601,IF($C$8=$F$8,'Datos Generales'!AM712))))</f>
        <v/>
      </c>
      <c r="AN18" s="83" t="str">
        <f>IF(IF($C$8=$D$8,'Datos Generales'!AN490,IF($C$8=$E$8,'Datos Generales'!AN601,IF($C$8=$F$8,'Datos Generales'!AN712)))=0,"",IF($C$8=$D$8,'Datos Generales'!AN490,IF($C$8=$E$8,'Datos Generales'!AN601,IF($C$8=$F$8,'Datos Generales'!AN712))))</f>
        <v/>
      </c>
      <c r="AO18" s="83" t="str">
        <f>IF(IF($C$8=$D$8,'Datos Generales'!AO490,IF($C$8=$E$8,'Datos Generales'!AO601,IF($C$8=$F$8,'Datos Generales'!AO712)))=0,"",IF($C$8=$D$8,'Datos Generales'!AO490,IF($C$8=$E$8,'Datos Generales'!AO601,IF($C$8=$F$8,'Datos Generales'!AO712))))</f>
        <v/>
      </c>
      <c r="AP18" s="83" t="str">
        <f>IF(IF($C$8=$D$8,'Datos Generales'!AP490,IF($C$8=$E$8,'Datos Generales'!AP601,IF($C$8=$F$8,'Datos Generales'!AP712)))=0,"",IF($C$8=$D$8,'Datos Generales'!AP490,IF($C$8=$E$8,'Datos Generales'!AP601,IF($C$8=$F$8,'Datos Generales'!AP712))))</f>
        <v/>
      </c>
      <c r="AQ18" s="83">
        <f>IF(IF($C$8=$D$8,'Datos Generales'!AQ490,IF($C$8=$E$8,'Datos Generales'!AQ601,IF($C$8=$F$8,'Datos Generales'!AQ712)))=0,"",IF($C$8=$D$8,'Datos Generales'!AQ490,IF($C$8=$E$8,'Datos Generales'!AQ601,IF($C$8=$F$8,'Datos Generales'!AQ712))))</f>
        <v>80.914214254032274</v>
      </c>
      <c r="AS18" s="83">
        <f>IF(IF($C$8=$D$8,'Datos Generales'!AS490,IF($C$8=$E$8,'Datos Generales'!AS601,IF($C$8=$F$8,'Datos Generales'!AS712)))=0,"",IF($C$8=$D$8,'Datos Generales'!AS490,IF($C$8=$E$8,'Datos Generales'!AS601,IF($C$8=$F$8,'Datos Generales'!AS712))))</f>
        <v>24.212135329866499</v>
      </c>
      <c r="AT18" s="94">
        <f t="shared" si="0"/>
        <v>56.702078924165775</v>
      </c>
    </row>
    <row r="19" spans="2:46">
      <c r="B19" s="73" t="s">
        <v>302</v>
      </c>
      <c r="C19" s="83">
        <f>IF(IF($C$8=$D$8,'Datos Generales'!C491,IF($C$8=$E$8,'Datos Generales'!C602,IF($C$8=$F$8,'Datos Generales'!C713)))=0,"",IF($C$8=$D$8,'Datos Generales'!C491,IF($C$8=$E$8,'Datos Generales'!C602,IF($C$8=$F$8,'Datos Generales'!C713))))</f>
        <v>26.551045609456981</v>
      </c>
      <c r="D19" s="83" t="str">
        <f>IF(IF($C$8=$D$8,'Datos Generales'!D491,IF($C$8=$E$8,'Datos Generales'!D602,IF($C$8=$F$8,'Datos Generales'!D713)))=0,"",IF($C$8=$D$8,'Datos Generales'!D491,IF($C$8=$E$8,'Datos Generales'!D602,IF($C$8=$F$8,'Datos Generales'!D713))))</f>
        <v/>
      </c>
      <c r="E19" s="83">
        <f>IF(IF($C$8=$D$8,'Datos Generales'!E491,IF($C$8=$E$8,'Datos Generales'!E602,IF($C$8=$F$8,'Datos Generales'!E713)))=0,"",IF($C$8=$D$8,'Datos Generales'!E491,IF($C$8=$E$8,'Datos Generales'!E602,IF($C$8=$F$8,'Datos Generales'!E713))))</f>
        <v>141.89566785106288</v>
      </c>
      <c r="F19" s="83">
        <f>IF(IF($C$8=$D$8,'Datos Generales'!F491,IF($C$8=$E$8,'Datos Generales'!F602,IF($C$8=$F$8,'Datos Generales'!F713)))=0,"",IF($C$8=$D$8,'Datos Generales'!F491,IF($C$8=$E$8,'Datos Generales'!F602,IF($C$8=$F$8,'Datos Generales'!F713))))</f>
        <v>-33.981217119357687</v>
      </c>
      <c r="G19" s="83" t="str">
        <f>IF(IF($C$8=$D$8,'Datos Generales'!G491,IF($C$8=$E$8,'Datos Generales'!G602,IF($C$8=$F$8,'Datos Generales'!G713)))=0,"",IF($C$8=$D$8,'Datos Generales'!G491,IF($C$8=$E$8,'Datos Generales'!G602,IF($C$8=$F$8,'Datos Generales'!G713))))</f>
        <v/>
      </c>
      <c r="H19" s="83">
        <f>IF(IF($C$8=$D$8,'Datos Generales'!H491,IF($C$8=$E$8,'Datos Generales'!H602,IF($C$8=$F$8,'Datos Generales'!H713)))=0,"",IF($C$8=$D$8,'Datos Generales'!H491,IF($C$8=$E$8,'Datos Generales'!H602,IF($C$8=$F$8,'Datos Generales'!H713))))</f>
        <v>125.34694295365807</v>
      </c>
      <c r="I19" s="83">
        <f>IF(IF($C$8=$D$8,'Datos Generales'!I491,IF($C$8=$E$8,'Datos Generales'!I602,IF($C$8=$F$8,'Datos Generales'!I713)))=0,"",IF($C$8=$D$8,'Datos Generales'!I491,IF($C$8=$E$8,'Datos Generales'!I602,IF($C$8=$F$8,'Datos Generales'!I713))))</f>
        <v>74.424133923248519</v>
      </c>
      <c r="J19" s="83">
        <f>IF(IF($C$8=$D$8,'Datos Generales'!J491,IF($C$8=$E$8,'Datos Generales'!J602,IF($C$8=$F$8,'Datos Generales'!J713)))=0,"",IF($C$8=$D$8,'Datos Generales'!J491,IF($C$8=$E$8,'Datos Generales'!J602,IF($C$8=$F$8,'Datos Generales'!J713))))</f>
        <v>5.3073636956049528</v>
      </c>
      <c r="K19" s="83" t="str">
        <f>IF(IF($C$8=$D$8,'Datos Generales'!K491,IF($C$8=$E$8,'Datos Generales'!K602,IF($C$8=$F$8,'Datos Generales'!K713)))=0,"",IF($C$8=$D$8,'Datos Generales'!K491,IF($C$8=$E$8,'Datos Generales'!K602,IF($C$8=$F$8,'Datos Generales'!K713))))</f>
        <v/>
      </c>
      <c r="L19" s="83">
        <f>IF(IF($C$8=$D$8,'Datos Generales'!L491,IF($C$8=$E$8,'Datos Generales'!L602,IF($C$8=$F$8,'Datos Generales'!L713)))=0,"",IF($C$8=$D$8,'Datos Generales'!L491,IF($C$8=$E$8,'Datos Generales'!L602,IF($C$8=$F$8,'Datos Generales'!L713))))</f>
        <v>27.546544732604172</v>
      </c>
      <c r="M19" s="83" t="str">
        <f>IF(IF($C$8=$D$8,'Datos Generales'!M491,IF($C$8=$E$8,'Datos Generales'!M602,IF($C$8=$F$8,'Datos Generales'!M713)))=0,"",IF($C$8=$D$8,'Datos Generales'!M491,IF($C$8=$E$8,'Datos Generales'!M602,IF($C$8=$F$8,'Datos Generales'!M713))))</f>
        <v/>
      </c>
      <c r="N19" s="83" t="str">
        <f>IF(IF($C$8=$D$8,'Datos Generales'!N491,IF($C$8=$E$8,'Datos Generales'!N602,IF($C$8=$F$8,'Datos Generales'!N713)))=0,"",IF($C$8=$D$8,'Datos Generales'!N491,IF($C$8=$E$8,'Datos Generales'!N602,IF($C$8=$F$8,'Datos Generales'!N713))))</f>
        <v/>
      </c>
      <c r="O19" s="83" t="str">
        <f>IF(IF($C$8=$D$8,'Datos Generales'!O491,IF($C$8=$E$8,'Datos Generales'!O602,IF($C$8=$F$8,'Datos Generales'!O713)))=0,"",IF($C$8=$D$8,'Datos Generales'!O491,IF($C$8=$E$8,'Datos Generales'!O602,IF($C$8=$F$8,'Datos Generales'!O713))))</f>
        <v/>
      </c>
      <c r="P19" s="83">
        <f>IF(IF($C$8=$D$8,'Datos Generales'!P491,IF($C$8=$E$8,'Datos Generales'!P602,IF($C$8=$F$8,'Datos Generales'!P713)))=0,"",IF($C$8=$D$8,'Datos Generales'!P491,IF($C$8=$E$8,'Datos Generales'!P602,IF($C$8=$F$8,'Datos Generales'!P713))))</f>
        <v>36.521416106570832</v>
      </c>
      <c r="Q19" s="83" t="str">
        <f>IF(IF($C$8=$D$8,'Datos Generales'!Q491,IF($C$8=$E$8,'Datos Generales'!Q602,IF($C$8=$F$8,'Datos Generales'!Q713)))=0,"",IF($C$8=$D$8,'Datos Generales'!Q491,IF($C$8=$E$8,'Datos Generales'!Q602,IF($C$8=$F$8,'Datos Generales'!Q713))))</f>
        <v/>
      </c>
      <c r="R19" s="83">
        <f>IF(IF($C$8=$D$8,'Datos Generales'!R491,IF($C$8=$E$8,'Datos Generales'!R602,IF($C$8=$F$8,'Datos Generales'!R713)))=0,"",IF($C$8=$D$8,'Datos Generales'!R491,IF($C$8=$E$8,'Datos Generales'!R602,IF($C$8=$F$8,'Datos Generales'!R713))))</f>
        <v>49.54588651142452</v>
      </c>
      <c r="S19" s="83" t="str">
        <f>IF(IF($C$8=$D$8,'Datos Generales'!S491,IF($C$8=$E$8,'Datos Generales'!S602,IF($C$8=$F$8,'Datos Generales'!S713)))=0,"",IF($C$8=$D$8,'Datos Generales'!S491,IF($C$8=$E$8,'Datos Generales'!S602,IF($C$8=$F$8,'Datos Generales'!S713))))</f>
        <v/>
      </c>
      <c r="T19" s="83">
        <f>IF(IF($C$8=$D$8,'Datos Generales'!T491,IF($C$8=$E$8,'Datos Generales'!T602,IF($C$8=$F$8,'Datos Generales'!T713)))=0,"",IF($C$8=$D$8,'Datos Generales'!T491,IF($C$8=$E$8,'Datos Generales'!T602,IF($C$8=$F$8,'Datos Generales'!T713))))</f>
        <v>35.653343398676476</v>
      </c>
      <c r="U19" s="83" t="str">
        <f>IF(IF($C$8=$D$8,'Datos Generales'!U491,IF($C$8=$E$8,'Datos Generales'!U602,IF($C$8=$F$8,'Datos Generales'!U713)))=0,"",IF($C$8=$D$8,'Datos Generales'!U491,IF($C$8=$E$8,'Datos Generales'!U602,IF($C$8=$F$8,'Datos Generales'!U713))))</f>
        <v/>
      </c>
      <c r="V19" s="83">
        <f>IF(IF($C$8=$D$8,'Datos Generales'!V491,IF($C$8=$E$8,'Datos Generales'!V602,IF($C$8=$F$8,'Datos Generales'!V713)))=0,"",IF($C$8=$D$8,'Datos Generales'!V491,IF($C$8=$E$8,'Datos Generales'!V602,IF($C$8=$F$8,'Datos Generales'!V713))))</f>
        <v>11.18573942076155</v>
      </c>
      <c r="W19" s="83" t="str">
        <f>IF(IF($C$8=$D$8,'Datos Generales'!W491,IF($C$8=$E$8,'Datos Generales'!W602,IF($C$8=$F$8,'Datos Generales'!W713)))=0,"",IF($C$8=$D$8,'Datos Generales'!W491,IF($C$8=$E$8,'Datos Generales'!W602,IF($C$8=$F$8,'Datos Generales'!W713))))</f>
        <v/>
      </c>
      <c r="X19" s="83" t="str">
        <f>IF(IF($C$8=$D$8,'Datos Generales'!X491,IF($C$8=$E$8,'Datos Generales'!X602,IF($C$8=$F$8,'Datos Generales'!X713)))=0,"",IF($C$8=$D$8,'Datos Generales'!X491,IF($C$8=$E$8,'Datos Generales'!X602,IF($C$8=$F$8,'Datos Generales'!X713))))</f>
        <v/>
      </c>
      <c r="Y19" s="83">
        <f>IF(IF($C$8=$D$8,'Datos Generales'!Y491,IF($C$8=$E$8,'Datos Generales'!Y602,IF($C$8=$F$8,'Datos Generales'!Y713)))=0,"",IF($C$8=$D$8,'Datos Generales'!Y491,IF($C$8=$E$8,'Datos Generales'!Y602,IF($C$8=$F$8,'Datos Generales'!Y713))))</f>
        <v>65.913110873926357</v>
      </c>
      <c r="Z19" s="83" t="str">
        <f>IF(IF($C$8=$D$8,'Datos Generales'!Z491,IF($C$8=$E$8,'Datos Generales'!Z602,IF($C$8=$F$8,'Datos Generales'!Z713)))=0,"",IF($C$8=$D$8,'Datos Generales'!Z491,IF($C$8=$E$8,'Datos Generales'!Z602,IF($C$8=$F$8,'Datos Generales'!Z713))))</f>
        <v/>
      </c>
      <c r="AA19" s="83">
        <f>IF(IF($C$8=$D$8,'Datos Generales'!AA491,IF($C$8=$E$8,'Datos Generales'!AA602,IF($C$8=$F$8,'Datos Generales'!AA713)))=0,"",IF($C$8=$D$8,'Datos Generales'!AA491,IF($C$8=$E$8,'Datos Generales'!AA602,IF($C$8=$F$8,'Datos Generales'!AA713))))</f>
        <v>-8.8618387929774425</v>
      </c>
      <c r="AB19" s="83">
        <f>IF(IF($C$8=$D$8,'Datos Generales'!AB491,IF($C$8=$E$8,'Datos Generales'!AB602,IF($C$8=$F$8,'Datos Generales'!AB713)))=0,"",IF($C$8=$D$8,'Datos Generales'!AB491,IF($C$8=$E$8,'Datos Generales'!AB602,IF($C$8=$F$8,'Datos Generales'!AB713))))</f>
        <v>42.52740137183963</v>
      </c>
      <c r="AC19" s="83">
        <f>IF(IF($C$8=$D$8,'Datos Generales'!AC491,IF($C$8=$E$8,'Datos Generales'!AC602,IF($C$8=$F$8,'Datos Generales'!AC713)))=0,"",IF($C$8=$D$8,'Datos Generales'!AC491,IF($C$8=$E$8,'Datos Generales'!AC602,IF($C$8=$F$8,'Datos Generales'!AC713))))</f>
        <v>39.119100771988244</v>
      </c>
      <c r="AD19" s="83">
        <f>IF(IF($C$8=$D$8,'Datos Generales'!AD491,IF($C$8=$E$8,'Datos Generales'!AD602,IF($C$8=$F$8,'Datos Generales'!AD713)))=0,"",IF($C$8=$D$8,'Datos Generales'!AD491,IF($C$8=$E$8,'Datos Generales'!AD602,IF($C$8=$F$8,'Datos Generales'!AD713))))</f>
        <v>45.895922155451011</v>
      </c>
      <c r="AE19" s="83" t="str">
        <f>IF(IF($C$8=$D$8,'Datos Generales'!AE491,IF($C$8=$E$8,'Datos Generales'!AE602,IF($C$8=$F$8,'Datos Generales'!AE713)))=0,"",IF($C$8=$D$8,'Datos Generales'!AE491,IF($C$8=$E$8,'Datos Generales'!AE602,IF($C$8=$F$8,'Datos Generales'!AE713))))</f>
        <v/>
      </c>
      <c r="AF19" s="83" t="str">
        <f>IF(IF($C$8=$D$8,'Datos Generales'!AF491,IF($C$8=$E$8,'Datos Generales'!AF602,IF($C$8=$F$8,'Datos Generales'!AF713)))=0,"",IF($C$8=$D$8,'Datos Generales'!AF491,IF($C$8=$E$8,'Datos Generales'!AF602,IF($C$8=$F$8,'Datos Generales'!AF713))))</f>
        <v/>
      </c>
      <c r="AG19" s="83" t="str">
        <f>IF(IF($C$8=$D$8,'Datos Generales'!AG491,IF($C$8=$E$8,'Datos Generales'!AG602,IF($C$8=$F$8,'Datos Generales'!AG713)))=0,"",IF($C$8=$D$8,'Datos Generales'!AG491,IF($C$8=$E$8,'Datos Generales'!AG602,IF($C$8=$F$8,'Datos Generales'!AG713))))</f>
        <v/>
      </c>
      <c r="AH19" s="83" t="str">
        <f>IF(IF($C$8=$D$8,'Datos Generales'!AH491,IF($C$8=$E$8,'Datos Generales'!AH602,IF($C$8=$F$8,'Datos Generales'!AH713)))=0,"",IF($C$8=$D$8,'Datos Generales'!AH491,IF($C$8=$E$8,'Datos Generales'!AH602,IF($C$8=$F$8,'Datos Generales'!AH713))))</f>
        <v/>
      </c>
      <c r="AI19" s="83" t="str">
        <f>IF(IF($C$8=$D$8,'Datos Generales'!AI491,IF($C$8=$E$8,'Datos Generales'!AI602,IF($C$8=$F$8,'Datos Generales'!AI713)))=0,"",IF($C$8=$D$8,'Datos Generales'!AI491,IF($C$8=$E$8,'Datos Generales'!AI602,IF($C$8=$F$8,'Datos Generales'!AI713))))</f>
        <v/>
      </c>
      <c r="AJ19" s="83" t="str">
        <f>IF(IF($C$8=$D$8,'Datos Generales'!AJ491,IF($C$8=$E$8,'Datos Generales'!AJ602,IF($C$8=$F$8,'Datos Generales'!AJ713)))=0,"",IF($C$8=$D$8,'Datos Generales'!AJ491,IF($C$8=$E$8,'Datos Generales'!AJ602,IF($C$8=$F$8,'Datos Generales'!AJ713))))</f>
        <v/>
      </c>
      <c r="AK19" s="83" t="str">
        <f>IF(IF($C$8=$D$8,'Datos Generales'!AK491,IF($C$8=$E$8,'Datos Generales'!AK602,IF($C$8=$F$8,'Datos Generales'!AK713)))=0,"",IF($C$8=$D$8,'Datos Generales'!AK491,IF($C$8=$E$8,'Datos Generales'!AK602,IF($C$8=$F$8,'Datos Generales'!AK713))))</f>
        <v/>
      </c>
      <c r="AL19" s="83" t="str">
        <f>IF(IF($C$8=$D$8,'Datos Generales'!AL491,IF($C$8=$E$8,'Datos Generales'!AL602,IF($C$8=$F$8,'Datos Generales'!AL713)))=0,"",IF($C$8=$D$8,'Datos Generales'!AL491,IF($C$8=$E$8,'Datos Generales'!AL602,IF($C$8=$F$8,'Datos Generales'!AL713))))</f>
        <v/>
      </c>
      <c r="AM19" s="83" t="str">
        <f>IF(IF($C$8=$D$8,'Datos Generales'!AM491,IF($C$8=$E$8,'Datos Generales'!AM602,IF($C$8=$F$8,'Datos Generales'!AM713)))=0,"",IF($C$8=$D$8,'Datos Generales'!AM491,IF($C$8=$E$8,'Datos Generales'!AM602,IF($C$8=$F$8,'Datos Generales'!AM713))))</f>
        <v/>
      </c>
      <c r="AN19" s="83" t="str">
        <f>IF(IF($C$8=$D$8,'Datos Generales'!AN491,IF($C$8=$E$8,'Datos Generales'!AN602,IF($C$8=$F$8,'Datos Generales'!AN713)))=0,"",IF($C$8=$D$8,'Datos Generales'!AN491,IF($C$8=$E$8,'Datos Generales'!AN602,IF($C$8=$F$8,'Datos Generales'!AN713))))</f>
        <v/>
      </c>
      <c r="AO19" s="83" t="str">
        <f>IF(IF($C$8=$D$8,'Datos Generales'!AO491,IF($C$8=$E$8,'Datos Generales'!AO602,IF($C$8=$F$8,'Datos Generales'!AO713)))=0,"",IF($C$8=$D$8,'Datos Generales'!AO491,IF($C$8=$E$8,'Datos Generales'!AO602,IF($C$8=$F$8,'Datos Generales'!AO713))))</f>
        <v/>
      </c>
      <c r="AP19" s="83" t="str">
        <f>IF(IF($C$8=$D$8,'Datos Generales'!AP491,IF($C$8=$E$8,'Datos Generales'!AP602,IF($C$8=$F$8,'Datos Generales'!AP713)))=0,"",IF($C$8=$D$8,'Datos Generales'!AP491,IF($C$8=$E$8,'Datos Generales'!AP602,IF($C$8=$F$8,'Datos Generales'!AP713))))</f>
        <v/>
      </c>
      <c r="AQ19" s="83">
        <f>IF(IF($C$8=$D$8,'Datos Generales'!AQ491,IF($C$8=$E$8,'Datos Generales'!AQ602,IF($C$8=$F$8,'Datos Generales'!AQ713)))=0,"",IF($C$8=$D$8,'Datos Generales'!AQ491,IF($C$8=$E$8,'Datos Generales'!AQ602,IF($C$8=$F$8,'Datos Generales'!AQ713))))</f>
        <v>23.072717460563304</v>
      </c>
      <c r="AS19" s="83">
        <f>IF(IF($C$8=$D$8,'Datos Generales'!AS491,IF($C$8=$E$8,'Datos Generales'!AS602,IF($C$8=$F$8,'Datos Generales'!AS713)))=0,"",IF($C$8=$D$8,'Datos Generales'!AS491,IF($C$8=$E$8,'Datos Generales'!AS602,IF($C$8=$F$8,'Datos Generales'!AS713))))</f>
        <v>33.552863632719102</v>
      </c>
      <c r="AT19" s="94">
        <f t="shared" si="0"/>
        <v>-10.480146172155798</v>
      </c>
    </row>
    <row r="20" spans="2:46">
      <c r="B20" s="73" t="s">
        <v>303</v>
      </c>
      <c r="C20" s="83" t="str">
        <f>IF(IF($C$8=$D$8,'Datos Generales'!C492,IF($C$8=$E$8,'Datos Generales'!C603,IF($C$8=$F$8,'Datos Generales'!C714)))=0,"",IF($C$8=$D$8,'Datos Generales'!C492,IF($C$8=$E$8,'Datos Generales'!C603,IF($C$8=$F$8,'Datos Generales'!C714))))</f>
        <v/>
      </c>
      <c r="D20" s="83" t="str">
        <f>IF(IF($C$8=$D$8,'Datos Generales'!D492,IF($C$8=$E$8,'Datos Generales'!D603,IF($C$8=$F$8,'Datos Generales'!D714)))=0,"",IF($C$8=$D$8,'Datos Generales'!D492,IF($C$8=$E$8,'Datos Generales'!D603,IF($C$8=$F$8,'Datos Generales'!D714))))</f>
        <v/>
      </c>
      <c r="E20" s="83">
        <f>IF(IF($C$8=$D$8,'Datos Generales'!E492,IF($C$8=$E$8,'Datos Generales'!E603,IF($C$8=$F$8,'Datos Generales'!E714)))=0,"",IF($C$8=$D$8,'Datos Generales'!E492,IF($C$8=$E$8,'Datos Generales'!E603,IF($C$8=$F$8,'Datos Generales'!E714))))</f>
        <v>66.289580189965491</v>
      </c>
      <c r="F20" s="83" t="str">
        <f>IF(IF($C$8=$D$8,'Datos Generales'!F492,IF($C$8=$E$8,'Datos Generales'!F603,IF($C$8=$F$8,'Datos Generales'!F714)))=0,"",IF($C$8=$D$8,'Datos Generales'!F492,IF($C$8=$E$8,'Datos Generales'!F603,IF($C$8=$F$8,'Datos Generales'!F714))))</f>
        <v/>
      </c>
      <c r="G20" s="83" t="str">
        <f>IF(IF($C$8=$D$8,'Datos Generales'!G492,IF($C$8=$E$8,'Datos Generales'!G603,IF($C$8=$F$8,'Datos Generales'!G714)))=0,"",IF($C$8=$D$8,'Datos Generales'!G492,IF($C$8=$E$8,'Datos Generales'!G603,IF($C$8=$F$8,'Datos Generales'!G714))))</f>
        <v/>
      </c>
      <c r="H20" s="83">
        <f>IF(IF($C$8=$D$8,'Datos Generales'!H492,IF($C$8=$E$8,'Datos Generales'!H603,IF($C$8=$F$8,'Datos Generales'!H714)))=0,"",IF($C$8=$D$8,'Datos Generales'!H492,IF($C$8=$E$8,'Datos Generales'!H603,IF($C$8=$F$8,'Datos Generales'!H714))))</f>
        <v>75.143607752073535</v>
      </c>
      <c r="I20" s="83">
        <f>IF(IF($C$8=$D$8,'Datos Generales'!I492,IF($C$8=$E$8,'Datos Generales'!I603,IF($C$8=$F$8,'Datos Generales'!I714)))=0,"",IF($C$8=$D$8,'Datos Generales'!I492,IF($C$8=$E$8,'Datos Generales'!I603,IF($C$8=$F$8,'Datos Generales'!I714))))</f>
        <v>52.118708143976441</v>
      </c>
      <c r="J20" s="83" t="str">
        <f>IF(IF($C$8=$D$8,'Datos Generales'!J492,IF($C$8=$E$8,'Datos Generales'!J603,IF($C$8=$F$8,'Datos Generales'!J714)))=0,"",IF($C$8=$D$8,'Datos Generales'!J492,IF($C$8=$E$8,'Datos Generales'!J603,IF($C$8=$F$8,'Datos Generales'!J714))))</f>
        <v/>
      </c>
      <c r="K20" s="83" t="str">
        <f>IF(IF($C$8=$D$8,'Datos Generales'!K492,IF($C$8=$E$8,'Datos Generales'!K603,IF($C$8=$F$8,'Datos Generales'!K714)))=0,"",IF($C$8=$D$8,'Datos Generales'!K492,IF($C$8=$E$8,'Datos Generales'!K603,IF($C$8=$F$8,'Datos Generales'!K714))))</f>
        <v/>
      </c>
      <c r="L20" s="83">
        <f>IF(IF($C$8=$D$8,'Datos Generales'!L492,IF($C$8=$E$8,'Datos Generales'!L603,IF($C$8=$F$8,'Datos Generales'!L714)))=0,"",IF($C$8=$D$8,'Datos Generales'!L492,IF($C$8=$E$8,'Datos Generales'!L603,IF($C$8=$F$8,'Datos Generales'!L714))))</f>
        <v>68.687005833507925</v>
      </c>
      <c r="M20" s="83" t="str">
        <f>IF(IF($C$8=$D$8,'Datos Generales'!M492,IF($C$8=$E$8,'Datos Generales'!M603,IF($C$8=$F$8,'Datos Generales'!M714)))=0,"",IF($C$8=$D$8,'Datos Generales'!M492,IF($C$8=$E$8,'Datos Generales'!M603,IF($C$8=$F$8,'Datos Generales'!M714))))</f>
        <v/>
      </c>
      <c r="N20" s="83" t="str">
        <f>IF(IF($C$8=$D$8,'Datos Generales'!N492,IF($C$8=$E$8,'Datos Generales'!N603,IF($C$8=$F$8,'Datos Generales'!N714)))=0,"",IF($C$8=$D$8,'Datos Generales'!N492,IF($C$8=$E$8,'Datos Generales'!N603,IF($C$8=$F$8,'Datos Generales'!N714))))</f>
        <v/>
      </c>
      <c r="O20" s="83" t="str">
        <f>IF(IF($C$8=$D$8,'Datos Generales'!O492,IF($C$8=$E$8,'Datos Generales'!O603,IF($C$8=$F$8,'Datos Generales'!O714)))=0,"",IF($C$8=$D$8,'Datos Generales'!O492,IF($C$8=$E$8,'Datos Generales'!O603,IF($C$8=$F$8,'Datos Generales'!O714))))</f>
        <v/>
      </c>
      <c r="P20" s="83">
        <f>IF(IF($C$8=$D$8,'Datos Generales'!P492,IF($C$8=$E$8,'Datos Generales'!P603,IF($C$8=$F$8,'Datos Generales'!P714)))=0,"",IF($C$8=$D$8,'Datos Generales'!P492,IF($C$8=$E$8,'Datos Generales'!P603,IF($C$8=$F$8,'Datos Generales'!P714))))</f>
        <v>99.192747239207108</v>
      </c>
      <c r="Q20" s="83" t="str">
        <f>IF(IF($C$8=$D$8,'Datos Generales'!Q492,IF($C$8=$E$8,'Datos Generales'!Q603,IF($C$8=$F$8,'Datos Generales'!Q714)))=0,"",IF($C$8=$D$8,'Datos Generales'!Q492,IF($C$8=$E$8,'Datos Generales'!Q603,IF($C$8=$F$8,'Datos Generales'!Q714))))</f>
        <v/>
      </c>
      <c r="R20" s="83">
        <f>IF(IF($C$8=$D$8,'Datos Generales'!R492,IF($C$8=$E$8,'Datos Generales'!R603,IF($C$8=$F$8,'Datos Generales'!R714)))=0,"",IF($C$8=$D$8,'Datos Generales'!R492,IF($C$8=$E$8,'Datos Generales'!R603,IF($C$8=$F$8,'Datos Generales'!R714))))</f>
        <v>78.090010875238107</v>
      </c>
      <c r="S20" s="83" t="str">
        <f>IF(IF($C$8=$D$8,'Datos Generales'!S492,IF($C$8=$E$8,'Datos Generales'!S603,IF($C$8=$F$8,'Datos Generales'!S714)))=0,"",IF($C$8=$D$8,'Datos Generales'!S492,IF($C$8=$E$8,'Datos Generales'!S603,IF($C$8=$F$8,'Datos Generales'!S714))))</f>
        <v/>
      </c>
      <c r="T20" s="83">
        <f>IF(IF($C$8=$D$8,'Datos Generales'!T492,IF($C$8=$E$8,'Datos Generales'!T603,IF($C$8=$F$8,'Datos Generales'!T714)))=0,"",IF($C$8=$D$8,'Datos Generales'!T492,IF($C$8=$E$8,'Datos Generales'!T603,IF($C$8=$F$8,'Datos Generales'!T714))))</f>
        <v>56.088691603212915</v>
      </c>
      <c r="U20" s="83" t="str">
        <f>IF(IF($C$8=$D$8,'Datos Generales'!U492,IF($C$8=$E$8,'Datos Generales'!U603,IF($C$8=$F$8,'Datos Generales'!U714)))=0,"",IF($C$8=$D$8,'Datos Generales'!U492,IF($C$8=$E$8,'Datos Generales'!U603,IF($C$8=$F$8,'Datos Generales'!U714))))</f>
        <v/>
      </c>
      <c r="V20" s="83">
        <f>IF(IF($C$8=$D$8,'Datos Generales'!V492,IF($C$8=$E$8,'Datos Generales'!V603,IF($C$8=$F$8,'Datos Generales'!V714)))=0,"",IF($C$8=$D$8,'Datos Generales'!V492,IF($C$8=$E$8,'Datos Generales'!V603,IF($C$8=$F$8,'Datos Generales'!V714))))</f>
        <v>75.074216152133474</v>
      </c>
      <c r="W20" s="83" t="str">
        <f>IF(IF($C$8=$D$8,'Datos Generales'!W492,IF($C$8=$E$8,'Datos Generales'!W603,IF($C$8=$F$8,'Datos Generales'!W714)))=0,"",IF($C$8=$D$8,'Datos Generales'!W492,IF($C$8=$E$8,'Datos Generales'!W603,IF($C$8=$F$8,'Datos Generales'!W714))))</f>
        <v/>
      </c>
      <c r="X20" s="83" t="str">
        <f>IF(IF($C$8=$D$8,'Datos Generales'!X492,IF($C$8=$E$8,'Datos Generales'!X603,IF($C$8=$F$8,'Datos Generales'!X714)))=0,"",IF($C$8=$D$8,'Datos Generales'!X492,IF($C$8=$E$8,'Datos Generales'!X603,IF($C$8=$F$8,'Datos Generales'!X714))))</f>
        <v/>
      </c>
      <c r="Y20" s="83">
        <f>IF(IF($C$8=$D$8,'Datos Generales'!Y492,IF($C$8=$E$8,'Datos Generales'!Y603,IF($C$8=$F$8,'Datos Generales'!Y714)))=0,"",IF($C$8=$D$8,'Datos Generales'!Y492,IF($C$8=$E$8,'Datos Generales'!Y603,IF($C$8=$F$8,'Datos Generales'!Y714))))</f>
        <v>59.091822567429439</v>
      </c>
      <c r="Z20" s="83" t="str">
        <f>IF(IF($C$8=$D$8,'Datos Generales'!Z492,IF($C$8=$E$8,'Datos Generales'!Z603,IF($C$8=$F$8,'Datos Generales'!Z714)))=0,"",IF($C$8=$D$8,'Datos Generales'!Z492,IF($C$8=$E$8,'Datos Generales'!Z603,IF($C$8=$F$8,'Datos Generales'!Z714))))</f>
        <v/>
      </c>
      <c r="AA20" s="83">
        <f>IF(IF($C$8=$D$8,'Datos Generales'!AA492,IF($C$8=$E$8,'Datos Generales'!AA603,IF($C$8=$F$8,'Datos Generales'!AA714)))=0,"",IF($C$8=$D$8,'Datos Generales'!AA492,IF($C$8=$E$8,'Datos Generales'!AA603,IF($C$8=$F$8,'Datos Generales'!AA714))))</f>
        <v>77.720639887693082</v>
      </c>
      <c r="AB20" s="83">
        <f>IF(IF($C$8=$D$8,'Datos Generales'!AB492,IF($C$8=$E$8,'Datos Generales'!AB603,IF($C$8=$F$8,'Datos Generales'!AB714)))=0,"",IF($C$8=$D$8,'Datos Generales'!AB492,IF($C$8=$E$8,'Datos Generales'!AB603,IF($C$8=$F$8,'Datos Generales'!AB714))))</f>
        <v>70.607582171215313</v>
      </c>
      <c r="AC20" s="83">
        <f>IF(IF($C$8=$D$8,'Datos Generales'!AC492,IF($C$8=$E$8,'Datos Generales'!AC603,IF($C$8=$F$8,'Datos Generales'!AC714)))=0,"",IF($C$8=$D$8,'Datos Generales'!AC492,IF($C$8=$E$8,'Datos Generales'!AC603,IF($C$8=$F$8,'Datos Generales'!AC714))))</f>
        <v>-59.778271440034473</v>
      </c>
      <c r="AD20" s="83" t="str">
        <f>IF(IF($C$8=$D$8,'Datos Generales'!AD492,IF($C$8=$E$8,'Datos Generales'!AD603,IF($C$8=$F$8,'Datos Generales'!AD714)))=0,"",IF($C$8=$D$8,'Datos Generales'!AD492,IF($C$8=$E$8,'Datos Generales'!AD603,IF($C$8=$F$8,'Datos Generales'!AD714))))</f>
        <v/>
      </c>
      <c r="AE20" s="83" t="str">
        <f>IF(IF($C$8=$D$8,'Datos Generales'!AE492,IF($C$8=$E$8,'Datos Generales'!AE603,IF($C$8=$F$8,'Datos Generales'!AE714)))=0,"",IF($C$8=$D$8,'Datos Generales'!AE492,IF($C$8=$E$8,'Datos Generales'!AE603,IF($C$8=$F$8,'Datos Generales'!AE714))))</f>
        <v/>
      </c>
      <c r="AF20" s="83" t="str">
        <f>IF(IF($C$8=$D$8,'Datos Generales'!AF492,IF($C$8=$E$8,'Datos Generales'!AF603,IF($C$8=$F$8,'Datos Generales'!AF714)))=0,"",IF($C$8=$D$8,'Datos Generales'!AF492,IF($C$8=$E$8,'Datos Generales'!AF603,IF($C$8=$F$8,'Datos Generales'!AF714))))</f>
        <v/>
      </c>
      <c r="AG20" s="83" t="str">
        <f>IF(IF($C$8=$D$8,'Datos Generales'!AG492,IF($C$8=$E$8,'Datos Generales'!AG603,IF($C$8=$F$8,'Datos Generales'!AG714)))=0,"",IF($C$8=$D$8,'Datos Generales'!AG492,IF($C$8=$E$8,'Datos Generales'!AG603,IF($C$8=$F$8,'Datos Generales'!AG714))))</f>
        <v/>
      </c>
      <c r="AH20" s="83" t="str">
        <f>IF(IF($C$8=$D$8,'Datos Generales'!AH492,IF($C$8=$E$8,'Datos Generales'!AH603,IF($C$8=$F$8,'Datos Generales'!AH714)))=0,"",IF($C$8=$D$8,'Datos Generales'!AH492,IF($C$8=$E$8,'Datos Generales'!AH603,IF($C$8=$F$8,'Datos Generales'!AH714))))</f>
        <v/>
      </c>
      <c r="AI20" s="83" t="str">
        <f>IF(IF($C$8=$D$8,'Datos Generales'!AI492,IF($C$8=$E$8,'Datos Generales'!AI603,IF($C$8=$F$8,'Datos Generales'!AI714)))=0,"",IF($C$8=$D$8,'Datos Generales'!AI492,IF($C$8=$E$8,'Datos Generales'!AI603,IF($C$8=$F$8,'Datos Generales'!AI714))))</f>
        <v/>
      </c>
      <c r="AJ20" s="83" t="str">
        <f>IF(IF($C$8=$D$8,'Datos Generales'!AJ492,IF($C$8=$E$8,'Datos Generales'!AJ603,IF($C$8=$F$8,'Datos Generales'!AJ714)))=0,"",IF($C$8=$D$8,'Datos Generales'!AJ492,IF($C$8=$E$8,'Datos Generales'!AJ603,IF($C$8=$F$8,'Datos Generales'!AJ714))))</f>
        <v/>
      </c>
      <c r="AK20" s="83" t="str">
        <f>IF(IF($C$8=$D$8,'Datos Generales'!AK492,IF($C$8=$E$8,'Datos Generales'!AK603,IF($C$8=$F$8,'Datos Generales'!AK714)))=0,"",IF($C$8=$D$8,'Datos Generales'!AK492,IF($C$8=$E$8,'Datos Generales'!AK603,IF($C$8=$F$8,'Datos Generales'!AK714))))</f>
        <v/>
      </c>
      <c r="AL20" s="83" t="str">
        <f>IF(IF($C$8=$D$8,'Datos Generales'!AL492,IF($C$8=$E$8,'Datos Generales'!AL603,IF($C$8=$F$8,'Datos Generales'!AL714)))=0,"",IF($C$8=$D$8,'Datos Generales'!AL492,IF($C$8=$E$8,'Datos Generales'!AL603,IF($C$8=$F$8,'Datos Generales'!AL714))))</f>
        <v/>
      </c>
      <c r="AM20" s="83" t="str">
        <f>IF(IF($C$8=$D$8,'Datos Generales'!AM492,IF($C$8=$E$8,'Datos Generales'!AM603,IF($C$8=$F$8,'Datos Generales'!AM714)))=0,"",IF($C$8=$D$8,'Datos Generales'!AM492,IF($C$8=$E$8,'Datos Generales'!AM603,IF($C$8=$F$8,'Datos Generales'!AM714))))</f>
        <v/>
      </c>
      <c r="AN20" s="83" t="str">
        <f>IF(IF($C$8=$D$8,'Datos Generales'!AN492,IF($C$8=$E$8,'Datos Generales'!AN603,IF($C$8=$F$8,'Datos Generales'!AN714)))=0,"",IF($C$8=$D$8,'Datos Generales'!AN492,IF($C$8=$E$8,'Datos Generales'!AN603,IF($C$8=$F$8,'Datos Generales'!AN714))))</f>
        <v/>
      </c>
      <c r="AO20" s="83" t="str">
        <f>IF(IF($C$8=$D$8,'Datos Generales'!AO492,IF($C$8=$E$8,'Datos Generales'!AO603,IF($C$8=$F$8,'Datos Generales'!AO714)))=0,"",IF($C$8=$D$8,'Datos Generales'!AO492,IF($C$8=$E$8,'Datos Generales'!AO603,IF($C$8=$F$8,'Datos Generales'!AO714))))</f>
        <v/>
      </c>
      <c r="AP20" s="83" t="str">
        <f>IF(IF($C$8=$D$8,'Datos Generales'!AP492,IF($C$8=$E$8,'Datos Generales'!AP603,IF($C$8=$F$8,'Datos Generales'!AP714)))=0,"",IF($C$8=$D$8,'Datos Generales'!AP492,IF($C$8=$E$8,'Datos Generales'!AP603,IF($C$8=$F$8,'Datos Generales'!AP714))))</f>
        <v/>
      </c>
      <c r="AQ20" s="83">
        <f>IF(IF($C$8=$D$8,'Datos Generales'!AQ492,IF($C$8=$E$8,'Datos Generales'!AQ603,IF($C$8=$F$8,'Datos Generales'!AQ714)))=0,"",IF($C$8=$D$8,'Datos Generales'!AQ492,IF($C$8=$E$8,'Datos Generales'!AQ603,IF($C$8=$F$8,'Datos Generales'!AQ714))))</f>
        <v>65.484271034430279</v>
      </c>
      <c r="AS20" s="83">
        <f>IF(IF($C$8=$D$8,'Datos Generales'!AS492,IF($C$8=$E$8,'Datos Generales'!AS603,IF($C$8=$F$8,'Datos Generales'!AS714)))=0,"",IF($C$8=$D$8,'Datos Generales'!AS492,IF($C$8=$E$8,'Datos Generales'!AS603,IF($C$8=$F$8,'Datos Generales'!AS714))))</f>
        <v>76.022588353990898</v>
      </c>
      <c r="AT20" s="94">
        <f t="shared" si="0"/>
        <v>-10.538317319560619</v>
      </c>
    </row>
    <row r="21" spans="2:46">
      <c r="B21" s="73" t="s">
        <v>304</v>
      </c>
      <c r="C21" s="83" t="str">
        <f>IF(IF($C$8=$D$8,'Datos Generales'!C493,IF($C$8=$E$8,'Datos Generales'!C604,IF($C$8=$F$8,'Datos Generales'!C715)))=0,"",IF($C$8=$D$8,'Datos Generales'!C493,IF($C$8=$E$8,'Datos Generales'!C604,IF($C$8=$F$8,'Datos Generales'!C715))))</f>
        <v/>
      </c>
      <c r="D21" s="83" t="str">
        <f>IF(IF($C$8=$D$8,'Datos Generales'!D493,IF($C$8=$E$8,'Datos Generales'!D604,IF($C$8=$F$8,'Datos Generales'!D715)))=0,"",IF($C$8=$D$8,'Datos Generales'!D493,IF($C$8=$E$8,'Datos Generales'!D604,IF($C$8=$F$8,'Datos Generales'!D715))))</f>
        <v/>
      </c>
      <c r="E21" s="83">
        <f>IF(IF($C$8=$D$8,'Datos Generales'!E493,IF($C$8=$E$8,'Datos Generales'!E604,IF($C$8=$F$8,'Datos Generales'!E715)))=0,"",IF($C$8=$D$8,'Datos Generales'!E493,IF($C$8=$E$8,'Datos Generales'!E604,IF($C$8=$F$8,'Datos Generales'!E715))))</f>
        <v>52.316412046224961</v>
      </c>
      <c r="F21" s="83" t="str">
        <f>IF(IF($C$8=$D$8,'Datos Generales'!F493,IF($C$8=$E$8,'Datos Generales'!F604,IF($C$8=$F$8,'Datos Generales'!F715)))=0,"",IF($C$8=$D$8,'Datos Generales'!F493,IF($C$8=$E$8,'Datos Generales'!F604,IF($C$8=$F$8,'Datos Generales'!F715))))</f>
        <v/>
      </c>
      <c r="G21" s="83" t="str">
        <f>IF(IF($C$8=$D$8,'Datos Generales'!G493,IF($C$8=$E$8,'Datos Generales'!G604,IF($C$8=$F$8,'Datos Generales'!G715)))=0,"",IF($C$8=$D$8,'Datos Generales'!G493,IF($C$8=$E$8,'Datos Generales'!G604,IF($C$8=$F$8,'Datos Generales'!G715))))</f>
        <v/>
      </c>
      <c r="H21" s="83">
        <f>IF(IF($C$8=$D$8,'Datos Generales'!H493,IF($C$8=$E$8,'Datos Generales'!H604,IF($C$8=$F$8,'Datos Generales'!H715)))=0,"",IF($C$8=$D$8,'Datos Generales'!H493,IF($C$8=$E$8,'Datos Generales'!H604,IF($C$8=$F$8,'Datos Generales'!H715))))</f>
        <v>42.438128692319978</v>
      </c>
      <c r="I21" s="83">
        <f>IF(IF($C$8=$D$8,'Datos Generales'!I493,IF($C$8=$E$8,'Datos Generales'!I604,IF($C$8=$F$8,'Datos Generales'!I715)))=0,"",IF($C$8=$D$8,'Datos Generales'!I493,IF($C$8=$E$8,'Datos Generales'!I604,IF($C$8=$F$8,'Datos Generales'!I715))))</f>
        <v>-263.46068919832737</v>
      </c>
      <c r="J21" s="83" t="str">
        <f>IF(IF($C$8=$D$8,'Datos Generales'!J493,IF($C$8=$E$8,'Datos Generales'!J604,IF($C$8=$F$8,'Datos Generales'!J715)))=0,"",IF($C$8=$D$8,'Datos Generales'!J493,IF($C$8=$E$8,'Datos Generales'!J604,IF($C$8=$F$8,'Datos Generales'!J715))))</f>
        <v/>
      </c>
      <c r="K21" s="83" t="str">
        <f>IF(IF($C$8=$D$8,'Datos Generales'!K493,IF($C$8=$E$8,'Datos Generales'!K604,IF($C$8=$F$8,'Datos Generales'!K715)))=0,"",IF($C$8=$D$8,'Datos Generales'!K493,IF($C$8=$E$8,'Datos Generales'!K604,IF($C$8=$F$8,'Datos Generales'!K715))))</f>
        <v/>
      </c>
      <c r="L21" s="83">
        <f>IF(IF($C$8=$D$8,'Datos Generales'!L493,IF($C$8=$E$8,'Datos Generales'!L604,IF($C$8=$F$8,'Datos Generales'!L715)))=0,"",IF($C$8=$D$8,'Datos Generales'!L493,IF($C$8=$E$8,'Datos Generales'!L604,IF($C$8=$F$8,'Datos Generales'!L715))))</f>
        <v>142.95289295351088</v>
      </c>
      <c r="M21" s="83" t="str">
        <f>IF(IF($C$8=$D$8,'Datos Generales'!M493,IF($C$8=$E$8,'Datos Generales'!M604,IF($C$8=$F$8,'Datos Generales'!M715)))=0,"",IF($C$8=$D$8,'Datos Generales'!M493,IF($C$8=$E$8,'Datos Generales'!M604,IF($C$8=$F$8,'Datos Generales'!M715))))</f>
        <v/>
      </c>
      <c r="N21" s="83" t="str">
        <f>IF(IF($C$8=$D$8,'Datos Generales'!N493,IF($C$8=$E$8,'Datos Generales'!N604,IF($C$8=$F$8,'Datos Generales'!N715)))=0,"",IF($C$8=$D$8,'Datos Generales'!N493,IF($C$8=$E$8,'Datos Generales'!N604,IF($C$8=$F$8,'Datos Generales'!N715))))</f>
        <v/>
      </c>
      <c r="O21" s="83" t="str">
        <f>IF(IF($C$8=$D$8,'Datos Generales'!O493,IF($C$8=$E$8,'Datos Generales'!O604,IF($C$8=$F$8,'Datos Generales'!O715)))=0,"",IF($C$8=$D$8,'Datos Generales'!O493,IF($C$8=$E$8,'Datos Generales'!O604,IF($C$8=$F$8,'Datos Generales'!O715))))</f>
        <v/>
      </c>
      <c r="P21" s="83">
        <f>IF(IF($C$8=$D$8,'Datos Generales'!P493,IF($C$8=$E$8,'Datos Generales'!P604,IF($C$8=$F$8,'Datos Generales'!P715)))=0,"",IF($C$8=$D$8,'Datos Generales'!P493,IF($C$8=$E$8,'Datos Generales'!P604,IF($C$8=$F$8,'Datos Generales'!P715))))</f>
        <v>58.454524551604415</v>
      </c>
      <c r="Q21" s="83">
        <f>IF(IF($C$8=$D$8,'Datos Generales'!Q493,IF($C$8=$E$8,'Datos Generales'!Q604,IF($C$8=$F$8,'Datos Generales'!Q715)))=0,"",IF($C$8=$D$8,'Datos Generales'!Q493,IF($C$8=$E$8,'Datos Generales'!Q604,IF($C$8=$F$8,'Datos Generales'!Q715))))</f>
        <v>3.7756567277641691</v>
      </c>
      <c r="R21" s="83">
        <f>IF(IF($C$8=$D$8,'Datos Generales'!R493,IF($C$8=$E$8,'Datos Generales'!R604,IF($C$8=$F$8,'Datos Generales'!R715)))=0,"",IF($C$8=$D$8,'Datos Generales'!R493,IF($C$8=$E$8,'Datos Generales'!R604,IF($C$8=$F$8,'Datos Generales'!R715))))</f>
        <v>76.03645046214487</v>
      </c>
      <c r="S21" s="83" t="str">
        <f>IF(IF($C$8=$D$8,'Datos Generales'!S493,IF($C$8=$E$8,'Datos Generales'!S604,IF($C$8=$F$8,'Datos Generales'!S715)))=0,"",IF($C$8=$D$8,'Datos Generales'!S493,IF($C$8=$E$8,'Datos Generales'!S604,IF($C$8=$F$8,'Datos Generales'!S715))))</f>
        <v/>
      </c>
      <c r="T21" s="83">
        <f>IF(IF($C$8=$D$8,'Datos Generales'!T493,IF($C$8=$E$8,'Datos Generales'!T604,IF($C$8=$F$8,'Datos Generales'!T715)))=0,"",IF($C$8=$D$8,'Datos Generales'!T493,IF($C$8=$E$8,'Datos Generales'!T604,IF($C$8=$F$8,'Datos Generales'!T715))))</f>
        <v>55.112350831741722</v>
      </c>
      <c r="U21" s="83" t="str">
        <f>IF(IF($C$8=$D$8,'Datos Generales'!U493,IF($C$8=$E$8,'Datos Generales'!U604,IF($C$8=$F$8,'Datos Generales'!U715)))=0,"",IF($C$8=$D$8,'Datos Generales'!U493,IF($C$8=$E$8,'Datos Generales'!U604,IF($C$8=$F$8,'Datos Generales'!U715))))</f>
        <v/>
      </c>
      <c r="V21" s="83">
        <f>IF(IF($C$8=$D$8,'Datos Generales'!V493,IF($C$8=$E$8,'Datos Generales'!V604,IF($C$8=$F$8,'Datos Generales'!V715)))=0,"",IF($C$8=$D$8,'Datos Generales'!V493,IF($C$8=$E$8,'Datos Generales'!V604,IF($C$8=$F$8,'Datos Generales'!V715))))</f>
        <v>83.736013804772298</v>
      </c>
      <c r="W21" s="83" t="str">
        <f>IF(IF($C$8=$D$8,'Datos Generales'!W493,IF($C$8=$E$8,'Datos Generales'!W604,IF($C$8=$F$8,'Datos Generales'!W715)))=0,"",IF($C$8=$D$8,'Datos Generales'!W493,IF($C$8=$E$8,'Datos Generales'!W604,IF($C$8=$F$8,'Datos Generales'!W715))))</f>
        <v/>
      </c>
      <c r="X21" s="83" t="str">
        <f>IF(IF($C$8=$D$8,'Datos Generales'!X493,IF($C$8=$E$8,'Datos Generales'!X604,IF($C$8=$F$8,'Datos Generales'!X715)))=0,"",IF($C$8=$D$8,'Datos Generales'!X493,IF($C$8=$E$8,'Datos Generales'!X604,IF($C$8=$F$8,'Datos Generales'!X715))))</f>
        <v/>
      </c>
      <c r="Y21" s="83">
        <f>IF(IF($C$8=$D$8,'Datos Generales'!Y493,IF($C$8=$E$8,'Datos Generales'!Y604,IF($C$8=$F$8,'Datos Generales'!Y715)))=0,"",IF($C$8=$D$8,'Datos Generales'!Y493,IF($C$8=$E$8,'Datos Generales'!Y604,IF($C$8=$F$8,'Datos Generales'!Y715))))</f>
        <v>65.490060239612404</v>
      </c>
      <c r="Z21" s="83" t="str">
        <f>IF(IF($C$8=$D$8,'Datos Generales'!Z493,IF($C$8=$E$8,'Datos Generales'!Z604,IF($C$8=$F$8,'Datos Generales'!Z715)))=0,"",IF($C$8=$D$8,'Datos Generales'!Z493,IF($C$8=$E$8,'Datos Generales'!Z604,IF($C$8=$F$8,'Datos Generales'!Z715))))</f>
        <v/>
      </c>
      <c r="AA21" s="83">
        <f>IF(IF($C$8=$D$8,'Datos Generales'!AA493,IF($C$8=$E$8,'Datos Generales'!AA604,IF($C$8=$F$8,'Datos Generales'!AA715)))=0,"",IF($C$8=$D$8,'Datos Generales'!AA493,IF($C$8=$E$8,'Datos Generales'!AA604,IF($C$8=$F$8,'Datos Generales'!AA715))))</f>
        <v>98.623469619880495</v>
      </c>
      <c r="AB21" s="83">
        <f>IF(IF($C$8=$D$8,'Datos Generales'!AB493,IF($C$8=$E$8,'Datos Generales'!AB604,IF($C$8=$F$8,'Datos Generales'!AB715)))=0,"",IF($C$8=$D$8,'Datos Generales'!AB493,IF($C$8=$E$8,'Datos Generales'!AB604,IF($C$8=$F$8,'Datos Generales'!AB715))))</f>
        <v>45.952949320129804</v>
      </c>
      <c r="AC21" s="83">
        <f>IF(IF($C$8=$D$8,'Datos Generales'!AC493,IF($C$8=$E$8,'Datos Generales'!AC604,IF($C$8=$F$8,'Datos Generales'!AC715)))=0,"",IF($C$8=$D$8,'Datos Generales'!AC493,IF($C$8=$E$8,'Datos Generales'!AC604,IF($C$8=$F$8,'Datos Generales'!AC715))))</f>
        <v>-71.593225836345098</v>
      </c>
      <c r="AD21" s="83" t="str">
        <f>IF(IF($C$8=$D$8,'Datos Generales'!AD493,IF($C$8=$E$8,'Datos Generales'!AD604,IF($C$8=$F$8,'Datos Generales'!AD715)))=0,"",IF($C$8=$D$8,'Datos Generales'!AD493,IF($C$8=$E$8,'Datos Generales'!AD604,IF($C$8=$F$8,'Datos Generales'!AD715))))</f>
        <v/>
      </c>
      <c r="AE21" s="83" t="str">
        <f>IF(IF($C$8=$D$8,'Datos Generales'!AE493,IF($C$8=$E$8,'Datos Generales'!AE604,IF($C$8=$F$8,'Datos Generales'!AE715)))=0,"",IF($C$8=$D$8,'Datos Generales'!AE493,IF($C$8=$E$8,'Datos Generales'!AE604,IF($C$8=$F$8,'Datos Generales'!AE715))))</f>
        <v/>
      </c>
      <c r="AF21" s="83" t="str">
        <f>IF(IF($C$8=$D$8,'Datos Generales'!AF493,IF($C$8=$E$8,'Datos Generales'!AF604,IF($C$8=$F$8,'Datos Generales'!AF715)))=0,"",IF($C$8=$D$8,'Datos Generales'!AF493,IF($C$8=$E$8,'Datos Generales'!AF604,IF($C$8=$F$8,'Datos Generales'!AF715))))</f>
        <v/>
      </c>
      <c r="AG21" s="83" t="str">
        <f>IF(IF($C$8=$D$8,'Datos Generales'!AG493,IF($C$8=$E$8,'Datos Generales'!AG604,IF($C$8=$F$8,'Datos Generales'!AG715)))=0,"",IF($C$8=$D$8,'Datos Generales'!AG493,IF($C$8=$E$8,'Datos Generales'!AG604,IF($C$8=$F$8,'Datos Generales'!AG715))))</f>
        <v/>
      </c>
      <c r="AH21" s="83" t="str">
        <f>IF(IF($C$8=$D$8,'Datos Generales'!AH493,IF($C$8=$E$8,'Datos Generales'!AH604,IF($C$8=$F$8,'Datos Generales'!AH715)))=0,"",IF($C$8=$D$8,'Datos Generales'!AH493,IF($C$8=$E$8,'Datos Generales'!AH604,IF($C$8=$F$8,'Datos Generales'!AH715))))</f>
        <v/>
      </c>
      <c r="AI21" s="83" t="str">
        <f>IF(IF($C$8=$D$8,'Datos Generales'!AI493,IF($C$8=$E$8,'Datos Generales'!AI604,IF($C$8=$F$8,'Datos Generales'!AI715)))=0,"",IF($C$8=$D$8,'Datos Generales'!AI493,IF($C$8=$E$8,'Datos Generales'!AI604,IF($C$8=$F$8,'Datos Generales'!AI715))))</f>
        <v/>
      </c>
      <c r="AJ21" s="83" t="str">
        <f>IF(IF($C$8=$D$8,'Datos Generales'!AJ493,IF($C$8=$E$8,'Datos Generales'!AJ604,IF($C$8=$F$8,'Datos Generales'!AJ715)))=0,"",IF($C$8=$D$8,'Datos Generales'!AJ493,IF($C$8=$E$8,'Datos Generales'!AJ604,IF($C$8=$F$8,'Datos Generales'!AJ715))))</f>
        <v/>
      </c>
      <c r="AK21" s="83" t="str">
        <f>IF(IF($C$8=$D$8,'Datos Generales'!AK493,IF($C$8=$E$8,'Datos Generales'!AK604,IF($C$8=$F$8,'Datos Generales'!AK715)))=0,"",IF($C$8=$D$8,'Datos Generales'!AK493,IF($C$8=$E$8,'Datos Generales'!AK604,IF($C$8=$F$8,'Datos Generales'!AK715))))</f>
        <v/>
      </c>
      <c r="AL21" s="83" t="str">
        <f>IF(IF($C$8=$D$8,'Datos Generales'!AL493,IF($C$8=$E$8,'Datos Generales'!AL604,IF($C$8=$F$8,'Datos Generales'!AL715)))=0,"",IF($C$8=$D$8,'Datos Generales'!AL493,IF($C$8=$E$8,'Datos Generales'!AL604,IF($C$8=$F$8,'Datos Generales'!AL715))))</f>
        <v/>
      </c>
      <c r="AM21" s="83" t="str">
        <f>IF(IF($C$8=$D$8,'Datos Generales'!AM493,IF($C$8=$E$8,'Datos Generales'!AM604,IF($C$8=$F$8,'Datos Generales'!AM715)))=0,"",IF($C$8=$D$8,'Datos Generales'!AM493,IF($C$8=$E$8,'Datos Generales'!AM604,IF($C$8=$F$8,'Datos Generales'!AM715))))</f>
        <v/>
      </c>
      <c r="AN21" s="83" t="str">
        <f>IF(IF($C$8=$D$8,'Datos Generales'!AN493,IF($C$8=$E$8,'Datos Generales'!AN604,IF($C$8=$F$8,'Datos Generales'!AN715)))=0,"",IF($C$8=$D$8,'Datos Generales'!AN493,IF($C$8=$E$8,'Datos Generales'!AN604,IF($C$8=$F$8,'Datos Generales'!AN715))))</f>
        <v/>
      </c>
      <c r="AO21" s="83" t="str">
        <f>IF(IF($C$8=$D$8,'Datos Generales'!AO493,IF($C$8=$E$8,'Datos Generales'!AO604,IF($C$8=$F$8,'Datos Generales'!AO715)))=0,"",IF($C$8=$D$8,'Datos Generales'!AO493,IF($C$8=$E$8,'Datos Generales'!AO604,IF($C$8=$F$8,'Datos Generales'!AO715))))</f>
        <v/>
      </c>
      <c r="AP21" s="83" t="str">
        <f>IF(IF($C$8=$D$8,'Datos Generales'!AP493,IF($C$8=$E$8,'Datos Generales'!AP604,IF($C$8=$F$8,'Datos Generales'!AP715)))=0,"",IF($C$8=$D$8,'Datos Generales'!AP493,IF($C$8=$E$8,'Datos Generales'!AP604,IF($C$8=$F$8,'Datos Generales'!AP715))))</f>
        <v/>
      </c>
      <c r="AQ21" s="83">
        <f>IF(IF($C$8=$D$8,'Datos Generales'!AQ493,IF($C$8=$E$8,'Datos Generales'!AQ604,IF($C$8=$F$8,'Datos Generales'!AQ715)))=0,"",IF($C$8=$D$8,'Datos Generales'!AQ493,IF($C$8=$E$8,'Datos Generales'!AQ604,IF($C$8=$F$8,'Datos Generales'!AQ715))))</f>
        <v>70.356471683972572</v>
      </c>
      <c r="AS21" s="83">
        <f>IF(IF($C$8=$D$8,'Datos Generales'!AS493,IF($C$8=$E$8,'Datos Generales'!AS604,IF($C$8=$F$8,'Datos Generales'!AS715)))=0,"",IF($C$8=$D$8,'Datos Generales'!AS493,IF($C$8=$E$8,'Datos Generales'!AS604,IF($C$8=$F$8,'Datos Generales'!AS715))))</f>
        <v>67.3176848362843</v>
      </c>
      <c r="AT21" s="94">
        <f t="shared" si="0"/>
        <v>3.0387868476882716</v>
      </c>
    </row>
    <row r="22" spans="2:46">
      <c r="B22" s="73" t="s">
        <v>305</v>
      </c>
      <c r="C22" s="83" t="str">
        <f>IF(IF($C$8=$D$8,'Datos Generales'!C494,IF($C$8=$E$8,'Datos Generales'!C605,IF($C$8=$F$8,'Datos Generales'!C716)))=0,"",IF($C$8=$D$8,'Datos Generales'!C494,IF($C$8=$E$8,'Datos Generales'!C605,IF($C$8=$F$8,'Datos Generales'!C716))))</f>
        <v/>
      </c>
      <c r="D22" s="83" t="str">
        <f>IF(IF($C$8=$D$8,'Datos Generales'!D494,IF($C$8=$E$8,'Datos Generales'!D605,IF($C$8=$F$8,'Datos Generales'!D716)))=0,"",IF($C$8=$D$8,'Datos Generales'!D494,IF($C$8=$E$8,'Datos Generales'!D605,IF($C$8=$F$8,'Datos Generales'!D716))))</f>
        <v/>
      </c>
      <c r="E22" s="83" t="str">
        <f>IF(IF($C$8=$D$8,'Datos Generales'!E494,IF($C$8=$E$8,'Datos Generales'!E605,IF($C$8=$F$8,'Datos Generales'!E716)))=0,"",IF($C$8=$D$8,'Datos Generales'!E494,IF($C$8=$E$8,'Datos Generales'!E605,IF($C$8=$F$8,'Datos Generales'!E716))))</f>
        <v/>
      </c>
      <c r="F22" s="83" t="str">
        <f>IF(IF($C$8=$D$8,'Datos Generales'!F494,IF($C$8=$E$8,'Datos Generales'!F605,IF($C$8=$F$8,'Datos Generales'!F716)))=0,"",IF($C$8=$D$8,'Datos Generales'!F494,IF($C$8=$E$8,'Datos Generales'!F605,IF($C$8=$F$8,'Datos Generales'!F716))))</f>
        <v/>
      </c>
      <c r="G22" s="83" t="str">
        <f>IF(IF($C$8=$D$8,'Datos Generales'!G494,IF($C$8=$E$8,'Datos Generales'!G605,IF($C$8=$F$8,'Datos Generales'!G716)))=0,"",IF($C$8=$D$8,'Datos Generales'!G494,IF($C$8=$E$8,'Datos Generales'!G605,IF($C$8=$F$8,'Datos Generales'!G716))))</f>
        <v/>
      </c>
      <c r="H22" s="83" t="str">
        <f>IF(IF($C$8=$D$8,'Datos Generales'!H494,IF($C$8=$E$8,'Datos Generales'!H605,IF($C$8=$F$8,'Datos Generales'!H716)))=0,"",IF($C$8=$D$8,'Datos Generales'!H494,IF($C$8=$E$8,'Datos Generales'!H605,IF($C$8=$F$8,'Datos Generales'!H716))))</f>
        <v/>
      </c>
      <c r="I22" s="83">
        <f>IF(IF($C$8=$D$8,'Datos Generales'!I494,IF($C$8=$E$8,'Datos Generales'!I605,IF($C$8=$F$8,'Datos Generales'!I716)))=0,"",IF($C$8=$D$8,'Datos Generales'!I494,IF($C$8=$E$8,'Datos Generales'!I605,IF($C$8=$F$8,'Datos Generales'!I716))))</f>
        <v>21.124061951141627</v>
      </c>
      <c r="J22" s="83" t="str">
        <f>IF(IF($C$8=$D$8,'Datos Generales'!J494,IF($C$8=$E$8,'Datos Generales'!J605,IF($C$8=$F$8,'Datos Generales'!J716)))=0,"",IF($C$8=$D$8,'Datos Generales'!J494,IF($C$8=$E$8,'Datos Generales'!J605,IF($C$8=$F$8,'Datos Generales'!J716))))</f>
        <v/>
      </c>
      <c r="K22" s="83" t="str">
        <f>IF(IF($C$8=$D$8,'Datos Generales'!K494,IF($C$8=$E$8,'Datos Generales'!K605,IF($C$8=$F$8,'Datos Generales'!K716)))=0,"",IF($C$8=$D$8,'Datos Generales'!K494,IF($C$8=$E$8,'Datos Generales'!K605,IF($C$8=$F$8,'Datos Generales'!K716))))</f>
        <v/>
      </c>
      <c r="L22" s="83" t="str">
        <f>IF(IF($C$8=$D$8,'Datos Generales'!L494,IF($C$8=$E$8,'Datos Generales'!L605,IF($C$8=$F$8,'Datos Generales'!L716)))=0,"",IF($C$8=$D$8,'Datos Generales'!L494,IF($C$8=$E$8,'Datos Generales'!L605,IF($C$8=$F$8,'Datos Generales'!L716))))</f>
        <v/>
      </c>
      <c r="M22" s="83" t="str">
        <f>IF(IF($C$8=$D$8,'Datos Generales'!M494,IF($C$8=$E$8,'Datos Generales'!M605,IF($C$8=$F$8,'Datos Generales'!M716)))=0,"",IF($C$8=$D$8,'Datos Generales'!M494,IF($C$8=$E$8,'Datos Generales'!M605,IF($C$8=$F$8,'Datos Generales'!M716))))</f>
        <v/>
      </c>
      <c r="N22" s="83" t="str">
        <f>IF(IF($C$8=$D$8,'Datos Generales'!N494,IF($C$8=$E$8,'Datos Generales'!N605,IF($C$8=$F$8,'Datos Generales'!N716)))=0,"",IF($C$8=$D$8,'Datos Generales'!N494,IF($C$8=$E$8,'Datos Generales'!N605,IF($C$8=$F$8,'Datos Generales'!N716))))</f>
        <v/>
      </c>
      <c r="O22" s="83" t="str">
        <f>IF(IF($C$8=$D$8,'Datos Generales'!O494,IF($C$8=$E$8,'Datos Generales'!O605,IF($C$8=$F$8,'Datos Generales'!O716)))=0,"",IF($C$8=$D$8,'Datos Generales'!O494,IF($C$8=$E$8,'Datos Generales'!O605,IF($C$8=$F$8,'Datos Generales'!O716))))</f>
        <v/>
      </c>
      <c r="P22" s="83" t="str">
        <f>IF(IF($C$8=$D$8,'Datos Generales'!P494,IF($C$8=$E$8,'Datos Generales'!P605,IF($C$8=$F$8,'Datos Generales'!P716)))=0,"",IF($C$8=$D$8,'Datos Generales'!P494,IF($C$8=$E$8,'Datos Generales'!P605,IF($C$8=$F$8,'Datos Generales'!P716))))</f>
        <v/>
      </c>
      <c r="Q22" s="83" t="str">
        <f>IF(IF($C$8=$D$8,'Datos Generales'!Q494,IF($C$8=$E$8,'Datos Generales'!Q605,IF($C$8=$F$8,'Datos Generales'!Q716)))=0,"",IF($C$8=$D$8,'Datos Generales'!Q494,IF($C$8=$E$8,'Datos Generales'!Q605,IF($C$8=$F$8,'Datos Generales'!Q716))))</f>
        <v/>
      </c>
      <c r="R22" s="83">
        <f>IF(IF($C$8=$D$8,'Datos Generales'!R494,IF($C$8=$E$8,'Datos Generales'!R605,IF($C$8=$F$8,'Datos Generales'!R716)))=0,"",IF($C$8=$D$8,'Datos Generales'!R494,IF($C$8=$E$8,'Datos Generales'!R605,IF($C$8=$F$8,'Datos Generales'!R716))))</f>
        <v>-1.5004982122970518</v>
      </c>
      <c r="S22" s="83" t="str">
        <f>IF(IF($C$8=$D$8,'Datos Generales'!S494,IF($C$8=$E$8,'Datos Generales'!S605,IF($C$8=$F$8,'Datos Generales'!S716)))=0,"",IF($C$8=$D$8,'Datos Generales'!S494,IF($C$8=$E$8,'Datos Generales'!S605,IF($C$8=$F$8,'Datos Generales'!S716))))</f>
        <v/>
      </c>
      <c r="T22" s="83">
        <f>IF(IF($C$8=$D$8,'Datos Generales'!T494,IF($C$8=$E$8,'Datos Generales'!T605,IF($C$8=$F$8,'Datos Generales'!T716)))=0,"",IF($C$8=$D$8,'Datos Generales'!T494,IF($C$8=$E$8,'Datos Generales'!T605,IF($C$8=$F$8,'Datos Generales'!T716))))</f>
        <v>-39.187865329980731</v>
      </c>
      <c r="U22" s="83" t="str">
        <f>IF(IF($C$8=$D$8,'Datos Generales'!U494,IF($C$8=$E$8,'Datos Generales'!U605,IF($C$8=$F$8,'Datos Generales'!U716)))=0,"",IF($C$8=$D$8,'Datos Generales'!U494,IF($C$8=$E$8,'Datos Generales'!U605,IF($C$8=$F$8,'Datos Generales'!U716))))</f>
        <v/>
      </c>
      <c r="V22" s="83">
        <f>IF(IF($C$8=$D$8,'Datos Generales'!V494,IF($C$8=$E$8,'Datos Generales'!V605,IF($C$8=$F$8,'Datos Generales'!V716)))=0,"",IF($C$8=$D$8,'Datos Generales'!V494,IF($C$8=$E$8,'Datos Generales'!V605,IF($C$8=$F$8,'Datos Generales'!V716))))</f>
        <v>54.980970050357804</v>
      </c>
      <c r="W22" s="83" t="str">
        <f>IF(IF($C$8=$D$8,'Datos Generales'!W494,IF($C$8=$E$8,'Datos Generales'!W605,IF($C$8=$F$8,'Datos Generales'!W716)))=0,"",IF($C$8=$D$8,'Datos Generales'!W494,IF($C$8=$E$8,'Datos Generales'!W605,IF($C$8=$F$8,'Datos Generales'!W716))))</f>
        <v/>
      </c>
      <c r="X22" s="83">
        <f>IF(IF($C$8=$D$8,'Datos Generales'!X494,IF($C$8=$E$8,'Datos Generales'!X605,IF($C$8=$F$8,'Datos Generales'!X716)))=0,"",IF($C$8=$D$8,'Datos Generales'!X494,IF($C$8=$E$8,'Datos Generales'!X605,IF($C$8=$F$8,'Datos Generales'!X716))))</f>
        <v>18.668240481509301</v>
      </c>
      <c r="Y22" s="83">
        <f>IF(IF($C$8=$D$8,'Datos Generales'!Y494,IF($C$8=$E$8,'Datos Generales'!Y605,IF($C$8=$F$8,'Datos Generales'!Y716)))=0,"",IF($C$8=$D$8,'Datos Generales'!Y494,IF($C$8=$E$8,'Datos Generales'!Y605,IF($C$8=$F$8,'Datos Generales'!Y716))))</f>
        <v>520.33820997888154</v>
      </c>
      <c r="Z22" s="83" t="str">
        <f>IF(IF($C$8=$D$8,'Datos Generales'!Z494,IF($C$8=$E$8,'Datos Generales'!Z605,IF($C$8=$F$8,'Datos Generales'!Z716)))=0,"",IF($C$8=$D$8,'Datos Generales'!Z494,IF($C$8=$E$8,'Datos Generales'!Z605,IF($C$8=$F$8,'Datos Generales'!Z716))))</f>
        <v/>
      </c>
      <c r="AA22" s="83" t="str">
        <f>IF(IF($C$8=$D$8,'Datos Generales'!AA494,IF($C$8=$E$8,'Datos Generales'!AA605,IF($C$8=$F$8,'Datos Generales'!AA716)))=0,"",IF($C$8=$D$8,'Datos Generales'!AA494,IF($C$8=$E$8,'Datos Generales'!AA605,IF($C$8=$F$8,'Datos Generales'!AA716))))</f>
        <v/>
      </c>
      <c r="AB22" s="83">
        <f>IF(IF($C$8=$D$8,'Datos Generales'!AB494,IF($C$8=$E$8,'Datos Generales'!AB605,IF($C$8=$F$8,'Datos Generales'!AB716)))=0,"",IF($C$8=$D$8,'Datos Generales'!AB494,IF($C$8=$E$8,'Datos Generales'!AB605,IF($C$8=$F$8,'Datos Generales'!AB716))))</f>
        <v>23.742911398147729</v>
      </c>
      <c r="AC22" s="83" t="str">
        <f>IF(IF($C$8=$D$8,'Datos Generales'!AC494,IF($C$8=$E$8,'Datos Generales'!AC605,IF($C$8=$F$8,'Datos Generales'!AC716)))=0,"",IF($C$8=$D$8,'Datos Generales'!AC494,IF($C$8=$E$8,'Datos Generales'!AC605,IF($C$8=$F$8,'Datos Generales'!AC716))))</f>
        <v/>
      </c>
      <c r="AD22" s="83" t="str">
        <f>IF(IF($C$8=$D$8,'Datos Generales'!AD494,IF($C$8=$E$8,'Datos Generales'!AD605,IF($C$8=$F$8,'Datos Generales'!AD716)))=0,"",IF($C$8=$D$8,'Datos Generales'!AD494,IF($C$8=$E$8,'Datos Generales'!AD605,IF($C$8=$F$8,'Datos Generales'!AD716))))</f>
        <v/>
      </c>
      <c r="AE22" s="83" t="str">
        <f>IF(IF($C$8=$D$8,'Datos Generales'!AE494,IF($C$8=$E$8,'Datos Generales'!AE605,IF($C$8=$F$8,'Datos Generales'!AE716)))=0,"",IF($C$8=$D$8,'Datos Generales'!AE494,IF($C$8=$E$8,'Datos Generales'!AE605,IF($C$8=$F$8,'Datos Generales'!AE716))))</f>
        <v/>
      </c>
      <c r="AF22" s="83" t="str">
        <f>IF(IF($C$8=$D$8,'Datos Generales'!AF494,IF($C$8=$E$8,'Datos Generales'!AF605,IF($C$8=$F$8,'Datos Generales'!AF716)))=0,"",IF($C$8=$D$8,'Datos Generales'!AF494,IF($C$8=$E$8,'Datos Generales'!AF605,IF($C$8=$F$8,'Datos Generales'!AF716))))</f>
        <v/>
      </c>
      <c r="AG22" s="83" t="str">
        <f>IF(IF($C$8=$D$8,'Datos Generales'!AG494,IF($C$8=$E$8,'Datos Generales'!AG605,IF($C$8=$F$8,'Datos Generales'!AG716)))=0,"",IF($C$8=$D$8,'Datos Generales'!AG494,IF($C$8=$E$8,'Datos Generales'!AG605,IF($C$8=$F$8,'Datos Generales'!AG716))))</f>
        <v/>
      </c>
      <c r="AH22" s="83" t="str">
        <f>IF(IF($C$8=$D$8,'Datos Generales'!AH494,IF($C$8=$E$8,'Datos Generales'!AH605,IF($C$8=$F$8,'Datos Generales'!AH716)))=0,"",IF($C$8=$D$8,'Datos Generales'!AH494,IF($C$8=$E$8,'Datos Generales'!AH605,IF($C$8=$F$8,'Datos Generales'!AH716))))</f>
        <v/>
      </c>
      <c r="AI22" s="83" t="str">
        <f>IF(IF($C$8=$D$8,'Datos Generales'!AI494,IF($C$8=$E$8,'Datos Generales'!AI605,IF($C$8=$F$8,'Datos Generales'!AI716)))=0,"",IF($C$8=$D$8,'Datos Generales'!AI494,IF($C$8=$E$8,'Datos Generales'!AI605,IF($C$8=$F$8,'Datos Generales'!AI716))))</f>
        <v/>
      </c>
      <c r="AJ22" s="83" t="str">
        <f>IF(IF($C$8=$D$8,'Datos Generales'!AJ494,IF($C$8=$E$8,'Datos Generales'!AJ605,IF($C$8=$F$8,'Datos Generales'!AJ716)))=0,"",IF($C$8=$D$8,'Datos Generales'!AJ494,IF($C$8=$E$8,'Datos Generales'!AJ605,IF($C$8=$F$8,'Datos Generales'!AJ716))))</f>
        <v/>
      </c>
      <c r="AK22" s="83" t="str">
        <f>IF(IF($C$8=$D$8,'Datos Generales'!AK494,IF($C$8=$E$8,'Datos Generales'!AK605,IF($C$8=$F$8,'Datos Generales'!AK716)))=0,"",IF($C$8=$D$8,'Datos Generales'!AK494,IF($C$8=$E$8,'Datos Generales'!AK605,IF($C$8=$F$8,'Datos Generales'!AK716))))</f>
        <v/>
      </c>
      <c r="AL22" s="83" t="str">
        <f>IF(IF($C$8=$D$8,'Datos Generales'!AL494,IF($C$8=$E$8,'Datos Generales'!AL605,IF($C$8=$F$8,'Datos Generales'!AL716)))=0,"",IF($C$8=$D$8,'Datos Generales'!AL494,IF($C$8=$E$8,'Datos Generales'!AL605,IF($C$8=$F$8,'Datos Generales'!AL716))))</f>
        <v/>
      </c>
      <c r="AM22" s="83" t="str">
        <f>IF(IF($C$8=$D$8,'Datos Generales'!AM494,IF($C$8=$E$8,'Datos Generales'!AM605,IF($C$8=$F$8,'Datos Generales'!AM716)))=0,"",IF($C$8=$D$8,'Datos Generales'!AM494,IF($C$8=$E$8,'Datos Generales'!AM605,IF($C$8=$F$8,'Datos Generales'!AM716))))</f>
        <v/>
      </c>
      <c r="AN22" s="83" t="str">
        <f>IF(IF($C$8=$D$8,'Datos Generales'!AN494,IF($C$8=$E$8,'Datos Generales'!AN605,IF($C$8=$F$8,'Datos Generales'!AN716)))=0,"",IF($C$8=$D$8,'Datos Generales'!AN494,IF($C$8=$E$8,'Datos Generales'!AN605,IF($C$8=$F$8,'Datos Generales'!AN716))))</f>
        <v/>
      </c>
      <c r="AO22" s="83" t="str">
        <f>IF(IF($C$8=$D$8,'Datos Generales'!AO494,IF($C$8=$E$8,'Datos Generales'!AO605,IF($C$8=$F$8,'Datos Generales'!AO716)))=0,"",IF($C$8=$D$8,'Datos Generales'!AO494,IF($C$8=$E$8,'Datos Generales'!AO605,IF($C$8=$F$8,'Datos Generales'!AO716))))</f>
        <v/>
      </c>
      <c r="AP22" s="83" t="str">
        <f>IF(IF($C$8=$D$8,'Datos Generales'!AP494,IF($C$8=$E$8,'Datos Generales'!AP605,IF($C$8=$F$8,'Datos Generales'!AP716)))=0,"",IF($C$8=$D$8,'Datos Generales'!AP494,IF($C$8=$E$8,'Datos Generales'!AP605,IF($C$8=$F$8,'Datos Generales'!AP716))))</f>
        <v/>
      </c>
      <c r="AQ22" s="83">
        <f>IF(IF($C$8=$D$8,'Datos Generales'!AQ494,IF($C$8=$E$8,'Datos Generales'!AQ605,IF($C$8=$F$8,'Datos Generales'!AQ716)))=0,"",IF($C$8=$D$8,'Datos Generales'!AQ494,IF($C$8=$E$8,'Datos Generales'!AQ605,IF($C$8=$F$8,'Datos Generales'!AQ716))))</f>
        <v>97.702959503452817</v>
      </c>
      <c r="AS22" s="83">
        <f>IF(IF($C$8=$D$8,'Datos Generales'!AS494,IF($C$8=$E$8,'Datos Generales'!AS605,IF($C$8=$F$8,'Datos Generales'!AS716)))=0,"",IF($C$8=$D$8,'Datos Generales'!AS494,IF($C$8=$E$8,'Datos Generales'!AS605,IF($C$8=$F$8,'Datos Generales'!AS716))))</f>
        <v>-28.631367177551901</v>
      </c>
      <c r="AT22" s="94">
        <f t="shared" si="0"/>
        <v>126.33432668100471</v>
      </c>
    </row>
    <row r="23" spans="2:46">
      <c r="B23" s="73" t="s">
        <v>306</v>
      </c>
      <c r="C23" s="83" t="str">
        <f>IF(IF($C$8=$D$8,'Datos Generales'!C495,IF($C$8=$E$8,'Datos Generales'!C606,IF($C$8=$F$8,'Datos Generales'!C717)))=0,"",IF($C$8=$D$8,'Datos Generales'!C495,IF($C$8=$E$8,'Datos Generales'!C606,IF($C$8=$F$8,'Datos Generales'!C717))))</f>
        <v/>
      </c>
      <c r="D23" s="83" t="str">
        <f>IF(IF($C$8=$D$8,'Datos Generales'!D495,IF($C$8=$E$8,'Datos Generales'!D606,IF($C$8=$F$8,'Datos Generales'!D717)))=0,"",IF($C$8=$D$8,'Datos Generales'!D495,IF($C$8=$E$8,'Datos Generales'!D606,IF($C$8=$F$8,'Datos Generales'!D717))))</f>
        <v/>
      </c>
      <c r="E23" s="83" t="str">
        <f>IF(IF($C$8=$D$8,'Datos Generales'!E495,IF($C$8=$E$8,'Datos Generales'!E606,IF($C$8=$F$8,'Datos Generales'!E717)))=0,"",IF($C$8=$D$8,'Datos Generales'!E495,IF($C$8=$E$8,'Datos Generales'!E606,IF($C$8=$F$8,'Datos Generales'!E717))))</f>
        <v/>
      </c>
      <c r="F23" s="83" t="str">
        <f>IF(IF($C$8=$D$8,'Datos Generales'!F495,IF($C$8=$E$8,'Datos Generales'!F606,IF($C$8=$F$8,'Datos Generales'!F717)))=0,"",IF($C$8=$D$8,'Datos Generales'!F495,IF($C$8=$E$8,'Datos Generales'!F606,IF($C$8=$F$8,'Datos Generales'!F717))))</f>
        <v/>
      </c>
      <c r="G23" s="83" t="str">
        <f>IF(IF($C$8=$D$8,'Datos Generales'!G495,IF($C$8=$E$8,'Datos Generales'!G606,IF($C$8=$F$8,'Datos Generales'!G717)))=0,"",IF($C$8=$D$8,'Datos Generales'!G495,IF($C$8=$E$8,'Datos Generales'!G606,IF($C$8=$F$8,'Datos Generales'!G717))))</f>
        <v/>
      </c>
      <c r="H23" s="83">
        <f>IF(IF($C$8=$D$8,'Datos Generales'!H495,IF($C$8=$E$8,'Datos Generales'!H606,IF($C$8=$F$8,'Datos Generales'!H717)))=0,"",IF($C$8=$D$8,'Datos Generales'!H495,IF($C$8=$E$8,'Datos Generales'!H606,IF($C$8=$F$8,'Datos Generales'!H717))))</f>
        <v>904.02767482085494</v>
      </c>
      <c r="I23" s="83" t="str">
        <f>IF(IF($C$8=$D$8,'Datos Generales'!I495,IF($C$8=$E$8,'Datos Generales'!I606,IF($C$8=$F$8,'Datos Generales'!I717)))=0,"",IF($C$8=$D$8,'Datos Generales'!I495,IF($C$8=$E$8,'Datos Generales'!I606,IF($C$8=$F$8,'Datos Generales'!I717))))</f>
        <v/>
      </c>
      <c r="J23" s="83" t="str">
        <f>IF(IF($C$8=$D$8,'Datos Generales'!J495,IF($C$8=$E$8,'Datos Generales'!J606,IF($C$8=$F$8,'Datos Generales'!J717)))=0,"",IF($C$8=$D$8,'Datos Generales'!J495,IF($C$8=$E$8,'Datos Generales'!J606,IF($C$8=$F$8,'Datos Generales'!J717))))</f>
        <v/>
      </c>
      <c r="K23" s="83" t="str">
        <f>IF(IF($C$8=$D$8,'Datos Generales'!K495,IF($C$8=$E$8,'Datos Generales'!K606,IF($C$8=$F$8,'Datos Generales'!K717)))=0,"",IF($C$8=$D$8,'Datos Generales'!K495,IF($C$8=$E$8,'Datos Generales'!K606,IF($C$8=$F$8,'Datos Generales'!K717))))</f>
        <v/>
      </c>
      <c r="L23" s="83" t="str">
        <f>IF(IF($C$8=$D$8,'Datos Generales'!L495,IF($C$8=$E$8,'Datos Generales'!L606,IF($C$8=$F$8,'Datos Generales'!L717)))=0,"",IF($C$8=$D$8,'Datos Generales'!L495,IF($C$8=$E$8,'Datos Generales'!L606,IF($C$8=$F$8,'Datos Generales'!L717))))</f>
        <v/>
      </c>
      <c r="M23" s="83" t="str">
        <f>IF(IF($C$8=$D$8,'Datos Generales'!M495,IF($C$8=$E$8,'Datos Generales'!M606,IF($C$8=$F$8,'Datos Generales'!M717)))=0,"",IF($C$8=$D$8,'Datos Generales'!M495,IF($C$8=$E$8,'Datos Generales'!M606,IF($C$8=$F$8,'Datos Generales'!M717))))</f>
        <v/>
      </c>
      <c r="N23" s="83" t="str">
        <f>IF(IF($C$8=$D$8,'Datos Generales'!N495,IF($C$8=$E$8,'Datos Generales'!N606,IF($C$8=$F$8,'Datos Generales'!N717)))=0,"",IF($C$8=$D$8,'Datos Generales'!N495,IF($C$8=$E$8,'Datos Generales'!N606,IF($C$8=$F$8,'Datos Generales'!N717))))</f>
        <v/>
      </c>
      <c r="O23" s="83" t="str">
        <f>IF(IF($C$8=$D$8,'Datos Generales'!O495,IF($C$8=$E$8,'Datos Generales'!O606,IF($C$8=$F$8,'Datos Generales'!O717)))=0,"",IF($C$8=$D$8,'Datos Generales'!O495,IF($C$8=$E$8,'Datos Generales'!O606,IF($C$8=$F$8,'Datos Generales'!O717))))</f>
        <v/>
      </c>
      <c r="P23" s="83" t="str">
        <f>IF(IF($C$8=$D$8,'Datos Generales'!P495,IF($C$8=$E$8,'Datos Generales'!P606,IF($C$8=$F$8,'Datos Generales'!P717)))=0,"",IF($C$8=$D$8,'Datos Generales'!P495,IF($C$8=$E$8,'Datos Generales'!P606,IF($C$8=$F$8,'Datos Generales'!P717))))</f>
        <v/>
      </c>
      <c r="Q23" s="83" t="str">
        <f>IF(IF($C$8=$D$8,'Datos Generales'!Q495,IF($C$8=$E$8,'Datos Generales'!Q606,IF($C$8=$F$8,'Datos Generales'!Q717)))=0,"",IF($C$8=$D$8,'Datos Generales'!Q495,IF($C$8=$E$8,'Datos Generales'!Q606,IF($C$8=$F$8,'Datos Generales'!Q717))))</f>
        <v/>
      </c>
      <c r="R23" s="83">
        <f>IF(IF($C$8=$D$8,'Datos Generales'!R495,IF($C$8=$E$8,'Datos Generales'!R606,IF($C$8=$F$8,'Datos Generales'!R717)))=0,"",IF($C$8=$D$8,'Datos Generales'!R495,IF($C$8=$E$8,'Datos Generales'!R606,IF($C$8=$F$8,'Datos Generales'!R717))))</f>
        <v>168.73138938440076</v>
      </c>
      <c r="S23" s="83" t="str">
        <f>IF(IF($C$8=$D$8,'Datos Generales'!S495,IF($C$8=$E$8,'Datos Generales'!S606,IF($C$8=$F$8,'Datos Generales'!S717)))=0,"",IF($C$8=$D$8,'Datos Generales'!S495,IF($C$8=$E$8,'Datos Generales'!S606,IF($C$8=$F$8,'Datos Generales'!S717))))</f>
        <v/>
      </c>
      <c r="T23" s="83">
        <f>IF(IF($C$8=$D$8,'Datos Generales'!T495,IF($C$8=$E$8,'Datos Generales'!T606,IF($C$8=$F$8,'Datos Generales'!T717)))=0,"",IF($C$8=$D$8,'Datos Generales'!T495,IF($C$8=$E$8,'Datos Generales'!T606,IF($C$8=$F$8,'Datos Generales'!T717))))</f>
        <v>7.9627067018159607</v>
      </c>
      <c r="U23" s="83" t="str">
        <f>IF(IF($C$8=$D$8,'Datos Generales'!U495,IF($C$8=$E$8,'Datos Generales'!U606,IF($C$8=$F$8,'Datos Generales'!U717)))=0,"",IF($C$8=$D$8,'Datos Generales'!U495,IF($C$8=$E$8,'Datos Generales'!U606,IF($C$8=$F$8,'Datos Generales'!U717))))</f>
        <v/>
      </c>
      <c r="V23" s="83">
        <f>IF(IF($C$8=$D$8,'Datos Generales'!V495,IF($C$8=$E$8,'Datos Generales'!V606,IF($C$8=$F$8,'Datos Generales'!V717)))=0,"",IF($C$8=$D$8,'Datos Generales'!V495,IF($C$8=$E$8,'Datos Generales'!V606,IF($C$8=$F$8,'Datos Generales'!V717))))</f>
        <v>6.8718699201811342</v>
      </c>
      <c r="W23" s="83" t="str">
        <f>IF(IF($C$8=$D$8,'Datos Generales'!W495,IF($C$8=$E$8,'Datos Generales'!W606,IF($C$8=$F$8,'Datos Generales'!W717)))=0,"",IF($C$8=$D$8,'Datos Generales'!W495,IF($C$8=$E$8,'Datos Generales'!W606,IF($C$8=$F$8,'Datos Generales'!W717))))</f>
        <v/>
      </c>
      <c r="X23" s="83">
        <f>IF(IF($C$8=$D$8,'Datos Generales'!X495,IF($C$8=$E$8,'Datos Generales'!X606,IF($C$8=$F$8,'Datos Generales'!X717)))=0,"",IF($C$8=$D$8,'Datos Generales'!X495,IF($C$8=$E$8,'Datos Generales'!X606,IF($C$8=$F$8,'Datos Generales'!X717))))</f>
        <v>33.823824414419725</v>
      </c>
      <c r="Y23" s="83">
        <f>IF(IF($C$8=$D$8,'Datos Generales'!Y495,IF($C$8=$E$8,'Datos Generales'!Y606,IF($C$8=$F$8,'Datos Generales'!Y717)))=0,"",IF($C$8=$D$8,'Datos Generales'!Y495,IF($C$8=$E$8,'Datos Generales'!Y606,IF($C$8=$F$8,'Datos Generales'!Y717))))</f>
        <v>27.234233625655886</v>
      </c>
      <c r="Z23" s="83" t="str">
        <f>IF(IF($C$8=$D$8,'Datos Generales'!Z495,IF($C$8=$E$8,'Datos Generales'!Z606,IF($C$8=$F$8,'Datos Generales'!Z717)))=0,"",IF($C$8=$D$8,'Datos Generales'!Z495,IF($C$8=$E$8,'Datos Generales'!Z606,IF($C$8=$F$8,'Datos Generales'!Z717))))</f>
        <v/>
      </c>
      <c r="AA23" s="83" t="str">
        <f>IF(IF($C$8=$D$8,'Datos Generales'!AA495,IF($C$8=$E$8,'Datos Generales'!AA606,IF($C$8=$F$8,'Datos Generales'!AA717)))=0,"",IF($C$8=$D$8,'Datos Generales'!AA495,IF($C$8=$E$8,'Datos Generales'!AA606,IF($C$8=$F$8,'Datos Generales'!AA717))))</f>
        <v/>
      </c>
      <c r="AB23" s="83" t="str">
        <f>IF(IF($C$8=$D$8,'Datos Generales'!AB495,IF($C$8=$E$8,'Datos Generales'!AB606,IF($C$8=$F$8,'Datos Generales'!AB717)))=0,"",IF($C$8=$D$8,'Datos Generales'!AB495,IF($C$8=$E$8,'Datos Generales'!AB606,IF($C$8=$F$8,'Datos Generales'!AB717))))</f>
        <v/>
      </c>
      <c r="AC23" s="83" t="str">
        <f>IF(IF($C$8=$D$8,'Datos Generales'!AC495,IF($C$8=$E$8,'Datos Generales'!AC606,IF($C$8=$F$8,'Datos Generales'!AC717)))=0,"",IF($C$8=$D$8,'Datos Generales'!AC495,IF($C$8=$E$8,'Datos Generales'!AC606,IF($C$8=$F$8,'Datos Generales'!AC717))))</f>
        <v/>
      </c>
      <c r="AD23" s="83" t="str">
        <f>IF(IF($C$8=$D$8,'Datos Generales'!AD495,IF($C$8=$E$8,'Datos Generales'!AD606,IF($C$8=$F$8,'Datos Generales'!AD717)))=0,"",IF($C$8=$D$8,'Datos Generales'!AD495,IF($C$8=$E$8,'Datos Generales'!AD606,IF($C$8=$F$8,'Datos Generales'!AD717))))</f>
        <v/>
      </c>
      <c r="AE23" s="83" t="str">
        <f>IF(IF($C$8=$D$8,'Datos Generales'!AE495,IF($C$8=$E$8,'Datos Generales'!AE606,IF($C$8=$F$8,'Datos Generales'!AE717)))=0,"",IF($C$8=$D$8,'Datos Generales'!AE495,IF($C$8=$E$8,'Datos Generales'!AE606,IF($C$8=$F$8,'Datos Generales'!AE717))))</f>
        <v/>
      </c>
      <c r="AF23" s="83" t="str">
        <f>IF(IF($C$8=$D$8,'Datos Generales'!AF495,IF($C$8=$E$8,'Datos Generales'!AF606,IF($C$8=$F$8,'Datos Generales'!AF717)))=0,"",IF($C$8=$D$8,'Datos Generales'!AF495,IF($C$8=$E$8,'Datos Generales'!AF606,IF($C$8=$F$8,'Datos Generales'!AF717))))</f>
        <v/>
      </c>
      <c r="AG23" s="83" t="str">
        <f>IF(IF($C$8=$D$8,'Datos Generales'!AG495,IF($C$8=$E$8,'Datos Generales'!AG606,IF($C$8=$F$8,'Datos Generales'!AG717)))=0,"",IF($C$8=$D$8,'Datos Generales'!AG495,IF($C$8=$E$8,'Datos Generales'!AG606,IF($C$8=$F$8,'Datos Generales'!AG717))))</f>
        <v/>
      </c>
      <c r="AH23" s="83" t="str">
        <f>IF(IF($C$8=$D$8,'Datos Generales'!AH495,IF($C$8=$E$8,'Datos Generales'!AH606,IF($C$8=$F$8,'Datos Generales'!AH717)))=0,"",IF($C$8=$D$8,'Datos Generales'!AH495,IF($C$8=$E$8,'Datos Generales'!AH606,IF($C$8=$F$8,'Datos Generales'!AH717))))</f>
        <v/>
      </c>
      <c r="AI23" s="83" t="str">
        <f>IF(IF($C$8=$D$8,'Datos Generales'!AI495,IF($C$8=$E$8,'Datos Generales'!AI606,IF($C$8=$F$8,'Datos Generales'!AI717)))=0,"",IF($C$8=$D$8,'Datos Generales'!AI495,IF($C$8=$E$8,'Datos Generales'!AI606,IF($C$8=$F$8,'Datos Generales'!AI717))))</f>
        <v/>
      </c>
      <c r="AJ23" s="83" t="str">
        <f>IF(IF($C$8=$D$8,'Datos Generales'!AJ495,IF($C$8=$E$8,'Datos Generales'!AJ606,IF($C$8=$F$8,'Datos Generales'!AJ717)))=0,"",IF($C$8=$D$8,'Datos Generales'!AJ495,IF($C$8=$E$8,'Datos Generales'!AJ606,IF($C$8=$F$8,'Datos Generales'!AJ717))))</f>
        <v/>
      </c>
      <c r="AK23" s="83" t="str">
        <f>IF(IF($C$8=$D$8,'Datos Generales'!AK495,IF($C$8=$E$8,'Datos Generales'!AK606,IF($C$8=$F$8,'Datos Generales'!AK717)))=0,"",IF($C$8=$D$8,'Datos Generales'!AK495,IF($C$8=$E$8,'Datos Generales'!AK606,IF($C$8=$F$8,'Datos Generales'!AK717))))</f>
        <v/>
      </c>
      <c r="AL23" s="83" t="str">
        <f>IF(IF($C$8=$D$8,'Datos Generales'!AL495,IF($C$8=$E$8,'Datos Generales'!AL606,IF($C$8=$F$8,'Datos Generales'!AL717)))=0,"",IF($C$8=$D$8,'Datos Generales'!AL495,IF($C$8=$E$8,'Datos Generales'!AL606,IF($C$8=$F$8,'Datos Generales'!AL717))))</f>
        <v/>
      </c>
      <c r="AM23" s="83" t="str">
        <f>IF(IF($C$8=$D$8,'Datos Generales'!AM495,IF($C$8=$E$8,'Datos Generales'!AM606,IF($C$8=$F$8,'Datos Generales'!AM717)))=0,"",IF($C$8=$D$8,'Datos Generales'!AM495,IF($C$8=$E$8,'Datos Generales'!AM606,IF($C$8=$F$8,'Datos Generales'!AM717))))</f>
        <v/>
      </c>
      <c r="AN23" s="83" t="str">
        <f>IF(IF($C$8=$D$8,'Datos Generales'!AN495,IF($C$8=$E$8,'Datos Generales'!AN606,IF($C$8=$F$8,'Datos Generales'!AN717)))=0,"",IF($C$8=$D$8,'Datos Generales'!AN495,IF($C$8=$E$8,'Datos Generales'!AN606,IF($C$8=$F$8,'Datos Generales'!AN717))))</f>
        <v/>
      </c>
      <c r="AO23" s="83" t="str">
        <f>IF(IF($C$8=$D$8,'Datos Generales'!AO495,IF($C$8=$E$8,'Datos Generales'!AO606,IF($C$8=$F$8,'Datos Generales'!AO717)))=0,"",IF($C$8=$D$8,'Datos Generales'!AO495,IF($C$8=$E$8,'Datos Generales'!AO606,IF($C$8=$F$8,'Datos Generales'!AO717))))</f>
        <v/>
      </c>
      <c r="AP23" s="83" t="str">
        <f>IF(IF($C$8=$D$8,'Datos Generales'!AP495,IF($C$8=$E$8,'Datos Generales'!AP606,IF($C$8=$F$8,'Datos Generales'!AP717)))=0,"",IF($C$8=$D$8,'Datos Generales'!AP495,IF($C$8=$E$8,'Datos Generales'!AP606,IF($C$8=$F$8,'Datos Generales'!AP717))))</f>
        <v/>
      </c>
      <c r="AQ23" s="83">
        <f>IF(IF($C$8=$D$8,'Datos Generales'!AQ495,IF($C$8=$E$8,'Datos Generales'!AQ606,IF($C$8=$F$8,'Datos Generales'!AQ717)))=0,"",IF($C$8=$D$8,'Datos Generales'!AQ495,IF($C$8=$E$8,'Datos Generales'!AQ606,IF($C$8=$F$8,'Datos Generales'!AQ717))))</f>
        <v>36.907649455845835</v>
      </c>
      <c r="AS23" s="83">
        <f>IF(IF($C$8=$D$8,'Datos Generales'!AS495,IF($C$8=$E$8,'Datos Generales'!AS606,IF($C$8=$F$8,'Datos Generales'!AS717)))=0,"",IF($C$8=$D$8,'Datos Generales'!AS495,IF($C$8=$E$8,'Datos Generales'!AS606,IF($C$8=$F$8,'Datos Generales'!AS717))))</f>
        <v>32.282025607894802</v>
      </c>
      <c r="AT23" s="94">
        <f t="shared" si="0"/>
        <v>4.625623847951033</v>
      </c>
    </row>
    <row r="24" spans="2:46">
      <c r="B24" s="73" t="s">
        <v>307</v>
      </c>
      <c r="C24" s="83">
        <f>IF(IF($C$8=$D$8,'Datos Generales'!C496,IF($C$8=$E$8,'Datos Generales'!C607,IF($C$8=$F$8,'Datos Generales'!C718)))=0,"",IF($C$8=$D$8,'Datos Generales'!C496,IF($C$8=$E$8,'Datos Generales'!C607,IF($C$8=$F$8,'Datos Generales'!C718))))</f>
        <v>37.269183987210411</v>
      </c>
      <c r="D24" s="83" t="str">
        <f>IF(IF($C$8=$D$8,'Datos Generales'!D496,IF($C$8=$E$8,'Datos Generales'!D607,IF($C$8=$F$8,'Datos Generales'!D718)))=0,"",IF($C$8=$D$8,'Datos Generales'!D496,IF($C$8=$E$8,'Datos Generales'!D607,IF($C$8=$F$8,'Datos Generales'!D718))))</f>
        <v/>
      </c>
      <c r="E24" s="83">
        <f>IF(IF($C$8=$D$8,'Datos Generales'!E496,IF($C$8=$E$8,'Datos Generales'!E607,IF($C$8=$F$8,'Datos Generales'!E718)))=0,"",IF($C$8=$D$8,'Datos Generales'!E496,IF($C$8=$E$8,'Datos Generales'!E607,IF($C$8=$F$8,'Datos Generales'!E718))))</f>
        <v>64.466876117847235</v>
      </c>
      <c r="F24" s="83" t="str">
        <f>IF(IF($C$8=$D$8,'Datos Generales'!F496,IF($C$8=$E$8,'Datos Generales'!F607,IF($C$8=$F$8,'Datos Generales'!F718)))=0,"",IF($C$8=$D$8,'Datos Generales'!F496,IF($C$8=$E$8,'Datos Generales'!F607,IF($C$8=$F$8,'Datos Generales'!F718))))</f>
        <v/>
      </c>
      <c r="G24" s="83" t="str">
        <f>IF(IF($C$8=$D$8,'Datos Generales'!G496,IF($C$8=$E$8,'Datos Generales'!G607,IF($C$8=$F$8,'Datos Generales'!G718)))=0,"",IF($C$8=$D$8,'Datos Generales'!G496,IF($C$8=$E$8,'Datos Generales'!G607,IF($C$8=$F$8,'Datos Generales'!G718))))</f>
        <v/>
      </c>
      <c r="H24" s="83">
        <f>IF(IF($C$8=$D$8,'Datos Generales'!H496,IF($C$8=$E$8,'Datos Generales'!H607,IF($C$8=$F$8,'Datos Generales'!H718)))=0,"",IF($C$8=$D$8,'Datos Generales'!H496,IF($C$8=$E$8,'Datos Generales'!H607,IF($C$8=$F$8,'Datos Generales'!H718))))</f>
        <v>15.12587683798732</v>
      </c>
      <c r="I24" s="83">
        <f>IF(IF($C$8=$D$8,'Datos Generales'!I496,IF($C$8=$E$8,'Datos Generales'!I607,IF($C$8=$F$8,'Datos Generales'!I718)))=0,"",IF($C$8=$D$8,'Datos Generales'!I496,IF($C$8=$E$8,'Datos Generales'!I607,IF($C$8=$F$8,'Datos Generales'!I718))))</f>
        <v>120.87595729219073</v>
      </c>
      <c r="J24" s="83">
        <f>IF(IF($C$8=$D$8,'Datos Generales'!J496,IF($C$8=$E$8,'Datos Generales'!J607,IF($C$8=$F$8,'Datos Generales'!J718)))=0,"",IF($C$8=$D$8,'Datos Generales'!J496,IF($C$8=$E$8,'Datos Generales'!J607,IF($C$8=$F$8,'Datos Generales'!J718))))</f>
        <v>55.750485638962118</v>
      </c>
      <c r="K24" s="83" t="str">
        <f>IF(IF($C$8=$D$8,'Datos Generales'!K496,IF($C$8=$E$8,'Datos Generales'!K607,IF($C$8=$F$8,'Datos Generales'!K718)))=0,"",IF($C$8=$D$8,'Datos Generales'!K496,IF($C$8=$E$8,'Datos Generales'!K607,IF($C$8=$F$8,'Datos Generales'!K718))))</f>
        <v/>
      </c>
      <c r="L24" s="83">
        <f>IF(IF($C$8=$D$8,'Datos Generales'!L496,IF($C$8=$E$8,'Datos Generales'!L607,IF($C$8=$F$8,'Datos Generales'!L718)))=0,"",IF($C$8=$D$8,'Datos Generales'!L496,IF($C$8=$E$8,'Datos Generales'!L607,IF($C$8=$F$8,'Datos Generales'!L718))))</f>
        <v>30.182421227197349</v>
      </c>
      <c r="M24" s="83" t="str">
        <f>IF(IF($C$8=$D$8,'Datos Generales'!M496,IF($C$8=$E$8,'Datos Generales'!M607,IF($C$8=$F$8,'Datos Generales'!M718)))=0,"",IF($C$8=$D$8,'Datos Generales'!M496,IF($C$8=$E$8,'Datos Generales'!M607,IF($C$8=$F$8,'Datos Generales'!M718))))</f>
        <v/>
      </c>
      <c r="N24" s="83" t="str">
        <f>IF(IF($C$8=$D$8,'Datos Generales'!N496,IF($C$8=$E$8,'Datos Generales'!N607,IF($C$8=$F$8,'Datos Generales'!N718)))=0,"",IF($C$8=$D$8,'Datos Generales'!N496,IF($C$8=$E$8,'Datos Generales'!N607,IF($C$8=$F$8,'Datos Generales'!N718))))</f>
        <v/>
      </c>
      <c r="O24" s="83" t="str">
        <f>IF(IF($C$8=$D$8,'Datos Generales'!O496,IF($C$8=$E$8,'Datos Generales'!O607,IF($C$8=$F$8,'Datos Generales'!O718)))=0,"",IF($C$8=$D$8,'Datos Generales'!O496,IF($C$8=$E$8,'Datos Generales'!O607,IF($C$8=$F$8,'Datos Generales'!O718))))</f>
        <v/>
      </c>
      <c r="P24" s="83">
        <f>IF(IF($C$8=$D$8,'Datos Generales'!P496,IF($C$8=$E$8,'Datos Generales'!P607,IF($C$8=$F$8,'Datos Generales'!P718)))=0,"",IF($C$8=$D$8,'Datos Generales'!P496,IF($C$8=$E$8,'Datos Generales'!P607,IF($C$8=$F$8,'Datos Generales'!P718))))</f>
        <v>62.393943663925619</v>
      </c>
      <c r="Q24" s="83" t="str">
        <f>IF(IF($C$8=$D$8,'Datos Generales'!Q496,IF($C$8=$E$8,'Datos Generales'!Q607,IF($C$8=$F$8,'Datos Generales'!Q718)))=0,"",IF($C$8=$D$8,'Datos Generales'!Q496,IF($C$8=$E$8,'Datos Generales'!Q607,IF($C$8=$F$8,'Datos Generales'!Q718))))</f>
        <v/>
      </c>
      <c r="R24" s="83">
        <f>IF(IF($C$8=$D$8,'Datos Generales'!R496,IF($C$8=$E$8,'Datos Generales'!R607,IF($C$8=$F$8,'Datos Generales'!R718)))=0,"",IF($C$8=$D$8,'Datos Generales'!R496,IF($C$8=$E$8,'Datos Generales'!R607,IF($C$8=$F$8,'Datos Generales'!R718))))</f>
        <v>92.235598272619725</v>
      </c>
      <c r="S24" s="83" t="str">
        <f>IF(IF($C$8=$D$8,'Datos Generales'!S496,IF($C$8=$E$8,'Datos Generales'!S607,IF($C$8=$F$8,'Datos Generales'!S718)))=0,"",IF($C$8=$D$8,'Datos Generales'!S496,IF($C$8=$E$8,'Datos Generales'!S607,IF($C$8=$F$8,'Datos Generales'!S718))))</f>
        <v/>
      </c>
      <c r="T24" s="83">
        <f>IF(IF($C$8=$D$8,'Datos Generales'!T496,IF($C$8=$E$8,'Datos Generales'!T607,IF($C$8=$F$8,'Datos Generales'!T718)))=0,"",IF($C$8=$D$8,'Datos Generales'!T496,IF($C$8=$E$8,'Datos Generales'!T607,IF($C$8=$F$8,'Datos Generales'!T718))))</f>
        <v>32.627906771526312</v>
      </c>
      <c r="U24" s="83" t="str">
        <f>IF(IF($C$8=$D$8,'Datos Generales'!U496,IF($C$8=$E$8,'Datos Generales'!U607,IF($C$8=$F$8,'Datos Generales'!U718)))=0,"",IF($C$8=$D$8,'Datos Generales'!U496,IF($C$8=$E$8,'Datos Generales'!U607,IF($C$8=$F$8,'Datos Generales'!U718))))</f>
        <v/>
      </c>
      <c r="V24" s="83">
        <f>IF(IF($C$8=$D$8,'Datos Generales'!V496,IF($C$8=$E$8,'Datos Generales'!V607,IF($C$8=$F$8,'Datos Generales'!V718)))=0,"",IF($C$8=$D$8,'Datos Generales'!V496,IF($C$8=$E$8,'Datos Generales'!V607,IF($C$8=$F$8,'Datos Generales'!V718))))</f>
        <v>117.4936825178038</v>
      </c>
      <c r="W24" s="83" t="str">
        <f>IF(IF($C$8=$D$8,'Datos Generales'!W496,IF($C$8=$E$8,'Datos Generales'!W607,IF($C$8=$F$8,'Datos Generales'!W718)))=0,"",IF($C$8=$D$8,'Datos Generales'!W496,IF($C$8=$E$8,'Datos Generales'!W607,IF($C$8=$F$8,'Datos Generales'!W718))))</f>
        <v/>
      </c>
      <c r="X24" s="83">
        <f>IF(IF($C$8=$D$8,'Datos Generales'!X496,IF($C$8=$E$8,'Datos Generales'!X607,IF($C$8=$F$8,'Datos Generales'!X718)))=0,"",IF($C$8=$D$8,'Datos Generales'!X496,IF($C$8=$E$8,'Datos Generales'!X607,IF($C$8=$F$8,'Datos Generales'!X718))))</f>
        <v>8.085356863593363</v>
      </c>
      <c r="Y24" s="83">
        <f>IF(IF($C$8=$D$8,'Datos Generales'!Y496,IF($C$8=$E$8,'Datos Generales'!Y607,IF($C$8=$F$8,'Datos Generales'!Y718)))=0,"",IF($C$8=$D$8,'Datos Generales'!Y496,IF($C$8=$E$8,'Datos Generales'!Y607,IF($C$8=$F$8,'Datos Generales'!Y718))))</f>
        <v>26.039802785417326</v>
      </c>
      <c r="Z24" s="83" t="str">
        <f>IF(IF($C$8=$D$8,'Datos Generales'!Z496,IF($C$8=$E$8,'Datos Generales'!Z607,IF($C$8=$F$8,'Datos Generales'!Z718)))=0,"",IF($C$8=$D$8,'Datos Generales'!Z496,IF($C$8=$E$8,'Datos Generales'!Z607,IF($C$8=$F$8,'Datos Generales'!Z718))))</f>
        <v/>
      </c>
      <c r="AA24" s="83">
        <f>IF(IF($C$8=$D$8,'Datos Generales'!AA496,IF($C$8=$E$8,'Datos Generales'!AA607,IF($C$8=$F$8,'Datos Generales'!AA718)))=0,"",IF($C$8=$D$8,'Datos Generales'!AA496,IF($C$8=$E$8,'Datos Generales'!AA607,IF($C$8=$F$8,'Datos Generales'!AA718))))</f>
        <v>147.80854373579035</v>
      </c>
      <c r="AB24" s="83">
        <f>IF(IF($C$8=$D$8,'Datos Generales'!AB496,IF($C$8=$E$8,'Datos Generales'!AB607,IF($C$8=$F$8,'Datos Generales'!AB718)))=0,"",IF($C$8=$D$8,'Datos Generales'!AB496,IF($C$8=$E$8,'Datos Generales'!AB607,IF($C$8=$F$8,'Datos Generales'!AB718))))</f>
        <v>48.398256285353625</v>
      </c>
      <c r="AC24" s="83" t="str">
        <f>IF(IF($C$8=$D$8,'Datos Generales'!AC496,IF($C$8=$E$8,'Datos Generales'!AC607,IF($C$8=$F$8,'Datos Generales'!AC718)))=0,"",IF($C$8=$D$8,'Datos Generales'!AC496,IF($C$8=$E$8,'Datos Generales'!AC607,IF($C$8=$F$8,'Datos Generales'!AC718))))</f>
        <v/>
      </c>
      <c r="AD24" s="83" t="str">
        <f>IF(IF($C$8=$D$8,'Datos Generales'!AD496,IF($C$8=$E$8,'Datos Generales'!AD607,IF($C$8=$F$8,'Datos Generales'!AD718)))=0,"",IF($C$8=$D$8,'Datos Generales'!AD496,IF($C$8=$E$8,'Datos Generales'!AD607,IF($C$8=$F$8,'Datos Generales'!AD718))))</f>
        <v/>
      </c>
      <c r="AE24" s="83" t="str">
        <f>IF(IF($C$8=$D$8,'Datos Generales'!AE496,IF($C$8=$E$8,'Datos Generales'!AE607,IF($C$8=$F$8,'Datos Generales'!AE718)))=0,"",IF($C$8=$D$8,'Datos Generales'!AE496,IF($C$8=$E$8,'Datos Generales'!AE607,IF($C$8=$F$8,'Datos Generales'!AE718))))</f>
        <v/>
      </c>
      <c r="AF24" s="83" t="str">
        <f>IF(IF($C$8=$D$8,'Datos Generales'!AF496,IF($C$8=$E$8,'Datos Generales'!AF607,IF($C$8=$F$8,'Datos Generales'!AF718)))=0,"",IF($C$8=$D$8,'Datos Generales'!AF496,IF($C$8=$E$8,'Datos Generales'!AF607,IF($C$8=$F$8,'Datos Generales'!AF718))))</f>
        <v/>
      </c>
      <c r="AG24" s="83" t="str">
        <f>IF(IF($C$8=$D$8,'Datos Generales'!AG496,IF($C$8=$E$8,'Datos Generales'!AG607,IF($C$8=$F$8,'Datos Generales'!AG718)))=0,"",IF($C$8=$D$8,'Datos Generales'!AG496,IF($C$8=$E$8,'Datos Generales'!AG607,IF($C$8=$F$8,'Datos Generales'!AG718))))</f>
        <v/>
      </c>
      <c r="AH24" s="83" t="str">
        <f>IF(IF($C$8=$D$8,'Datos Generales'!AH496,IF($C$8=$E$8,'Datos Generales'!AH607,IF($C$8=$F$8,'Datos Generales'!AH718)))=0,"",IF($C$8=$D$8,'Datos Generales'!AH496,IF($C$8=$E$8,'Datos Generales'!AH607,IF($C$8=$F$8,'Datos Generales'!AH718))))</f>
        <v/>
      </c>
      <c r="AI24" s="83" t="str">
        <f>IF(IF($C$8=$D$8,'Datos Generales'!AI496,IF($C$8=$E$8,'Datos Generales'!AI607,IF($C$8=$F$8,'Datos Generales'!AI718)))=0,"",IF($C$8=$D$8,'Datos Generales'!AI496,IF($C$8=$E$8,'Datos Generales'!AI607,IF($C$8=$F$8,'Datos Generales'!AI718))))</f>
        <v/>
      </c>
      <c r="AJ24" s="83" t="str">
        <f>IF(IF($C$8=$D$8,'Datos Generales'!AJ496,IF($C$8=$E$8,'Datos Generales'!AJ607,IF($C$8=$F$8,'Datos Generales'!AJ718)))=0,"",IF($C$8=$D$8,'Datos Generales'!AJ496,IF($C$8=$E$8,'Datos Generales'!AJ607,IF($C$8=$F$8,'Datos Generales'!AJ718))))</f>
        <v/>
      </c>
      <c r="AK24" s="83" t="str">
        <f>IF(IF($C$8=$D$8,'Datos Generales'!AK496,IF($C$8=$E$8,'Datos Generales'!AK607,IF($C$8=$F$8,'Datos Generales'!AK718)))=0,"",IF($C$8=$D$8,'Datos Generales'!AK496,IF($C$8=$E$8,'Datos Generales'!AK607,IF($C$8=$F$8,'Datos Generales'!AK718))))</f>
        <v/>
      </c>
      <c r="AL24" s="83" t="str">
        <f>IF(IF($C$8=$D$8,'Datos Generales'!AL496,IF($C$8=$E$8,'Datos Generales'!AL607,IF($C$8=$F$8,'Datos Generales'!AL718)))=0,"",IF($C$8=$D$8,'Datos Generales'!AL496,IF($C$8=$E$8,'Datos Generales'!AL607,IF($C$8=$F$8,'Datos Generales'!AL718))))</f>
        <v/>
      </c>
      <c r="AM24" s="83" t="str">
        <f>IF(IF($C$8=$D$8,'Datos Generales'!AM496,IF($C$8=$E$8,'Datos Generales'!AM607,IF($C$8=$F$8,'Datos Generales'!AM718)))=0,"",IF($C$8=$D$8,'Datos Generales'!AM496,IF($C$8=$E$8,'Datos Generales'!AM607,IF($C$8=$F$8,'Datos Generales'!AM718))))</f>
        <v/>
      </c>
      <c r="AN24" s="83" t="str">
        <f>IF(IF($C$8=$D$8,'Datos Generales'!AN496,IF($C$8=$E$8,'Datos Generales'!AN607,IF($C$8=$F$8,'Datos Generales'!AN718)))=0,"",IF($C$8=$D$8,'Datos Generales'!AN496,IF($C$8=$E$8,'Datos Generales'!AN607,IF($C$8=$F$8,'Datos Generales'!AN718))))</f>
        <v/>
      </c>
      <c r="AO24" s="83" t="str">
        <f>IF(IF($C$8=$D$8,'Datos Generales'!AO496,IF($C$8=$E$8,'Datos Generales'!AO607,IF($C$8=$F$8,'Datos Generales'!AO718)))=0,"",IF($C$8=$D$8,'Datos Generales'!AO496,IF($C$8=$E$8,'Datos Generales'!AO607,IF($C$8=$F$8,'Datos Generales'!AO718))))</f>
        <v/>
      </c>
      <c r="AP24" s="83" t="str">
        <f>IF(IF($C$8=$D$8,'Datos Generales'!AP496,IF($C$8=$E$8,'Datos Generales'!AP607,IF($C$8=$F$8,'Datos Generales'!AP718)))=0,"",IF($C$8=$D$8,'Datos Generales'!AP496,IF($C$8=$E$8,'Datos Generales'!AP607,IF($C$8=$F$8,'Datos Generales'!AP718))))</f>
        <v/>
      </c>
      <c r="AQ24" s="83">
        <f>IF(IF($C$8=$D$8,'Datos Generales'!AQ496,IF($C$8=$E$8,'Datos Generales'!AQ607,IF($C$8=$F$8,'Datos Generales'!AQ718)))=0,"",IF($C$8=$D$8,'Datos Generales'!AQ496,IF($C$8=$E$8,'Datos Generales'!AQ607,IF($C$8=$F$8,'Datos Generales'!AQ718))))</f>
        <v>48.151891323013643</v>
      </c>
      <c r="AS24" s="83">
        <f>IF(IF($C$8=$D$8,'Datos Generales'!AS496,IF($C$8=$E$8,'Datos Generales'!AS607,IF($C$8=$F$8,'Datos Generales'!AS718)))=0,"",IF($C$8=$D$8,'Datos Generales'!AS496,IF($C$8=$E$8,'Datos Generales'!AS607,IF($C$8=$F$8,'Datos Generales'!AS718))))</f>
        <v>35.647954043626498</v>
      </c>
      <c r="AT24" s="94">
        <f t="shared" si="0"/>
        <v>12.503937279387145</v>
      </c>
    </row>
    <row r="25" spans="2:46">
      <c r="B25" s="73" t="s">
        <v>308</v>
      </c>
      <c r="C25" s="83">
        <f>IF(IF($C$8=$D$8,'Datos Generales'!C497,IF($C$8=$E$8,'Datos Generales'!C608,IF($C$8=$F$8,'Datos Generales'!C719)))=0,"",IF($C$8=$D$8,'Datos Generales'!C497,IF($C$8=$E$8,'Datos Generales'!C608,IF($C$8=$F$8,'Datos Generales'!C719))))</f>
        <v>34.458208469658459</v>
      </c>
      <c r="D25" s="83" t="str">
        <f>IF(IF($C$8=$D$8,'Datos Generales'!D497,IF($C$8=$E$8,'Datos Generales'!D608,IF($C$8=$F$8,'Datos Generales'!D719)))=0,"",IF($C$8=$D$8,'Datos Generales'!D497,IF($C$8=$E$8,'Datos Generales'!D608,IF($C$8=$F$8,'Datos Generales'!D719))))</f>
        <v/>
      </c>
      <c r="E25" s="83">
        <f>IF(IF($C$8=$D$8,'Datos Generales'!E497,IF($C$8=$E$8,'Datos Generales'!E608,IF($C$8=$F$8,'Datos Generales'!E719)))=0,"",IF($C$8=$D$8,'Datos Generales'!E497,IF($C$8=$E$8,'Datos Generales'!E608,IF($C$8=$F$8,'Datos Generales'!E719))))</f>
        <v>18.931537654238774</v>
      </c>
      <c r="F25" s="83" t="str">
        <f>IF(IF($C$8=$D$8,'Datos Generales'!F497,IF($C$8=$E$8,'Datos Generales'!F608,IF($C$8=$F$8,'Datos Generales'!F719)))=0,"",IF($C$8=$D$8,'Datos Generales'!F497,IF($C$8=$E$8,'Datos Generales'!F608,IF($C$8=$F$8,'Datos Generales'!F719))))</f>
        <v/>
      </c>
      <c r="G25" s="83" t="str">
        <f>IF(IF($C$8=$D$8,'Datos Generales'!G497,IF($C$8=$E$8,'Datos Generales'!G608,IF($C$8=$F$8,'Datos Generales'!G719)))=0,"",IF($C$8=$D$8,'Datos Generales'!G497,IF($C$8=$E$8,'Datos Generales'!G608,IF($C$8=$F$8,'Datos Generales'!G719))))</f>
        <v/>
      </c>
      <c r="H25" s="83">
        <f>IF(IF($C$8=$D$8,'Datos Generales'!H497,IF($C$8=$E$8,'Datos Generales'!H608,IF($C$8=$F$8,'Datos Generales'!H719)))=0,"",IF($C$8=$D$8,'Datos Generales'!H497,IF($C$8=$E$8,'Datos Generales'!H608,IF($C$8=$F$8,'Datos Generales'!H719))))</f>
        <v>36.819012259550163</v>
      </c>
      <c r="I25" s="83">
        <f>IF(IF($C$8=$D$8,'Datos Generales'!I497,IF($C$8=$E$8,'Datos Generales'!I608,IF($C$8=$F$8,'Datos Generales'!I719)))=0,"",IF($C$8=$D$8,'Datos Generales'!I497,IF($C$8=$E$8,'Datos Generales'!I608,IF($C$8=$F$8,'Datos Generales'!I719))))</f>
        <v>-177.14244811825961</v>
      </c>
      <c r="J25" s="83">
        <f>IF(IF($C$8=$D$8,'Datos Generales'!J497,IF($C$8=$E$8,'Datos Generales'!J608,IF($C$8=$F$8,'Datos Generales'!J719)))=0,"",IF($C$8=$D$8,'Datos Generales'!J497,IF($C$8=$E$8,'Datos Generales'!J608,IF($C$8=$F$8,'Datos Generales'!J719))))</f>
        <v>24.155561998962703</v>
      </c>
      <c r="K25" s="83" t="str">
        <f>IF(IF($C$8=$D$8,'Datos Generales'!K497,IF($C$8=$E$8,'Datos Generales'!K608,IF($C$8=$F$8,'Datos Generales'!K719)))=0,"",IF($C$8=$D$8,'Datos Generales'!K497,IF($C$8=$E$8,'Datos Generales'!K608,IF($C$8=$F$8,'Datos Generales'!K719))))</f>
        <v/>
      </c>
      <c r="L25" s="83" t="str">
        <f>IF(IF($C$8=$D$8,'Datos Generales'!L497,IF($C$8=$E$8,'Datos Generales'!L608,IF($C$8=$F$8,'Datos Generales'!L719)))=0,"",IF($C$8=$D$8,'Datos Generales'!L497,IF($C$8=$E$8,'Datos Generales'!L608,IF($C$8=$F$8,'Datos Generales'!L719))))</f>
        <v/>
      </c>
      <c r="M25" s="83" t="str">
        <f>IF(IF($C$8=$D$8,'Datos Generales'!M497,IF($C$8=$E$8,'Datos Generales'!M608,IF($C$8=$F$8,'Datos Generales'!M719)))=0,"",IF($C$8=$D$8,'Datos Generales'!M497,IF($C$8=$E$8,'Datos Generales'!M608,IF($C$8=$F$8,'Datos Generales'!M719))))</f>
        <v/>
      </c>
      <c r="N25" s="83" t="str">
        <f>IF(IF($C$8=$D$8,'Datos Generales'!N497,IF($C$8=$E$8,'Datos Generales'!N608,IF($C$8=$F$8,'Datos Generales'!N719)))=0,"",IF($C$8=$D$8,'Datos Generales'!N497,IF($C$8=$E$8,'Datos Generales'!N608,IF($C$8=$F$8,'Datos Generales'!N719))))</f>
        <v/>
      </c>
      <c r="O25" s="83" t="str">
        <f>IF(IF($C$8=$D$8,'Datos Generales'!O497,IF($C$8=$E$8,'Datos Generales'!O608,IF($C$8=$F$8,'Datos Generales'!O719)))=0,"",IF($C$8=$D$8,'Datos Generales'!O497,IF($C$8=$E$8,'Datos Generales'!O608,IF($C$8=$F$8,'Datos Generales'!O719))))</f>
        <v/>
      </c>
      <c r="P25" s="83">
        <f>IF(IF($C$8=$D$8,'Datos Generales'!P497,IF($C$8=$E$8,'Datos Generales'!P608,IF($C$8=$F$8,'Datos Generales'!P719)))=0,"",IF($C$8=$D$8,'Datos Generales'!P497,IF($C$8=$E$8,'Datos Generales'!P608,IF($C$8=$F$8,'Datos Generales'!P719))))</f>
        <v>22.698222900259761</v>
      </c>
      <c r="Q25" s="83" t="str">
        <f>IF(IF($C$8=$D$8,'Datos Generales'!Q497,IF($C$8=$E$8,'Datos Generales'!Q608,IF($C$8=$F$8,'Datos Generales'!Q719)))=0,"",IF($C$8=$D$8,'Datos Generales'!Q497,IF($C$8=$E$8,'Datos Generales'!Q608,IF($C$8=$F$8,'Datos Generales'!Q719))))</f>
        <v/>
      </c>
      <c r="R25" s="83">
        <f>IF(IF($C$8=$D$8,'Datos Generales'!R497,IF($C$8=$E$8,'Datos Generales'!R608,IF($C$8=$F$8,'Datos Generales'!R719)))=0,"",IF($C$8=$D$8,'Datos Generales'!R497,IF($C$8=$E$8,'Datos Generales'!R608,IF($C$8=$F$8,'Datos Generales'!R719))))</f>
        <v>29.726487162487945</v>
      </c>
      <c r="S25" s="83" t="str">
        <f>IF(IF($C$8=$D$8,'Datos Generales'!S497,IF($C$8=$E$8,'Datos Generales'!S608,IF($C$8=$F$8,'Datos Generales'!S719)))=0,"",IF($C$8=$D$8,'Datos Generales'!S497,IF($C$8=$E$8,'Datos Generales'!S608,IF($C$8=$F$8,'Datos Generales'!S719))))</f>
        <v/>
      </c>
      <c r="T25" s="83">
        <f>IF(IF($C$8=$D$8,'Datos Generales'!T497,IF($C$8=$E$8,'Datos Generales'!T608,IF($C$8=$F$8,'Datos Generales'!T719)))=0,"",IF($C$8=$D$8,'Datos Generales'!T497,IF($C$8=$E$8,'Datos Generales'!T608,IF($C$8=$F$8,'Datos Generales'!T719))))</f>
        <v>15.097341046932167</v>
      </c>
      <c r="U25" s="83" t="str">
        <f>IF(IF($C$8=$D$8,'Datos Generales'!U497,IF($C$8=$E$8,'Datos Generales'!U608,IF($C$8=$F$8,'Datos Generales'!U719)))=0,"",IF($C$8=$D$8,'Datos Generales'!U497,IF($C$8=$E$8,'Datos Generales'!U608,IF($C$8=$F$8,'Datos Generales'!U719))))</f>
        <v/>
      </c>
      <c r="V25" s="83">
        <f>IF(IF($C$8=$D$8,'Datos Generales'!V497,IF($C$8=$E$8,'Datos Generales'!V608,IF($C$8=$F$8,'Datos Generales'!V719)))=0,"",IF($C$8=$D$8,'Datos Generales'!V497,IF($C$8=$E$8,'Datos Generales'!V608,IF($C$8=$F$8,'Datos Generales'!V719))))</f>
        <v>26.882395561075263</v>
      </c>
      <c r="W25" s="83" t="str">
        <f>IF(IF($C$8=$D$8,'Datos Generales'!W497,IF($C$8=$E$8,'Datos Generales'!W608,IF($C$8=$F$8,'Datos Generales'!W719)))=0,"",IF($C$8=$D$8,'Datos Generales'!W497,IF($C$8=$E$8,'Datos Generales'!W608,IF($C$8=$F$8,'Datos Generales'!W719))))</f>
        <v/>
      </c>
      <c r="X25" s="83">
        <f>IF(IF($C$8=$D$8,'Datos Generales'!X497,IF($C$8=$E$8,'Datos Generales'!X608,IF($C$8=$F$8,'Datos Generales'!X719)))=0,"",IF($C$8=$D$8,'Datos Generales'!X497,IF($C$8=$E$8,'Datos Generales'!X608,IF($C$8=$F$8,'Datos Generales'!X719))))</f>
        <v>15.962548945886713</v>
      </c>
      <c r="Y25" s="83">
        <f>IF(IF($C$8=$D$8,'Datos Generales'!Y497,IF($C$8=$E$8,'Datos Generales'!Y608,IF($C$8=$F$8,'Datos Generales'!Y719)))=0,"",IF($C$8=$D$8,'Datos Generales'!Y497,IF($C$8=$E$8,'Datos Generales'!Y608,IF($C$8=$F$8,'Datos Generales'!Y719))))</f>
        <v>213.77988049854909</v>
      </c>
      <c r="Z25" s="83" t="str">
        <f>IF(IF($C$8=$D$8,'Datos Generales'!Z497,IF($C$8=$E$8,'Datos Generales'!Z608,IF($C$8=$F$8,'Datos Generales'!Z719)))=0,"",IF($C$8=$D$8,'Datos Generales'!Z497,IF($C$8=$E$8,'Datos Generales'!Z608,IF($C$8=$F$8,'Datos Generales'!Z719))))</f>
        <v/>
      </c>
      <c r="AA25" s="83" t="str">
        <f>IF(IF($C$8=$D$8,'Datos Generales'!AA497,IF($C$8=$E$8,'Datos Generales'!AA608,IF($C$8=$F$8,'Datos Generales'!AA719)))=0,"",IF($C$8=$D$8,'Datos Generales'!AA497,IF($C$8=$E$8,'Datos Generales'!AA608,IF($C$8=$F$8,'Datos Generales'!AA719))))</f>
        <v/>
      </c>
      <c r="AB25" s="83">
        <f>IF(IF($C$8=$D$8,'Datos Generales'!AB497,IF($C$8=$E$8,'Datos Generales'!AB608,IF($C$8=$F$8,'Datos Generales'!AB719)))=0,"",IF($C$8=$D$8,'Datos Generales'!AB497,IF($C$8=$E$8,'Datos Generales'!AB608,IF($C$8=$F$8,'Datos Generales'!AB719))))</f>
        <v>19906.851697686863</v>
      </c>
      <c r="AC25" s="83" t="str">
        <f>IF(IF($C$8=$D$8,'Datos Generales'!AC497,IF($C$8=$E$8,'Datos Generales'!AC608,IF($C$8=$F$8,'Datos Generales'!AC719)))=0,"",IF($C$8=$D$8,'Datos Generales'!AC497,IF($C$8=$E$8,'Datos Generales'!AC608,IF($C$8=$F$8,'Datos Generales'!AC719))))</f>
        <v/>
      </c>
      <c r="AD25" s="83" t="str">
        <f>IF(IF($C$8=$D$8,'Datos Generales'!AD497,IF($C$8=$E$8,'Datos Generales'!AD608,IF($C$8=$F$8,'Datos Generales'!AD719)))=0,"",IF($C$8=$D$8,'Datos Generales'!AD497,IF($C$8=$E$8,'Datos Generales'!AD608,IF($C$8=$F$8,'Datos Generales'!AD719))))</f>
        <v/>
      </c>
      <c r="AE25" s="83" t="str">
        <f>IF(IF($C$8=$D$8,'Datos Generales'!AE497,IF($C$8=$E$8,'Datos Generales'!AE608,IF($C$8=$F$8,'Datos Generales'!AE719)))=0,"",IF($C$8=$D$8,'Datos Generales'!AE497,IF($C$8=$E$8,'Datos Generales'!AE608,IF($C$8=$F$8,'Datos Generales'!AE719))))</f>
        <v/>
      </c>
      <c r="AF25" s="83" t="str">
        <f>IF(IF($C$8=$D$8,'Datos Generales'!AF497,IF($C$8=$E$8,'Datos Generales'!AF608,IF($C$8=$F$8,'Datos Generales'!AF719)))=0,"",IF($C$8=$D$8,'Datos Generales'!AF497,IF($C$8=$E$8,'Datos Generales'!AF608,IF($C$8=$F$8,'Datos Generales'!AF719))))</f>
        <v/>
      </c>
      <c r="AG25" s="83" t="str">
        <f>IF(IF($C$8=$D$8,'Datos Generales'!AG497,IF($C$8=$E$8,'Datos Generales'!AG608,IF($C$8=$F$8,'Datos Generales'!AG719)))=0,"",IF($C$8=$D$8,'Datos Generales'!AG497,IF($C$8=$E$8,'Datos Generales'!AG608,IF($C$8=$F$8,'Datos Generales'!AG719))))</f>
        <v/>
      </c>
      <c r="AH25" s="83" t="str">
        <f>IF(IF($C$8=$D$8,'Datos Generales'!AH497,IF($C$8=$E$8,'Datos Generales'!AH608,IF($C$8=$F$8,'Datos Generales'!AH719)))=0,"",IF($C$8=$D$8,'Datos Generales'!AH497,IF($C$8=$E$8,'Datos Generales'!AH608,IF($C$8=$F$8,'Datos Generales'!AH719))))</f>
        <v/>
      </c>
      <c r="AI25" s="83" t="str">
        <f>IF(IF($C$8=$D$8,'Datos Generales'!AI497,IF($C$8=$E$8,'Datos Generales'!AI608,IF($C$8=$F$8,'Datos Generales'!AI719)))=0,"",IF($C$8=$D$8,'Datos Generales'!AI497,IF($C$8=$E$8,'Datos Generales'!AI608,IF($C$8=$F$8,'Datos Generales'!AI719))))</f>
        <v/>
      </c>
      <c r="AJ25" s="83" t="str">
        <f>IF(IF($C$8=$D$8,'Datos Generales'!AJ497,IF($C$8=$E$8,'Datos Generales'!AJ608,IF($C$8=$F$8,'Datos Generales'!AJ719)))=0,"",IF($C$8=$D$8,'Datos Generales'!AJ497,IF($C$8=$E$8,'Datos Generales'!AJ608,IF($C$8=$F$8,'Datos Generales'!AJ719))))</f>
        <v/>
      </c>
      <c r="AK25" s="83" t="str">
        <f>IF(IF($C$8=$D$8,'Datos Generales'!AK497,IF($C$8=$E$8,'Datos Generales'!AK608,IF($C$8=$F$8,'Datos Generales'!AK719)))=0,"",IF($C$8=$D$8,'Datos Generales'!AK497,IF($C$8=$E$8,'Datos Generales'!AK608,IF($C$8=$F$8,'Datos Generales'!AK719))))</f>
        <v/>
      </c>
      <c r="AL25" s="83" t="str">
        <f>IF(IF($C$8=$D$8,'Datos Generales'!AL497,IF($C$8=$E$8,'Datos Generales'!AL608,IF($C$8=$F$8,'Datos Generales'!AL719)))=0,"",IF($C$8=$D$8,'Datos Generales'!AL497,IF($C$8=$E$8,'Datos Generales'!AL608,IF($C$8=$F$8,'Datos Generales'!AL719))))</f>
        <v/>
      </c>
      <c r="AM25" s="83" t="str">
        <f>IF(IF($C$8=$D$8,'Datos Generales'!AM497,IF($C$8=$E$8,'Datos Generales'!AM608,IF($C$8=$F$8,'Datos Generales'!AM719)))=0,"",IF($C$8=$D$8,'Datos Generales'!AM497,IF($C$8=$E$8,'Datos Generales'!AM608,IF($C$8=$F$8,'Datos Generales'!AM719))))</f>
        <v/>
      </c>
      <c r="AN25" s="83" t="str">
        <f>IF(IF($C$8=$D$8,'Datos Generales'!AN497,IF($C$8=$E$8,'Datos Generales'!AN608,IF($C$8=$F$8,'Datos Generales'!AN719)))=0,"",IF($C$8=$D$8,'Datos Generales'!AN497,IF($C$8=$E$8,'Datos Generales'!AN608,IF($C$8=$F$8,'Datos Generales'!AN719))))</f>
        <v/>
      </c>
      <c r="AO25" s="83" t="str">
        <f>IF(IF($C$8=$D$8,'Datos Generales'!AO497,IF($C$8=$E$8,'Datos Generales'!AO608,IF($C$8=$F$8,'Datos Generales'!AO719)))=0,"",IF($C$8=$D$8,'Datos Generales'!AO497,IF($C$8=$E$8,'Datos Generales'!AO608,IF($C$8=$F$8,'Datos Generales'!AO719))))</f>
        <v/>
      </c>
      <c r="AP25" s="83" t="str">
        <f>IF(IF($C$8=$D$8,'Datos Generales'!AP497,IF($C$8=$E$8,'Datos Generales'!AP608,IF($C$8=$F$8,'Datos Generales'!AP719)))=0,"",IF($C$8=$D$8,'Datos Generales'!AP497,IF($C$8=$E$8,'Datos Generales'!AP608,IF($C$8=$F$8,'Datos Generales'!AP719))))</f>
        <v/>
      </c>
      <c r="AQ25" s="83">
        <f>IF(IF($C$8=$D$8,'Datos Generales'!AQ497,IF($C$8=$E$8,'Datos Generales'!AQ608,IF($C$8=$F$8,'Datos Generales'!AQ719)))=0,"",IF($C$8=$D$8,'Datos Generales'!AQ497,IF($C$8=$E$8,'Datos Generales'!AQ608,IF($C$8=$F$8,'Datos Generales'!AQ719))))</f>
        <v>145.5521458962418</v>
      </c>
      <c r="AS25" s="83">
        <f>IF(IF($C$8=$D$8,'Datos Generales'!AS497,IF($C$8=$E$8,'Datos Generales'!AS608,IF($C$8=$F$8,'Datos Generales'!AS719)))=0,"",IF($C$8=$D$8,'Datos Generales'!AS497,IF($C$8=$E$8,'Datos Generales'!AS608,IF($C$8=$F$8,'Datos Generales'!AS719))))</f>
        <v>14.3340300607399</v>
      </c>
      <c r="AT25" s="94">
        <f t="shared" si="0"/>
        <v>131.21811583550189</v>
      </c>
    </row>
    <row r="26" spans="2:46">
      <c r="B26" s="73" t="s">
        <v>309</v>
      </c>
      <c r="C26" s="83">
        <f>IF(IF($C$8=$D$8,'Datos Generales'!C498,IF($C$8=$E$8,'Datos Generales'!C609,IF($C$8=$F$8,'Datos Generales'!C720)))=0,"",IF($C$8=$D$8,'Datos Generales'!C498,IF($C$8=$E$8,'Datos Generales'!C609,IF($C$8=$F$8,'Datos Generales'!C720))))</f>
        <v>5.9086557069811976</v>
      </c>
      <c r="D26" s="83" t="str">
        <f>IF(IF($C$8=$D$8,'Datos Generales'!D498,IF($C$8=$E$8,'Datos Generales'!D609,IF($C$8=$F$8,'Datos Generales'!D720)))=0,"",IF($C$8=$D$8,'Datos Generales'!D498,IF($C$8=$E$8,'Datos Generales'!D609,IF($C$8=$F$8,'Datos Generales'!D720))))</f>
        <v/>
      </c>
      <c r="E26" s="83">
        <f>IF(IF($C$8=$D$8,'Datos Generales'!E498,IF($C$8=$E$8,'Datos Generales'!E609,IF($C$8=$F$8,'Datos Generales'!E720)))=0,"",IF($C$8=$D$8,'Datos Generales'!E498,IF($C$8=$E$8,'Datos Generales'!E609,IF($C$8=$F$8,'Datos Generales'!E720))))</f>
        <v>17.474571110153185</v>
      </c>
      <c r="F26" s="83" t="str">
        <f>IF(IF($C$8=$D$8,'Datos Generales'!F498,IF($C$8=$E$8,'Datos Generales'!F609,IF($C$8=$F$8,'Datos Generales'!F720)))=0,"",IF($C$8=$D$8,'Datos Generales'!F498,IF($C$8=$E$8,'Datos Generales'!F609,IF($C$8=$F$8,'Datos Generales'!F720))))</f>
        <v/>
      </c>
      <c r="G26" s="83" t="str">
        <f>IF(IF($C$8=$D$8,'Datos Generales'!G498,IF($C$8=$E$8,'Datos Generales'!G609,IF($C$8=$F$8,'Datos Generales'!G720)))=0,"",IF($C$8=$D$8,'Datos Generales'!G498,IF($C$8=$E$8,'Datos Generales'!G609,IF($C$8=$F$8,'Datos Generales'!G720))))</f>
        <v/>
      </c>
      <c r="H26" s="83">
        <f>IF(IF($C$8=$D$8,'Datos Generales'!H498,IF($C$8=$E$8,'Datos Generales'!H609,IF($C$8=$F$8,'Datos Generales'!H720)))=0,"",IF($C$8=$D$8,'Datos Generales'!H498,IF($C$8=$E$8,'Datos Generales'!H609,IF($C$8=$F$8,'Datos Generales'!H720))))</f>
        <v>-37.240704500978474</v>
      </c>
      <c r="I26" s="83">
        <f>IF(IF($C$8=$D$8,'Datos Generales'!I498,IF($C$8=$E$8,'Datos Generales'!I609,IF($C$8=$F$8,'Datos Generales'!I720)))=0,"",IF($C$8=$D$8,'Datos Generales'!I498,IF($C$8=$E$8,'Datos Generales'!I609,IF($C$8=$F$8,'Datos Generales'!I720))))</f>
        <v>607.14267685053835</v>
      </c>
      <c r="J26" s="83">
        <f>IF(IF($C$8=$D$8,'Datos Generales'!J498,IF($C$8=$E$8,'Datos Generales'!J609,IF($C$8=$F$8,'Datos Generales'!J720)))=0,"",IF($C$8=$D$8,'Datos Generales'!J498,IF($C$8=$E$8,'Datos Generales'!J609,IF($C$8=$F$8,'Datos Generales'!J720))))</f>
        <v>52.626992593037755</v>
      </c>
      <c r="K26" s="83" t="str">
        <f>IF(IF($C$8=$D$8,'Datos Generales'!K498,IF($C$8=$E$8,'Datos Generales'!K609,IF($C$8=$F$8,'Datos Generales'!K720)))=0,"",IF($C$8=$D$8,'Datos Generales'!K498,IF($C$8=$E$8,'Datos Generales'!K609,IF($C$8=$F$8,'Datos Generales'!K720))))</f>
        <v/>
      </c>
      <c r="L26" s="83" t="str">
        <f>IF(IF($C$8=$D$8,'Datos Generales'!L498,IF($C$8=$E$8,'Datos Generales'!L609,IF($C$8=$F$8,'Datos Generales'!L720)))=0,"",IF($C$8=$D$8,'Datos Generales'!L498,IF($C$8=$E$8,'Datos Generales'!L609,IF($C$8=$F$8,'Datos Generales'!L720))))</f>
        <v/>
      </c>
      <c r="M26" s="83" t="str">
        <f>IF(IF($C$8=$D$8,'Datos Generales'!M498,IF($C$8=$E$8,'Datos Generales'!M609,IF($C$8=$F$8,'Datos Generales'!M720)))=0,"",IF($C$8=$D$8,'Datos Generales'!M498,IF($C$8=$E$8,'Datos Generales'!M609,IF($C$8=$F$8,'Datos Generales'!M720))))</f>
        <v/>
      </c>
      <c r="N26" s="83" t="str">
        <f>IF(IF($C$8=$D$8,'Datos Generales'!N498,IF($C$8=$E$8,'Datos Generales'!N609,IF($C$8=$F$8,'Datos Generales'!N720)))=0,"",IF($C$8=$D$8,'Datos Generales'!N498,IF($C$8=$E$8,'Datos Generales'!N609,IF($C$8=$F$8,'Datos Generales'!N720))))</f>
        <v/>
      </c>
      <c r="O26" s="83" t="str">
        <f>IF(IF($C$8=$D$8,'Datos Generales'!O498,IF($C$8=$E$8,'Datos Generales'!O609,IF($C$8=$F$8,'Datos Generales'!O720)))=0,"",IF($C$8=$D$8,'Datos Generales'!O498,IF($C$8=$E$8,'Datos Generales'!O609,IF($C$8=$F$8,'Datos Generales'!O720))))</f>
        <v/>
      </c>
      <c r="P26" s="83">
        <f>IF(IF($C$8=$D$8,'Datos Generales'!P498,IF($C$8=$E$8,'Datos Generales'!P609,IF($C$8=$F$8,'Datos Generales'!P720)))=0,"",IF($C$8=$D$8,'Datos Generales'!P498,IF($C$8=$E$8,'Datos Generales'!P609,IF($C$8=$F$8,'Datos Generales'!P720))))</f>
        <v>50.385134720432092</v>
      </c>
      <c r="Q26" s="83" t="str">
        <f>IF(IF($C$8=$D$8,'Datos Generales'!Q498,IF($C$8=$E$8,'Datos Generales'!Q609,IF($C$8=$F$8,'Datos Generales'!Q720)))=0,"",IF($C$8=$D$8,'Datos Generales'!Q498,IF($C$8=$E$8,'Datos Generales'!Q609,IF($C$8=$F$8,'Datos Generales'!Q720))))</f>
        <v/>
      </c>
      <c r="R26" s="83">
        <f>IF(IF($C$8=$D$8,'Datos Generales'!R498,IF($C$8=$E$8,'Datos Generales'!R609,IF($C$8=$F$8,'Datos Generales'!R720)))=0,"",IF($C$8=$D$8,'Datos Generales'!R498,IF($C$8=$E$8,'Datos Generales'!R609,IF($C$8=$F$8,'Datos Generales'!R720))))</f>
        <v>13.715873330876308</v>
      </c>
      <c r="S26" s="83" t="str">
        <f>IF(IF($C$8=$D$8,'Datos Generales'!S498,IF($C$8=$E$8,'Datos Generales'!S609,IF($C$8=$F$8,'Datos Generales'!S720)))=0,"",IF($C$8=$D$8,'Datos Generales'!S498,IF($C$8=$E$8,'Datos Generales'!S609,IF($C$8=$F$8,'Datos Generales'!S720))))</f>
        <v/>
      </c>
      <c r="T26" s="83">
        <f>IF(IF($C$8=$D$8,'Datos Generales'!T498,IF($C$8=$E$8,'Datos Generales'!T609,IF($C$8=$F$8,'Datos Generales'!T720)))=0,"",IF($C$8=$D$8,'Datos Generales'!T498,IF($C$8=$E$8,'Datos Generales'!T609,IF($C$8=$F$8,'Datos Generales'!T720))))</f>
        <v>23.272552783109404</v>
      </c>
      <c r="U26" s="83" t="str">
        <f>IF(IF($C$8=$D$8,'Datos Generales'!U498,IF($C$8=$E$8,'Datos Generales'!U609,IF($C$8=$F$8,'Datos Generales'!U720)))=0,"",IF($C$8=$D$8,'Datos Generales'!U498,IF($C$8=$E$8,'Datos Generales'!U609,IF($C$8=$F$8,'Datos Generales'!U720))))</f>
        <v/>
      </c>
      <c r="V26" s="83">
        <f>IF(IF($C$8=$D$8,'Datos Generales'!V498,IF($C$8=$E$8,'Datos Generales'!V609,IF($C$8=$F$8,'Datos Generales'!V720)))=0,"",IF($C$8=$D$8,'Datos Generales'!V498,IF($C$8=$E$8,'Datos Generales'!V609,IF($C$8=$F$8,'Datos Generales'!V720))))</f>
        <v>-50.479920452931268</v>
      </c>
      <c r="W26" s="83" t="str">
        <f>IF(IF($C$8=$D$8,'Datos Generales'!W498,IF($C$8=$E$8,'Datos Generales'!W609,IF($C$8=$F$8,'Datos Generales'!W720)))=0,"",IF($C$8=$D$8,'Datos Generales'!W498,IF($C$8=$E$8,'Datos Generales'!W609,IF($C$8=$F$8,'Datos Generales'!W720))))</f>
        <v/>
      </c>
      <c r="X26" s="83">
        <f>IF(IF($C$8=$D$8,'Datos Generales'!X498,IF($C$8=$E$8,'Datos Generales'!X609,IF($C$8=$F$8,'Datos Generales'!X720)))=0,"",IF($C$8=$D$8,'Datos Generales'!X498,IF($C$8=$E$8,'Datos Generales'!X609,IF($C$8=$F$8,'Datos Generales'!X720))))</f>
        <v>12.251926471221317</v>
      </c>
      <c r="Y26" s="83">
        <f>IF(IF($C$8=$D$8,'Datos Generales'!Y498,IF($C$8=$E$8,'Datos Generales'!Y609,IF($C$8=$F$8,'Datos Generales'!Y720)))=0,"",IF($C$8=$D$8,'Datos Generales'!Y498,IF($C$8=$E$8,'Datos Generales'!Y609,IF($C$8=$F$8,'Datos Generales'!Y720))))</f>
        <v>27.305002118710625</v>
      </c>
      <c r="Z26" s="83" t="str">
        <f>IF(IF($C$8=$D$8,'Datos Generales'!Z498,IF($C$8=$E$8,'Datos Generales'!Z609,IF($C$8=$F$8,'Datos Generales'!Z720)))=0,"",IF($C$8=$D$8,'Datos Generales'!Z498,IF($C$8=$E$8,'Datos Generales'!Z609,IF($C$8=$F$8,'Datos Generales'!Z720))))</f>
        <v/>
      </c>
      <c r="AA26" s="83" t="str">
        <f>IF(IF($C$8=$D$8,'Datos Generales'!AA498,IF($C$8=$E$8,'Datos Generales'!AA609,IF($C$8=$F$8,'Datos Generales'!AA720)))=0,"",IF($C$8=$D$8,'Datos Generales'!AA498,IF($C$8=$E$8,'Datos Generales'!AA609,IF($C$8=$F$8,'Datos Generales'!AA720))))</f>
        <v/>
      </c>
      <c r="AB26" s="83" t="str">
        <f>IF(IF($C$8=$D$8,'Datos Generales'!AB498,IF($C$8=$E$8,'Datos Generales'!AB609,IF($C$8=$F$8,'Datos Generales'!AB720)))=0,"",IF($C$8=$D$8,'Datos Generales'!AB498,IF($C$8=$E$8,'Datos Generales'!AB609,IF($C$8=$F$8,'Datos Generales'!AB720))))</f>
        <v/>
      </c>
      <c r="AC26" s="83" t="str">
        <f>IF(IF($C$8=$D$8,'Datos Generales'!AC498,IF($C$8=$E$8,'Datos Generales'!AC609,IF($C$8=$F$8,'Datos Generales'!AC720)))=0,"",IF($C$8=$D$8,'Datos Generales'!AC498,IF($C$8=$E$8,'Datos Generales'!AC609,IF($C$8=$F$8,'Datos Generales'!AC720))))</f>
        <v/>
      </c>
      <c r="AD26" s="83" t="str">
        <f>IF(IF($C$8=$D$8,'Datos Generales'!AD498,IF($C$8=$E$8,'Datos Generales'!AD609,IF($C$8=$F$8,'Datos Generales'!AD720)))=0,"",IF($C$8=$D$8,'Datos Generales'!AD498,IF($C$8=$E$8,'Datos Generales'!AD609,IF($C$8=$F$8,'Datos Generales'!AD720))))</f>
        <v/>
      </c>
      <c r="AE26" s="83" t="str">
        <f>IF(IF($C$8=$D$8,'Datos Generales'!AE498,IF($C$8=$E$8,'Datos Generales'!AE609,IF($C$8=$F$8,'Datos Generales'!AE720)))=0,"",IF($C$8=$D$8,'Datos Generales'!AE498,IF($C$8=$E$8,'Datos Generales'!AE609,IF($C$8=$F$8,'Datos Generales'!AE720))))</f>
        <v/>
      </c>
      <c r="AF26" s="83" t="str">
        <f>IF(IF($C$8=$D$8,'Datos Generales'!AF498,IF($C$8=$E$8,'Datos Generales'!AF609,IF($C$8=$F$8,'Datos Generales'!AF720)))=0,"",IF($C$8=$D$8,'Datos Generales'!AF498,IF($C$8=$E$8,'Datos Generales'!AF609,IF($C$8=$F$8,'Datos Generales'!AF720))))</f>
        <v/>
      </c>
      <c r="AG26" s="83" t="str">
        <f>IF(IF($C$8=$D$8,'Datos Generales'!AG498,IF($C$8=$E$8,'Datos Generales'!AG609,IF($C$8=$F$8,'Datos Generales'!AG720)))=0,"",IF($C$8=$D$8,'Datos Generales'!AG498,IF($C$8=$E$8,'Datos Generales'!AG609,IF($C$8=$F$8,'Datos Generales'!AG720))))</f>
        <v/>
      </c>
      <c r="AH26" s="83" t="str">
        <f>IF(IF($C$8=$D$8,'Datos Generales'!AH498,IF($C$8=$E$8,'Datos Generales'!AH609,IF($C$8=$F$8,'Datos Generales'!AH720)))=0,"",IF($C$8=$D$8,'Datos Generales'!AH498,IF($C$8=$E$8,'Datos Generales'!AH609,IF($C$8=$F$8,'Datos Generales'!AH720))))</f>
        <v/>
      </c>
      <c r="AI26" s="83" t="str">
        <f>IF(IF($C$8=$D$8,'Datos Generales'!AI498,IF($C$8=$E$8,'Datos Generales'!AI609,IF($C$8=$F$8,'Datos Generales'!AI720)))=0,"",IF($C$8=$D$8,'Datos Generales'!AI498,IF($C$8=$E$8,'Datos Generales'!AI609,IF($C$8=$F$8,'Datos Generales'!AI720))))</f>
        <v/>
      </c>
      <c r="AJ26" s="83" t="str">
        <f>IF(IF($C$8=$D$8,'Datos Generales'!AJ498,IF($C$8=$E$8,'Datos Generales'!AJ609,IF($C$8=$F$8,'Datos Generales'!AJ720)))=0,"",IF($C$8=$D$8,'Datos Generales'!AJ498,IF($C$8=$E$8,'Datos Generales'!AJ609,IF($C$8=$F$8,'Datos Generales'!AJ720))))</f>
        <v/>
      </c>
      <c r="AK26" s="83" t="str">
        <f>IF(IF($C$8=$D$8,'Datos Generales'!AK498,IF($C$8=$E$8,'Datos Generales'!AK609,IF($C$8=$F$8,'Datos Generales'!AK720)))=0,"",IF($C$8=$D$8,'Datos Generales'!AK498,IF($C$8=$E$8,'Datos Generales'!AK609,IF($C$8=$F$8,'Datos Generales'!AK720))))</f>
        <v/>
      </c>
      <c r="AL26" s="83" t="str">
        <f>IF(IF($C$8=$D$8,'Datos Generales'!AL498,IF($C$8=$E$8,'Datos Generales'!AL609,IF($C$8=$F$8,'Datos Generales'!AL720)))=0,"",IF($C$8=$D$8,'Datos Generales'!AL498,IF($C$8=$E$8,'Datos Generales'!AL609,IF($C$8=$F$8,'Datos Generales'!AL720))))</f>
        <v/>
      </c>
      <c r="AM26" s="83" t="str">
        <f>IF(IF($C$8=$D$8,'Datos Generales'!AM498,IF($C$8=$E$8,'Datos Generales'!AM609,IF($C$8=$F$8,'Datos Generales'!AM720)))=0,"",IF($C$8=$D$8,'Datos Generales'!AM498,IF($C$8=$E$8,'Datos Generales'!AM609,IF($C$8=$F$8,'Datos Generales'!AM720))))</f>
        <v/>
      </c>
      <c r="AN26" s="83" t="str">
        <f>IF(IF($C$8=$D$8,'Datos Generales'!AN498,IF($C$8=$E$8,'Datos Generales'!AN609,IF($C$8=$F$8,'Datos Generales'!AN720)))=0,"",IF($C$8=$D$8,'Datos Generales'!AN498,IF($C$8=$E$8,'Datos Generales'!AN609,IF($C$8=$F$8,'Datos Generales'!AN720))))</f>
        <v/>
      </c>
      <c r="AO26" s="83" t="str">
        <f>IF(IF($C$8=$D$8,'Datos Generales'!AO498,IF($C$8=$E$8,'Datos Generales'!AO609,IF($C$8=$F$8,'Datos Generales'!AO720)))=0,"",IF($C$8=$D$8,'Datos Generales'!AO498,IF($C$8=$E$8,'Datos Generales'!AO609,IF($C$8=$F$8,'Datos Generales'!AO720))))</f>
        <v/>
      </c>
      <c r="AP26" s="83" t="str">
        <f>IF(IF($C$8=$D$8,'Datos Generales'!AP498,IF($C$8=$E$8,'Datos Generales'!AP609,IF($C$8=$F$8,'Datos Generales'!AP720)))=0,"",IF($C$8=$D$8,'Datos Generales'!AP498,IF($C$8=$E$8,'Datos Generales'!AP609,IF($C$8=$F$8,'Datos Generales'!AP720))))</f>
        <v/>
      </c>
      <c r="AQ26" s="83">
        <f>IF(IF($C$8=$D$8,'Datos Generales'!AQ498,IF($C$8=$E$8,'Datos Generales'!AQ609,IF($C$8=$F$8,'Datos Generales'!AQ720)))=0,"",IF($C$8=$D$8,'Datos Generales'!AQ498,IF($C$8=$E$8,'Datos Generales'!AQ609,IF($C$8=$F$8,'Datos Generales'!AQ720))))</f>
        <v>113.11615863864878</v>
      </c>
      <c r="AS26" s="83">
        <f>IF(IF($C$8=$D$8,'Datos Generales'!AS498,IF($C$8=$E$8,'Datos Generales'!AS609,IF($C$8=$F$8,'Datos Generales'!AS720)))=0,"",IF($C$8=$D$8,'Datos Generales'!AS498,IF($C$8=$E$8,'Datos Generales'!AS609,IF($C$8=$F$8,'Datos Generales'!AS720))))</f>
        <v>23.721442795131399</v>
      </c>
      <c r="AT26" s="94">
        <f t="shared" si="0"/>
        <v>89.394715843517389</v>
      </c>
    </row>
    <row r="27" spans="2:46">
      <c r="B27" s="73" t="s">
        <v>310</v>
      </c>
      <c r="C27" s="83" t="str">
        <f>IF(IF($C$8=$D$8,'Datos Generales'!C499,IF($C$8=$E$8,'Datos Generales'!C610,IF($C$8=$F$8,'Datos Generales'!C721)))=0,"",IF($C$8=$D$8,'Datos Generales'!C499,IF($C$8=$E$8,'Datos Generales'!C610,IF($C$8=$F$8,'Datos Generales'!C721))))</f>
        <v/>
      </c>
      <c r="D27" s="83" t="str">
        <f>IF(IF($C$8=$D$8,'Datos Generales'!D499,IF($C$8=$E$8,'Datos Generales'!D610,IF($C$8=$F$8,'Datos Generales'!D721)))=0,"",IF($C$8=$D$8,'Datos Generales'!D499,IF($C$8=$E$8,'Datos Generales'!D610,IF($C$8=$F$8,'Datos Generales'!D721))))</f>
        <v/>
      </c>
      <c r="E27" s="83">
        <f>IF(IF($C$8=$D$8,'Datos Generales'!E499,IF($C$8=$E$8,'Datos Generales'!E610,IF($C$8=$F$8,'Datos Generales'!E721)))=0,"",IF($C$8=$D$8,'Datos Generales'!E499,IF($C$8=$E$8,'Datos Generales'!E610,IF($C$8=$F$8,'Datos Generales'!E721))))</f>
        <v>63.008402085206598</v>
      </c>
      <c r="F27" s="83" t="str">
        <f>IF(IF($C$8=$D$8,'Datos Generales'!F499,IF($C$8=$E$8,'Datos Generales'!F610,IF($C$8=$F$8,'Datos Generales'!F721)))=0,"",IF($C$8=$D$8,'Datos Generales'!F499,IF($C$8=$E$8,'Datos Generales'!F610,IF($C$8=$F$8,'Datos Generales'!F721))))</f>
        <v/>
      </c>
      <c r="G27" s="83" t="str">
        <f>IF(IF($C$8=$D$8,'Datos Generales'!G499,IF($C$8=$E$8,'Datos Generales'!G610,IF($C$8=$F$8,'Datos Generales'!G721)))=0,"",IF($C$8=$D$8,'Datos Generales'!G499,IF($C$8=$E$8,'Datos Generales'!G610,IF($C$8=$F$8,'Datos Generales'!G721))))</f>
        <v/>
      </c>
      <c r="H27" s="83" t="str">
        <f>IF(IF($C$8=$D$8,'Datos Generales'!H499,IF($C$8=$E$8,'Datos Generales'!H610,IF($C$8=$F$8,'Datos Generales'!H721)))=0,"",IF($C$8=$D$8,'Datos Generales'!H499,IF($C$8=$E$8,'Datos Generales'!H610,IF($C$8=$F$8,'Datos Generales'!H721))))</f>
        <v/>
      </c>
      <c r="I27" s="83">
        <f>IF(IF($C$8=$D$8,'Datos Generales'!I499,IF($C$8=$E$8,'Datos Generales'!I610,IF($C$8=$F$8,'Datos Generales'!I721)))=0,"",IF($C$8=$D$8,'Datos Generales'!I499,IF($C$8=$E$8,'Datos Generales'!I610,IF($C$8=$F$8,'Datos Generales'!I721))))</f>
        <v>81.793400668714227</v>
      </c>
      <c r="J27" s="83">
        <f>IF(IF($C$8=$D$8,'Datos Generales'!J499,IF($C$8=$E$8,'Datos Generales'!J610,IF($C$8=$F$8,'Datos Generales'!J721)))=0,"",IF($C$8=$D$8,'Datos Generales'!J499,IF($C$8=$E$8,'Datos Generales'!J610,IF($C$8=$F$8,'Datos Generales'!J721))))</f>
        <v>40.230649412892404</v>
      </c>
      <c r="K27" s="83" t="str">
        <f>IF(IF($C$8=$D$8,'Datos Generales'!K499,IF($C$8=$E$8,'Datos Generales'!K610,IF($C$8=$F$8,'Datos Generales'!K721)))=0,"",IF($C$8=$D$8,'Datos Generales'!K499,IF($C$8=$E$8,'Datos Generales'!K610,IF($C$8=$F$8,'Datos Generales'!K721))))</f>
        <v/>
      </c>
      <c r="L27" s="83">
        <f>IF(IF($C$8=$D$8,'Datos Generales'!L499,IF($C$8=$E$8,'Datos Generales'!L610,IF($C$8=$F$8,'Datos Generales'!L721)))=0,"",IF($C$8=$D$8,'Datos Generales'!L499,IF($C$8=$E$8,'Datos Generales'!L610,IF($C$8=$F$8,'Datos Generales'!L721))))</f>
        <v>-3.4843816537661878</v>
      </c>
      <c r="M27" s="83" t="str">
        <f>IF(IF($C$8=$D$8,'Datos Generales'!M499,IF($C$8=$E$8,'Datos Generales'!M610,IF($C$8=$F$8,'Datos Generales'!M721)))=0,"",IF($C$8=$D$8,'Datos Generales'!M499,IF($C$8=$E$8,'Datos Generales'!M610,IF($C$8=$F$8,'Datos Generales'!M721))))</f>
        <v/>
      </c>
      <c r="N27" s="83" t="str">
        <f>IF(IF($C$8=$D$8,'Datos Generales'!N499,IF($C$8=$E$8,'Datos Generales'!N610,IF($C$8=$F$8,'Datos Generales'!N721)))=0,"",IF($C$8=$D$8,'Datos Generales'!N499,IF($C$8=$E$8,'Datos Generales'!N610,IF($C$8=$F$8,'Datos Generales'!N721))))</f>
        <v/>
      </c>
      <c r="O27" s="83" t="str">
        <f>IF(IF($C$8=$D$8,'Datos Generales'!O499,IF($C$8=$E$8,'Datos Generales'!O610,IF($C$8=$F$8,'Datos Generales'!O721)))=0,"",IF($C$8=$D$8,'Datos Generales'!O499,IF($C$8=$E$8,'Datos Generales'!O610,IF($C$8=$F$8,'Datos Generales'!O721))))</f>
        <v/>
      </c>
      <c r="P27" s="83">
        <f>IF(IF($C$8=$D$8,'Datos Generales'!P499,IF($C$8=$E$8,'Datos Generales'!P610,IF($C$8=$F$8,'Datos Generales'!P721)))=0,"",IF($C$8=$D$8,'Datos Generales'!P499,IF($C$8=$E$8,'Datos Generales'!P610,IF($C$8=$F$8,'Datos Generales'!P721))))</f>
        <v>25.307049950509541</v>
      </c>
      <c r="Q27" s="83" t="str">
        <f>IF(IF($C$8=$D$8,'Datos Generales'!Q499,IF($C$8=$E$8,'Datos Generales'!Q610,IF($C$8=$F$8,'Datos Generales'!Q721)))=0,"",IF($C$8=$D$8,'Datos Generales'!Q499,IF($C$8=$E$8,'Datos Generales'!Q610,IF($C$8=$F$8,'Datos Generales'!Q721))))</f>
        <v/>
      </c>
      <c r="R27" s="83">
        <f>IF(IF($C$8=$D$8,'Datos Generales'!R499,IF($C$8=$E$8,'Datos Generales'!R610,IF($C$8=$F$8,'Datos Generales'!R721)))=0,"",IF($C$8=$D$8,'Datos Generales'!R499,IF($C$8=$E$8,'Datos Generales'!R610,IF($C$8=$F$8,'Datos Generales'!R721))))</f>
        <v>98.660308544282415</v>
      </c>
      <c r="S27" s="83" t="str">
        <f>IF(IF($C$8=$D$8,'Datos Generales'!S499,IF($C$8=$E$8,'Datos Generales'!S610,IF($C$8=$F$8,'Datos Generales'!S721)))=0,"",IF($C$8=$D$8,'Datos Generales'!S499,IF($C$8=$E$8,'Datos Generales'!S610,IF($C$8=$F$8,'Datos Generales'!S721))))</f>
        <v/>
      </c>
      <c r="T27" s="83">
        <f>IF(IF($C$8=$D$8,'Datos Generales'!T499,IF($C$8=$E$8,'Datos Generales'!T610,IF($C$8=$F$8,'Datos Generales'!T721)))=0,"",IF($C$8=$D$8,'Datos Generales'!T499,IF($C$8=$E$8,'Datos Generales'!T610,IF($C$8=$F$8,'Datos Generales'!T721))))</f>
        <v>36.782964197824882</v>
      </c>
      <c r="U27" s="83" t="str">
        <f>IF(IF($C$8=$D$8,'Datos Generales'!U499,IF($C$8=$E$8,'Datos Generales'!U610,IF($C$8=$F$8,'Datos Generales'!U721)))=0,"",IF($C$8=$D$8,'Datos Generales'!U499,IF($C$8=$E$8,'Datos Generales'!U610,IF($C$8=$F$8,'Datos Generales'!U721))))</f>
        <v/>
      </c>
      <c r="V27" s="83">
        <f>IF(IF($C$8=$D$8,'Datos Generales'!V499,IF($C$8=$E$8,'Datos Generales'!V610,IF($C$8=$F$8,'Datos Generales'!V721)))=0,"",IF($C$8=$D$8,'Datos Generales'!V499,IF($C$8=$E$8,'Datos Generales'!V610,IF($C$8=$F$8,'Datos Generales'!V721))))</f>
        <v>99.768284595109947</v>
      </c>
      <c r="W27" s="83" t="str">
        <f>IF(IF($C$8=$D$8,'Datos Generales'!W499,IF($C$8=$E$8,'Datos Generales'!W610,IF($C$8=$F$8,'Datos Generales'!W721)))=0,"",IF($C$8=$D$8,'Datos Generales'!W499,IF($C$8=$E$8,'Datos Generales'!W610,IF($C$8=$F$8,'Datos Generales'!W721))))</f>
        <v/>
      </c>
      <c r="X27" s="83">
        <f>IF(IF($C$8=$D$8,'Datos Generales'!X499,IF($C$8=$E$8,'Datos Generales'!X610,IF($C$8=$F$8,'Datos Generales'!X721)))=0,"",IF($C$8=$D$8,'Datos Generales'!X499,IF($C$8=$E$8,'Datos Generales'!X610,IF($C$8=$F$8,'Datos Generales'!X721))))</f>
        <v>-1.0800662785218065</v>
      </c>
      <c r="Y27" s="83">
        <f>IF(IF($C$8=$D$8,'Datos Generales'!Y499,IF($C$8=$E$8,'Datos Generales'!Y610,IF($C$8=$F$8,'Datos Generales'!Y721)))=0,"",IF($C$8=$D$8,'Datos Generales'!Y499,IF($C$8=$E$8,'Datos Generales'!Y610,IF($C$8=$F$8,'Datos Generales'!Y721))))</f>
        <v>44.20996479079831</v>
      </c>
      <c r="Z27" s="83" t="str">
        <f>IF(IF($C$8=$D$8,'Datos Generales'!Z499,IF($C$8=$E$8,'Datos Generales'!Z610,IF($C$8=$F$8,'Datos Generales'!Z721)))=0,"",IF($C$8=$D$8,'Datos Generales'!Z499,IF($C$8=$E$8,'Datos Generales'!Z610,IF($C$8=$F$8,'Datos Generales'!Z721))))</f>
        <v/>
      </c>
      <c r="AA27" s="83">
        <f>IF(IF($C$8=$D$8,'Datos Generales'!AA499,IF($C$8=$E$8,'Datos Generales'!AA610,IF($C$8=$F$8,'Datos Generales'!AA721)))=0,"",IF($C$8=$D$8,'Datos Generales'!AA499,IF($C$8=$E$8,'Datos Generales'!AA610,IF($C$8=$F$8,'Datos Generales'!AA721))))</f>
        <v>55.105133298415176</v>
      </c>
      <c r="AB27" s="83">
        <f>IF(IF($C$8=$D$8,'Datos Generales'!AB499,IF($C$8=$E$8,'Datos Generales'!AB610,IF($C$8=$F$8,'Datos Generales'!AB721)))=0,"",IF($C$8=$D$8,'Datos Generales'!AB499,IF($C$8=$E$8,'Datos Generales'!AB610,IF($C$8=$F$8,'Datos Generales'!AB721))))</f>
        <v>28.480440185477267</v>
      </c>
      <c r="AC27" s="83" t="str">
        <f>IF(IF($C$8=$D$8,'Datos Generales'!AC499,IF($C$8=$E$8,'Datos Generales'!AC610,IF($C$8=$F$8,'Datos Generales'!AC721)))=0,"",IF($C$8=$D$8,'Datos Generales'!AC499,IF($C$8=$E$8,'Datos Generales'!AC610,IF($C$8=$F$8,'Datos Generales'!AC721))))</f>
        <v/>
      </c>
      <c r="AD27" s="83" t="str">
        <f>IF(IF($C$8=$D$8,'Datos Generales'!AD499,IF($C$8=$E$8,'Datos Generales'!AD610,IF($C$8=$F$8,'Datos Generales'!AD721)))=0,"",IF($C$8=$D$8,'Datos Generales'!AD499,IF($C$8=$E$8,'Datos Generales'!AD610,IF($C$8=$F$8,'Datos Generales'!AD721))))</f>
        <v/>
      </c>
      <c r="AE27" s="83" t="str">
        <f>IF(IF($C$8=$D$8,'Datos Generales'!AE499,IF($C$8=$E$8,'Datos Generales'!AE610,IF($C$8=$F$8,'Datos Generales'!AE721)))=0,"",IF($C$8=$D$8,'Datos Generales'!AE499,IF($C$8=$E$8,'Datos Generales'!AE610,IF($C$8=$F$8,'Datos Generales'!AE721))))</f>
        <v/>
      </c>
      <c r="AF27" s="83" t="str">
        <f>IF(IF($C$8=$D$8,'Datos Generales'!AF499,IF($C$8=$E$8,'Datos Generales'!AF610,IF($C$8=$F$8,'Datos Generales'!AF721)))=0,"",IF($C$8=$D$8,'Datos Generales'!AF499,IF($C$8=$E$8,'Datos Generales'!AF610,IF($C$8=$F$8,'Datos Generales'!AF721))))</f>
        <v/>
      </c>
      <c r="AG27" s="83" t="str">
        <f>IF(IF($C$8=$D$8,'Datos Generales'!AG499,IF($C$8=$E$8,'Datos Generales'!AG610,IF($C$8=$F$8,'Datos Generales'!AG721)))=0,"",IF($C$8=$D$8,'Datos Generales'!AG499,IF($C$8=$E$8,'Datos Generales'!AG610,IF($C$8=$F$8,'Datos Generales'!AG721))))</f>
        <v/>
      </c>
      <c r="AH27" s="83" t="str">
        <f>IF(IF($C$8=$D$8,'Datos Generales'!AH499,IF($C$8=$E$8,'Datos Generales'!AH610,IF($C$8=$F$8,'Datos Generales'!AH721)))=0,"",IF($C$8=$D$8,'Datos Generales'!AH499,IF($C$8=$E$8,'Datos Generales'!AH610,IF($C$8=$F$8,'Datos Generales'!AH721))))</f>
        <v/>
      </c>
      <c r="AI27" s="83" t="str">
        <f>IF(IF($C$8=$D$8,'Datos Generales'!AI499,IF($C$8=$E$8,'Datos Generales'!AI610,IF($C$8=$F$8,'Datos Generales'!AI721)))=0,"",IF($C$8=$D$8,'Datos Generales'!AI499,IF($C$8=$E$8,'Datos Generales'!AI610,IF($C$8=$F$8,'Datos Generales'!AI721))))</f>
        <v/>
      </c>
      <c r="AJ27" s="83" t="str">
        <f>IF(IF($C$8=$D$8,'Datos Generales'!AJ499,IF($C$8=$E$8,'Datos Generales'!AJ610,IF($C$8=$F$8,'Datos Generales'!AJ721)))=0,"",IF($C$8=$D$8,'Datos Generales'!AJ499,IF($C$8=$E$8,'Datos Generales'!AJ610,IF($C$8=$F$8,'Datos Generales'!AJ721))))</f>
        <v/>
      </c>
      <c r="AK27" s="83" t="str">
        <f>IF(IF($C$8=$D$8,'Datos Generales'!AK499,IF($C$8=$E$8,'Datos Generales'!AK610,IF($C$8=$F$8,'Datos Generales'!AK721)))=0,"",IF($C$8=$D$8,'Datos Generales'!AK499,IF($C$8=$E$8,'Datos Generales'!AK610,IF($C$8=$F$8,'Datos Generales'!AK721))))</f>
        <v/>
      </c>
      <c r="AL27" s="83" t="str">
        <f>IF(IF($C$8=$D$8,'Datos Generales'!AL499,IF($C$8=$E$8,'Datos Generales'!AL610,IF($C$8=$F$8,'Datos Generales'!AL721)))=0,"",IF($C$8=$D$8,'Datos Generales'!AL499,IF($C$8=$E$8,'Datos Generales'!AL610,IF($C$8=$F$8,'Datos Generales'!AL721))))</f>
        <v/>
      </c>
      <c r="AM27" s="83" t="str">
        <f>IF(IF($C$8=$D$8,'Datos Generales'!AM499,IF($C$8=$E$8,'Datos Generales'!AM610,IF($C$8=$F$8,'Datos Generales'!AM721)))=0,"",IF($C$8=$D$8,'Datos Generales'!AM499,IF($C$8=$E$8,'Datos Generales'!AM610,IF($C$8=$F$8,'Datos Generales'!AM721))))</f>
        <v/>
      </c>
      <c r="AN27" s="83" t="str">
        <f>IF(IF($C$8=$D$8,'Datos Generales'!AN499,IF($C$8=$E$8,'Datos Generales'!AN610,IF($C$8=$F$8,'Datos Generales'!AN721)))=0,"",IF($C$8=$D$8,'Datos Generales'!AN499,IF($C$8=$E$8,'Datos Generales'!AN610,IF($C$8=$F$8,'Datos Generales'!AN721))))</f>
        <v/>
      </c>
      <c r="AO27" s="83" t="str">
        <f>IF(IF($C$8=$D$8,'Datos Generales'!AO499,IF($C$8=$E$8,'Datos Generales'!AO610,IF($C$8=$F$8,'Datos Generales'!AO721)))=0,"",IF($C$8=$D$8,'Datos Generales'!AO499,IF($C$8=$E$8,'Datos Generales'!AO610,IF($C$8=$F$8,'Datos Generales'!AO721))))</f>
        <v/>
      </c>
      <c r="AP27" s="83" t="str">
        <f>IF(IF($C$8=$D$8,'Datos Generales'!AP499,IF($C$8=$E$8,'Datos Generales'!AP610,IF($C$8=$F$8,'Datos Generales'!AP721)))=0,"",IF($C$8=$D$8,'Datos Generales'!AP499,IF($C$8=$E$8,'Datos Generales'!AP610,IF($C$8=$F$8,'Datos Generales'!AP721))))</f>
        <v/>
      </c>
      <c r="AQ27" s="83">
        <f>IF(IF($C$8=$D$8,'Datos Generales'!AQ499,IF($C$8=$E$8,'Datos Generales'!AQ610,IF($C$8=$F$8,'Datos Generales'!AQ721)))=0,"",IF($C$8=$D$8,'Datos Generales'!AQ499,IF($C$8=$E$8,'Datos Generales'!AQ610,IF($C$8=$F$8,'Datos Generales'!AQ721))))</f>
        <v>58.357032149230271</v>
      </c>
      <c r="AS27" s="83">
        <f>IF(IF($C$8=$D$8,'Datos Generales'!AS499,IF($C$8=$E$8,'Datos Generales'!AS610,IF($C$8=$F$8,'Datos Generales'!AS721)))=0,"",IF($C$8=$D$8,'Datos Generales'!AS499,IF($C$8=$E$8,'Datos Generales'!AS610,IF($C$8=$F$8,'Datos Generales'!AS721))))</f>
        <v>57.455116937293099</v>
      </c>
      <c r="AT27" s="94">
        <f t="shared" si="0"/>
        <v>0.9019152119371725</v>
      </c>
    </row>
    <row r="28" spans="2:46">
      <c r="B28" s="73" t="s">
        <v>311</v>
      </c>
      <c r="C28" s="83">
        <f>IF(IF($C$8=$D$8,'Datos Generales'!C500,IF($C$8=$E$8,'Datos Generales'!C611,IF($C$8=$F$8,'Datos Generales'!C722)))=0,"",IF($C$8=$D$8,'Datos Generales'!C500,IF($C$8=$E$8,'Datos Generales'!C611,IF($C$8=$F$8,'Datos Generales'!C722))))</f>
        <v>236.8442643919274</v>
      </c>
      <c r="D28" s="83" t="str">
        <f>IF(IF($C$8=$D$8,'Datos Generales'!D500,IF($C$8=$E$8,'Datos Generales'!D611,IF($C$8=$F$8,'Datos Generales'!D722)))=0,"",IF($C$8=$D$8,'Datos Generales'!D500,IF($C$8=$E$8,'Datos Generales'!D611,IF($C$8=$F$8,'Datos Generales'!D722))))</f>
        <v/>
      </c>
      <c r="E28" s="83">
        <f>IF(IF($C$8=$D$8,'Datos Generales'!E500,IF($C$8=$E$8,'Datos Generales'!E611,IF($C$8=$F$8,'Datos Generales'!E722)))=0,"",IF($C$8=$D$8,'Datos Generales'!E500,IF($C$8=$E$8,'Datos Generales'!E611,IF($C$8=$F$8,'Datos Generales'!E722))))</f>
        <v>386.12029224560553</v>
      </c>
      <c r="F28" s="83" t="str">
        <f>IF(IF($C$8=$D$8,'Datos Generales'!F500,IF($C$8=$E$8,'Datos Generales'!F611,IF($C$8=$F$8,'Datos Generales'!F722)))=0,"",IF($C$8=$D$8,'Datos Generales'!F500,IF($C$8=$E$8,'Datos Generales'!F611,IF($C$8=$F$8,'Datos Generales'!F722))))</f>
        <v/>
      </c>
      <c r="G28" s="83" t="str">
        <f>IF(IF($C$8=$D$8,'Datos Generales'!G500,IF($C$8=$E$8,'Datos Generales'!G611,IF($C$8=$F$8,'Datos Generales'!G722)))=0,"",IF($C$8=$D$8,'Datos Generales'!G500,IF($C$8=$E$8,'Datos Generales'!G611,IF($C$8=$F$8,'Datos Generales'!G722))))</f>
        <v/>
      </c>
      <c r="H28" s="83">
        <f>IF(IF($C$8=$D$8,'Datos Generales'!H500,IF($C$8=$E$8,'Datos Generales'!H611,IF($C$8=$F$8,'Datos Generales'!H722)))=0,"",IF($C$8=$D$8,'Datos Generales'!H500,IF($C$8=$E$8,'Datos Generales'!H611,IF($C$8=$F$8,'Datos Generales'!H722))))</f>
        <v>24.572659260938561</v>
      </c>
      <c r="I28" s="83">
        <f>IF(IF($C$8=$D$8,'Datos Generales'!I500,IF($C$8=$E$8,'Datos Generales'!I611,IF($C$8=$F$8,'Datos Generales'!I722)))=0,"",IF($C$8=$D$8,'Datos Generales'!I500,IF($C$8=$E$8,'Datos Generales'!I611,IF($C$8=$F$8,'Datos Generales'!I722))))</f>
        <v>289.63889006300502</v>
      </c>
      <c r="J28" s="83" t="str">
        <f>IF(IF($C$8=$D$8,'Datos Generales'!J500,IF($C$8=$E$8,'Datos Generales'!J611,IF($C$8=$F$8,'Datos Generales'!J722)))=0,"",IF($C$8=$D$8,'Datos Generales'!J500,IF($C$8=$E$8,'Datos Generales'!J611,IF($C$8=$F$8,'Datos Generales'!J722))))</f>
        <v/>
      </c>
      <c r="K28" s="83" t="str">
        <f>IF(IF($C$8=$D$8,'Datos Generales'!K500,IF($C$8=$E$8,'Datos Generales'!K611,IF($C$8=$F$8,'Datos Generales'!K722)))=0,"",IF($C$8=$D$8,'Datos Generales'!K500,IF($C$8=$E$8,'Datos Generales'!K611,IF($C$8=$F$8,'Datos Generales'!K722))))</f>
        <v/>
      </c>
      <c r="L28" s="83">
        <f>IF(IF($C$8=$D$8,'Datos Generales'!L500,IF($C$8=$E$8,'Datos Generales'!L611,IF($C$8=$F$8,'Datos Generales'!L722)))=0,"",IF($C$8=$D$8,'Datos Generales'!L500,IF($C$8=$E$8,'Datos Generales'!L611,IF($C$8=$F$8,'Datos Generales'!L722))))</f>
        <v>23.499717224188853</v>
      </c>
      <c r="M28" s="83" t="str">
        <f>IF(IF($C$8=$D$8,'Datos Generales'!M500,IF($C$8=$E$8,'Datos Generales'!M611,IF($C$8=$F$8,'Datos Generales'!M722)))=0,"",IF($C$8=$D$8,'Datos Generales'!M500,IF($C$8=$E$8,'Datos Generales'!M611,IF($C$8=$F$8,'Datos Generales'!M722))))</f>
        <v/>
      </c>
      <c r="N28" s="83" t="str">
        <f>IF(IF($C$8=$D$8,'Datos Generales'!N500,IF($C$8=$E$8,'Datos Generales'!N611,IF($C$8=$F$8,'Datos Generales'!N722)))=0,"",IF($C$8=$D$8,'Datos Generales'!N500,IF($C$8=$E$8,'Datos Generales'!N611,IF($C$8=$F$8,'Datos Generales'!N722))))</f>
        <v/>
      </c>
      <c r="O28" s="83" t="str">
        <f>IF(IF($C$8=$D$8,'Datos Generales'!O500,IF($C$8=$E$8,'Datos Generales'!O611,IF($C$8=$F$8,'Datos Generales'!O722)))=0,"",IF($C$8=$D$8,'Datos Generales'!O500,IF($C$8=$E$8,'Datos Generales'!O611,IF($C$8=$F$8,'Datos Generales'!O722))))</f>
        <v/>
      </c>
      <c r="P28" s="83">
        <f>IF(IF($C$8=$D$8,'Datos Generales'!P500,IF($C$8=$E$8,'Datos Generales'!P611,IF($C$8=$F$8,'Datos Generales'!P722)))=0,"",IF($C$8=$D$8,'Datos Generales'!P500,IF($C$8=$E$8,'Datos Generales'!P611,IF($C$8=$F$8,'Datos Generales'!P722))))</f>
        <v>43.949410750215577</v>
      </c>
      <c r="Q28" s="83" t="str">
        <f>IF(IF($C$8=$D$8,'Datos Generales'!Q500,IF($C$8=$E$8,'Datos Generales'!Q611,IF($C$8=$F$8,'Datos Generales'!Q722)))=0,"",IF($C$8=$D$8,'Datos Generales'!Q500,IF($C$8=$E$8,'Datos Generales'!Q611,IF($C$8=$F$8,'Datos Generales'!Q722))))</f>
        <v/>
      </c>
      <c r="R28" s="83">
        <f>IF(IF($C$8=$D$8,'Datos Generales'!R500,IF($C$8=$E$8,'Datos Generales'!R611,IF($C$8=$F$8,'Datos Generales'!R722)))=0,"",IF($C$8=$D$8,'Datos Generales'!R500,IF($C$8=$E$8,'Datos Generales'!R611,IF($C$8=$F$8,'Datos Generales'!R722))))</f>
        <v>101.02849820375819</v>
      </c>
      <c r="S28" s="83" t="str">
        <f>IF(IF($C$8=$D$8,'Datos Generales'!S500,IF($C$8=$E$8,'Datos Generales'!S611,IF($C$8=$F$8,'Datos Generales'!S722)))=0,"",IF($C$8=$D$8,'Datos Generales'!S500,IF($C$8=$E$8,'Datos Generales'!S611,IF($C$8=$F$8,'Datos Generales'!S722))))</f>
        <v/>
      </c>
      <c r="T28" s="83">
        <f>IF(IF($C$8=$D$8,'Datos Generales'!T500,IF($C$8=$E$8,'Datos Generales'!T611,IF($C$8=$F$8,'Datos Generales'!T722)))=0,"",IF($C$8=$D$8,'Datos Generales'!T500,IF($C$8=$E$8,'Datos Generales'!T611,IF($C$8=$F$8,'Datos Generales'!T722))))</f>
        <v>119.99810531540396</v>
      </c>
      <c r="U28" s="83" t="str">
        <f>IF(IF($C$8=$D$8,'Datos Generales'!U500,IF($C$8=$E$8,'Datos Generales'!U611,IF($C$8=$F$8,'Datos Generales'!U722)))=0,"",IF($C$8=$D$8,'Datos Generales'!U500,IF($C$8=$E$8,'Datos Generales'!U611,IF($C$8=$F$8,'Datos Generales'!U722))))</f>
        <v/>
      </c>
      <c r="V28" s="83">
        <f>IF(IF($C$8=$D$8,'Datos Generales'!V500,IF($C$8=$E$8,'Datos Generales'!V611,IF($C$8=$F$8,'Datos Generales'!V722)))=0,"",IF($C$8=$D$8,'Datos Generales'!V500,IF($C$8=$E$8,'Datos Generales'!V611,IF($C$8=$F$8,'Datos Generales'!V722))))</f>
        <v>435.66623320393018</v>
      </c>
      <c r="W28" s="83" t="str">
        <f>IF(IF($C$8=$D$8,'Datos Generales'!W500,IF($C$8=$E$8,'Datos Generales'!W611,IF($C$8=$F$8,'Datos Generales'!W722)))=0,"",IF($C$8=$D$8,'Datos Generales'!W500,IF($C$8=$E$8,'Datos Generales'!W611,IF($C$8=$F$8,'Datos Generales'!W722))))</f>
        <v/>
      </c>
      <c r="X28" s="83">
        <f>IF(IF($C$8=$D$8,'Datos Generales'!X500,IF($C$8=$E$8,'Datos Generales'!X611,IF($C$8=$F$8,'Datos Generales'!X722)))=0,"",IF($C$8=$D$8,'Datos Generales'!X500,IF($C$8=$E$8,'Datos Generales'!X611,IF($C$8=$F$8,'Datos Generales'!X722))))</f>
        <v>7.466552508453761</v>
      </c>
      <c r="Y28" s="83">
        <f>IF(IF($C$8=$D$8,'Datos Generales'!Y500,IF($C$8=$E$8,'Datos Generales'!Y611,IF($C$8=$F$8,'Datos Generales'!Y722)))=0,"",IF($C$8=$D$8,'Datos Generales'!Y500,IF($C$8=$E$8,'Datos Generales'!Y611,IF($C$8=$F$8,'Datos Generales'!Y722))))</f>
        <v>225.98522511439745</v>
      </c>
      <c r="Z28" s="83" t="str">
        <f>IF(IF($C$8=$D$8,'Datos Generales'!Z500,IF($C$8=$E$8,'Datos Generales'!Z611,IF($C$8=$F$8,'Datos Generales'!Z722)))=0,"",IF($C$8=$D$8,'Datos Generales'!Z500,IF($C$8=$E$8,'Datos Generales'!Z611,IF($C$8=$F$8,'Datos Generales'!Z722))))</f>
        <v/>
      </c>
      <c r="AA28" s="83">
        <f>IF(IF($C$8=$D$8,'Datos Generales'!AA500,IF($C$8=$E$8,'Datos Generales'!AA611,IF($C$8=$F$8,'Datos Generales'!AA722)))=0,"",IF($C$8=$D$8,'Datos Generales'!AA500,IF($C$8=$E$8,'Datos Generales'!AA611,IF($C$8=$F$8,'Datos Generales'!AA722))))</f>
        <v>29.696305572949278</v>
      </c>
      <c r="AB28" s="83">
        <f>IF(IF($C$8=$D$8,'Datos Generales'!AB500,IF($C$8=$E$8,'Datos Generales'!AB611,IF($C$8=$F$8,'Datos Generales'!AB722)))=0,"",IF($C$8=$D$8,'Datos Generales'!AB500,IF($C$8=$E$8,'Datos Generales'!AB611,IF($C$8=$F$8,'Datos Generales'!AB722))))</f>
        <v>143.09780459898445</v>
      </c>
      <c r="AC28" s="83" t="str">
        <f>IF(IF($C$8=$D$8,'Datos Generales'!AC500,IF($C$8=$E$8,'Datos Generales'!AC611,IF($C$8=$F$8,'Datos Generales'!AC722)))=0,"",IF($C$8=$D$8,'Datos Generales'!AC500,IF($C$8=$E$8,'Datos Generales'!AC611,IF($C$8=$F$8,'Datos Generales'!AC722))))</f>
        <v/>
      </c>
      <c r="AD28" s="83" t="str">
        <f>IF(IF($C$8=$D$8,'Datos Generales'!AD500,IF($C$8=$E$8,'Datos Generales'!AD611,IF($C$8=$F$8,'Datos Generales'!AD722)))=0,"",IF($C$8=$D$8,'Datos Generales'!AD500,IF($C$8=$E$8,'Datos Generales'!AD611,IF($C$8=$F$8,'Datos Generales'!AD722))))</f>
        <v/>
      </c>
      <c r="AE28" s="83" t="str">
        <f>IF(IF($C$8=$D$8,'Datos Generales'!AE500,IF($C$8=$E$8,'Datos Generales'!AE611,IF($C$8=$F$8,'Datos Generales'!AE722)))=0,"",IF($C$8=$D$8,'Datos Generales'!AE500,IF($C$8=$E$8,'Datos Generales'!AE611,IF($C$8=$F$8,'Datos Generales'!AE722))))</f>
        <v/>
      </c>
      <c r="AF28" s="83" t="str">
        <f>IF(IF($C$8=$D$8,'Datos Generales'!AF500,IF($C$8=$E$8,'Datos Generales'!AF611,IF($C$8=$F$8,'Datos Generales'!AF722)))=0,"",IF($C$8=$D$8,'Datos Generales'!AF500,IF($C$8=$E$8,'Datos Generales'!AF611,IF($C$8=$F$8,'Datos Generales'!AF722))))</f>
        <v/>
      </c>
      <c r="AG28" s="83" t="str">
        <f>IF(IF($C$8=$D$8,'Datos Generales'!AG500,IF($C$8=$E$8,'Datos Generales'!AG611,IF($C$8=$F$8,'Datos Generales'!AG722)))=0,"",IF($C$8=$D$8,'Datos Generales'!AG500,IF($C$8=$E$8,'Datos Generales'!AG611,IF($C$8=$F$8,'Datos Generales'!AG722))))</f>
        <v/>
      </c>
      <c r="AH28" s="83" t="str">
        <f>IF(IF($C$8=$D$8,'Datos Generales'!AH500,IF($C$8=$E$8,'Datos Generales'!AH611,IF($C$8=$F$8,'Datos Generales'!AH722)))=0,"",IF($C$8=$D$8,'Datos Generales'!AH500,IF($C$8=$E$8,'Datos Generales'!AH611,IF($C$8=$F$8,'Datos Generales'!AH722))))</f>
        <v/>
      </c>
      <c r="AI28" s="83" t="str">
        <f>IF(IF($C$8=$D$8,'Datos Generales'!AI500,IF($C$8=$E$8,'Datos Generales'!AI611,IF($C$8=$F$8,'Datos Generales'!AI722)))=0,"",IF($C$8=$D$8,'Datos Generales'!AI500,IF($C$8=$E$8,'Datos Generales'!AI611,IF($C$8=$F$8,'Datos Generales'!AI722))))</f>
        <v/>
      </c>
      <c r="AJ28" s="83" t="str">
        <f>IF(IF($C$8=$D$8,'Datos Generales'!AJ500,IF($C$8=$E$8,'Datos Generales'!AJ611,IF($C$8=$F$8,'Datos Generales'!AJ722)))=0,"",IF($C$8=$D$8,'Datos Generales'!AJ500,IF($C$8=$E$8,'Datos Generales'!AJ611,IF($C$8=$F$8,'Datos Generales'!AJ722))))</f>
        <v/>
      </c>
      <c r="AK28" s="83" t="str">
        <f>IF(IF($C$8=$D$8,'Datos Generales'!AK500,IF($C$8=$E$8,'Datos Generales'!AK611,IF($C$8=$F$8,'Datos Generales'!AK722)))=0,"",IF($C$8=$D$8,'Datos Generales'!AK500,IF($C$8=$E$8,'Datos Generales'!AK611,IF($C$8=$F$8,'Datos Generales'!AK722))))</f>
        <v/>
      </c>
      <c r="AL28" s="83" t="str">
        <f>IF(IF($C$8=$D$8,'Datos Generales'!AL500,IF($C$8=$E$8,'Datos Generales'!AL611,IF($C$8=$F$8,'Datos Generales'!AL722)))=0,"",IF($C$8=$D$8,'Datos Generales'!AL500,IF($C$8=$E$8,'Datos Generales'!AL611,IF($C$8=$F$8,'Datos Generales'!AL722))))</f>
        <v/>
      </c>
      <c r="AM28" s="83" t="str">
        <f>IF(IF($C$8=$D$8,'Datos Generales'!AM500,IF($C$8=$E$8,'Datos Generales'!AM611,IF($C$8=$F$8,'Datos Generales'!AM722)))=0,"",IF($C$8=$D$8,'Datos Generales'!AM500,IF($C$8=$E$8,'Datos Generales'!AM611,IF($C$8=$F$8,'Datos Generales'!AM722))))</f>
        <v/>
      </c>
      <c r="AN28" s="83" t="str">
        <f>IF(IF($C$8=$D$8,'Datos Generales'!AN500,IF($C$8=$E$8,'Datos Generales'!AN611,IF($C$8=$F$8,'Datos Generales'!AN722)))=0,"",IF($C$8=$D$8,'Datos Generales'!AN500,IF($C$8=$E$8,'Datos Generales'!AN611,IF($C$8=$F$8,'Datos Generales'!AN722))))</f>
        <v/>
      </c>
      <c r="AO28" s="83" t="str">
        <f>IF(IF($C$8=$D$8,'Datos Generales'!AO500,IF($C$8=$E$8,'Datos Generales'!AO611,IF($C$8=$F$8,'Datos Generales'!AO722)))=0,"",IF($C$8=$D$8,'Datos Generales'!AO500,IF($C$8=$E$8,'Datos Generales'!AO611,IF($C$8=$F$8,'Datos Generales'!AO722))))</f>
        <v/>
      </c>
      <c r="AP28" s="83" t="str">
        <f>IF(IF($C$8=$D$8,'Datos Generales'!AP500,IF($C$8=$E$8,'Datos Generales'!AP611,IF($C$8=$F$8,'Datos Generales'!AP722)))=0,"",IF($C$8=$D$8,'Datos Generales'!AP500,IF($C$8=$E$8,'Datos Generales'!AP611,IF($C$8=$F$8,'Datos Generales'!AP722))))</f>
        <v/>
      </c>
      <c r="AQ28" s="83">
        <f>IF(IF($C$8=$D$8,'Datos Generales'!AQ500,IF($C$8=$E$8,'Datos Generales'!AQ611,IF($C$8=$F$8,'Datos Generales'!AQ722)))=0,"",IF($C$8=$D$8,'Datos Generales'!AQ500,IF($C$8=$E$8,'Datos Generales'!AQ611,IF($C$8=$F$8,'Datos Generales'!AQ722))))</f>
        <v>237.40871212029541</v>
      </c>
      <c r="AS28" s="83">
        <f>IF(IF($C$8=$D$8,'Datos Generales'!AS500,IF($C$8=$E$8,'Datos Generales'!AS611,IF($C$8=$F$8,'Datos Generales'!AS722)))=0,"",IF($C$8=$D$8,'Datos Generales'!AS500,IF($C$8=$E$8,'Datos Generales'!AS611,IF($C$8=$F$8,'Datos Generales'!AS722))))</f>
        <v>0.44299608026044301</v>
      </c>
      <c r="AT28" s="94">
        <f t="shared" si="0"/>
        <v>236.96571604003495</v>
      </c>
    </row>
    <row r="29" spans="2:46">
      <c r="B29" s="73" t="s">
        <v>312</v>
      </c>
      <c r="C29" s="83">
        <f>IF(IF($C$8=$D$8,'Datos Generales'!C501,IF($C$8=$E$8,'Datos Generales'!C612,IF($C$8=$F$8,'Datos Generales'!C723)))=0,"",IF($C$8=$D$8,'Datos Generales'!C501,IF($C$8=$E$8,'Datos Generales'!C612,IF($C$8=$F$8,'Datos Generales'!C723))))</f>
        <v>-14.277029279676807</v>
      </c>
      <c r="D29" s="83" t="str">
        <f>IF(IF($C$8=$D$8,'Datos Generales'!D501,IF($C$8=$E$8,'Datos Generales'!D612,IF($C$8=$F$8,'Datos Generales'!D723)))=0,"",IF($C$8=$D$8,'Datos Generales'!D501,IF($C$8=$E$8,'Datos Generales'!D612,IF($C$8=$F$8,'Datos Generales'!D723))))</f>
        <v/>
      </c>
      <c r="E29" s="83">
        <f>IF(IF($C$8=$D$8,'Datos Generales'!E501,IF($C$8=$E$8,'Datos Generales'!E612,IF($C$8=$F$8,'Datos Generales'!E723)))=0,"",IF($C$8=$D$8,'Datos Generales'!E501,IF($C$8=$E$8,'Datos Generales'!E612,IF($C$8=$F$8,'Datos Generales'!E723))))</f>
        <v>701.71616827632363</v>
      </c>
      <c r="F29" s="83" t="str">
        <f>IF(IF($C$8=$D$8,'Datos Generales'!F501,IF($C$8=$E$8,'Datos Generales'!F612,IF($C$8=$F$8,'Datos Generales'!F723)))=0,"",IF($C$8=$D$8,'Datos Generales'!F501,IF($C$8=$E$8,'Datos Generales'!F612,IF($C$8=$F$8,'Datos Generales'!F723))))</f>
        <v/>
      </c>
      <c r="G29" s="83" t="str">
        <f>IF(IF($C$8=$D$8,'Datos Generales'!G501,IF($C$8=$E$8,'Datos Generales'!G612,IF($C$8=$F$8,'Datos Generales'!G723)))=0,"",IF($C$8=$D$8,'Datos Generales'!G501,IF($C$8=$E$8,'Datos Generales'!G612,IF($C$8=$F$8,'Datos Generales'!G723))))</f>
        <v/>
      </c>
      <c r="H29" s="83" t="str">
        <f>IF(IF($C$8=$D$8,'Datos Generales'!H501,IF($C$8=$E$8,'Datos Generales'!H612,IF($C$8=$F$8,'Datos Generales'!H723)))=0,"",IF($C$8=$D$8,'Datos Generales'!H501,IF($C$8=$E$8,'Datos Generales'!H612,IF($C$8=$F$8,'Datos Generales'!H723))))</f>
        <v/>
      </c>
      <c r="I29" s="83">
        <f>IF(IF($C$8=$D$8,'Datos Generales'!I501,IF($C$8=$E$8,'Datos Generales'!I612,IF($C$8=$F$8,'Datos Generales'!I723)))=0,"",IF($C$8=$D$8,'Datos Generales'!I501,IF($C$8=$E$8,'Datos Generales'!I612,IF($C$8=$F$8,'Datos Generales'!I723))))</f>
        <v>-9.3716867610424011</v>
      </c>
      <c r="J29" s="83" t="str">
        <f>IF(IF($C$8=$D$8,'Datos Generales'!J501,IF($C$8=$E$8,'Datos Generales'!J612,IF($C$8=$F$8,'Datos Generales'!J723)))=0,"",IF($C$8=$D$8,'Datos Generales'!J501,IF($C$8=$E$8,'Datos Generales'!J612,IF($C$8=$F$8,'Datos Generales'!J723))))</f>
        <v/>
      </c>
      <c r="K29" s="83" t="str">
        <f>IF(IF($C$8=$D$8,'Datos Generales'!K501,IF($C$8=$E$8,'Datos Generales'!K612,IF($C$8=$F$8,'Datos Generales'!K723)))=0,"",IF($C$8=$D$8,'Datos Generales'!K501,IF($C$8=$E$8,'Datos Generales'!K612,IF($C$8=$F$8,'Datos Generales'!K723))))</f>
        <v/>
      </c>
      <c r="L29" s="83">
        <f>IF(IF($C$8=$D$8,'Datos Generales'!L501,IF($C$8=$E$8,'Datos Generales'!L612,IF($C$8=$F$8,'Datos Generales'!L723)))=0,"",IF($C$8=$D$8,'Datos Generales'!L501,IF($C$8=$E$8,'Datos Generales'!L612,IF($C$8=$F$8,'Datos Generales'!L723))))</f>
        <v>-17.538593481989707</v>
      </c>
      <c r="M29" s="83" t="str">
        <f>IF(IF($C$8=$D$8,'Datos Generales'!M501,IF($C$8=$E$8,'Datos Generales'!M612,IF($C$8=$F$8,'Datos Generales'!M723)))=0,"",IF($C$8=$D$8,'Datos Generales'!M501,IF($C$8=$E$8,'Datos Generales'!M612,IF($C$8=$F$8,'Datos Generales'!M723))))</f>
        <v/>
      </c>
      <c r="N29" s="83" t="str">
        <f>IF(IF($C$8=$D$8,'Datos Generales'!N501,IF($C$8=$E$8,'Datos Generales'!N612,IF($C$8=$F$8,'Datos Generales'!N723)))=0,"",IF($C$8=$D$8,'Datos Generales'!N501,IF($C$8=$E$8,'Datos Generales'!N612,IF($C$8=$F$8,'Datos Generales'!N723))))</f>
        <v/>
      </c>
      <c r="O29" s="83" t="str">
        <f>IF(IF($C$8=$D$8,'Datos Generales'!O501,IF($C$8=$E$8,'Datos Generales'!O612,IF($C$8=$F$8,'Datos Generales'!O723)))=0,"",IF($C$8=$D$8,'Datos Generales'!O501,IF($C$8=$E$8,'Datos Generales'!O612,IF($C$8=$F$8,'Datos Generales'!O723))))</f>
        <v/>
      </c>
      <c r="P29" s="83">
        <f>IF(IF($C$8=$D$8,'Datos Generales'!P501,IF($C$8=$E$8,'Datos Generales'!P612,IF($C$8=$F$8,'Datos Generales'!P723)))=0,"",IF($C$8=$D$8,'Datos Generales'!P501,IF($C$8=$E$8,'Datos Generales'!P612,IF($C$8=$F$8,'Datos Generales'!P723))))</f>
        <v>8.5112968121324677</v>
      </c>
      <c r="Q29" s="83" t="str">
        <f>IF(IF($C$8=$D$8,'Datos Generales'!Q501,IF($C$8=$E$8,'Datos Generales'!Q612,IF($C$8=$F$8,'Datos Generales'!Q723)))=0,"",IF($C$8=$D$8,'Datos Generales'!Q501,IF($C$8=$E$8,'Datos Generales'!Q612,IF($C$8=$F$8,'Datos Generales'!Q723))))</f>
        <v/>
      </c>
      <c r="R29" s="83">
        <f>IF(IF($C$8=$D$8,'Datos Generales'!R501,IF($C$8=$E$8,'Datos Generales'!R612,IF($C$8=$F$8,'Datos Generales'!R723)))=0,"",IF($C$8=$D$8,'Datos Generales'!R501,IF($C$8=$E$8,'Datos Generales'!R612,IF($C$8=$F$8,'Datos Generales'!R723))))</f>
        <v>65.427501337613705</v>
      </c>
      <c r="S29" s="83" t="str">
        <f>IF(IF($C$8=$D$8,'Datos Generales'!S501,IF($C$8=$E$8,'Datos Generales'!S612,IF($C$8=$F$8,'Datos Generales'!S723)))=0,"",IF($C$8=$D$8,'Datos Generales'!S501,IF($C$8=$E$8,'Datos Generales'!S612,IF($C$8=$F$8,'Datos Generales'!S723))))</f>
        <v/>
      </c>
      <c r="T29" s="83">
        <f>IF(IF($C$8=$D$8,'Datos Generales'!T501,IF($C$8=$E$8,'Datos Generales'!T612,IF($C$8=$F$8,'Datos Generales'!T723)))=0,"",IF($C$8=$D$8,'Datos Generales'!T501,IF($C$8=$E$8,'Datos Generales'!T612,IF($C$8=$F$8,'Datos Generales'!T723))))</f>
        <v>5.0804173005868289</v>
      </c>
      <c r="U29" s="83" t="str">
        <f>IF(IF($C$8=$D$8,'Datos Generales'!U501,IF($C$8=$E$8,'Datos Generales'!U612,IF($C$8=$F$8,'Datos Generales'!U723)))=0,"",IF($C$8=$D$8,'Datos Generales'!U501,IF($C$8=$E$8,'Datos Generales'!U612,IF($C$8=$F$8,'Datos Generales'!U723))))</f>
        <v/>
      </c>
      <c r="V29" s="83">
        <f>IF(IF($C$8=$D$8,'Datos Generales'!V501,IF($C$8=$E$8,'Datos Generales'!V612,IF($C$8=$F$8,'Datos Generales'!V723)))=0,"",IF($C$8=$D$8,'Datos Generales'!V501,IF($C$8=$E$8,'Datos Generales'!V612,IF($C$8=$F$8,'Datos Generales'!V723))))</f>
        <v>-67.706569707735426</v>
      </c>
      <c r="W29" s="83" t="str">
        <f>IF(IF($C$8=$D$8,'Datos Generales'!W501,IF($C$8=$E$8,'Datos Generales'!W612,IF($C$8=$F$8,'Datos Generales'!W723)))=0,"",IF($C$8=$D$8,'Datos Generales'!W501,IF($C$8=$E$8,'Datos Generales'!W612,IF($C$8=$F$8,'Datos Generales'!W723))))</f>
        <v/>
      </c>
      <c r="X29" s="83" t="str">
        <f>IF(IF($C$8=$D$8,'Datos Generales'!X501,IF($C$8=$E$8,'Datos Generales'!X612,IF($C$8=$F$8,'Datos Generales'!X723)))=0,"",IF($C$8=$D$8,'Datos Generales'!X501,IF($C$8=$E$8,'Datos Generales'!X612,IF($C$8=$F$8,'Datos Generales'!X723))))</f>
        <v/>
      </c>
      <c r="Y29" s="83">
        <f>IF(IF($C$8=$D$8,'Datos Generales'!Y501,IF($C$8=$E$8,'Datos Generales'!Y612,IF($C$8=$F$8,'Datos Generales'!Y723)))=0,"",IF($C$8=$D$8,'Datos Generales'!Y501,IF($C$8=$E$8,'Datos Generales'!Y612,IF($C$8=$F$8,'Datos Generales'!Y723))))</f>
        <v>-100.6030584259845</v>
      </c>
      <c r="Z29" s="83" t="str">
        <f>IF(IF($C$8=$D$8,'Datos Generales'!Z501,IF($C$8=$E$8,'Datos Generales'!Z612,IF($C$8=$F$8,'Datos Generales'!Z723)))=0,"",IF($C$8=$D$8,'Datos Generales'!Z501,IF($C$8=$E$8,'Datos Generales'!Z612,IF($C$8=$F$8,'Datos Generales'!Z723))))</f>
        <v/>
      </c>
      <c r="AA29" s="83">
        <f>IF(IF($C$8=$D$8,'Datos Generales'!AA501,IF($C$8=$E$8,'Datos Generales'!AA612,IF($C$8=$F$8,'Datos Generales'!AA723)))=0,"",IF($C$8=$D$8,'Datos Generales'!AA501,IF($C$8=$E$8,'Datos Generales'!AA612,IF($C$8=$F$8,'Datos Generales'!AA723))))</f>
        <v>-460.22099447513813</v>
      </c>
      <c r="AB29" s="83">
        <f>IF(IF($C$8=$D$8,'Datos Generales'!AB501,IF($C$8=$E$8,'Datos Generales'!AB612,IF($C$8=$F$8,'Datos Generales'!AB723)))=0,"",IF($C$8=$D$8,'Datos Generales'!AB501,IF($C$8=$E$8,'Datos Generales'!AB612,IF($C$8=$F$8,'Datos Generales'!AB723))))</f>
        <v>108.87133812829488</v>
      </c>
      <c r="AC29" s="83" t="str">
        <f>IF(IF($C$8=$D$8,'Datos Generales'!AC501,IF($C$8=$E$8,'Datos Generales'!AC612,IF($C$8=$F$8,'Datos Generales'!AC723)))=0,"",IF($C$8=$D$8,'Datos Generales'!AC501,IF($C$8=$E$8,'Datos Generales'!AC612,IF($C$8=$F$8,'Datos Generales'!AC723))))</f>
        <v/>
      </c>
      <c r="AD29" s="83" t="str">
        <f>IF(IF($C$8=$D$8,'Datos Generales'!AD501,IF($C$8=$E$8,'Datos Generales'!AD612,IF($C$8=$F$8,'Datos Generales'!AD723)))=0,"",IF($C$8=$D$8,'Datos Generales'!AD501,IF($C$8=$E$8,'Datos Generales'!AD612,IF($C$8=$F$8,'Datos Generales'!AD723))))</f>
        <v/>
      </c>
      <c r="AE29" s="83" t="str">
        <f>IF(IF($C$8=$D$8,'Datos Generales'!AE501,IF($C$8=$E$8,'Datos Generales'!AE612,IF($C$8=$F$8,'Datos Generales'!AE723)))=0,"",IF($C$8=$D$8,'Datos Generales'!AE501,IF($C$8=$E$8,'Datos Generales'!AE612,IF($C$8=$F$8,'Datos Generales'!AE723))))</f>
        <v/>
      </c>
      <c r="AF29" s="83" t="str">
        <f>IF(IF($C$8=$D$8,'Datos Generales'!AF501,IF($C$8=$E$8,'Datos Generales'!AF612,IF($C$8=$F$8,'Datos Generales'!AF723)))=0,"",IF($C$8=$D$8,'Datos Generales'!AF501,IF($C$8=$E$8,'Datos Generales'!AF612,IF($C$8=$F$8,'Datos Generales'!AF723))))</f>
        <v/>
      </c>
      <c r="AG29" s="83" t="str">
        <f>IF(IF($C$8=$D$8,'Datos Generales'!AG501,IF($C$8=$E$8,'Datos Generales'!AG612,IF($C$8=$F$8,'Datos Generales'!AG723)))=0,"",IF($C$8=$D$8,'Datos Generales'!AG501,IF($C$8=$E$8,'Datos Generales'!AG612,IF($C$8=$F$8,'Datos Generales'!AG723))))</f>
        <v/>
      </c>
      <c r="AH29" s="83" t="str">
        <f>IF(IF($C$8=$D$8,'Datos Generales'!AH501,IF($C$8=$E$8,'Datos Generales'!AH612,IF($C$8=$F$8,'Datos Generales'!AH723)))=0,"",IF($C$8=$D$8,'Datos Generales'!AH501,IF($C$8=$E$8,'Datos Generales'!AH612,IF($C$8=$F$8,'Datos Generales'!AH723))))</f>
        <v/>
      </c>
      <c r="AI29" s="83" t="str">
        <f>IF(IF($C$8=$D$8,'Datos Generales'!AI501,IF($C$8=$E$8,'Datos Generales'!AI612,IF($C$8=$F$8,'Datos Generales'!AI723)))=0,"",IF($C$8=$D$8,'Datos Generales'!AI501,IF($C$8=$E$8,'Datos Generales'!AI612,IF($C$8=$F$8,'Datos Generales'!AI723))))</f>
        <v/>
      </c>
      <c r="AJ29" s="83" t="str">
        <f>IF(IF($C$8=$D$8,'Datos Generales'!AJ501,IF($C$8=$E$8,'Datos Generales'!AJ612,IF($C$8=$F$8,'Datos Generales'!AJ723)))=0,"",IF($C$8=$D$8,'Datos Generales'!AJ501,IF($C$8=$E$8,'Datos Generales'!AJ612,IF($C$8=$F$8,'Datos Generales'!AJ723))))</f>
        <v/>
      </c>
      <c r="AK29" s="83" t="str">
        <f>IF(IF($C$8=$D$8,'Datos Generales'!AK501,IF($C$8=$E$8,'Datos Generales'!AK612,IF($C$8=$F$8,'Datos Generales'!AK723)))=0,"",IF($C$8=$D$8,'Datos Generales'!AK501,IF($C$8=$E$8,'Datos Generales'!AK612,IF($C$8=$F$8,'Datos Generales'!AK723))))</f>
        <v/>
      </c>
      <c r="AL29" s="83" t="str">
        <f>IF(IF($C$8=$D$8,'Datos Generales'!AL501,IF($C$8=$E$8,'Datos Generales'!AL612,IF($C$8=$F$8,'Datos Generales'!AL723)))=0,"",IF($C$8=$D$8,'Datos Generales'!AL501,IF($C$8=$E$8,'Datos Generales'!AL612,IF($C$8=$F$8,'Datos Generales'!AL723))))</f>
        <v/>
      </c>
      <c r="AM29" s="83" t="str">
        <f>IF(IF($C$8=$D$8,'Datos Generales'!AM501,IF($C$8=$E$8,'Datos Generales'!AM612,IF($C$8=$F$8,'Datos Generales'!AM723)))=0,"",IF($C$8=$D$8,'Datos Generales'!AM501,IF($C$8=$E$8,'Datos Generales'!AM612,IF($C$8=$F$8,'Datos Generales'!AM723))))</f>
        <v/>
      </c>
      <c r="AN29" s="83" t="str">
        <f>IF(IF($C$8=$D$8,'Datos Generales'!AN501,IF($C$8=$E$8,'Datos Generales'!AN612,IF($C$8=$F$8,'Datos Generales'!AN723)))=0,"",IF($C$8=$D$8,'Datos Generales'!AN501,IF($C$8=$E$8,'Datos Generales'!AN612,IF($C$8=$F$8,'Datos Generales'!AN723))))</f>
        <v/>
      </c>
      <c r="AO29" s="83" t="str">
        <f>IF(IF($C$8=$D$8,'Datos Generales'!AO501,IF($C$8=$E$8,'Datos Generales'!AO612,IF($C$8=$F$8,'Datos Generales'!AO723)))=0,"",IF($C$8=$D$8,'Datos Generales'!AO501,IF($C$8=$E$8,'Datos Generales'!AO612,IF($C$8=$F$8,'Datos Generales'!AO723))))</f>
        <v/>
      </c>
      <c r="AP29" s="83" t="str">
        <f>IF(IF($C$8=$D$8,'Datos Generales'!AP501,IF($C$8=$E$8,'Datos Generales'!AP612,IF($C$8=$F$8,'Datos Generales'!AP723)))=0,"",IF($C$8=$D$8,'Datos Generales'!AP501,IF($C$8=$E$8,'Datos Generales'!AP612,IF($C$8=$F$8,'Datos Generales'!AP723))))</f>
        <v/>
      </c>
      <c r="AQ29" s="83">
        <f>IF(IF($C$8=$D$8,'Datos Generales'!AQ501,IF($C$8=$E$8,'Datos Generales'!AQ612,IF($C$8=$F$8,'Datos Generales'!AQ723)))=0,"",IF($C$8=$D$8,'Datos Generales'!AQ501,IF($C$8=$E$8,'Datos Generales'!AQ612,IF($C$8=$F$8,'Datos Generales'!AQ723))))</f>
        <v>39.588816894434572</v>
      </c>
      <c r="AS29" s="83">
        <f>IF(IF($C$8=$D$8,'Datos Generales'!AS501,IF($C$8=$E$8,'Datos Generales'!AS612,IF($C$8=$F$8,'Datos Generales'!AS723)))=0,"",IF($C$8=$D$8,'Datos Generales'!AS501,IF($C$8=$E$8,'Datos Generales'!AS612,IF($C$8=$F$8,'Datos Generales'!AS723))))</f>
        <v>107.876160690996</v>
      </c>
      <c r="AT29" s="94">
        <f t="shared" si="0"/>
        <v>-68.28734379656143</v>
      </c>
    </row>
    <row r="30" spans="2:46">
      <c r="B30" s="73" t="s">
        <v>313</v>
      </c>
      <c r="C30" s="83">
        <f>IF(IF($C$8=$D$8,'Datos Generales'!C502,IF($C$8=$E$8,'Datos Generales'!C613,IF($C$8=$F$8,'Datos Generales'!C724)))=0,"",IF($C$8=$D$8,'Datos Generales'!C502,IF($C$8=$E$8,'Datos Generales'!C613,IF($C$8=$F$8,'Datos Generales'!C724))))</f>
        <v>70.972368086364739</v>
      </c>
      <c r="D30" s="83" t="str">
        <f>IF(IF($C$8=$D$8,'Datos Generales'!D502,IF($C$8=$E$8,'Datos Generales'!D613,IF($C$8=$F$8,'Datos Generales'!D724)))=0,"",IF($C$8=$D$8,'Datos Generales'!D502,IF($C$8=$E$8,'Datos Generales'!D613,IF($C$8=$F$8,'Datos Generales'!D724))))</f>
        <v/>
      </c>
      <c r="E30" s="83">
        <f>IF(IF($C$8=$D$8,'Datos Generales'!E502,IF($C$8=$E$8,'Datos Generales'!E613,IF($C$8=$F$8,'Datos Generales'!E724)))=0,"",IF($C$8=$D$8,'Datos Generales'!E502,IF($C$8=$E$8,'Datos Generales'!E613,IF($C$8=$F$8,'Datos Generales'!E724))))</f>
        <v>633.57087058906302</v>
      </c>
      <c r="F30" s="83" t="str">
        <f>IF(IF($C$8=$D$8,'Datos Generales'!F502,IF($C$8=$E$8,'Datos Generales'!F613,IF($C$8=$F$8,'Datos Generales'!F724)))=0,"",IF($C$8=$D$8,'Datos Generales'!F502,IF($C$8=$E$8,'Datos Generales'!F613,IF($C$8=$F$8,'Datos Generales'!F724))))</f>
        <v/>
      </c>
      <c r="G30" s="83" t="str">
        <f>IF(IF($C$8=$D$8,'Datos Generales'!G502,IF($C$8=$E$8,'Datos Generales'!G613,IF($C$8=$F$8,'Datos Generales'!G724)))=0,"",IF($C$8=$D$8,'Datos Generales'!G502,IF($C$8=$E$8,'Datos Generales'!G613,IF($C$8=$F$8,'Datos Generales'!G724))))</f>
        <v/>
      </c>
      <c r="H30" s="83">
        <f>IF(IF($C$8=$D$8,'Datos Generales'!H502,IF($C$8=$E$8,'Datos Generales'!H613,IF($C$8=$F$8,'Datos Generales'!H724)))=0,"",IF($C$8=$D$8,'Datos Generales'!H502,IF($C$8=$E$8,'Datos Generales'!H613,IF($C$8=$F$8,'Datos Generales'!H724))))</f>
        <v>122.38104140003739</v>
      </c>
      <c r="I30" s="83">
        <f>IF(IF($C$8=$D$8,'Datos Generales'!I502,IF($C$8=$E$8,'Datos Generales'!I613,IF($C$8=$F$8,'Datos Generales'!I724)))=0,"",IF($C$8=$D$8,'Datos Generales'!I502,IF($C$8=$E$8,'Datos Generales'!I613,IF($C$8=$F$8,'Datos Generales'!I724))))</f>
        <v>16.951727176799363</v>
      </c>
      <c r="J30" s="83" t="str">
        <f>IF(IF($C$8=$D$8,'Datos Generales'!J502,IF($C$8=$E$8,'Datos Generales'!J613,IF($C$8=$F$8,'Datos Generales'!J724)))=0,"",IF($C$8=$D$8,'Datos Generales'!J502,IF($C$8=$E$8,'Datos Generales'!J613,IF($C$8=$F$8,'Datos Generales'!J724))))</f>
        <v/>
      </c>
      <c r="K30" s="83" t="str">
        <f>IF(IF($C$8=$D$8,'Datos Generales'!K502,IF($C$8=$E$8,'Datos Generales'!K613,IF($C$8=$F$8,'Datos Generales'!K724)))=0,"",IF($C$8=$D$8,'Datos Generales'!K502,IF($C$8=$E$8,'Datos Generales'!K613,IF($C$8=$F$8,'Datos Generales'!K724))))</f>
        <v/>
      </c>
      <c r="L30" s="83">
        <f>IF(IF($C$8=$D$8,'Datos Generales'!L502,IF($C$8=$E$8,'Datos Generales'!L613,IF($C$8=$F$8,'Datos Generales'!L724)))=0,"",IF($C$8=$D$8,'Datos Generales'!L502,IF($C$8=$E$8,'Datos Generales'!L613,IF($C$8=$F$8,'Datos Generales'!L724))))</f>
        <v>-634.1133455210238</v>
      </c>
      <c r="M30" s="83" t="str">
        <f>IF(IF($C$8=$D$8,'Datos Generales'!M502,IF($C$8=$E$8,'Datos Generales'!M613,IF($C$8=$F$8,'Datos Generales'!M724)))=0,"",IF($C$8=$D$8,'Datos Generales'!M502,IF($C$8=$E$8,'Datos Generales'!M613,IF($C$8=$F$8,'Datos Generales'!M724))))</f>
        <v/>
      </c>
      <c r="N30" s="83" t="str">
        <f>IF(IF($C$8=$D$8,'Datos Generales'!N502,IF($C$8=$E$8,'Datos Generales'!N613,IF($C$8=$F$8,'Datos Generales'!N724)))=0,"",IF($C$8=$D$8,'Datos Generales'!N502,IF($C$8=$E$8,'Datos Generales'!N613,IF($C$8=$F$8,'Datos Generales'!N724))))</f>
        <v/>
      </c>
      <c r="O30" s="83" t="str">
        <f>IF(IF($C$8=$D$8,'Datos Generales'!O502,IF($C$8=$E$8,'Datos Generales'!O613,IF($C$8=$F$8,'Datos Generales'!O724)))=0,"",IF($C$8=$D$8,'Datos Generales'!O502,IF($C$8=$E$8,'Datos Generales'!O613,IF($C$8=$F$8,'Datos Generales'!O724))))</f>
        <v/>
      </c>
      <c r="P30" s="83">
        <f>IF(IF($C$8=$D$8,'Datos Generales'!P502,IF($C$8=$E$8,'Datos Generales'!P613,IF($C$8=$F$8,'Datos Generales'!P724)))=0,"",IF($C$8=$D$8,'Datos Generales'!P502,IF($C$8=$E$8,'Datos Generales'!P613,IF($C$8=$F$8,'Datos Generales'!P724))))</f>
        <v>17.579842389050189</v>
      </c>
      <c r="Q30" s="83" t="str">
        <f>IF(IF($C$8=$D$8,'Datos Generales'!Q502,IF($C$8=$E$8,'Datos Generales'!Q613,IF($C$8=$F$8,'Datos Generales'!Q724)))=0,"",IF($C$8=$D$8,'Datos Generales'!Q502,IF($C$8=$E$8,'Datos Generales'!Q613,IF($C$8=$F$8,'Datos Generales'!Q724))))</f>
        <v/>
      </c>
      <c r="R30" s="83">
        <f>IF(IF($C$8=$D$8,'Datos Generales'!R502,IF($C$8=$E$8,'Datos Generales'!R613,IF($C$8=$F$8,'Datos Generales'!R724)))=0,"",IF($C$8=$D$8,'Datos Generales'!R502,IF($C$8=$E$8,'Datos Generales'!R613,IF($C$8=$F$8,'Datos Generales'!R724))))</f>
        <v>31.692239929222627</v>
      </c>
      <c r="S30" s="83" t="str">
        <f>IF(IF($C$8=$D$8,'Datos Generales'!S502,IF($C$8=$E$8,'Datos Generales'!S613,IF($C$8=$F$8,'Datos Generales'!S724)))=0,"",IF($C$8=$D$8,'Datos Generales'!S502,IF($C$8=$E$8,'Datos Generales'!S613,IF($C$8=$F$8,'Datos Generales'!S724))))</f>
        <v/>
      </c>
      <c r="T30" s="83">
        <f>IF(IF($C$8=$D$8,'Datos Generales'!T502,IF($C$8=$E$8,'Datos Generales'!T613,IF($C$8=$F$8,'Datos Generales'!T724)))=0,"",IF($C$8=$D$8,'Datos Generales'!T502,IF($C$8=$E$8,'Datos Generales'!T613,IF($C$8=$F$8,'Datos Generales'!T724))))</f>
        <v>39.233895730686832</v>
      </c>
      <c r="U30" s="83" t="str">
        <f>IF(IF($C$8=$D$8,'Datos Generales'!U502,IF($C$8=$E$8,'Datos Generales'!U613,IF($C$8=$F$8,'Datos Generales'!U724)))=0,"",IF($C$8=$D$8,'Datos Generales'!U502,IF($C$8=$E$8,'Datos Generales'!U613,IF($C$8=$F$8,'Datos Generales'!U724))))</f>
        <v/>
      </c>
      <c r="V30" s="83">
        <f>IF(IF($C$8=$D$8,'Datos Generales'!V502,IF($C$8=$E$8,'Datos Generales'!V613,IF($C$8=$F$8,'Datos Generales'!V724)))=0,"",IF($C$8=$D$8,'Datos Generales'!V502,IF($C$8=$E$8,'Datos Generales'!V613,IF($C$8=$F$8,'Datos Generales'!V724))))</f>
        <v>10.405413885148018</v>
      </c>
      <c r="W30" s="83" t="str">
        <f>IF(IF($C$8=$D$8,'Datos Generales'!W502,IF($C$8=$E$8,'Datos Generales'!W613,IF($C$8=$F$8,'Datos Generales'!W724)))=0,"",IF($C$8=$D$8,'Datos Generales'!W502,IF($C$8=$E$8,'Datos Generales'!W613,IF($C$8=$F$8,'Datos Generales'!W724))))</f>
        <v/>
      </c>
      <c r="X30" s="83" t="str">
        <f>IF(IF($C$8=$D$8,'Datos Generales'!X502,IF($C$8=$E$8,'Datos Generales'!X613,IF($C$8=$F$8,'Datos Generales'!X724)))=0,"",IF($C$8=$D$8,'Datos Generales'!X502,IF($C$8=$E$8,'Datos Generales'!X613,IF($C$8=$F$8,'Datos Generales'!X724))))</f>
        <v/>
      </c>
      <c r="Y30" s="83">
        <f>IF(IF($C$8=$D$8,'Datos Generales'!Y502,IF($C$8=$E$8,'Datos Generales'!Y613,IF($C$8=$F$8,'Datos Generales'!Y724)))=0,"",IF($C$8=$D$8,'Datos Generales'!Y502,IF($C$8=$E$8,'Datos Generales'!Y613,IF($C$8=$F$8,'Datos Generales'!Y724))))</f>
        <v>29.374025188156576</v>
      </c>
      <c r="Z30" s="83" t="str">
        <f>IF(IF($C$8=$D$8,'Datos Generales'!Z502,IF($C$8=$E$8,'Datos Generales'!Z613,IF($C$8=$F$8,'Datos Generales'!Z724)))=0,"",IF($C$8=$D$8,'Datos Generales'!Z502,IF($C$8=$E$8,'Datos Generales'!Z613,IF($C$8=$F$8,'Datos Generales'!Z724))))</f>
        <v/>
      </c>
      <c r="AA30" s="83">
        <f>IF(IF($C$8=$D$8,'Datos Generales'!AA502,IF($C$8=$E$8,'Datos Generales'!AA613,IF($C$8=$F$8,'Datos Generales'!AA724)))=0,"",IF($C$8=$D$8,'Datos Generales'!AA502,IF($C$8=$E$8,'Datos Generales'!AA613,IF($C$8=$F$8,'Datos Generales'!AA724))))</f>
        <v>-21.434222423146473</v>
      </c>
      <c r="AB30" s="83">
        <f>IF(IF($C$8=$D$8,'Datos Generales'!AB502,IF($C$8=$E$8,'Datos Generales'!AB613,IF($C$8=$F$8,'Datos Generales'!AB724)))=0,"",IF($C$8=$D$8,'Datos Generales'!AB502,IF($C$8=$E$8,'Datos Generales'!AB613,IF($C$8=$F$8,'Datos Generales'!AB724))))</f>
        <v>88.979027189506766</v>
      </c>
      <c r="AC30" s="83" t="str">
        <f>IF(IF($C$8=$D$8,'Datos Generales'!AC502,IF($C$8=$E$8,'Datos Generales'!AC613,IF($C$8=$F$8,'Datos Generales'!AC724)))=0,"",IF($C$8=$D$8,'Datos Generales'!AC502,IF($C$8=$E$8,'Datos Generales'!AC613,IF($C$8=$F$8,'Datos Generales'!AC724))))</f>
        <v/>
      </c>
      <c r="AD30" s="83" t="str">
        <f>IF(IF($C$8=$D$8,'Datos Generales'!AD502,IF($C$8=$E$8,'Datos Generales'!AD613,IF($C$8=$F$8,'Datos Generales'!AD724)))=0,"",IF($C$8=$D$8,'Datos Generales'!AD502,IF($C$8=$E$8,'Datos Generales'!AD613,IF($C$8=$F$8,'Datos Generales'!AD724))))</f>
        <v/>
      </c>
      <c r="AE30" s="83" t="str">
        <f>IF(IF($C$8=$D$8,'Datos Generales'!AE502,IF($C$8=$E$8,'Datos Generales'!AE613,IF($C$8=$F$8,'Datos Generales'!AE724)))=0,"",IF($C$8=$D$8,'Datos Generales'!AE502,IF($C$8=$E$8,'Datos Generales'!AE613,IF($C$8=$F$8,'Datos Generales'!AE724))))</f>
        <v/>
      </c>
      <c r="AF30" s="83" t="str">
        <f>IF(IF($C$8=$D$8,'Datos Generales'!AF502,IF($C$8=$E$8,'Datos Generales'!AF613,IF($C$8=$F$8,'Datos Generales'!AF724)))=0,"",IF($C$8=$D$8,'Datos Generales'!AF502,IF($C$8=$E$8,'Datos Generales'!AF613,IF($C$8=$F$8,'Datos Generales'!AF724))))</f>
        <v/>
      </c>
      <c r="AG30" s="83" t="str">
        <f>IF(IF($C$8=$D$8,'Datos Generales'!AG502,IF($C$8=$E$8,'Datos Generales'!AG613,IF($C$8=$F$8,'Datos Generales'!AG724)))=0,"",IF($C$8=$D$8,'Datos Generales'!AG502,IF($C$8=$E$8,'Datos Generales'!AG613,IF($C$8=$F$8,'Datos Generales'!AG724))))</f>
        <v/>
      </c>
      <c r="AH30" s="83" t="str">
        <f>IF(IF($C$8=$D$8,'Datos Generales'!AH502,IF($C$8=$E$8,'Datos Generales'!AH613,IF($C$8=$F$8,'Datos Generales'!AH724)))=0,"",IF($C$8=$D$8,'Datos Generales'!AH502,IF($C$8=$E$8,'Datos Generales'!AH613,IF($C$8=$F$8,'Datos Generales'!AH724))))</f>
        <v/>
      </c>
      <c r="AI30" s="83" t="str">
        <f>IF(IF($C$8=$D$8,'Datos Generales'!AI502,IF($C$8=$E$8,'Datos Generales'!AI613,IF($C$8=$F$8,'Datos Generales'!AI724)))=0,"",IF($C$8=$D$8,'Datos Generales'!AI502,IF($C$8=$E$8,'Datos Generales'!AI613,IF($C$8=$F$8,'Datos Generales'!AI724))))</f>
        <v/>
      </c>
      <c r="AJ30" s="83" t="str">
        <f>IF(IF($C$8=$D$8,'Datos Generales'!AJ502,IF($C$8=$E$8,'Datos Generales'!AJ613,IF($C$8=$F$8,'Datos Generales'!AJ724)))=0,"",IF($C$8=$D$8,'Datos Generales'!AJ502,IF($C$8=$E$8,'Datos Generales'!AJ613,IF($C$8=$F$8,'Datos Generales'!AJ724))))</f>
        <v/>
      </c>
      <c r="AK30" s="83" t="str">
        <f>IF(IF($C$8=$D$8,'Datos Generales'!AK502,IF($C$8=$E$8,'Datos Generales'!AK613,IF($C$8=$F$8,'Datos Generales'!AK724)))=0,"",IF($C$8=$D$8,'Datos Generales'!AK502,IF($C$8=$E$8,'Datos Generales'!AK613,IF($C$8=$F$8,'Datos Generales'!AK724))))</f>
        <v/>
      </c>
      <c r="AL30" s="83" t="str">
        <f>IF(IF($C$8=$D$8,'Datos Generales'!AL502,IF($C$8=$E$8,'Datos Generales'!AL613,IF($C$8=$F$8,'Datos Generales'!AL724)))=0,"",IF($C$8=$D$8,'Datos Generales'!AL502,IF($C$8=$E$8,'Datos Generales'!AL613,IF($C$8=$F$8,'Datos Generales'!AL724))))</f>
        <v/>
      </c>
      <c r="AM30" s="83" t="str">
        <f>IF(IF($C$8=$D$8,'Datos Generales'!AM502,IF($C$8=$E$8,'Datos Generales'!AM613,IF($C$8=$F$8,'Datos Generales'!AM724)))=0,"",IF($C$8=$D$8,'Datos Generales'!AM502,IF($C$8=$E$8,'Datos Generales'!AM613,IF($C$8=$F$8,'Datos Generales'!AM724))))</f>
        <v/>
      </c>
      <c r="AN30" s="83" t="str">
        <f>IF(IF($C$8=$D$8,'Datos Generales'!AN502,IF($C$8=$E$8,'Datos Generales'!AN613,IF($C$8=$F$8,'Datos Generales'!AN724)))=0,"",IF($C$8=$D$8,'Datos Generales'!AN502,IF($C$8=$E$8,'Datos Generales'!AN613,IF($C$8=$F$8,'Datos Generales'!AN724))))</f>
        <v/>
      </c>
      <c r="AO30" s="83" t="str">
        <f>IF(IF($C$8=$D$8,'Datos Generales'!AO502,IF($C$8=$E$8,'Datos Generales'!AO613,IF($C$8=$F$8,'Datos Generales'!AO724)))=0,"",IF($C$8=$D$8,'Datos Generales'!AO502,IF($C$8=$E$8,'Datos Generales'!AO613,IF($C$8=$F$8,'Datos Generales'!AO724))))</f>
        <v/>
      </c>
      <c r="AP30" s="83" t="str">
        <f>IF(IF($C$8=$D$8,'Datos Generales'!AP502,IF($C$8=$E$8,'Datos Generales'!AP613,IF($C$8=$F$8,'Datos Generales'!AP724)))=0,"",IF($C$8=$D$8,'Datos Generales'!AP502,IF($C$8=$E$8,'Datos Generales'!AP613,IF($C$8=$F$8,'Datos Generales'!AP724))))</f>
        <v/>
      </c>
      <c r="AQ30" s="83">
        <f>IF(IF($C$8=$D$8,'Datos Generales'!AQ502,IF($C$8=$E$8,'Datos Generales'!AQ613,IF($C$8=$F$8,'Datos Generales'!AQ724)))=0,"",IF($C$8=$D$8,'Datos Generales'!AQ502,IF($C$8=$E$8,'Datos Generales'!AQ613,IF($C$8=$F$8,'Datos Generales'!AQ724))))</f>
        <v>95.709532931529111</v>
      </c>
      <c r="AS30" s="83">
        <f>IF(IF($C$8=$D$8,'Datos Generales'!AS502,IF($C$8=$E$8,'Datos Generales'!AS613,IF($C$8=$F$8,'Datos Generales'!AS724)))=0,"",IF($C$8=$D$8,'Datos Generales'!AS502,IF($C$8=$E$8,'Datos Generales'!AS613,IF($C$8=$F$8,'Datos Generales'!AS724))))</f>
        <v>18.818550270565598</v>
      </c>
      <c r="AT30" s="94">
        <f t="shared" si="0"/>
        <v>76.890982660963516</v>
      </c>
    </row>
    <row r="31" spans="2:46">
      <c r="B31" s="73" t="s">
        <v>314</v>
      </c>
      <c r="C31" s="83" t="str">
        <f>IF(IF($C$8=$D$8,'Datos Generales'!C503,IF($C$8=$E$8,'Datos Generales'!C614,IF($C$8=$F$8,'Datos Generales'!C725)))=0,"",IF($C$8=$D$8,'Datos Generales'!C503,IF($C$8=$E$8,'Datos Generales'!C614,IF($C$8=$F$8,'Datos Generales'!C725))))</f>
        <v/>
      </c>
      <c r="D31" s="83" t="str">
        <f>IF(IF($C$8=$D$8,'Datos Generales'!D503,IF($C$8=$E$8,'Datos Generales'!D614,IF($C$8=$F$8,'Datos Generales'!D725)))=0,"",IF($C$8=$D$8,'Datos Generales'!D503,IF($C$8=$E$8,'Datos Generales'!D614,IF($C$8=$F$8,'Datos Generales'!D725))))</f>
        <v/>
      </c>
      <c r="E31" s="83">
        <f>IF(IF($C$8=$D$8,'Datos Generales'!E503,IF($C$8=$E$8,'Datos Generales'!E614,IF($C$8=$F$8,'Datos Generales'!E725)))=0,"",IF($C$8=$D$8,'Datos Generales'!E503,IF($C$8=$E$8,'Datos Generales'!E614,IF($C$8=$F$8,'Datos Generales'!E725))))</f>
        <v>39.746631015338906</v>
      </c>
      <c r="F31" s="83" t="str">
        <f>IF(IF($C$8=$D$8,'Datos Generales'!F503,IF($C$8=$E$8,'Datos Generales'!F614,IF($C$8=$F$8,'Datos Generales'!F725)))=0,"",IF($C$8=$D$8,'Datos Generales'!F503,IF($C$8=$E$8,'Datos Generales'!F614,IF($C$8=$F$8,'Datos Generales'!F725))))</f>
        <v/>
      </c>
      <c r="G31" s="83" t="str">
        <f>IF(IF($C$8=$D$8,'Datos Generales'!G503,IF($C$8=$E$8,'Datos Generales'!G614,IF($C$8=$F$8,'Datos Generales'!G725)))=0,"",IF($C$8=$D$8,'Datos Generales'!G503,IF($C$8=$E$8,'Datos Generales'!G614,IF($C$8=$F$8,'Datos Generales'!G725))))</f>
        <v/>
      </c>
      <c r="H31" s="83">
        <f>IF(IF($C$8=$D$8,'Datos Generales'!H503,IF($C$8=$E$8,'Datos Generales'!H614,IF($C$8=$F$8,'Datos Generales'!H725)))=0,"",IF($C$8=$D$8,'Datos Generales'!H503,IF($C$8=$E$8,'Datos Generales'!H614,IF($C$8=$F$8,'Datos Generales'!H725))))</f>
        <v>38.175352258134041</v>
      </c>
      <c r="I31" s="83">
        <f>IF(IF($C$8=$D$8,'Datos Generales'!I503,IF($C$8=$E$8,'Datos Generales'!I614,IF($C$8=$F$8,'Datos Generales'!I725)))=0,"",IF($C$8=$D$8,'Datos Generales'!I503,IF($C$8=$E$8,'Datos Generales'!I614,IF($C$8=$F$8,'Datos Generales'!I725))))</f>
        <v>73.038324875571746</v>
      </c>
      <c r="J31" s="83">
        <f>IF(IF($C$8=$D$8,'Datos Generales'!J503,IF($C$8=$E$8,'Datos Generales'!J614,IF($C$8=$F$8,'Datos Generales'!J725)))=0,"",IF($C$8=$D$8,'Datos Generales'!J503,IF($C$8=$E$8,'Datos Generales'!J614,IF($C$8=$F$8,'Datos Generales'!J725))))</f>
        <v>19.267582007138085</v>
      </c>
      <c r="K31" s="83" t="str">
        <f>IF(IF($C$8=$D$8,'Datos Generales'!K503,IF($C$8=$E$8,'Datos Generales'!K614,IF($C$8=$F$8,'Datos Generales'!K725)))=0,"",IF($C$8=$D$8,'Datos Generales'!K503,IF($C$8=$E$8,'Datos Generales'!K614,IF($C$8=$F$8,'Datos Generales'!K725))))</f>
        <v/>
      </c>
      <c r="L31" s="83">
        <f>IF(IF($C$8=$D$8,'Datos Generales'!L503,IF($C$8=$E$8,'Datos Generales'!L614,IF($C$8=$F$8,'Datos Generales'!L725)))=0,"",IF($C$8=$D$8,'Datos Generales'!L503,IF($C$8=$E$8,'Datos Generales'!L614,IF($C$8=$F$8,'Datos Generales'!L725))))</f>
        <v>64.484892117099463</v>
      </c>
      <c r="M31" s="83" t="str">
        <f>IF(IF($C$8=$D$8,'Datos Generales'!M503,IF($C$8=$E$8,'Datos Generales'!M614,IF($C$8=$F$8,'Datos Generales'!M725)))=0,"",IF($C$8=$D$8,'Datos Generales'!M503,IF($C$8=$E$8,'Datos Generales'!M614,IF($C$8=$F$8,'Datos Generales'!M725))))</f>
        <v/>
      </c>
      <c r="N31" s="83" t="str">
        <f>IF(IF($C$8=$D$8,'Datos Generales'!N503,IF($C$8=$E$8,'Datos Generales'!N614,IF($C$8=$F$8,'Datos Generales'!N725)))=0,"",IF($C$8=$D$8,'Datos Generales'!N503,IF($C$8=$E$8,'Datos Generales'!N614,IF($C$8=$F$8,'Datos Generales'!N725))))</f>
        <v/>
      </c>
      <c r="O31" s="83" t="str">
        <f>IF(IF($C$8=$D$8,'Datos Generales'!O503,IF($C$8=$E$8,'Datos Generales'!O614,IF($C$8=$F$8,'Datos Generales'!O725)))=0,"",IF($C$8=$D$8,'Datos Generales'!O503,IF($C$8=$E$8,'Datos Generales'!O614,IF($C$8=$F$8,'Datos Generales'!O725))))</f>
        <v/>
      </c>
      <c r="P31" s="83">
        <f>IF(IF($C$8=$D$8,'Datos Generales'!P503,IF($C$8=$E$8,'Datos Generales'!P614,IF($C$8=$F$8,'Datos Generales'!P725)))=0,"",IF($C$8=$D$8,'Datos Generales'!P503,IF($C$8=$E$8,'Datos Generales'!P614,IF($C$8=$F$8,'Datos Generales'!P725))))</f>
        <v>45.011304100613266</v>
      </c>
      <c r="Q31" s="83" t="str">
        <f>IF(IF($C$8=$D$8,'Datos Generales'!Q503,IF($C$8=$E$8,'Datos Generales'!Q614,IF($C$8=$F$8,'Datos Generales'!Q725)))=0,"",IF($C$8=$D$8,'Datos Generales'!Q503,IF($C$8=$E$8,'Datos Generales'!Q614,IF($C$8=$F$8,'Datos Generales'!Q725))))</f>
        <v/>
      </c>
      <c r="R31" s="83">
        <f>IF(IF($C$8=$D$8,'Datos Generales'!R503,IF($C$8=$E$8,'Datos Generales'!R614,IF($C$8=$F$8,'Datos Generales'!R725)))=0,"",IF($C$8=$D$8,'Datos Generales'!R503,IF($C$8=$E$8,'Datos Generales'!R614,IF($C$8=$F$8,'Datos Generales'!R725))))</f>
        <v>40.660959564022512</v>
      </c>
      <c r="S31" s="83" t="str">
        <f>IF(IF($C$8=$D$8,'Datos Generales'!S503,IF($C$8=$E$8,'Datos Generales'!S614,IF($C$8=$F$8,'Datos Generales'!S725)))=0,"",IF($C$8=$D$8,'Datos Generales'!S503,IF($C$8=$E$8,'Datos Generales'!S614,IF($C$8=$F$8,'Datos Generales'!S725))))</f>
        <v/>
      </c>
      <c r="T31" s="83">
        <f>IF(IF($C$8=$D$8,'Datos Generales'!T503,IF($C$8=$E$8,'Datos Generales'!T614,IF($C$8=$F$8,'Datos Generales'!T725)))=0,"",IF($C$8=$D$8,'Datos Generales'!T503,IF($C$8=$E$8,'Datos Generales'!T614,IF($C$8=$F$8,'Datos Generales'!T725))))</f>
        <v>38.877040332850811</v>
      </c>
      <c r="U31" s="83" t="str">
        <f>IF(IF($C$8=$D$8,'Datos Generales'!U503,IF($C$8=$E$8,'Datos Generales'!U614,IF($C$8=$F$8,'Datos Generales'!U725)))=0,"",IF($C$8=$D$8,'Datos Generales'!U503,IF($C$8=$E$8,'Datos Generales'!U614,IF($C$8=$F$8,'Datos Generales'!U725))))</f>
        <v/>
      </c>
      <c r="V31" s="83">
        <f>IF(IF($C$8=$D$8,'Datos Generales'!V503,IF($C$8=$E$8,'Datos Generales'!V614,IF($C$8=$F$8,'Datos Generales'!V725)))=0,"",IF($C$8=$D$8,'Datos Generales'!V503,IF($C$8=$E$8,'Datos Generales'!V614,IF($C$8=$F$8,'Datos Generales'!V725))))</f>
        <v>30.681842670687821</v>
      </c>
      <c r="W31" s="83" t="str">
        <f>IF(IF($C$8=$D$8,'Datos Generales'!W503,IF($C$8=$E$8,'Datos Generales'!W614,IF($C$8=$F$8,'Datos Generales'!W725)))=0,"",IF($C$8=$D$8,'Datos Generales'!W503,IF($C$8=$E$8,'Datos Generales'!W614,IF($C$8=$F$8,'Datos Generales'!W725))))</f>
        <v/>
      </c>
      <c r="X31" s="83" t="str">
        <f>IF(IF($C$8=$D$8,'Datos Generales'!X503,IF($C$8=$E$8,'Datos Generales'!X614,IF($C$8=$F$8,'Datos Generales'!X725)))=0,"",IF($C$8=$D$8,'Datos Generales'!X503,IF($C$8=$E$8,'Datos Generales'!X614,IF($C$8=$F$8,'Datos Generales'!X725))))</f>
        <v/>
      </c>
      <c r="Y31" s="83">
        <f>IF(IF($C$8=$D$8,'Datos Generales'!Y503,IF($C$8=$E$8,'Datos Generales'!Y614,IF($C$8=$F$8,'Datos Generales'!Y725)))=0,"",IF($C$8=$D$8,'Datos Generales'!Y503,IF($C$8=$E$8,'Datos Generales'!Y614,IF($C$8=$F$8,'Datos Generales'!Y725))))</f>
        <v>84.214790693579531</v>
      </c>
      <c r="Z31" s="83" t="str">
        <f>IF(IF($C$8=$D$8,'Datos Generales'!Z503,IF($C$8=$E$8,'Datos Generales'!Z614,IF($C$8=$F$8,'Datos Generales'!Z725)))=0,"",IF($C$8=$D$8,'Datos Generales'!Z503,IF($C$8=$E$8,'Datos Generales'!Z614,IF($C$8=$F$8,'Datos Generales'!Z725))))</f>
        <v/>
      </c>
      <c r="AA31" s="83">
        <f>IF(IF($C$8=$D$8,'Datos Generales'!AA503,IF($C$8=$E$8,'Datos Generales'!AA614,IF($C$8=$F$8,'Datos Generales'!AA725)))=0,"",IF($C$8=$D$8,'Datos Generales'!AA503,IF($C$8=$E$8,'Datos Generales'!AA614,IF($C$8=$F$8,'Datos Generales'!AA725))))</f>
        <v>65.160320881636352</v>
      </c>
      <c r="AB31" s="83">
        <f>IF(IF($C$8=$D$8,'Datos Generales'!AB503,IF($C$8=$E$8,'Datos Generales'!AB614,IF($C$8=$F$8,'Datos Generales'!AB725)))=0,"",IF($C$8=$D$8,'Datos Generales'!AB503,IF($C$8=$E$8,'Datos Generales'!AB614,IF($C$8=$F$8,'Datos Generales'!AB725))))</f>
        <v>73.87699867233944</v>
      </c>
      <c r="AC31" s="83">
        <f>IF(IF($C$8=$D$8,'Datos Generales'!AC503,IF($C$8=$E$8,'Datos Generales'!AC614,IF($C$8=$F$8,'Datos Generales'!AC725)))=0,"",IF($C$8=$D$8,'Datos Generales'!AC503,IF($C$8=$E$8,'Datos Generales'!AC614,IF($C$8=$F$8,'Datos Generales'!AC725))))</f>
        <v>151.48867435260868</v>
      </c>
      <c r="AD31" s="83" t="str">
        <f>IF(IF($C$8=$D$8,'Datos Generales'!AD503,IF($C$8=$E$8,'Datos Generales'!AD614,IF($C$8=$F$8,'Datos Generales'!AD725)))=0,"",IF($C$8=$D$8,'Datos Generales'!AD503,IF($C$8=$E$8,'Datos Generales'!AD614,IF($C$8=$F$8,'Datos Generales'!AD725))))</f>
        <v/>
      </c>
      <c r="AE31" s="83" t="str">
        <f>IF(IF($C$8=$D$8,'Datos Generales'!AE503,IF($C$8=$E$8,'Datos Generales'!AE614,IF($C$8=$F$8,'Datos Generales'!AE725)))=0,"",IF($C$8=$D$8,'Datos Generales'!AE503,IF($C$8=$E$8,'Datos Generales'!AE614,IF($C$8=$F$8,'Datos Generales'!AE725))))</f>
        <v/>
      </c>
      <c r="AF31" s="83" t="str">
        <f>IF(IF($C$8=$D$8,'Datos Generales'!AF503,IF($C$8=$E$8,'Datos Generales'!AF614,IF($C$8=$F$8,'Datos Generales'!AF725)))=0,"",IF($C$8=$D$8,'Datos Generales'!AF503,IF($C$8=$E$8,'Datos Generales'!AF614,IF($C$8=$F$8,'Datos Generales'!AF725))))</f>
        <v/>
      </c>
      <c r="AG31" s="83" t="str">
        <f>IF(IF($C$8=$D$8,'Datos Generales'!AG503,IF($C$8=$E$8,'Datos Generales'!AG614,IF($C$8=$F$8,'Datos Generales'!AG725)))=0,"",IF($C$8=$D$8,'Datos Generales'!AG503,IF($C$8=$E$8,'Datos Generales'!AG614,IF($C$8=$F$8,'Datos Generales'!AG725))))</f>
        <v/>
      </c>
      <c r="AH31" s="83" t="str">
        <f>IF(IF($C$8=$D$8,'Datos Generales'!AH503,IF($C$8=$E$8,'Datos Generales'!AH614,IF($C$8=$F$8,'Datos Generales'!AH725)))=0,"",IF($C$8=$D$8,'Datos Generales'!AH503,IF($C$8=$E$8,'Datos Generales'!AH614,IF($C$8=$F$8,'Datos Generales'!AH725))))</f>
        <v/>
      </c>
      <c r="AI31" s="83" t="str">
        <f>IF(IF($C$8=$D$8,'Datos Generales'!AI503,IF($C$8=$E$8,'Datos Generales'!AI614,IF($C$8=$F$8,'Datos Generales'!AI725)))=0,"",IF($C$8=$D$8,'Datos Generales'!AI503,IF($C$8=$E$8,'Datos Generales'!AI614,IF($C$8=$F$8,'Datos Generales'!AI725))))</f>
        <v/>
      </c>
      <c r="AJ31" s="83" t="str">
        <f>IF(IF($C$8=$D$8,'Datos Generales'!AJ503,IF($C$8=$E$8,'Datos Generales'!AJ614,IF($C$8=$F$8,'Datos Generales'!AJ725)))=0,"",IF($C$8=$D$8,'Datos Generales'!AJ503,IF($C$8=$E$8,'Datos Generales'!AJ614,IF($C$8=$F$8,'Datos Generales'!AJ725))))</f>
        <v/>
      </c>
      <c r="AK31" s="83" t="str">
        <f>IF(IF($C$8=$D$8,'Datos Generales'!AK503,IF($C$8=$E$8,'Datos Generales'!AK614,IF($C$8=$F$8,'Datos Generales'!AK725)))=0,"",IF($C$8=$D$8,'Datos Generales'!AK503,IF($C$8=$E$8,'Datos Generales'!AK614,IF($C$8=$F$8,'Datos Generales'!AK725))))</f>
        <v/>
      </c>
      <c r="AL31" s="83" t="str">
        <f>IF(IF($C$8=$D$8,'Datos Generales'!AL503,IF($C$8=$E$8,'Datos Generales'!AL614,IF($C$8=$F$8,'Datos Generales'!AL725)))=0,"",IF($C$8=$D$8,'Datos Generales'!AL503,IF($C$8=$E$8,'Datos Generales'!AL614,IF($C$8=$F$8,'Datos Generales'!AL725))))</f>
        <v/>
      </c>
      <c r="AM31" s="83" t="str">
        <f>IF(IF($C$8=$D$8,'Datos Generales'!AM503,IF($C$8=$E$8,'Datos Generales'!AM614,IF($C$8=$F$8,'Datos Generales'!AM725)))=0,"",IF($C$8=$D$8,'Datos Generales'!AM503,IF($C$8=$E$8,'Datos Generales'!AM614,IF($C$8=$F$8,'Datos Generales'!AM725))))</f>
        <v/>
      </c>
      <c r="AN31" s="83" t="str">
        <f>IF(IF($C$8=$D$8,'Datos Generales'!AN503,IF($C$8=$E$8,'Datos Generales'!AN614,IF($C$8=$F$8,'Datos Generales'!AN725)))=0,"",IF($C$8=$D$8,'Datos Generales'!AN503,IF($C$8=$E$8,'Datos Generales'!AN614,IF($C$8=$F$8,'Datos Generales'!AN725))))</f>
        <v/>
      </c>
      <c r="AO31" s="83" t="str">
        <f>IF(IF($C$8=$D$8,'Datos Generales'!AO503,IF($C$8=$E$8,'Datos Generales'!AO614,IF($C$8=$F$8,'Datos Generales'!AO725)))=0,"",IF($C$8=$D$8,'Datos Generales'!AO503,IF($C$8=$E$8,'Datos Generales'!AO614,IF($C$8=$F$8,'Datos Generales'!AO725))))</f>
        <v/>
      </c>
      <c r="AP31" s="83" t="str">
        <f>IF(IF($C$8=$D$8,'Datos Generales'!AP503,IF($C$8=$E$8,'Datos Generales'!AP614,IF($C$8=$F$8,'Datos Generales'!AP725)))=0,"",IF($C$8=$D$8,'Datos Generales'!AP503,IF($C$8=$E$8,'Datos Generales'!AP614,IF($C$8=$F$8,'Datos Generales'!AP725))))</f>
        <v/>
      </c>
      <c r="AQ31" s="83">
        <f>IF(IF($C$8=$D$8,'Datos Generales'!AQ503,IF($C$8=$E$8,'Datos Generales'!AQ614,IF($C$8=$F$8,'Datos Generales'!AQ725)))=0,"",IF($C$8=$D$8,'Datos Generales'!AQ503,IF($C$8=$E$8,'Datos Generales'!AQ614,IF($C$8=$F$8,'Datos Generales'!AQ725))))</f>
        <v>52.802603946660163</v>
      </c>
      <c r="AS31" s="83">
        <f>IF(IF($C$8=$D$8,'Datos Generales'!AS503,IF($C$8=$E$8,'Datos Generales'!AS614,IF($C$8=$F$8,'Datos Generales'!AS725)))=0,"",IF($C$8=$D$8,'Datos Generales'!AS503,IF($C$8=$E$8,'Datos Generales'!AS614,IF($C$8=$F$8,'Datos Generales'!AS725))))</f>
        <v>36.595070615590799</v>
      </c>
      <c r="AT31" s="94">
        <f t="shared" si="0"/>
        <v>16.207533331069364</v>
      </c>
    </row>
    <row r="32" spans="2:46">
      <c r="B32" s="73" t="s">
        <v>315</v>
      </c>
      <c r="C32" s="83">
        <f>IF(IF($C$8=$D$8,'Datos Generales'!C504,IF($C$8=$E$8,'Datos Generales'!C615,IF($C$8=$F$8,'Datos Generales'!C726)))=0,"",IF($C$8=$D$8,'Datos Generales'!C504,IF($C$8=$E$8,'Datos Generales'!C615,IF($C$8=$F$8,'Datos Generales'!C726))))</f>
        <v>51.585123830336229</v>
      </c>
      <c r="D32" s="83" t="str">
        <f>IF(IF($C$8=$D$8,'Datos Generales'!D504,IF($C$8=$E$8,'Datos Generales'!D615,IF($C$8=$F$8,'Datos Generales'!D726)))=0,"",IF($C$8=$D$8,'Datos Generales'!D504,IF($C$8=$E$8,'Datos Generales'!D615,IF($C$8=$F$8,'Datos Generales'!D726))))</f>
        <v/>
      </c>
      <c r="E32" s="83">
        <f>IF(IF($C$8=$D$8,'Datos Generales'!E504,IF($C$8=$E$8,'Datos Generales'!E615,IF($C$8=$F$8,'Datos Generales'!E726)))=0,"",IF($C$8=$D$8,'Datos Generales'!E504,IF($C$8=$E$8,'Datos Generales'!E615,IF($C$8=$F$8,'Datos Generales'!E726))))</f>
        <v>90.818101997012775</v>
      </c>
      <c r="F32" s="83" t="str">
        <f>IF(IF($C$8=$D$8,'Datos Generales'!F504,IF($C$8=$E$8,'Datos Generales'!F615,IF($C$8=$F$8,'Datos Generales'!F726)))=0,"",IF($C$8=$D$8,'Datos Generales'!F504,IF($C$8=$E$8,'Datos Generales'!F615,IF($C$8=$F$8,'Datos Generales'!F726))))</f>
        <v/>
      </c>
      <c r="G32" s="83" t="str">
        <f>IF(IF($C$8=$D$8,'Datos Generales'!G504,IF($C$8=$E$8,'Datos Generales'!G615,IF($C$8=$F$8,'Datos Generales'!G726)))=0,"",IF($C$8=$D$8,'Datos Generales'!G504,IF($C$8=$E$8,'Datos Generales'!G615,IF($C$8=$F$8,'Datos Generales'!G726))))</f>
        <v/>
      </c>
      <c r="H32" s="83">
        <f>IF(IF($C$8=$D$8,'Datos Generales'!H504,IF($C$8=$E$8,'Datos Generales'!H615,IF($C$8=$F$8,'Datos Generales'!H726)))=0,"",IF($C$8=$D$8,'Datos Generales'!H504,IF($C$8=$E$8,'Datos Generales'!H615,IF($C$8=$F$8,'Datos Generales'!H726))))</f>
        <v>151.14042981020131</v>
      </c>
      <c r="I32" s="83">
        <f>IF(IF($C$8=$D$8,'Datos Generales'!I504,IF($C$8=$E$8,'Datos Generales'!I615,IF($C$8=$F$8,'Datos Generales'!I726)))=0,"",IF($C$8=$D$8,'Datos Generales'!I504,IF($C$8=$E$8,'Datos Generales'!I615,IF($C$8=$F$8,'Datos Generales'!I726))))</f>
        <v>74.616789280712069</v>
      </c>
      <c r="J32" s="83">
        <f>IF(IF($C$8=$D$8,'Datos Generales'!J504,IF($C$8=$E$8,'Datos Generales'!J615,IF($C$8=$F$8,'Datos Generales'!J726)))=0,"",IF($C$8=$D$8,'Datos Generales'!J504,IF($C$8=$E$8,'Datos Generales'!J615,IF($C$8=$F$8,'Datos Generales'!J726))))</f>
        <v>117.38117089574945</v>
      </c>
      <c r="K32" s="83" t="str">
        <f>IF(IF($C$8=$D$8,'Datos Generales'!K504,IF($C$8=$E$8,'Datos Generales'!K615,IF($C$8=$F$8,'Datos Generales'!K726)))=0,"",IF($C$8=$D$8,'Datos Generales'!K504,IF($C$8=$E$8,'Datos Generales'!K615,IF($C$8=$F$8,'Datos Generales'!K726))))</f>
        <v/>
      </c>
      <c r="L32" s="83">
        <f>IF(IF($C$8=$D$8,'Datos Generales'!L504,IF($C$8=$E$8,'Datos Generales'!L615,IF($C$8=$F$8,'Datos Generales'!L726)))=0,"",IF($C$8=$D$8,'Datos Generales'!L504,IF($C$8=$E$8,'Datos Generales'!L615,IF($C$8=$F$8,'Datos Generales'!L726))))</f>
        <v>249.33666411218491</v>
      </c>
      <c r="M32" s="83" t="str">
        <f>IF(IF($C$8=$D$8,'Datos Generales'!M504,IF($C$8=$E$8,'Datos Generales'!M615,IF($C$8=$F$8,'Datos Generales'!M726)))=0,"",IF($C$8=$D$8,'Datos Generales'!M504,IF($C$8=$E$8,'Datos Generales'!M615,IF($C$8=$F$8,'Datos Generales'!M726))))</f>
        <v/>
      </c>
      <c r="N32" s="83" t="str">
        <f>IF(IF($C$8=$D$8,'Datos Generales'!N504,IF($C$8=$E$8,'Datos Generales'!N615,IF($C$8=$F$8,'Datos Generales'!N726)))=0,"",IF($C$8=$D$8,'Datos Generales'!N504,IF($C$8=$E$8,'Datos Generales'!N615,IF($C$8=$F$8,'Datos Generales'!N726))))</f>
        <v/>
      </c>
      <c r="O32" s="83" t="str">
        <f>IF(IF($C$8=$D$8,'Datos Generales'!O504,IF($C$8=$E$8,'Datos Generales'!O615,IF($C$8=$F$8,'Datos Generales'!O726)))=0,"",IF($C$8=$D$8,'Datos Generales'!O504,IF($C$8=$E$8,'Datos Generales'!O615,IF($C$8=$F$8,'Datos Generales'!O726))))</f>
        <v/>
      </c>
      <c r="P32" s="83">
        <f>IF(IF($C$8=$D$8,'Datos Generales'!P504,IF($C$8=$E$8,'Datos Generales'!P615,IF($C$8=$F$8,'Datos Generales'!P726)))=0,"",IF($C$8=$D$8,'Datos Generales'!P504,IF($C$8=$E$8,'Datos Generales'!P615,IF($C$8=$F$8,'Datos Generales'!P726))))</f>
        <v>58.548008366017548</v>
      </c>
      <c r="Q32" s="83" t="str">
        <f>IF(IF($C$8=$D$8,'Datos Generales'!Q504,IF($C$8=$E$8,'Datos Generales'!Q615,IF($C$8=$F$8,'Datos Generales'!Q726)))=0,"",IF($C$8=$D$8,'Datos Generales'!Q504,IF($C$8=$E$8,'Datos Generales'!Q615,IF($C$8=$F$8,'Datos Generales'!Q726))))</f>
        <v/>
      </c>
      <c r="R32" s="83">
        <f>IF(IF($C$8=$D$8,'Datos Generales'!R504,IF($C$8=$E$8,'Datos Generales'!R615,IF($C$8=$F$8,'Datos Generales'!R726)))=0,"",IF($C$8=$D$8,'Datos Generales'!R504,IF($C$8=$E$8,'Datos Generales'!R615,IF($C$8=$F$8,'Datos Generales'!R726))))</f>
        <v>17.015296117139496</v>
      </c>
      <c r="S32" s="83" t="str">
        <f>IF(IF($C$8=$D$8,'Datos Generales'!S504,IF($C$8=$E$8,'Datos Generales'!S615,IF($C$8=$F$8,'Datos Generales'!S726)))=0,"",IF($C$8=$D$8,'Datos Generales'!S504,IF($C$8=$E$8,'Datos Generales'!S615,IF($C$8=$F$8,'Datos Generales'!S726))))</f>
        <v/>
      </c>
      <c r="T32" s="83">
        <f>IF(IF($C$8=$D$8,'Datos Generales'!T504,IF($C$8=$E$8,'Datos Generales'!T615,IF($C$8=$F$8,'Datos Generales'!T726)))=0,"",IF($C$8=$D$8,'Datos Generales'!T504,IF($C$8=$E$8,'Datos Generales'!T615,IF($C$8=$F$8,'Datos Generales'!T726))))</f>
        <v>191.95196390914663</v>
      </c>
      <c r="U32" s="83" t="str">
        <f>IF(IF($C$8=$D$8,'Datos Generales'!U504,IF($C$8=$E$8,'Datos Generales'!U615,IF($C$8=$F$8,'Datos Generales'!U726)))=0,"",IF($C$8=$D$8,'Datos Generales'!U504,IF($C$8=$E$8,'Datos Generales'!U615,IF($C$8=$F$8,'Datos Generales'!U726))))</f>
        <v/>
      </c>
      <c r="V32" s="83">
        <f>IF(IF($C$8=$D$8,'Datos Generales'!V504,IF($C$8=$E$8,'Datos Generales'!V615,IF($C$8=$F$8,'Datos Generales'!V726)))=0,"",IF($C$8=$D$8,'Datos Generales'!V504,IF($C$8=$E$8,'Datos Generales'!V615,IF($C$8=$F$8,'Datos Generales'!V726))))</f>
        <v>23.288103530733686</v>
      </c>
      <c r="W32" s="83" t="str">
        <f>IF(IF($C$8=$D$8,'Datos Generales'!W504,IF($C$8=$E$8,'Datos Generales'!W615,IF($C$8=$F$8,'Datos Generales'!W726)))=0,"",IF($C$8=$D$8,'Datos Generales'!W504,IF($C$8=$E$8,'Datos Generales'!W615,IF($C$8=$F$8,'Datos Generales'!W726))))</f>
        <v/>
      </c>
      <c r="X32" s="83">
        <f>IF(IF($C$8=$D$8,'Datos Generales'!X504,IF($C$8=$E$8,'Datos Generales'!X615,IF($C$8=$F$8,'Datos Generales'!X726)))=0,"",IF($C$8=$D$8,'Datos Generales'!X504,IF($C$8=$E$8,'Datos Generales'!X615,IF($C$8=$F$8,'Datos Generales'!X726))))</f>
        <v>6.9227368053837193</v>
      </c>
      <c r="Y32" s="83">
        <f>IF(IF($C$8=$D$8,'Datos Generales'!Y504,IF($C$8=$E$8,'Datos Generales'!Y615,IF($C$8=$F$8,'Datos Generales'!Y726)))=0,"",IF($C$8=$D$8,'Datos Generales'!Y504,IF($C$8=$E$8,'Datos Generales'!Y615,IF($C$8=$F$8,'Datos Generales'!Y726))))</f>
        <v>40.778225059457839</v>
      </c>
      <c r="Z32" s="83" t="str">
        <f>IF(IF($C$8=$D$8,'Datos Generales'!Z504,IF($C$8=$E$8,'Datos Generales'!Z615,IF($C$8=$F$8,'Datos Generales'!Z726)))=0,"",IF($C$8=$D$8,'Datos Generales'!Z504,IF($C$8=$E$8,'Datos Generales'!Z615,IF($C$8=$F$8,'Datos Generales'!Z726))))</f>
        <v/>
      </c>
      <c r="AA32" s="83">
        <f>IF(IF($C$8=$D$8,'Datos Generales'!AA504,IF($C$8=$E$8,'Datos Generales'!AA615,IF($C$8=$F$8,'Datos Generales'!AA726)))=0,"",IF($C$8=$D$8,'Datos Generales'!AA504,IF($C$8=$E$8,'Datos Generales'!AA615,IF($C$8=$F$8,'Datos Generales'!AA726))))</f>
        <v>12.662692673979754</v>
      </c>
      <c r="AB32" s="83">
        <f>IF(IF($C$8=$D$8,'Datos Generales'!AB504,IF($C$8=$E$8,'Datos Generales'!AB615,IF($C$8=$F$8,'Datos Generales'!AB726)))=0,"",IF($C$8=$D$8,'Datos Generales'!AB504,IF($C$8=$E$8,'Datos Generales'!AB615,IF($C$8=$F$8,'Datos Generales'!AB726))))</f>
        <v>46.887601049627825</v>
      </c>
      <c r="AC32" s="83" t="str">
        <f>IF(IF($C$8=$D$8,'Datos Generales'!AC504,IF($C$8=$E$8,'Datos Generales'!AC615,IF($C$8=$F$8,'Datos Generales'!AC726)))=0,"",IF($C$8=$D$8,'Datos Generales'!AC504,IF($C$8=$E$8,'Datos Generales'!AC615,IF($C$8=$F$8,'Datos Generales'!AC726))))</f>
        <v/>
      </c>
      <c r="AD32" s="83">
        <f>IF(IF($C$8=$D$8,'Datos Generales'!AD504,IF($C$8=$E$8,'Datos Generales'!AD615,IF($C$8=$F$8,'Datos Generales'!AD726)))=0,"",IF($C$8=$D$8,'Datos Generales'!AD504,IF($C$8=$E$8,'Datos Generales'!AD615,IF($C$8=$F$8,'Datos Generales'!AD726))))</f>
        <v>23.972818430430099</v>
      </c>
      <c r="AE32" s="83" t="str">
        <f>IF(IF($C$8=$D$8,'Datos Generales'!AE504,IF($C$8=$E$8,'Datos Generales'!AE615,IF($C$8=$F$8,'Datos Generales'!AE726)))=0,"",IF($C$8=$D$8,'Datos Generales'!AE504,IF($C$8=$E$8,'Datos Generales'!AE615,IF($C$8=$F$8,'Datos Generales'!AE726))))</f>
        <v/>
      </c>
      <c r="AF32" s="83" t="str">
        <f>IF(IF($C$8=$D$8,'Datos Generales'!AF504,IF($C$8=$E$8,'Datos Generales'!AF615,IF($C$8=$F$8,'Datos Generales'!AF726)))=0,"",IF($C$8=$D$8,'Datos Generales'!AF504,IF($C$8=$E$8,'Datos Generales'!AF615,IF($C$8=$F$8,'Datos Generales'!AF726))))</f>
        <v/>
      </c>
      <c r="AG32" s="83" t="str">
        <f>IF(IF($C$8=$D$8,'Datos Generales'!AG504,IF($C$8=$E$8,'Datos Generales'!AG615,IF($C$8=$F$8,'Datos Generales'!AG726)))=0,"",IF($C$8=$D$8,'Datos Generales'!AG504,IF($C$8=$E$8,'Datos Generales'!AG615,IF($C$8=$F$8,'Datos Generales'!AG726))))</f>
        <v/>
      </c>
      <c r="AH32" s="83" t="str">
        <f>IF(IF($C$8=$D$8,'Datos Generales'!AH504,IF($C$8=$E$8,'Datos Generales'!AH615,IF($C$8=$F$8,'Datos Generales'!AH726)))=0,"",IF($C$8=$D$8,'Datos Generales'!AH504,IF($C$8=$E$8,'Datos Generales'!AH615,IF($C$8=$F$8,'Datos Generales'!AH726))))</f>
        <v/>
      </c>
      <c r="AI32" s="83" t="str">
        <f>IF(IF($C$8=$D$8,'Datos Generales'!AI504,IF($C$8=$E$8,'Datos Generales'!AI615,IF($C$8=$F$8,'Datos Generales'!AI726)))=0,"",IF($C$8=$D$8,'Datos Generales'!AI504,IF($C$8=$E$8,'Datos Generales'!AI615,IF($C$8=$F$8,'Datos Generales'!AI726))))</f>
        <v/>
      </c>
      <c r="AJ32" s="83" t="str">
        <f>IF(IF($C$8=$D$8,'Datos Generales'!AJ504,IF($C$8=$E$8,'Datos Generales'!AJ615,IF($C$8=$F$8,'Datos Generales'!AJ726)))=0,"",IF($C$8=$D$8,'Datos Generales'!AJ504,IF($C$8=$E$8,'Datos Generales'!AJ615,IF($C$8=$F$8,'Datos Generales'!AJ726))))</f>
        <v/>
      </c>
      <c r="AK32" s="83" t="str">
        <f>IF(IF($C$8=$D$8,'Datos Generales'!AK504,IF($C$8=$E$8,'Datos Generales'!AK615,IF($C$8=$F$8,'Datos Generales'!AK726)))=0,"",IF($C$8=$D$8,'Datos Generales'!AK504,IF($C$8=$E$8,'Datos Generales'!AK615,IF($C$8=$F$8,'Datos Generales'!AK726))))</f>
        <v/>
      </c>
      <c r="AL32" s="83" t="str">
        <f>IF(IF($C$8=$D$8,'Datos Generales'!AL504,IF($C$8=$E$8,'Datos Generales'!AL615,IF($C$8=$F$8,'Datos Generales'!AL726)))=0,"",IF($C$8=$D$8,'Datos Generales'!AL504,IF($C$8=$E$8,'Datos Generales'!AL615,IF($C$8=$F$8,'Datos Generales'!AL726))))</f>
        <v/>
      </c>
      <c r="AM32" s="83" t="str">
        <f>IF(IF($C$8=$D$8,'Datos Generales'!AM504,IF($C$8=$E$8,'Datos Generales'!AM615,IF($C$8=$F$8,'Datos Generales'!AM726)))=0,"",IF($C$8=$D$8,'Datos Generales'!AM504,IF($C$8=$E$8,'Datos Generales'!AM615,IF($C$8=$F$8,'Datos Generales'!AM726))))</f>
        <v/>
      </c>
      <c r="AN32" s="83" t="str">
        <f>IF(IF($C$8=$D$8,'Datos Generales'!AN504,IF($C$8=$E$8,'Datos Generales'!AN615,IF($C$8=$F$8,'Datos Generales'!AN726)))=0,"",IF($C$8=$D$8,'Datos Generales'!AN504,IF($C$8=$E$8,'Datos Generales'!AN615,IF($C$8=$F$8,'Datos Generales'!AN726))))</f>
        <v/>
      </c>
      <c r="AO32" s="83" t="str">
        <f>IF(IF($C$8=$D$8,'Datos Generales'!AO504,IF($C$8=$E$8,'Datos Generales'!AO615,IF($C$8=$F$8,'Datos Generales'!AO726)))=0,"",IF($C$8=$D$8,'Datos Generales'!AO504,IF($C$8=$E$8,'Datos Generales'!AO615,IF($C$8=$F$8,'Datos Generales'!AO726))))</f>
        <v/>
      </c>
      <c r="AP32" s="83" t="str">
        <f>IF(IF($C$8=$D$8,'Datos Generales'!AP504,IF($C$8=$E$8,'Datos Generales'!AP615,IF($C$8=$F$8,'Datos Generales'!AP726)))=0,"",IF($C$8=$D$8,'Datos Generales'!AP504,IF($C$8=$E$8,'Datos Generales'!AP615,IF($C$8=$F$8,'Datos Generales'!AP726))))</f>
        <v/>
      </c>
      <c r="AQ32" s="83">
        <f>IF(IF($C$8=$D$8,'Datos Generales'!AQ504,IF($C$8=$E$8,'Datos Generales'!AQ615,IF($C$8=$F$8,'Datos Generales'!AQ726)))=0,"",IF($C$8=$D$8,'Datos Generales'!AQ504,IF($C$8=$E$8,'Datos Generales'!AQ615,IF($C$8=$F$8,'Datos Generales'!AQ726))))</f>
        <v>79.1092655257508</v>
      </c>
      <c r="AS32" s="83">
        <f>IF(IF($C$8=$D$8,'Datos Generales'!AS504,IF($C$8=$E$8,'Datos Generales'!AS615,IF($C$8=$F$8,'Datos Generales'!AS726)))=0,"",IF($C$8=$D$8,'Datos Generales'!AS504,IF($C$8=$E$8,'Datos Generales'!AS615,IF($C$8=$F$8,'Datos Generales'!AS726))))</f>
        <v>30.755424869379599</v>
      </c>
      <c r="AT32" s="94">
        <f t="shared" si="0"/>
        <v>48.353840656371204</v>
      </c>
    </row>
    <row r="33" spans="2:46">
      <c r="B33" s="73" t="s">
        <v>316</v>
      </c>
      <c r="C33" s="83" t="str">
        <f>IF(IF($C$8=$D$8,'Datos Generales'!C505,IF($C$8=$E$8,'Datos Generales'!C616,IF($C$8=$F$8,'Datos Generales'!C727)))=0,"",IF($C$8=$D$8,'Datos Generales'!C505,IF($C$8=$E$8,'Datos Generales'!C616,IF($C$8=$F$8,'Datos Generales'!C727))))</f>
        <v/>
      </c>
      <c r="D33" s="83" t="str">
        <f>IF(IF($C$8=$D$8,'Datos Generales'!D505,IF($C$8=$E$8,'Datos Generales'!D616,IF($C$8=$F$8,'Datos Generales'!D727)))=0,"",IF($C$8=$D$8,'Datos Generales'!D505,IF($C$8=$E$8,'Datos Generales'!D616,IF($C$8=$F$8,'Datos Generales'!D727))))</f>
        <v/>
      </c>
      <c r="E33" s="83">
        <f>IF(IF($C$8=$D$8,'Datos Generales'!E505,IF($C$8=$E$8,'Datos Generales'!E616,IF($C$8=$F$8,'Datos Generales'!E727)))=0,"",IF($C$8=$D$8,'Datos Generales'!E505,IF($C$8=$E$8,'Datos Generales'!E616,IF($C$8=$F$8,'Datos Generales'!E727))))</f>
        <v>-916.75075673167703</v>
      </c>
      <c r="F33" s="83" t="str">
        <f>IF(IF($C$8=$D$8,'Datos Generales'!F505,IF($C$8=$E$8,'Datos Generales'!F616,IF($C$8=$F$8,'Datos Generales'!F727)))=0,"",IF($C$8=$D$8,'Datos Generales'!F505,IF($C$8=$E$8,'Datos Generales'!F616,IF($C$8=$F$8,'Datos Generales'!F727))))</f>
        <v/>
      </c>
      <c r="G33" s="83" t="str">
        <f>IF(IF($C$8=$D$8,'Datos Generales'!G505,IF($C$8=$E$8,'Datos Generales'!G616,IF($C$8=$F$8,'Datos Generales'!G727)))=0,"",IF($C$8=$D$8,'Datos Generales'!G505,IF($C$8=$E$8,'Datos Generales'!G616,IF($C$8=$F$8,'Datos Generales'!G727))))</f>
        <v/>
      </c>
      <c r="H33" s="83" t="str">
        <f>IF(IF($C$8=$D$8,'Datos Generales'!H505,IF($C$8=$E$8,'Datos Generales'!H616,IF($C$8=$F$8,'Datos Generales'!H727)))=0,"",IF($C$8=$D$8,'Datos Generales'!H505,IF($C$8=$E$8,'Datos Generales'!H616,IF($C$8=$F$8,'Datos Generales'!H727))))</f>
        <v/>
      </c>
      <c r="I33" s="83" t="str">
        <f>IF(IF($C$8=$D$8,'Datos Generales'!I505,IF($C$8=$E$8,'Datos Generales'!I616,IF($C$8=$F$8,'Datos Generales'!I727)))=0,"",IF($C$8=$D$8,'Datos Generales'!I505,IF($C$8=$E$8,'Datos Generales'!I616,IF($C$8=$F$8,'Datos Generales'!I727))))</f>
        <v/>
      </c>
      <c r="J33" s="83" t="str">
        <f>IF(IF($C$8=$D$8,'Datos Generales'!J505,IF($C$8=$E$8,'Datos Generales'!J616,IF($C$8=$F$8,'Datos Generales'!J727)))=0,"",IF($C$8=$D$8,'Datos Generales'!J505,IF($C$8=$E$8,'Datos Generales'!J616,IF($C$8=$F$8,'Datos Generales'!J727))))</f>
        <v/>
      </c>
      <c r="K33" s="83" t="str">
        <f>IF(IF($C$8=$D$8,'Datos Generales'!K505,IF($C$8=$E$8,'Datos Generales'!K616,IF($C$8=$F$8,'Datos Generales'!K727)))=0,"",IF($C$8=$D$8,'Datos Generales'!K505,IF($C$8=$E$8,'Datos Generales'!K616,IF($C$8=$F$8,'Datos Generales'!K727))))</f>
        <v/>
      </c>
      <c r="L33" s="83" t="str">
        <f>IF(IF($C$8=$D$8,'Datos Generales'!L505,IF($C$8=$E$8,'Datos Generales'!L616,IF($C$8=$F$8,'Datos Generales'!L727)))=0,"",IF($C$8=$D$8,'Datos Generales'!L505,IF($C$8=$E$8,'Datos Generales'!L616,IF($C$8=$F$8,'Datos Generales'!L727))))</f>
        <v/>
      </c>
      <c r="M33" s="83" t="str">
        <f>IF(IF($C$8=$D$8,'Datos Generales'!M505,IF($C$8=$E$8,'Datos Generales'!M616,IF($C$8=$F$8,'Datos Generales'!M727)))=0,"",IF($C$8=$D$8,'Datos Generales'!M505,IF($C$8=$E$8,'Datos Generales'!M616,IF($C$8=$F$8,'Datos Generales'!M727))))</f>
        <v/>
      </c>
      <c r="N33" s="83" t="str">
        <f>IF(IF($C$8=$D$8,'Datos Generales'!N505,IF($C$8=$E$8,'Datos Generales'!N616,IF($C$8=$F$8,'Datos Generales'!N727)))=0,"",IF($C$8=$D$8,'Datos Generales'!N505,IF($C$8=$E$8,'Datos Generales'!N616,IF($C$8=$F$8,'Datos Generales'!N727))))</f>
        <v/>
      </c>
      <c r="O33" s="83" t="str">
        <f>IF(IF($C$8=$D$8,'Datos Generales'!O505,IF($C$8=$E$8,'Datos Generales'!O616,IF($C$8=$F$8,'Datos Generales'!O727)))=0,"",IF($C$8=$D$8,'Datos Generales'!O505,IF($C$8=$E$8,'Datos Generales'!O616,IF($C$8=$F$8,'Datos Generales'!O727))))</f>
        <v/>
      </c>
      <c r="P33" s="83" t="str">
        <f>IF(IF($C$8=$D$8,'Datos Generales'!P505,IF($C$8=$E$8,'Datos Generales'!P616,IF($C$8=$F$8,'Datos Generales'!P727)))=0,"",IF($C$8=$D$8,'Datos Generales'!P505,IF($C$8=$E$8,'Datos Generales'!P616,IF($C$8=$F$8,'Datos Generales'!P727))))</f>
        <v/>
      </c>
      <c r="Q33" s="83" t="str">
        <f>IF(IF($C$8=$D$8,'Datos Generales'!Q505,IF($C$8=$E$8,'Datos Generales'!Q616,IF($C$8=$F$8,'Datos Generales'!Q727)))=0,"",IF($C$8=$D$8,'Datos Generales'!Q505,IF($C$8=$E$8,'Datos Generales'!Q616,IF($C$8=$F$8,'Datos Generales'!Q727))))</f>
        <v/>
      </c>
      <c r="R33" s="83" t="str">
        <f>IF(IF($C$8=$D$8,'Datos Generales'!R505,IF($C$8=$E$8,'Datos Generales'!R616,IF($C$8=$F$8,'Datos Generales'!R727)))=0,"",IF($C$8=$D$8,'Datos Generales'!R505,IF($C$8=$E$8,'Datos Generales'!R616,IF($C$8=$F$8,'Datos Generales'!R727))))</f>
        <v/>
      </c>
      <c r="S33" s="83" t="str">
        <f>IF(IF($C$8=$D$8,'Datos Generales'!S505,IF($C$8=$E$8,'Datos Generales'!S616,IF($C$8=$F$8,'Datos Generales'!S727)))=0,"",IF($C$8=$D$8,'Datos Generales'!S505,IF($C$8=$E$8,'Datos Generales'!S616,IF($C$8=$F$8,'Datos Generales'!S727))))</f>
        <v/>
      </c>
      <c r="T33" s="83">
        <f>IF(IF($C$8=$D$8,'Datos Generales'!T505,IF($C$8=$E$8,'Datos Generales'!T616,IF($C$8=$F$8,'Datos Generales'!T727)))=0,"",IF($C$8=$D$8,'Datos Generales'!T505,IF($C$8=$E$8,'Datos Generales'!T616,IF($C$8=$F$8,'Datos Generales'!T727))))</f>
        <v>168.83611281871964</v>
      </c>
      <c r="U33" s="83" t="str">
        <f>IF(IF($C$8=$D$8,'Datos Generales'!U505,IF($C$8=$E$8,'Datos Generales'!U616,IF($C$8=$F$8,'Datos Generales'!U727)))=0,"",IF($C$8=$D$8,'Datos Generales'!U505,IF($C$8=$E$8,'Datos Generales'!U616,IF($C$8=$F$8,'Datos Generales'!U727))))</f>
        <v/>
      </c>
      <c r="V33" s="83">
        <f>IF(IF($C$8=$D$8,'Datos Generales'!V505,IF($C$8=$E$8,'Datos Generales'!V616,IF($C$8=$F$8,'Datos Generales'!V727)))=0,"",IF($C$8=$D$8,'Datos Generales'!V505,IF($C$8=$E$8,'Datos Generales'!V616,IF($C$8=$F$8,'Datos Generales'!V727))))</f>
        <v>1.3607316444659094</v>
      </c>
      <c r="W33" s="83" t="str">
        <f>IF(IF($C$8=$D$8,'Datos Generales'!W505,IF($C$8=$E$8,'Datos Generales'!W616,IF($C$8=$F$8,'Datos Generales'!W727)))=0,"",IF($C$8=$D$8,'Datos Generales'!W505,IF($C$8=$E$8,'Datos Generales'!W616,IF($C$8=$F$8,'Datos Generales'!W727))))</f>
        <v/>
      </c>
      <c r="X33" s="83">
        <f>IF(IF($C$8=$D$8,'Datos Generales'!X505,IF($C$8=$E$8,'Datos Generales'!X616,IF($C$8=$F$8,'Datos Generales'!X727)))=0,"",IF($C$8=$D$8,'Datos Generales'!X505,IF($C$8=$E$8,'Datos Generales'!X616,IF($C$8=$F$8,'Datos Generales'!X727))))</f>
        <v>1384.1015992474131</v>
      </c>
      <c r="Y33" s="83" t="str">
        <f>IF(IF($C$8=$D$8,'Datos Generales'!Y505,IF($C$8=$E$8,'Datos Generales'!Y616,IF($C$8=$F$8,'Datos Generales'!Y727)))=0,"",IF($C$8=$D$8,'Datos Generales'!Y505,IF($C$8=$E$8,'Datos Generales'!Y616,IF($C$8=$F$8,'Datos Generales'!Y727))))</f>
        <v/>
      </c>
      <c r="Z33" s="83" t="str">
        <f>IF(IF($C$8=$D$8,'Datos Generales'!Z505,IF($C$8=$E$8,'Datos Generales'!Z616,IF($C$8=$F$8,'Datos Generales'!Z727)))=0,"",IF($C$8=$D$8,'Datos Generales'!Z505,IF($C$8=$E$8,'Datos Generales'!Z616,IF($C$8=$F$8,'Datos Generales'!Z727))))</f>
        <v/>
      </c>
      <c r="AA33" s="83">
        <f>IF(IF($C$8=$D$8,'Datos Generales'!AA505,IF($C$8=$E$8,'Datos Generales'!AA616,IF($C$8=$F$8,'Datos Generales'!AA727)))=0,"",IF($C$8=$D$8,'Datos Generales'!AA505,IF($C$8=$E$8,'Datos Generales'!AA616,IF($C$8=$F$8,'Datos Generales'!AA727))))</f>
        <v>11.45930776426567</v>
      </c>
      <c r="AB33" s="83" t="str">
        <f>IF(IF($C$8=$D$8,'Datos Generales'!AB505,IF($C$8=$E$8,'Datos Generales'!AB616,IF($C$8=$F$8,'Datos Generales'!AB727)))=0,"",IF($C$8=$D$8,'Datos Generales'!AB505,IF($C$8=$E$8,'Datos Generales'!AB616,IF($C$8=$F$8,'Datos Generales'!AB727))))</f>
        <v/>
      </c>
      <c r="AC33" s="83" t="str">
        <f>IF(IF($C$8=$D$8,'Datos Generales'!AC505,IF($C$8=$E$8,'Datos Generales'!AC616,IF($C$8=$F$8,'Datos Generales'!AC727)))=0,"",IF($C$8=$D$8,'Datos Generales'!AC505,IF($C$8=$E$8,'Datos Generales'!AC616,IF($C$8=$F$8,'Datos Generales'!AC727))))</f>
        <v/>
      </c>
      <c r="AD33" s="83">
        <f>IF(IF($C$8=$D$8,'Datos Generales'!AD505,IF($C$8=$E$8,'Datos Generales'!AD616,IF($C$8=$F$8,'Datos Generales'!AD727)))=0,"",IF($C$8=$D$8,'Datos Generales'!AD505,IF($C$8=$E$8,'Datos Generales'!AD616,IF($C$8=$F$8,'Datos Generales'!AD727))))</f>
        <v>68.923107086298202</v>
      </c>
      <c r="AE33" s="83" t="str">
        <f>IF(IF($C$8=$D$8,'Datos Generales'!AE505,IF($C$8=$E$8,'Datos Generales'!AE616,IF($C$8=$F$8,'Datos Generales'!AE727)))=0,"",IF($C$8=$D$8,'Datos Generales'!AE505,IF($C$8=$E$8,'Datos Generales'!AE616,IF($C$8=$F$8,'Datos Generales'!AE727))))</f>
        <v/>
      </c>
      <c r="AF33" s="83" t="str">
        <f>IF(IF($C$8=$D$8,'Datos Generales'!AF505,IF($C$8=$E$8,'Datos Generales'!AF616,IF($C$8=$F$8,'Datos Generales'!AF727)))=0,"",IF($C$8=$D$8,'Datos Generales'!AF505,IF($C$8=$E$8,'Datos Generales'!AF616,IF($C$8=$F$8,'Datos Generales'!AF727))))</f>
        <v/>
      </c>
      <c r="AG33" s="83" t="str">
        <f>IF(IF($C$8=$D$8,'Datos Generales'!AG505,IF($C$8=$E$8,'Datos Generales'!AG616,IF($C$8=$F$8,'Datos Generales'!AG727)))=0,"",IF($C$8=$D$8,'Datos Generales'!AG505,IF($C$8=$E$8,'Datos Generales'!AG616,IF($C$8=$F$8,'Datos Generales'!AG727))))</f>
        <v/>
      </c>
      <c r="AH33" s="83" t="str">
        <f>IF(IF($C$8=$D$8,'Datos Generales'!AH505,IF($C$8=$E$8,'Datos Generales'!AH616,IF($C$8=$F$8,'Datos Generales'!AH727)))=0,"",IF($C$8=$D$8,'Datos Generales'!AH505,IF($C$8=$E$8,'Datos Generales'!AH616,IF($C$8=$F$8,'Datos Generales'!AH727))))</f>
        <v/>
      </c>
      <c r="AI33" s="83" t="str">
        <f>IF(IF($C$8=$D$8,'Datos Generales'!AI505,IF($C$8=$E$8,'Datos Generales'!AI616,IF($C$8=$F$8,'Datos Generales'!AI727)))=0,"",IF($C$8=$D$8,'Datos Generales'!AI505,IF($C$8=$E$8,'Datos Generales'!AI616,IF($C$8=$F$8,'Datos Generales'!AI727))))</f>
        <v/>
      </c>
      <c r="AJ33" s="83" t="str">
        <f>IF(IF($C$8=$D$8,'Datos Generales'!AJ505,IF($C$8=$E$8,'Datos Generales'!AJ616,IF($C$8=$F$8,'Datos Generales'!AJ727)))=0,"",IF($C$8=$D$8,'Datos Generales'!AJ505,IF($C$8=$E$8,'Datos Generales'!AJ616,IF($C$8=$F$8,'Datos Generales'!AJ727))))</f>
        <v/>
      </c>
      <c r="AK33" s="83" t="str">
        <f>IF(IF($C$8=$D$8,'Datos Generales'!AK505,IF($C$8=$E$8,'Datos Generales'!AK616,IF($C$8=$F$8,'Datos Generales'!AK727)))=0,"",IF($C$8=$D$8,'Datos Generales'!AK505,IF($C$8=$E$8,'Datos Generales'!AK616,IF($C$8=$F$8,'Datos Generales'!AK727))))</f>
        <v/>
      </c>
      <c r="AL33" s="83" t="str">
        <f>IF(IF($C$8=$D$8,'Datos Generales'!AL505,IF($C$8=$E$8,'Datos Generales'!AL616,IF($C$8=$F$8,'Datos Generales'!AL727)))=0,"",IF($C$8=$D$8,'Datos Generales'!AL505,IF($C$8=$E$8,'Datos Generales'!AL616,IF($C$8=$F$8,'Datos Generales'!AL727))))</f>
        <v/>
      </c>
      <c r="AM33" s="83" t="str">
        <f>IF(IF($C$8=$D$8,'Datos Generales'!AM505,IF($C$8=$E$8,'Datos Generales'!AM616,IF($C$8=$F$8,'Datos Generales'!AM727)))=0,"",IF($C$8=$D$8,'Datos Generales'!AM505,IF($C$8=$E$8,'Datos Generales'!AM616,IF($C$8=$F$8,'Datos Generales'!AM727))))</f>
        <v/>
      </c>
      <c r="AN33" s="83" t="str">
        <f>IF(IF($C$8=$D$8,'Datos Generales'!AN505,IF($C$8=$E$8,'Datos Generales'!AN616,IF($C$8=$F$8,'Datos Generales'!AN727)))=0,"",IF($C$8=$D$8,'Datos Generales'!AN505,IF($C$8=$E$8,'Datos Generales'!AN616,IF($C$8=$F$8,'Datos Generales'!AN727))))</f>
        <v/>
      </c>
      <c r="AO33" s="83" t="str">
        <f>IF(IF($C$8=$D$8,'Datos Generales'!AO505,IF($C$8=$E$8,'Datos Generales'!AO616,IF($C$8=$F$8,'Datos Generales'!AO727)))=0,"",IF($C$8=$D$8,'Datos Generales'!AO505,IF($C$8=$E$8,'Datos Generales'!AO616,IF($C$8=$F$8,'Datos Generales'!AO727))))</f>
        <v/>
      </c>
      <c r="AP33" s="83" t="str">
        <f>IF(IF($C$8=$D$8,'Datos Generales'!AP505,IF($C$8=$E$8,'Datos Generales'!AP616,IF($C$8=$F$8,'Datos Generales'!AP727)))=0,"",IF($C$8=$D$8,'Datos Generales'!AP505,IF($C$8=$E$8,'Datos Generales'!AP616,IF($C$8=$F$8,'Datos Generales'!AP727))))</f>
        <v/>
      </c>
      <c r="AQ33" s="83">
        <f>IF(IF($C$8=$D$8,'Datos Generales'!AQ505,IF($C$8=$E$8,'Datos Generales'!AQ616,IF($C$8=$F$8,'Datos Generales'!AQ727)))=0,"",IF($C$8=$D$8,'Datos Generales'!AQ505,IF($C$8=$E$8,'Datos Generales'!AQ616,IF($C$8=$F$8,'Datos Generales'!AQ727))))</f>
        <v>47.432224476288809</v>
      </c>
      <c r="AS33" s="83">
        <f>IF(IF($C$8=$D$8,'Datos Generales'!AS505,IF($C$8=$E$8,'Datos Generales'!AS616,IF($C$8=$F$8,'Datos Generales'!AS727)))=0,"",IF($C$8=$D$8,'Datos Generales'!AS505,IF($C$8=$E$8,'Datos Generales'!AS616,IF($C$8=$F$8,'Datos Generales'!AS727))))</f>
        <v>51.408757304265499</v>
      </c>
      <c r="AT33" s="94">
        <f t="shared" si="0"/>
        <v>-3.9765328279766905</v>
      </c>
    </row>
    <row r="34" spans="2:46">
      <c r="B34" s="73" t="s">
        <v>317</v>
      </c>
      <c r="C34" s="83">
        <f>IF(IF($C$8=$D$8,'Datos Generales'!C506,IF($C$8=$E$8,'Datos Generales'!C617,IF($C$8=$F$8,'Datos Generales'!C728)))=0,"",IF($C$8=$D$8,'Datos Generales'!C506,IF($C$8=$E$8,'Datos Generales'!C617,IF($C$8=$F$8,'Datos Generales'!C728))))</f>
        <v>32.782269122271181</v>
      </c>
      <c r="D34" s="83" t="str">
        <f>IF(IF($C$8=$D$8,'Datos Generales'!D506,IF($C$8=$E$8,'Datos Generales'!D617,IF($C$8=$F$8,'Datos Generales'!D728)))=0,"",IF($C$8=$D$8,'Datos Generales'!D506,IF($C$8=$E$8,'Datos Generales'!D617,IF($C$8=$F$8,'Datos Generales'!D728))))</f>
        <v/>
      </c>
      <c r="E34" s="83">
        <f>IF(IF($C$8=$D$8,'Datos Generales'!E506,IF($C$8=$E$8,'Datos Generales'!E617,IF($C$8=$F$8,'Datos Generales'!E728)))=0,"",IF($C$8=$D$8,'Datos Generales'!E506,IF($C$8=$E$8,'Datos Generales'!E617,IF($C$8=$F$8,'Datos Generales'!E728))))</f>
        <v>16.843080825082467</v>
      </c>
      <c r="F34" s="83">
        <f>IF(IF($C$8=$D$8,'Datos Generales'!F506,IF($C$8=$E$8,'Datos Generales'!F617,IF($C$8=$F$8,'Datos Generales'!F728)))=0,"",IF($C$8=$D$8,'Datos Generales'!F506,IF($C$8=$E$8,'Datos Generales'!F617,IF($C$8=$F$8,'Datos Generales'!F728))))</f>
        <v>4.3806453768695075</v>
      </c>
      <c r="G34" s="83" t="str">
        <f>IF(IF($C$8=$D$8,'Datos Generales'!G506,IF($C$8=$E$8,'Datos Generales'!G617,IF($C$8=$F$8,'Datos Generales'!G728)))=0,"",IF($C$8=$D$8,'Datos Generales'!G506,IF($C$8=$E$8,'Datos Generales'!G617,IF($C$8=$F$8,'Datos Generales'!G728))))</f>
        <v/>
      </c>
      <c r="H34" s="83">
        <f>IF(IF($C$8=$D$8,'Datos Generales'!H506,IF($C$8=$E$8,'Datos Generales'!H617,IF($C$8=$F$8,'Datos Generales'!H728)))=0,"",IF($C$8=$D$8,'Datos Generales'!H506,IF($C$8=$E$8,'Datos Generales'!H617,IF($C$8=$F$8,'Datos Generales'!H728))))</f>
        <v>22.770545709208616</v>
      </c>
      <c r="I34" s="83">
        <f>IF(IF($C$8=$D$8,'Datos Generales'!I506,IF($C$8=$E$8,'Datos Generales'!I617,IF($C$8=$F$8,'Datos Generales'!I728)))=0,"",IF($C$8=$D$8,'Datos Generales'!I506,IF($C$8=$E$8,'Datos Generales'!I617,IF($C$8=$F$8,'Datos Generales'!I728))))</f>
        <v>34.779983801021551</v>
      </c>
      <c r="J34" s="83">
        <f>IF(IF($C$8=$D$8,'Datos Generales'!J506,IF($C$8=$E$8,'Datos Generales'!J617,IF($C$8=$F$8,'Datos Generales'!J728)))=0,"",IF($C$8=$D$8,'Datos Generales'!J506,IF($C$8=$E$8,'Datos Generales'!J617,IF($C$8=$F$8,'Datos Generales'!J728))))</f>
        <v>70.193503899005179</v>
      </c>
      <c r="K34" s="83" t="str">
        <f>IF(IF($C$8=$D$8,'Datos Generales'!K506,IF($C$8=$E$8,'Datos Generales'!K617,IF($C$8=$F$8,'Datos Generales'!K728)))=0,"",IF($C$8=$D$8,'Datos Generales'!K506,IF($C$8=$E$8,'Datos Generales'!K617,IF($C$8=$F$8,'Datos Generales'!K728))))</f>
        <v/>
      </c>
      <c r="L34" s="83">
        <f>IF(IF($C$8=$D$8,'Datos Generales'!L506,IF($C$8=$E$8,'Datos Generales'!L617,IF($C$8=$F$8,'Datos Generales'!L728)))=0,"",IF($C$8=$D$8,'Datos Generales'!L506,IF($C$8=$E$8,'Datos Generales'!L617,IF($C$8=$F$8,'Datos Generales'!L728))))</f>
        <v>34.438163062339846</v>
      </c>
      <c r="M34" s="83" t="str">
        <f>IF(IF($C$8=$D$8,'Datos Generales'!M506,IF($C$8=$E$8,'Datos Generales'!M617,IF($C$8=$F$8,'Datos Generales'!M728)))=0,"",IF($C$8=$D$8,'Datos Generales'!M506,IF($C$8=$E$8,'Datos Generales'!M617,IF($C$8=$F$8,'Datos Generales'!M728))))</f>
        <v/>
      </c>
      <c r="N34" s="83" t="str">
        <f>IF(IF($C$8=$D$8,'Datos Generales'!N506,IF($C$8=$E$8,'Datos Generales'!N617,IF($C$8=$F$8,'Datos Generales'!N728)))=0,"",IF($C$8=$D$8,'Datos Generales'!N506,IF($C$8=$E$8,'Datos Generales'!N617,IF($C$8=$F$8,'Datos Generales'!N728))))</f>
        <v/>
      </c>
      <c r="O34" s="83" t="str">
        <f>IF(IF($C$8=$D$8,'Datos Generales'!O506,IF($C$8=$E$8,'Datos Generales'!O617,IF($C$8=$F$8,'Datos Generales'!O728)))=0,"",IF($C$8=$D$8,'Datos Generales'!O506,IF($C$8=$E$8,'Datos Generales'!O617,IF($C$8=$F$8,'Datos Generales'!O728))))</f>
        <v/>
      </c>
      <c r="P34" s="83">
        <f>IF(IF($C$8=$D$8,'Datos Generales'!P506,IF($C$8=$E$8,'Datos Generales'!P617,IF($C$8=$F$8,'Datos Generales'!P728)))=0,"",IF($C$8=$D$8,'Datos Generales'!P506,IF($C$8=$E$8,'Datos Generales'!P617,IF($C$8=$F$8,'Datos Generales'!P728))))</f>
        <v>18.820749482095295</v>
      </c>
      <c r="Q34" s="83" t="str">
        <f>IF(IF($C$8=$D$8,'Datos Generales'!Q506,IF($C$8=$E$8,'Datos Generales'!Q617,IF($C$8=$F$8,'Datos Generales'!Q728)))=0,"",IF($C$8=$D$8,'Datos Generales'!Q506,IF($C$8=$E$8,'Datos Generales'!Q617,IF($C$8=$F$8,'Datos Generales'!Q728))))</f>
        <v/>
      </c>
      <c r="R34" s="83">
        <f>IF(IF($C$8=$D$8,'Datos Generales'!R506,IF($C$8=$E$8,'Datos Generales'!R617,IF($C$8=$F$8,'Datos Generales'!R728)))=0,"",IF($C$8=$D$8,'Datos Generales'!R506,IF($C$8=$E$8,'Datos Generales'!R617,IF($C$8=$F$8,'Datos Generales'!R728))))</f>
        <v>22.276462707343548</v>
      </c>
      <c r="S34" s="83" t="str">
        <f>IF(IF($C$8=$D$8,'Datos Generales'!S506,IF($C$8=$E$8,'Datos Generales'!S617,IF($C$8=$F$8,'Datos Generales'!S728)))=0,"",IF($C$8=$D$8,'Datos Generales'!S506,IF($C$8=$E$8,'Datos Generales'!S617,IF($C$8=$F$8,'Datos Generales'!S728))))</f>
        <v/>
      </c>
      <c r="T34" s="83">
        <f>IF(IF($C$8=$D$8,'Datos Generales'!T506,IF($C$8=$E$8,'Datos Generales'!T617,IF($C$8=$F$8,'Datos Generales'!T728)))=0,"",IF($C$8=$D$8,'Datos Generales'!T506,IF($C$8=$E$8,'Datos Generales'!T617,IF($C$8=$F$8,'Datos Generales'!T728))))</f>
        <v>3.8489584818562896</v>
      </c>
      <c r="U34" s="83" t="str">
        <f>IF(IF($C$8=$D$8,'Datos Generales'!U506,IF($C$8=$E$8,'Datos Generales'!U617,IF($C$8=$F$8,'Datos Generales'!U728)))=0,"",IF($C$8=$D$8,'Datos Generales'!U506,IF($C$8=$E$8,'Datos Generales'!U617,IF($C$8=$F$8,'Datos Generales'!U728))))</f>
        <v/>
      </c>
      <c r="V34" s="83">
        <f>IF(IF($C$8=$D$8,'Datos Generales'!V506,IF($C$8=$E$8,'Datos Generales'!V617,IF($C$8=$F$8,'Datos Generales'!V728)))=0,"",IF($C$8=$D$8,'Datos Generales'!V506,IF($C$8=$E$8,'Datos Generales'!V617,IF($C$8=$F$8,'Datos Generales'!V728))))</f>
        <v>8.6210511651077013</v>
      </c>
      <c r="W34" s="83" t="str">
        <f>IF(IF($C$8=$D$8,'Datos Generales'!W506,IF($C$8=$E$8,'Datos Generales'!W617,IF($C$8=$F$8,'Datos Generales'!W728)))=0,"",IF($C$8=$D$8,'Datos Generales'!W506,IF($C$8=$E$8,'Datos Generales'!W617,IF($C$8=$F$8,'Datos Generales'!W728))))</f>
        <v/>
      </c>
      <c r="X34" s="83">
        <f>IF(IF($C$8=$D$8,'Datos Generales'!X506,IF($C$8=$E$8,'Datos Generales'!X617,IF($C$8=$F$8,'Datos Generales'!X728)))=0,"",IF($C$8=$D$8,'Datos Generales'!X506,IF($C$8=$E$8,'Datos Generales'!X617,IF($C$8=$F$8,'Datos Generales'!X728))))</f>
        <v>1.697315608186968</v>
      </c>
      <c r="Y34" s="83">
        <f>IF(IF($C$8=$D$8,'Datos Generales'!Y506,IF($C$8=$E$8,'Datos Generales'!Y617,IF($C$8=$F$8,'Datos Generales'!Y728)))=0,"",IF($C$8=$D$8,'Datos Generales'!Y506,IF($C$8=$E$8,'Datos Generales'!Y617,IF($C$8=$F$8,'Datos Generales'!Y728))))</f>
        <v>12.697276962326921</v>
      </c>
      <c r="Z34" s="83" t="str">
        <f>IF(IF($C$8=$D$8,'Datos Generales'!Z506,IF($C$8=$E$8,'Datos Generales'!Z617,IF($C$8=$F$8,'Datos Generales'!Z728)))=0,"",IF($C$8=$D$8,'Datos Generales'!Z506,IF($C$8=$E$8,'Datos Generales'!Z617,IF($C$8=$F$8,'Datos Generales'!Z728))))</f>
        <v/>
      </c>
      <c r="AA34" s="83">
        <f>IF(IF($C$8=$D$8,'Datos Generales'!AA506,IF($C$8=$E$8,'Datos Generales'!AA617,IF($C$8=$F$8,'Datos Generales'!AA728)))=0,"",IF($C$8=$D$8,'Datos Generales'!AA506,IF($C$8=$E$8,'Datos Generales'!AA617,IF($C$8=$F$8,'Datos Generales'!AA728))))</f>
        <v>37.357508346998038</v>
      </c>
      <c r="AB34" s="83">
        <f>IF(IF($C$8=$D$8,'Datos Generales'!AB506,IF($C$8=$E$8,'Datos Generales'!AB617,IF($C$8=$F$8,'Datos Generales'!AB728)))=0,"",IF($C$8=$D$8,'Datos Generales'!AB506,IF($C$8=$E$8,'Datos Generales'!AB617,IF($C$8=$F$8,'Datos Generales'!AB728))))</f>
        <v>6.2425168739553722</v>
      </c>
      <c r="AC34" s="83">
        <f>IF(IF($C$8=$D$8,'Datos Generales'!AC506,IF($C$8=$E$8,'Datos Generales'!AC617,IF($C$8=$F$8,'Datos Generales'!AC728)))=0,"",IF($C$8=$D$8,'Datos Generales'!AC506,IF($C$8=$E$8,'Datos Generales'!AC617,IF($C$8=$F$8,'Datos Generales'!AC728))))</f>
        <v>4.5172945342295163</v>
      </c>
      <c r="AD34" s="83" t="str">
        <f>IF(IF($C$8=$D$8,'Datos Generales'!AD506,IF($C$8=$E$8,'Datos Generales'!AD617,IF($C$8=$F$8,'Datos Generales'!AD728)))=0,"",IF($C$8=$D$8,'Datos Generales'!AD506,IF($C$8=$E$8,'Datos Generales'!AD617,IF($C$8=$F$8,'Datos Generales'!AD728))))</f>
        <v/>
      </c>
      <c r="AE34" s="83" t="str">
        <f>IF(IF($C$8=$D$8,'Datos Generales'!AE506,IF($C$8=$E$8,'Datos Generales'!AE617,IF($C$8=$F$8,'Datos Generales'!AE728)))=0,"",IF($C$8=$D$8,'Datos Generales'!AE506,IF($C$8=$E$8,'Datos Generales'!AE617,IF($C$8=$F$8,'Datos Generales'!AE728))))</f>
        <v/>
      </c>
      <c r="AF34" s="83" t="str">
        <f>IF(IF($C$8=$D$8,'Datos Generales'!AF506,IF($C$8=$E$8,'Datos Generales'!AF617,IF($C$8=$F$8,'Datos Generales'!AF728)))=0,"",IF($C$8=$D$8,'Datos Generales'!AF506,IF($C$8=$E$8,'Datos Generales'!AF617,IF($C$8=$F$8,'Datos Generales'!AF728))))</f>
        <v/>
      </c>
      <c r="AG34" s="83" t="str">
        <f>IF(IF($C$8=$D$8,'Datos Generales'!AG506,IF($C$8=$E$8,'Datos Generales'!AG617,IF($C$8=$F$8,'Datos Generales'!AG728)))=0,"",IF($C$8=$D$8,'Datos Generales'!AG506,IF($C$8=$E$8,'Datos Generales'!AG617,IF($C$8=$F$8,'Datos Generales'!AG728))))</f>
        <v/>
      </c>
      <c r="AH34" s="83" t="str">
        <f>IF(IF($C$8=$D$8,'Datos Generales'!AH506,IF($C$8=$E$8,'Datos Generales'!AH617,IF($C$8=$F$8,'Datos Generales'!AH728)))=0,"",IF($C$8=$D$8,'Datos Generales'!AH506,IF($C$8=$E$8,'Datos Generales'!AH617,IF($C$8=$F$8,'Datos Generales'!AH728))))</f>
        <v/>
      </c>
      <c r="AI34" s="83" t="str">
        <f>IF(IF($C$8=$D$8,'Datos Generales'!AI506,IF($C$8=$E$8,'Datos Generales'!AI617,IF($C$8=$F$8,'Datos Generales'!AI728)))=0,"",IF($C$8=$D$8,'Datos Generales'!AI506,IF($C$8=$E$8,'Datos Generales'!AI617,IF($C$8=$F$8,'Datos Generales'!AI728))))</f>
        <v/>
      </c>
      <c r="AJ34" s="83" t="str">
        <f>IF(IF($C$8=$D$8,'Datos Generales'!AJ506,IF($C$8=$E$8,'Datos Generales'!AJ617,IF($C$8=$F$8,'Datos Generales'!AJ728)))=0,"",IF($C$8=$D$8,'Datos Generales'!AJ506,IF($C$8=$E$8,'Datos Generales'!AJ617,IF($C$8=$F$8,'Datos Generales'!AJ728))))</f>
        <v/>
      </c>
      <c r="AK34" s="83" t="str">
        <f>IF(IF($C$8=$D$8,'Datos Generales'!AK506,IF($C$8=$E$8,'Datos Generales'!AK617,IF($C$8=$F$8,'Datos Generales'!AK728)))=0,"",IF($C$8=$D$8,'Datos Generales'!AK506,IF($C$8=$E$8,'Datos Generales'!AK617,IF($C$8=$F$8,'Datos Generales'!AK728))))</f>
        <v/>
      </c>
      <c r="AL34" s="83" t="str">
        <f>IF(IF($C$8=$D$8,'Datos Generales'!AL506,IF($C$8=$E$8,'Datos Generales'!AL617,IF($C$8=$F$8,'Datos Generales'!AL728)))=0,"",IF($C$8=$D$8,'Datos Generales'!AL506,IF($C$8=$E$8,'Datos Generales'!AL617,IF($C$8=$F$8,'Datos Generales'!AL728))))</f>
        <v/>
      </c>
      <c r="AM34" s="83" t="str">
        <f>IF(IF($C$8=$D$8,'Datos Generales'!AM506,IF($C$8=$E$8,'Datos Generales'!AM617,IF($C$8=$F$8,'Datos Generales'!AM728)))=0,"",IF($C$8=$D$8,'Datos Generales'!AM506,IF($C$8=$E$8,'Datos Generales'!AM617,IF($C$8=$F$8,'Datos Generales'!AM728))))</f>
        <v/>
      </c>
      <c r="AN34" s="83" t="str">
        <f>IF(IF($C$8=$D$8,'Datos Generales'!AN506,IF($C$8=$E$8,'Datos Generales'!AN617,IF($C$8=$F$8,'Datos Generales'!AN728)))=0,"",IF($C$8=$D$8,'Datos Generales'!AN506,IF($C$8=$E$8,'Datos Generales'!AN617,IF($C$8=$F$8,'Datos Generales'!AN728))))</f>
        <v/>
      </c>
      <c r="AO34" s="83" t="str">
        <f>IF(IF($C$8=$D$8,'Datos Generales'!AO506,IF($C$8=$E$8,'Datos Generales'!AO617,IF($C$8=$F$8,'Datos Generales'!AO728)))=0,"",IF($C$8=$D$8,'Datos Generales'!AO506,IF($C$8=$E$8,'Datos Generales'!AO617,IF($C$8=$F$8,'Datos Generales'!AO728))))</f>
        <v/>
      </c>
      <c r="AP34" s="83" t="str">
        <f>IF(IF($C$8=$D$8,'Datos Generales'!AP506,IF($C$8=$E$8,'Datos Generales'!AP617,IF($C$8=$F$8,'Datos Generales'!AP728)))=0,"",IF($C$8=$D$8,'Datos Generales'!AP506,IF($C$8=$E$8,'Datos Generales'!AP617,IF($C$8=$F$8,'Datos Generales'!AP728))))</f>
        <v/>
      </c>
      <c r="AQ34" s="83">
        <f>IF(IF($C$8=$D$8,'Datos Generales'!AQ506,IF($C$8=$E$8,'Datos Generales'!AQ617,IF($C$8=$F$8,'Datos Generales'!AQ728)))=0,"",IF($C$8=$D$8,'Datos Generales'!AQ506,IF($C$8=$E$8,'Datos Generales'!AQ617,IF($C$8=$F$8,'Datos Generales'!AQ728))))</f>
        <v>18.034964934869517</v>
      </c>
      <c r="AS34" s="83">
        <f>IF(IF($C$8=$D$8,'Datos Generales'!AS506,IF($C$8=$E$8,'Datos Generales'!AS617,IF($C$8=$F$8,'Datos Generales'!AS728)))=0,"",IF($C$8=$D$8,'Datos Generales'!AS506,IF($C$8=$E$8,'Datos Generales'!AS617,IF($C$8=$F$8,'Datos Generales'!AS728))))</f>
        <v>19.919024848376299</v>
      </c>
      <c r="AT34" s="94">
        <f t="shared" si="0"/>
        <v>-1.8840599135067819</v>
      </c>
    </row>
    <row r="35" spans="2:46">
      <c r="B35" s="73" t="s">
        <v>318</v>
      </c>
      <c r="C35" s="83" t="str">
        <f>IF(IF($C$8=$D$8,'Datos Generales'!C507,IF($C$8=$E$8,'Datos Generales'!C618,IF($C$8=$F$8,'Datos Generales'!C729)))=0,"",IF($C$8=$D$8,'Datos Generales'!C507,IF($C$8=$E$8,'Datos Generales'!C618,IF($C$8=$F$8,'Datos Generales'!C729))))</f>
        <v/>
      </c>
      <c r="D35" s="83" t="str">
        <f>IF(IF($C$8=$D$8,'Datos Generales'!D507,IF($C$8=$E$8,'Datos Generales'!D618,IF($C$8=$F$8,'Datos Generales'!D729)))=0,"",IF($C$8=$D$8,'Datos Generales'!D507,IF($C$8=$E$8,'Datos Generales'!D618,IF($C$8=$F$8,'Datos Generales'!D729))))</f>
        <v/>
      </c>
      <c r="E35" s="83">
        <f>IF(IF($C$8=$D$8,'Datos Generales'!E507,IF($C$8=$E$8,'Datos Generales'!E618,IF($C$8=$F$8,'Datos Generales'!E729)))=0,"",IF($C$8=$D$8,'Datos Generales'!E507,IF($C$8=$E$8,'Datos Generales'!E618,IF($C$8=$F$8,'Datos Generales'!E729))))</f>
        <v>53.6977412652219</v>
      </c>
      <c r="F35" s="83" t="str">
        <f>IF(IF($C$8=$D$8,'Datos Generales'!F507,IF($C$8=$E$8,'Datos Generales'!F618,IF($C$8=$F$8,'Datos Generales'!F729)))=0,"",IF($C$8=$D$8,'Datos Generales'!F507,IF($C$8=$E$8,'Datos Generales'!F618,IF($C$8=$F$8,'Datos Generales'!F729))))</f>
        <v/>
      </c>
      <c r="G35" s="83" t="str">
        <f>IF(IF($C$8=$D$8,'Datos Generales'!G507,IF($C$8=$E$8,'Datos Generales'!G618,IF($C$8=$F$8,'Datos Generales'!G729)))=0,"",IF($C$8=$D$8,'Datos Generales'!G507,IF($C$8=$E$8,'Datos Generales'!G618,IF($C$8=$F$8,'Datos Generales'!G729))))</f>
        <v/>
      </c>
      <c r="H35" s="83" t="str">
        <f>IF(IF($C$8=$D$8,'Datos Generales'!H507,IF($C$8=$E$8,'Datos Generales'!H618,IF($C$8=$F$8,'Datos Generales'!H729)))=0,"",IF($C$8=$D$8,'Datos Generales'!H507,IF($C$8=$E$8,'Datos Generales'!H618,IF($C$8=$F$8,'Datos Generales'!H729))))</f>
        <v/>
      </c>
      <c r="I35" s="83">
        <f>IF(IF($C$8=$D$8,'Datos Generales'!I507,IF($C$8=$E$8,'Datos Generales'!I618,IF($C$8=$F$8,'Datos Generales'!I729)))=0,"",IF($C$8=$D$8,'Datos Generales'!I507,IF($C$8=$E$8,'Datos Generales'!I618,IF($C$8=$F$8,'Datos Generales'!I729))))</f>
        <v>50.040222168750859</v>
      </c>
      <c r="J35" s="83" t="str">
        <f>IF(IF($C$8=$D$8,'Datos Generales'!J507,IF($C$8=$E$8,'Datos Generales'!J618,IF($C$8=$F$8,'Datos Generales'!J729)))=0,"",IF($C$8=$D$8,'Datos Generales'!J507,IF($C$8=$E$8,'Datos Generales'!J618,IF($C$8=$F$8,'Datos Generales'!J729))))</f>
        <v/>
      </c>
      <c r="K35" s="83" t="str">
        <f>IF(IF($C$8=$D$8,'Datos Generales'!K507,IF($C$8=$E$8,'Datos Generales'!K618,IF($C$8=$F$8,'Datos Generales'!K729)))=0,"",IF($C$8=$D$8,'Datos Generales'!K507,IF($C$8=$E$8,'Datos Generales'!K618,IF($C$8=$F$8,'Datos Generales'!K729))))</f>
        <v/>
      </c>
      <c r="L35" s="83">
        <f>IF(IF($C$8=$D$8,'Datos Generales'!L507,IF($C$8=$E$8,'Datos Generales'!L618,IF($C$8=$F$8,'Datos Generales'!L729)))=0,"",IF($C$8=$D$8,'Datos Generales'!L507,IF($C$8=$E$8,'Datos Generales'!L618,IF($C$8=$F$8,'Datos Generales'!L729))))</f>
        <v>34.672713741155299</v>
      </c>
      <c r="M35" s="83" t="str">
        <f>IF(IF($C$8=$D$8,'Datos Generales'!M507,IF($C$8=$E$8,'Datos Generales'!M618,IF($C$8=$F$8,'Datos Generales'!M729)))=0,"",IF($C$8=$D$8,'Datos Generales'!M507,IF($C$8=$E$8,'Datos Generales'!M618,IF($C$8=$F$8,'Datos Generales'!M729))))</f>
        <v/>
      </c>
      <c r="N35" s="83" t="str">
        <f>IF(IF($C$8=$D$8,'Datos Generales'!N507,IF($C$8=$E$8,'Datos Generales'!N618,IF($C$8=$F$8,'Datos Generales'!N729)))=0,"",IF($C$8=$D$8,'Datos Generales'!N507,IF($C$8=$E$8,'Datos Generales'!N618,IF($C$8=$F$8,'Datos Generales'!N729))))</f>
        <v/>
      </c>
      <c r="O35" s="83" t="str">
        <f>IF(IF($C$8=$D$8,'Datos Generales'!O507,IF($C$8=$E$8,'Datos Generales'!O618,IF($C$8=$F$8,'Datos Generales'!O729)))=0,"",IF($C$8=$D$8,'Datos Generales'!O507,IF($C$8=$E$8,'Datos Generales'!O618,IF($C$8=$F$8,'Datos Generales'!O729))))</f>
        <v/>
      </c>
      <c r="P35" s="83">
        <f>IF(IF($C$8=$D$8,'Datos Generales'!P507,IF($C$8=$E$8,'Datos Generales'!P618,IF($C$8=$F$8,'Datos Generales'!P729)))=0,"",IF($C$8=$D$8,'Datos Generales'!P507,IF($C$8=$E$8,'Datos Generales'!P618,IF($C$8=$F$8,'Datos Generales'!P729))))</f>
        <v>323.92384105960264</v>
      </c>
      <c r="Q35" s="83" t="str">
        <f>IF(IF($C$8=$D$8,'Datos Generales'!Q507,IF($C$8=$E$8,'Datos Generales'!Q618,IF($C$8=$F$8,'Datos Generales'!Q729)))=0,"",IF($C$8=$D$8,'Datos Generales'!Q507,IF($C$8=$E$8,'Datos Generales'!Q618,IF($C$8=$F$8,'Datos Generales'!Q729))))</f>
        <v/>
      </c>
      <c r="R35" s="83">
        <f>IF(IF($C$8=$D$8,'Datos Generales'!R507,IF($C$8=$E$8,'Datos Generales'!R618,IF($C$8=$F$8,'Datos Generales'!R729)))=0,"",IF($C$8=$D$8,'Datos Generales'!R507,IF($C$8=$E$8,'Datos Generales'!R618,IF($C$8=$F$8,'Datos Generales'!R729))))</f>
        <v>32.338023199400169</v>
      </c>
      <c r="S35" s="83" t="str">
        <f>IF(IF($C$8=$D$8,'Datos Generales'!S507,IF($C$8=$E$8,'Datos Generales'!S618,IF($C$8=$F$8,'Datos Generales'!S729)))=0,"",IF($C$8=$D$8,'Datos Generales'!S507,IF($C$8=$E$8,'Datos Generales'!S618,IF($C$8=$F$8,'Datos Generales'!S729))))</f>
        <v/>
      </c>
      <c r="T35" s="83">
        <f>IF(IF($C$8=$D$8,'Datos Generales'!T507,IF($C$8=$E$8,'Datos Generales'!T618,IF($C$8=$F$8,'Datos Generales'!T729)))=0,"",IF($C$8=$D$8,'Datos Generales'!T507,IF($C$8=$E$8,'Datos Generales'!T618,IF($C$8=$F$8,'Datos Generales'!T729))))</f>
        <v>36.096694843189269</v>
      </c>
      <c r="U35" s="83" t="str">
        <f>IF(IF($C$8=$D$8,'Datos Generales'!U507,IF($C$8=$E$8,'Datos Generales'!U618,IF($C$8=$F$8,'Datos Generales'!U729)))=0,"",IF($C$8=$D$8,'Datos Generales'!U507,IF($C$8=$E$8,'Datos Generales'!U618,IF($C$8=$F$8,'Datos Generales'!U729))))</f>
        <v/>
      </c>
      <c r="V35" s="83">
        <f>IF(IF($C$8=$D$8,'Datos Generales'!V507,IF($C$8=$E$8,'Datos Generales'!V618,IF($C$8=$F$8,'Datos Generales'!V729)))=0,"",IF($C$8=$D$8,'Datos Generales'!V507,IF($C$8=$E$8,'Datos Generales'!V618,IF($C$8=$F$8,'Datos Generales'!V729))))</f>
        <v>34.896251261014527</v>
      </c>
      <c r="W35" s="83" t="str">
        <f>IF(IF($C$8=$D$8,'Datos Generales'!W507,IF($C$8=$E$8,'Datos Generales'!W618,IF($C$8=$F$8,'Datos Generales'!W729)))=0,"",IF($C$8=$D$8,'Datos Generales'!W507,IF($C$8=$E$8,'Datos Generales'!W618,IF($C$8=$F$8,'Datos Generales'!W729))))</f>
        <v/>
      </c>
      <c r="X35" s="83" t="str">
        <f>IF(IF($C$8=$D$8,'Datos Generales'!X507,IF($C$8=$E$8,'Datos Generales'!X618,IF($C$8=$F$8,'Datos Generales'!X729)))=0,"",IF($C$8=$D$8,'Datos Generales'!X507,IF($C$8=$E$8,'Datos Generales'!X618,IF($C$8=$F$8,'Datos Generales'!X729))))</f>
        <v/>
      </c>
      <c r="Y35" s="83">
        <f>IF(IF($C$8=$D$8,'Datos Generales'!Y507,IF($C$8=$E$8,'Datos Generales'!Y618,IF($C$8=$F$8,'Datos Generales'!Y729)))=0,"",IF($C$8=$D$8,'Datos Generales'!Y507,IF($C$8=$E$8,'Datos Generales'!Y618,IF($C$8=$F$8,'Datos Generales'!Y729))))</f>
        <v>65.84280476028043</v>
      </c>
      <c r="Z35" s="83" t="str">
        <f>IF(IF($C$8=$D$8,'Datos Generales'!Z507,IF($C$8=$E$8,'Datos Generales'!Z618,IF($C$8=$F$8,'Datos Generales'!Z729)))=0,"",IF($C$8=$D$8,'Datos Generales'!Z507,IF($C$8=$E$8,'Datos Generales'!Z618,IF($C$8=$F$8,'Datos Generales'!Z729))))</f>
        <v/>
      </c>
      <c r="AA35" s="83">
        <f>IF(IF($C$8=$D$8,'Datos Generales'!AA507,IF($C$8=$E$8,'Datos Generales'!AA618,IF($C$8=$F$8,'Datos Generales'!AA729)))=0,"",IF($C$8=$D$8,'Datos Generales'!AA507,IF($C$8=$E$8,'Datos Generales'!AA618,IF($C$8=$F$8,'Datos Generales'!AA729))))</f>
        <v>91.391055890455803</v>
      </c>
      <c r="AB35" s="83">
        <f>IF(IF($C$8=$D$8,'Datos Generales'!AB507,IF($C$8=$E$8,'Datos Generales'!AB618,IF($C$8=$F$8,'Datos Generales'!AB729)))=0,"",IF($C$8=$D$8,'Datos Generales'!AB507,IF($C$8=$E$8,'Datos Generales'!AB618,IF($C$8=$F$8,'Datos Generales'!AB729))))</f>
        <v>12.601757854198819</v>
      </c>
      <c r="AC35" s="83">
        <f>IF(IF($C$8=$D$8,'Datos Generales'!AC507,IF($C$8=$E$8,'Datos Generales'!AC618,IF($C$8=$F$8,'Datos Generales'!AC729)))=0,"",IF($C$8=$D$8,'Datos Generales'!AC507,IF($C$8=$E$8,'Datos Generales'!AC618,IF($C$8=$F$8,'Datos Generales'!AC729))))</f>
        <v>57.999243898293919</v>
      </c>
      <c r="AD35" s="83" t="str">
        <f>IF(IF($C$8=$D$8,'Datos Generales'!AD507,IF($C$8=$E$8,'Datos Generales'!AD618,IF($C$8=$F$8,'Datos Generales'!AD729)))=0,"",IF($C$8=$D$8,'Datos Generales'!AD507,IF($C$8=$E$8,'Datos Generales'!AD618,IF($C$8=$F$8,'Datos Generales'!AD729))))</f>
        <v/>
      </c>
      <c r="AE35" s="83" t="str">
        <f>IF(IF($C$8=$D$8,'Datos Generales'!AE507,IF($C$8=$E$8,'Datos Generales'!AE618,IF($C$8=$F$8,'Datos Generales'!AE729)))=0,"",IF($C$8=$D$8,'Datos Generales'!AE507,IF($C$8=$E$8,'Datos Generales'!AE618,IF($C$8=$F$8,'Datos Generales'!AE729))))</f>
        <v/>
      </c>
      <c r="AF35" s="83" t="str">
        <f>IF(IF($C$8=$D$8,'Datos Generales'!AF507,IF($C$8=$E$8,'Datos Generales'!AF618,IF($C$8=$F$8,'Datos Generales'!AF729)))=0,"",IF($C$8=$D$8,'Datos Generales'!AF507,IF($C$8=$E$8,'Datos Generales'!AF618,IF($C$8=$F$8,'Datos Generales'!AF729))))</f>
        <v/>
      </c>
      <c r="AG35" s="83" t="str">
        <f>IF(IF($C$8=$D$8,'Datos Generales'!AG507,IF($C$8=$E$8,'Datos Generales'!AG618,IF($C$8=$F$8,'Datos Generales'!AG729)))=0,"",IF($C$8=$D$8,'Datos Generales'!AG507,IF($C$8=$E$8,'Datos Generales'!AG618,IF($C$8=$F$8,'Datos Generales'!AG729))))</f>
        <v/>
      </c>
      <c r="AH35" s="83" t="str">
        <f>IF(IF($C$8=$D$8,'Datos Generales'!AH507,IF($C$8=$E$8,'Datos Generales'!AH618,IF($C$8=$F$8,'Datos Generales'!AH729)))=0,"",IF($C$8=$D$8,'Datos Generales'!AH507,IF($C$8=$E$8,'Datos Generales'!AH618,IF($C$8=$F$8,'Datos Generales'!AH729))))</f>
        <v/>
      </c>
      <c r="AI35" s="83" t="str">
        <f>IF(IF($C$8=$D$8,'Datos Generales'!AI507,IF($C$8=$E$8,'Datos Generales'!AI618,IF($C$8=$F$8,'Datos Generales'!AI729)))=0,"",IF($C$8=$D$8,'Datos Generales'!AI507,IF($C$8=$E$8,'Datos Generales'!AI618,IF($C$8=$F$8,'Datos Generales'!AI729))))</f>
        <v/>
      </c>
      <c r="AJ35" s="83" t="str">
        <f>IF(IF($C$8=$D$8,'Datos Generales'!AJ507,IF($C$8=$E$8,'Datos Generales'!AJ618,IF($C$8=$F$8,'Datos Generales'!AJ729)))=0,"",IF($C$8=$D$8,'Datos Generales'!AJ507,IF($C$8=$E$8,'Datos Generales'!AJ618,IF($C$8=$F$8,'Datos Generales'!AJ729))))</f>
        <v/>
      </c>
      <c r="AK35" s="83" t="str">
        <f>IF(IF($C$8=$D$8,'Datos Generales'!AK507,IF($C$8=$E$8,'Datos Generales'!AK618,IF($C$8=$F$8,'Datos Generales'!AK729)))=0,"",IF($C$8=$D$8,'Datos Generales'!AK507,IF($C$8=$E$8,'Datos Generales'!AK618,IF($C$8=$F$8,'Datos Generales'!AK729))))</f>
        <v/>
      </c>
      <c r="AL35" s="83" t="str">
        <f>IF(IF($C$8=$D$8,'Datos Generales'!AL507,IF($C$8=$E$8,'Datos Generales'!AL618,IF($C$8=$F$8,'Datos Generales'!AL729)))=0,"",IF($C$8=$D$8,'Datos Generales'!AL507,IF($C$8=$E$8,'Datos Generales'!AL618,IF($C$8=$F$8,'Datos Generales'!AL729))))</f>
        <v/>
      </c>
      <c r="AM35" s="83" t="str">
        <f>IF(IF($C$8=$D$8,'Datos Generales'!AM507,IF($C$8=$E$8,'Datos Generales'!AM618,IF($C$8=$F$8,'Datos Generales'!AM729)))=0,"",IF($C$8=$D$8,'Datos Generales'!AM507,IF($C$8=$E$8,'Datos Generales'!AM618,IF($C$8=$F$8,'Datos Generales'!AM729))))</f>
        <v/>
      </c>
      <c r="AN35" s="83" t="str">
        <f>IF(IF($C$8=$D$8,'Datos Generales'!AN507,IF($C$8=$E$8,'Datos Generales'!AN618,IF($C$8=$F$8,'Datos Generales'!AN729)))=0,"",IF($C$8=$D$8,'Datos Generales'!AN507,IF($C$8=$E$8,'Datos Generales'!AN618,IF($C$8=$F$8,'Datos Generales'!AN729))))</f>
        <v/>
      </c>
      <c r="AO35" s="83" t="str">
        <f>IF(IF($C$8=$D$8,'Datos Generales'!AO507,IF($C$8=$E$8,'Datos Generales'!AO618,IF($C$8=$F$8,'Datos Generales'!AO729)))=0,"",IF($C$8=$D$8,'Datos Generales'!AO507,IF($C$8=$E$8,'Datos Generales'!AO618,IF($C$8=$F$8,'Datos Generales'!AO729))))</f>
        <v/>
      </c>
      <c r="AP35" s="83" t="str">
        <f>IF(IF($C$8=$D$8,'Datos Generales'!AP507,IF($C$8=$E$8,'Datos Generales'!AP618,IF($C$8=$F$8,'Datos Generales'!AP729)))=0,"",IF($C$8=$D$8,'Datos Generales'!AP507,IF($C$8=$E$8,'Datos Generales'!AP618,IF($C$8=$F$8,'Datos Generales'!AP729))))</f>
        <v/>
      </c>
      <c r="AQ35" s="83">
        <f>IF(IF($C$8=$D$8,'Datos Generales'!AQ507,IF($C$8=$E$8,'Datos Generales'!AQ618,IF($C$8=$F$8,'Datos Generales'!AQ729)))=0,"",IF($C$8=$D$8,'Datos Generales'!AQ507,IF($C$8=$E$8,'Datos Generales'!AQ618,IF($C$8=$F$8,'Datos Generales'!AQ729))))</f>
        <v>45.194376719354928</v>
      </c>
      <c r="AS35" s="83">
        <f>IF(IF($C$8=$D$8,'Datos Generales'!AS507,IF($C$8=$E$8,'Datos Generales'!AS618,IF($C$8=$F$8,'Datos Generales'!AS729)))=0,"",IF($C$8=$D$8,'Datos Generales'!AS507,IF($C$8=$E$8,'Datos Generales'!AS618,IF($C$8=$F$8,'Datos Generales'!AS729))))</f>
        <v>69.553571176047996</v>
      </c>
      <c r="AT35" s="94">
        <f t="shared" si="0"/>
        <v>-24.359194456693068</v>
      </c>
    </row>
    <row r="36" spans="2:46">
      <c r="B36" s="73" t="s">
        <v>319</v>
      </c>
      <c r="C36" s="83" t="str">
        <f>IF(IF($C$8=$D$8,'Datos Generales'!C508,IF($C$8=$E$8,'Datos Generales'!C619,IF($C$8=$F$8,'Datos Generales'!C730)))=0,"",IF($C$8=$D$8,'Datos Generales'!C508,IF($C$8=$E$8,'Datos Generales'!C619,IF($C$8=$F$8,'Datos Generales'!C730))))</f>
        <v/>
      </c>
      <c r="D36" s="83" t="str">
        <f>IF(IF($C$8=$D$8,'Datos Generales'!D508,IF($C$8=$E$8,'Datos Generales'!D619,IF($C$8=$F$8,'Datos Generales'!D730)))=0,"",IF($C$8=$D$8,'Datos Generales'!D508,IF($C$8=$E$8,'Datos Generales'!D619,IF($C$8=$F$8,'Datos Generales'!D730))))</f>
        <v/>
      </c>
      <c r="E36" s="83">
        <f>IF(IF($C$8=$D$8,'Datos Generales'!E508,IF($C$8=$E$8,'Datos Generales'!E619,IF($C$8=$F$8,'Datos Generales'!E730)))=0,"",IF($C$8=$D$8,'Datos Generales'!E508,IF($C$8=$E$8,'Datos Generales'!E619,IF($C$8=$F$8,'Datos Generales'!E730))))</f>
        <v>64.051890453915277</v>
      </c>
      <c r="F36" s="83" t="str">
        <f>IF(IF($C$8=$D$8,'Datos Generales'!F508,IF($C$8=$E$8,'Datos Generales'!F619,IF($C$8=$F$8,'Datos Generales'!F730)))=0,"",IF($C$8=$D$8,'Datos Generales'!F508,IF($C$8=$E$8,'Datos Generales'!F619,IF($C$8=$F$8,'Datos Generales'!F730))))</f>
        <v/>
      </c>
      <c r="G36" s="83">
        <f>IF(IF($C$8=$D$8,'Datos Generales'!G508,IF($C$8=$E$8,'Datos Generales'!G619,IF($C$8=$F$8,'Datos Generales'!G730)))=0,"",IF($C$8=$D$8,'Datos Generales'!G508,IF($C$8=$E$8,'Datos Generales'!G619,IF($C$8=$F$8,'Datos Generales'!G730))))</f>
        <v>20.749980769766303</v>
      </c>
      <c r="H36" s="83" t="str">
        <f>IF(IF($C$8=$D$8,'Datos Generales'!H508,IF($C$8=$E$8,'Datos Generales'!H619,IF($C$8=$F$8,'Datos Generales'!H730)))=0,"",IF($C$8=$D$8,'Datos Generales'!H508,IF($C$8=$E$8,'Datos Generales'!H619,IF($C$8=$F$8,'Datos Generales'!H730))))</f>
        <v/>
      </c>
      <c r="I36" s="83" t="str">
        <f>IF(IF($C$8=$D$8,'Datos Generales'!I508,IF($C$8=$E$8,'Datos Generales'!I619,IF($C$8=$F$8,'Datos Generales'!I730)))=0,"",IF($C$8=$D$8,'Datos Generales'!I508,IF($C$8=$E$8,'Datos Generales'!I619,IF($C$8=$F$8,'Datos Generales'!I730))))</f>
        <v/>
      </c>
      <c r="J36" s="83" t="str">
        <f>IF(IF($C$8=$D$8,'Datos Generales'!J508,IF($C$8=$E$8,'Datos Generales'!J619,IF($C$8=$F$8,'Datos Generales'!J730)))=0,"",IF($C$8=$D$8,'Datos Generales'!J508,IF($C$8=$E$8,'Datos Generales'!J619,IF($C$8=$F$8,'Datos Generales'!J730))))</f>
        <v/>
      </c>
      <c r="K36" s="83" t="str">
        <f>IF(IF($C$8=$D$8,'Datos Generales'!K508,IF($C$8=$E$8,'Datos Generales'!K619,IF($C$8=$F$8,'Datos Generales'!K730)))=0,"",IF($C$8=$D$8,'Datos Generales'!K508,IF($C$8=$E$8,'Datos Generales'!K619,IF($C$8=$F$8,'Datos Generales'!K730))))</f>
        <v/>
      </c>
      <c r="L36" s="83">
        <f>IF(IF($C$8=$D$8,'Datos Generales'!L508,IF($C$8=$E$8,'Datos Generales'!L619,IF($C$8=$F$8,'Datos Generales'!L730)))=0,"",IF($C$8=$D$8,'Datos Generales'!L508,IF($C$8=$E$8,'Datos Generales'!L619,IF($C$8=$F$8,'Datos Generales'!L730))))</f>
        <v>-1.6495090040644378</v>
      </c>
      <c r="M36" s="83">
        <f>IF(IF($C$8=$D$8,'Datos Generales'!M508,IF($C$8=$E$8,'Datos Generales'!M619,IF($C$8=$F$8,'Datos Generales'!M730)))=0,"",IF($C$8=$D$8,'Datos Generales'!M508,IF($C$8=$E$8,'Datos Generales'!M619,IF($C$8=$F$8,'Datos Generales'!M730))))</f>
        <v>22.450047104703895</v>
      </c>
      <c r="N36" s="83" t="str">
        <f>IF(IF($C$8=$D$8,'Datos Generales'!N508,IF($C$8=$E$8,'Datos Generales'!N619,IF($C$8=$F$8,'Datos Generales'!N730)))=0,"",IF($C$8=$D$8,'Datos Generales'!N508,IF($C$8=$E$8,'Datos Generales'!N619,IF($C$8=$F$8,'Datos Generales'!N730))))</f>
        <v/>
      </c>
      <c r="O36" s="83" t="str">
        <f>IF(IF($C$8=$D$8,'Datos Generales'!O508,IF($C$8=$E$8,'Datos Generales'!O619,IF($C$8=$F$8,'Datos Generales'!O730)))=0,"",IF($C$8=$D$8,'Datos Generales'!O508,IF($C$8=$E$8,'Datos Generales'!O619,IF($C$8=$F$8,'Datos Generales'!O730))))</f>
        <v/>
      </c>
      <c r="P36" s="83">
        <f>IF(IF($C$8=$D$8,'Datos Generales'!P508,IF($C$8=$E$8,'Datos Generales'!P619,IF($C$8=$F$8,'Datos Generales'!P730)))=0,"",IF($C$8=$D$8,'Datos Generales'!P508,IF($C$8=$E$8,'Datos Generales'!P619,IF($C$8=$F$8,'Datos Generales'!P730))))</f>
        <v>48.604900459418069</v>
      </c>
      <c r="Q36" s="83" t="str">
        <f>IF(IF($C$8=$D$8,'Datos Generales'!Q508,IF($C$8=$E$8,'Datos Generales'!Q619,IF($C$8=$F$8,'Datos Generales'!Q730)))=0,"",IF($C$8=$D$8,'Datos Generales'!Q508,IF($C$8=$E$8,'Datos Generales'!Q619,IF($C$8=$F$8,'Datos Generales'!Q730))))</f>
        <v/>
      </c>
      <c r="R36" s="83">
        <f>IF(IF($C$8=$D$8,'Datos Generales'!R508,IF($C$8=$E$8,'Datos Generales'!R619,IF($C$8=$F$8,'Datos Generales'!R730)))=0,"",IF($C$8=$D$8,'Datos Generales'!R508,IF($C$8=$E$8,'Datos Generales'!R619,IF($C$8=$F$8,'Datos Generales'!R730))))</f>
        <v>4.730368968779565E-2</v>
      </c>
      <c r="S36" s="83" t="str">
        <f>IF(IF($C$8=$D$8,'Datos Generales'!S508,IF($C$8=$E$8,'Datos Generales'!S619,IF($C$8=$F$8,'Datos Generales'!S730)))=0,"",IF($C$8=$D$8,'Datos Generales'!S508,IF($C$8=$E$8,'Datos Generales'!S619,IF($C$8=$F$8,'Datos Generales'!S730))))</f>
        <v/>
      </c>
      <c r="T36" s="83">
        <f>IF(IF($C$8=$D$8,'Datos Generales'!T508,IF($C$8=$E$8,'Datos Generales'!T619,IF($C$8=$F$8,'Datos Generales'!T730)))=0,"",IF($C$8=$D$8,'Datos Generales'!T508,IF($C$8=$E$8,'Datos Generales'!T619,IF($C$8=$F$8,'Datos Generales'!T730))))</f>
        <v>-24.469529098433753</v>
      </c>
      <c r="U36" s="83">
        <f>IF(IF($C$8=$D$8,'Datos Generales'!U508,IF($C$8=$E$8,'Datos Generales'!U619,IF($C$8=$F$8,'Datos Generales'!U730)))=0,"",IF($C$8=$D$8,'Datos Generales'!U508,IF($C$8=$E$8,'Datos Generales'!U619,IF($C$8=$F$8,'Datos Generales'!U730))))</f>
        <v>3.3349993706977514</v>
      </c>
      <c r="V36" s="83">
        <f>IF(IF($C$8=$D$8,'Datos Generales'!V508,IF($C$8=$E$8,'Datos Generales'!V619,IF($C$8=$F$8,'Datos Generales'!V730)))=0,"",IF($C$8=$D$8,'Datos Generales'!V508,IF($C$8=$E$8,'Datos Generales'!V619,IF($C$8=$F$8,'Datos Generales'!V730))))</f>
        <v>8.6282655588399777</v>
      </c>
      <c r="W36" s="83">
        <f>IF(IF($C$8=$D$8,'Datos Generales'!W508,IF($C$8=$E$8,'Datos Generales'!W619,IF($C$8=$F$8,'Datos Generales'!W730)))=0,"",IF($C$8=$D$8,'Datos Generales'!W508,IF($C$8=$E$8,'Datos Generales'!W619,IF($C$8=$F$8,'Datos Generales'!W730))))</f>
        <v>6.1308293627765407</v>
      </c>
      <c r="X36" s="83" t="str">
        <f>IF(IF($C$8=$D$8,'Datos Generales'!X508,IF($C$8=$E$8,'Datos Generales'!X619,IF($C$8=$F$8,'Datos Generales'!X730)))=0,"",IF($C$8=$D$8,'Datos Generales'!X508,IF($C$8=$E$8,'Datos Generales'!X619,IF($C$8=$F$8,'Datos Generales'!X730))))</f>
        <v/>
      </c>
      <c r="Y36" s="83">
        <f>IF(IF($C$8=$D$8,'Datos Generales'!Y508,IF($C$8=$E$8,'Datos Generales'!Y619,IF($C$8=$F$8,'Datos Generales'!Y730)))=0,"",IF($C$8=$D$8,'Datos Generales'!Y508,IF($C$8=$E$8,'Datos Generales'!Y619,IF($C$8=$F$8,'Datos Generales'!Y730))))</f>
        <v>-48.620689916708699</v>
      </c>
      <c r="Z36" s="83" t="str">
        <f>IF(IF($C$8=$D$8,'Datos Generales'!Z508,IF($C$8=$E$8,'Datos Generales'!Z619,IF($C$8=$F$8,'Datos Generales'!Z730)))=0,"",IF($C$8=$D$8,'Datos Generales'!Z508,IF($C$8=$E$8,'Datos Generales'!Z619,IF($C$8=$F$8,'Datos Generales'!Z730))))</f>
        <v/>
      </c>
      <c r="AA36" s="83">
        <f>IF(IF($C$8=$D$8,'Datos Generales'!AA508,IF($C$8=$E$8,'Datos Generales'!AA619,IF($C$8=$F$8,'Datos Generales'!AA730)))=0,"",IF($C$8=$D$8,'Datos Generales'!AA508,IF($C$8=$E$8,'Datos Generales'!AA619,IF($C$8=$F$8,'Datos Generales'!AA730))))</f>
        <v>14.012300606605258</v>
      </c>
      <c r="AB36" s="83" t="str">
        <f>IF(IF($C$8=$D$8,'Datos Generales'!AB508,IF($C$8=$E$8,'Datos Generales'!AB619,IF($C$8=$F$8,'Datos Generales'!AB730)))=0,"",IF($C$8=$D$8,'Datos Generales'!AB508,IF($C$8=$E$8,'Datos Generales'!AB619,IF($C$8=$F$8,'Datos Generales'!AB730))))</f>
        <v/>
      </c>
      <c r="AC36" s="83" t="str">
        <f>IF(IF($C$8=$D$8,'Datos Generales'!AC508,IF($C$8=$E$8,'Datos Generales'!AC619,IF($C$8=$F$8,'Datos Generales'!AC730)))=0,"",IF($C$8=$D$8,'Datos Generales'!AC508,IF($C$8=$E$8,'Datos Generales'!AC619,IF($C$8=$F$8,'Datos Generales'!AC730))))</f>
        <v/>
      </c>
      <c r="AD36" s="83" t="str">
        <f>IF(IF($C$8=$D$8,'Datos Generales'!AD508,IF($C$8=$E$8,'Datos Generales'!AD619,IF($C$8=$F$8,'Datos Generales'!AD730)))=0,"",IF($C$8=$D$8,'Datos Generales'!AD508,IF($C$8=$E$8,'Datos Generales'!AD619,IF($C$8=$F$8,'Datos Generales'!AD730))))</f>
        <v/>
      </c>
      <c r="AE36" s="83" t="str">
        <f>IF(IF($C$8=$D$8,'Datos Generales'!AE508,IF($C$8=$E$8,'Datos Generales'!AE619,IF($C$8=$F$8,'Datos Generales'!AE730)))=0,"",IF($C$8=$D$8,'Datos Generales'!AE508,IF($C$8=$E$8,'Datos Generales'!AE619,IF($C$8=$F$8,'Datos Generales'!AE730))))</f>
        <v/>
      </c>
      <c r="AF36" s="83" t="str">
        <f>IF(IF($C$8=$D$8,'Datos Generales'!AF508,IF($C$8=$E$8,'Datos Generales'!AF619,IF($C$8=$F$8,'Datos Generales'!AF730)))=0,"",IF($C$8=$D$8,'Datos Generales'!AF508,IF($C$8=$E$8,'Datos Generales'!AF619,IF($C$8=$F$8,'Datos Generales'!AF730))))</f>
        <v/>
      </c>
      <c r="AG36" s="83" t="str">
        <f>IF(IF($C$8=$D$8,'Datos Generales'!AG508,IF($C$8=$E$8,'Datos Generales'!AG619,IF($C$8=$F$8,'Datos Generales'!AG730)))=0,"",IF($C$8=$D$8,'Datos Generales'!AG508,IF($C$8=$E$8,'Datos Generales'!AG619,IF($C$8=$F$8,'Datos Generales'!AG730))))</f>
        <v/>
      </c>
      <c r="AH36" s="83" t="str">
        <f>IF(IF($C$8=$D$8,'Datos Generales'!AH508,IF($C$8=$E$8,'Datos Generales'!AH619,IF($C$8=$F$8,'Datos Generales'!AH730)))=0,"",IF($C$8=$D$8,'Datos Generales'!AH508,IF($C$8=$E$8,'Datos Generales'!AH619,IF($C$8=$F$8,'Datos Generales'!AH730))))</f>
        <v/>
      </c>
      <c r="AI36" s="83" t="str">
        <f>IF(IF($C$8=$D$8,'Datos Generales'!AI508,IF($C$8=$E$8,'Datos Generales'!AI619,IF($C$8=$F$8,'Datos Generales'!AI730)))=0,"",IF($C$8=$D$8,'Datos Generales'!AI508,IF($C$8=$E$8,'Datos Generales'!AI619,IF($C$8=$F$8,'Datos Generales'!AI730))))</f>
        <v/>
      </c>
      <c r="AJ36" s="83" t="str">
        <f>IF(IF($C$8=$D$8,'Datos Generales'!AJ508,IF($C$8=$E$8,'Datos Generales'!AJ619,IF($C$8=$F$8,'Datos Generales'!AJ730)))=0,"",IF($C$8=$D$8,'Datos Generales'!AJ508,IF($C$8=$E$8,'Datos Generales'!AJ619,IF($C$8=$F$8,'Datos Generales'!AJ730))))</f>
        <v/>
      </c>
      <c r="AK36" s="83" t="str">
        <f>IF(IF($C$8=$D$8,'Datos Generales'!AK508,IF($C$8=$E$8,'Datos Generales'!AK619,IF($C$8=$F$8,'Datos Generales'!AK730)))=0,"",IF($C$8=$D$8,'Datos Generales'!AK508,IF($C$8=$E$8,'Datos Generales'!AK619,IF($C$8=$F$8,'Datos Generales'!AK730))))</f>
        <v/>
      </c>
      <c r="AL36" s="83" t="str">
        <f>IF(IF($C$8=$D$8,'Datos Generales'!AL508,IF($C$8=$E$8,'Datos Generales'!AL619,IF($C$8=$F$8,'Datos Generales'!AL730)))=0,"",IF($C$8=$D$8,'Datos Generales'!AL508,IF($C$8=$E$8,'Datos Generales'!AL619,IF($C$8=$F$8,'Datos Generales'!AL730))))</f>
        <v/>
      </c>
      <c r="AM36" s="83" t="str">
        <f>IF(IF($C$8=$D$8,'Datos Generales'!AM508,IF($C$8=$E$8,'Datos Generales'!AM619,IF($C$8=$F$8,'Datos Generales'!AM730)))=0,"",IF($C$8=$D$8,'Datos Generales'!AM508,IF($C$8=$E$8,'Datos Generales'!AM619,IF($C$8=$F$8,'Datos Generales'!AM730))))</f>
        <v/>
      </c>
      <c r="AN36" s="83" t="str">
        <f>IF(IF($C$8=$D$8,'Datos Generales'!AN508,IF($C$8=$E$8,'Datos Generales'!AN619,IF($C$8=$F$8,'Datos Generales'!AN730)))=0,"",IF($C$8=$D$8,'Datos Generales'!AN508,IF($C$8=$E$8,'Datos Generales'!AN619,IF($C$8=$F$8,'Datos Generales'!AN730))))</f>
        <v/>
      </c>
      <c r="AO36" s="83" t="str">
        <f>IF(IF($C$8=$D$8,'Datos Generales'!AO508,IF($C$8=$E$8,'Datos Generales'!AO619,IF($C$8=$F$8,'Datos Generales'!AO730)))=0,"",IF($C$8=$D$8,'Datos Generales'!AO508,IF($C$8=$E$8,'Datos Generales'!AO619,IF($C$8=$F$8,'Datos Generales'!AO730))))</f>
        <v/>
      </c>
      <c r="AP36" s="83" t="str">
        <f>IF(IF($C$8=$D$8,'Datos Generales'!AP508,IF($C$8=$E$8,'Datos Generales'!AP619,IF($C$8=$F$8,'Datos Generales'!AP730)))=0,"",IF($C$8=$D$8,'Datos Generales'!AP508,IF($C$8=$E$8,'Datos Generales'!AP619,IF($C$8=$F$8,'Datos Generales'!AP730))))</f>
        <v/>
      </c>
      <c r="AQ36" s="83">
        <f>IF(IF($C$8=$D$8,'Datos Generales'!AQ508,IF($C$8=$E$8,'Datos Generales'!AQ619,IF($C$8=$F$8,'Datos Generales'!AQ730)))=0,"",IF($C$8=$D$8,'Datos Generales'!AQ508,IF($C$8=$E$8,'Datos Generales'!AQ619,IF($C$8=$F$8,'Datos Generales'!AQ730))))</f>
        <v>13.097476319774898</v>
      </c>
      <c r="AS36" s="83">
        <f>IF(IF($C$8=$D$8,'Datos Generales'!AS508,IF($C$8=$E$8,'Datos Generales'!AS619,IF($C$8=$F$8,'Datos Generales'!AS730)))=0,"",IF($C$8=$D$8,'Datos Generales'!AS508,IF($C$8=$E$8,'Datos Generales'!AS619,IF($C$8=$F$8,'Datos Generales'!AS730))))</f>
        <v>22.391323548036599</v>
      </c>
      <c r="AT36" s="94">
        <f t="shared" si="0"/>
        <v>-9.2938472282617006</v>
      </c>
    </row>
    <row r="37" spans="2:46">
      <c r="B37" s="73" t="s">
        <v>320</v>
      </c>
      <c r="C37" s="83">
        <f>IF(IF($C$8=$D$8,'Datos Generales'!C509,IF($C$8=$E$8,'Datos Generales'!C620,IF($C$8=$F$8,'Datos Generales'!C731)))=0,"",IF($C$8=$D$8,'Datos Generales'!C509,IF($C$8=$E$8,'Datos Generales'!C620,IF($C$8=$F$8,'Datos Generales'!C731))))</f>
        <v>107.94618124258012</v>
      </c>
      <c r="D37" s="83" t="str">
        <f>IF(IF($C$8=$D$8,'Datos Generales'!D509,IF($C$8=$E$8,'Datos Generales'!D620,IF($C$8=$F$8,'Datos Generales'!D731)))=0,"",IF($C$8=$D$8,'Datos Generales'!D509,IF($C$8=$E$8,'Datos Generales'!D620,IF($C$8=$F$8,'Datos Generales'!D731))))</f>
        <v/>
      </c>
      <c r="E37" s="83">
        <f>IF(IF($C$8=$D$8,'Datos Generales'!E509,IF($C$8=$E$8,'Datos Generales'!E620,IF($C$8=$F$8,'Datos Generales'!E731)))=0,"",IF($C$8=$D$8,'Datos Generales'!E509,IF($C$8=$E$8,'Datos Generales'!E620,IF($C$8=$F$8,'Datos Generales'!E731))))</f>
        <v>31.605131276452923</v>
      </c>
      <c r="F37" s="83" t="str">
        <f>IF(IF($C$8=$D$8,'Datos Generales'!F509,IF($C$8=$E$8,'Datos Generales'!F620,IF($C$8=$F$8,'Datos Generales'!F731)))=0,"",IF($C$8=$D$8,'Datos Generales'!F509,IF($C$8=$E$8,'Datos Generales'!F620,IF($C$8=$F$8,'Datos Generales'!F731))))</f>
        <v/>
      </c>
      <c r="G37" s="83" t="str">
        <f>IF(IF($C$8=$D$8,'Datos Generales'!G509,IF($C$8=$E$8,'Datos Generales'!G620,IF($C$8=$F$8,'Datos Generales'!G731)))=0,"",IF($C$8=$D$8,'Datos Generales'!G509,IF($C$8=$E$8,'Datos Generales'!G620,IF($C$8=$F$8,'Datos Generales'!G731))))</f>
        <v/>
      </c>
      <c r="H37" s="83">
        <f>IF(IF($C$8=$D$8,'Datos Generales'!H509,IF($C$8=$E$8,'Datos Generales'!H620,IF($C$8=$F$8,'Datos Generales'!H731)))=0,"",IF($C$8=$D$8,'Datos Generales'!H509,IF($C$8=$E$8,'Datos Generales'!H620,IF($C$8=$F$8,'Datos Generales'!H731))))</f>
        <v>93.301743892492325</v>
      </c>
      <c r="I37" s="83">
        <f>IF(IF($C$8=$D$8,'Datos Generales'!I509,IF($C$8=$E$8,'Datos Generales'!I620,IF($C$8=$F$8,'Datos Generales'!I731)))=0,"",IF($C$8=$D$8,'Datos Generales'!I509,IF($C$8=$E$8,'Datos Generales'!I620,IF($C$8=$F$8,'Datos Generales'!I731))))</f>
        <v>275.85777639461605</v>
      </c>
      <c r="J37" s="83">
        <f>IF(IF($C$8=$D$8,'Datos Generales'!J509,IF($C$8=$E$8,'Datos Generales'!J620,IF($C$8=$F$8,'Datos Generales'!J731)))=0,"",IF($C$8=$D$8,'Datos Generales'!J509,IF($C$8=$E$8,'Datos Generales'!J620,IF($C$8=$F$8,'Datos Generales'!J731))))</f>
        <v>425.92051765465288</v>
      </c>
      <c r="K37" s="83" t="str">
        <f>IF(IF($C$8=$D$8,'Datos Generales'!K509,IF($C$8=$E$8,'Datos Generales'!K620,IF($C$8=$F$8,'Datos Generales'!K731)))=0,"",IF($C$8=$D$8,'Datos Generales'!K509,IF($C$8=$E$8,'Datos Generales'!K620,IF($C$8=$F$8,'Datos Generales'!K731))))</f>
        <v/>
      </c>
      <c r="L37" s="83">
        <f>IF(IF($C$8=$D$8,'Datos Generales'!L509,IF($C$8=$E$8,'Datos Generales'!L620,IF($C$8=$F$8,'Datos Generales'!L731)))=0,"",IF($C$8=$D$8,'Datos Generales'!L509,IF($C$8=$E$8,'Datos Generales'!L620,IF($C$8=$F$8,'Datos Generales'!L731))))</f>
        <v>-0.1888985759953502</v>
      </c>
      <c r="M37" s="83" t="str">
        <f>IF(IF($C$8=$D$8,'Datos Generales'!M509,IF($C$8=$E$8,'Datos Generales'!M620,IF($C$8=$F$8,'Datos Generales'!M731)))=0,"",IF($C$8=$D$8,'Datos Generales'!M509,IF($C$8=$E$8,'Datos Generales'!M620,IF($C$8=$F$8,'Datos Generales'!M731))))</f>
        <v/>
      </c>
      <c r="N37" s="83" t="str">
        <f>IF(IF($C$8=$D$8,'Datos Generales'!N509,IF($C$8=$E$8,'Datos Generales'!N620,IF($C$8=$F$8,'Datos Generales'!N731)))=0,"",IF($C$8=$D$8,'Datos Generales'!N509,IF($C$8=$E$8,'Datos Generales'!N620,IF($C$8=$F$8,'Datos Generales'!N731))))</f>
        <v/>
      </c>
      <c r="O37" s="83" t="str">
        <f>IF(IF($C$8=$D$8,'Datos Generales'!O509,IF($C$8=$E$8,'Datos Generales'!O620,IF($C$8=$F$8,'Datos Generales'!O731)))=0,"",IF($C$8=$D$8,'Datos Generales'!O509,IF($C$8=$E$8,'Datos Generales'!O620,IF($C$8=$F$8,'Datos Generales'!O731))))</f>
        <v/>
      </c>
      <c r="P37" s="83">
        <f>IF(IF($C$8=$D$8,'Datos Generales'!P509,IF($C$8=$E$8,'Datos Generales'!P620,IF($C$8=$F$8,'Datos Generales'!P731)))=0,"",IF($C$8=$D$8,'Datos Generales'!P509,IF($C$8=$E$8,'Datos Generales'!P620,IF($C$8=$F$8,'Datos Generales'!P731))))</f>
        <v>-3.9956762918989557</v>
      </c>
      <c r="Q37" s="83" t="str">
        <f>IF(IF($C$8=$D$8,'Datos Generales'!Q509,IF($C$8=$E$8,'Datos Generales'!Q620,IF($C$8=$F$8,'Datos Generales'!Q731)))=0,"",IF($C$8=$D$8,'Datos Generales'!Q509,IF($C$8=$E$8,'Datos Generales'!Q620,IF($C$8=$F$8,'Datos Generales'!Q731))))</f>
        <v/>
      </c>
      <c r="R37" s="83">
        <f>IF(IF($C$8=$D$8,'Datos Generales'!R509,IF($C$8=$E$8,'Datos Generales'!R620,IF($C$8=$F$8,'Datos Generales'!R731)))=0,"",IF($C$8=$D$8,'Datos Generales'!R509,IF($C$8=$E$8,'Datos Generales'!R620,IF($C$8=$F$8,'Datos Generales'!R731))))</f>
        <v>7.5973564913430547</v>
      </c>
      <c r="S37" s="83" t="str">
        <f>IF(IF($C$8=$D$8,'Datos Generales'!S509,IF($C$8=$E$8,'Datos Generales'!S620,IF($C$8=$F$8,'Datos Generales'!S731)))=0,"",IF($C$8=$D$8,'Datos Generales'!S509,IF($C$8=$E$8,'Datos Generales'!S620,IF($C$8=$F$8,'Datos Generales'!S731))))</f>
        <v/>
      </c>
      <c r="T37" s="83">
        <f>IF(IF($C$8=$D$8,'Datos Generales'!T509,IF($C$8=$E$8,'Datos Generales'!T620,IF($C$8=$F$8,'Datos Generales'!T731)))=0,"",IF($C$8=$D$8,'Datos Generales'!T509,IF($C$8=$E$8,'Datos Generales'!T620,IF($C$8=$F$8,'Datos Generales'!T731))))</f>
        <v>2.4943834193210375</v>
      </c>
      <c r="U37" s="83" t="str">
        <f>IF(IF($C$8=$D$8,'Datos Generales'!U509,IF($C$8=$E$8,'Datos Generales'!U620,IF($C$8=$F$8,'Datos Generales'!U731)))=0,"",IF($C$8=$D$8,'Datos Generales'!U509,IF($C$8=$E$8,'Datos Generales'!U620,IF($C$8=$F$8,'Datos Generales'!U731))))</f>
        <v/>
      </c>
      <c r="V37" s="83" t="str">
        <f>IF(IF($C$8=$D$8,'Datos Generales'!V509,IF($C$8=$E$8,'Datos Generales'!V620,IF($C$8=$F$8,'Datos Generales'!V731)))=0,"",IF($C$8=$D$8,'Datos Generales'!V509,IF($C$8=$E$8,'Datos Generales'!V620,IF($C$8=$F$8,'Datos Generales'!V731))))</f>
        <v/>
      </c>
      <c r="W37" s="83">
        <f>IF(IF($C$8=$D$8,'Datos Generales'!W509,IF($C$8=$E$8,'Datos Generales'!W620,IF($C$8=$F$8,'Datos Generales'!W731)))=0,"",IF($C$8=$D$8,'Datos Generales'!W509,IF($C$8=$E$8,'Datos Generales'!W620,IF($C$8=$F$8,'Datos Generales'!W731))))</f>
        <v>32.759922493574528</v>
      </c>
      <c r="X37" s="83" t="str">
        <f>IF(IF($C$8=$D$8,'Datos Generales'!X509,IF($C$8=$E$8,'Datos Generales'!X620,IF($C$8=$F$8,'Datos Generales'!X731)))=0,"",IF($C$8=$D$8,'Datos Generales'!X509,IF($C$8=$E$8,'Datos Generales'!X620,IF($C$8=$F$8,'Datos Generales'!X731))))</f>
        <v/>
      </c>
      <c r="Y37" s="83">
        <f>IF(IF($C$8=$D$8,'Datos Generales'!Y509,IF($C$8=$E$8,'Datos Generales'!Y620,IF($C$8=$F$8,'Datos Generales'!Y731)))=0,"",IF($C$8=$D$8,'Datos Generales'!Y509,IF($C$8=$E$8,'Datos Generales'!Y620,IF($C$8=$F$8,'Datos Generales'!Y731))))</f>
        <v>-17.816668915356821</v>
      </c>
      <c r="Z37" s="83" t="str">
        <f>IF(IF($C$8=$D$8,'Datos Generales'!Z509,IF($C$8=$E$8,'Datos Generales'!Z620,IF($C$8=$F$8,'Datos Generales'!Z731)))=0,"",IF($C$8=$D$8,'Datos Generales'!Z509,IF($C$8=$E$8,'Datos Generales'!Z620,IF($C$8=$F$8,'Datos Generales'!Z731))))</f>
        <v/>
      </c>
      <c r="AA37" s="83" t="str">
        <f>IF(IF($C$8=$D$8,'Datos Generales'!AA509,IF($C$8=$E$8,'Datos Generales'!AA620,IF($C$8=$F$8,'Datos Generales'!AA731)))=0,"",IF($C$8=$D$8,'Datos Generales'!AA509,IF($C$8=$E$8,'Datos Generales'!AA620,IF($C$8=$F$8,'Datos Generales'!AA731))))</f>
        <v/>
      </c>
      <c r="AB37" s="83" t="str">
        <f>IF(IF($C$8=$D$8,'Datos Generales'!AB509,IF($C$8=$E$8,'Datos Generales'!AB620,IF($C$8=$F$8,'Datos Generales'!AB731)))=0,"",IF($C$8=$D$8,'Datos Generales'!AB509,IF($C$8=$E$8,'Datos Generales'!AB620,IF($C$8=$F$8,'Datos Generales'!AB731))))</f>
        <v/>
      </c>
      <c r="AC37" s="83" t="str">
        <f>IF(IF($C$8=$D$8,'Datos Generales'!AC509,IF($C$8=$E$8,'Datos Generales'!AC620,IF($C$8=$F$8,'Datos Generales'!AC731)))=0,"",IF($C$8=$D$8,'Datos Generales'!AC509,IF($C$8=$E$8,'Datos Generales'!AC620,IF($C$8=$F$8,'Datos Generales'!AC731))))</f>
        <v/>
      </c>
      <c r="AD37" s="83" t="str">
        <f>IF(IF($C$8=$D$8,'Datos Generales'!AD509,IF($C$8=$E$8,'Datos Generales'!AD620,IF($C$8=$F$8,'Datos Generales'!AD731)))=0,"",IF($C$8=$D$8,'Datos Generales'!AD509,IF($C$8=$E$8,'Datos Generales'!AD620,IF($C$8=$F$8,'Datos Generales'!AD731))))</f>
        <v/>
      </c>
      <c r="AE37" s="83" t="str">
        <f>IF(IF($C$8=$D$8,'Datos Generales'!AE509,IF($C$8=$E$8,'Datos Generales'!AE620,IF($C$8=$F$8,'Datos Generales'!AE731)))=0,"",IF($C$8=$D$8,'Datos Generales'!AE509,IF($C$8=$E$8,'Datos Generales'!AE620,IF($C$8=$F$8,'Datos Generales'!AE731))))</f>
        <v/>
      </c>
      <c r="AF37" s="83" t="str">
        <f>IF(IF($C$8=$D$8,'Datos Generales'!AF509,IF($C$8=$E$8,'Datos Generales'!AF620,IF($C$8=$F$8,'Datos Generales'!AF731)))=0,"",IF($C$8=$D$8,'Datos Generales'!AF509,IF($C$8=$E$8,'Datos Generales'!AF620,IF($C$8=$F$8,'Datos Generales'!AF731))))</f>
        <v/>
      </c>
      <c r="AG37" s="83" t="str">
        <f>IF(IF($C$8=$D$8,'Datos Generales'!AG509,IF($C$8=$E$8,'Datos Generales'!AG620,IF($C$8=$F$8,'Datos Generales'!AG731)))=0,"",IF($C$8=$D$8,'Datos Generales'!AG509,IF($C$8=$E$8,'Datos Generales'!AG620,IF($C$8=$F$8,'Datos Generales'!AG731))))</f>
        <v/>
      </c>
      <c r="AH37" s="83" t="str">
        <f>IF(IF($C$8=$D$8,'Datos Generales'!AH509,IF($C$8=$E$8,'Datos Generales'!AH620,IF($C$8=$F$8,'Datos Generales'!AH731)))=0,"",IF($C$8=$D$8,'Datos Generales'!AH509,IF($C$8=$E$8,'Datos Generales'!AH620,IF($C$8=$F$8,'Datos Generales'!AH731))))</f>
        <v/>
      </c>
      <c r="AI37" s="83" t="str">
        <f>IF(IF($C$8=$D$8,'Datos Generales'!AI509,IF($C$8=$E$8,'Datos Generales'!AI620,IF($C$8=$F$8,'Datos Generales'!AI731)))=0,"",IF($C$8=$D$8,'Datos Generales'!AI509,IF($C$8=$E$8,'Datos Generales'!AI620,IF($C$8=$F$8,'Datos Generales'!AI731))))</f>
        <v/>
      </c>
      <c r="AJ37" s="83" t="str">
        <f>IF(IF($C$8=$D$8,'Datos Generales'!AJ509,IF($C$8=$E$8,'Datos Generales'!AJ620,IF($C$8=$F$8,'Datos Generales'!AJ731)))=0,"",IF($C$8=$D$8,'Datos Generales'!AJ509,IF($C$8=$E$8,'Datos Generales'!AJ620,IF($C$8=$F$8,'Datos Generales'!AJ731))))</f>
        <v/>
      </c>
      <c r="AK37" s="83" t="str">
        <f>IF(IF($C$8=$D$8,'Datos Generales'!AK509,IF($C$8=$E$8,'Datos Generales'!AK620,IF($C$8=$F$8,'Datos Generales'!AK731)))=0,"",IF($C$8=$D$8,'Datos Generales'!AK509,IF($C$8=$E$8,'Datos Generales'!AK620,IF($C$8=$F$8,'Datos Generales'!AK731))))</f>
        <v/>
      </c>
      <c r="AL37" s="83" t="str">
        <f>IF(IF($C$8=$D$8,'Datos Generales'!AL509,IF($C$8=$E$8,'Datos Generales'!AL620,IF($C$8=$F$8,'Datos Generales'!AL731)))=0,"",IF($C$8=$D$8,'Datos Generales'!AL509,IF($C$8=$E$8,'Datos Generales'!AL620,IF($C$8=$F$8,'Datos Generales'!AL731))))</f>
        <v/>
      </c>
      <c r="AM37" s="83" t="str">
        <f>IF(IF($C$8=$D$8,'Datos Generales'!AM509,IF($C$8=$E$8,'Datos Generales'!AM620,IF($C$8=$F$8,'Datos Generales'!AM731)))=0,"",IF($C$8=$D$8,'Datos Generales'!AM509,IF($C$8=$E$8,'Datos Generales'!AM620,IF($C$8=$F$8,'Datos Generales'!AM731))))</f>
        <v/>
      </c>
      <c r="AN37" s="83" t="str">
        <f>IF(IF($C$8=$D$8,'Datos Generales'!AN509,IF($C$8=$E$8,'Datos Generales'!AN620,IF($C$8=$F$8,'Datos Generales'!AN731)))=0,"",IF($C$8=$D$8,'Datos Generales'!AN509,IF($C$8=$E$8,'Datos Generales'!AN620,IF($C$8=$F$8,'Datos Generales'!AN731))))</f>
        <v/>
      </c>
      <c r="AO37" s="83" t="str">
        <f>IF(IF($C$8=$D$8,'Datos Generales'!AO509,IF($C$8=$E$8,'Datos Generales'!AO620,IF($C$8=$F$8,'Datos Generales'!AO731)))=0,"",IF($C$8=$D$8,'Datos Generales'!AO509,IF($C$8=$E$8,'Datos Generales'!AO620,IF($C$8=$F$8,'Datos Generales'!AO731))))</f>
        <v/>
      </c>
      <c r="AP37" s="83" t="str">
        <f>IF(IF($C$8=$D$8,'Datos Generales'!AP509,IF($C$8=$E$8,'Datos Generales'!AP620,IF($C$8=$F$8,'Datos Generales'!AP731)))=0,"",IF($C$8=$D$8,'Datos Generales'!AP509,IF($C$8=$E$8,'Datos Generales'!AP620,IF($C$8=$F$8,'Datos Generales'!AP731))))</f>
        <v/>
      </c>
      <c r="AQ37" s="83">
        <f>IF(IF($C$8=$D$8,'Datos Generales'!AQ509,IF($C$8=$E$8,'Datos Generales'!AQ620,IF($C$8=$F$8,'Datos Generales'!AQ731)))=0,"",IF($C$8=$D$8,'Datos Generales'!AQ509,IF($C$8=$E$8,'Datos Generales'!AQ620,IF($C$8=$F$8,'Datos Generales'!AQ731))))</f>
        <v>124.06980175716147</v>
      </c>
      <c r="AS37" s="83">
        <f>IF(IF($C$8=$D$8,'Datos Generales'!AS509,IF($C$8=$E$8,'Datos Generales'!AS620,IF($C$8=$F$8,'Datos Generales'!AS731)))=0,"",IF($C$8=$D$8,'Datos Generales'!AS509,IF($C$8=$E$8,'Datos Generales'!AS620,IF($C$8=$F$8,'Datos Generales'!AS731))))</f>
        <v>158.547043819224</v>
      </c>
      <c r="AT37" s="94">
        <f t="shared" si="0"/>
        <v>-34.47724206206253</v>
      </c>
    </row>
    <row r="38" spans="2:46">
      <c r="B38" s="73" t="s">
        <v>321</v>
      </c>
      <c r="C38" s="83" t="str">
        <f>IF(IF($C$8=$D$8,'Datos Generales'!C510,IF($C$8=$E$8,'Datos Generales'!C621,IF($C$8=$F$8,'Datos Generales'!C732)))=0,"",IF($C$8=$D$8,'Datos Generales'!C510,IF($C$8=$E$8,'Datos Generales'!C621,IF($C$8=$F$8,'Datos Generales'!C732))))</f>
        <v/>
      </c>
      <c r="D38" s="83" t="str">
        <f>IF(IF($C$8=$D$8,'Datos Generales'!D510,IF($C$8=$E$8,'Datos Generales'!D621,IF($C$8=$F$8,'Datos Generales'!D732)))=0,"",IF($C$8=$D$8,'Datos Generales'!D510,IF($C$8=$E$8,'Datos Generales'!D621,IF($C$8=$F$8,'Datos Generales'!D732))))</f>
        <v/>
      </c>
      <c r="E38" s="83" t="str">
        <f>IF(IF($C$8=$D$8,'Datos Generales'!E510,IF($C$8=$E$8,'Datos Generales'!E621,IF($C$8=$F$8,'Datos Generales'!E732)))=0,"",IF($C$8=$D$8,'Datos Generales'!E510,IF($C$8=$E$8,'Datos Generales'!E621,IF($C$8=$F$8,'Datos Generales'!E732))))</f>
        <v/>
      </c>
      <c r="F38" s="83" t="str">
        <f>IF(IF($C$8=$D$8,'Datos Generales'!F510,IF($C$8=$E$8,'Datos Generales'!F621,IF($C$8=$F$8,'Datos Generales'!F732)))=0,"",IF($C$8=$D$8,'Datos Generales'!F510,IF($C$8=$E$8,'Datos Generales'!F621,IF($C$8=$F$8,'Datos Generales'!F732))))</f>
        <v/>
      </c>
      <c r="G38" s="83">
        <f>IF(IF($C$8=$D$8,'Datos Generales'!G510,IF($C$8=$E$8,'Datos Generales'!G621,IF($C$8=$F$8,'Datos Generales'!G732)))=0,"",IF($C$8=$D$8,'Datos Generales'!G510,IF($C$8=$E$8,'Datos Generales'!G621,IF($C$8=$F$8,'Datos Generales'!G732))))</f>
        <v>2.8625846316249994</v>
      </c>
      <c r="H38" s="83" t="str">
        <f>IF(IF($C$8=$D$8,'Datos Generales'!H510,IF($C$8=$E$8,'Datos Generales'!H621,IF($C$8=$F$8,'Datos Generales'!H732)))=0,"",IF($C$8=$D$8,'Datos Generales'!H510,IF($C$8=$E$8,'Datos Generales'!H621,IF($C$8=$F$8,'Datos Generales'!H732))))</f>
        <v/>
      </c>
      <c r="I38" s="83" t="str">
        <f>IF(IF($C$8=$D$8,'Datos Generales'!I510,IF($C$8=$E$8,'Datos Generales'!I621,IF($C$8=$F$8,'Datos Generales'!I732)))=0,"",IF($C$8=$D$8,'Datos Generales'!I510,IF($C$8=$E$8,'Datos Generales'!I621,IF($C$8=$F$8,'Datos Generales'!I732))))</f>
        <v/>
      </c>
      <c r="J38" s="83" t="str">
        <f>IF(IF($C$8=$D$8,'Datos Generales'!J510,IF($C$8=$E$8,'Datos Generales'!J621,IF($C$8=$F$8,'Datos Generales'!J732)))=0,"",IF($C$8=$D$8,'Datos Generales'!J510,IF($C$8=$E$8,'Datos Generales'!J621,IF($C$8=$F$8,'Datos Generales'!J732))))</f>
        <v/>
      </c>
      <c r="K38" s="83">
        <f>IF(IF($C$8=$D$8,'Datos Generales'!K510,IF($C$8=$E$8,'Datos Generales'!K621,IF($C$8=$F$8,'Datos Generales'!K732)))=0,"",IF($C$8=$D$8,'Datos Generales'!K510,IF($C$8=$E$8,'Datos Generales'!K621,IF($C$8=$F$8,'Datos Generales'!K732))))</f>
        <v>37.763608755528722</v>
      </c>
      <c r="L38" s="83" t="str">
        <f>IF(IF($C$8=$D$8,'Datos Generales'!L510,IF($C$8=$E$8,'Datos Generales'!L621,IF($C$8=$F$8,'Datos Generales'!L732)))=0,"",IF($C$8=$D$8,'Datos Generales'!L510,IF($C$8=$E$8,'Datos Generales'!L621,IF($C$8=$F$8,'Datos Generales'!L732))))</f>
        <v/>
      </c>
      <c r="M38" s="83">
        <f>IF(IF($C$8=$D$8,'Datos Generales'!M510,IF($C$8=$E$8,'Datos Generales'!M621,IF($C$8=$F$8,'Datos Generales'!M732)))=0,"",IF($C$8=$D$8,'Datos Generales'!M510,IF($C$8=$E$8,'Datos Generales'!M621,IF($C$8=$F$8,'Datos Generales'!M732))))</f>
        <v>42.137688354183759</v>
      </c>
      <c r="N38" s="83">
        <f>IF(IF($C$8=$D$8,'Datos Generales'!N510,IF($C$8=$E$8,'Datos Generales'!N621,IF($C$8=$F$8,'Datos Generales'!N732)))=0,"",IF($C$8=$D$8,'Datos Generales'!N510,IF($C$8=$E$8,'Datos Generales'!N621,IF($C$8=$F$8,'Datos Generales'!N732))))</f>
        <v>37.336875106175967</v>
      </c>
      <c r="O38" s="83" t="str">
        <f>IF(IF($C$8=$D$8,'Datos Generales'!O510,IF($C$8=$E$8,'Datos Generales'!O621,IF($C$8=$F$8,'Datos Generales'!O732)))=0,"",IF($C$8=$D$8,'Datos Generales'!O510,IF($C$8=$E$8,'Datos Generales'!O621,IF($C$8=$F$8,'Datos Generales'!O732))))</f>
        <v/>
      </c>
      <c r="P38" s="83" t="str">
        <f>IF(IF($C$8=$D$8,'Datos Generales'!P510,IF($C$8=$E$8,'Datos Generales'!P621,IF($C$8=$F$8,'Datos Generales'!P732)))=0,"",IF($C$8=$D$8,'Datos Generales'!P510,IF($C$8=$E$8,'Datos Generales'!P621,IF($C$8=$F$8,'Datos Generales'!P732))))</f>
        <v/>
      </c>
      <c r="Q38" s="83" t="str">
        <f>IF(IF($C$8=$D$8,'Datos Generales'!Q510,IF($C$8=$E$8,'Datos Generales'!Q621,IF($C$8=$F$8,'Datos Generales'!Q732)))=0,"",IF($C$8=$D$8,'Datos Generales'!Q510,IF($C$8=$E$8,'Datos Generales'!Q621,IF($C$8=$F$8,'Datos Generales'!Q732))))</f>
        <v/>
      </c>
      <c r="R38" s="83" t="str">
        <f>IF(IF($C$8=$D$8,'Datos Generales'!R510,IF($C$8=$E$8,'Datos Generales'!R621,IF($C$8=$F$8,'Datos Generales'!R732)))=0,"",IF($C$8=$D$8,'Datos Generales'!R510,IF($C$8=$E$8,'Datos Generales'!R621,IF($C$8=$F$8,'Datos Generales'!R732))))</f>
        <v/>
      </c>
      <c r="S38" s="83" t="str">
        <f>IF(IF($C$8=$D$8,'Datos Generales'!S510,IF($C$8=$E$8,'Datos Generales'!S621,IF($C$8=$F$8,'Datos Generales'!S732)))=0,"",IF($C$8=$D$8,'Datos Generales'!S510,IF($C$8=$E$8,'Datos Generales'!S621,IF($C$8=$F$8,'Datos Generales'!S732))))</f>
        <v/>
      </c>
      <c r="T38" s="83" t="str">
        <f>IF(IF($C$8=$D$8,'Datos Generales'!T510,IF($C$8=$E$8,'Datos Generales'!T621,IF($C$8=$F$8,'Datos Generales'!T732)))=0,"",IF($C$8=$D$8,'Datos Generales'!T510,IF($C$8=$E$8,'Datos Generales'!T621,IF($C$8=$F$8,'Datos Generales'!T732))))</f>
        <v/>
      </c>
      <c r="U38" s="83">
        <f>IF(IF($C$8=$D$8,'Datos Generales'!U510,IF($C$8=$E$8,'Datos Generales'!U621,IF($C$8=$F$8,'Datos Generales'!U732)))=0,"",IF($C$8=$D$8,'Datos Generales'!U510,IF($C$8=$E$8,'Datos Generales'!U621,IF($C$8=$F$8,'Datos Generales'!U732))))</f>
        <v>15.529592111183554</v>
      </c>
      <c r="V38" s="83" t="str">
        <f>IF(IF($C$8=$D$8,'Datos Generales'!V510,IF($C$8=$E$8,'Datos Generales'!V621,IF($C$8=$F$8,'Datos Generales'!V732)))=0,"",IF($C$8=$D$8,'Datos Generales'!V510,IF($C$8=$E$8,'Datos Generales'!V621,IF($C$8=$F$8,'Datos Generales'!V732))))</f>
        <v/>
      </c>
      <c r="W38" s="83">
        <f>IF(IF($C$8=$D$8,'Datos Generales'!W510,IF($C$8=$E$8,'Datos Generales'!W621,IF($C$8=$F$8,'Datos Generales'!W732)))=0,"",IF($C$8=$D$8,'Datos Generales'!W510,IF($C$8=$E$8,'Datos Generales'!W621,IF($C$8=$F$8,'Datos Generales'!W732))))</f>
        <v>-9.2198231280277891</v>
      </c>
      <c r="X38" s="83" t="str">
        <f>IF(IF($C$8=$D$8,'Datos Generales'!X510,IF($C$8=$E$8,'Datos Generales'!X621,IF($C$8=$F$8,'Datos Generales'!X732)))=0,"",IF($C$8=$D$8,'Datos Generales'!X510,IF($C$8=$E$8,'Datos Generales'!X621,IF($C$8=$F$8,'Datos Generales'!X732))))</f>
        <v/>
      </c>
      <c r="Y38" s="83" t="str">
        <f>IF(IF($C$8=$D$8,'Datos Generales'!Y510,IF($C$8=$E$8,'Datos Generales'!Y621,IF($C$8=$F$8,'Datos Generales'!Y732)))=0,"",IF($C$8=$D$8,'Datos Generales'!Y510,IF($C$8=$E$8,'Datos Generales'!Y621,IF($C$8=$F$8,'Datos Generales'!Y732))))</f>
        <v/>
      </c>
      <c r="Z38" s="83" t="str">
        <f>IF(IF($C$8=$D$8,'Datos Generales'!Z510,IF($C$8=$E$8,'Datos Generales'!Z621,IF($C$8=$F$8,'Datos Generales'!Z732)))=0,"",IF($C$8=$D$8,'Datos Generales'!Z510,IF($C$8=$E$8,'Datos Generales'!Z621,IF($C$8=$F$8,'Datos Generales'!Z732))))</f>
        <v/>
      </c>
      <c r="AA38" s="83" t="str">
        <f>IF(IF($C$8=$D$8,'Datos Generales'!AA510,IF($C$8=$E$8,'Datos Generales'!AA621,IF($C$8=$F$8,'Datos Generales'!AA732)))=0,"",IF($C$8=$D$8,'Datos Generales'!AA510,IF($C$8=$E$8,'Datos Generales'!AA621,IF($C$8=$F$8,'Datos Generales'!AA732))))</f>
        <v/>
      </c>
      <c r="AB38" s="83" t="str">
        <f>IF(IF($C$8=$D$8,'Datos Generales'!AB510,IF($C$8=$E$8,'Datos Generales'!AB621,IF($C$8=$F$8,'Datos Generales'!AB732)))=0,"",IF($C$8=$D$8,'Datos Generales'!AB510,IF($C$8=$E$8,'Datos Generales'!AB621,IF($C$8=$F$8,'Datos Generales'!AB732))))</f>
        <v/>
      </c>
      <c r="AC38" s="83" t="str">
        <f>IF(IF($C$8=$D$8,'Datos Generales'!AC510,IF($C$8=$E$8,'Datos Generales'!AC621,IF($C$8=$F$8,'Datos Generales'!AC732)))=0,"",IF($C$8=$D$8,'Datos Generales'!AC510,IF($C$8=$E$8,'Datos Generales'!AC621,IF($C$8=$F$8,'Datos Generales'!AC732))))</f>
        <v/>
      </c>
      <c r="AD38" s="83" t="str">
        <f>IF(IF($C$8=$D$8,'Datos Generales'!AD510,IF($C$8=$E$8,'Datos Generales'!AD621,IF($C$8=$F$8,'Datos Generales'!AD732)))=0,"",IF($C$8=$D$8,'Datos Generales'!AD510,IF($C$8=$E$8,'Datos Generales'!AD621,IF($C$8=$F$8,'Datos Generales'!AD732))))</f>
        <v/>
      </c>
      <c r="AE38" s="83" t="str">
        <f>IF(IF($C$8=$D$8,'Datos Generales'!AE510,IF($C$8=$E$8,'Datos Generales'!AE621,IF($C$8=$F$8,'Datos Generales'!AE732)))=0,"",IF($C$8=$D$8,'Datos Generales'!AE510,IF($C$8=$E$8,'Datos Generales'!AE621,IF($C$8=$F$8,'Datos Generales'!AE732))))</f>
        <v/>
      </c>
      <c r="AF38" s="83" t="str">
        <f>IF(IF($C$8=$D$8,'Datos Generales'!AF510,IF($C$8=$E$8,'Datos Generales'!AF621,IF($C$8=$F$8,'Datos Generales'!AF732)))=0,"",IF($C$8=$D$8,'Datos Generales'!AF510,IF($C$8=$E$8,'Datos Generales'!AF621,IF($C$8=$F$8,'Datos Generales'!AF732))))</f>
        <v/>
      </c>
      <c r="AG38" s="83" t="str">
        <f>IF(IF($C$8=$D$8,'Datos Generales'!AG510,IF($C$8=$E$8,'Datos Generales'!AG621,IF($C$8=$F$8,'Datos Generales'!AG732)))=0,"",IF($C$8=$D$8,'Datos Generales'!AG510,IF($C$8=$E$8,'Datos Generales'!AG621,IF($C$8=$F$8,'Datos Generales'!AG732))))</f>
        <v/>
      </c>
      <c r="AH38" s="83" t="str">
        <f>IF(IF($C$8=$D$8,'Datos Generales'!AH510,IF($C$8=$E$8,'Datos Generales'!AH621,IF($C$8=$F$8,'Datos Generales'!AH732)))=0,"",IF($C$8=$D$8,'Datos Generales'!AH510,IF($C$8=$E$8,'Datos Generales'!AH621,IF($C$8=$F$8,'Datos Generales'!AH732))))</f>
        <v/>
      </c>
      <c r="AI38" s="83" t="str">
        <f>IF(IF($C$8=$D$8,'Datos Generales'!AI510,IF($C$8=$E$8,'Datos Generales'!AI621,IF($C$8=$F$8,'Datos Generales'!AI732)))=0,"",IF($C$8=$D$8,'Datos Generales'!AI510,IF($C$8=$E$8,'Datos Generales'!AI621,IF($C$8=$F$8,'Datos Generales'!AI732))))</f>
        <v/>
      </c>
      <c r="AJ38" s="83" t="str">
        <f>IF(IF($C$8=$D$8,'Datos Generales'!AJ510,IF($C$8=$E$8,'Datos Generales'!AJ621,IF($C$8=$F$8,'Datos Generales'!AJ732)))=0,"",IF($C$8=$D$8,'Datos Generales'!AJ510,IF($C$8=$E$8,'Datos Generales'!AJ621,IF($C$8=$F$8,'Datos Generales'!AJ732))))</f>
        <v/>
      </c>
      <c r="AK38" s="83" t="str">
        <f>IF(IF($C$8=$D$8,'Datos Generales'!AK510,IF($C$8=$E$8,'Datos Generales'!AK621,IF($C$8=$F$8,'Datos Generales'!AK732)))=0,"",IF($C$8=$D$8,'Datos Generales'!AK510,IF($C$8=$E$8,'Datos Generales'!AK621,IF($C$8=$F$8,'Datos Generales'!AK732))))</f>
        <v/>
      </c>
      <c r="AL38" s="83" t="str">
        <f>IF(IF($C$8=$D$8,'Datos Generales'!AL510,IF($C$8=$E$8,'Datos Generales'!AL621,IF($C$8=$F$8,'Datos Generales'!AL732)))=0,"",IF($C$8=$D$8,'Datos Generales'!AL510,IF($C$8=$E$8,'Datos Generales'!AL621,IF($C$8=$F$8,'Datos Generales'!AL732))))</f>
        <v/>
      </c>
      <c r="AM38" s="83" t="str">
        <f>IF(IF($C$8=$D$8,'Datos Generales'!AM510,IF($C$8=$E$8,'Datos Generales'!AM621,IF($C$8=$F$8,'Datos Generales'!AM732)))=0,"",IF($C$8=$D$8,'Datos Generales'!AM510,IF($C$8=$E$8,'Datos Generales'!AM621,IF($C$8=$F$8,'Datos Generales'!AM732))))</f>
        <v/>
      </c>
      <c r="AN38" s="83" t="str">
        <f>IF(IF($C$8=$D$8,'Datos Generales'!AN510,IF($C$8=$E$8,'Datos Generales'!AN621,IF($C$8=$F$8,'Datos Generales'!AN732)))=0,"",IF($C$8=$D$8,'Datos Generales'!AN510,IF($C$8=$E$8,'Datos Generales'!AN621,IF($C$8=$F$8,'Datos Generales'!AN732))))</f>
        <v/>
      </c>
      <c r="AO38" s="83" t="str">
        <f>IF(IF($C$8=$D$8,'Datos Generales'!AO510,IF($C$8=$E$8,'Datos Generales'!AO621,IF($C$8=$F$8,'Datos Generales'!AO732)))=0,"",IF($C$8=$D$8,'Datos Generales'!AO510,IF($C$8=$E$8,'Datos Generales'!AO621,IF($C$8=$F$8,'Datos Generales'!AO732))))</f>
        <v/>
      </c>
      <c r="AP38" s="83" t="str">
        <f>IF(IF($C$8=$D$8,'Datos Generales'!AP510,IF($C$8=$E$8,'Datos Generales'!AP621,IF($C$8=$F$8,'Datos Generales'!AP732)))=0,"",IF($C$8=$D$8,'Datos Generales'!AP510,IF($C$8=$E$8,'Datos Generales'!AP621,IF($C$8=$F$8,'Datos Generales'!AP732))))</f>
        <v/>
      </c>
      <c r="AQ38" s="83">
        <f>IF(IF($C$8=$D$8,'Datos Generales'!AQ510,IF($C$8=$E$8,'Datos Generales'!AQ621,IF($C$8=$F$8,'Datos Generales'!AQ732)))=0,"",IF($C$8=$D$8,'Datos Generales'!AQ510,IF($C$8=$E$8,'Datos Generales'!AQ621,IF($C$8=$F$8,'Datos Generales'!AQ732))))</f>
        <v>27.925389918648069</v>
      </c>
      <c r="AS38" s="83">
        <f>IF(IF($C$8=$D$8,'Datos Generales'!AS510,IF($C$8=$E$8,'Datos Generales'!AS621,IF($C$8=$F$8,'Datos Generales'!AS732)))=0,"",IF($C$8=$D$8,'Datos Generales'!AS510,IF($C$8=$E$8,'Datos Generales'!AS621,IF($C$8=$F$8,'Datos Generales'!AS732))))</f>
        <v>64.252654970750896</v>
      </c>
      <c r="AT38" s="94">
        <f t="shared" si="0"/>
        <v>-36.327265052102831</v>
      </c>
    </row>
    <row r="39" spans="2:46">
      <c r="B39" s="73" t="s">
        <v>322</v>
      </c>
      <c r="C39" s="83" t="str">
        <f>IF(IF($C$8=$D$8,'Datos Generales'!C511,IF($C$8=$E$8,'Datos Generales'!C622,IF($C$8=$F$8,'Datos Generales'!C733)))=0,"",IF($C$8=$D$8,'Datos Generales'!C511,IF($C$8=$E$8,'Datos Generales'!C622,IF($C$8=$F$8,'Datos Generales'!C733))))</f>
        <v/>
      </c>
      <c r="D39" s="83" t="str">
        <f>IF(IF($C$8=$D$8,'Datos Generales'!D511,IF($C$8=$E$8,'Datos Generales'!D622,IF($C$8=$F$8,'Datos Generales'!D733)))=0,"",IF($C$8=$D$8,'Datos Generales'!D511,IF($C$8=$E$8,'Datos Generales'!D622,IF($C$8=$F$8,'Datos Generales'!D733))))</f>
        <v/>
      </c>
      <c r="E39" s="83" t="str">
        <f>IF(IF($C$8=$D$8,'Datos Generales'!E511,IF($C$8=$E$8,'Datos Generales'!E622,IF($C$8=$F$8,'Datos Generales'!E733)))=0,"",IF($C$8=$D$8,'Datos Generales'!E511,IF($C$8=$E$8,'Datos Generales'!E622,IF($C$8=$F$8,'Datos Generales'!E733))))</f>
        <v/>
      </c>
      <c r="F39" s="83" t="str">
        <f>IF(IF($C$8=$D$8,'Datos Generales'!F511,IF($C$8=$E$8,'Datos Generales'!F622,IF($C$8=$F$8,'Datos Generales'!F733)))=0,"",IF($C$8=$D$8,'Datos Generales'!F511,IF($C$8=$E$8,'Datos Generales'!F622,IF($C$8=$F$8,'Datos Generales'!F733))))</f>
        <v/>
      </c>
      <c r="G39" s="83">
        <f>IF(IF($C$8=$D$8,'Datos Generales'!G511,IF($C$8=$E$8,'Datos Generales'!G622,IF($C$8=$F$8,'Datos Generales'!G733)))=0,"",IF($C$8=$D$8,'Datos Generales'!G511,IF($C$8=$E$8,'Datos Generales'!G622,IF($C$8=$F$8,'Datos Generales'!G733))))</f>
        <v>68.514470417686951</v>
      </c>
      <c r="H39" s="83" t="str">
        <f>IF(IF($C$8=$D$8,'Datos Generales'!H511,IF($C$8=$E$8,'Datos Generales'!H622,IF($C$8=$F$8,'Datos Generales'!H733)))=0,"",IF($C$8=$D$8,'Datos Generales'!H511,IF($C$8=$E$8,'Datos Generales'!H622,IF($C$8=$F$8,'Datos Generales'!H733))))</f>
        <v/>
      </c>
      <c r="I39" s="83" t="str">
        <f>IF(IF($C$8=$D$8,'Datos Generales'!I511,IF($C$8=$E$8,'Datos Generales'!I622,IF($C$8=$F$8,'Datos Generales'!I733)))=0,"",IF($C$8=$D$8,'Datos Generales'!I511,IF($C$8=$E$8,'Datos Generales'!I622,IF($C$8=$F$8,'Datos Generales'!I733))))</f>
        <v/>
      </c>
      <c r="J39" s="83" t="str">
        <f>IF(IF($C$8=$D$8,'Datos Generales'!J511,IF($C$8=$E$8,'Datos Generales'!J622,IF($C$8=$F$8,'Datos Generales'!J733)))=0,"",IF($C$8=$D$8,'Datos Generales'!J511,IF($C$8=$E$8,'Datos Generales'!J622,IF($C$8=$F$8,'Datos Generales'!J733))))</f>
        <v/>
      </c>
      <c r="K39" s="83">
        <f>IF(IF($C$8=$D$8,'Datos Generales'!K511,IF($C$8=$E$8,'Datos Generales'!K622,IF($C$8=$F$8,'Datos Generales'!K733)))=0,"",IF($C$8=$D$8,'Datos Generales'!K511,IF($C$8=$E$8,'Datos Generales'!K622,IF($C$8=$F$8,'Datos Generales'!K733))))</f>
        <v>28.885996677466828</v>
      </c>
      <c r="L39" s="83" t="str">
        <f>IF(IF($C$8=$D$8,'Datos Generales'!L511,IF($C$8=$E$8,'Datos Generales'!L622,IF($C$8=$F$8,'Datos Generales'!L733)))=0,"",IF($C$8=$D$8,'Datos Generales'!L511,IF($C$8=$E$8,'Datos Generales'!L622,IF($C$8=$F$8,'Datos Generales'!L733))))</f>
        <v/>
      </c>
      <c r="M39" s="83">
        <f>IF(IF($C$8=$D$8,'Datos Generales'!M511,IF($C$8=$E$8,'Datos Generales'!M622,IF($C$8=$F$8,'Datos Generales'!M733)))=0,"",IF($C$8=$D$8,'Datos Generales'!M511,IF($C$8=$E$8,'Datos Generales'!M622,IF($C$8=$F$8,'Datos Generales'!M733))))</f>
        <v>36.42636124852234</v>
      </c>
      <c r="N39" s="83">
        <f>IF(IF($C$8=$D$8,'Datos Generales'!N511,IF($C$8=$E$8,'Datos Generales'!N622,IF($C$8=$F$8,'Datos Generales'!N733)))=0,"",IF($C$8=$D$8,'Datos Generales'!N511,IF($C$8=$E$8,'Datos Generales'!N622,IF($C$8=$F$8,'Datos Generales'!N733))))</f>
        <v>25.517221699055447</v>
      </c>
      <c r="O39" s="83" t="str">
        <f>IF(IF($C$8=$D$8,'Datos Generales'!O511,IF($C$8=$E$8,'Datos Generales'!O622,IF($C$8=$F$8,'Datos Generales'!O733)))=0,"",IF($C$8=$D$8,'Datos Generales'!O511,IF($C$8=$E$8,'Datos Generales'!O622,IF($C$8=$F$8,'Datos Generales'!O733))))</f>
        <v/>
      </c>
      <c r="P39" s="83" t="str">
        <f>IF(IF($C$8=$D$8,'Datos Generales'!P511,IF($C$8=$E$8,'Datos Generales'!P622,IF($C$8=$F$8,'Datos Generales'!P733)))=0,"",IF($C$8=$D$8,'Datos Generales'!P511,IF($C$8=$E$8,'Datos Generales'!P622,IF($C$8=$F$8,'Datos Generales'!P733))))</f>
        <v/>
      </c>
      <c r="Q39" s="83" t="str">
        <f>IF(IF($C$8=$D$8,'Datos Generales'!Q511,IF($C$8=$E$8,'Datos Generales'!Q622,IF($C$8=$F$8,'Datos Generales'!Q733)))=0,"",IF($C$8=$D$8,'Datos Generales'!Q511,IF($C$8=$E$8,'Datos Generales'!Q622,IF($C$8=$F$8,'Datos Generales'!Q733))))</f>
        <v/>
      </c>
      <c r="R39" s="83" t="str">
        <f>IF(IF($C$8=$D$8,'Datos Generales'!R511,IF($C$8=$E$8,'Datos Generales'!R622,IF($C$8=$F$8,'Datos Generales'!R733)))=0,"",IF($C$8=$D$8,'Datos Generales'!R511,IF($C$8=$E$8,'Datos Generales'!R622,IF($C$8=$F$8,'Datos Generales'!R733))))</f>
        <v/>
      </c>
      <c r="S39" s="83" t="str">
        <f>IF(IF($C$8=$D$8,'Datos Generales'!S511,IF($C$8=$E$8,'Datos Generales'!S622,IF($C$8=$F$8,'Datos Generales'!S733)))=0,"",IF($C$8=$D$8,'Datos Generales'!S511,IF($C$8=$E$8,'Datos Generales'!S622,IF($C$8=$F$8,'Datos Generales'!S733))))</f>
        <v/>
      </c>
      <c r="T39" s="83" t="str">
        <f>IF(IF($C$8=$D$8,'Datos Generales'!T511,IF($C$8=$E$8,'Datos Generales'!T622,IF($C$8=$F$8,'Datos Generales'!T733)))=0,"",IF($C$8=$D$8,'Datos Generales'!T511,IF($C$8=$E$8,'Datos Generales'!T622,IF($C$8=$F$8,'Datos Generales'!T733))))</f>
        <v/>
      </c>
      <c r="U39" s="83">
        <f>IF(IF($C$8=$D$8,'Datos Generales'!U511,IF($C$8=$E$8,'Datos Generales'!U622,IF($C$8=$F$8,'Datos Generales'!U733)))=0,"",IF($C$8=$D$8,'Datos Generales'!U511,IF($C$8=$E$8,'Datos Generales'!U622,IF($C$8=$F$8,'Datos Generales'!U733))))</f>
        <v>69.236134912168069</v>
      </c>
      <c r="V39" s="83" t="str">
        <f>IF(IF($C$8=$D$8,'Datos Generales'!V511,IF($C$8=$E$8,'Datos Generales'!V622,IF($C$8=$F$8,'Datos Generales'!V733)))=0,"",IF($C$8=$D$8,'Datos Generales'!V511,IF($C$8=$E$8,'Datos Generales'!V622,IF($C$8=$F$8,'Datos Generales'!V733))))</f>
        <v/>
      </c>
      <c r="W39" s="83">
        <f>IF(IF($C$8=$D$8,'Datos Generales'!W511,IF($C$8=$E$8,'Datos Generales'!W622,IF($C$8=$F$8,'Datos Generales'!W733)))=0,"",IF($C$8=$D$8,'Datos Generales'!W511,IF($C$8=$E$8,'Datos Generales'!W622,IF($C$8=$F$8,'Datos Generales'!W733))))</f>
        <v>-31.905582590439884</v>
      </c>
      <c r="X39" s="83" t="str">
        <f>IF(IF($C$8=$D$8,'Datos Generales'!X511,IF($C$8=$E$8,'Datos Generales'!X622,IF($C$8=$F$8,'Datos Generales'!X733)))=0,"",IF($C$8=$D$8,'Datos Generales'!X511,IF($C$8=$E$8,'Datos Generales'!X622,IF($C$8=$F$8,'Datos Generales'!X733))))</f>
        <v/>
      </c>
      <c r="Y39" s="83" t="str">
        <f>IF(IF($C$8=$D$8,'Datos Generales'!Y511,IF($C$8=$E$8,'Datos Generales'!Y622,IF($C$8=$F$8,'Datos Generales'!Y733)))=0,"",IF($C$8=$D$8,'Datos Generales'!Y511,IF($C$8=$E$8,'Datos Generales'!Y622,IF($C$8=$F$8,'Datos Generales'!Y733))))</f>
        <v/>
      </c>
      <c r="Z39" s="83" t="str">
        <f>IF(IF($C$8=$D$8,'Datos Generales'!Z511,IF($C$8=$E$8,'Datos Generales'!Z622,IF($C$8=$F$8,'Datos Generales'!Z733)))=0,"",IF($C$8=$D$8,'Datos Generales'!Z511,IF($C$8=$E$8,'Datos Generales'!Z622,IF($C$8=$F$8,'Datos Generales'!Z733))))</f>
        <v/>
      </c>
      <c r="AA39" s="83" t="str">
        <f>IF(IF($C$8=$D$8,'Datos Generales'!AA511,IF($C$8=$E$8,'Datos Generales'!AA622,IF($C$8=$F$8,'Datos Generales'!AA733)))=0,"",IF($C$8=$D$8,'Datos Generales'!AA511,IF($C$8=$E$8,'Datos Generales'!AA622,IF($C$8=$F$8,'Datos Generales'!AA733))))</f>
        <v/>
      </c>
      <c r="AB39" s="83" t="str">
        <f>IF(IF($C$8=$D$8,'Datos Generales'!AB511,IF($C$8=$E$8,'Datos Generales'!AB622,IF($C$8=$F$8,'Datos Generales'!AB733)))=0,"",IF($C$8=$D$8,'Datos Generales'!AB511,IF($C$8=$E$8,'Datos Generales'!AB622,IF($C$8=$F$8,'Datos Generales'!AB733))))</f>
        <v/>
      </c>
      <c r="AC39" s="83" t="str">
        <f>IF(IF($C$8=$D$8,'Datos Generales'!AC511,IF($C$8=$E$8,'Datos Generales'!AC622,IF($C$8=$F$8,'Datos Generales'!AC733)))=0,"",IF($C$8=$D$8,'Datos Generales'!AC511,IF($C$8=$E$8,'Datos Generales'!AC622,IF($C$8=$F$8,'Datos Generales'!AC733))))</f>
        <v/>
      </c>
      <c r="AD39" s="83" t="str">
        <f>IF(IF($C$8=$D$8,'Datos Generales'!AD511,IF($C$8=$E$8,'Datos Generales'!AD622,IF($C$8=$F$8,'Datos Generales'!AD733)))=0,"",IF($C$8=$D$8,'Datos Generales'!AD511,IF($C$8=$E$8,'Datos Generales'!AD622,IF($C$8=$F$8,'Datos Generales'!AD733))))</f>
        <v/>
      </c>
      <c r="AE39" s="83" t="str">
        <f>IF(IF($C$8=$D$8,'Datos Generales'!AE511,IF($C$8=$E$8,'Datos Generales'!AE622,IF($C$8=$F$8,'Datos Generales'!AE733)))=0,"",IF($C$8=$D$8,'Datos Generales'!AE511,IF($C$8=$E$8,'Datos Generales'!AE622,IF($C$8=$F$8,'Datos Generales'!AE733))))</f>
        <v/>
      </c>
      <c r="AF39" s="83" t="str">
        <f>IF(IF($C$8=$D$8,'Datos Generales'!AF511,IF($C$8=$E$8,'Datos Generales'!AF622,IF($C$8=$F$8,'Datos Generales'!AF733)))=0,"",IF($C$8=$D$8,'Datos Generales'!AF511,IF($C$8=$E$8,'Datos Generales'!AF622,IF($C$8=$F$8,'Datos Generales'!AF733))))</f>
        <v/>
      </c>
      <c r="AG39" s="83" t="str">
        <f>IF(IF($C$8=$D$8,'Datos Generales'!AG511,IF($C$8=$E$8,'Datos Generales'!AG622,IF($C$8=$F$8,'Datos Generales'!AG733)))=0,"",IF($C$8=$D$8,'Datos Generales'!AG511,IF($C$8=$E$8,'Datos Generales'!AG622,IF($C$8=$F$8,'Datos Generales'!AG733))))</f>
        <v/>
      </c>
      <c r="AH39" s="83" t="str">
        <f>IF(IF($C$8=$D$8,'Datos Generales'!AH511,IF($C$8=$E$8,'Datos Generales'!AH622,IF($C$8=$F$8,'Datos Generales'!AH733)))=0,"",IF($C$8=$D$8,'Datos Generales'!AH511,IF($C$8=$E$8,'Datos Generales'!AH622,IF($C$8=$F$8,'Datos Generales'!AH733))))</f>
        <v/>
      </c>
      <c r="AI39" s="83" t="str">
        <f>IF(IF($C$8=$D$8,'Datos Generales'!AI511,IF($C$8=$E$8,'Datos Generales'!AI622,IF($C$8=$F$8,'Datos Generales'!AI733)))=0,"",IF($C$8=$D$8,'Datos Generales'!AI511,IF($C$8=$E$8,'Datos Generales'!AI622,IF($C$8=$F$8,'Datos Generales'!AI733))))</f>
        <v/>
      </c>
      <c r="AJ39" s="83" t="str">
        <f>IF(IF($C$8=$D$8,'Datos Generales'!AJ511,IF($C$8=$E$8,'Datos Generales'!AJ622,IF($C$8=$F$8,'Datos Generales'!AJ733)))=0,"",IF($C$8=$D$8,'Datos Generales'!AJ511,IF($C$8=$E$8,'Datos Generales'!AJ622,IF($C$8=$F$8,'Datos Generales'!AJ733))))</f>
        <v/>
      </c>
      <c r="AK39" s="83" t="str">
        <f>IF(IF($C$8=$D$8,'Datos Generales'!AK511,IF($C$8=$E$8,'Datos Generales'!AK622,IF($C$8=$F$8,'Datos Generales'!AK733)))=0,"",IF($C$8=$D$8,'Datos Generales'!AK511,IF($C$8=$E$8,'Datos Generales'!AK622,IF($C$8=$F$8,'Datos Generales'!AK733))))</f>
        <v/>
      </c>
      <c r="AL39" s="83" t="str">
        <f>IF(IF($C$8=$D$8,'Datos Generales'!AL511,IF($C$8=$E$8,'Datos Generales'!AL622,IF($C$8=$F$8,'Datos Generales'!AL733)))=0,"",IF($C$8=$D$8,'Datos Generales'!AL511,IF($C$8=$E$8,'Datos Generales'!AL622,IF($C$8=$F$8,'Datos Generales'!AL733))))</f>
        <v/>
      </c>
      <c r="AM39" s="83" t="str">
        <f>IF(IF($C$8=$D$8,'Datos Generales'!AM511,IF($C$8=$E$8,'Datos Generales'!AM622,IF($C$8=$F$8,'Datos Generales'!AM733)))=0,"",IF($C$8=$D$8,'Datos Generales'!AM511,IF($C$8=$E$8,'Datos Generales'!AM622,IF($C$8=$F$8,'Datos Generales'!AM733))))</f>
        <v/>
      </c>
      <c r="AN39" s="83" t="str">
        <f>IF(IF($C$8=$D$8,'Datos Generales'!AN511,IF($C$8=$E$8,'Datos Generales'!AN622,IF($C$8=$F$8,'Datos Generales'!AN733)))=0,"",IF($C$8=$D$8,'Datos Generales'!AN511,IF($C$8=$E$8,'Datos Generales'!AN622,IF($C$8=$F$8,'Datos Generales'!AN733))))</f>
        <v/>
      </c>
      <c r="AO39" s="83" t="str">
        <f>IF(IF($C$8=$D$8,'Datos Generales'!AO511,IF($C$8=$E$8,'Datos Generales'!AO622,IF($C$8=$F$8,'Datos Generales'!AO733)))=0,"",IF($C$8=$D$8,'Datos Generales'!AO511,IF($C$8=$E$8,'Datos Generales'!AO622,IF($C$8=$F$8,'Datos Generales'!AO733))))</f>
        <v/>
      </c>
      <c r="AP39" s="83" t="str">
        <f>IF(IF($C$8=$D$8,'Datos Generales'!AP511,IF($C$8=$E$8,'Datos Generales'!AP622,IF($C$8=$F$8,'Datos Generales'!AP733)))=0,"",IF($C$8=$D$8,'Datos Generales'!AP511,IF($C$8=$E$8,'Datos Generales'!AP622,IF($C$8=$F$8,'Datos Generales'!AP733))))</f>
        <v/>
      </c>
      <c r="AQ39" s="83">
        <f>IF(IF($C$8=$D$8,'Datos Generales'!AQ511,IF($C$8=$E$8,'Datos Generales'!AQ622,IF($C$8=$F$8,'Datos Generales'!AQ733)))=0,"",IF($C$8=$D$8,'Datos Generales'!AQ511,IF($C$8=$E$8,'Datos Generales'!AQ622,IF($C$8=$F$8,'Datos Generales'!AQ733))))</f>
        <v>21.31463154725045</v>
      </c>
      <c r="AS39" s="83">
        <f>IF(IF($C$8=$D$8,'Datos Generales'!AS511,IF($C$8=$E$8,'Datos Generales'!AS622,IF($C$8=$F$8,'Datos Generales'!AS733)))=0,"",IF($C$8=$D$8,'Datos Generales'!AS511,IF($C$8=$E$8,'Datos Generales'!AS622,IF($C$8=$F$8,'Datos Generales'!AS733))))</f>
        <v>39.0359953738255</v>
      </c>
      <c r="AT39" s="94">
        <f t="shared" si="0"/>
        <v>-17.72136382657505</v>
      </c>
    </row>
    <row r="40" spans="2:46">
      <c r="B40" s="73" t="s">
        <v>323</v>
      </c>
      <c r="C40" s="83" t="str">
        <f>IF(IF($C$8=$D$8,'Datos Generales'!C512,IF($C$8=$E$8,'Datos Generales'!C623,IF($C$8=$F$8,'Datos Generales'!C734)))=0,"",IF($C$8=$D$8,'Datos Generales'!C512,IF($C$8=$E$8,'Datos Generales'!C623,IF($C$8=$F$8,'Datos Generales'!C734))))</f>
        <v/>
      </c>
      <c r="D40" s="83" t="str">
        <f>IF(IF($C$8=$D$8,'Datos Generales'!D512,IF($C$8=$E$8,'Datos Generales'!D623,IF($C$8=$F$8,'Datos Generales'!D734)))=0,"",IF($C$8=$D$8,'Datos Generales'!D512,IF($C$8=$E$8,'Datos Generales'!D623,IF($C$8=$F$8,'Datos Generales'!D734))))</f>
        <v/>
      </c>
      <c r="E40" s="83" t="str">
        <f>IF(IF($C$8=$D$8,'Datos Generales'!E512,IF($C$8=$E$8,'Datos Generales'!E623,IF($C$8=$F$8,'Datos Generales'!E734)))=0,"",IF($C$8=$D$8,'Datos Generales'!E512,IF($C$8=$E$8,'Datos Generales'!E623,IF($C$8=$F$8,'Datos Generales'!E734))))</f>
        <v/>
      </c>
      <c r="F40" s="83" t="str">
        <f>IF(IF($C$8=$D$8,'Datos Generales'!F512,IF($C$8=$E$8,'Datos Generales'!F623,IF($C$8=$F$8,'Datos Generales'!F734)))=0,"",IF($C$8=$D$8,'Datos Generales'!F512,IF($C$8=$E$8,'Datos Generales'!F623,IF($C$8=$F$8,'Datos Generales'!F734))))</f>
        <v/>
      </c>
      <c r="G40" s="83" t="str">
        <f>IF(IF($C$8=$D$8,'Datos Generales'!G512,IF($C$8=$E$8,'Datos Generales'!G623,IF($C$8=$F$8,'Datos Generales'!G734)))=0,"",IF($C$8=$D$8,'Datos Generales'!G512,IF($C$8=$E$8,'Datos Generales'!G623,IF($C$8=$F$8,'Datos Generales'!G734))))</f>
        <v/>
      </c>
      <c r="H40" s="83" t="str">
        <f>IF(IF($C$8=$D$8,'Datos Generales'!H512,IF($C$8=$E$8,'Datos Generales'!H623,IF($C$8=$F$8,'Datos Generales'!H734)))=0,"",IF($C$8=$D$8,'Datos Generales'!H512,IF($C$8=$E$8,'Datos Generales'!H623,IF($C$8=$F$8,'Datos Generales'!H734))))</f>
        <v/>
      </c>
      <c r="I40" s="83" t="str">
        <f>IF(IF($C$8=$D$8,'Datos Generales'!I512,IF($C$8=$E$8,'Datos Generales'!I623,IF($C$8=$F$8,'Datos Generales'!I734)))=0,"",IF($C$8=$D$8,'Datos Generales'!I512,IF($C$8=$E$8,'Datos Generales'!I623,IF($C$8=$F$8,'Datos Generales'!I734))))</f>
        <v/>
      </c>
      <c r="J40" s="83" t="str">
        <f>IF(IF($C$8=$D$8,'Datos Generales'!J512,IF($C$8=$E$8,'Datos Generales'!J623,IF($C$8=$F$8,'Datos Generales'!J734)))=0,"",IF($C$8=$D$8,'Datos Generales'!J512,IF($C$8=$E$8,'Datos Generales'!J623,IF($C$8=$F$8,'Datos Generales'!J734))))</f>
        <v/>
      </c>
      <c r="K40" s="83" t="str">
        <f>IF(IF($C$8=$D$8,'Datos Generales'!K512,IF($C$8=$E$8,'Datos Generales'!K623,IF($C$8=$F$8,'Datos Generales'!K734)))=0,"",IF($C$8=$D$8,'Datos Generales'!K512,IF($C$8=$E$8,'Datos Generales'!K623,IF($C$8=$F$8,'Datos Generales'!K734))))</f>
        <v/>
      </c>
      <c r="L40" s="83" t="str">
        <f>IF(IF($C$8=$D$8,'Datos Generales'!L512,IF($C$8=$E$8,'Datos Generales'!L623,IF($C$8=$F$8,'Datos Generales'!L734)))=0,"",IF($C$8=$D$8,'Datos Generales'!L512,IF($C$8=$E$8,'Datos Generales'!L623,IF($C$8=$F$8,'Datos Generales'!L734))))</f>
        <v/>
      </c>
      <c r="M40" s="83" t="str">
        <f>IF(IF($C$8=$D$8,'Datos Generales'!M512,IF($C$8=$E$8,'Datos Generales'!M623,IF($C$8=$F$8,'Datos Generales'!M734)))=0,"",IF($C$8=$D$8,'Datos Generales'!M512,IF($C$8=$E$8,'Datos Generales'!M623,IF($C$8=$F$8,'Datos Generales'!M734))))</f>
        <v/>
      </c>
      <c r="N40" s="83" t="str">
        <f>IF(IF($C$8=$D$8,'Datos Generales'!N512,IF($C$8=$E$8,'Datos Generales'!N623,IF($C$8=$F$8,'Datos Generales'!N734)))=0,"",IF($C$8=$D$8,'Datos Generales'!N512,IF($C$8=$E$8,'Datos Generales'!N623,IF($C$8=$F$8,'Datos Generales'!N734))))</f>
        <v/>
      </c>
      <c r="O40" s="83" t="str">
        <f>IF(IF($C$8=$D$8,'Datos Generales'!O512,IF($C$8=$E$8,'Datos Generales'!O623,IF($C$8=$F$8,'Datos Generales'!O734)))=0,"",IF($C$8=$D$8,'Datos Generales'!O512,IF($C$8=$E$8,'Datos Generales'!O623,IF($C$8=$F$8,'Datos Generales'!O734))))</f>
        <v/>
      </c>
      <c r="P40" s="83" t="str">
        <f>IF(IF($C$8=$D$8,'Datos Generales'!P512,IF($C$8=$E$8,'Datos Generales'!P623,IF($C$8=$F$8,'Datos Generales'!P734)))=0,"",IF($C$8=$D$8,'Datos Generales'!P512,IF($C$8=$E$8,'Datos Generales'!P623,IF($C$8=$F$8,'Datos Generales'!P734))))</f>
        <v/>
      </c>
      <c r="Q40" s="83" t="str">
        <f>IF(IF($C$8=$D$8,'Datos Generales'!Q512,IF($C$8=$E$8,'Datos Generales'!Q623,IF($C$8=$F$8,'Datos Generales'!Q734)))=0,"",IF($C$8=$D$8,'Datos Generales'!Q512,IF($C$8=$E$8,'Datos Generales'!Q623,IF($C$8=$F$8,'Datos Generales'!Q734))))</f>
        <v/>
      </c>
      <c r="R40" s="83" t="str">
        <f>IF(IF($C$8=$D$8,'Datos Generales'!R512,IF($C$8=$E$8,'Datos Generales'!R623,IF($C$8=$F$8,'Datos Generales'!R734)))=0,"",IF($C$8=$D$8,'Datos Generales'!R512,IF($C$8=$E$8,'Datos Generales'!R623,IF($C$8=$F$8,'Datos Generales'!R734))))</f>
        <v/>
      </c>
      <c r="S40" s="83" t="str">
        <f>IF(IF($C$8=$D$8,'Datos Generales'!S512,IF($C$8=$E$8,'Datos Generales'!S623,IF($C$8=$F$8,'Datos Generales'!S734)))=0,"",IF($C$8=$D$8,'Datos Generales'!S512,IF($C$8=$E$8,'Datos Generales'!S623,IF($C$8=$F$8,'Datos Generales'!S734))))</f>
        <v/>
      </c>
      <c r="T40" s="83" t="str">
        <f>IF(IF($C$8=$D$8,'Datos Generales'!T512,IF($C$8=$E$8,'Datos Generales'!T623,IF($C$8=$F$8,'Datos Generales'!T734)))=0,"",IF($C$8=$D$8,'Datos Generales'!T512,IF($C$8=$E$8,'Datos Generales'!T623,IF($C$8=$F$8,'Datos Generales'!T734))))</f>
        <v/>
      </c>
      <c r="U40" s="83" t="str">
        <f>IF(IF($C$8=$D$8,'Datos Generales'!U512,IF($C$8=$E$8,'Datos Generales'!U623,IF($C$8=$F$8,'Datos Generales'!U734)))=0,"",IF($C$8=$D$8,'Datos Generales'!U512,IF($C$8=$E$8,'Datos Generales'!U623,IF($C$8=$F$8,'Datos Generales'!U734))))</f>
        <v/>
      </c>
      <c r="V40" s="83" t="str">
        <f>IF(IF($C$8=$D$8,'Datos Generales'!V512,IF($C$8=$E$8,'Datos Generales'!V623,IF($C$8=$F$8,'Datos Generales'!V734)))=0,"",IF($C$8=$D$8,'Datos Generales'!V512,IF($C$8=$E$8,'Datos Generales'!V623,IF($C$8=$F$8,'Datos Generales'!V734))))</f>
        <v/>
      </c>
      <c r="W40" s="83" t="str">
        <f>IF(IF($C$8=$D$8,'Datos Generales'!W512,IF($C$8=$E$8,'Datos Generales'!W623,IF($C$8=$F$8,'Datos Generales'!W734)))=0,"",IF($C$8=$D$8,'Datos Generales'!W512,IF($C$8=$E$8,'Datos Generales'!W623,IF($C$8=$F$8,'Datos Generales'!W734))))</f>
        <v/>
      </c>
      <c r="X40" s="83" t="str">
        <f>IF(IF($C$8=$D$8,'Datos Generales'!X512,IF($C$8=$E$8,'Datos Generales'!X623,IF($C$8=$F$8,'Datos Generales'!X734)))=0,"",IF($C$8=$D$8,'Datos Generales'!X512,IF($C$8=$E$8,'Datos Generales'!X623,IF($C$8=$F$8,'Datos Generales'!X734))))</f>
        <v/>
      </c>
      <c r="Y40" s="83" t="str">
        <f>IF(IF($C$8=$D$8,'Datos Generales'!Y512,IF($C$8=$E$8,'Datos Generales'!Y623,IF($C$8=$F$8,'Datos Generales'!Y734)))=0,"",IF($C$8=$D$8,'Datos Generales'!Y512,IF($C$8=$E$8,'Datos Generales'!Y623,IF($C$8=$F$8,'Datos Generales'!Y734))))</f>
        <v/>
      </c>
      <c r="Z40" s="83" t="str">
        <f>IF(IF($C$8=$D$8,'Datos Generales'!Z512,IF($C$8=$E$8,'Datos Generales'!Z623,IF($C$8=$F$8,'Datos Generales'!Z734)))=0,"",IF($C$8=$D$8,'Datos Generales'!Z512,IF($C$8=$E$8,'Datos Generales'!Z623,IF($C$8=$F$8,'Datos Generales'!Z734))))</f>
        <v/>
      </c>
      <c r="AA40" s="83" t="str">
        <f>IF(IF($C$8=$D$8,'Datos Generales'!AA512,IF($C$8=$E$8,'Datos Generales'!AA623,IF($C$8=$F$8,'Datos Generales'!AA734)))=0,"",IF($C$8=$D$8,'Datos Generales'!AA512,IF($C$8=$E$8,'Datos Generales'!AA623,IF($C$8=$F$8,'Datos Generales'!AA734))))</f>
        <v/>
      </c>
      <c r="AB40" s="83" t="str">
        <f>IF(IF($C$8=$D$8,'Datos Generales'!AB512,IF($C$8=$E$8,'Datos Generales'!AB623,IF($C$8=$F$8,'Datos Generales'!AB734)))=0,"",IF($C$8=$D$8,'Datos Generales'!AB512,IF($C$8=$E$8,'Datos Generales'!AB623,IF($C$8=$F$8,'Datos Generales'!AB734))))</f>
        <v/>
      </c>
      <c r="AC40" s="83" t="str">
        <f>IF(IF($C$8=$D$8,'Datos Generales'!AC512,IF($C$8=$E$8,'Datos Generales'!AC623,IF($C$8=$F$8,'Datos Generales'!AC734)))=0,"",IF($C$8=$D$8,'Datos Generales'!AC512,IF($C$8=$E$8,'Datos Generales'!AC623,IF($C$8=$F$8,'Datos Generales'!AC734))))</f>
        <v/>
      </c>
      <c r="AD40" s="83" t="str">
        <f>IF(IF($C$8=$D$8,'Datos Generales'!AD512,IF($C$8=$E$8,'Datos Generales'!AD623,IF($C$8=$F$8,'Datos Generales'!AD734)))=0,"",IF($C$8=$D$8,'Datos Generales'!AD512,IF($C$8=$E$8,'Datos Generales'!AD623,IF($C$8=$F$8,'Datos Generales'!AD734))))</f>
        <v/>
      </c>
      <c r="AE40" s="83" t="str">
        <f>IF(IF($C$8=$D$8,'Datos Generales'!AE512,IF($C$8=$E$8,'Datos Generales'!AE623,IF($C$8=$F$8,'Datos Generales'!AE734)))=0,"",IF($C$8=$D$8,'Datos Generales'!AE512,IF($C$8=$E$8,'Datos Generales'!AE623,IF($C$8=$F$8,'Datos Generales'!AE734))))</f>
        <v/>
      </c>
      <c r="AF40" s="83" t="str">
        <f>IF(IF($C$8=$D$8,'Datos Generales'!AF512,IF($C$8=$E$8,'Datos Generales'!AF623,IF($C$8=$F$8,'Datos Generales'!AF734)))=0,"",IF($C$8=$D$8,'Datos Generales'!AF512,IF($C$8=$E$8,'Datos Generales'!AF623,IF($C$8=$F$8,'Datos Generales'!AF734))))</f>
        <v/>
      </c>
      <c r="AG40" s="83" t="str">
        <f>IF(IF($C$8=$D$8,'Datos Generales'!AG512,IF($C$8=$E$8,'Datos Generales'!AG623,IF($C$8=$F$8,'Datos Generales'!AG734)))=0,"",IF($C$8=$D$8,'Datos Generales'!AG512,IF($C$8=$E$8,'Datos Generales'!AG623,IF($C$8=$F$8,'Datos Generales'!AG734))))</f>
        <v/>
      </c>
      <c r="AH40" s="83" t="str">
        <f>IF(IF($C$8=$D$8,'Datos Generales'!AH512,IF($C$8=$E$8,'Datos Generales'!AH623,IF($C$8=$F$8,'Datos Generales'!AH734)))=0,"",IF($C$8=$D$8,'Datos Generales'!AH512,IF($C$8=$E$8,'Datos Generales'!AH623,IF($C$8=$F$8,'Datos Generales'!AH734))))</f>
        <v/>
      </c>
      <c r="AI40" s="83" t="str">
        <f>IF(IF($C$8=$D$8,'Datos Generales'!AI512,IF($C$8=$E$8,'Datos Generales'!AI623,IF($C$8=$F$8,'Datos Generales'!AI734)))=0,"",IF($C$8=$D$8,'Datos Generales'!AI512,IF($C$8=$E$8,'Datos Generales'!AI623,IF($C$8=$F$8,'Datos Generales'!AI734))))</f>
        <v/>
      </c>
      <c r="AJ40" s="83" t="str">
        <f>IF(IF($C$8=$D$8,'Datos Generales'!AJ512,IF($C$8=$E$8,'Datos Generales'!AJ623,IF($C$8=$F$8,'Datos Generales'!AJ734)))=0,"",IF($C$8=$D$8,'Datos Generales'!AJ512,IF($C$8=$E$8,'Datos Generales'!AJ623,IF($C$8=$F$8,'Datos Generales'!AJ734))))</f>
        <v/>
      </c>
      <c r="AK40" s="83" t="str">
        <f>IF(IF($C$8=$D$8,'Datos Generales'!AK512,IF($C$8=$E$8,'Datos Generales'!AK623,IF($C$8=$F$8,'Datos Generales'!AK734)))=0,"",IF($C$8=$D$8,'Datos Generales'!AK512,IF($C$8=$E$8,'Datos Generales'!AK623,IF($C$8=$F$8,'Datos Generales'!AK734))))</f>
        <v/>
      </c>
      <c r="AL40" s="83" t="str">
        <f>IF(IF($C$8=$D$8,'Datos Generales'!AL512,IF($C$8=$E$8,'Datos Generales'!AL623,IF($C$8=$F$8,'Datos Generales'!AL734)))=0,"",IF($C$8=$D$8,'Datos Generales'!AL512,IF($C$8=$E$8,'Datos Generales'!AL623,IF($C$8=$F$8,'Datos Generales'!AL734))))</f>
        <v/>
      </c>
      <c r="AM40" s="83" t="str">
        <f>IF(IF($C$8=$D$8,'Datos Generales'!AM512,IF($C$8=$E$8,'Datos Generales'!AM623,IF($C$8=$F$8,'Datos Generales'!AM734)))=0,"",IF($C$8=$D$8,'Datos Generales'!AM512,IF($C$8=$E$8,'Datos Generales'!AM623,IF($C$8=$F$8,'Datos Generales'!AM734))))</f>
        <v/>
      </c>
      <c r="AN40" s="83" t="str">
        <f>IF(IF($C$8=$D$8,'Datos Generales'!AN512,IF($C$8=$E$8,'Datos Generales'!AN623,IF($C$8=$F$8,'Datos Generales'!AN734)))=0,"",IF($C$8=$D$8,'Datos Generales'!AN512,IF($C$8=$E$8,'Datos Generales'!AN623,IF($C$8=$F$8,'Datos Generales'!AN734))))</f>
        <v/>
      </c>
      <c r="AO40" s="83" t="str">
        <f>IF(IF($C$8=$D$8,'Datos Generales'!AO512,IF($C$8=$E$8,'Datos Generales'!AO623,IF($C$8=$F$8,'Datos Generales'!AO734)))=0,"",IF($C$8=$D$8,'Datos Generales'!AO512,IF($C$8=$E$8,'Datos Generales'!AO623,IF($C$8=$F$8,'Datos Generales'!AO734))))</f>
        <v/>
      </c>
      <c r="AP40" s="83" t="str">
        <f>IF(IF($C$8=$D$8,'Datos Generales'!AP512,IF($C$8=$E$8,'Datos Generales'!AP623,IF($C$8=$F$8,'Datos Generales'!AP734)))=0,"",IF($C$8=$D$8,'Datos Generales'!AP512,IF($C$8=$E$8,'Datos Generales'!AP623,IF($C$8=$F$8,'Datos Generales'!AP734))))</f>
        <v/>
      </c>
      <c r="AQ40" s="83" t="str">
        <f>IF(IF($C$8=$D$8,'Datos Generales'!AQ512,IF($C$8=$E$8,'Datos Generales'!AQ623,IF($C$8=$F$8,'Datos Generales'!AQ734)))=0,"",IF($C$8=$D$8,'Datos Generales'!AQ512,IF($C$8=$E$8,'Datos Generales'!AQ623,IF($C$8=$F$8,'Datos Generales'!AQ734))))</f>
        <v/>
      </c>
      <c r="AS40" s="83" t="str">
        <f>IF(IF($C$8=$D$8,'Datos Generales'!AS512,IF($C$8=$E$8,'Datos Generales'!AS623,IF($C$8=$F$8,'Datos Generales'!AS734)))=0,"",IF($C$8=$D$8,'Datos Generales'!AS512,IF($C$8=$E$8,'Datos Generales'!AS623,IF($C$8=$F$8,'Datos Generales'!AS734))))</f>
        <v/>
      </c>
      <c r="AT40" s="94" t="str">
        <f t="shared" si="0"/>
        <v/>
      </c>
    </row>
    <row r="41" spans="2:46">
      <c r="B41" s="73" t="s">
        <v>324</v>
      </c>
      <c r="C41" s="83" t="str">
        <f>IF(IF($C$8=$D$8,'Datos Generales'!C513,IF($C$8=$E$8,'Datos Generales'!C624,IF($C$8=$F$8,'Datos Generales'!C735)))=0,"",IF($C$8=$D$8,'Datos Generales'!C513,IF($C$8=$E$8,'Datos Generales'!C624,IF($C$8=$F$8,'Datos Generales'!C735))))</f>
        <v/>
      </c>
      <c r="D41" s="83" t="str">
        <f>IF(IF($C$8=$D$8,'Datos Generales'!D513,IF($C$8=$E$8,'Datos Generales'!D624,IF($C$8=$F$8,'Datos Generales'!D735)))=0,"",IF($C$8=$D$8,'Datos Generales'!D513,IF($C$8=$E$8,'Datos Generales'!D624,IF($C$8=$F$8,'Datos Generales'!D735))))</f>
        <v/>
      </c>
      <c r="E41" s="83" t="str">
        <f>IF(IF($C$8=$D$8,'Datos Generales'!E513,IF($C$8=$E$8,'Datos Generales'!E624,IF($C$8=$F$8,'Datos Generales'!E735)))=0,"",IF($C$8=$D$8,'Datos Generales'!E513,IF($C$8=$E$8,'Datos Generales'!E624,IF($C$8=$F$8,'Datos Generales'!E735))))</f>
        <v/>
      </c>
      <c r="F41" s="83" t="str">
        <f>IF(IF($C$8=$D$8,'Datos Generales'!F513,IF($C$8=$E$8,'Datos Generales'!F624,IF($C$8=$F$8,'Datos Generales'!F735)))=0,"",IF($C$8=$D$8,'Datos Generales'!F513,IF($C$8=$E$8,'Datos Generales'!F624,IF($C$8=$F$8,'Datos Generales'!F735))))</f>
        <v/>
      </c>
      <c r="G41" s="83" t="str">
        <f>IF(IF($C$8=$D$8,'Datos Generales'!G513,IF($C$8=$E$8,'Datos Generales'!G624,IF($C$8=$F$8,'Datos Generales'!G735)))=0,"",IF($C$8=$D$8,'Datos Generales'!G513,IF($C$8=$E$8,'Datos Generales'!G624,IF($C$8=$F$8,'Datos Generales'!G735))))</f>
        <v/>
      </c>
      <c r="H41" s="83" t="str">
        <f>IF(IF($C$8=$D$8,'Datos Generales'!H513,IF($C$8=$E$8,'Datos Generales'!H624,IF($C$8=$F$8,'Datos Generales'!H735)))=0,"",IF($C$8=$D$8,'Datos Generales'!H513,IF($C$8=$E$8,'Datos Generales'!H624,IF($C$8=$F$8,'Datos Generales'!H735))))</f>
        <v/>
      </c>
      <c r="I41" s="83" t="str">
        <f>IF(IF($C$8=$D$8,'Datos Generales'!I513,IF($C$8=$E$8,'Datos Generales'!I624,IF($C$8=$F$8,'Datos Generales'!I735)))=0,"",IF($C$8=$D$8,'Datos Generales'!I513,IF($C$8=$E$8,'Datos Generales'!I624,IF($C$8=$F$8,'Datos Generales'!I735))))</f>
        <v/>
      </c>
      <c r="J41" s="83" t="str">
        <f>IF(IF($C$8=$D$8,'Datos Generales'!J513,IF($C$8=$E$8,'Datos Generales'!J624,IF($C$8=$F$8,'Datos Generales'!J735)))=0,"",IF($C$8=$D$8,'Datos Generales'!J513,IF($C$8=$E$8,'Datos Generales'!J624,IF($C$8=$F$8,'Datos Generales'!J735))))</f>
        <v/>
      </c>
      <c r="K41" s="83" t="str">
        <f>IF(IF($C$8=$D$8,'Datos Generales'!K513,IF($C$8=$E$8,'Datos Generales'!K624,IF($C$8=$F$8,'Datos Generales'!K735)))=0,"",IF($C$8=$D$8,'Datos Generales'!K513,IF($C$8=$E$8,'Datos Generales'!K624,IF($C$8=$F$8,'Datos Generales'!K735))))</f>
        <v/>
      </c>
      <c r="L41" s="83" t="str">
        <f>IF(IF($C$8=$D$8,'Datos Generales'!L513,IF($C$8=$E$8,'Datos Generales'!L624,IF($C$8=$F$8,'Datos Generales'!L735)))=0,"",IF($C$8=$D$8,'Datos Generales'!L513,IF($C$8=$E$8,'Datos Generales'!L624,IF($C$8=$F$8,'Datos Generales'!L735))))</f>
        <v/>
      </c>
      <c r="M41" s="83" t="str">
        <f>IF(IF($C$8=$D$8,'Datos Generales'!M513,IF($C$8=$E$8,'Datos Generales'!M624,IF($C$8=$F$8,'Datos Generales'!M735)))=0,"",IF($C$8=$D$8,'Datos Generales'!M513,IF($C$8=$E$8,'Datos Generales'!M624,IF($C$8=$F$8,'Datos Generales'!M735))))</f>
        <v/>
      </c>
      <c r="N41" s="83" t="str">
        <f>IF(IF($C$8=$D$8,'Datos Generales'!N513,IF($C$8=$E$8,'Datos Generales'!N624,IF($C$8=$F$8,'Datos Generales'!N735)))=0,"",IF($C$8=$D$8,'Datos Generales'!N513,IF($C$8=$E$8,'Datos Generales'!N624,IF($C$8=$F$8,'Datos Generales'!N735))))</f>
        <v/>
      </c>
      <c r="O41" s="83" t="str">
        <f>IF(IF($C$8=$D$8,'Datos Generales'!O513,IF($C$8=$E$8,'Datos Generales'!O624,IF($C$8=$F$8,'Datos Generales'!O735)))=0,"",IF($C$8=$D$8,'Datos Generales'!O513,IF($C$8=$E$8,'Datos Generales'!O624,IF($C$8=$F$8,'Datos Generales'!O735))))</f>
        <v/>
      </c>
      <c r="P41" s="83">
        <f>IF(IF($C$8=$D$8,'Datos Generales'!P513,IF($C$8=$E$8,'Datos Generales'!P624,IF($C$8=$F$8,'Datos Generales'!P735)))=0,"",IF($C$8=$D$8,'Datos Generales'!P513,IF($C$8=$E$8,'Datos Generales'!P624,IF($C$8=$F$8,'Datos Generales'!P735))))</f>
        <v>32.867704224135444</v>
      </c>
      <c r="Q41" s="83" t="str">
        <f>IF(IF($C$8=$D$8,'Datos Generales'!Q513,IF($C$8=$E$8,'Datos Generales'!Q624,IF($C$8=$F$8,'Datos Generales'!Q735)))=0,"",IF($C$8=$D$8,'Datos Generales'!Q513,IF($C$8=$E$8,'Datos Generales'!Q624,IF($C$8=$F$8,'Datos Generales'!Q735))))</f>
        <v/>
      </c>
      <c r="R41" s="83" t="str">
        <f>IF(IF($C$8=$D$8,'Datos Generales'!R513,IF($C$8=$E$8,'Datos Generales'!R624,IF($C$8=$F$8,'Datos Generales'!R735)))=0,"",IF($C$8=$D$8,'Datos Generales'!R513,IF($C$8=$E$8,'Datos Generales'!R624,IF($C$8=$F$8,'Datos Generales'!R735))))</f>
        <v/>
      </c>
      <c r="S41" s="83" t="str">
        <f>IF(IF($C$8=$D$8,'Datos Generales'!S513,IF($C$8=$E$8,'Datos Generales'!S624,IF($C$8=$F$8,'Datos Generales'!S735)))=0,"",IF($C$8=$D$8,'Datos Generales'!S513,IF($C$8=$E$8,'Datos Generales'!S624,IF($C$8=$F$8,'Datos Generales'!S735))))</f>
        <v/>
      </c>
      <c r="T41" s="83">
        <f>IF(IF($C$8=$D$8,'Datos Generales'!T513,IF($C$8=$E$8,'Datos Generales'!T624,IF($C$8=$F$8,'Datos Generales'!T735)))=0,"",IF($C$8=$D$8,'Datos Generales'!T513,IF($C$8=$E$8,'Datos Generales'!T624,IF($C$8=$F$8,'Datos Generales'!T735))))</f>
        <v>112.50374899369118</v>
      </c>
      <c r="U41" s="83" t="str">
        <f>IF(IF($C$8=$D$8,'Datos Generales'!U513,IF($C$8=$E$8,'Datos Generales'!U624,IF($C$8=$F$8,'Datos Generales'!U735)))=0,"",IF($C$8=$D$8,'Datos Generales'!U513,IF($C$8=$E$8,'Datos Generales'!U624,IF($C$8=$F$8,'Datos Generales'!U735))))</f>
        <v/>
      </c>
      <c r="V41" s="83">
        <f>IF(IF($C$8=$D$8,'Datos Generales'!V513,IF($C$8=$E$8,'Datos Generales'!V624,IF($C$8=$F$8,'Datos Generales'!V735)))=0,"",IF($C$8=$D$8,'Datos Generales'!V513,IF($C$8=$E$8,'Datos Generales'!V624,IF($C$8=$F$8,'Datos Generales'!V735))))</f>
        <v>102.38715771856984</v>
      </c>
      <c r="W41" s="83" t="str">
        <f>IF(IF($C$8=$D$8,'Datos Generales'!W513,IF($C$8=$E$8,'Datos Generales'!W624,IF($C$8=$F$8,'Datos Generales'!W735)))=0,"",IF($C$8=$D$8,'Datos Generales'!W513,IF($C$8=$E$8,'Datos Generales'!W624,IF($C$8=$F$8,'Datos Generales'!W735))))</f>
        <v/>
      </c>
      <c r="X41" s="83" t="str">
        <f>IF(IF($C$8=$D$8,'Datos Generales'!X513,IF($C$8=$E$8,'Datos Generales'!X624,IF($C$8=$F$8,'Datos Generales'!X735)))=0,"",IF($C$8=$D$8,'Datos Generales'!X513,IF($C$8=$E$8,'Datos Generales'!X624,IF($C$8=$F$8,'Datos Generales'!X735))))</f>
        <v/>
      </c>
      <c r="Y41" s="83" t="str">
        <f>IF(IF($C$8=$D$8,'Datos Generales'!Y513,IF($C$8=$E$8,'Datos Generales'!Y624,IF($C$8=$F$8,'Datos Generales'!Y735)))=0,"",IF($C$8=$D$8,'Datos Generales'!Y513,IF($C$8=$E$8,'Datos Generales'!Y624,IF($C$8=$F$8,'Datos Generales'!Y735))))</f>
        <v/>
      </c>
      <c r="Z41" s="83" t="str">
        <f>IF(IF($C$8=$D$8,'Datos Generales'!Z513,IF($C$8=$E$8,'Datos Generales'!Z624,IF($C$8=$F$8,'Datos Generales'!Z735)))=0,"",IF($C$8=$D$8,'Datos Generales'!Z513,IF($C$8=$E$8,'Datos Generales'!Z624,IF($C$8=$F$8,'Datos Generales'!Z735))))</f>
        <v/>
      </c>
      <c r="AA41" s="83" t="str">
        <f>IF(IF($C$8=$D$8,'Datos Generales'!AA513,IF($C$8=$E$8,'Datos Generales'!AA624,IF($C$8=$F$8,'Datos Generales'!AA735)))=0,"",IF($C$8=$D$8,'Datos Generales'!AA513,IF($C$8=$E$8,'Datos Generales'!AA624,IF($C$8=$F$8,'Datos Generales'!AA735))))</f>
        <v/>
      </c>
      <c r="AB41" s="83" t="str">
        <f>IF(IF($C$8=$D$8,'Datos Generales'!AB513,IF($C$8=$E$8,'Datos Generales'!AB624,IF($C$8=$F$8,'Datos Generales'!AB735)))=0,"",IF($C$8=$D$8,'Datos Generales'!AB513,IF($C$8=$E$8,'Datos Generales'!AB624,IF($C$8=$F$8,'Datos Generales'!AB735))))</f>
        <v/>
      </c>
      <c r="AC41" s="83" t="str">
        <f>IF(IF($C$8=$D$8,'Datos Generales'!AC513,IF($C$8=$E$8,'Datos Generales'!AC624,IF($C$8=$F$8,'Datos Generales'!AC735)))=0,"",IF($C$8=$D$8,'Datos Generales'!AC513,IF($C$8=$E$8,'Datos Generales'!AC624,IF($C$8=$F$8,'Datos Generales'!AC735))))</f>
        <v/>
      </c>
      <c r="AD41" s="83" t="str">
        <f>IF(IF($C$8=$D$8,'Datos Generales'!AD513,IF($C$8=$E$8,'Datos Generales'!AD624,IF($C$8=$F$8,'Datos Generales'!AD735)))=0,"",IF($C$8=$D$8,'Datos Generales'!AD513,IF($C$8=$E$8,'Datos Generales'!AD624,IF($C$8=$F$8,'Datos Generales'!AD735))))</f>
        <v/>
      </c>
      <c r="AE41" s="83" t="str">
        <f>IF(IF($C$8=$D$8,'Datos Generales'!AE513,IF($C$8=$E$8,'Datos Generales'!AE624,IF($C$8=$F$8,'Datos Generales'!AE735)))=0,"",IF($C$8=$D$8,'Datos Generales'!AE513,IF($C$8=$E$8,'Datos Generales'!AE624,IF($C$8=$F$8,'Datos Generales'!AE735))))</f>
        <v/>
      </c>
      <c r="AF41" s="83" t="str">
        <f>IF(IF($C$8=$D$8,'Datos Generales'!AF513,IF($C$8=$E$8,'Datos Generales'!AF624,IF($C$8=$F$8,'Datos Generales'!AF735)))=0,"",IF($C$8=$D$8,'Datos Generales'!AF513,IF($C$8=$E$8,'Datos Generales'!AF624,IF($C$8=$F$8,'Datos Generales'!AF735))))</f>
        <v/>
      </c>
      <c r="AG41" s="83" t="str">
        <f>IF(IF($C$8=$D$8,'Datos Generales'!AG513,IF($C$8=$E$8,'Datos Generales'!AG624,IF($C$8=$F$8,'Datos Generales'!AG735)))=0,"",IF($C$8=$D$8,'Datos Generales'!AG513,IF($C$8=$E$8,'Datos Generales'!AG624,IF($C$8=$F$8,'Datos Generales'!AG735))))</f>
        <v/>
      </c>
      <c r="AH41" s="83" t="str">
        <f>IF(IF($C$8=$D$8,'Datos Generales'!AH513,IF($C$8=$E$8,'Datos Generales'!AH624,IF($C$8=$F$8,'Datos Generales'!AH735)))=0,"",IF($C$8=$D$8,'Datos Generales'!AH513,IF($C$8=$E$8,'Datos Generales'!AH624,IF($C$8=$F$8,'Datos Generales'!AH735))))</f>
        <v/>
      </c>
      <c r="AI41" s="83" t="str">
        <f>IF(IF($C$8=$D$8,'Datos Generales'!AI513,IF($C$8=$E$8,'Datos Generales'!AI624,IF($C$8=$F$8,'Datos Generales'!AI735)))=0,"",IF($C$8=$D$8,'Datos Generales'!AI513,IF($C$8=$E$8,'Datos Generales'!AI624,IF($C$8=$F$8,'Datos Generales'!AI735))))</f>
        <v/>
      </c>
      <c r="AJ41" s="83" t="str">
        <f>IF(IF($C$8=$D$8,'Datos Generales'!AJ513,IF($C$8=$E$8,'Datos Generales'!AJ624,IF($C$8=$F$8,'Datos Generales'!AJ735)))=0,"",IF($C$8=$D$8,'Datos Generales'!AJ513,IF($C$8=$E$8,'Datos Generales'!AJ624,IF($C$8=$F$8,'Datos Generales'!AJ735))))</f>
        <v/>
      </c>
      <c r="AK41" s="83" t="str">
        <f>IF(IF($C$8=$D$8,'Datos Generales'!AK513,IF($C$8=$E$8,'Datos Generales'!AK624,IF($C$8=$F$8,'Datos Generales'!AK735)))=0,"",IF($C$8=$D$8,'Datos Generales'!AK513,IF($C$8=$E$8,'Datos Generales'!AK624,IF($C$8=$F$8,'Datos Generales'!AK735))))</f>
        <v/>
      </c>
      <c r="AL41" s="83" t="str">
        <f>IF(IF($C$8=$D$8,'Datos Generales'!AL513,IF($C$8=$E$8,'Datos Generales'!AL624,IF($C$8=$F$8,'Datos Generales'!AL735)))=0,"",IF($C$8=$D$8,'Datos Generales'!AL513,IF($C$8=$E$8,'Datos Generales'!AL624,IF($C$8=$F$8,'Datos Generales'!AL735))))</f>
        <v/>
      </c>
      <c r="AM41" s="83" t="str">
        <f>IF(IF($C$8=$D$8,'Datos Generales'!AM513,IF($C$8=$E$8,'Datos Generales'!AM624,IF($C$8=$F$8,'Datos Generales'!AM735)))=0,"",IF($C$8=$D$8,'Datos Generales'!AM513,IF($C$8=$E$8,'Datos Generales'!AM624,IF($C$8=$F$8,'Datos Generales'!AM735))))</f>
        <v/>
      </c>
      <c r="AN41" s="83" t="str">
        <f>IF(IF($C$8=$D$8,'Datos Generales'!AN513,IF($C$8=$E$8,'Datos Generales'!AN624,IF($C$8=$F$8,'Datos Generales'!AN735)))=0,"",IF($C$8=$D$8,'Datos Generales'!AN513,IF($C$8=$E$8,'Datos Generales'!AN624,IF($C$8=$F$8,'Datos Generales'!AN735))))</f>
        <v/>
      </c>
      <c r="AO41" s="83" t="str">
        <f>IF(IF($C$8=$D$8,'Datos Generales'!AO513,IF($C$8=$E$8,'Datos Generales'!AO624,IF($C$8=$F$8,'Datos Generales'!AO735)))=0,"",IF($C$8=$D$8,'Datos Generales'!AO513,IF($C$8=$E$8,'Datos Generales'!AO624,IF($C$8=$F$8,'Datos Generales'!AO735))))</f>
        <v/>
      </c>
      <c r="AP41" s="83" t="str">
        <f>IF(IF($C$8=$D$8,'Datos Generales'!AP513,IF($C$8=$E$8,'Datos Generales'!AP624,IF($C$8=$F$8,'Datos Generales'!AP735)))=0,"",IF($C$8=$D$8,'Datos Generales'!AP513,IF($C$8=$E$8,'Datos Generales'!AP624,IF($C$8=$F$8,'Datos Generales'!AP735))))</f>
        <v/>
      </c>
      <c r="AQ41" s="83">
        <f>IF(IF($C$8=$D$8,'Datos Generales'!AQ513,IF($C$8=$E$8,'Datos Generales'!AQ624,IF($C$8=$F$8,'Datos Generales'!AQ735)))=0,"",IF($C$8=$D$8,'Datos Generales'!AQ513,IF($C$8=$E$8,'Datos Generales'!AQ624,IF($C$8=$F$8,'Datos Generales'!AQ735))))</f>
        <v>95.825282940381712</v>
      </c>
      <c r="AS41" s="83">
        <f>IF(IF($C$8=$D$8,'Datos Generales'!AS513,IF($C$8=$E$8,'Datos Generales'!AS624,IF($C$8=$F$8,'Datos Generales'!AS735)))=0,"",IF($C$8=$D$8,'Datos Generales'!AS513,IF($C$8=$E$8,'Datos Generales'!AS624,IF($C$8=$F$8,'Datos Generales'!AS735))))</f>
        <v>72.488528636316801</v>
      </c>
      <c r="AT41" s="94">
        <f t="shared" si="0"/>
        <v>23.336754304064911</v>
      </c>
    </row>
    <row r="42" spans="2:46">
      <c r="B42" s="73" t="s">
        <v>325</v>
      </c>
      <c r="C42" s="83" t="str">
        <f>IF(IF($C$8=$D$8,'Datos Generales'!C514,IF($C$8=$E$8,'Datos Generales'!C625,IF($C$8=$F$8,'Datos Generales'!C736)))=0,"",IF($C$8=$D$8,'Datos Generales'!C514,IF($C$8=$E$8,'Datos Generales'!C625,IF($C$8=$F$8,'Datos Generales'!C736))))</f>
        <v/>
      </c>
      <c r="D42" s="83" t="str">
        <f>IF(IF($C$8=$D$8,'Datos Generales'!D514,IF($C$8=$E$8,'Datos Generales'!D625,IF($C$8=$F$8,'Datos Generales'!D736)))=0,"",IF($C$8=$D$8,'Datos Generales'!D514,IF($C$8=$E$8,'Datos Generales'!D625,IF($C$8=$F$8,'Datos Generales'!D736))))</f>
        <v/>
      </c>
      <c r="E42" s="83" t="str">
        <f>IF(IF($C$8=$D$8,'Datos Generales'!E514,IF($C$8=$E$8,'Datos Generales'!E625,IF($C$8=$F$8,'Datos Generales'!E736)))=0,"",IF($C$8=$D$8,'Datos Generales'!E514,IF($C$8=$E$8,'Datos Generales'!E625,IF($C$8=$F$8,'Datos Generales'!E736))))</f>
        <v/>
      </c>
      <c r="F42" s="83">
        <f>IF(IF($C$8=$D$8,'Datos Generales'!F514,IF($C$8=$E$8,'Datos Generales'!F625,IF($C$8=$F$8,'Datos Generales'!F736)))=0,"",IF($C$8=$D$8,'Datos Generales'!F514,IF($C$8=$E$8,'Datos Generales'!F625,IF($C$8=$F$8,'Datos Generales'!F736))))</f>
        <v>44.272874605427617</v>
      </c>
      <c r="G42" s="83" t="str">
        <f>IF(IF($C$8=$D$8,'Datos Generales'!G514,IF($C$8=$E$8,'Datos Generales'!G625,IF($C$8=$F$8,'Datos Generales'!G736)))=0,"",IF($C$8=$D$8,'Datos Generales'!G514,IF($C$8=$E$8,'Datos Generales'!G625,IF($C$8=$F$8,'Datos Generales'!G736))))</f>
        <v/>
      </c>
      <c r="H42" s="83" t="str">
        <f>IF(IF($C$8=$D$8,'Datos Generales'!H514,IF($C$8=$E$8,'Datos Generales'!H625,IF($C$8=$F$8,'Datos Generales'!H736)))=0,"",IF($C$8=$D$8,'Datos Generales'!H514,IF($C$8=$E$8,'Datos Generales'!H625,IF($C$8=$F$8,'Datos Generales'!H736))))</f>
        <v/>
      </c>
      <c r="I42" s="83" t="str">
        <f>IF(IF($C$8=$D$8,'Datos Generales'!I514,IF($C$8=$E$8,'Datos Generales'!I625,IF($C$8=$F$8,'Datos Generales'!I736)))=0,"",IF($C$8=$D$8,'Datos Generales'!I514,IF($C$8=$E$8,'Datos Generales'!I625,IF($C$8=$F$8,'Datos Generales'!I736))))</f>
        <v/>
      </c>
      <c r="J42" s="83" t="str">
        <f>IF(IF($C$8=$D$8,'Datos Generales'!J514,IF($C$8=$E$8,'Datos Generales'!J625,IF($C$8=$F$8,'Datos Generales'!J736)))=0,"",IF($C$8=$D$8,'Datos Generales'!J514,IF($C$8=$E$8,'Datos Generales'!J625,IF($C$8=$F$8,'Datos Generales'!J736))))</f>
        <v/>
      </c>
      <c r="K42" s="83" t="str">
        <f>IF(IF($C$8=$D$8,'Datos Generales'!K514,IF($C$8=$E$8,'Datos Generales'!K625,IF($C$8=$F$8,'Datos Generales'!K736)))=0,"",IF($C$8=$D$8,'Datos Generales'!K514,IF($C$8=$E$8,'Datos Generales'!K625,IF($C$8=$F$8,'Datos Generales'!K736))))</f>
        <v/>
      </c>
      <c r="L42" s="83" t="str">
        <f>IF(IF($C$8=$D$8,'Datos Generales'!L514,IF($C$8=$E$8,'Datos Generales'!L625,IF($C$8=$F$8,'Datos Generales'!L736)))=0,"",IF($C$8=$D$8,'Datos Generales'!L514,IF($C$8=$E$8,'Datos Generales'!L625,IF($C$8=$F$8,'Datos Generales'!L736))))</f>
        <v/>
      </c>
      <c r="M42" s="83" t="str">
        <f>IF(IF($C$8=$D$8,'Datos Generales'!M514,IF($C$8=$E$8,'Datos Generales'!M625,IF($C$8=$F$8,'Datos Generales'!M736)))=0,"",IF($C$8=$D$8,'Datos Generales'!M514,IF($C$8=$E$8,'Datos Generales'!M625,IF($C$8=$F$8,'Datos Generales'!M736))))</f>
        <v/>
      </c>
      <c r="N42" s="83" t="str">
        <f>IF(IF($C$8=$D$8,'Datos Generales'!N514,IF($C$8=$E$8,'Datos Generales'!N625,IF($C$8=$F$8,'Datos Generales'!N736)))=0,"",IF($C$8=$D$8,'Datos Generales'!N514,IF($C$8=$E$8,'Datos Generales'!N625,IF($C$8=$F$8,'Datos Generales'!N736))))</f>
        <v/>
      </c>
      <c r="O42" s="83" t="str">
        <f>IF(IF($C$8=$D$8,'Datos Generales'!O514,IF($C$8=$E$8,'Datos Generales'!O625,IF($C$8=$F$8,'Datos Generales'!O736)))=0,"",IF($C$8=$D$8,'Datos Generales'!O514,IF($C$8=$E$8,'Datos Generales'!O625,IF($C$8=$F$8,'Datos Generales'!O736))))</f>
        <v/>
      </c>
      <c r="P42" s="83" t="str">
        <f>IF(IF($C$8=$D$8,'Datos Generales'!P514,IF($C$8=$E$8,'Datos Generales'!P625,IF($C$8=$F$8,'Datos Generales'!P736)))=0,"",IF($C$8=$D$8,'Datos Generales'!P514,IF($C$8=$E$8,'Datos Generales'!P625,IF($C$8=$F$8,'Datos Generales'!P736))))</f>
        <v/>
      </c>
      <c r="Q42" s="83" t="str">
        <f>IF(IF($C$8=$D$8,'Datos Generales'!Q514,IF($C$8=$E$8,'Datos Generales'!Q625,IF($C$8=$F$8,'Datos Generales'!Q736)))=0,"",IF($C$8=$D$8,'Datos Generales'!Q514,IF($C$8=$E$8,'Datos Generales'!Q625,IF($C$8=$F$8,'Datos Generales'!Q736))))</f>
        <v/>
      </c>
      <c r="R42" s="83" t="str">
        <f>IF(IF($C$8=$D$8,'Datos Generales'!R514,IF($C$8=$E$8,'Datos Generales'!R625,IF($C$8=$F$8,'Datos Generales'!R736)))=0,"",IF($C$8=$D$8,'Datos Generales'!R514,IF($C$8=$E$8,'Datos Generales'!R625,IF($C$8=$F$8,'Datos Generales'!R736))))</f>
        <v/>
      </c>
      <c r="S42" s="83" t="str">
        <f>IF(IF($C$8=$D$8,'Datos Generales'!S514,IF($C$8=$E$8,'Datos Generales'!S625,IF($C$8=$F$8,'Datos Generales'!S736)))=0,"",IF($C$8=$D$8,'Datos Generales'!S514,IF($C$8=$E$8,'Datos Generales'!S625,IF($C$8=$F$8,'Datos Generales'!S736))))</f>
        <v/>
      </c>
      <c r="T42" s="83" t="str">
        <f>IF(IF($C$8=$D$8,'Datos Generales'!T514,IF($C$8=$E$8,'Datos Generales'!T625,IF($C$8=$F$8,'Datos Generales'!T736)))=0,"",IF($C$8=$D$8,'Datos Generales'!T514,IF($C$8=$E$8,'Datos Generales'!T625,IF($C$8=$F$8,'Datos Generales'!T736))))</f>
        <v/>
      </c>
      <c r="U42" s="83" t="str">
        <f>IF(IF($C$8=$D$8,'Datos Generales'!U514,IF($C$8=$E$8,'Datos Generales'!U625,IF($C$8=$F$8,'Datos Generales'!U736)))=0,"",IF($C$8=$D$8,'Datos Generales'!U514,IF($C$8=$E$8,'Datos Generales'!U625,IF($C$8=$F$8,'Datos Generales'!U736))))</f>
        <v/>
      </c>
      <c r="V42" s="83" t="str">
        <f>IF(IF($C$8=$D$8,'Datos Generales'!V514,IF($C$8=$E$8,'Datos Generales'!V625,IF($C$8=$F$8,'Datos Generales'!V736)))=0,"",IF($C$8=$D$8,'Datos Generales'!V514,IF($C$8=$E$8,'Datos Generales'!V625,IF($C$8=$F$8,'Datos Generales'!V736))))</f>
        <v/>
      </c>
      <c r="W42" s="83" t="str">
        <f>IF(IF($C$8=$D$8,'Datos Generales'!W514,IF($C$8=$E$8,'Datos Generales'!W625,IF($C$8=$F$8,'Datos Generales'!W736)))=0,"",IF($C$8=$D$8,'Datos Generales'!W514,IF($C$8=$E$8,'Datos Generales'!W625,IF($C$8=$F$8,'Datos Generales'!W736))))</f>
        <v/>
      </c>
      <c r="X42" s="83" t="str">
        <f>IF(IF($C$8=$D$8,'Datos Generales'!X514,IF($C$8=$E$8,'Datos Generales'!X625,IF($C$8=$F$8,'Datos Generales'!X736)))=0,"",IF($C$8=$D$8,'Datos Generales'!X514,IF($C$8=$E$8,'Datos Generales'!X625,IF($C$8=$F$8,'Datos Generales'!X736))))</f>
        <v/>
      </c>
      <c r="Y42" s="83" t="str">
        <f>IF(IF($C$8=$D$8,'Datos Generales'!Y514,IF($C$8=$E$8,'Datos Generales'!Y625,IF($C$8=$F$8,'Datos Generales'!Y736)))=0,"",IF($C$8=$D$8,'Datos Generales'!Y514,IF($C$8=$E$8,'Datos Generales'!Y625,IF($C$8=$F$8,'Datos Generales'!Y736))))</f>
        <v/>
      </c>
      <c r="Z42" s="83" t="str">
        <f>IF(IF($C$8=$D$8,'Datos Generales'!Z514,IF($C$8=$E$8,'Datos Generales'!Z625,IF($C$8=$F$8,'Datos Generales'!Z736)))=0,"",IF($C$8=$D$8,'Datos Generales'!Z514,IF($C$8=$E$8,'Datos Generales'!Z625,IF($C$8=$F$8,'Datos Generales'!Z736))))</f>
        <v/>
      </c>
      <c r="AA42" s="83" t="str">
        <f>IF(IF($C$8=$D$8,'Datos Generales'!AA514,IF($C$8=$E$8,'Datos Generales'!AA625,IF($C$8=$F$8,'Datos Generales'!AA736)))=0,"",IF($C$8=$D$8,'Datos Generales'!AA514,IF($C$8=$E$8,'Datos Generales'!AA625,IF($C$8=$F$8,'Datos Generales'!AA736))))</f>
        <v/>
      </c>
      <c r="AB42" s="83" t="str">
        <f>IF(IF($C$8=$D$8,'Datos Generales'!AB514,IF($C$8=$E$8,'Datos Generales'!AB625,IF($C$8=$F$8,'Datos Generales'!AB736)))=0,"",IF($C$8=$D$8,'Datos Generales'!AB514,IF($C$8=$E$8,'Datos Generales'!AB625,IF($C$8=$F$8,'Datos Generales'!AB736))))</f>
        <v/>
      </c>
      <c r="AC42" s="83" t="str">
        <f>IF(IF($C$8=$D$8,'Datos Generales'!AC514,IF($C$8=$E$8,'Datos Generales'!AC625,IF($C$8=$F$8,'Datos Generales'!AC736)))=0,"",IF($C$8=$D$8,'Datos Generales'!AC514,IF($C$8=$E$8,'Datos Generales'!AC625,IF($C$8=$F$8,'Datos Generales'!AC736))))</f>
        <v/>
      </c>
      <c r="AD42" s="83" t="str">
        <f>IF(IF($C$8=$D$8,'Datos Generales'!AD514,IF($C$8=$E$8,'Datos Generales'!AD625,IF($C$8=$F$8,'Datos Generales'!AD736)))=0,"",IF($C$8=$D$8,'Datos Generales'!AD514,IF($C$8=$E$8,'Datos Generales'!AD625,IF($C$8=$F$8,'Datos Generales'!AD736))))</f>
        <v/>
      </c>
      <c r="AE42" s="83" t="str">
        <f>IF(IF($C$8=$D$8,'Datos Generales'!AE514,IF($C$8=$E$8,'Datos Generales'!AE625,IF($C$8=$F$8,'Datos Generales'!AE736)))=0,"",IF($C$8=$D$8,'Datos Generales'!AE514,IF($C$8=$E$8,'Datos Generales'!AE625,IF($C$8=$F$8,'Datos Generales'!AE736))))</f>
        <v/>
      </c>
      <c r="AF42" s="83" t="str">
        <f>IF(IF($C$8=$D$8,'Datos Generales'!AF514,IF($C$8=$E$8,'Datos Generales'!AF625,IF($C$8=$F$8,'Datos Generales'!AF736)))=0,"",IF($C$8=$D$8,'Datos Generales'!AF514,IF($C$8=$E$8,'Datos Generales'!AF625,IF($C$8=$F$8,'Datos Generales'!AF736))))</f>
        <v/>
      </c>
      <c r="AG42" s="83" t="str">
        <f>IF(IF($C$8=$D$8,'Datos Generales'!AG514,IF($C$8=$E$8,'Datos Generales'!AG625,IF($C$8=$F$8,'Datos Generales'!AG736)))=0,"",IF($C$8=$D$8,'Datos Generales'!AG514,IF($C$8=$E$8,'Datos Generales'!AG625,IF($C$8=$F$8,'Datos Generales'!AG736))))</f>
        <v/>
      </c>
      <c r="AH42" s="83" t="str">
        <f>IF(IF($C$8=$D$8,'Datos Generales'!AH514,IF($C$8=$E$8,'Datos Generales'!AH625,IF($C$8=$F$8,'Datos Generales'!AH736)))=0,"",IF($C$8=$D$8,'Datos Generales'!AH514,IF($C$8=$E$8,'Datos Generales'!AH625,IF($C$8=$F$8,'Datos Generales'!AH736))))</f>
        <v/>
      </c>
      <c r="AI42" s="83" t="str">
        <f>IF(IF($C$8=$D$8,'Datos Generales'!AI514,IF($C$8=$E$8,'Datos Generales'!AI625,IF($C$8=$F$8,'Datos Generales'!AI736)))=0,"",IF($C$8=$D$8,'Datos Generales'!AI514,IF($C$8=$E$8,'Datos Generales'!AI625,IF($C$8=$F$8,'Datos Generales'!AI736))))</f>
        <v/>
      </c>
      <c r="AJ42" s="83" t="str">
        <f>IF(IF($C$8=$D$8,'Datos Generales'!AJ514,IF($C$8=$E$8,'Datos Generales'!AJ625,IF($C$8=$F$8,'Datos Generales'!AJ736)))=0,"",IF($C$8=$D$8,'Datos Generales'!AJ514,IF($C$8=$E$8,'Datos Generales'!AJ625,IF($C$8=$F$8,'Datos Generales'!AJ736))))</f>
        <v/>
      </c>
      <c r="AK42" s="83" t="str">
        <f>IF(IF($C$8=$D$8,'Datos Generales'!AK514,IF($C$8=$E$8,'Datos Generales'!AK625,IF($C$8=$F$8,'Datos Generales'!AK736)))=0,"",IF($C$8=$D$8,'Datos Generales'!AK514,IF($C$8=$E$8,'Datos Generales'!AK625,IF($C$8=$F$8,'Datos Generales'!AK736))))</f>
        <v/>
      </c>
      <c r="AL42" s="83" t="str">
        <f>IF(IF($C$8=$D$8,'Datos Generales'!AL514,IF($C$8=$E$8,'Datos Generales'!AL625,IF($C$8=$F$8,'Datos Generales'!AL736)))=0,"",IF($C$8=$D$8,'Datos Generales'!AL514,IF($C$8=$E$8,'Datos Generales'!AL625,IF($C$8=$F$8,'Datos Generales'!AL736))))</f>
        <v/>
      </c>
      <c r="AM42" s="83" t="str">
        <f>IF(IF($C$8=$D$8,'Datos Generales'!AM514,IF($C$8=$E$8,'Datos Generales'!AM625,IF($C$8=$F$8,'Datos Generales'!AM736)))=0,"",IF($C$8=$D$8,'Datos Generales'!AM514,IF($C$8=$E$8,'Datos Generales'!AM625,IF($C$8=$F$8,'Datos Generales'!AM736))))</f>
        <v/>
      </c>
      <c r="AN42" s="83" t="str">
        <f>IF(IF($C$8=$D$8,'Datos Generales'!AN514,IF($C$8=$E$8,'Datos Generales'!AN625,IF($C$8=$F$8,'Datos Generales'!AN736)))=0,"",IF($C$8=$D$8,'Datos Generales'!AN514,IF($C$8=$E$8,'Datos Generales'!AN625,IF($C$8=$F$8,'Datos Generales'!AN736))))</f>
        <v/>
      </c>
      <c r="AO42" s="83" t="str">
        <f>IF(IF($C$8=$D$8,'Datos Generales'!AO514,IF($C$8=$E$8,'Datos Generales'!AO625,IF($C$8=$F$8,'Datos Generales'!AO736)))=0,"",IF($C$8=$D$8,'Datos Generales'!AO514,IF($C$8=$E$8,'Datos Generales'!AO625,IF($C$8=$F$8,'Datos Generales'!AO736))))</f>
        <v/>
      </c>
      <c r="AP42" s="83" t="str">
        <f>IF(IF($C$8=$D$8,'Datos Generales'!AP514,IF($C$8=$E$8,'Datos Generales'!AP625,IF($C$8=$F$8,'Datos Generales'!AP736)))=0,"",IF($C$8=$D$8,'Datos Generales'!AP514,IF($C$8=$E$8,'Datos Generales'!AP625,IF($C$8=$F$8,'Datos Generales'!AP736))))</f>
        <v/>
      </c>
      <c r="AQ42" s="83">
        <f>IF(IF($C$8=$D$8,'Datos Generales'!AQ514,IF($C$8=$E$8,'Datos Generales'!AQ625,IF($C$8=$F$8,'Datos Generales'!AQ736)))=0,"",IF($C$8=$D$8,'Datos Generales'!AQ514,IF($C$8=$E$8,'Datos Generales'!AQ625,IF($C$8=$F$8,'Datos Generales'!AQ736))))</f>
        <v>44.272053936249939</v>
      </c>
      <c r="AS42" s="83">
        <f>IF(IF($C$8=$D$8,'Datos Generales'!AS514,IF($C$8=$E$8,'Datos Generales'!AS625,IF($C$8=$F$8,'Datos Generales'!AS736)))=0,"",IF($C$8=$D$8,'Datos Generales'!AS514,IF($C$8=$E$8,'Datos Generales'!AS625,IF($C$8=$F$8,'Datos Generales'!AS736))))</f>
        <v>18.943700848409701</v>
      </c>
      <c r="AT42" s="94">
        <f t="shared" si="0"/>
        <v>25.328353087840238</v>
      </c>
    </row>
    <row r="43" spans="2:46">
      <c r="B43" s="73" t="s">
        <v>326</v>
      </c>
      <c r="C43" s="83">
        <f>IF(IF($C$8=$D$8,'Datos Generales'!C515,IF($C$8=$E$8,'Datos Generales'!C626,IF($C$8=$F$8,'Datos Generales'!C737)))=0,"",IF($C$8=$D$8,'Datos Generales'!C515,IF($C$8=$E$8,'Datos Generales'!C626,IF($C$8=$F$8,'Datos Generales'!C737))))</f>
        <v>38.665961152646894</v>
      </c>
      <c r="D43" s="83" t="str">
        <f>IF(IF($C$8=$D$8,'Datos Generales'!D515,IF($C$8=$E$8,'Datos Generales'!D626,IF($C$8=$F$8,'Datos Generales'!D737)))=0,"",IF($C$8=$D$8,'Datos Generales'!D515,IF($C$8=$E$8,'Datos Generales'!D626,IF($C$8=$F$8,'Datos Generales'!D737))))</f>
        <v/>
      </c>
      <c r="E43" s="83">
        <f>IF(IF($C$8=$D$8,'Datos Generales'!E515,IF($C$8=$E$8,'Datos Generales'!E626,IF($C$8=$F$8,'Datos Generales'!E737)))=0,"",IF($C$8=$D$8,'Datos Generales'!E515,IF($C$8=$E$8,'Datos Generales'!E626,IF($C$8=$F$8,'Datos Generales'!E737))))</f>
        <v>23.196941043212018</v>
      </c>
      <c r="F43" s="83">
        <f>IF(IF($C$8=$D$8,'Datos Generales'!F515,IF($C$8=$E$8,'Datos Generales'!F626,IF($C$8=$F$8,'Datos Generales'!F737)))=0,"",IF($C$8=$D$8,'Datos Generales'!F515,IF($C$8=$E$8,'Datos Generales'!F626,IF($C$8=$F$8,'Datos Generales'!F737))))</f>
        <v>48.620447974346554</v>
      </c>
      <c r="G43" s="83" t="str">
        <f>IF(IF($C$8=$D$8,'Datos Generales'!G515,IF($C$8=$E$8,'Datos Generales'!G626,IF($C$8=$F$8,'Datos Generales'!G737)))=0,"",IF($C$8=$D$8,'Datos Generales'!G515,IF($C$8=$E$8,'Datos Generales'!G626,IF($C$8=$F$8,'Datos Generales'!G737))))</f>
        <v/>
      </c>
      <c r="H43" s="83">
        <f>IF(IF($C$8=$D$8,'Datos Generales'!H515,IF($C$8=$E$8,'Datos Generales'!H626,IF($C$8=$F$8,'Datos Generales'!H737)))=0,"",IF($C$8=$D$8,'Datos Generales'!H515,IF($C$8=$E$8,'Datos Generales'!H626,IF($C$8=$F$8,'Datos Generales'!H737))))</f>
        <v>10.328938538438063</v>
      </c>
      <c r="I43" s="83">
        <f>IF(IF($C$8=$D$8,'Datos Generales'!I515,IF($C$8=$E$8,'Datos Generales'!I626,IF($C$8=$F$8,'Datos Generales'!I737)))=0,"",IF($C$8=$D$8,'Datos Generales'!I515,IF($C$8=$E$8,'Datos Generales'!I626,IF($C$8=$F$8,'Datos Generales'!I737))))</f>
        <v>15.51643537854051</v>
      </c>
      <c r="J43" s="83">
        <f>IF(IF($C$8=$D$8,'Datos Generales'!J515,IF($C$8=$E$8,'Datos Generales'!J626,IF($C$8=$F$8,'Datos Generales'!J737)))=0,"",IF($C$8=$D$8,'Datos Generales'!J515,IF($C$8=$E$8,'Datos Generales'!J626,IF($C$8=$F$8,'Datos Generales'!J737))))</f>
        <v>-0.32471749577867254</v>
      </c>
      <c r="K43" s="83" t="str">
        <f>IF(IF($C$8=$D$8,'Datos Generales'!K515,IF($C$8=$E$8,'Datos Generales'!K626,IF($C$8=$F$8,'Datos Generales'!K737)))=0,"",IF($C$8=$D$8,'Datos Generales'!K515,IF($C$8=$E$8,'Datos Generales'!K626,IF($C$8=$F$8,'Datos Generales'!K737))))</f>
        <v/>
      </c>
      <c r="L43" s="83">
        <f>IF(IF($C$8=$D$8,'Datos Generales'!L515,IF($C$8=$E$8,'Datos Generales'!L626,IF($C$8=$F$8,'Datos Generales'!L737)))=0,"",IF($C$8=$D$8,'Datos Generales'!L515,IF($C$8=$E$8,'Datos Generales'!L626,IF($C$8=$F$8,'Datos Generales'!L737))))</f>
        <v>71.378551044369516</v>
      </c>
      <c r="M43" s="83" t="str">
        <f>IF(IF($C$8=$D$8,'Datos Generales'!M515,IF($C$8=$E$8,'Datos Generales'!M626,IF($C$8=$F$8,'Datos Generales'!M737)))=0,"",IF($C$8=$D$8,'Datos Generales'!M515,IF($C$8=$E$8,'Datos Generales'!M626,IF($C$8=$F$8,'Datos Generales'!M737))))</f>
        <v/>
      </c>
      <c r="N43" s="83" t="str">
        <f>IF(IF($C$8=$D$8,'Datos Generales'!N515,IF($C$8=$E$8,'Datos Generales'!N626,IF($C$8=$F$8,'Datos Generales'!N737)))=0,"",IF($C$8=$D$8,'Datos Generales'!N515,IF($C$8=$E$8,'Datos Generales'!N626,IF($C$8=$F$8,'Datos Generales'!N737))))</f>
        <v/>
      </c>
      <c r="O43" s="83">
        <f>IF(IF($C$8=$D$8,'Datos Generales'!O515,IF($C$8=$E$8,'Datos Generales'!O626,IF($C$8=$F$8,'Datos Generales'!O737)))=0,"",IF($C$8=$D$8,'Datos Generales'!O515,IF($C$8=$E$8,'Datos Generales'!O626,IF($C$8=$F$8,'Datos Generales'!O737))))</f>
        <v>1.2544350989679951</v>
      </c>
      <c r="P43" s="83" t="str">
        <f>IF(IF($C$8=$D$8,'Datos Generales'!P515,IF($C$8=$E$8,'Datos Generales'!P626,IF($C$8=$F$8,'Datos Generales'!P737)))=0,"",IF($C$8=$D$8,'Datos Generales'!P515,IF($C$8=$E$8,'Datos Generales'!P626,IF($C$8=$F$8,'Datos Generales'!P737))))</f>
        <v/>
      </c>
      <c r="Q43" s="83">
        <f>IF(IF($C$8=$D$8,'Datos Generales'!Q515,IF($C$8=$E$8,'Datos Generales'!Q626,IF($C$8=$F$8,'Datos Generales'!Q737)))=0,"",IF($C$8=$D$8,'Datos Generales'!Q515,IF($C$8=$E$8,'Datos Generales'!Q626,IF($C$8=$F$8,'Datos Generales'!Q737))))</f>
        <v>23.554774596518168</v>
      </c>
      <c r="R43" s="83">
        <f>IF(IF($C$8=$D$8,'Datos Generales'!R515,IF($C$8=$E$8,'Datos Generales'!R626,IF($C$8=$F$8,'Datos Generales'!R737)))=0,"",IF($C$8=$D$8,'Datos Generales'!R515,IF($C$8=$E$8,'Datos Generales'!R626,IF($C$8=$F$8,'Datos Generales'!R737))))</f>
        <v>2.6337079950301945</v>
      </c>
      <c r="S43" s="83" t="str">
        <f>IF(IF($C$8=$D$8,'Datos Generales'!S515,IF($C$8=$E$8,'Datos Generales'!S626,IF($C$8=$F$8,'Datos Generales'!S737)))=0,"",IF($C$8=$D$8,'Datos Generales'!S515,IF($C$8=$E$8,'Datos Generales'!S626,IF($C$8=$F$8,'Datos Generales'!S737))))</f>
        <v/>
      </c>
      <c r="T43" s="83">
        <f>IF(IF($C$8=$D$8,'Datos Generales'!T515,IF($C$8=$E$8,'Datos Generales'!T626,IF($C$8=$F$8,'Datos Generales'!T737)))=0,"",IF($C$8=$D$8,'Datos Generales'!T515,IF($C$8=$E$8,'Datos Generales'!T626,IF($C$8=$F$8,'Datos Generales'!T737))))</f>
        <v>42.609529441329741</v>
      </c>
      <c r="U43" s="83" t="str">
        <f>IF(IF($C$8=$D$8,'Datos Generales'!U515,IF($C$8=$E$8,'Datos Generales'!U626,IF($C$8=$F$8,'Datos Generales'!U737)))=0,"",IF($C$8=$D$8,'Datos Generales'!U515,IF($C$8=$E$8,'Datos Generales'!U626,IF($C$8=$F$8,'Datos Generales'!U737))))</f>
        <v/>
      </c>
      <c r="V43" s="83">
        <f>IF(IF($C$8=$D$8,'Datos Generales'!V515,IF($C$8=$E$8,'Datos Generales'!V626,IF($C$8=$F$8,'Datos Generales'!V737)))=0,"",IF($C$8=$D$8,'Datos Generales'!V515,IF($C$8=$E$8,'Datos Generales'!V626,IF($C$8=$F$8,'Datos Generales'!V737))))</f>
        <v>32.788606357583667</v>
      </c>
      <c r="W43" s="83" t="str">
        <f>IF(IF($C$8=$D$8,'Datos Generales'!W515,IF($C$8=$E$8,'Datos Generales'!W626,IF($C$8=$F$8,'Datos Generales'!W737)))=0,"",IF($C$8=$D$8,'Datos Generales'!W515,IF($C$8=$E$8,'Datos Generales'!W626,IF($C$8=$F$8,'Datos Generales'!W737))))</f>
        <v/>
      </c>
      <c r="X43" s="83">
        <f>IF(IF($C$8=$D$8,'Datos Generales'!X515,IF($C$8=$E$8,'Datos Generales'!X626,IF($C$8=$F$8,'Datos Generales'!X737)))=0,"",IF($C$8=$D$8,'Datos Generales'!X515,IF($C$8=$E$8,'Datos Generales'!X626,IF($C$8=$F$8,'Datos Generales'!X737))))</f>
        <v>110.38923943808263</v>
      </c>
      <c r="Y43" s="83">
        <f>IF(IF($C$8=$D$8,'Datos Generales'!Y515,IF($C$8=$E$8,'Datos Generales'!Y626,IF($C$8=$F$8,'Datos Generales'!Y737)))=0,"",IF($C$8=$D$8,'Datos Generales'!Y515,IF($C$8=$E$8,'Datos Generales'!Y626,IF($C$8=$F$8,'Datos Generales'!Y737))))</f>
        <v>67.283046871010981</v>
      </c>
      <c r="Z43" s="83" t="str">
        <f>IF(IF($C$8=$D$8,'Datos Generales'!Z515,IF($C$8=$E$8,'Datos Generales'!Z626,IF($C$8=$F$8,'Datos Generales'!Z737)))=0,"",IF($C$8=$D$8,'Datos Generales'!Z515,IF($C$8=$E$8,'Datos Generales'!Z626,IF($C$8=$F$8,'Datos Generales'!Z737))))</f>
        <v/>
      </c>
      <c r="AA43" s="83">
        <f>IF(IF($C$8=$D$8,'Datos Generales'!AA515,IF($C$8=$E$8,'Datos Generales'!AA626,IF($C$8=$F$8,'Datos Generales'!AA737)))=0,"",IF($C$8=$D$8,'Datos Generales'!AA515,IF($C$8=$E$8,'Datos Generales'!AA626,IF($C$8=$F$8,'Datos Generales'!AA737))))</f>
        <v>0.63942249199032075</v>
      </c>
      <c r="AB43" s="83">
        <f>IF(IF($C$8=$D$8,'Datos Generales'!AB515,IF($C$8=$E$8,'Datos Generales'!AB626,IF($C$8=$F$8,'Datos Generales'!AB737)))=0,"",IF($C$8=$D$8,'Datos Generales'!AB515,IF($C$8=$E$8,'Datos Generales'!AB626,IF($C$8=$F$8,'Datos Generales'!AB737))))</f>
        <v>25.349281193375141</v>
      </c>
      <c r="AC43" s="83">
        <f>IF(IF($C$8=$D$8,'Datos Generales'!AC515,IF($C$8=$E$8,'Datos Generales'!AC626,IF($C$8=$F$8,'Datos Generales'!AC737)))=0,"",IF($C$8=$D$8,'Datos Generales'!AC515,IF($C$8=$E$8,'Datos Generales'!AC626,IF($C$8=$F$8,'Datos Generales'!AC737))))</f>
        <v>5.3977486779863799</v>
      </c>
      <c r="AD43" s="83">
        <f>IF(IF($C$8=$D$8,'Datos Generales'!AD515,IF($C$8=$E$8,'Datos Generales'!AD626,IF($C$8=$F$8,'Datos Generales'!AD737)))=0,"",IF($C$8=$D$8,'Datos Generales'!AD515,IF($C$8=$E$8,'Datos Generales'!AD626,IF($C$8=$F$8,'Datos Generales'!AD737))))</f>
        <v>22.47155633048224</v>
      </c>
      <c r="AE43" s="83" t="str">
        <f>IF(IF($C$8=$D$8,'Datos Generales'!AE515,IF($C$8=$E$8,'Datos Generales'!AE626,IF($C$8=$F$8,'Datos Generales'!AE737)))=0,"",IF($C$8=$D$8,'Datos Generales'!AE515,IF($C$8=$E$8,'Datos Generales'!AE626,IF($C$8=$F$8,'Datos Generales'!AE737))))</f>
        <v/>
      </c>
      <c r="AF43" s="83" t="str">
        <f>IF(IF($C$8=$D$8,'Datos Generales'!AF515,IF($C$8=$E$8,'Datos Generales'!AF626,IF($C$8=$F$8,'Datos Generales'!AF737)))=0,"",IF($C$8=$D$8,'Datos Generales'!AF515,IF($C$8=$E$8,'Datos Generales'!AF626,IF($C$8=$F$8,'Datos Generales'!AF737))))</f>
        <v/>
      </c>
      <c r="AG43" s="83" t="str">
        <f>IF(IF($C$8=$D$8,'Datos Generales'!AG515,IF($C$8=$E$8,'Datos Generales'!AG626,IF($C$8=$F$8,'Datos Generales'!AG737)))=0,"",IF($C$8=$D$8,'Datos Generales'!AG515,IF($C$8=$E$8,'Datos Generales'!AG626,IF($C$8=$F$8,'Datos Generales'!AG737))))</f>
        <v/>
      </c>
      <c r="AH43" s="83" t="str">
        <f>IF(IF($C$8=$D$8,'Datos Generales'!AH515,IF($C$8=$E$8,'Datos Generales'!AH626,IF($C$8=$F$8,'Datos Generales'!AH737)))=0,"",IF($C$8=$D$8,'Datos Generales'!AH515,IF($C$8=$E$8,'Datos Generales'!AH626,IF($C$8=$F$8,'Datos Generales'!AH737))))</f>
        <v/>
      </c>
      <c r="AI43" s="83" t="str">
        <f>IF(IF($C$8=$D$8,'Datos Generales'!AI515,IF($C$8=$E$8,'Datos Generales'!AI626,IF($C$8=$F$8,'Datos Generales'!AI737)))=0,"",IF($C$8=$D$8,'Datos Generales'!AI515,IF($C$8=$E$8,'Datos Generales'!AI626,IF($C$8=$F$8,'Datos Generales'!AI737))))</f>
        <v/>
      </c>
      <c r="AJ43" s="83" t="str">
        <f>IF(IF($C$8=$D$8,'Datos Generales'!AJ515,IF($C$8=$E$8,'Datos Generales'!AJ626,IF($C$8=$F$8,'Datos Generales'!AJ737)))=0,"",IF($C$8=$D$8,'Datos Generales'!AJ515,IF($C$8=$E$8,'Datos Generales'!AJ626,IF($C$8=$F$8,'Datos Generales'!AJ737))))</f>
        <v/>
      </c>
      <c r="AK43" s="83" t="str">
        <f>IF(IF($C$8=$D$8,'Datos Generales'!AK515,IF($C$8=$E$8,'Datos Generales'!AK626,IF($C$8=$F$8,'Datos Generales'!AK737)))=0,"",IF($C$8=$D$8,'Datos Generales'!AK515,IF($C$8=$E$8,'Datos Generales'!AK626,IF($C$8=$F$8,'Datos Generales'!AK737))))</f>
        <v/>
      </c>
      <c r="AL43" s="83" t="str">
        <f>IF(IF($C$8=$D$8,'Datos Generales'!AL515,IF($C$8=$E$8,'Datos Generales'!AL626,IF($C$8=$F$8,'Datos Generales'!AL737)))=0,"",IF($C$8=$D$8,'Datos Generales'!AL515,IF($C$8=$E$8,'Datos Generales'!AL626,IF($C$8=$F$8,'Datos Generales'!AL737))))</f>
        <v/>
      </c>
      <c r="AM43" s="83" t="str">
        <f>IF(IF($C$8=$D$8,'Datos Generales'!AM515,IF($C$8=$E$8,'Datos Generales'!AM626,IF($C$8=$F$8,'Datos Generales'!AM737)))=0,"",IF($C$8=$D$8,'Datos Generales'!AM515,IF($C$8=$E$8,'Datos Generales'!AM626,IF($C$8=$F$8,'Datos Generales'!AM737))))</f>
        <v/>
      </c>
      <c r="AN43" s="83" t="str">
        <f>IF(IF($C$8=$D$8,'Datos Generales'!AN515,IF($C$8=$E$8,'Datos Generales'!AN626,IF($C$8=$F$8,'Datos Generales'!AN737)))=0,"",IF($C$8=$D$8,'Datos Generales'!AN515,IF($C$8=$E$8,'Datos Generales'!AN626,IF($C$8=$F$8,'Datos Generales'!AN737))))</f>
        <v/>
      </c>
      <c r="AO43" s="83" t="str">
        <f>IF(IF($C$8=$D$8,'Datos Generales'!AO515,IF($C$8=$E$8,'Datos Generales'!AO626,IF($C$8=$F$8,'Datos Generales'!AO737)))=0,"",IF($C$8=$D$8,'Datos Generales'!AO515,IF($C$8=$E$8,'Datos Generales'!AO626,IF($C$8=$F$8,'Datos Generales'!AO737))))</f>
        <v/>
      </c>
      <c r="AP43" s="83" t="str">
        <f>IF(IF($C$8=$D$8,'Datos Generales'!AP515,IF($C$8=$E$8,'Datos Generales'!AP626,IF($C$8=$F$8,'Datos Generales'!AP737)))=0,"",IF($C$8=$D$8,'Datos Generales'!AP515,IF($C$8=$E$8,'Datos Generales'!AP626,IF($C$8=$F$8,'Datos Generales'!AP737))))</f>
        <v/>
      </c>
      <c r="AQ43" s="83">
        <f>IF(IF($C$8=$D$8,'Datos Generales'!AQ515,IF($C$8=$E$8,'Datos Generales'!AQ626,IF($C$8=$F$8,'Datos Generales'!AQ737)))=0,"",IF($C$8=$D$8,'Datos Generales'!AQ515,IF($C$8=$E$8,'Datos Generales'!AQ626,IF($C$8=$F$8,'Datos Generales'!AQ737))))</f>
        <v>32.305326737682492</v>
      </c>
      <c r="AS43" s="83">
        <f>IF(IF($C$8=$D$8,'Datos Generales'!AS515,IF($C$8=$E$8,'Datos Generales'!AS626,IF($C$8=$F$8,'Datos Generales'!AS737)))=0,"",IF($C$8=$D$8,'Datos Generales'!AS515,IF($C$8=$E$8,'Datos Generales'!AS626,IF($C$8=$F$8,'Datos Generales'!AS737))))</f>
        <v>35.377488782707502</v>
      </c>
      <c r="AT43" s="94">
        <f t="shared" si="0"/>
        <v>-3.07216204502501</v>
      </c>
    </row>
    <row r="44" spans="2:46">
      <c r="B44" s="76" t="s">
        <v>327</v>
      </c>
      <c r="C44" s="84">
        <f>IF(IF($C$8=$D$8,'Datos Generales'!C516,IF($C$8=$E$8,'Datos Generales'!C627,IF($C$8=$F$8,'Datos Generales'!C738)))=0,"",IF($C$8=$D$8,'Datos Generales'!C516,IF($C$8=$E$8,'Datos Generales'!C627,IF($C$8=$F$8,'Datos Generales'!C738))))</f>
        <v>96.909598051426471</v>
      </c>
      <c r="D44" s="84" t="str">
        <f>IF(IF($C$8=$D$8,'Datos Generales'!D516,IF($C$8=$E$8,'Datos Generales'!D627,IF($C$8=$F$8,'Datos Generales'!D738)))=0,"",IF($C$8=$D$8,'Datos Generales'!D516,IF($C$8=$E$8,'Datos Generales'!D627,IF($C$8=$F$8,'Datos Generales'!D738))))</f>
        <v/>
      </c>
      <c r="E44" s="84">
        <f>IF(IF($C$8=$D$8,'Datos Generales'!E516,IF($C$8=$E$8,'Datos Generales'!E627,IF($C$8=$F$8,'Datos Generales'!E738)))=0,"",IF($C$8=$D$8,'Datos Generales'!E516,IF($C$8=$E$8,'Datos Generales'!E627,IF($C$8=$F$8,'Datos Generales'!E738))))</f>
        <v>50.724106347092693</v>
      </c>
      <c r="F44" s="84">
        <f>IF(IF($C$8=$D$8,'Datos Generales'!F516,IF($C$8=$E$8,'Datos Generales'!F627,IF($C$8=$F$8,'Datos Generales'!F738)))=0,"",IF($C$8=$D$8,'Datos Generales'!F516,IF($C$8=$E$8,'Datos Generales'!F627,IF($C$8=$F$8,'Datos Generales'!F738))))</f>
        <v>24.684993358784364</v>
      </c>
      <c r="G44" s="84">
        <f>IF(IF($C$8=$D$8,'Datos Generales'!G516,IF($C$8=$E$8,'Datos Generales'!G627,IF($C$8=$F$8,'Datos Generales'!G738)))=0,"",IF($C$8=$D$8,'Datos Generales'!G516,IF($C$8=$E$8,'Datos Generales'!G627,IF($C$8=$F$8,'Datos Generales'!G738))))</f>
        <v>21.321660973973163</v>
      </c>
      <c r="H44" s="84">
        <f>IF(IF($C$8=$D$8,'Datos Generales'!H516,IF($C$8=$E$8,'Datos Generales'!H627,IF($C$8=$F$8,'Datos Generales'!H738)))=0,"",IF($C$8=$D$8,'Datos Generales'!H516,IF($C$8=$E$8,'Datos Generales'!H627,IF($C$8=$F$8,'Datos Generales'!H738))))</f>
        <v>25.188847886119643</v>
      </c>
      <c r="I44" s="84">
        <f>IF(IF($C$8=$D$8,'Datos Generales'!I516,IF($C$8=$E$8,'Datos Generales'!I627,IF($C$8=$F$8,'Datos Generales'!I738)))=0,"",IF($C$8=$D$8,'Datos Generales'!I516,IF($C$8=$E$8,'Datos Generales'!I627,IF($C$8=$F$8,'Datos Generales'!I738))))</f>
        <v>83.602871023698398</v>
      </c>
      <c r="J44" s="84">
        <f>IF(IF($C$8=$D$8,'Datos Generales'!J516,IF($C$8=$E$8,'Datos Generales'!J627,IF($C$8=$F$8,'Datos Generales'!J738)))=0,"",IF($C$8=$D$8,'Datos Generales'!J516,IF($C$8=$E$8,'Datos Generales'!J627,IF($C$8=$F$8,'Datos Generales'!J738))))</f>
        <v>120.36123840350758</v>
      </c>
      <c r="K44" s="84">
        <f>IF(IF($C$8=$D$8,'Datos Generales'!K516,IF($C$8=$E$8,'Datos Generales'!K627,IF($C$8=$F$8,'Datos Generales'!K738)))=0,"",IF($C$8=$D$8,'Datos Generales'!K516,IF($C$8=$E$8,'Datos Generales'!K627,IF($C$8=$F$8,'Datos Generales'!K738))))</f>
        <v>33.197024314527276</v>
      </c>
      <c r="L44" s="84">
        <f>IF(IF($C$8=$D$8,'Datos Generales'!L516,IF($C$8=$E$8,'Datos Generales'!L627,IF($C$8=$F$8,'Datos Generales'!L738)))=0,"",IF($C$8=$D$8,'Datos Generales'!L516,IF($C$8=$E$8,'Datos Generales'!L627,IF($C$8=$F$8,'Datos Generales'!L738))))</f>
        <v>28.095900165918369</v>
      </c>
      <c r="M44" s="84">
        <f>IF(IF($C$8=$D$8,'Datos Generales'!M516,IF($C$8=$E$8,'Datos Generales'!M627,IF($C$8=$F$8,'Datos Generales'!M738)))=0,"",IF($C$8=$D$8,'Datos Generales'!M516,IF($C$8=$E$8,'Datos Generales'!M627,IF($C$8=$F$8,'Datos Generales'!M738))))</f>
        <v>38.384069768034003</v>
      </c>
      <c r="N44" s="84">
        <f>IF(IF($C$8=$D$8,'Datos Generales'!N516,IF($C$8=$E$8,'Datos Generales'!N627,IF($C$8=$F$8,'Datos Generales'!N738)))=0,"",IF($C$8=$D$8,'Datos Generales'!N516,IF($C$8=$E$8,'Datos Generales'!N627,IF($C$8=$F$8,'Datos Generales'!N738))))</f>
        <v>33.186363909653885</v>
      </c>
      <c r="O44" s="84">
        <f>IF(IF($C$8=$D$8,'Datos Generales'!O516,IF($C$8=$E$8,'Datos Generales'!O627,IF($C$8=$F$8,'Datos Generales'!O738)))=0,"",IF($C$8=$D$8,'Datos Generales'!O516,IF($C$8=$E$8,'Datos Generales'!O627,IF($C$8=$F$8,'Datos Generales'!O738))))</f>
        <v>1.2544350989679951</v>
      </c>
      <c r="P44" s="84">
        <f>IF(IF($C$8=$D$8,'Datos Generales'!P516,IF($C$8=$E$8,'Datos Generales'!P627,IF($C$8=$F$8,'Datos Generales'!P738)))=0,"",IF($C$8=$D$8,'Datos Generales'!P516,IF($C$8=$E$8,'Datos Generales'!P627,IF($C$8=$F$8,'Datos Generales'!P738))))</f>
        <v>50.471020873418084</v>
      </c>
      <c r="Q44" s="84">
        <f>IF(IF($C$8=$D$8,'Datos Generales'!Q516,IF($C$8=$E$8,'Datos Generales'!Q627,IF($C$8=$F$8,'Datos Generales'!Q738)))=0,"",IF($C$8=$D$8,'Datos Generales'!Q516,IF($C$8=$E$8,'Datos Generales'!Q627,IF($C$8=$F$8,'Datos Generales'!Q738))))</f>
        <v>20.206872827775999</v>
      </c>
      <c r="R44" s="84">
        <f>IF(IF($C$8=$D$8,'Datos Generales'!R516,IF($C$8=$E$8,'Datos Generales'!R627,IF($C$8=$F$8,'Datos Generales'!R738)))=0,"",IF($C$8=$D$8,'Datos Generales'!R516,IF($C$8=$E$8,'Datos Generales'!R627,IF($C$8=$F$8,'Datos Generales'!R738))))</f>
        <v>38.603467363523677</v>
      </c>
      <c r="S44" s="84">
        <f>IF(IF($C$8=$D$8,'Datos Generales'!S516,IF($C$8=$E$8,'Datos Generales'!S627,IF($C$8=$F$8,'Datos Generales'!S738)))=0,"",IF($C$8=$D$8,'Datos Generales'!S516,IF($C$8=$E$8,'Datos Generales'!S627,IF($C$8=$F$8,'Datos Generales'!S738))))</f>
        <v>52.766643534028915</v>
      </c>
      <c r="T44" s="84">
        <f>IF(IF($C$8=$D$8,'Datos Generales'!T516,IF($C$8=$E$8,'Datos Generales'!T627,IF($C$8=$F$8,'Datos Generales'!T738)))=0,"",IF($C$8=$D$8,'Datos Generales'!T516,IF($C$8=$E$8,'Datos Generales'!T627,IF($C$8=$F$8,'Datos Generales'!T738))))</f>
        <v>53.480497811820356</v>
      </c>
      <c r="U44" s="84">
        <f>IF(IF($C$8=$D$8,'Datos Generales'!U516,IF($C$8=$E$8,'Datos Generales'!U627,IF($C$8=$F$8,'Datos Generales'!U738)))=0,"",IF($C$8=$D$8,'Datos Generales'!U516,IF($C$8=$E$8,'Datos Generales'!U627,IF($C$8=$F$8,'Datos Generales'!U738))))</f>
        <v>16.00188801683279</v>
      </c>
      <c r="V44" s="84">
        <f>IF(IF($C$8=$D$8,'Datos Generales'!V516,IF($C$8=$E$8,'Datos Generales'!V627,IF($C$8=$F$8,'Datos Generales'!V738)))=0,"",IF($C$8=$D$8,'Datos Generales'!V516,IF($C$8=$E$8,'Datos Generales'!V627,IF($C$8=$F$8,'Datos Generales'!V738))))</f>
        <v>66.594463348994111</v>
      </c>
      <c r="W44" s="84">
        <f>IF(IF($C$8=$D$8,'Datos Generales'!W516,IF($C$8=$E$8,'Datos Generales'!W627,IF($C$8=$F$8,'Datos Generales'!W738)))=0,"",IF($C$8=$D$8,'Datos Generales'!W516,IF($C$8=$E$8,'Datos Generales'!W627,IF($C$8=$F$8,'Datos Generales'!W738))))</f>
        <v>-12.096644578472581</v>
      </c>
      <c r="X44" s="84">
        <f>IF(IF($C$8=$D$8,'Datos Generales'!X516,IF($C$8=$E$8,'Datos Generales'!X627,IF($C$8=$F$8,'Datos Generales'!X738)))=0,"",IF($C$8=$D$8,'Datos Generales'!X516,IF($C$8=$E$8,'Datos Generales'!X627,IF($C$8=$F$8,'Datos Generales'!X738))))</f>
        <v>18.022875148903356</v>
      </c>
      <c r="Y44" s="84">
        <f>IF(IF($C$8=$D$8,'Datos Generales'!Y516,IF($C$8=$E$8,'Datos Generales'!Y627,IF($C$8=$F$8,'Datos Generales'!Y738)))=0,"",IF($C$8=$D$8,'Datos Generales'!Y516,IF($C$8=$E$8,'Datos Generales'!Y627,IF($C$8=$F$8,'Datos Generales'!Y738))))</f>
        <v>68.691259592022419</v>
      </c>
      <c r="Z44" s="84">
        <f>IF(IF($C$8=$D$8,'Datos Generales'!Z516,IF($C$8=$E$8,'Datos Generales'!Z627,IF($C$8=$F$8,'Datos Generales'!Z738)))=0,"",IF($C$8=$D$8,'Datos Generales'!Z516,IF($C$8=$E$8,'Datos Generales'!Z627,IF($C$8=$F$8,'Datos Generales'!Z738))))</f>
        <v>156.9578040537512</v>
      </c>
      <c r="AA44" s="84">
        <f>IF(IF($C$8=$D$8,'Datos Generales'!AA516,IF($C$8=$E$8,'Datos Generales'!AA627,IF($C$8=$F$8,'Datos Generales'!AA738)))=0,"",IF($C$8=$D$8,'Datos Generales'!AA516,IF($C$8=$E$8,'Datos Generales'!AA627,IF($C$8=$F$8,'Datos Generales'!AA738))))</f>
        <v>70.204063418287532</v>
      </c>
      <c r="AB44" s="84">
        <f>IF(IF($C$8=$D$8,'Datos Generales'!AB516,IF($C$8=$E$8,'Datos Generales'!AB627,IF($C$8=$F$8,'Datos Generales'!AB738)))=0,"",IF($C$8=$D$8,'Datos Generales'!AB516,IF($C$8=$E$8,'Datos Generales'!AB627,IF($C$8=$F$8,'Datos Generales'!AB738))))</f>
        <v>79.002107436634844</v>
      </c>
      <c r="AC44" s="84">
        <f>IF(IF($C$8=$D$8,'Datos Generales'!AC516,IF($C$8=$E$8,'Datos Generales'!AC627,IF($C$8=$F$8,'Datos Generales'!AC738)))=0,"",IF($C$8=$D$8,'Datos Generales'!AC516,IF($C$8=$E$8,'Datos Generales'!AC627,IF($C$8=$F$8,'Datos Generales'!AC738))))</f>
        <v>178.03649346612235</v>
      </c>
      <c r="AD44" s="84">
        <f>IF(IF($C$8=$D$8,'Datos Generales'!AD516,IF($C$8=$E$8,'Datos Generales'!AD627,IF($C$8=$F$8,'Datos Generales'!AD738)))=0,"",IF($C$8=$D$8,'Datos Generales'!AD516,IF($C$8=$E$8,'Datos Generales'!AD627,IF($C$8=$F$8,'Datos Generales'!AD738))))</f>
        <v>19.297649960895466</v>
      </c>
      <c r="AE44" s="84" t="str">
        <f>IF(IF($C$8=$D$8,'Datos Generales'!AE516,IF($C$8=$E$8,'Datos Generales'!AE627,IF($C$8=$F$8,'Datos Generales'!AE738)))=0,"",IF($C$8=$D$8,'Datos Generales'!AE516,IF($C$8=$E$8,'Datos Generales'!AE627,IF($C$8=$F$8,'Datos Generales'!AE738))))</f>
        <v/>
      </c>
      <c r="AF44" s="84" t="str">
        <f>IF(IF($C$8=$D$8,'Datos Generales'!AF516,IF($C$8=$E$8,'Datos Generales'!AF627,IF($C$8=$F$8,'Datos Generales'!AF738)))=0,"",IF($C$8=$D$8,'Datos Generales'!AF516,IF($C$8=$E$8,'Datos Generales'!AF627,IF($C$8=$F$8,'Datos Generales'!AF738))))</f>
        <v/>
      </c>
      <c r="AG44" s="84" t="str">
        <f>IF(IF($C$8=$D$8,'Datos Generales'!AG516,IF($C$8=$E$8,'Datos Generales'!AG627,IF($C$8=$F$8,'Datos Generales'!AG738)))=0,"",IF($C$8=$D$8,'Datos Generales'!AG516,IF($C$8=$E$8,'Datos Generales'!AG627,IF($C$8=$F$8,'Datos Generales'!AG738))))</f>
        <v/>
      </c>
      <c r="AH44" s="84" t="str">
        <f>IF(IF($C$8=$D$8,'Datos Generales'!AH516,IF($C$8=$E$8,'Datos Generales'!AH627,IF($C$8=$F$8,'Datos Generales'!AH738)))=0,"",IF($C$8=$D$8,'Datos Generales'!AH516,IF($C$8=$E$8,'Datos Generales'!AH627,IF($C$8=$F$8,'Datos Generales'!AH738))))</f>
        <v/>
      </c>
      <c r="AI44" s="84" t="str">
        <f>IF(IF($C$8=$D$8,'Datos Generales'!AI516,IF($C$8=$E$8,'Datos Generales'!AI627,IF($C$8=$F$8,'Datos Generales'!AI738)))=0,"",IF($C$8=$D$8,'Datos Generales'!AI516,IF($C$8=$E$8,'Datos Generales'!AI627,IF($C$8=$F$8,'Datos Generales'!AI738))))</f>
        <v/>
      </c>
      <c r="AJ44" s="84" t="str">
        <f>IF(IF($C$8=$D$8,'Datos Generales'!AJ516,IF($C$8=$E$8,'Datos Generales'!AJ627,IF($C$8=$F$8,'Datos Generales'!AJ738)))=0,"",IF($C$8=$D$8,'Datos Generales'!AJ516,IF($C$8=$E$8,'Datos Generales'!AJ627,IF($C$8=$F$8,'Datos Generales'!AJ738))))</f>
        <v/>
      </c>
      <c r="AK44" s="84" t="str">
        <f>IF(IF($C$8=$D$8,'Datos Generales'!AK516,IF($C$8=$E$8,'Datos Generales'!AK627,IF($C$8=$F$8,'Datos Generales'!AK738)))=0,"",IF($C$8=$D$8,'Datos Generales'!AK516,IF($C$8=$E$8,'Datos Generales'!AK627,IF($C$8=$F$8,'Datos Generales'!AK738))))</f>
        <v/>
      </c>
      <c r="AL44" s="84" t="str">
        <f>IF(IF($C$8=$D$8,'Datos Generales'!AL516,IF($C$8=$E$8,'Datos Generales'!AL627,IF($C$8=$F$8,'Datos Generales'!AL738)))=0,"",IF($C$8=$D$8,'Datos Generales'!AL516,IF($C$8=$E$8,'Datos Generales'!AL627,IF($C$8=$F$8,'Datos Generales'!AL738))))</f>
        <v/>
      </c>
      <c r="AM44" s="84" t="str">
        <f>IF(IF($C$8=$D$8,'Datos Generales'!AM516,IF($C$8=$E$8,'Datos Generales'!AM627,IF($C$8=$F$8,'Datos Generales'!AM738)))=0,"",IF($C$8=$D$8,'Datos Generales'!AM516,IF($C$8=$E$8,'Datos Generales'!AM627,IF($C$8=$F$8,'Datos Generales'!AM738))))</f>
        <v/>
      </c>
      <c r="AN44" s="84" t="str">
        <f>IF(IF($C$8=$D$8,'Datos Generales'!AN516,IF($C$8=$E$8,'Datos Generales'!AN627,IF($C$8=$F$8,'Datos Generales'!AN738)))=0,"",IF($C$8=$D$8,'Datos Generales'!AN516,IF($C$8=$E$8,'Datos Generales'!AN627,IF($C$8=$F$8,'Datos Generales'!AN738))))</f>
        <v/>
      </c>
      <c r="AO44" s="84" t="str">
        <f>IF(IF($C$8=$D$8,'Datos Generales'!AO516,IF($C$8=$E$8,'Datos Generales'!AO627,IF($C$8=$F$8,'Datos Generales'!AO738)))=0,"",IF($C$8=$D$8,'Datos Generales'!AO516,IF($C$8=$E$8,'Datos Generales'!AO627,IF($C$8=$F$8,'Datos Generales'!AO738))))</f>
        <v/>
      </c>
      <c r="AP44" s="84" t="str">
        <f>IF(IF($C$8=$D$8,'Datos Generales'!AP516,IF($C$8=$E$8,'Datos Generales'!AP627,IF($C$8=$F$8,'Datos Generales'!AP738)))=0,"",IF($C$8=$D$8,'Datos Generales'!AP516,IF($C$8=$E$8,'Datos Generales'!AP627,IF($C$8=$F$8,'Datos Generales'!AP738))))</f>
        <v/>
      </c>
      <c r="AQ44" s="84">
        <f>IF(IF($C$8=$D$8,'Datos Generales'!AQ516,IF($C$8=$E$8,'Datos Generales'!AQ627,IF($C$8=$F$8,'Datos Generales'!AQ738)))=0,"",IF($C$8=$D$8,'Datos Generales'!AQ516,IF($C$8=$E$8,'Datos Generales'!AQ627,IF($C$8=$F$8,'Datos Generales'!AQ738))))</f>
        <v>57.25250002069636</v>
      </c>
      <c r="AS44" s="84">
        <f>IF(IF($C$8=$D$8,'Datos Generales'!AS516,IF($C$8=$E$8,'Datos Generales'!AS627,IF($C$8=$F$8,'Datos Generales'!AS738)))=0,"",IF($C$8=$D$8,'Datos Generales'!AS516,IF($C$8=$E$8,'Datos Generales'!AS627,IF($C$8=$F$8,'Datos Generales'!AS738))))</f>
        <v>35.8375887160785</v>
      </c>
      <c r="AT44" s="95">
        <f t="shared" si="0"/>
        <v>21.41491130461786</v>
      </c>
    </row>
    <row r="46" spans="2:46" hidden="1">
      <c r="B46" s="49" t="s">
        <v>101</v>
      </c>
      <c r="C46" s="50">
        <f>INDEX(Benchmark!$D$9:$D$48,COLUMNS(Benchmark!$D$9:D48),)</f>
        <v>1</v>
      </c>
      <c r="D46" s="50">
        <f>INDEX(Benchmark!$D$9:$D$48,COLUMNS(Benchmark!$D$9:E48),)</f>
        <v>1</v>
      </c>
      <c r="E46" s="50">
        <f>INDEX(Benchmark!$D$9:$D$48,COLUMNS(Benchmark!$D$9:F48),)</f>
        <v>1</v>
      </c>
      <c r="F46" s="50">
        <f>INDEX(Benchmark!$D$9:$D$48,COLUMNS(Benchmark!$D$9:G48),)</f>
        <v>1</v>
      </c>
      <c r="G46" s="50">
        <f>INDEX(Benchmark!$D$9:$D$48,COLUMNS(Benchmark!$D$9:H48),)</f>
        <v>1</v>
      </c>
      <c r="H46" s="50">
        <f>INDEX(Benchmark!$D$9:$D$48,COLUMNS(Benchmark!$D$9:I48),)</f>
        <v>1</v>
      </c>
      <c r="I46" s="50">
        <f>INDEX(Benchmark!$D$9:$D$48,COLUMNS(Benchmark!$D$9:J48),)</f>
        <v>1</v>
      </c>
      <c r="J46" s="50">
        <f>INDEX(Benchmark!$D$9:$D$48,COLUMNS(Benchmark!$D$9:K48),)</f>
        <v>1</v>
      </c>
      <c r="K46" s="50">
        <f>INDEX(Benchmark!$D$9:$D$48,COLUMNS(Benchmark!$D$9:L48),)</f>
        <v>1</v>
      </c>
      <c r="L46" s="50">
        <f>INDEX(Benchmark!$D$9:$D$48,COLUMNS(Benchmark!$D$9:M48),)</f>
        <v>1</v>
      </c>
      <c r="M46" s="50">
        <f>INDEX(Benchmark!$D$9:$D$48,COLUMNS(Benchmark!$D$9:N48),)</f>
        <v>1</v>
      </c>
      <c r="N46" s="50">
        <f>INDEX(Benchmark!$D$9:$D$48,COLUMNS(Benchmark!$D$9:O48),)</f>
        <v>1</v>
      </c>
      <c r="O46" s="50">
        <f>INDEX(Benchmark!$D$9:$D$48,COLUMNS(Benchmark!$D$9:P48),)</f>
        <v>1</v>
      </c>
      <c r="P46" s="50">
        <f>INDEX(Benchmark!$D$9:$D$48,COLUMNS(Benchmark!$D$9:Q48),)</f>
        <v>1</v>
      </c>
      <c r="Q46" s="50">
        <f>INDEX(Benchmark!$D$9:$D$48,COLUMNS(Benchmark!$D$9:R48),)</f>
        <v>1</v>
      </c>
      <c r="R46" s="50">
        <f>INDEX(Benchmark!$D$9:$D$48,COLUMNS(Benchmark!$D$9:S48),)</f>
        <v>1</v>
      </c>
      <c r="S46" s="50">
        <f>INDEX(Benchmark!$D$9:$D$48,COLUMNS(Benchmark!$D$9:T48),)</f>
        <v>1</v>
      </c>
      <c r="T46" s="50">
        <f>INDEX(Benchmark!$D$9:$D$48,COLUMNS(Benchmark!$D$9:U48),)</f>
        <v>1</v>
      </c>
      <c r="U46" s="50">
        <f>INDEX(Benchmark!$D$9:$D$48,COLUMNS(Benchmark!$D$9:V48),)</f>
        <v>1</v>
      </c>
      <c r="V46" s="50">
        <f>INDEX(Benchmark!$D$9:$D$48,COLUMNS(Benchmark!$D$9:W48),)</f>
        <v>1</v>
      </c>
      <c r="W46" s="50">
        <f>INDEX(Benchmark!$D$9:$D$48,COLUMNS(Benchmark!$D$9:X48),)</f>
        <v>1</v>
      </c>
      <c r="X46" s="50">
        <f>INDEX(Benchmark!$D$9:$D$48,COLUMNS(Benchmark!$D$9:Y48),)</f>
        <v>1</v>
      </c>
      <c r="Y46" s="50">
        <f>INDEX(Benchmark!$D$9:$D$48,COLUMNS(Benchmark!$D$9:Z48),)</f>
        <v>1</v>
      </c>
      <c r="Z46" s="50">
        <f>INDEX(Benchmark!$D$9:$D$48,COLUMNS(Benchmark!$D$9:AA48),)</f>
        <v>1</v>
      </c>
      <c r="AA46" s="50">
        <f>INDEX(Benchmark!$D$9:$D$48,COLUMNS(Benchmark!$D$9:AB48),)</f>
        <v>1</v>
      </c>
      <c r="AB46" s="50">
        <f>INDEX(Benchmark!$D$9:$D$48,COLUMNS(Benchmark!$D$9:AC48),)</f>
        <v>1</v>
      </c>
      <c r="AC46" s="50">
        <f>INDEX(Benchmark!$D$9:$D$48,COLUMNS(Benchmark!$D$9:AD48),)</f>
        <v>1</v>
      </c>
      <c r="AD46" s="50">
        <f>INDEX(Benchmark!$D$9:$D$48,COLUMNS(Benchmark!$D$9:AE48),)</f>
        <v>1</v>
      </c>
      <c r="AE46" s="50">
        <f>INDEX(Benchmark!$D$9:$D$48,COLUMNS(Benchmark!$D$9:AF48),)</f>
        <v>0</v>
      </c>
      <c r="AF46" s="50">
        <f>INDEX(Benchmark!$D$9:$D$48,COLUMNS(Benchmark!$D$9:AG48),)</f>
        <v>0</v>
      </c>
      <c r="AG46" s="50">
        <f>INDEX(Benchmark!$D$9:$D$48,COLUMNS(Benchmark!$D$9:AH48),)</f>
        <v>0</v>
      </c>
      <c r="AH46" s="50">
        <f>INDEX(Benchmark!$D$9:$D$48,COLUMNS(Benchmark!$D$9:AI48),)</f>
        <v>0</v>
      </c>
      <c r="AI46" s="50">
        <f>INDEX(Benchmark!$D$9:$D$48,COLUMNS(Benchmark!$D$9:AJ48),)</f>
        <v>0</v>
      </c>
      <c r="AJ46" s="50">
        <f>INDEX(Benchmark!$D$9:$D$48,COLUMNS(Benchmark!$D$9:AK48),)</f>
        <v>0</v>
      </c>
      <c r="AK46" s="50">
        <f>INDEX(Benchmark!$D$9:$D$48,COLUMNS(Benchmark!$D$9:AL48),)</f>
        <v>0</v>
      </c>
      <c r="AL46" s="50">
        <f>INDEX(Benchmark!$D$9:$D$48,COLUMNS(Benchmark!$D$9:AM48),)</f>
        <v>0</v>
      </c>
      <c r="AM46" s="50">
        <f>INDEX(Benchmark!$D$9:$D$48,COLUMNS(Benchmark!$D$9:AN48),)</f>
        <v>0</v>
      </c>
      <c r="AN46" s="50">
        <f>INDEX(Benchmark!$D$9:$D$48,COLUMNS(Benchmark!$D$9:AO48),)</f>
        <v>0</v>
      </c>
      <c r="AO46" s="50">
        <f>INDEX(Benchmark!$D$9:$D$48,COLUMNS(Benchmark!$D$9:AP48),)</f>
        <v>0</v>
      </c>
      <c r="AP46" s="50">
        <f>INDEX(Benchmark!$D$9:$D$48,COLUMNS(Benchmark!$D$9:AQ48),)</f>
        <v>0</v>
      </c>
    </row>
    <row r="47" spans="2:46" hidden="1"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</row>
    <row r="48" spans="2:46" hidden="1">
      <c r="B48" s="49" t="s">
        <v>102</v>
      </c>
      <c r="C48" s="50">
        <f>IFERROR(RANK(C50,$C$50:$AP$50,0),"")</f>
        <v>4</v>
      </c>
      <c r="D48" s="50" t="str">
        <f t="shared" ref="D48:AP48" si="1">IFERROR(RANK(D50,$C$50:$AP$50,0),"")</f>
        <v/>
      </c>
      <c r="E48" s="50">
        <f t="shared" si="1"/>
        <v>12</v>
      </c>
      <c r="F48" s="50">
        <f t="shared" si="1"/>
        <v>20</v>
      </c>
      <c r="G48" s="50">
        <f t="shared" si="1"/>
        <v>21</v>
      </c>
      <c r="H48" s="50">
        <f t="shared" si="1"/>
        <v>19</v>
      </c>
      <c r="I48" s="50">
        <f t="shared" si="1"/>
        <v>5</v>
      </c>
      <c r="J48" s="50">
        <f t="shared" si="1"/>
        <v>3</v>
      </c>
      <c r="K48" s="50">
        <f t="shared" si="1"/>
        <v>16</v>
      </c>
      <c r="L48" s="50">
        <f t="shared" si="1"/>
        <v>18</v>
      </c>
      <c r="M48" s="50">
        <f t="shared" si="1"/>
        <v>15</v>
      </c>
      <c r="N48" s="50">
        <f t="shared" si="1"/>
        <v>17</v>
      </c>
      <c r="O48" s="50">
        <f t="shared" si="1"/>
        <v>26</v>
      </c>
      <c r="P48" s="50">
        <f t="shared" si="1"/>
        <v>13</v>
      </c>
      <c r="Q48" s="50">
        <f t="shared" si="1"/>
        <v>22</v>
      </c>
      <c r="R48" s="50">
        <f t="shared" si="1"/>
        <v>14</v>
      </c>
      <c r="S48" s="50">
        <f t="shared" si="1"/>
        <v>11</v>
      </c>
      <c r="T48" s="50">
        <f t="shared" si="1"/>
        <v>10</v>
      </c>
      <c r="U48" s="50">
        <f t="shared" si="1"/>
        <v>25</v>
      </c>
      <c r="V48" s="50">
        <f t="shared" si="1"/>
        <v>9</v>
      </c>
      <c r="W48" s="50">
        <f t="shared" si="1"/>
        <v>27</v>
      </c>
      <c r="X48" s="50">
        <f t="shared" si="1"/>
        <v>24</v>
      </c>
      <c r="Y48" s="50">
        <f t="shared" si="1"/>
        <v>8</v>
      </c>
      <c r="Z48" s="50">
        <f t="shared" si="1"/>
        <v>2</v>
      </c>
      <c r="AA48" s="50">
        <f t="shared" si="1"/>
        <v>7</v>
      </c>
      <c r="AB48" s="50">
        <f t="shared" si="1"/>
        <v>6</v>
      </c>
      <c r="AC48" s="50">
        <f t="shared" si="1"/>
        <v>1</v>
      </c>
      <c r="AD48" s="50">
        <f t="shared" si="1"/>
        <v>23</v>
      </c>
      <c r="AE48" s="50" t="str">
        <f t="shared" si="1"/>
        <v/>
      </c>
      <c r="AF48" s="50" t="str">
        <f t="shared" si="1"/>
        <v/>
      </c>
      <c r="AG48" s="50" t="str">
        <f t="shared" si="1"/>
        <v/>
      </c>
      <c r="AH48" s="50" t="str">
        <f t="shared" si="1"/>
        <v/>
      </c>
      <c r="AI48" s="50" t="str">
        <f t="shared" si="1"/>
        <v/>
      </c>
      <c r="AJ48" s="50" t="str">
        <f t="shared" si="1"/>
        <v/>
      </c>
      <c r="AK48" s="50" t="str">
        <f t="shared" si="1"/>
        <v/>
      </c>
      <c r="AL48" s="50" t="str">
        <f t="shared" si="1"/>
        <v/>
      </c>
      <c r="AM48" s="50" t="str">
        <f t="shared" si="1"/>
        <v/>
      </c>
      <c r="AN48" s="50" t="str">
        <f t="shared" si="1"/>
        <v/>
      </c>
      <c r="AO48" s="50" t="str">
        <f t="shared" si="1"/>
        <v/>
      </c>
      <c r="AP48" s="50" t="str">
        <f t="shared" si="1"/>
        <v/>
      </c>
    </row>
    <row r="49" spans="1:42" hidden="1">
      <c r="C49" s="50" t="str">
        <f>C11</f>
        <v>Ace Seguros</v>
      </c>
      <c r="D49" s="50" t="str">
        <f t="shared" ref="D49:AP49" si="2">D11</f>
        <v>Assurant Chile</v>
      </c>
      <c r="E49" s="50" t="str">
        <f t="shared" si="2"/>
        <v>BCI Seguros</v>
      </c>
      <c r="F49" s="50" t="str">
        <f t="shared" si="2"/>
        <v>Cardif</v>
      </c>
      <c r="G49" s="50" t="str">
        <f t="shared" si="2"/>
        <v>Cesce Chile</v>
      </c>
      <c r="H49" s="50" t="str">
        <f t="shared" si="2"/>
        <v>Chartis</v>
      </c>
      <c r="I49" s="50" t="str">
        <f t="shared" si="2"/>
        <v>Chilena Consolidada</v>
      </c>
      <c r="J49" s="50" t="str">
        <f t="shared" si="2"/>
        <v>Chubb de Chile</v>
      </c>
      <c r="K49" s="50" t="str">
        <f t="shared" si="2"/>
        <v>Coface Chile</v>
      </c>
      <c r="L49" s="50" t="str">
        <f t="shared" si="2"/>
        <v>Consorio Nacional</v>
      </c>
      <c r="M49" s="50" t="str">
        <f t="shared" si="2"/>
        <v>Continental Crédito</v>
      </c>
      <c r="N49" s="50" t="str">
        <f t="shared" si="2"/>
        <v>Euler Hermes</v>
      </c>
      <c r="O49" s="50" t="str">
        <f t="shared" si="2"/>
        <v>FAF International</v>
      </c>
      <c r="P49" s="50" t="str">
        <f t="shared" si="2"/>
        <v>HDI Seguros</v>
      </c>
      <c r="Q49" s="50" t="str">
        <f t="shared" si="2"/>
        <v>Huelen</v>
      </c>
      <c r="R49" s="50" t="str">
        <f t="shared" si="2"/>
        <v>Liberty Seguros</v>
      </c>
      <c r="S49" s="50" t="str">
        <f t="shared" si="2"/>
        <v>M. de Carabineros</v>
      </c>
      <c r="T49" s="50" t="str">
        <f t="shared" si="2"/>
        <v>Magallanes</v>
      </c>
      <c r="U49" s="50" t="str">
        <f t="shared" si="2"/>
        <v>Magallanes Gar. y Cré.</v>
      </c>
      <c r="V49" s="50" t="str">
        <f t="shared" si="2"/>
        <v>Mapfre</v>
      </c>
      <c r="W49" s="50" t="str">
        <f t="shared" si="2"/>
        <v>Mapfre Gar. y Cré.</v>
      </c>
      <c r="X49" s="50" t="str">
        <f t="shared" si="2"/>
        <v>Orion Seguros</v>
      </c>
      <c r="Y49" s="50" t="str">
        <f t="shared" si="2"/>
        <v>Penta Security</v>
      </c>
      <c r="Z49" s="50" t="str">
        <f t="shared" si="2"/>
        <v>QBE Chile</v>
      </c>
      <c r="AA49" s="50" t="str">
        <f t="shared" si="2"/>
        <v>Renta Nacional</v>
      </c>
      <c r="AB49" s="50" t="str">
        <f t="shared" si="2"/>
        <v>RSA Seguros</v>
      </c>
      <c r="AC49" s="50" t="str">
        <f t="shared" si="2"/>
        <v>Zenit Seguros</v>
      </c>
      <c r="AD49" s="50" t="str">
        <f t="shared" si="2"/>
        <v>Zurich Santander</v>
      </c>
      <c r="AE49" s="50" t="str">
        <f t="shared" si="2"/>
        <v/>
      </c>
      <c r="AF49" s="50" t="str">
        <f t="shared" si="2"/>
        <v/>
      </c>
      <c r="AG49" s="50" t="str">
        <f t="shared" si="2"/>
        <v/>
      </c>
      <c r="AH49" s="50" t="str">
        <f t="shared" si="2"/>
        <v/>
      </c>
      <c r="AI49" s="50" t="str">
        <f t="shared" si="2"/>
        <v/>
      </c>
      <c r="AJ49" s="50" t="str">
        <f t="shared" si="2"/>
        <v/>
      </c>
      <c r="AK49" s="50" t="str">
        <f t="shared" si="2"/>
        <v/>
      </c>
      <c r="AL49" s="50" t="str">
        <f t="shared" si="2"/>
        <v/>
      </c>
      <c r="AM49" s="50" t="str">
        <f t="shared" si="2"/>
        <v/>
      </c>
      <c r="AN49" s="50" t="str">
        <f t="shared" si="2"/>
        <v/>
      </c>
      <c r="AO49" s="50" t="str">
        <f t="shared" si="2"/>
        <v/>
      </c>
      <c r="AP49" s="50" t="str">
        <f t="shared" si="2"/>
        <v/>
      </c>
    </row>
    <row r="50" spans="1:42" hidden="1">
      <c r="C50" s="53">
        <f t="shared" ref="C50:AP50" si="3">IFERROR(IF(C46=1,VLOOKUP($B$61,$B$12:$AQ$44,C53+1,FALSE)+C51/1000000,""),"")</f>
        <v>96.909638051426469</v>
      </c>
      <c r="D50" s="53" t="str">
        <f t="shared" si="3"/>
        <v/>
      </c>
      <c r="E50" s="53">
        <f t="shared" si="3"/>
        <v>50.724144347092697</v>
      </c>
      <c r="F50" s="53">
        <f t="shared" si="3"/>
        <v>24.685030358784363</v>
      </c>
      <c r="G50" s="53">
        <f t="shared" si="3"/>
        <v>21.321696973973165</v>
      </c>
      <c r="H50" s="53">
        <f t="shared" si="3"/>
        <v>25.188882886119643</v>
      </c>
      <c r="I50" s="53">
        <f t="shared" si="3"/>
        <v>83.602905023698398</v>
      </c>
      <c r="J50" s="53">
        <f t="shared" si="3"/>
        <v>120.36127140350759</v>
      </c>
      <c r="K50" s="53">
        <f t="shared" si="3"/>
        <v>33.197056314527273</v>
      </c>
      <c r="L50" s="53">
        <f t="shared" si="3"/>
        <v>28.095931165918369</v>
      </c>
      <c r="M50" s="53">
        <f t="shared" si="3"/>
        <v>38.384099768034005</v>
      </c>
      <c r="N50" s="53">
        <f t="shared" si="3"/>
        <v>33.186392909653883</v>
      </c>
      <c r="O50" s="53">
        <f t="shared" si="3"/>
        <v>1.254463098967995</v>
      </c>
      <c r="P50" s="53">
        <f t="shared" si="3"/>
        <v>50.471047873418087</v>
      </c>
      <c r="Q50" s="53">
        <f t="shared" si="3"/>
        <v>20.206898827775998</v>
      </c>
      <c r="R50" s="53">
        <f t="shared" si="3"/>
        <v>38.603492363523678</v>
      </c>
      <c r="S50" s="53">
        <f t="shared" si="3"/>
        <v>52.766667534028919</v>
      </c>
      <c r="T50" s="53">
        <f t="shared" si="3"/>
        <v>53.480520811820355</v>
      </c>
      <c r="U50" s="53">
        <f t="shared" si="3"/>
        <v>16.001910016832792</v>
      </c>
      <c r="V50" s="53">
        <f t="shared" si="3"/>
        <v>66.594484348994115</v>
      </c>
      <c r="W50" s="53">
        <f t="shared" si="3"/>
        <v>-12.096624578472582</v>
      </c>
      <c r="X50" s="53">
        <f t="shared" si="3"/>
        <v>18.022894148903358</v>
      </c>
      <c r="Y50" s="53">
        <f t="shared" si="3"/>
        <v>68.691277592022416</v>
      </c>
      <c r="Z50" s="53">
        <f t="shared" si="3"/>
        <v>156.95782105375122</v>
      </c>
      <c r="AA50" s="53">
        <f t="shared" si="3"/>
        <v>70.204079418287535</v>
      </c>
      <c r="AB50" s="53">
        <f t="shared" si="3"/>
        <v>79.002122436634849</v>
      </c>
      <c r="AC50" s="53">
        <f t="shared" si="3"/>
        <v>178.03650746612234</v>
      </c>
      <c r="AD50" s="53">
        <f t="shared" si="3"/>
        <v>19.297662960895465</v>
      </c>
      <c r="AE50" s="53" t="str">
        <f t="shared" si="3"/>
        <v/>
      </c>
      <c r="AF50" s="53" t="str">
        <f t="shared" si="3"/>
        <v/>
      </c>
      <c r="AG50" s="53" t="str">
        <f t="shared" si="3"/>
        <v/>
      </c>
      <c r="AH50" s="53" t="str">
        <f t="shared" si="3"/>
        <v/>
      </c>
      <c r="AI50" s="53" t="str">
        <f t="shared" si="3"/>
        <v/>
      </c>
      <c r="AJ50" s="53" t="str">
        <f t="shared" si="3"/>
        <v/>
      </c>
      <c r="AK50" s="53" t="str">
        <f t="shared" si="3"/>
        <v/>
      </c>
      <c r="AL50" s="53" t="str">
        <f t="shared" si="3"/>
        <v/>
      </c>
      <c r="AM50" s="53" t="str">
        <f t="shared" si="3"/>
        <v/>
      </c>
      <c r="AN50" s="53" t="str">
        <f t="shared" si="3"/>
        <v/>
      </c>
      <c r="AO50" s="53" t="str">
        <f t="shared" si="3"/>
        <v/>
      </c>
      <c r="AP50" s="53" t="str">
        <f t="shared" si="3"/>
        <v/>
      </c>
    </row>
    <row r="51" spans="1:42" hidden="1">
      <c r="C51" s="50">
        <v>40</v>
      </c>
      <c r="D51" s="50">
        <f>C51-1</f>
        <v>39</v>
      </c>
      <c r="E51" s="50">
        <f t="shared" ref="E51:AP51" si="4">D51-1</f>
        <v>38</v>
      </c>
      <c r="F51" s="50">
        <f t="shared" si="4"/>
        <v>37</v>
      </c>
      <c r="G51" s="50">
        <f t="shared" si="4"/>
        <v>36</v>
      </c>
      <c r="H51" s="50">
        <f t="shared" si="4"/>
        <v>35</v>
      </c>
      <c r="I51" s="50">
        <f t="shared" si="4"/>
        <v>34</v>
      </c>
      <c r="J51" s="50">
        <f t="shared" si="4"/>
        <v>33</v>
      </c>
      <c r="K51" s="50">
        <f t="shared" si="4"/>
        <v>32</v>
      </c>
      <c r="L51" s="50">
        <f t="shared" si="4"/>
        <v>31</v>
      </c>
      <c r="M51" s="50">
        <f t="shared" si="4"/>
        <v>30</v>
      </c>
      <c r="N51" s="50">
        <f t="shared" si="4"/>
        <v>29</v>
      </c>
      <c r="O51" s="50">
        <f t="shared" si="4"/>
        <v>28</v>
      </c>
      <c r="P51" s="50">
        <f t="shared" si="4"/>
        <v>27</v>
      </c>
      <c r="Q51" s="50">
        <f t="shared" si="4"/>
        <v>26</v>
      </c>
      <c r="R51" s="50">
        <f t="shared" si="4"/>
        <v>25</v>
      </c>
      <c r="S51" s="50">
        <f t="shared" si="4"/>
        <v>24</v>
      </c>
      <c r="T51" s="50">
        <f t="shared" si="4"/>
        <v>23</v>
      </c>
      <c r="U51" s="50">
        <f t="shared" si="4"/>
        <v>22</v>
      </c>
      <c r="V51" s="50">
        <f t="shared" si="4"/>
        <v>21</v>
      </c>
      <c r="W51" s="50">
        <f t="shared" si="4"/>
        <v>20</v>
      </c>
      <c r="X51" s="50">
        <f t="shared" si="4"/>
        <v>19</v>
      </c>
      <c r="Y51" s="50">
        <f t="shared" si="4"/>
        <v>18</v>
      </c>
      <c r="Z51" s="50">
        <f t="shared" si="4"/>
        <v>17</v>
      </c>
      <c r="AA51" s="50">
        <f t="shared" si="4"/>
        <v>16</v>
      </c>
      <c r="AB51" s="50">
        <f t="shared" si="4"/>
        <v>15</v>
      </c>
      <c r="AC51" s="50">
        <f t="shared" si="4"/>
        <v>14</v>
      </c>
      <c r="AD51" s="50">
        <f t="shared" si="4"/>
        <v>13</v>
      </c>
      <c r="AE51" s="50">
        <f t="shared" si="4"/>
        <v>12</v>
      </c>
      <c r="AF51" s="50">
        <f t="shared" si="4"/>
        <v>11</v>
      </c>
      <c r="AG51" s="50">
        <f t="shared" si="4"/>
        <v>10</v>
      </c>
      <c r="AH51" s="50">
        <f t="shared" si="4"/>
        <v>9</v>
      </c>
      <c r="AI51" s="50">
        <f t="shared" si="4"/>
        <v>8</v>
      </c>
      <c r="AJ51" s="50">
        <f t="shared" si="4"/>
        <v>7</v>
      </c>
      <c r="AK51" s="50">
        <f t="shared" si="4"/>
        <v>6</v>
      </c>
      <c r="AL51" s="50">
        <f t="shared" si="4"/>
        <v>5</v>
      </c>
      <c r="AM51" s="50">
        <f t="shared" si="4"/>
        <v>4</v>
      </c>
      <c r="AN51" s="50">
        <f t="shared" si="4"/>
        <v>3</v>
      </c>
      <c r="AO51" s="50">
        <f t="shared" si="4"/>
        <v>2</v>
      </c>
      <c r="AP51" s="50">
        <f t="shared" si="4"/>
        <v>1</v>
      </c>
    </row>
    <row r="52" spans="1:42" hidden="1"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</row>
    <row r="53" spans="1:42" hidden="1">
      <c r="B53" s="49" t="s">
        <v>103</v>
      </c>
      <c r="C53" s="50">
        <v>1</v>
      </c>
      <c r="D53" s="50">
        <v>2</v>
      </c>
      <c r="E53" s="50">
        <v>3</v>
      </c>
      <c r="F53" s="50">
        <v>4</v>
      </c>
      <c r="G53" s="50">
        <v>5</v>
      </c>
      <c r="H53" s="50">
        <v>6</v>
      </c>
      <c r="I53" s="50">
        <v>7</v>
      </c>
      <c r="J53" s="50">
        <v>8</v>
      </c>
      <c r="K53" s="50">
        <v>9</v>
      </c>
      <c r="L53" s="50">
        <v>10</v>
      </c>
      <c r="M53" s="50">
        <v>11</v>
      </c>
      <c r="N53" s="50">
        <v>12</v>
      </c>
      <c r="O53" s="50">
        <v>13</v>
      </c>
      <c r="P53" s="50">
        <v>14</v>
      </c>
      <c r="Q53" s="50">
        <v>15</v>
      </c>
      <c r="R53" s="50">
        <v>16</v>
      </c>
      <c r="S53" s="50">
        <v>17</v>
      </c>
      <c r="T53" s="50">
        <v>18</v>
      </c>
      <c r="U53" s="50">
        <v>19</v>
      </c>
      <c r="V53" s="50">
        <v>20</v>
      </c>
      <c r="W53" s="50">
        <v>21</v>
      </c>
      <c r="X53" s="50">
        <v>22</v>
      </c>
      <c r="Y53" s="50">
        <v>23</v>
      </c>
      <c r="Z53" s="50">
        <v>24</v>
      </c>
      <c r="AA53" s="50">
        <v>25</v>
      </c>
      <c r="AB53" s="50">
        <v>26</v>
      </c>
      <c r="AC53" s="50">
        <v>27</v>
      </c>
      <c r="AD53" s="50">
        <v>28</v>
      </c>
      <c r="AE53" s="50">
        <v>29</v>
      </c>
      <c r="AF53" s="50">
        <v>30</v>
      </c>
      <c r="AG53" s="50">
        <v>31</v>
      </c>
      <c r="AH53" s="50">
        <v>32</v>
      </c>
      <c r="AI53" s="50">
        <v>33</v>
      </c>
      <c r="AJ53" s="50">
        <v>34</v>
      </c>
      <c r="AK53" s="50">
        <v>35</v>
      </c>
      <c r="AL53" s="50">
        <v>36</v>
      </c>
      <c r="AM53" s="50">
        <v>37</v>
      </c>
      <c r="AN53" s="50">
        <v>38</v>
      </c>
      <c r="AO53" s="50">
        <v>39</v>
      </c>
      <c r="AP53" s="50">
        <v>40</v>
      </c>
    </row>
    <row r="54" spans="1:42" hidden="1">
      <c r="C54" s="50" t="str">
        <f>IFERROR(HLOOKUP(C53,$C$48:$AP$49,2,FALSE),"")</f>
        <v>Zenit Seguros</v>
      </c>
      <c r="D54" s="50" t="str">
        <f t="shared" ref="D54:AP54" si="5">IFERROR(HLOOKUP(D53,$C$48:$AP$49,2,FALSE),"")</f>
        <v>QBE Chile</v>
      </c>
      <c r="E54" s="50" t="str">
        <f t="shared" si="5"/>
        <v>Chubb de Chile</v>
      </c>
      <c r="F54" s="50" t="str">
        <f t="shared" si="5"/>
        <v>Ace Seguros</v>
      </c>
      <c r="G54" s="50" t="str">
        <f t="shared" si="5"/>
        <v>Chilena Consolidada</v>
      </c>
      <c r="H54" s="50" t="str">
        <f t="shared" si="5"/>
        <v>RSA Seguros</v>
      </c>
      <c r="I54" s="50" t="str">
        <f t="shared" si="5"/>
        <v>Renta Nacional</v>
      </c>
      <c r="J54" s="50" t="str">
        <f t="shared" si="5"/>
        <v>Penta Security</v>
      </c>
      <c r="K54" s="50" t="str">
        <f t="shared" si="5"/>
        <v>Mapfre</v>
      </c>
      <c r="L54" s="50" t="str">
        <f t="shared" si="5"/>
        <v>Magallanes</v>
      </c>
      <c r="M54" s="50" t="str">
        <f t="shared" si="5"/>
        <v>M. de Carabineros</v>
      </c>
      <c r="N54" s="50" t="str">
        <f t="shared" si="5"/>
        <v>BCI Seguros</v>
      </c>
      <c r="O54" s="50" t="str">
        <f t="shared" si="5"/>
        <v>HDI Seguros</v>
      </c>
      <c r="P54" s="50" t="str">
        <f t="shared" si="5"/>
        <v>Liberty Seguros</v>
      </c>
      <c r="Q54" s="50" t="str">
        <f t="shared" si="5"/>
        <v>Continental Crédito</v>
      </c>
      <c r="R54" s="50" t="str">
        <f t="shared" si="5"/>
        <v>Coface Chile</v>
      </c>
      <c r="S54" s="50" t="str">
        <f t="shared" si="5"/>
        <v>Euler Hermes</v>
      </c>
      <c r="T54" s="50" t="str">
        <f t="shared" si="5"/>
        <v>Consorio Nacional</v>
      </c>
      <c r="U54" s="50" t="str">
        <f t="shared" si="5"/>
        <v>Chartis</v>
      </c>
      <c r="V54" s="50" t="str">
        <f t="shared" si="5"/>
        <v>Cardif</v>
      </c>
      <c r="W54" s="50" t="str">
        <f t="shared" si="5"/>
        <v>Cesce Chile</v>
      </c>
      <c r="X54" s="50" t="str">
        <f t="shared" si="5"/>
        <v>Huelen</v>
      </c>
      <c r="Y54" s="50" t="str">
        <f t="shared" si="5"/>
        <v>Zurich Santander</v>
      </c>
      <c r="Z54" s="50" t="str">
        <f t="shared" si="5"/>
        <v>Orion Seguros</v>
      </c>
      <c r="AA54" s="50" t="str">
        <f t="shared" si="5"/>
        <v>Magallanes Gar. y Cré.</v>
      </c>
      <c r="AB54" s="50" t="str">
        <f t="shared" si="5"/>
        <v>FAF International</v>
      </c>
      <c r="AC54" s="50" t="str">
        <f t="shared" si="5"/>
        <v>Mapfre Gar. y Cré.</v>
      </c>
      <c r="AD54" s="50" t="str">
        <f t="shared" si="5"/>
        <v/>
      </c>
      <c r="AE54" s="50" t="str">
        <f t="shared" si="5"/>
        <v/>
      </c>
      <c r="AF54" s="50" t="str">
        <f t="shared" si="5"/>
        <v/>
      </c>
      <c r="AG54" s="50" t="str">
        <f t="shared" si="5"/>
        <v/>
      </c>
      <c r="AH54" s="50" t="str">
        <f t="shared" si="5"/>
        <v/>
      </c>
      <c r="AI54" s="50" t="str">
        <f t="shared" si="5"/>
        <v/>
      </c>
      <c r="AJ54" s="50" t="str">
        <f t="shared" si="5"/>
        <v/>
      </c>
      <c r="AK54" s="50" t="str">
        <f t="shared" si="5"/>
        <v/>
      </c>
      <c r="AL54" s="50" t="str">
        <f t="shared" si="5"/>
        <v/>
      </c>
      <c r="AM54" s="50" t="str">
        <f t="shared" si="5"/>
        <v/>
      </c>
      <c r="AN54" s="50" t="str">
        <f t="shared" si="5"/>
        <v/>
      </c>
      <c r="AO54" s="50" t="str">
        <f t="shared" si="5"/>
        <v/>
      </c>
      <c r="AP54" s="50" t="str">
        <f t="shared" si="5"/>
        <v/>
      </c>
    </row>
    <row r="55" spans="1:42" hidden="1">
      <c r="C55" s="53">
        <f>IFERROR(HLOOKUP(C53,$C$48:$AP$50,3,FALSE)-HLOOKUP(C53,$C$48:$AP$51,4,FALSE)/1000000,"")</f>
        <v>178.03649346612235</v>
      </c>
      <c r="D55" s="53">
        <f t="shared" ref="D55:AP55" si="6">IFERROR(HLOOKUP(D53,$C$48:$AP$50,3,FALSE)-HLOOKUP(D53,$C$48:$AP$51,4,FALSE)/1000000,"")</f>
        <v>156.9578040537512</v>
      </c>
      <c r="E55" s="53">
        <f t="shared" si="6"/>
        <v>120.36123840350758</v>
      </c>
      <c r="F55" s="53">
        <f t="shared" si="6"/>
        <v>96.909598051426471</v>
      </c>
      <c r="G55" s="53">
        <f t="shared" si="6"/>
        <v>83.602871023698398</v>
      </c>
      <c r="H55" s="53">
        <f t="shared" si="6"/>
        <v>79.002107436634844</v>
      </c>
      <c r="I55" s="53">
        <f t="shared" si="6"/>
        <v>70.204063418287532</v>
      </c>
      <c r="J55" s="53">
        <f t="shared" si="6"/>
        <v>68.691259592022419</v>
      </c>
      <c r="K55" s="53">
        <f t="shared" si="6"/>
        <v>66.594463348994111</v>
      </c>
      <c r="L55" s="53">
        <f t="shared" si="6"/>
        <v>53.480497811820356</v>
      </c>
      <c r="M55" s="53">
        <f t="shared" si="6"/>
        <v>52.766643534028915</v>
      </c>
      <c r="N55" s="53">
        <f t="shared" si="6"/>
        <v>50.724106347092693</v>
      </c>
      <c r="O55" s="53">
        <f t="shared" si="6"/>
        <v>50.471020873418084</v>
      </c>
      <c r="P55" s="53">
        <f t="shared" si="6"/>
        <v>38.603467363523677</v>
      </c>
      <c r="Q55" s="53">
        <f t="shared" si="6"/>
        <v>38.384069768034003</v>
      </c>
      <c r="R55" s="53">
        <f t="shared" si="6"/>
        <v>33.197024314527276</v>
      </c>
      <c r="S55" s="53">
        <f t="shared" si="6"/>
        <v>33.186363909653885</v>
      </c>
      <c r="T55" s="53">
        <f t="shared" si="6"/>
        <v>28.095900165918369</v>
      </c>
      <c r="U55" s="53">
        <f t="shared" si="6"/>
        <v>25.188847886119643</v>
      </c>
      <c r="V55" s="53">
        <f t="shared" si="6"/>
        <v>24.684993358784364</v>
      </c>
      <c r="W55" s="53">
        <f t="shared" si="6"/>
        <v>21.321660973973163</v>
      </c>
      <c r="X55" s="53">
        <f t="shared" si="6"/>
        <v>20.206872827775999</v>
      </c>
      <c r="Y55" s="53">
        <f t="shared" si="6"/>
        <v>19.297649960895466</v>
      </c>
      <c r="Z55" s="53">
        <f t="shared" si="6"/>
        <v>18.022875148903356</v>
      </c>
      <c r="AA55" s="53">
        <f t="shared" si="6"/>
        <v>16.00188801683279</v>
      </c>
      <c r="AB55" s="53">
        <f t="shared" si="6"/>
        <v>1.2544350989679951</v>
      </c>
      <c r="AC55" s="53">
        <f t="shared" si="6"/>
        <v>-12.096644578472581</v>
      </c>
      <c r="AD55" s="53" t="str">
        <f t="shared" si="6"/>
        <v/>
      </c>
      <c r="AE55" s="53" t="str">
        <f t="shared" si="6"/>
        <v/>
      </c>
      <c r="AF55" s="53" t="str">
        <f t="shared" si="6"/>
        <v/>
      </c>
      <c r="AG55" s="53" t="str">
        <f t="shared" si="6"/>
        <v/>
      </c>
      <c r="AH55" s="53" t="str">
        <f t="shared" si="6"/>
        <v/>
      </c>
      <c r="AI55" s="53" t="str">
        <f t="shared" si="6"/>
        <v/>
      </c>
      <c r="AJ55" s="53" t="str">
        <f t="shared" si="6"/>
        <v/>
      </c>
      <c r="AK55" s="53" t="str">
        <f t="shared" si="6"/>
        <v/>
      </c>
      <c r="AL55" s="53" t="str">
        <f t="shared" si="6"/>
        <v/>
      </c>
      <c r="AM55" s="53" t="str">
        <f t="shared" si="6"/>
        <v/>
      </c>
      <c r="AN55" s="53" t="str">
        <f t="shared" si="6"/>
        <v/>
      </c>
      <c r="AO55" s="53" t="str">
        <f t="shared" si="6"/>
        <v/>
      </c>
      <c r="AP55" s="53" t="str">
        <f t="shared" si="6"/>
        <v/>
      </c>
    </row>
    <row r="56" spans="1:42" hidden="1">
      <c r="C56" s="52" t="str">
        <f>IF(ISNUMBER(C55),CONCATENATE(C54," - ",C53),"")</f>
        <v>Zenit Seguros - 1</v>
      </c>
      <c r="D56" s="52" t="str">
        <f t="shared" ref="D56:AP56" si="7">IF(ISNUMBER(D55),CONCATENATE(D54," - ",D53),"")</f>
        <v>QBE Chile - 2</v>
      </c>
      <c r="E56" s="52" t="str">
        <f t="shared" si="7"/>
        <v>Chubb de Chile - 3</v>
      </c>
      <c r="F56" s="52" t="str">
        <f t="shared" si="7"/>
        <v>Ace Seguros - 4</v>
      </c>
      <c r="G56" s="52" t="str">
        <f t="shared" si="7"/>
        <v>Chilena Consolidada - 5</v>
      </c>
      <c r="H56" s="52" t="str">
        <f t="shared" si="7"/>
        <v>RSA Seguros - 6</v>
      </c>
      <c r="I56" s="52" t="str">
        <f t="shared" si="7"/>
        <v>Renta Nacional - 7</v>
      </c>
      <c r="J56" s="52" t="str">
        <f t="shared" si="7"/>
        <v>Penta Security - 8</v>
      </c>
      <c r="K56" s="52" t="str">
        <f t="shared" si="7"/>
        <v>Mapfre - 9</v>
      </c>
      <c r="L56" s="52" t="str">
        <f t="shared" si="7"/>
        <v>Magallanes - 10</v>
      </c>
      <c r="M56" s="52" t="str">
        <f t="shared" si="7"/>
        <v>M. de Carabineros - 11</v>
      </c>
      <c r="N56" s="52" t="str">
        <f t="shared" si="7"/>
        <v>BCI Seguros - 12</v>
      </c>
      <c r="O56" s="52" t="str">
        <f t="shared" si="7"/>
        <v>HDI Seguros - 13</v>
      </c>
      <c r="P56" s="52" t="str">
        <f t="shared" si="7"/>
        <v>Liberty Seguros - 14</v>
      </c>
      <c r="Q56" s="52" t="str">
        <f t="shared" si="7"/>
        <v>Continental Crédito - 15</v>
      </c>
      <c r="R56" s="52" t="str">
        <f t="shared" si="7"/>
        <v>Coface Chile - 16</v>
      </c>
      <c r="S56" s="52" t="str">
        <f t="shared" si="7"/>
        <v>Euler Hermes - 17</v>
      </c>
      <c r="T56" s="52" t="str">
        <f t="shared" si="7"/>
        <v>Consorio Nacional - 18</v>
      </c>
      <c r="U56" s="52" t="str">
        <f t="shared" si="7"/>
        <v>Chartis - 19</v>
      </c>
      <c r="V56" s="52" t="str">
        <f t="shared" si="7"/>
        <v>Cardif - 20</v>
      </c>
      <c r="W56" s="52" t="str">
        <f t="shared" si="7"/>
        <v>Cesce Chile - 21</v>
      </c>
      <c r="X56" s="52" t="str">
        <f t="shared" si="7"/>
        <v>Huelen - 22</v>
      </c>
      <c r="Y56" s="52" t="str">
        <f t="shared" si="7"/>
        <v>Zurich Santander - 23</v>
      </c>
      <c r="Z56" s="52" t="str">
        <f t="shared" si="7"/>
        <v>Orion Seguros - 24</v>
      </c>
      <c r="AA56" s="52" t="str">
        <f t="shared" si="7"/>
        <v>Magallanes Gar. y Cré. - 25</v>
      </c>
      <c r="AB56" s="52" t="str">
        <f t="shared" si="7"/>
        <v>FAF International - 26</v>
      </c>
      <c r="AC56" s="52" t="str">
        <f t="shared" si="7"/>
        <v>Mapfre Gar. y Cré. - 27</v>
      </c>
      <c r="AD56" s="52" t="str">
        <f t="shared" si="7"/>
        <v/>
      </c>
      <c r="AE56" s="52" t="str">
        <f t="shared" si="7"/>
        <v/>
      </c>
      <c r="AF56" s="52" t="str">
        <f t="shared" si="7"/>
        <v/>
      </c>
      <c r="AG56" s="52" t="str">
        <f t="shared" si="7"/>
        <v/>
      </c>
      <c r="AH56" s="52" t="str">
        <f t="shared" si="7"/>
        <v/>
      </c>
      <c r="AI56" s="52" t="str">
        <f t="shared" si="7"/>
        <v/>
      </c>
      <c r="AJ56" s="52" t="str">
        <f t="shared" si="7"/>
        <v/>
      </c>
      <c r="AK56" s="52" t="str">
        <f t="shared" si="7"/>
        <v/>
      </c>
      <c r="AL56" s="52" t="str">
        <f t="shared" si="7"/>
        <v/>
      </c>
      <c r="AM56" s="52" t="str">
        <f t="shared" si="7"/>
        <v/>
      </c>
      <c r="AN56" s="52" t="str">
        <f t="shared" si="7"/>
        <v/>
      </c>
      <c r="AO56" s="52" t="str">
        <f t="shared" si="7"/>
        <v/>
      </c>
      <c r="AP56" s="52" t="str">
        <f t="shared" si="7"/>
        <v/>
      </c>
    </row>
    <row r="57" spans="1:42" hidden="1"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</row>
    <row r="58" spans="1:42" hidden="1">
      <c r="B58" s="49" t="s">
        <v>104</v>
      </c>
      <c r="C58" s="52" t="str">
        <f>IF($B$64=C54,C55,"")</f>
        <v/>
      </c>
      <c r="D58" s="52" t="str">
        <f t="shared" ref="D58:AP58" si="8">IF($B$64=D54,D55,"")</f>
        <v/>
      </c>
      <c r="E58" s="52" t="str">
        <f t="shared" si="8"/>
        <v/>
      </c>
      <c r="F58" s="52" t="str">
        <f t="shared" si="8"/>
        <v/>
      </c>
      <c r="G58" s="52" t="str">
        <f t="shared" si="8"/>
        <v/>
      </c>
      <c r="H58" s="52" t="str">
        <f t="shared" si="8"/>
        <v/>
      </c>
      <c r="I58" s="52" t="str">
        <f t="shared" si="8"/>
        <v/>
      </c>
      <c r="J58" s="52" t="str">
        <f t="shared" si="8"/>
        <v/>
      </c>
      <c r="K58" s="52" t="str">
        <f t="shared" si="8"/>
        <v/>
      </c>
      <c r="L58" s="52" t="str">
        <f t="shared" si="8"/>
        <v/>
      </c>
      <c r="M58" s="52" t="str">
        <f t="shared" si="8"/>
        <v/>
      </c>
      <c r="N58" s="52" t="str">
        <f t="shared" si="8"/>
        <v/>
      </c>
      <c r="O58" s="52" t="str">
        <f t="shared" si="8"/>
        <v/>
      </c>
      <c r="P58" s="52" t="str">
        <f t="shared" si="8"/>
        <v/>
      </c>
      <c r="Q58" s="52" t="str">
        <f t="shared" si="8"/>
        <v/>
      </c>
      <c r="R58" s="52" t="str">
        <f t="shared" si="8"/>
        <v/>
      </c>
      <c r="S58" s="52" t="str">
        <f t="shared" si="8"/>
        <v/>
      </c>
      <c r="T58" s="52" t="str">
        <f t="shared" si="8"/>
        <v/>
      </c>
      <c r="U58" s="52" t="str">
        <f t="shared" si="8"/>
        <v/>
      </c>
      <c r="V58" s="52" t="str">
        <f t="shared" si="8"/>
        <v/>
      </c>
      <c r="W58" s="52" t="str">
        <f t="shared" si="8"/>
        <v/>
      </c>
      <c r="X58" s="52" t="str">
        <f t="shared" si="8"/>
        <v/>
      </c>
      <c r="Y58" s="52" t="str">
        <f t="shared" si="8"/>
        <v/>
      </c>
      <c r="Z58" s="52" t="str">
        <f t="shared" si="8"/>
        <v/>
      </c>
      <c r="AA58" s="52" t="str">
        <f t="shared" si="8"/>
        <v/>
      </c>
      <c r="AB58" s="52" t="str">
        <f t="shared" si="8"/>
        <v/>
      </c>
      <c r="AC58" s="52" t="str">
        <f t="shared" si="8"/>
        <v/>
      </c>
      <c r="AD58" s="52" t="str">
        <f t="shared" si="8"/>
        <v/>
      </c>
      <c r="AE58" s="52" t="str">
        <f t="shared" si="8"/>
        <v/>
      </c>
      <c r="AF58" s="52" t="str">
        <f t="shared" si="8"/>
        <v/>
      </c>
      <c r="AG58" s="52" t="str">
        <f t="shared" si="8"/>
        <v/>
      </c>
      <c r="AH58" s="52" t="str">
        <f t="shared" si="8"/>
        <v/>
      </c>
      <c r="AI58" s="52" t="str">
        <f t="shared" si="8"/>
        <v/>
      </c>
      <c r="AJ58" s="52" t="str">
        <f t="shared" si="8"/>
        <v/>
      </c>
      <c r="AK58" s="52" t="str">
        <f t="shared" si="8"/>
        <v/>
      </c>
      <c r="AL58" s="52" t="str">
        <f t="shared" si="8"/>
        <v/>
      </c>
      <c r="AM58" s="52" t="str">
        <f t="shared" si="8"/>
        <v/>
      </c>
      <c r="AN58" s="52" t="str">
        <f t="shared" si="8"/>
        <v/>
      </c>
      <c r="AO58" s="52" t="str">
        <f t="shared" si="8"/>
        <v/>
      </c>
      <c r="AP58" s="52" t="str">
        <f t="shared" si="8"/>
        <v/>
      </c>
    </row>
    <row r="59" spans="1:42"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</row>
    <row r="60" spans="1:42">
      <c r="B60" s="54" t="s">
        <v>337</v>
      </c>
    </row>
    <row r="61" spans="1:42">
      <c r="A61" s="56"/>
      <c r="B61" s="59" t="s">
        <v>327</v>
      </c>
      <c r="C61" s="57"/>
    </row>
    <row r="62" spans="1:42">
      <c r="B62" s="58"/>
    </row>
    <row r="63" spans="1:42">
      <c r="B63" s="54" t="s">
        <v>116</v>
      </c>
    </row>
    <row r="64" spans="1:42">
      <c r="A64" s="56"/>
      <c r="B64" s="59"/>
      <c r="C64" s="57"/>
    </row>
    <row r="65" spans="2:2">
      <c r="B65" s="58"/>
    </row>
    <row r="94" spans="2:43">
      <c r="AI94" s="88"/>
      <c r="AJ94" s="88"/>
      <c r="AK94" s="88"/>
      <c r="AL94" s="88"/>
      <c r="AM94" s="88"/>
      <c r="AN94" s="88"/>
      <c r="AO94" s="88"/>
      <c r="AP94" s="88"/>
      <c r="AQ94" s="88"/>
    </row>
    <row r="95" spans="2:43" hidden="1">
      <c r="B95" s="49" t="s">
        <v>102</v>
      </c>
      <c r="C95" s="50">
        <f>IFERROR(RANK(C97,$C$97:$AH$97,0),"")</f>
        <v>2</v>
      </c>
      <c r="D95" s="50">
        <f t="shared" ref="D95:AH95" si="9">IFERROR(RANK(D97,$C$97:$AH$97,0),"")</f>
        <v>21</v>
      </c>
      <c r="E95" s="50">
        <f t="shared" si="9"/>
        <v>31</v>
      </c>
      <c r="F95" s="50">
        <f t="shared" si="9"/>
        <v>30</v>
      </c>
      <c r="G95" s="50">
        <f t="shared" si="9"/>
        <v>3</v>
      </c>
      <c r="H95" s="50">
        <f t="shared" si="9"/>
        <v>29</v>
      </c>
      <c r="I95" s="50">
        <f t="shared" si="9"/>
        <v>10</v>
      </c>
      <c r="J95" s="50">
        <f t="shared" si="9"/>
        <v>25</v>
      </c>
      <c r="K95" s="50">
        <f t="shared" si="9"/>
        <v>13</v>
      </c>
      <c r="L95" s="50">
        <f t="shared" si="9"/>
        <v>12</v>
      </c>
      <c r="M95" s="50">
        <f t="shared" si="9"/>
        <v>7</v>
      </c>
      <c r="N95" s="50">
        <f t="shared" si="9"/>
        <v>22</v>
      </c>
      <c r="O95" s="50">
        <f t="shared" si="9"/>
        <v>16</v>
      </c>
      <c r="P95" s="50">
        <f t="shared" si="9"/>
        <v>4</v>
      </c>
      <c r="Q95" s="50">
        <f t="shared" si="9"/>
        <v>6</v>
      </c>
      <c r="R95" s="50">
        <f t="shared" si="9"/>
        <v>14</v>
      </c>
      <c r="S95" s="50">
        <f t="shared" si="9"/>
        <v>1</v>
      </c>
      <c r="T95" s="50">
        <f t="shared" si="9"/>
        <v>20</v>
      </c>
      <c r="U95" s="50">
        <f t="shared" si="9"/>
        <v>9</v>
      </c>
      <c r="V95" s="50">
        <f t="shared" si="9"/>
        <v>15</v>
      </c>
      <c r="W95" s="50">
        <f t="shared" si="9"/>
        <v>11</v>
      </c>
      <c r="X95" s="50">
        <f t="shared" si="9"/>
        <v>17</v>
      </c>
      <c r="Y95" s="50">
        <f t="shared" si="9"/>
        <v>27</v>
      </c>
      <c r="Z95" s="50">
        <f t="shared" si="9"/>
        <v>18</v>
      </c>
      <c r="AA95" s="50">
        <f t="shared" si="9"/>
        <v>28</v>
      </c>
      <c r="AB95" s="50">
        <f t="shared" si="9"/>
        <v>5</v>
      </c>
      <c r="AC95" s="50">
        <f t="shared" si="9"/>
        <v>24</v>
      </c>
      <c r="AD95" s="50">
        <f t="shared" si="9"/>
        <v>26</v>
      </c>
      <c r="AE95" s="50" t="str">
        <f t="shared" si="9"/>
        <v/>
      </c>
      <c r="AF95" s="50">
        <f t="shared" si="9"/>
        <v>8</v>
      </c>
      <c r="AG95" s="50">
        <f t="shared" si="9"/>
        <v>19</v>
      </c>
      <c r="AH95" s="50">
        <f t="shared" si="9"/>
        <v>23</v>
      </c>
      <c r="AI95" s="88"/>
      <c r="AJ95" s="88"/>
      <c r="AK95" s="88"/>
      <c r="AL95" s="88"/>
      <c r="AM95" s="88"/>
      <c r="AN95" s="88"/>
      <c r="AO95" s="88"/>
      <c r="AP95" s="88"/>
      <c r="AQ95" s="88"/>
    </row>
    <row r="96" spans="2:43" hidden="1">
      <c r="C96" s="52" t="str">
        <f>B12</f>
        <v>1 Incendio</v>
      </c>
      <c r="D96" s="52" t="str">
        <f>B13</f>
        <v>2 Pérdida de Benef. por Incendio</v>
      </c>
      <c r="E96" s="52" t="str">
        <f>B14</f>
        <v>3 Terremoto</v>
      </c>
      <c r="F96" s="52" t="str">
        <f>B15</f>
        <v>4 Pérdida de Benef. por Terremoto</v>
      </c>
      <c r="G96" s="52" t="str">
        <f>B16</f>
        <v>5 Riesgos de la Naturaleza</v>
      </c>
      <c r="H96" s="52" t="str">
        <f>B17</f>
        <v>6 Terrorismo</v>
      </c>
      <c r="I96" s="52" t="str">
        <f>B18</f>
        <v>7 Otros Riesgos Adicionales Incendio</v>
      </c>
      <c r="J96" s="52" t="str">
        <f>B19</f>
        <v>8 Robo</v>
      </c>
      <c r="K96" s="52" t="str">
        <f>B20</f>
        <v>9 Daños Físicos Vehíc. Mot. G1 (VP)</v>
      </c>
      <c r="L96" s="52" t="str">
        <f>B21</f>
        <v>10 Daños Físicos Vehíc. Mot. G2 (VC)</v>
      </c>
      <c r="M96" s="52" t="str">
        <f>B22</f>
        <v>11 Casco Marítimo</v>
      </c>
      <c r="N96" s="52" t="str">
        <f>B23</f>
        <v>12 Casco Aéreo</v>
      </c>
      <c r="O96" s="52" t="str">
        <f>B24</f>
        <v>13 Transporte Terrestre</v>
      </c>
      <c r="P96" s="52" t="str">
        <f>B25</f>
        <v>14 Transporte Marítimo</v>
      </c>
      <c r="Q96" s="52" t="str">
        <f>B26</f>
        <v>15 Transporte Aéreo</v>
      </c>
      <c r="R96" s="52" t="str">
        <f>B27</f>
        <v>16 Equipo Móvil Contratista</v>
      </c>
      <c r="S96" s="52" t="str">
        <f>B28</f>
        <v>17 Todo Riesgo Construc. y Montaje</v>
      </c>
      <c r="T96" s="52" t="str">
        <f>B29</f>
        <v>18 Avería de Maquinaria</v>
      </c>
      <c r="U96" s="52" t="str">
        <f>B30</f>
        <v>19 Equipo Electrónico</v>
      </c>
      <c r="V96" s="52" t="str">
        <f>B31</f>
        <v>20 Responsabilidad Civil Vehíc. Mot.</v>
      </c>
      <c r="W96" s="52" t="str">
        <f>B32</f>
        <v>21 Responsabilidad Civil</v>
      </c>
      <c r="X96" s="52" t="str">
        <f>B33</f>
        <v>22 Multiriesgos</v>
      </c>
      <c r="Y96" s="52" t="str">
        <f>B34</f>
        <v>23 Accidentes Personales</v>
      </c>
      <c r="Z96" s="52" t="str">
        <f>B35</f>
        <v>24 SOAP</v>
      </c>
      <c r="AA96" s="52" t="str">
        <f>B36</f>
        <v>25 Garantía</v>
      </c>
      <c r="AB96" s="52" t="str">
        <f>B37</f>
        <v>26 Fidelidad</v>
      </c>
      <c r="AC96" s="52" t="str">
        <f>B38</f>
        <v>27 Seguro de Crédito por Ventas a Plazo</v>
      </c>
      <c r="AD96" s="52" t="str">
        <f>B39</f>
        <v>28 Seguro de Crédito a la Exportación</v>
      </c>
      <c r="AE96" s="52" t="str">
        <f>B40</f>
        <v>29 Otros Seguros de Crédito</v>
      </c>
      <c r="AF96" s="52" t="str">
        <f>B41</f>
        <v>30 Seguro Agrícola</v>
      </c>
      <c r="AG96" s="52" t="str">
        <f>B42</f>
        <v>35 Seguro Salud</v>
      </c>
      <c r="AH96" s="52" t="str">
        <f>B43</f>
        <v>50 Otros</v>
      </c>
      <c r="AI96" s="89"/>
      <c r="AJ96" s="89"/>
      <c r="AK96" s="89"/>
      <c r="AL96" s="89"/>
      <c r="AM96" s="89"/>
      <c r="AN96" s="89"/>
      <c r="AO96" s="89"/>
      <c r="AP96" s="89"/>
      <c r="AQ96" s="88"/>
    </row>
    <row r="97" spans="2:43" hidden="1">
      <c r="C97" s="53">
        <f t="shared" ref="C97:AH97" si="10">IFERROR(HLOOKUP($B$110,$C$11:$AQ$44,C100+1,FALSE)+C98/1000000,"")</f>
        <v>220.72529705093709</v>
      </c>
      <c r="D97" s="53">
        <f t="shared" si="10"/>
        <v>38.876619727576525</v>
      </c>
      <c r="E97" s="53">
        <f t="shared" si="10"/>
        <v>-30.316268744557043</v>
      </c>
      <c r="F97" s="53">
        <f t="shared" si="10"/>
        <v>-25.745484095778291</v>
      </c>
      <c r="G97" s="53">
        <f t="shared" si="10"/>
        <v>146.53367259946663</v>
      </c>
      <c r="H97" s="53">
        <f t="shared" si="10"/>
        <v>5.5008689360319361</v>
      </c>
      <c r="I97" s="53">
        <f t="shared" si="10"/>
        <v>80.914240254032279</v>
      </c>
      <c r="J97" s="53">
        <f t="shared" si="10"/>
        <v>23.072742460563305</v>
      </c>
      <c r="K97" s="53">
        <f t="shared" si="10"/>
        <v>65.484295034430275</v>
      </c>
      <c r="L97" s="53">
        <f t="shared" si="10"/>
        <v>70.356494683972571</v>
      </c>
      <c r="M97" s="53">
        <f t="shared" si="10"/>
        <v>97.702981503452818</v>
      </c>
      <c r="N97" s="53">
        <f t="shared" si="10"/>
        <v>36.907670455845832</v>
      </c>
      <c r="O97" s="53">
        <f t="shared" si="10"/>
        <v>48.151911323013643</v>
      </c>
      <c r="P97" s="53">
        <f t="shared" si="10"/>
        <v>145.55216489624181</v>
      </c>
      <c r="Q97" s="53">
        <f t="shared" si="10"/>
        <v>113.11617663864878</v>
      </c>
      <c r="R97" s="53">
        <f t="shared" si="10"/>
        <v>58.357049149230271</v>
      </c>
      <c r="S97" s="53">
        <f t="shared" si="10"/>
        <v>237.40872812029539</v>
      </c>
      <c r="T97" s="53">
        <f t="shared" si="10"/>
        <v>39.58883189443457</v>
      </c>
      <c r="U97" s="53">
        <f t="shared" si="10"/>
        <v>95.709546931529104</v>
      </c>
      <c r="V97" s="53">
        <f t="shared" si="10"/>
        <v>52.802616946660166</v>
      </c>
      <c r="W97" s="53">
        <f t="shared" si="10"/>
        <v>79.109277525750798</v>
      </c>
      <c r="X97" s="53">
        <f t="shared" si="10"/>
        <v>47.43223547628881</v>
      </c>
      <c r="Y97" s="53">
        <f t="shared" si="10"/>
        <v>18.034974934869517</v>
      </c>
      <c r="Z97" s="53">
        <f t="shared" si="10"/>
        <v>45.194385719354926</v>
      </c>
      <c r="AA97" s="53">
        <f t="shared" si="10"/>
        <v>13.097484319774898</v>
      </c>
      <c r="AB97" s="53">
        <f t="shared" si="10"/>
        <v>124.06980875716147</v>
      </c>
      <c r="AC97" s="53">
        <f t="shared" si="10"/>
        <v>27.925395918648068</v>
      </c>
      <c r="AD97" s="53">
        <f t="shared" si="10"/>
        <v>21.314636547250451</v>
      </c>
      <c r="AE97" s="53" t="str">
        <f t="shared" si="10"/>
        <v/>
      </c>
      <c r="AF97" s="53">
        <f t="shared" si="10"/>
        <v>95.825285940381718</v>
      </c>
      <c r="AG97" s="53">
        <f t="shared" si="10"/>
        <v>44.272055936249942</v>
      </c>
      <c r="AH97" s="53">
        <f t="shared" si="10"/>
        <v>32.305327737682489</v>
      </c>
      <c r="AI97" s="88"/>
      <c r="AJ97" s="88"/>
      <c r="AK97" s="88"/>
      <c r="AL97" s="88"/>
      <c r="AM97" s="88"/>
      <c r="AN97" s="88"/>
      <c r="AO97" s="88"/>
      <c r="AP97" s="88"/>
      <c r="AQ97" s="88"/>
    </row>
    <row r="98" spans="2:43" hidden="1">
      <c r="C98" s="50">
        <v>32</v>
      </c>
      <c r="D98" s="50">
        <f>C98-1</f>
        <v>31</v>
      </c>
      <c r="E98" s="50">
        <f t="shared" ref="E98:AH98" si="11">D98-1</f>
        <v>30</v>
      </c>
      <c r="F98" s="50">
        <f t="shared" si="11"/>
        <v>29</v>
      </c>
      <c r="G98" s="50">
        <f t="shared" si="11"/>
        <v>28</v>
      </c>
      <c r="H98" s="50">
        <f t="shared" si="11"/>
        <v>27</v>
      </c>
      <c r="I98" s="50">
        <f t="shared" si="11"/>
        <v>26</v>
      </c>
      <c r="J98" s="50">
        <f t="shared" si="11"/>
        <v>25</v>
      </c>
      <c r="K98" s="50">
        <f t="shared" si="11"/>
        <v>24</v>
      </c>
      <c r="L98" s="50">
        <f t="shared" si="11"/>
        <v>23</v>
      </c>
      <c r="M98" s="50">
        <f t="shared" si="11"/>
        <v>22</v>
      </c>
      <c r="N98" s="50">
        <f t="shared" si="11"/>
        <v>21</v>
      </c>
      <c r="O98" s="50">
        <f t="shared" si="11"/>
        <v>20</v>
      </c>
      <c r="P98" s="50">
        <f t="shared" si="11"/>
        <v>19</v>
      </c>
      <c r="Q98" s="50">
        <f t="shared" si="11"/>
        <v>18</v>
      </c>
      <c r="R98" s="50">
        <f t="shared" si="11"/>
        <v>17</v>
      </c>
      <c r="S98" s="50">
        <f t="shared" si="11"/>
        <v>16</v>
      </c>
      <c r="T98" s="50">
        <f t="shared" si="11"/>
        <v>15</v>
      </c>
      <c r="U98" s="50">
        <f t="shared" si="11"/>
        <v>14</v>
      </c>
      <c r="V98" s="50">
        <f t="shared" si="11"/>
        <v>13</v>
      </c>
      <c r="W98" s="50">
        <f t="shared" si="11"/>
        <v>12</v>
      </c>
      <c r="X98" s="50">
        <f t="shared" si="11"/>
        <v>11</v>
      </c>
      <c r="Y98" s="50">
        <f t="shared" si="11"/>
        <v>10</v>
      </c>
      <c r="Z98" s="50">
        <f t="shared" si="11"/>
        <v>9</v>
      </c>
      <c r="AA98" s="50">
        <f t="shared" si="11"/>
        <v>8</v>
      </c>
      <c r="AB98" s="50">
        <f t="shared" si="11"/>
        <v>7</v>
      </c>
      <c r="AC98" s="50">
        <f t="shared" si="11"/>
        <v>6</v>
      </c>
      <c r="AD98" s="50">
        <f t="shared" si="11"/>
        <v>5</v>
      </c>
      <c r="AE98" s="50">
        <f t="shared" si="11"/>
        <v>4</v>
      </c>
      <c r="AF98" s="50">
        <f t="shared" si="11"/>
        <v>3</v>
      </c>
      <c r="AG98" s="50">
        <f t="shared" si="11"/>
        <v>2</v>
      </c>
      <c r="AH98" s="50">
        <f t="shared" si="11"/>
        <v>1</v>
      </c>
      <c r="AI98" s="88"/>
      <c r="AJ98" s="88"/>
      <c r="AK98" s="88"/>
      <c r="AL98" s="88"/>
      <c r="AM98" s="88"/>
      <c r="AN98" s="88"/>
      <c r="AO98" s="88"/>
      <c r="AP98" s="88"/>
      <c r="AQ98" s="88"/>
    </row>
    <row r="99" spans="2:43" hidden="1">
      <c r="AI99" s="88"/>
      <c r="AJ99" s="88"/>
      <c r="AK99" s="88"/>
      <c r="AL99" s="88"/>
      <c r="AM99" s="88"/>
      <c r="AN99" s="88"/>
      <c r="AO99" s="88"/>
      <c r="AP99" s="88"/>
      <c r="AQ99" s="88"/>
    </row>
    <row r="100" spans="2:43" hidden="1">
      <c r="B100" s="49" t="s">
        <v>103</v>
      </c>
      <c r="C100" s="50">
        <v>1</v>
      </c>
      <c r="D100" s="50">
        <v>2</v>
      </c>
      <c r="E100" s="50">
        <v>3</v>
      </c>
      <c r="F100" s="50">
        <v>4</v>
      </c>
      <c r="G100" s="50">
        <v>5</v>
      </c>
      <c r="H100" s="50">
        <v>6</v>
      </c>
      <c r="I100" s="50">
        <v>7</v>
      </c>
      <c r="J100" s="50">
        <v>8</v>
      </c>
      <c r="K100" s="50">
        <v>9</v>
      </c>
      <c r="L100" s="50">
        <v>10</v>
      </c>
      <c r="M100" s="50">
        <v>11</v>
      </c>
      <c r="N100" s="50">
        <v>12</v>
      </c>
      <c r="O100" s="50">
        <v>13</v>
      </c>
      <c r="P100" s="50">
        <v>14</v>
      </c>
      <c r="Q100" s="50">
        <v>15</v>
      </c>
      <c r="R100" s="50">
        <v>16</v>
      </c>
      <c r="S100" s="50">
        <v>17</v>
      </c>
      <c r="T100" s="50">
        <v>18</v>
      </c>
      <c r="U100" s="50">
        <v>19</v>
      </c>
      <c r="V100" s="50">
        <v>20</v>
      </c>
      <c r="W100" s="50">
        <v>21</v>
      </c>
      <c r="X100" s="50">
        <v>22</v>
      </c>
      <c r="Y100" s="50">
        <v>23</v>
      </c>
      <c r="Z100" s="50">
        <v>24</v>
      </c>
      <c r="AA100" s="50">
        <v>25</v>
      </c>
      <c r="AB100" s="50">
        <v>26</v>
      </c>
      <c r="AC100" s="50">
        <v>27</v>
      </c>
      <c r="AD100" s="50">
        <v>28</v>
      </c>
      <c r="AE100" s="50">
        <v>29</v>
      </c>
      <c r="AF100" s="50">
        <v>30</v>
      </c>
      <c r="AG100" s="50">
        <v>31</v>
      </c>
      <c r="AH100" s="50">
        <v>32</v>
      </c>
      <c r="AI100" s="90"/>
      <c r="AJ100" s="90"/>
      <c r="AK100" s="90"/>
      <c r="AL100" s="90"/>
      <c r="AM100" s="90"/>
      <c r="AN100" s="90"/>
      <c r="AO100" s="90"/>
      <c r="AP100" s="90"/>
      <c r="AQ100" s="88"/>
    </row>
    <row r="101" spans="2:43" hidden="1">
      <c r="C101" s="80" t="str">
        <f>IFERROR(HLOOKUP(C100,$C$95:$AP$96,2,FALSE),"")</f>
        <v>17 Todo Riesgo Construc. y Montaje</v>
      </c>
      <c r="D101" s="80" t="str">
        <f t="shared" ref="D101:AH101" si="12">IFERROR(HLOOKUP(D100,$C$95:$AP$96,2,FALSE),"")</f>
        <v>1 Incendio</v>
      </c>
      <c r="E101" s="80" t="str">
        <f t="shared" si="12"/>
        <v>5 Riesgos de la Naturaleza</v>
      </c>
      <c r="F101" s="80" t="str">
        <f t="shared" si="12"/>
        <v>14 Transporte Marítimo</v>
      </c>
      <c r="G101" s="80" t="str">
        <f t="shared" si="12"/>
        <v>26 Fidelidad</v>
      </c>
      <c r="H101" s="80" t="str">
        <f t="shared" si="12"/>
        <v>15 Transporte Aéreo</v>
      </c>
      <c r="I101" s="80" t="str">
        <f t="shared" si="12"/>
        <v>11 Casco Marítimo</v>
      </c>
      <c r="J101" s="80" t="str">
        <f t="shared" si="12"/>
        <v>30 Seguro Agrícola</v>
      </c>
      <c r="K101" s="80" t="str">
        <f t="shared" si="12"/>
        <v>19 Equipo Electrónico</v>
      </c>
      <c r="L101" s="80" t="str">
        <f t="shared" si="12"/>
        <v>7 Otros Riesgos Adicionales Incendio</v>
      </c>
      <c r="M101" s="80" t="str">
        <f t="shared" si="12"/>
        <v>21 Responsabilidad Civil</v>
      </c>
      <c r="N101" s="80" t="str">
        <f t="shared" si="12"/>
        <v>10 Daños Físicos Vehíc. Mot. G2 (VC)</v>
      </c>
      <c r="O101" s="80" t="str">
        <f t="shared" si="12"/>
        <v>9 Daños Físicos Vehíc. Mot. G1 (VP)</v>
      </c>
      <c r="P101" s="80" t="str">
        <f t="shared" si="12"/>
        <v>16 Equipo Móvil Contratista</v>
      </c>
      <c r="Q101" s="80" t="str">
        <f t="shared" si="12"/>
        <v>20 Responsabilidad Civil Vehíc. Mot.</v>
      </c>
      <c r="R101" s="80" t="str">
        <f t="shared" si="12"/>
        <v>13 Transporte Terrestre</v>
      </c>
      <c r="S101" s="80" t="str">
        <f t="shared" si="12"/>
        <v>22 Multiriesgos</v>
      </c>
      <c r="T101" s="80" t="str">
        <f t="shared" si="12"/>
        <v>24 SOAP</v>
      </c>
      <c r="U101" s="80" t="str">
        <f t="shared" si="12"/>
        <v>35 Seguro Salud</v>
      </c>
      <c r="V101" s="80" t="str">
        <f t="shared" si="12"/>
        <v>18 Avería de Maquinaria</v>
      </c>
      <c r="W101" s="80" t="str">
        <f t="shared" si="12"/>
        <v>2 Pérdida de Benef. por Incendio</v>
      </c>
      <c r="X101" s="80" t="str">
        <f t="shared" si="12"/>
        <v>12 Casco Aéreo</v>
      </c>
      <c r="Y101" s="80" t="str">
        <f t="shared" si="12"/>
        <v>50 Otros</v>
      </c>
      <c r="Z101" s="80" t="str">
        <f t="shared" si="12"/>
        <v>27 Seguro de Crédito por Ventas a Plazo</v>
      </c>
      <c r="AA101" s="80" t="str">
        <f t="shared" si="12"/>
        <v>8 Robo</v>
      </c>
      <c r="AB101" s="80" t="str">
        <f t="shared" si="12"/>
        <v>28 Seguro de Crédito a la Exportación</v>
      </c>
      <c r="AC101" s="80" t="str">
        <f t="shared" si="12"/>
        <v>23 Accidentes Personales</v>
      </c>
      <c r="AD101" s="80" t="str">
        <f t="shared" si="12"/>
        <v>25 Garantía</v>
      </c>
      <c r="AE101" s="80" t="str">
        <f t="shared" si="12"/>
        <v>6 Terrorismo</v>
      </c>
      <c r="AF101" s="80" t="str">
        <f t="shared" si="12"/>
        <v>4 Pérdida de Benef. por Terremoto</v>
      </c>
      <c r="AG101" s="80" t="str">
        <f t="shared" si="12"/>
        <v>3 Terremoto</v>
      </c>
      <c r="AH101" s="80" t="str">
        <f t="shared" si="12"/>
        <v/>
      </c>
      <c r="AI101" s="88"/>
      <c r="AJ101" s="88"/>
      <c r="AK101" s="88"/>
      <c r="AL101" s="88"/>
      <c r="AM101" s="88"/>
      <c r="AN101" s="88"/>
      <c r="AO101" s="88"/>
      <c r="AP101" s="88"/>
      <c r="AQ101" s="88"/>
    </row>
    <row r="102" spans="2:43" hidden="1">
      <c r="C102" s="53">
        <f>IFERROR(HLOOKUP(C100,$C$95:$AP$97,3,FALSE)-HLOOKUP(C100,$C$95:$AP$98,4,FALSE)/1000000,"")</f>
        <v>237.40871212029541</v>
      </c>
      <c r="D102" s="53">
        <f t="shared" ref="D102:AH102" si="13">IFERROR(HLOOKUP(D100,$C$95:$AP$97,3,FALSE)-HLOOKUP(D100,$C$95:$AP$98,4,FALSE)/1000000,"")</f>
        <v>220.72526505093708</v>
      </c>
      <c r="E102" s="53">
        <f t="shared" si="13"/>
        <v>146.53364459946664</v>
      </c>
      <c r="F102" s="53">
        <f t="shared" si="13"/>
        <v>145.5521458962418</v>
      </c>
      <c r="G102" s="53">
        <f t="shared" si="13"/>
        <v>124.06980175716147</v>
      </c>
      <c r="H102" s="53">
        <f t="shared" si="13"/>
        <v>113.11615863864878</v>
      </c>
      <c r="I102" s="53">
        <f t="shared" si="13"/>
        <v>97.702959503452817</v>
      </c>
      <c r="J102" s="53">
        <f t="shared" si="13"/>
        <v>95.825282940381712</v>
      </c>
      <c r="K102" s="53">
        <f t="shared" si="13"/>
        <v>95.709532931529111</v>
      </c>
      <c r="L102" s="53">
        <f t="shared" si="13"/>
        <v>80.914214254032274</v>
      </c>
      <c r="M102" s="53">
        <f t="shared" si="13"/>
        <v>79.1092655257508</v>
      </c>
      <c r="N102" s="53">
        <f t="shared" si="13"/>
        <v>70.356471683972572</v>
      </c>
      <c r="O102" s="53">
        <f t="shared" si="13"/>
        <v>65.484271034430279</v>
      </c>
      <c r="P102" s="53">
        <f t="shared" si="13"/>
        <v>58.357032149230271</v>
      </c>
      <c r="Q102" s="53">
        <f t="shared" si="13"/>
        <v>52.802603946660163</v>
      </c>
      <c r="R102" s="53">
        <f t="shared" si="13"/>
        <v>48.151891323013643</v>
      </c>
      <c r="S102" s="53">
        <f t="shared" si="13"/>
        <v>47.432224476288809</v>
      </c>
      <c r="T102" s="53">
        <f t="shared" si="13"/>
        <v>45.194376719354928</v>
      </c>
      <c r="U102" s="53">
        <f t="shared" si="13"/>
        <v>44.272053936249939</v>
      </c>
      <c r="V102" s="53">
        <f t="shared" si="13"/>
        <v>39.588816894434572</v>
      </c>
      <c r="W102" s="53">
        <f t="shared" si="13"/>
        <v>38.876588727576525</v>
      </c>
      <c r="X102" s="53">
        <f t="shared" si="13"/>
        <v>36.907649455845835</v>
      </c>
      <c r="Y102" s="53">
        <f t="shared" si="13"/>
        <v>32.305326737682492</v>
      </c>
      <c r="Z102" s="53">
        <f t="shared" si="13"/>
        <v>27.925389918648069</v>
      </c>
      <c r="AA102" s="53">
        <f t="shared" si="13"/>
        <v>23.072717460563304</v>
      </c>
      <c r="AB102" s="53">
        <f t="shared" si="13"/>
        <v>21.31463154725045</v>
      </c>
      <c r="AC102" s="53">
        <f t="shared" si="13"/>
        <v>18.034964934869517</v>
      </c>
      <c r="AD102" s="53">
        <f t="shared" si="13"/>
        <v>13.097476319774898</v>
      </c>
      <c r="AE102" s="53">
        <f t="shared" si="13"/>
        <v>5.5008419360319358</v>
      </c>
      <c r="AF102" s="53">
        <f t="shared" si="13"/>
        <v>-25.745513095778293</v>
      </c>
      <c r="AG102" s="53">
        <f t="shared" si="13"/>
        <v>-30.316298744557042</v>
      </c>
      <c r="AH102" s="53" t="str">
        <f t="shared" si="13"/>
        <v/>
      </c>
      <c r="AI102" s="88"/>
      <c r="AJ102" s="88"/>
      <c r="AK102" s="88"/>
      <c r="AL102" s="88"/>
      <c r="AM102" s="88"/>
      <c r="AN102" s="88"/>
      <c r="AO102" s="88"/>
      <c r="AP102" s="88"/>
      <c r="AQ102" s="88"/>
    </row>
    <row r="103" spans="2:43" hidden="1">
      <c r="AI103" s="88"/>
      <c r="AJ103" s="88"/>
      <c r="AK103" s="88"/>
      <c r="AL103" s="88"/>
      <c r="AM103" s="88"/>
      <c r="AN103" s="88"/>
      <c r="AO103" s="88"/>
      <c r="AP103" s="88"/>
      <c r="AQ103" s="88"/>
    </row>
    <row r="104" spans="2:43" hidden="1">
      <c r="B104" s="49" t="s">
        <v>104</v>
      </c>
      <c r="C104" s="52" t="str">
        <f>IF($B$113=C101,C102,"")</f>
        <v/>
      </c>
      <c r="D104" s="52" t="str">
        <f t="shared" ref="D104:AH104" si="14">IF($B$113=D101,D102,"")</f>
        <v/>
      </c>
      <c r="E104" s="52" t="str">
        <f t="shared" si="14"/>
        <v/>
      </c>
      <c r="F104" s="52" t="str">
        <f t="shared" si="14"/>
        <v/>
      </c>
      <c r="G104" s="52" t="str">
        <f t="shared" si="14"/>
        <v/>
      </c>
      <c r="H104" s="52" t="str">
        <f t="shared" si="14"/>
        <v/>
      </c>
      <c r="I104" s="52" t="str">
        <f t="shared" si="14"/>
        <v/>
      </c>
      <c r="J104" s="52" t="str">
        <f t="shared" si="14"/>
        <v/>
      </c>
      <c r="K104" s="52" t="str">
        <f t="shared" si="14"/>
        <v/>
      </c>
      <c r="L104" s="52" t="str">
        <f t="shared" si="14"/>
        <v/>
      </c>
      <c r="M104" s="52" t="str">
        <f t="shared" si="14"/>
        <v/>
      </c>
      <c r="N104" s="52" t="str">
        <f t="shared" si="14"/>
        <v/>
      </c>
      <c r="O104" s="52" t="str">
        <f t="shared" si="14"/>
        <v/>
      </c>
      <c r="P104" s="52" t="str">
        <f t="shared" si="14"/>
        <v/>
      </c>
      <c r="Q104" s="52" t="str">
        <f t="shared" si="14"/>
        <v/>
      </c>
      <c r="R104" s="52" t="str">
        <f t="shared" si="14"/>
        <v/>
      </c>
      <c r="S104" s="52" t="str">
        <f t="shared" si="14"/>
        <v/>
      </c>
      <c r="T104" s="52" t="str">
        <f t="shared" si="14"/>
        <v/>
      </c>
      <c r="U104" s="52" t="str">
        <f t="shared" si="14"/>
        <v/>
      </c>
      <c r="V104" s="52" t="str">
        <f t="shared" si="14"/>
        <v/>
      </c>
      <c r="W104" s="52" t="str">
        <f t="shared" si="14"/>
        <v/>
      </c>
      <c r="X104" s="52" t="str">
        <f t="shared" si="14"/>
        <v/>
      </c>
      <c r="Y104" s="52" t="str">
        <f t="shared" si="14"/>
        <v/>
      </c>
      <c r="Z104" s="52" t="str">
        <f t="shared" si="14"/>
        <v/>
      </c>
      <c r="AA104" s="52" t="str">
        <f t="shared" si="14"/>
        <v/>
      </c>
      <c r="AB104" s="52" t="str">
        <f t="shared" si="14"/>
        <v/>
      </c>
      <c r="AC104" s="52" t="str">
        <f t="shared" si="14"/>
        <v/>
      </c>
      <c r="AD104" s="52" t="str">
        <f t="shared" si="14"/>
        <v/>
      </c>
      <c r="AE104" s="52" t="str">
        <f t="shared" si="14"/>
        <v/>
      </c>
      <c r="AF104" s="52" t="str">
        <f t="shared" si="14"/>
        <v/>
      </c>
      <c r="AG104" s="52" t="str">
        <f t="shared" si="14"/>
        <v/>
      </c>
      <c r="AH104" s="52" t="str">
        <f t="shared" si="14"/>
        <v/>
      </c>
    </row>
    <row r="105" spans="2:43" hidden="1"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</row>
    <row r="106" spans="2:43" hidden="1">
      <c r="C106" s="50" t="str">
        <f t="shared" ref="C106:AP106" si="15">IF(C51&gt;$C$107,C49,IF(C51=$C$107,$AQ$11,IF(C51&lt;$C$107,"")))</f>
        <v>Ace Seguros</v>
      </c>
      <c r="D106" s="50" t="str">
        <f t="shared" si="15"/>
        <v>Assurant Chile</v>
      </c>
      <c r="E106" s="50" t="str">
        <f t="shared" si="15"/>
        <v>BCI Seguros</v>
      </c>
      <c r="F106" s="50" t="str">
        <f t="shared" si="15"/>
        <v>Cardif</v>
      </c>
      <c r="G106" s="50" t="str">
        <f t="shared" si="15"/>
        <v>Cesce Chile</v>
      </c>
      <c r="H106" s="50" t="str">
        <f t="shared" si="15"/>
        <v>Chartis</v>
      </c>
      <c r="I106" s="50" t="str">
        <f t="shared" si="15"/>
        <v>Chilena Consolidada</v>
      </c>
      <c r="J106" s="50" t="str">
        <f t="shared" si="15"/>
        <v>Chubb de Chile</v>
      </c>
      <c r="K106" s="50" t="str">
        <f t="shared" si="15"/>
        <v>Coface Chile</v>
      </c>
      <c r="L106" s="50" t="str">
        <f t="shared" si="15"/>
        <v>Consorio Nacional</v>
      </c>
      <c r="M106" s="50" t="str">
        <f t="shared" si="15"/>
        <v>Continental Crédito</v>
      </c>
      <c r="N106" s="50" t="str">
        <f t="shared" si="15"/>
        <v>Euler Hermes</v>
      </c>
      <c r="O106" s="50" t="str">
        <f t="shared" si="15"/>
        <v>FAF International</v>
      </c>
      <c r="P106" s="50" t="str">
        <f t="shared" si="15"/>
        <v>HDI Seguros</v>
      </c>
      <c r="Q106" s="50" t="str">
        <f t="shared" si="15"/>
        <v>Huelen</v>
      </c>
      <c r="R106" s="50" t="str">
        <f t="shared" si="15"/>
        <v>Liberty Seguros</v>
      </c>
      <c r="S106" s="50" t="str">
        <f t="shared" si="15"/>
        <v>M. de Carabineros</v>
      </c>
      <c r="T106" s="50" t="str">
        <f t="shared" si="15"/>
        <v>Magallanes</v>
      </c>
      <c r="U106" s="50" t="str">
        <f t="shared" si="15"/>
        <v>Magallanes Gar. y Cré.</v>
      </c>
      <c r="V106" s="50" t="str">
        <f t="shared" si="15"/>
        <v>Mapfre</v>
      </c>
      <c r="W106" s="50" t="str">
        <f t="shared" si="15"/>
        <v>Mapfre Gar. y Cré.</v>
      </c>
      <c r="X106" s="50" t="str">
        <f t="shared" si="15"/>
        <v>Orion Seguros</v>
      </c>
      <c r="Y106" s="50" t="str">
        <f t="shared" si="15"/>
        <v>Penta Security</v>
      </c>
      <c r="Z106" s="50" t="str">
        <f t="shared" si="15"/>
        <v>QBE Chile</v>
      </c>
      <c r="AA106" s="50" t="str">
        <f t="shared" si="15"/>
        <v>Renta Nacional</v>
      </c>
      <c r="AB106" s="50" t="str">
        <f t="shared" si="15"/>
        <v>RSA Seguros</v>
      </c>
      <c r="AC106" s="50" t="str">
        <f t="shared" si="15"/>
        <v>Zenit Seguros</v>
      </c>
      <c r="AD106" s="50" t="str">
        <f t="shared" si="15"/>
        <v>Zurich Santander</v>
      </c>
      <c r="AE106" s="50" t="str">
        <f t="shared" si="15"/>
        <v>Mercado</v>
      </c>
      <c r="AF106" s="50" t="str">
        <f t="shared" si="15"/>
        <v/>
      </c>
      <c r="AG106" s="50" t="str">
        <f t="shared" si="15"/>
        <v/>
      </c>
      <c r="AH106" s="50" t="str">
        <f t="shared" si="15"/>
        <v/>
      </c>
      <c r="AI106" s="50" t="str">
        <f t="shared" si="15"/>
        <v/>
      </c>
      <c r="AJ106" s="50" t="str">
        <f t="shared" si="15"/>
        <v/>
      </c>
      <c r="AK106" s="50" t="str">
        <f t="shared" si="15"/>
        <v/>
      </c>
      <c r="AL106" s="50" t="str">
        <f t="shared" si="15"/>
        <v/>
      </c>
      <c r="AM106" s="50" t="str">
        <f t="shared" si="15"/>
        <v/>
      </c>
      <c r="AN106" s="50" t="str">
        <f t="shared" si="15"/>
        <v/>
      </c>
      <c r="AO106" s="50" t="str">
        <f t="shared" si="15"/>
        <v/>
      </c>
      <c r="AP106" s="50" t="str">
        <f t="shared" si="15"/>
        <v/>
      </c>
    </row>
    <row r="107" spans="2:43" hidden="1">
      <c r="B107" s="49" t="s">
        <v>388</v>
      </c>
      <c r="C107" s="50">
        <f>COUNTIF(C11:AP11,"")</f>
        <v>12</v>
      </c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</row>
    <row r="108" spans="2:43"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</row>
    <row r="109" spans="2:43">
      <c r="B109" s="54" t="s">
        <v>387</v>
      </c>
    </row>
    <row r="110" spans="2:43">
      <c r="B110" s="59" t="s">
        <v>341</v>
      </c>
    </row>
    <row r="112" spans="2:43">
      <c r="B112" s="39" t="s">
        <v>386</v>
      </c>
    </row>
    <row r="113" spans="2:2">
      <c r="B113" s="59"/>
    </row>
  </sheetData>
  <sheetProtection sheet="1" objects="1" scenarios="1"/>
  <conditionalFormatting sqref="A1:XFD1048576">
    <cfRule type="cellIs" dxfId="25" priority="1" operator="lessThan">
      <formula>0</formula>
    </cfRule>
  </conditionalFormatting>
  <dataValidations count="6">
    <dataValidation showInputMessage="1" showErrorMessage="1" sqref="E110"/>
    <dataValidation type="list" allowBlank="1" showInputMessage="1" showErrorMessage="1" sqref="B113">
      <formula1>$B$11:$B$43</formula1>
    </dataValidation>
    <dataValidation type="list" allowBlank="1" showInputMessage="1" showErrorMessage="1" sqref="B110">
      <formula1>$C$106:$AE$106</formula1>
    </dataValidation>
    <dataValidation type="list" allowBlank="1" showInputMessage="1" showErrorMessage="1" sqref="B64">
      <formula1>$B$106:$AD$106</formula1>
    </dataValidation>
    <dataValidation type="list" allowBlank="1" showInputMessage="1" showErrorMessage="1" sqref="B61">
      <formula1>$B$12:$B$44</formula1>
    </dataValidation>
    <dataValidation type="list" allowBlank="1" showInputMessage="1" showErrorMessage="1" sqref="C8">
      <formula1>$D$8:$F$8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A2:AQ88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16384" width="11.42578125" style="39"/>
  </cols>
  <sheetData>
    <row r="2" spans="2:43">
      <c r="C2" s="96" t="s">
        <v>392</v>
      </c>
    </row>
    <row r="8" spans="2:43" ht="15.75">
      <c r="B8" s="38" t="s">
        <v>494</v>
      </c>
    </row>
    <row r="9" spans="2:43">
      <c r="B9" s="40" t="str">
        <f>Índice!H55</f>
        <v>Cifras al 30.06.2012</v>
      </c>
    </row>
    <row r="11" spans="2:43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</row>
    <row r="12" spans="2:43">
      <c r="B12" s="73" t="s">
        <v>532</v>
      </c>
      <c r="C12" s="75">
        <f>IFERROR('Gen. Prima Directa'!C44/'Gen. Prima Directa'!$AQ44,"")</f>
        <v>5.5302821104224686E-2</v>
      </c>
      <c r="D12" s="75" t="str">
        <f>IFERROR('Gen. Prima Directa'!D44/'Gen. Prima Directa'!$AQ44,"")</f>
        <v/>
      </c>
      <c r="E12" s="75">
        <f>IFERROR('Gen. Prima Directa'!E44/'Gen. Prima Directa'!$AQ44,"")</f>
        <v>0.10503892123769383</v>
      </c>
      <c r="F12" s="75">
        <f>IFERROR('Gen. Prima Directa'!F44/'Gen. Prima Directa'!$AQ44,"")</f>
        <v>6.4261429054549069E-2</v>
      </c>
      <c r="G12" s="75">
        <f>IFERROR('Gen. Prima Directa'!G44/'Gen. Prima Directa'!$AQ44,"")</f>
        <v>2.1367173954112417E-3</v>
      </c>
      <c r="H12" s="75">
        <f>IFERROR('Gen. Prima Directa'!H44/'Gen. Prima Directa'!$AQ44,"")</f>
        <v>5.4979414189419366E-2</v>
      </c>
      <c r="I12" s="75">
        <f>IFERROR('Gen. Prima Directa'!I44/'Gen. Prima Directa'!$AQ44,"")</f>
        <v>6.5169814387805045E-2</v>
      </c>
      <c r="J12" s="75">
        <f>IFERROR('Gen. Prima Directa'!J44/'Gen. Prima Directa'!$AQ44,"")</f>
        <v>1.1184861473682941E-2</v>
      </c>
      <c r="K12" s="75">
        <f>IFERROR('Gen. Prima Directa'!K44/'Gen. Prima Directa'!$AQ44,"")</f>
        <v>5.3196778217280052E-3</v>
      </c>
      <c r="L12" s="75">
        <f>IFERROR('Gen. Prima Directa'!L44/'Gen. Prima Directa'!$AQ44,"")</f>
        <v>2.277737673569008E-2</v>
      </c>
      <c r="M12" s="75">
        <f>IFERROR('Gen. Prima Directa'!M44/'Gen. Prima Directa'!$AQ44,"")</f>
        <v>1.2642868889703271E-2</v>
      </c>
      <c r="N12" s="75">
        <f>IFERROR('Gen. Prima Directa'!N44/'Gen. Prima Directa'!$AQ44,"")</f>
        <v>7.2906083105307305E-4</v>
      </c>
      <c r="O12" s="75">
        <f>IFERROR('Gen. Prima Directa'!O44/'Gen. Prima Directa'!$AQ44,"")</f>
        <v>1.2560961233070179E-4</v>
      </c>
      <c r="P12" s="75">
        <f>IFERROR('Gen. Prima Directa'!P44/'Gen. Prima Directa'!$AQ44,"")</f>
        <v>1.5860504699788901E-2</v>
      </c>
      <c r="Q12" s="75">
        <f>IFERROR('Gen. Prima Directa'!Q44/'Gen. Prima Directa'!$AQ44,"")</f>
        <v>1.0675674587251503E-4</v>
      </c>
      <c r="R12" s="75">
        <f>IFERROR('Gen. Prima Directa'!R44/'Gen. Prima Directa'!$AQ44,"")</f>
        <v>8.5388493933058238E-2</v>
      </c>
      <c r="S12" s="75">
        <f>IFERROR('Gen. Prima Directa'!S44/'Gen. Prima Directa'!$AQ44,"")</f>
        <v>7.9568552862235376E-4</v>
      </c>
      <c r="T12" s="75">
        <f>IFERROR('Gen. Prima Directa'!T44/'Gen. Prima Directa'!$AQ44,"")</f>
        <v>8.1146424782964091E-2</v>
      </c>
      <c r="U12" s="75">
        <f>IFERROR('Gen. Prima Directa'!U44/'Gen. Prima Directa'!$AQ44,"")</f>
        <v>3.1616077197630234E-3</v>
      </c>
      <c r="V12" s="75">
        <f>IFERROR('Gen. Prima Directa'!V44/'Gen. Prima Directa'!$AQ44,"")</f>
        <v>0.10265728637855071</v>
      </c>
      <c r="W12" s="75">
        <f>IFERROR('Gen. Prima Directa'!W44/'Gen. Prima Directa'!$AQ44,"")</f>
        <v>2.5033579044705968E-3</v>
      </c>
      <c r="X12" s="75">
        <f>IFERROR('Gen. Prima Directa'!X44/'Gen. Prima Directa'!$AQ44,"")</f>
        <v>8.4675929784337103E-3</v>
      </c>
      <c r="Y12" s="75">
        <f>IFERROR('Gen. Prima Directa'!Y44/'Gen. Prima Directa'!$AQ44,"")</f>
        <v>0.10141702521519737</v>
      </c>
      <c r="Z12" s="75">
        <f>IFERROR('Gen. Prima Directa'!Z44/'Gen. Prima Directa'!$AQ44,"")</f>
        <v>1.2613785908392511E-3</v>
      </c>
      <c r="AA12" s="75">
        <f>IFERROR('Gen. Prima Directa'!AA44/'Gen. Prima Directa'!$AQ44,"")</f>
        <v>1.0479762910767519E-2</v>
      </c>
      <c r="AB12" s="75">
        <f>IFERROR('Gen. Prima Directa'!AB44/'Gen. Prima Directa'!$AQ44,"")</f>
        <v>0.13646847881983343</v>
      </c>
      <c r="AC12" s="75">
        <f>IFERROR('Gen. Prima Directa'!AC44/'Gen. Prima Directa'!$AQ44,"")</f>
        <v>6.5278347038179828E-3</v>
      </c>
      <c r="AD12" s="75">
        <f>IFERROR('Gen. Prima Directa'!AD44/'Gen. Prima Directa'!$AQ44,"")</f>
        <v>4.4089236354728889E-2</v>
      </c>
      <c r="AE12" s="75" t="str">
        <f>IFERROR('Gen. Prima Directa'!AE44/'Gen. Prima Directa'!$AQ44,"")</f>
        <v/>
      </c>
      <c r="AF12" s="75" t="str">
        <f>IFERROR('Gen. Prima Directa'!AF44/'Gen. Prima Directa'!$AQ44,"")</f>
        <v/>
      </c>
      <c r="AG12" s="75" t="str">
        <f>IFERROR('Gen. Prima Directa'!AG44/'Gen. Prima Directa'!$AQ44,"")</f>
        <v/>
      </c>
      <c r="AH12" s="75" t="str">
        <f>IFERROR('Gen. Prima Directa'!AH44/'Gen. Prima Directa'!$AQ44,"")</f>
        <v/>
      </c>
      <c r="AI12" s="75" t="str">
        <f>IFERROR('Gen. Prima Directa'!AI44/'Gen. Prima Directa'!$AQ44,"")</f>
        <v/>
      </c>
      <c r="AJ12" s="75" t="str">
        <f>IFERROR('Gen. Prima Directa'!AJ44/'Gen. Prima Directa'!$AQ44,"")</f>
        <v/>
      </c>
      <c r="AK12" s="75" t="str">
        <f>IFERROR('Gen. Prima Directa'!AK44/'Gen. Prima Directa'!$AQ44,"")</f>
        <v/>
      </c>
      <c r="AL12" s="75" t="str">
        <f>IFERROR('Gen. Prima Directa'!AL44/'Gen. Prima Directa'!$AQ44,"")</f>
        <v/>
      </c>
      <c r="AM12" s="75" t="str">
        <f>IFERROR('Gen. Prima Directa'!AM44/'Gen. Prima Directa'!$AQ44,"")</f>
        <v/>
      </c>
      <c r="AN12" s="75" t="str">
        <f>IFERROR('Gen. Prima Directa'!AN44/'Gen. Prima Directa'!$AQ44,"")</f>
        <v/>
      </c>
      <c r="AO12" s="75" t="str">
        <f>IFERROR('Gen. Prima Directa'!AO44/'Gen. Prima Directa'!$AQ44,"")</f>
        <v/>
      </c>
      <c r="AP12" s="75" t="str">
        <f>IFERROR('Gen. Prima Directa'!AP44/'Gen. Prima Directa'!$AQ44,"")</f>
        <v/>
      </c>
      <c r="AQ12" s="75">
        <f>IFERROR('Gen. Prima Directa'!AQ44/'Gen. Prima Directa'!$AQ44,"")</f>
        <v>1</v>
      </c>
    </row>
    <row r="13" spans="2:43">
      <c r="B13" s="73" t="s">
        <v>533</v>
      </c>
      <c r="C13" s="75">
        <f>IF('Gen. EERR'!C14=0,"",'Gen. EERR'!C13/'Gen. EERR'!C14)</f>
        <v>0.33258189712134306</v>
      </c>
      <c r="D13" s="75" t="str">
        <f>IF('Gen. EERR'!D14=0,"",'Gen. EERR'!D13/'Gen. EERR'!D14)</f>
        <v/>
      </c>
      <c r="E13" s="75">
        <f>IF('Gen. EERR'!E14=0,"",'Gen. EERR'!E13/'Gen. EERR'!E14)</f>
        <v>0.88011095715710552</v>
      </c>
      <c r="F13" s="75">
        <f>IF('Gen. EERR'!F14=0,"",'Gen. EERR'!F13/'Gen. EERR'!F14)</f>
        <v>1.1271915201522555</v>
      </c>
      <c r="G13" s="75">
        <f>IF('Gen. EERR'!G14=0,"",'Gen. EERR'!G13/'Gen. EERR'!G14)</f>
        <v>0.19593812318718207</v>
      </c>
      <c r="H13" s="75">
        <f>IF('Gen. EERR'!H14=0,"",'Gen. EERR'!H13/'Gen. EERR'!H14)</f>
        <v>0.17146487522629142</v>
      </c>
      <c r="I13" s="75">
        <f>IF('Gen. EERR'!I14=0,"",'Gen. EERR'!I13/'Gen. EERR'!I14)</f>
        <v>0.46695330863520013</v>
      </c>
      <c r="J13" s="75">
        <f>IF('Gen. EERR'!J14=0,"",'Gen. EERR'!J13/'Gen. EERR'!J14)</f>
        <v>9.63409367873342E-2</v>
      </c>
      <c r="K13" s="75">
        <f>IF('Gen. EERR'!K14=0,"",'Gen. EERR'!K13/'Gen. EERR'!K14)</f>
        <v>0.60030330247575114</v>
      </c>
      <c r="L13" s="75">
        <f>IF('Gen. EERR'!L14=0,"",'Gen. EERR'!L13/'Gen. EERR'!L14)</f>
        <v>0.87891260487366984</v>
      </c>
      <c r="M13" s="75">
        <f>IF('Gen. EERR'!M14=0,"",'Gen. EERR'!M13/'Gen. EERR'!M14)</f>
        <v>0.22510667430615627</v>
      </c>
      <c r="N13" s="75">
        <f>IF('Gen. EERR'!N14=0,"",'Gen. EERR'!N13/'Gen. EERR'!N14)</f>
        <v>9.9999646263123632E-2</v>
      </c>
      <c r="O13" s="75">
        <f>IF('Gen. EERR'!O14=0,"",'Gen. EERR'!O13/'Gen. EERR'!O14)</f>
        <v>0.99653296831943516</v>
      </c>
      <c r="P13" s="75">
        <f>IF('Gen. EERR'!P14=0,"",'Gen. EERR'!P13/'Gen. EERR'!P14)</f>
        <v>0.8300996399621926</v>
      </c>
      <c r="Q13" s="75">
        <f>IF('Gen. EERR'!Q14=0,"",'Gen. EERR'!Q13/'Gen. EERR'!Q14)</f>
        <v>1</v>
      </c>
      <c r="R13" s="75">
        <f>IF('Gen. EERR'!R14=0,"",'Gen. EERR'!R13/'Gen. EERR'!R14)</f>
        <v>0.70299165868937741</v>
      </c>
      <c r="S13" s="75">
        <f>IF('Gen. EERR'!S14=0,"",'Gen. EERR'!S13/'Gen. EERR'!S14)</f>
        <v>0.60612625829683364</v>
      </c>
      <c r="T13" s="75">
        <f>IF('Gen. EERR'!T14=0,"",'Gen. EERR'!T13/'Gen. EERR'!T14)</f>
        <v>0.69857270121782555</v>
      </c>
      <c r="U13" s="75">
        <f>IF('Gen. EERR'!U14=0,"",'Gen. EERR'!U13/'Gen. EERR'!U14)</f>
        <v>0.15313412330413878</v>
      </c>
      <c r="V13" s="75">
        <f>IF('Gen. EERR'!V14=0,"",'Gen. EERR'!V13/'Gen. EERR'!V14)</f>
        <v>0.35863755418636273</v>
      </c>
      <c r="W13" s="75">
        <f>IF('Gen. EERR'!W14=0,"",'Gen. EERR'!W13/'Gen. EERR'!W14)</f>
        <v>0.22316152382845858</v>
      </c>
      <c r="X13" s="75">
        <f>IF('Gen. EERR'!X14=0,"",'Gen. EERR'!X13/'Gen. EERR'!X14)</f>
        <v>1.8298970414907842E-2</v>
      </c>
      <c r="Y13" s="75">
        <f>IF('Gen. EERR'!Y14=0,"",'Gen. EERR'!Y13/'Gen. EERR'!Y14)</f>
        <v>0.53531755005401893</v>
      </c>
      <c r="Z13" s="75">
        <f>IF('Gen. EERR'!Z14=0,"",'Gen. EERR'!Z13/'Gen. EERR'!Z14)</f>
        <v>0.46277743402114552</v>
      </c>
      <c r="AA13" s="75">
        <f>IF('Gen. EERR'!AA14=0,"",'Gen. EERR'!AA13/'Gen. EERR'!AA14)</f>
        <v>0.73659727678264486</v>
      </c>
      <c r="AB13" s="75">
        <f>IF('Gen. EERR'!AB14=0,"",'Gen. EERR'!AB13/'Gen. EERR'!AB14)</f>
        <v>0.56367779639866944</v>
      </c>
      <c r="AC13" s="75">
        <f>IF('Gen. EERR'!AC14=0,"",'Gen. EERR'!AC13/'Gen. EERR'!AC14)</f>
        <v>0.97800978170932995</v>
      </c>
      <c r="AD13" s="75">
        <f>IF('Gen. EERR'!AD14=0,"",'Gen. EERR'!AD13/'Gen. EERR'!AD14)</f>
        <v>0.44153336840666912</v>
      </c>
      <c r="AE13" s="75" t="str">
        <f>IF('Gen. EERR'!AE14=0,"",'Gen. EERR'!AE13/'Gen. EERR'!AE14)</f>
        <v/>
      </c>
      <c r="AF13" s="75" t="str">
        <f>IF('Gen. EERR'!AF14=0,"",'Gen. EERR'!AF13/'Gen. EERR'!AF14)</f>
        <v/>
      </c>
      <c r="AG13" s="75" t="str">
        <f>IF('Gen. EERR'!AG14=0,"",'Gen. EERR'!AG13/'Gen. EERR'!AG14)</f>
        <v/>
      </c>
      <c r="AH13" s="75" t="str">
        <f>IF('Gen. EERR'!AH14=0,"",'Gen. EERR'!AH13/'Gen. EERR'!AH14)</f>
        <v/>
      </c>
      <c r="AI13" s="75" t="str">
        <f>IF('Gen. EERR'!AI14=0,"",'Gen. EERR'!AI13/'Gen. EERR'!AI14)</f>
        <v/>
      </c>
      <c r="AJ13" s="75" t="str">
        <f>IF('Gen. EERR'!AJ14=0,"",'Gen. EERR'!AJ13/'Gen. EERR'!AJ14)</f>
        <v/>
      </c>
      <c r="AK13" s="75" t="str">
        <f>IF('Gen. EERR'!AK14=0,"",'Gen. EERR'!AK13/'Gen. EERR'!AK14)</f>
        <v/>
      </c>
      <c r="AL13" s="75" t="str">
        <f>IF('Gen. EERR'!AL14=0,"",'Gen. EERR'!AL13/'Gen. EERR'!AL14)</f>
        <v/>
      </c>
      <c r="AM13" s="75" t="str">
        <f>IF('Gen. EERR'!AM14=0,"",'Gen. EERR'!AM13/'Gen. EERR'!AM14)</f>
        <v/>
      </c>
      <c r="AN13" s="75" t="str">
        <f>IF('Gen. EERR'!AN14=0,"",'Gen. EERR'!AN13/'Gen. EERR'!AN14)</f>
        <v/>
      </c>
      <c r="AO13" s="75" t="str">
        <f>IF('Gen. EERR'!AO14=0,"",'Gen. EERR'!AO13/'Gen. EERR'!AO14)</f>
        <v/>
      </c>
      <c r="AP13" s="75" t="str">
        <f>IF('Gen. EERR'!AP14=0,"",'Gen. EERR'!AP13/'Gen. EERR'!AP14)</f>
        <v/>
      </c>
      <c r="AQ13" s="75">
        <f>IF('Gen. EERR'!AQ14=0,"",'Gen. EERR'!AQ13/'Gen. EERR'!AQ14)</f>
        <v>0.58478054745125407</v>
      </c>
    </row>
    <row r="14" spans="2:43">
      <c r="B14" s="73" t="s">
        <v>534</v>
      </c>
      <c r="C14" s="75">
        <f>IF('Gen. EERR'!C14=0,"",(SUM('Gen. EERR'!C33:C34)/'Gen. EERR'!C14))</f>
        <v>0.10432575881677257</v>
      </c>
      <c r="D14" s="75" t="str">
        <f>IF('Gen. EERR'!D14=0,"",(SUM('Gen. EERR'!D33:D34)/'Gen. EERR'!D14))</f>
        <v/>
      </c>
      <c r="E14" s="75">
        <f>IF('Gen. EERR'!E14=0,"",(SUM('Gen. EERR'!E33:E34)/'Gen. EERR'!E14))</f>
        <v>0.12432026690919286</v>
      </c>
      <c r="F14" s="75">
        <f>IF('Gen. EERR'!F14=0,"",(SUM('Gen. EERR'!F33:F34)/'Gen. EERR'!F14))</f>
        <v>0.21950621763628941</v>
      </c>
      <c r="G14" s="75">
        <f>IF('Gen. EERR'!G14=0,"",(SUM('Gen. EERR'!G33:G34)/'Gen. EERR'!G14))</f>
        <v>9.0118524345691509E-2</v>
      </c>
      <c r="H14" s="75">
        <f>IF('Gen. EERR'!H14=0,"",(SUM('Gen. EERR'!H33:H34)/'Gen. EERR'!H14))</f>
        <v>4.2318110612320638E-2</v>
      </c>
      <c r="I14" s="75">
        <f>IF('Gen. EERR'!I14=0,"",(SUM('Gen. EERR'!I33:I34)/'Gen. EERR'!I14))</f>
        <v>0.12856737225165893</v>
      </c>
      <c r="J14" s="75">
        <f>IF('Gen. EERR'!J14=0,"",(SUM('Gen. EERR'!J33:J34)/'Gen. EERR'!J14))</f>
        <v>0.11725729542225212</v>
      </c>
      <c r="K14" s="75">
        <f>IF('Gen. EERR'!K14=0,"",(SUM('Gen. EERR'!K33:K34)/'Gen. EERR'!K14))</f>
        <v>5.8325976164473971E-2</v>
      </c>
      <c r="L14" s="75">
        <f>IF('Gen. EERR'!L14=0,"",(SUM('Gen. EERR'!L33:L34)/'Gen. EERR'!L14))</f>
        <v>0.17075792110531285</v>
      </c>
      <c r="M14" s="75">
        <f>IF('Gen. EERR'!M14=0,"",(SUM('Gen. EERR'!M33:M34)/'Gen. EERR'!M14))</f>
        <v>8.644895433591733E-2</v>
      </c>
      <c r="N14" s="75">
        <f>IF('Gen. EERR'!N14=0,"",(SUM('Gen. EERR'!N33:N34)/'Gen. EERR'!N14))</f>
        <v>9.8855307468092943E-2</v>
      </c>
      <c r="O14" s="75">
        <f>IF('Gen. EERR'!O14=0,"",(SUM('Gen. EERR'!O33:O34)/'Gen. EERR'!O14))</f>
        <v>3.2959314158096643E-2</v>
      </c>
      <c r="P14" s="75">
        <f>IF('Gen. EERR'!P14=0,"",(SUM('Gen. EERR'!P33:P34)/'Gen. EERR'!P14))</f>
        <v>0.137827305233653</v>
      </c>
      <c r="Q14" s="75">
        <f>IF('Gen. EERR'!Q14=0,"",(SUM('Gen. EERR'!Q33:Q34)/'Gen. EERR'!Q14))</f>
        <v>0</v>
      </c>
      <c r="R14" s="75">
        <f>IF('Gen. EERR'!R14=0,"",(SUM('Gen. EERR'!R33:R34)/'Gen. EERR'!R14))</f>
        <v>0.11762805703673884</v>
      </c>
      <c r="S14" s="75">
        <f>IF('Gen. EERR'!S14=0,"",(SUM('Gen. EERR'!S33:S34)/'Gen. EERR'!S14))</f>
        <v>9.6157263470048951E-3</v>
      </c>
      <c r="T14" s="75">
        <f>IF('Gen. EERR'!T14=0,"",(SUM('Gen. EERR'!T33:T34)/'Gen. EERR'!T14))</f>
        <v>0.15549009794358998</v>
      </c>
      <c r="U14" s="75">
        <f>IF('Gen. EERR'!U14=0,"",(SUM('Gen. EERR'!U33:U34)/'Gen. EERR'!U14))</f>
        <v>8.8324675138817338E-2</v>
      </c>
      <c r="V14" s="75">
        <f>IF('Gen. EERR'!V14=0,"",(SUM('Gen. EERR'!V33:V34)/'Gen. EERR'!V14))</f>
        <v>9.6935363649892595E-2</v>
      </c>
      <c r="W14" s="75">
        <f>IF('Gen. EERR'!W14=0,"",(SUM('Gen. EERR'!W33:W34)/'Gen. EERR'!W14))</f>
        <v>9.0503861082368242E-2</v>
      </c>
      <c r="X14" s="75">
        <f>IF('Gen. EERR'!X14=0,"",(SUM('Gen. EERR'!X33:X34)/'Gen. EERR'!X14))</f>
        <v>7.3208037958644806E-2</v>
      </c>
      <c r="Y14" s="75">
        <f>IF('Gen. EERR'!Y14=0,"",(SUM('Gen. EERR'!Y33:Y34)/'Gen. EERR'!Y14))</f>
        <v>0.1204881172017542</v>
      </c>
      <c r="Z14" s="75">
        <f>IF('Gen. EERR'!Z14=0,"",(SUM('Gen. EERR'!Z33:Z34)/'Gen. EERR'!Z14))</f>
        <v>9.1806336480948408E-2</v>
      </c>
      <c r="AA14" s="75">
        <f>IF('Gen. EERR'!AA14=0,"",(SUM('Gen. EERR'!AA33:AA34)/'Gen. EERR'!AA14))</f>
        <v>9.3573749746753893E-2</v>
      </c>
      <c r="AB14" s="75">
        <f>IF('Gen. EERR'!AB14=0,"",(SUM('Gen. EERR'!AB33:AB34)/'Gen. EERR'!AB14))</f>
        <v>0.10864795417914576</v>
      </c>
      <c r="AC14" s="75">
        <f>IF('Gen. EERR'!AC14=0,"",(SUM('Gen. EERR'!AC33:AC34)/'Gen. EERR'!AC14))</f>
        <v>0.11947045343291213</v>
      </c>
      <c r="AD14" s="75">
        <f>IF('Gen. EERR'!AD14=0,"",(SUM('Gen. EERR'!AD33:AD34)/'Gen. EERR'!AD14))</f>
        <v>0.15227830358419697</v>
      </c>
      <c r="AE14" s="75" t="str">
        <f>IF('Gen. EERR'!AE14=0,"",(SUM('Gen. EERR'!AE33:AE34)/'Gen. EERR'!AE14))</f>
        <v/>
      </c>
      <c r="AF14" s="75" t="str">
        <f>IF('Gen. EERR'!AF14=0,"",(SUM('Gen. EERR'!AF33:AF34)/'Gen. EERR'!AF14))</f>
        <v/>
      </c>
      <c r="AG14" s="75" t="str">
        <f>IF('Gen. EERR'!AG14=0,"",(SUM('Gen. EERR'!AG33:AG34)/'Gen. EERR'!AG14))</f>
        <v/>
      </c>
      <c r="AH14" s="75" t="str">
        <f>IF('Gen. EERR'!AH14=0,"",(SUM('Gen. EERR'!AH33:AH34)/'Gen. EERR'!AH14))</f>
        <v/>
      </c>
      <c r="AI14" s="75" t="str">
        <f>IF('Gen. EERR'!AI14=0,"",(SUM('Gen. EERR'!AI33:AI34)/'Gen. EERR'!AI14))</f>
        <v/>
      </c>
      <c r="AJ14" s="75" t="str">
        <f>IF('Gen. EERR'!AJ14=0,"",(SUM('Gen. EERR'!AJ33:AJ34)/'Gen. EERR'!AJ14))</f>
        <v/>
      </c>
      <c r="AK14" s="75" t="str">
        <f>IF('Gen. EERR'!AK14=0,"",(SUM('Gen. EERR'!AK33:AK34)/'Gen. EERR'!AK14))</f>
        <v/>
      </c>
      <c r="AL14" s="75" t="str">
        <f>IF('Gen. EERR'!AL14=0,"",(SUM('Gen. EERR'!AL33:AL34)/'Gen. EERR'!AL14))</f>
        <v/>
      </c>
      <c r="AM14" s="75" t="str">
        <f>IF('Gen. EERR'!AM14=0,"",(SUM('Gen. EERR'!AM33:AM34)/'Gen. EERR'!AM14))</f>
        <v/>
      </c>
      <c r="AN14" s="75" t="str">
        <f>IF('Gen. EERR'!AN14=0,"",(SUM('Gen. EERR'!AN33:AN34)/'Gen. EERR'!AN14))</f>
        <v/>
      </c>
      <c r="AO14" s="75" t="str">
        <f>IF('Gen. EERR'!AO14=0,"",(SUM('Gen. EERR'!AO33:AO34)/'Gen. EERR'!AO14))</f>
        <v/>
      </c>
      <c r="AP14" s="75" t="str">
        <f>IF('Gen. EERR'!AP14=0,"",(SUM('Gen. EERR'!AP33:AP34)/'Gen. EERR'!AP14))</f>
        <v/>
      </c>
      <c r="AQ14" s="75">
        <f>IF('Gen. EERR'!AQ14=0,"",(SUM('Gen. EERR'!AQ33:AQ34)/'Gen. EERR'!AQ14))</f>
        <v>0.12208286336892771</v>
      </c>
    </row>
    <row r="15" spans="2:43">
      <c r="B15" s="73" t="s">
        <v>535</v>
      </c>
      <c r="C15" s="75">
        <f>IF('Gen. EERR'!C16=0,"",'Gen. EERR'!C36/'Gen. EERR'!C16)</f>
        <v>0.31397144551866463</v>
      </c>
      <c r="D15" s="75" t="str">
        <f>IF('Gen. EERR'!D16=0,"",'Gen. EERR'!D36/'Gen. EERR'!D16)</f>
        <v/>
      </c>
      <c r="E15" s="75">
        <f>IF('Gen. EERR'!E16=0,"",'Gen. EERR'!E36/'Gen. EERR'!E16)</f>
        <v>0.18636868363050257</v>
      </c>
      <c r="F15" s="75" t="str">
        <f>IF('Gen. EERR'!F16=0,"",'Gen. EERR'!F36/'Gen. EERR'!F16)</f>
        <v/>
      </c>
      <c r="G15" s="75">
        <f>IF('Gen. EERR'!G16=0,"",'Gen. EERR'!G36/'Gen. EERR'!G16)</f>
        <v>0.29125670899677125</v>
      </c>
      <c r="H15" s="75">
        <f>IF('Gen. EERR'!H16=0,"",'Gen. EERR'!H36/'Gen. EERR'!H16)</f>
        <v>8.6888317927745054E-2</v>
      </c>
      <c r="I15" s="75">
        <f>IF('Gen. EERR'!I16=0,"",'Gen. EERR'!I36/'Gen. EERR'!I16)</f>
        <v>0.1812938985790232</v>
      </c>
      <c r="J15" s="75">
        <f>IF('Gen. EERR'!J16=0,"",'Gen. EERR'!J36/'Gen. EERR'!J16)</f>
        <v>0.42765621103464341</v>
      </c>
      <c r="K15" s="75">
        <f>IF('Gen. EERR'!K16=0,"",'Gen. EERR'!K36/'Gen. EERR'!K16)</f>
        <v>0.20686044971328346</v>
      </c>
      <c r="L15" s="75">
        <f>IF('Gen. EERR'!L16=0,"",'Gen. EERR'!L36/'Gen. EERR'!L16)</f>
        <v>0.23829551629738238</v>
      </c>
      <c r="M15" s="75">
        <f>IF('Gen. EERR'!M16=0,"",'Gen. EERR'!M36/'Gen. EERR'!M16)</f>
        <v>0.27677421671492325</v>
      </c>
      <c r="N15" s="75">
        <f>IF('Gen. EERR'!N16=0,"",'Gen. EERR'!N36/'Gen. EERR'!N16)</f>
        <v>0.19375929787188045</v>
      </c>
      <c r="O15" s="75">
        <f>IF('Gen. EERR'!O16=0,"",'Gen. EERR'!O36/'Gen. EERR'!O16)</f>
        <v>0</v>
      </c>
      <c r="P15" s="75">
        <f>IF('Gen. EERR'!P16=0,"",'Gen. EERR'!P36/'Gen. EERR'!P16)</f>
        <v>0.24244292843134618</v>
      </c>
      <c r="Q15" s="75" t="str">
        <f>IF('Gen. EERR'!Q16=0,"",'Gen. EERR'!Q36/'Gen. EERR'!Q16)</f>
        <v/>
      </c>
      <c r="R15" s="75">
        <f>IF('Gen. EERR'!R16=0,"",'Gen. EERR'!R36/'Gen. EERR'!R16)</f>
        <v>0.15503061865935863</v>
      </c>
      <c r="S15" s="75">
        <f>IF('Gen. EERR'!S16=0,"",'Gen. EERR'!S36/'Gen. EERR'!S16)</f>
        <v>0.46502059098472193</v>
      </c>
      <c r="T15" s="75">
        <f>IF('Gen. EERR'!T16=0,"",'Gen. EERR'!T36/'Gen. EERR'!T16)</f>
        <v>0.20925563499477429</v>
      </c>
      <c r="U15" s="75">
        <f>IF('Gen. EERR'!U16=0,"",'Gen. EERR'!U36/'Gen. EERR'!U16)</f>
        <v>0.30791153786357894</v>
      </c>
      <c r="V15" s="75">
        <f>IF('Gen. EERR'!V16=0,"",'Gen. EERR'!V36/'Gen. EERR'!V16)</f>
        <v>9.6993956886443577E-2</v>
      </c>
      <c r="W15" s="75">
        <f>IF('Gen. EERR'!W16=0,"",'Gen. EERR'!W36/'Gen. EERR'!W16)</f>
        <v>0.35556752474510372</v>
      </c>
      <c r="X15" s="75">
        <f>IF('Gen. EERR'!X16=0,"",'Gen. EERR'!X36/'Gen. EERR'!X16)</f>
        <v>0.18449585567697138</v>
      </c>
      <c r="Y15" s="75">
        <f>IF('Gen. EERR'!Y16=0,"",'Gen. EERR'!Y36/'Gen. EERR'!Y16)</f>
        <v>0.14013518286078488</v>
      </c>
      <c r="Z15" s="75">
        <f>IF('Gen. EERR'!Z16=0,"",'Gen. EERR'!Z36/'Gen. EERR'!Z16)</f>
        <v>7.6065855079431061E-2</v>
      </c>
      <c r="AA15" s="75">
        <f>IF('Gen. EERR'!AA16=0,"",'Gen. EERR'!AA36/'Gen. EERR'!AA16)</f>
        <v>0.57138326173152354</v>
      </c>
      <c r="AB15" s="75">
        <f>IF('Gen. EERR'!AB16=0,"",'Gen. EERR'!AB36/'Gen. EERR'!AB16)</f>
        <v>0.15345628692753865</v>
      </c>
      <c r="AC15" s="75">
        <f>IF('Gen. EERR'!AC16=0,"",'Gen. EERR'!AC36/'Gen. EERR'!AC16)</f>
        <v>0.20434183050313226</v>
      </c>
      <c r="AD15" s="75">
        <f>IF('Gen. EERR'!AD16=0,"",'Gen. EERR'!AD36/'Gen. EERR'!AD16)</f>
        <v>0.71688771803368911</v>
      </c>
      <c r="AE15" s="75" t="str">
        <f>IF('Gen. EERR'!AE16=0,"",'Gen. EERR'!AE36/'Gen. EERR'!AE16)</f>
        <v/>
      </c>
      <c r="AF15" s="75" t="str">
        <f>IF('Gen. EERR'!AF16=0,"",'Gen. EERR'!AF36/'Gen. EERR'!AF16)</f>
        <v/>
      </c>
      <c r="AG15" s="75" t="str">
        <f>IF('Gen. EERR'!AG16=0,"",'Gen. EERR'!AG36/'Gen. EERR'!AG16)</f>
        <v/>
      </c>
      <c r="AH15" s="75" t="str">
        <f>IF('Gen. EERR'!AH16=0,"",'Gen. EERR'!AH36/'Gen. EERR'!AH16)</f>
        <v/>
      </c>
      <c r="AI15" s="75" t="str">
        <f>IF('Gen. EERR'!AI16=0,"",'Gen. EERR'!AI36/'Gen. EERR'!AI16)</f>
        <v/>
      </c>
      <c r="AJ15" s="75" t="str">
        <f>IF('Gen. EERR'!AJ16=0,"",'Gen. EERR'!AJ36/'Gen. EERR'!AJ16)</f>
        <v/>
      </c>
      <c r="AK15" s="75" t="str">
        <f>IF('Gen. EERR'!AK16=0,"",'Gen. EERR'!AK36/'Gen. EERR'!AK16)</f>
        <v/>
      </c>
      <c r="AL15" s="75" t="str">
        <f>IF('Gen. EERR'!AL16=0,"",'Gen. EERR'!AL36/'Gen. EERR'!AL16)</f>
        <v/>
      </c>
      <c r="AM15" s="75" t="str">
        <f>IF('Gen. EERR'!AM16=0,"",'Gen. EERR'!AM36/'Gen. EERR'!AM16)</f>
        <v/>
      </c>
      <c r="AN15" s="75" t="str">
        <f>IF('Gen. EERR'!AN16=0,"",'Gen. EERR'!AN36/'Gen. EERR'!AN16)</f>
        <v/>
      </c>
      <c r="AO15" s="75" t="str">
        <f>IF('Gen. EERR'!AO16=0,"",'Gen. EERR'!AO36/'Gen. EERR'!AO16)</f>
        <v/>
      </c>
      <c r="AP15" s="75" t="str">
        <f>IF('Gen. EERR'!AP16=0,"",'Gen. EERR'!AP36/'Gen. EERR'!AP16)</f>
        <v/>
      </c>
      <c r="AQ15" s="75">
        <f>IF('Gen. EERR'!AQ16=0,"",'Gen. EERR'!AQ36/'Gen. EERR'!AQ16)</f>
        <v>0.20633166708354109</v>
      </c>
    </row>
    <row r="16" spans="2:43">
      <c r="B16" s="73" t="s">
        <v>536</v>
      </c>
      <c r="C16" s="75">
        <f>IF('Gen. EERR'!C15=0,"",'Gen. EERR'!C35/'Gen. EERR'!C15)</f>
        <v>0.22528686946476703</v>
      </c>
      <c r="D16" s="75" t="str">
        <f>IF('Gen. EERR'!D15=0,"",'Gen. EERR'!D35/'Gen. EERR'!D15)</f>
        <v/>
      </c>
      <c r="E16" s="75" t="str">
        <f>IF('Gen. EERR'!E15=0,"",'Gen. EERR'!E35/'Gen. EERR'!E15)</f>
        <v/>
      </c>
      <c r="F16" s="75">
        <f>IF('Gen. EERR'!F15=0,"",'Gen. EERR'!F35/'Gen. EERR'!F15)</f>
        <v>0.59000000553568555</v>
      </c>
      <c r="G16" s="75" t="str">
        <f>IF('Gen. EERR'!G15=0,"",'Gen. EERR'!G35/'Gen. EERR'!G15)</f>
        <v/>
      </c>
      <c r="H16" s="75">
        <f>IF('Gen. EERR'!H15=0,"",'Gen. EERR'!H35/'Gen. EERR'!H15)</f>
        <v>0.20832618441139075</v>
      </c>
      <c r="I16" s="75" t="str">
        <f>IF('Gen. EERR'!I15=0,"",'Gen. EERR'!I35/'Gen. EERR'!I15)</f>
        <v/>
      </c>
      <c r="J16" s="75">
        <f>IF('Gen. EERR'!J15=0,"",'Gen. EERR'!J35/'Gen. EERR'!J15)</f>
        <v>0</v>
      </c>
      <c r="K16" s="75" t="str">
        <f>IF('Gen. EERR'!K15=0,"",'Gen. EERR'!K35/'Gen. EERR'!K15)</f>
        <v/>
      </c>
      <c r="L16" s="75" t="str">
        <f>IF('Gen. EERR'!L15=0,"",'Gen. EERR'!L35/'Gen. EERR'!L15)</f>
        <v/>
      </c>
      <c r="M16" s="75" t="str">
        <f>IF('Gen. EERR'!M15=0,"",'Gen. EERR'!M35/'Gen. EERR'!M15)</f>
        <v/>
      </c>
      <c r="N16" s="75" t="str">
        <f>IF('Gen. EERR'!N15=0,"",'Gen. EERR'!N35/'Gen. EERR'!N15)</f>
        <v/>
      </c>
      <c r="O16" s="75" t="str">
        <f>IF('Gen. EERR'!O15=0,"",'Gen. EERR'!O35/'Gen. EERR'!O15)</f>
        <v/>
      </c>
      <c r="P16" s="75" t="str">
        <f>IF('Gen. EERR'!P15=0,"",'Gen. EERR'!P35/'Gen. EERR'!P15)</f>
        <v/>
      </c>
      <c r="Q16" s="75" t="str">
        <f>IF('Gen. EERR'!Q15=0,"",'Gen. EERR'!Q35/'Gen. EERR'!Q15)</f>
        <v/>
      </c>
      <c r="R16" s="75" t="str">
        <f>IF('Gen. EERR'!R15=0,"",'Gen. EERR'!R35/'Gen. EERR'!R15)</f>
        <v/>
      </c>
      <c r="S16" s="75" t="str">
        <f>IF('Gen. EERR'!S15=0,"",'Gen. EERR'!S35/'Gen. EERR'!S15)</f>
        <v/>
      </c>
      <c r="T16" s="75" t="str">
        <f>IF('Gen. EERR'!T15=0,"",'Gen. EERR'!T35/'Gen. EERR'!T15)</f>
        <v/>
      </c>
      <c r="U16" s="75" t="str">
        <f>IF('Gen. EERR'!U15=0,"",'Gen. EERR'!U35/'Gen. EERR'!U15)</f>
        <v/>
      </c>
      <c r="V16" s="75" t="str">
        <f>IF('Gen. EERR'!V15=0,"",'Gen. EERR'!V35/'Gen. EERR'!V15)</f>
        <v/>
      </c>
      <c r="W16" s="75" t="str">
        <f>IF('Gen. EERR'!W15=0,"",'Gen. EERR'!W35/'Gen. EERR'!W15)</f>
        <v/>
      </c>
      <c r="X16" s="75" t="str">
        <f>IF('Gen. EERR'!X15=0,"",'Gen. EERR'!X35/'Gen. EERR'!X15)</f>
        <v/>
      </c>
      <c r="Y16" s="75" t="str">
        <f>IF('Gen. EERR'!Y15=0,"",'Gen. EERR'!Y35/'Gen. EERR'!Y15)</f>
        <v/>
      </c>
      <c r="Z16" s="75" t="str">
        <f>IF('Gen. EERR'!Z15=0,"",'Gen. EERR'!Z35/'Gen. EERR'!Z15)</f>
        <v/>
      </c>
      <c r="AA16" s="75" t="str">
        <f>IF('Gen. EERR'!AA15=0,"",'Gen. EERR'!AA35/'Gen. EERR'!AA15)</f>
        <v/>
      </c>
      <c r="AB16" s="75">
        <f>IF('Gen. EERR'!AB15=0,"",'Gen. EERR'!AB35/'Gen. EERR'!AB15)</f>
        <v>5.0454741256695142E-2</v>
      </c>
      <c r="AC16" s="75" t="str">
        <f>IF('Gen. EERR'!AC15=0,"",'Gen. EERR'!AC35/'Gen. EERR'!AC15)</f>
        <v/>
      </c>
      <c r="AD16" s="75" t="str">
        <f>IF('Gen. EERR'!AD15=0,"",'Gen. EERR'!AD35/'Gen. EERR'!AD15)</f>
        <v/>
      </c>
      <c r="AE16" s="75" t="str">
        <f>IF('Gen. EERR'!AE15=0,"",'Gen. EERR'!AE35/'Gen. EERR'!AE15)</f>
        <v/>
      </c>
      <c r="AF16" s="75" t="str">
        <f>IF('Gen. EERR'!AF15=0,"",'Gen. EERR'!AF35/'Gen. EERR'!AF15)</f>
        <v/>
      </c>
      <c r="AG16" s="75" t="str">
        <f>IF('Gen. EERR'!AG15=0,"",'Gen. EERR'!AG35/'Gen. EERR'!AG15)</f>
        <v/>
      </c>
      <c r="AH16" s="75" t="str">
        <f>IF('Gen. EERR'!AH15=0,"",'Gen. EERR'!AH35/'Gen. EERR'!AH15)</f>
        <v/>
      </c>
      <c r="AI16" s="75" t="str">
        <f>IF('Gen. EERR'!AI15=0,"",'Gen. EERR'!AI35/'Gen. EERR'!AI15)</f>
        <v/>
      </c>
      <c r="AJ16" s="75" t="str">
        <f>IF('Gen. EERR'!AJ15=0,"",'Gen. EERR'!AJ35/'Gen. EERR'!AJ15)</f>
        <v/>
      </c>
      <c r="AK16" s="75" t="str">
        <f>IF('Gen. EERR'!AK15=0,"",'Gen. EERR'!AK35/'Gen. EERR'!AK15)</f>
        <v/>
      </c>
      <c r="AL16" s="75" t="str">
        <f>IF('Gen. EERR'!AL15=0,"",'Gen. EERR'!AL35/'Gen. EERR'!AL15)</f>
        <v/>
      </c>
      <c r="AM16" s="75" t="str">
        <f>IF('Gen. EERR'!AM15=0,"",'Gen. EERR'!AM35/'Gen. EERR'!AM15)</f>
        <v/>
      </c>
      <c r="AN16" s="75" t="str">
        <f>IF('Gen. EERR'!AN15=0,"",'Gen. EERR'!AN35/'Gen. EERR'!AN15)</f>
        <v/>
      </c>
      <c r="AO16" s="75" t="str">
        <f>IF('Gen. EERR'!AO15=0,"",'Gen. EERR'!AO35/'Gen. EERR'!AO15)</f>
        <v/>
      </c>
      <c r="AP16" s="75" t="str">
        <f>IF('Gen. EERR'!AP15=0,"",'Gen. EERR'!AP35/'Gen. EERR'!AP15)</f>
        <v/>
      </c>
      <c r="AQ16" s="75">
        <f>IF('Gen. EERR'!AQ15=0,"",'Gen. EERR'!AQ35/'Gen. EERR'!AQ15)</f>
        <v>0.50024454314088884</v>
      </c>
    </row>
    <row r="17" spans="2:43">
      <c r="B17" s="73" t="s">
        <v>537</v>
      </c>
      <c r="C17" s="75">
        <f>IF('Gen. EERR'!C13=0,"",SUM('Gen. EERR'!C33:C34)/'Gen. EERR'!C13)</f>
        <v>0.31368441794265534</v>
      </c>
      <c r="D17" s="75" t="str">
        <f>IF('Gen. EERR'!D13=0,"",SUM('Gen. EERR'!D33:D34)/'Gen. EERR'!D13)</f>
        <v/>
      </c>
      <c r="E17" s="75">
        <f>IF('Gen. EERR'!E13=0,"",SUM('Gen. EERR'!E33:E34)/'Gen. EERR'!E13)</f>
        <v>0.14125522003585381</v>
      </c>
      <c r="F17" s="75">
        <f>IF('Gen. EERR'!F13=0,"",SUM('Gen. EERR'!F33:F34)/'Gen. EERR'!F13)</f>
        <v>0.19473728617709932</v>
      </c>
      <c r="G17" s="75">
        <f>IF('Gen. EERR'!G13=0,"",SUM('Gen. EERR'!G33:G34)/'Gen. EERR'!G13)</f>
        <v>0.45993358964452363</v>
      </c>
      <c r="H17" s="75">
        <f>IF('Gen. EERR'!H13=0,"",SUM('Gen. EERR'!H33:H34)/'Gen. EERR'!H13)</f>
        <v>0.24680337915547512</v>
      </c>
      <c r="I17" s="75">
        <f>IF('Gen. EERR'!I13=0,"",SUM('Gen. EERR'!I33:I34)/'Gen. EERR'!I13)</f>
        <v>0.27533239378350816</v>
      </c>
      <c r="J17" s="75">
        <f>IF('Gen. EERR'!J13=0,"",SUM('Gen. EERR'!J33:J34)/'Gen. EERR'!J13)</f>
        <v>1.2171076941164616</v>
      </c>
      <c r="K17" s="75">
        <f>IF('Gen. EERR'!K13=0,"",SUM('Gen. EERR'!K33:K34)/'Gen. EERR'!K13)</f>
        <v>9.7160845066032286E-2</v>
      </c>
      <c r="L17" s="75">
        <f>IF('Gen. EERR'!L13=0,"",SUM('Gen. EERR'!L33:L34)/'Gen. EERR'!L13)</f>
        <v>0.19428316326155848</v>
      </c>
      <c r="M17" s="75">
        <f>IF('Gen. EERR'!M13=0,"",SUM('Gen. EERR'!M33:M34)/'Gen. EERR'!M13)</f>
        <v>0.38403550051271451</v>
      </c>
      <c r="N17" s="75">
        <f>IF('Gen. EERR'!N13=0,"",SUM('Gen. EERR'!N33:N34)/'Gen. EERR'!N13)</f>
        <v>0.98855657157006682</v>
      </c>
      <c r="O17" s="75">
        <f>IF('Gen. EERR'!O13=0,"",SUM('Gen. EERR'!O33:O34)/'Gen. EERR'!O13)</f>
        <v>3.3073982703933628E-2</v>
      </c>
      <c r="P17" s="75">
        <f>IF('Gen. EERR'!P13=0,"",SUM('Gen. EERR'!P33:P34)/'Gen. EERR'!P13)</f>
        <v>0.16603706181577244</v>
      </c>
      <c r="Q17" s="75">
        <f>IF('Gen. EERR'!Q13=0,"",SUM('Gen. EERR'!Q33:Q34)/'Gen. EERR'!Q13)</f>
        <v>0</v>
      </c>
      <c r="R17" s="75">
        <f>IF('Gen. EERR'!R13=0,"",SUM('Gen. EERR'!R33:R34)/'Gen. EERR'!R13)</f>
        <v>0.16732496834462976</v>
      </c>
      <c r="S17" s="75">
        <f>IF('Gen. EERR'!S13=0,"",SUM('Gen. EERR'!S33:S34)/'Gen. EERR'!S13)</f>
        <v>1.5864229960972684E-2</v>
      </c>
      <c r="T17" s="75">
        <f>IF('Gen. EERR'!T13=0,"",SUM('Gen. EERR'!T33:T34)/'Gen. EERR'!T13)</f>
        <v>0.22258255679405056</v>
      </c>
      <c r="U17" s="75">
        <f>IF('Gen. EERR'!U13=0,"",SUM('Gen. EERR'!U33:U34)/'Gen. EERR'!U13)</f>
        <v>0.57677984000598104</v>
      </c>
      <c r="V17" s="75">
        <f>IF('Gen. EERR'!V13=0,"",SUM('Gen. EERR'!V33:V34)/'Gen. EERR'!V13)</f>
        <v>0.27028782267325252</v>
      </c>
      <c r="W17" s="75">
        <f>IF('Gen. EERR'!W13=0,"",SUM('Gen. EERR'!W33:W34)/'Gen. EERR'!W13)</f>
        <v>0.40555315956677823</v>
      </c>
      <c r="X17" s="75">
        <f>IF('Gen. EERR'!X13=0,"",SUM('Gen. EERR'!X33:X34)/'Gen. EERR'!X13)</f>
        <v>4.0006643160100159</v>
      </c>
      <c r="Y17" s="75">
        <f>IF('Gen. EERR'!Y13=0,"",SUM('Gen. EERR'!Y33:Y34)/'Gen. EERR'!Y13)</f>
        <v>0.22507783873253501</v>
      </c>
      <c r="Z17" s="75">
        <f>IF('Gen. EERR'!Z13=0,"",SUM('Gen. EERR'!Z33:Z34)/'Gen. EERR'!Z13)</f>
        <v>0.19838118657435128</v>
      </c>
      <c r="AA17" s="75">
        <f>IF('Gen. EERR'!AA13=0,"",SUM('Gen. EERR'!AA33:AA34)/'Gen. EERR'!AA13)</f>
        <v>0.12703515570335952</v>
      </c>
      <c r="AB17" s="75">
        <f>IF('Gen. EERR'!AB13=0,"",SUM('Gen. EERR'!AB33:AB34)/'Gen. EERR'!AB13)</f>
        <v>0.19274833047052095</v>
      </c>
      <c r="AC17" s="75">
        <f>IF('Gen. EERR'!AC13=0,"",SUM('Gen. EERR'!AC33:AC34)/'Gen. EERR'!AC13)</f>
        <v>0.12215670606494959</v>
      </c>
      <c r="AD17" s="75">
        <f>IF('Gen. EERR'!AD13=0,"",SUM('Gen. EERR'!AD33:AD34)/'Gen. EERR'!AD13)</f>
        <v>0.34488515360393518</v>
      </c>
      <c r="AE17" s="75" t="str">
        <f>IF('Gen. EERR'!AE13=0,"",SUM('Gen. EERR'!AE33:AE34)/'Gen. EERR'!AE13)</f>
        <v/>
      </c>
      <c r="AF17" s="75" t="str">
        <f>IF('Gen. EERR'!AF13=0,"",SUM('Gen. EERR'!AF33:AF34)/'Gen. EERR'!AF13)</f>
        <v/>
      </c>
      <c r="AG17" s="75" t="str">
        <f>IF('Gen. EERR'!AG13=0,"",SUM('Gen. EERR'!AG33:AG34)/'Gen. EERR'!AG13)</f>
        <v/>
      </c>
      <c r="AH17" s="75" t="str">
        <f>IF('Gen. EERR'!AH13=0,"",SUM('Gen. EERR'!AH33:AH34)/'Gen. EERR'!AH13)</f>
        <v/>
      </c>
      <c r="AI17" s="75" t="str">
        <f>IF('Gen. EERR'!AI13=0,"",SUM('Gen. EERR'!AI33:AI34)/'Gen. EERR'!AI13)</f>
        <v/>
      </c>
      <c r="AJ17" s="75" t="str">
        <f>IF('Gen. EERR'!AJ13=0,"",SUM('Gen. EERR'!AJ33:AJ34)/'Gen. EERR'!AJ13)</f>
        <v/>
      </c>
      <c r="AK17" s="75" t="str">
        <f>IF('Gen. EERR'!AK13=0,"",SUM('Gen. EERR'!AK33:AK34)/'Gen. EERR'!AK13)</f>
        <v/>
      </c>
      <c r="AL17" s="75" t="str">
        <f>IF('Gen. EERR'!AL13=0,"",SUM('Gen. EERR'!AL33:AL34)/'Gen. EERR'!AL13)</f>
        <v/>
      </c>
      <c r="AM17" s="75" t="str">
        <f>IF('Gen. EERR'!AM13=0,"",SUM('Gen. EERR'!AM33:AM34)/'Gen. EERR'!AM13)</f>
        <v/>
      </c>
      <c r="AN17" s="75" t="str">
        <f>IF('Gen. EERR'!AN13=0,"",SUM('Gen. EERR'!AN33:AN34)/'Gen. EERR'!AN13)</f>
        <v/>
      </c>
      <c r="AO17" s="75" t="str">
        <f>IF('Gen. EERR'!AO13=0,"",SUM('Gen. EERR'!AO33:AO34)/'Gen. EERR'!AO13)</f>
        <v/>
      </c>
      <c r="AP17" s="75" t="str">
        <f>IF('Gen. EERR'!AP13=0,"",SUM('Gen. EERR'!AP33:AP34)/'Gen. EERR'!AP13)</f>
        <v/>
      </c>
      <c r="AQ17" s="75">
        <f>IF('Gen. EERR'!AQ13=0,"",SUM('Gen. EERR'!AQ33:AQ34)/'Gen. EERR'!AQ13)</f>
        <v>0.20876697062004146</v>
      </c>
    </row>
    <row r="18" spans="2:43">
      <c r="B18" s="73" t="s">
        <v>538</v>
      </c>
      <c r="C18" s="75">
        <f>IF('Gen. EERR'!C13=0,"",'Gen. EERR'!C40/'Gen. EERR'!C13)</f>
        <v>0.7648172513478001</v>
      </c>
      <c r="D18" s="75" t="str">
        <f>IF('Gen. EERR'!D13=0,"",'Gen. EERR'!D40/'Gen. EERR'!D13)</f>
        <v/>
      </c>
      <c r="E18" s="75">
        <f>IF('Gen. EERR'!E13=0,"",'Gen. EERR'!E40/'Gen. EERR'!E13)</f>
        <v>0.20241965828648328</v>
      </c>
      <c r="F18" s="75">
        <f>IF('Gen. EERR'!F13=0,"",'Gen. EERR'!F40/'Gen. EERR'!F13)</f>
        <v>0.35938125740972965</v>
      </c>
      <c r="G18" s="75">
        <f>IF('Gen. EERR'!G13=0,"",'Gen. EERR'!G40/'Gen. EERR'!G13)</f>
        <v>1.205618132350597</v>
      </c>
      <c r="H18" s="75">
        <f>IF('Gen. EERR'!H13=0,"",'Gen. EERR'!H40/'Gen. EERR'!H13)</f>
        <v>0.68474946409512316</v>
      </c>
      <c r="I18" s="75">
        <f>IF('Gen. EERR'!I13=0,"",'Gen. EERR'!I40/'Gen. EERR'!I13)</f>
        <v>0.25772518297711161</v>
      </c>
      <c r="J18" s="75">
        <f>IF('Gen. EERR'!J13=0,"",'Gen. EERR'!J40/'Gen. EERR'!J13)</f>
        <v>3.1496340633870239</v>
      </c>
      <c r="K18" s="75">
        <f>IF('Gen. EERR'!K13=0,"",'Gen. EERR'!K40/'Gen. EERR'!K13)</f>
        <v>0.40167662948379901</v>
      </c>
      <c r="L18" s="75">
        <f>IF('Gen. EERR'!L13=0,"",'Gen. EERR'!L40/'Gen. EERR'!L13)</f>
        <v>0.15133719142507826</v>
      </c>
      <c r="M18" s="75">
        <f>IF('Gen. EERR'!M13=0,"",'Gen. EERR'!M40/'Gen. EERR'!M13)</f>
        <v>0.87700813189084337</v>
      </c>
      <c r="N18" s="75">
        <f>IF('Gen. EERR'!N13=0,"",'Gen. EERR'!N40/'Gen. EERR'!N13)</f>
        <v>4.9599037832292758</v>
      </c>
      <c r="O18" s="75">
        <f>IF('Gen. EERR'!O13=0,"",'Gen. EERR'!O40/'Gen. EERR'!O13)</f>
        <v>2.8718428353259049</v>
      </c>
      <c r="P18" s="75">
        <f>IF('Gen. EERR'!P13=0,"",'Gen. EERR'!P40/'Gen. EERR'!P13)</f>
        <v>0.26469264374841428</v>
      </c>
      <c r="Q18" s="75">
        <f>IF('Gen. EERR'!Q13=0,"",'Gen. EERR'!Q40/'Gen. EERR'!Q13)</f>
        <v>0.58353641738540762</v>
      </c>
      <c r="R18" s="75">
        <f>IF('Gen. EERR'!R13=0,"",'Gen. EERR'!R40/'Gen. EERR'!R13)</f>
        <v>0.17652969706665733</v>
      </c>
      <c r="S18" s="75">
        <f>IF('Gen. EERR'!S13=0,"",'Gen. EERR'!S40/'Gen. EERR'!S13)</f>
        <v>0.75612147253077155</v>
      </c>
      <c r="T18" s="75">
        <f>IF('Gen. EERR'!T13=0,"",'Gen. EERR'!T40/'Gen. EERR'!T13)</f>
        <v>0.17848420213117919</v>
      </c>
      <c r="U18" s="75">
        <f>IF('Gen. EERR'!U13=0,"",'Gen. EERR'!U40/'Gen. EERR'!U13)</f>
        <v>0.9476070988000449</v>
      </c>
      <c r="V18" s="75">
        <f>IF('Gen. EERR'!V13=0,"",'Gen. EERR'!V40/'Gen. EERR'!V13)</f>
        <v>0.37824719455171818</v>
      </c>
      <c r="W18" s="75">
        <f>IF('Gen. EERR'!W13=0,"",'Gen. EERR'!W40/'Gen. EERR'!W13)</f>
        <v>1.233432749994432</v>
      </c>
      <c r="X18" s="75">
        <f>IF('Gen. EERR'!X13=0,"",'Gen. EERR'!X40/'Gen. EERR'!X13)</f>
        <v>5.5782469357511513</v>
      </c>
      <c r="Y18" s="75">
        <f>IF('Gen. EERR'!Y13=0,"",'Gen. EERR'!Y40/'Gen. EERR'!Y13)</f>
        <v>0.24560782071613199</v>
      </c>
      <c r="Z18" s="75">
        <f>IF('Gen. EERR'!Z13=0,"",'Gen. EERR'!Z40/'Gen. EERR'!Z13)</f>
        <v>0.72319724371532601</v>
      </c>
      <c r="AA18" s="75">
        <f>IF('Gen. EERR'!AA13=0,"",'Gen. EERR'!AA40/'Gen. EERR'!AA13)</f>
        <v>0.22802154928927346</v>
      </c>
      <c r="AB18" s="75">
        <f>IF('Gen. EERR'!AB13=0,"",'Gen. EERR'!AB40/'Gen. EERR'!AB13)</f>
        <v>0.31826316467748111</v>
      </c>
      <c r="AC18" s="75">
        <f>IF('Gen. EERR'!AC13=0,"",'Gen. EERR'!AC40/'Gen. EERR'!AC13)</f>
        <v>0.13464166815790732</v>
      </c>
      <c r="AD18" s="75">
        <f>IF('Gen. EERR'!AD13=0,"",'Gen. EERR'!AD40/'Gen. EERR'!AD13)</f>
        <v>0.63952705354787998</v>
      </c>
      <c r="AE18" s="75" t="str">
        <f>IF('Gen. EERR'!AE13=0,"",'Gen. EERR'!AE40/'Gen. EERR'!AE13)</f>
        <v/>
      </c>
      <c r="AF18" s="75" t="str">
        <f>IF('Gen. EERR'!AF13=0,"",'Gen. EERR'!AF40/'Gen. EERR'!AF13)</f>
        <v/>
      </c>
      <c r="AG18" s="75" t="str">
        <f>IF('Gen. EERR'!AG13=0,"",'Gen. EERR'!AG40/'Gen. EERR'!AG13)</f>
        <v/>
      </c>
      <c r="AH18" s="75" t="str">
        <f>IF('Gen. EERR'!AH13=0,"",'Gen. EERR'!AH40/'Gen. EERR'!AH13)</f>
        <v/>
      </c>
      <c r="AI18" s="75" t="str">
        <f>IF('Gen. EERR'!AI13=0,"",'Gen. EERR'!AI40/'Gen. EERR'!AI13)</f>
        <v/>
      </c>
      <c r="AJ18" s="75" t="str">
        <f>IF('Gen. EERR'!AJ13=0,"",'Gen. EERR'!AJ40/'Gen. EERR'!AJ13)</f>
        <v/>
      </c>
      <c r="AK18" s="75" t="str">
        <f>IF('Gen. EERR'!AK13=0,"",'Gen. EERR'!AK40/'Gen. EERR'!AK13)</f>
        <v/>
      </c>
      <c r="AL18" s="75" t="str">
        <f>IF('Gen. EERR'!AL13=0,"",'Gen. EERR'!AL40/'Gen. EERR'!AL13)</f>
        <v/>
      </c>
      <c r="AM18" s="75" t="str">
        <f>IF('Gen. EERR'!AM13=0,"",'Gen. EERR'!AM40/'Gen. EERR'!AM13)</f>
        <v/>
      </c>
      <c r="AN18" s="75" t="str">
        <f>IF('Gen. EERR'!AN13=0,"",'Gen. EERR'!AN40/'Gen. EERR'!AN13)</f>
        <v/>
      </c>
      <c r="AO18" s="75" t="str">
        <f>IF('Gen. EERR'!AO13=0,"",'Gen. EERR'!AO40/'Gen. EERR'!AO13)</f>
        <v/>
      </c>
      <c r="AP18" s="75" t="str">
        <f>IF('Gen. EERR'!AP13=0,"",'Gen. EERR'!AP40/'Gen. EERR'!AP13)</f>
        <v/>
      </c>
      <c r="AQ18" s="75">
        <f>IF('Gen. EERR'!AQ13=0,"",'Gen. EERR'!AQ40/'Gen. EERR'!AQ13)</f>
        <v>0.30503989965488587</v>
      </c>
    </row>
    <row r="19" spans="2:43">
      <c r="B19" s="73" t="s">
        <v>539</v>
      </c>
      <c r="C19" s="75">
        <f>IF('Gen. EERR'!C14=0,"",'Gen. EERR'!C40/'Gen. EERR'!C14)</f>
        <v>0.25436437240438242</v>
      </c>
      <c r="D19" s="75" t="str">
        <f>IF('Gen. EERR'!D14=0,"",'Gen. EERR'!D40/'Gen. EERR'!D14)</f>
        <v/>
      </c>
      <c r="E19" s="75">
        <f>IF('Gen. EERR'!E14=0,"",'Gen. EERR'!E40/'Gen. EERR'!E14)</f>
        <v>0.17815175920193102</v>
      </c>
      <c r="F19" s="75">
        <f>IF('Gen. EERR'!F14=0,"",'Gen. EERR'!F40/'Gen. EERR'!F14)</f>
        <v>0.40509150585390219</v>
      </c>
      <c r="G19" s="75">
        <f>IF('Gen. EERR'!G14=0,"",'Gen. EERR'!G40/'Gen. EERR'!G14)</f>
        <v>0.23622655413321164</v>
      </c>
      <c r="H19" s="75">
        <f>IF('Gen. EERR'!H14=0,"",'Gen. EERR'!H40/'Gen. EERR'!H14)</f>
        <v>0.11741048142234022</v>
      </c>
      <c r="I19" s="75">
        <f>IF('Gen. EERR'!I14=0,"",'Gen. EERR'!I40/'Gen. EERR'!I14)</f>
        <v>0.12034562690977463</v>
      </c>
      <c r="J19" s="75">
        <f>IF('Gen. EERR'!J14=0,"",'Gen. EERR'!J40/'Gen. EERR'!J14)</f>
        <v>0.30343869620400388</v>
      </c>
      <c r="K19" s="75">
        <f>IF('Gen. EERR'!K14=0,"",'Gen. EERR'!K40/'Gen. EERR'!K14)</f>
        <v>0.24112780720645322</v>
      </c>
      <c r="L19" s="75">
        <f>IF('Gen. EERR'!L14=0,"",'Gen. EERR'!L40/'Gen. EERR'!L14)</f>
        <v>0.13301216512968075</v>
      </c>
      <c r="M19" s="75">
        <f>IF('Gen. EERR'!M14=0,"",'Gen. EERR'!M40/'Gen. EERR'!M14)</f>
        <v>0.19742038390940261</v>
      </c>
      <c r="N19" s="75">
        <f>IF('Gen. EERR'!N14=0,"",'Gen. EERR'!N40/'Gen. EERR'!N14)</f>
        <v>0.49598862382205622</v>
      </c>
      <c r="O19" s="75">
        <f>IF('Gen. EERR'!O14=0,"",'Gen. EERR'!O40/'Gen. EERR'!O14)</f>
        <v>2.8618860652342271</v>
      </c>
      <c r="P19" s="75">
        <f>IF('Gen. EERR'!P14=0,"",'Gen. EERR'!P40/'Gen. EERR'!P14)</f>
        <v>0.21972126827619962</v>
      </c>
      <c r="Q19" s="75">
        <f>IF('Gen. EERR'!Q14=0,"",'Gen. EERR'!Q40/'Gen. EERR'!Q14)</f>
        <v>0.58353641738540762</v>
      </c>
      <c r="R19" s="75">
        <f>IF('Gen. EERR'!R14=0,"",'Gen. EERR'!R40/'Gen. EERR'!R14)</f>
        <v>0.12409890454882275</v>
      </c>
      <c r="S19" s="75">
        <f>IF('Gen. EERR'!S14=0,"",'Gen. EERR'!S40/'Gen. EERR'!S14)</f>
        <v>0.45830507896296863</v>
      </c>
      <c r="T19" s="75">
        <f>IF('Gen. EERR'!T14=0,"",'Gen. EERR'!T40/'Gen. EERR'!T14)</f>
        <v>0.12468419120748622</v>
      </c>
      <c r="U19" s="75">
        <f>IF('Gen. EERR'!U14=0,"",'Gen. EERR'!U40/'Gen. EERR'!U14)</f>
        <v>0.14511098231152328</v>
      </c>
      <c r="V19" s="75">
        <f>IF('Gen. EERR'!V14=0,"",'Gen. EERR'!V40/'Gen. EERR'!V14)</f>
        <v>0.13565364873188152</v>
      </c>
      <c r="W19" s="75">
        <f>IF('Gen. EERR'!W14=0,"",'Gen. EERR'!W40/'Gen. EERR'!W14)</f>
        <v>0.27525473202868361</v>
      </c>
      <c r="X19" s="75">
        <f>IF('Gen. EERR'!X14=0,"",'Gen. EERR'!X40/'Gen. EERR'!X14)</f>
        <v>0.10207617564436065</v>
      </c>
      <c r="Y19" s="75">
        <f>IF('Gen. EERR'!Y14=0,"",'Gen. EERR'!Y40/'Gen. EERR'!Y14)</f>
        <v>0.13147817685986649</v>
      </c>
      <c r="Z19" s="75">
        <f>IF('Gen. EERR'!Z14=0,"",'Gen. EERR'!Z40/'Gen. EERR'!Z14)</f>
        <v>0.33467936473774357</v>
      </c>
      <c r="AA19" s="75">
        <f>IF('Gen. EERR'!AA14=0,"",'Gen. EERR'!AA40/'Gen. EERR'!AA14)</f>
        <v>0.16796005225423846</v>
      </c>
      <c r="AB19" s="75">
        <f>IF('Gen. EERR'!AB14=0,"",'Gen. EERR'!AB40/'Gen. EERR'!AB14)</f>
        <v>0.17939787934026941</v>
      </c>
      <c r="AC19" s="75">
        <f>IF('Gen. EERR'!AC14=0,"",'Gen. EERR'!AC40/'Gen. EERR'!AC14)</f>
        <v>0.13168086848409497</v>
      </c>
      <c r="AD19" s="75">
        <f>IF('Gen. EERR'!AD14=0,"",'Gen. EERR'!AD40/'Gen. EERR'!AD14)</f>
        <v>0.2823725341401877</v>
      </c>
      <c r="AE19" s="75" t="str">
        <f>IF('Gen. EERR'!AE14=0,"",'Gen. EERR'!AE40/'Gen. EERR'!AE14)</f>
        <v/>
      </c>
      <c r="AF19" s="75" t="str">
        <f>IF('Gen. EERR'!AF14=0,"",'Gen. EERR'!AF40/'Gen. EERR'!AF14)</f>
        <v/>
      </c>
      <c r="AG19" s="75" t="str">
        <f>IF('Gen. EERR'!AG14=0,"",'Gen. EERR'!AG40/'Gen. EERR'!AG14)</f>
        <v/>
      </c>
      <c r="AH19" s="75" t="str">
        <f>IF('Gen. EERR'!AH14=0,"",'Gen. EERR'!AH40/'Gen. EERR'!AH14)</f>
        <v/>
      </c>
      <c r="AI19" s="75" t="str">
        <f>IF('Gen. EERR'!AI14=0,"",'Gen. EERR'!AI40/'Gen. EERR'!AI14)</f>
        <v/>
      </c>
      <c r="AJ19" s="75" t="str">
        <f>IF('Gen. EERR'!AJ14=0,"",'Gen. EERR'!AJ40/'Gen. EERR'!AJ14)</f>
        <v/>
      </c>
      <c r="AK19" s="75" t="str">
        <f>IF('Gen. EERR'!AK14=0,"",'Gen. EERR'!AK40/'Gen. EERR'!AK14)</f>
        <v/>
      </c>
      <c r="AL19" s="75" t="str">
        <f>IF('Gen. EERR'!AL14=0,"",'Gen. EERR'!AL40/'Gen. EERR'!AL14)</f>
        <v/>
      </c>
      <c r="AM19" s="75" t="str">
        <f>IF('Gen. EERR'!AM14=0,"",'Gen. EERR'!AM40/'Gen. EERR'!AM14)</f>
        <v/>
      </c>
      <c r="AN19" s="75" t="str">
        <f>IF('Gen. EERR'!AN14=0,"",'Gen. EERR'!AN40/'Gen. EERR'!AN14)</f>
        <v/>
      </c>
      <c r="AO19" s="75" t="str">
        <f>IF('Gen. EERR'!AO14=0,"",'Gen. EERR'!AO40/'Gen. EERR'!AO14)</f>
        <v/>
      </c>
      <c r="AP19" s="75" t="str">
        <f>IF('Gen. EERR'!AP14=0,"",'Gen. EERR'!AP40/'Gen. EERR'!AP14)</f>
        <v/>
      </c>
      <c r="AQ19" s="75">
        <f>IF('Gen. EERR'!AQ14=0,"",'Gen. EERR'!AQ40/'Gen. EERR'!AQ14)</f>
        <v>0.17838139951465978</v>
      </c>
    </row>
    <row r="20" spans="2:43">
      <c r="B20" s="73" t="s">
        <v>554</v>
      </c>
      <c r="C20" s="108">
        <f>IF('Gen. EERR'!C17=0,"",'Gen. EERR'!C17)</f>
        <v>46212.063625628442</v>
      </c>
      <c r="D20" s="108" t="str">
        <f>IF('Gen. EERR'!D17=0,"",'Gen. EERR'!D17)</f>
        <v/>
      </c>
      <c r="E20" s="108">
        <f>IF('Gen. EERR'!E17=0,"",'Gen. EERR'!E17)</f>
        <v>542427.44182264304</v>
      </c>
      <c r="F20" s="108">
        <f>IF('Gen. EERR'!F17=0,"",'Gen. EERR'!F17)</f>
        <v>277164.76866943383</v>
      </c>
      <c r="G20" s="108">
        <f>IF('Gen. EERR'!G17=0,"",'Gen. EERR'!G17)</f>
        <v>1607.3903451396893</v>
      </c>
      <c r="H20" s="108">
        <f>IF('Gen. EERR'!H17=0,"",'Gen. EERR'!H17)</f>
        <v>-67635.994654259266</v>
      </c>
      <c r="I20" s="108">
        <f>IF('Gen. EERR'!I17=0,"",'Gen. EERR'!I17)</f>
        <v>-48553.344269945759</v>
      </c>
      <c r="J20" s="108">
        <f>IF('Gen. EERR'!J17=0,"",'Gen. EERR'!J17)</f>
        <v>-41895.607795164789</v>
      </c>
      <c r="K20" s="108">
        <f>IF('Gen. EERR'!K17=0,"",'Gen. EERR'!K17)</f>
        <v>25697.120653933998</v>
      </c>
      <c r="L20" s="108">
        <f>IF('Gen. EERR'!L17=0,"",'Gen. EERR'!L17)</f>
        <v>85695.237977386671</v>
      </c>
      <c r="M20" s="108">
        <f>IF('Gen. EERR'!M17=0,"",'Gen. EERR'!M17)</f>
        <v>-3816.8394368587406</v>
      </c>
      <c r="N20" s="108">
        <f>IF('Gen. EERR'!N17=0,"",'Gen. EERR'!N17)</f>
        <v>598.25803805658279</v>
      </c>
      <c r="O20" s="108">
        <f>IF('Gen. EERR'!O17=0,"",'Gen. EERR'!O17)</f>
        <v>1021.4625126395655</v>
      </c>
      <c r="P20" s="108">
        <f>IF('Gen. EERR'!P17=0,"",'Gen. EERR'!P17)</f>
        <v>70004.940921079615</v>
      </c>
      <c r="Q20" s="108">
        <f>IF('Gen. EERR'!Q17=0,"",'Gen. EERR'!Q17)</f>
        <v>2959.116750694734</v>
      </c>
      <c r="R20" s="108">
        <f>IF('Gen. EERR'!R17=0,"",'Gen. EERR'!R17)</f>
        <v>219289.12608452776</v>
      </c>
      <c r="S20" s="108">
        <f>IF('Gen. EERR'!S17=0,"",'Gen. EERR'!S17)</f>
        <v>2123.3586242495808</v>
      </c>
      <c r="T20" s="108">
        <f>IF('Gen. EERR'!T17=0,"",'Gen. EERR'!T17)</f>
        <v>181387.2232553864</v>
      </c>
      <c r="U20" s="108">
        <f>IF('Gen. EERR'!U17=0,"",'Gen. EERR'!U17)</f>
        <v>-3904.2557328826692</v>
      </c>
      <c r="V20" s="108">
        <f>IF('Gen. EERR'!V17=0,"",'Gen. EERR'!V17)</f>
        <v>96744.339595958169</v>
      </c>
      <c r="W20" s="108">
        <f>IF('Gen. EERR'!W17=0,"",'Gen. EERR'!W17)</f>
        <v>-11031.202933086317</v>
      </c>
      <c r="X20" s="108">
        <f>IF('Gen. EERR'!X17=0,"",'Gen. EERR'!X17)</f>
        <v>-14466.424717686907</v>
      </c>
      <c r="Y20" s="108">
        <f>IF('Gen. EERR'!Y17=0,"",'Gen. EERR'!Y17)</f>
        <v>154363.21338415085</v>
      </c>
      <c r="Z20" s="108">
        <f>IF('Gen. EERR'!Z17=0,"",'Gen. EERR'!Z17)</f>
        <v>41729.967614427842</v>
      </c>
      <c r="AA20" s="108">
        <f>IF('Gen. EERR'!AA17=0,"",'Gen. EERR'!AA17)</f>
        <v>30928.133021262754</v>
      </c>
      <c r="AB20" s="108">
        <f>IF('Gen. EERR'!AB17=0,"",'Gen. EERR'!AB17)</f>
        <v>-84512.908266806204</v>
      </c>
      <c r="AC20" s="108">
        <f>IF('Gen. EERR'!AC17=0,"",'Gen. EERR'!AC17)</f>
        <v>120299.58422016531</v>
      </c>
      <c r="AD20" s="108">
        <f>IF('Gen. EERR'!AD17=0,"",'Gen. EERR'!AD17)</f>
        <v>122908.68223248314</v>
      </c>
      <c r="AE20" s="108" t="str">
        <f>IF('Gen. EERR'!AE17=0,"",'Gen. EERR'!AE17)</f>
        <v/>
      </c>
      <c r="AF20" s="108" t="str">
        <f>IF('Gen. EERR'!AF17=0,"",'Gen. EERR'!AF17)</f>
        <v/>
      </c>
      <c r="AG20" s="108" t="str">
        <f>IF('Gen. EERR'!AG17=0,"",'Gen. EERR'!AG17)</f>
        <v/>
      </c>
      <c r="AH20" s="108" t="str">
        <f>IF('Gen. EERR'!AH17=0,"",'Gen. EERR'!AH17)</f>
        <v/>
      </c>
      <c r="AI20" s="108" t="str">
        <f>IF('Gen. EERR'!AI17=0,"",'Gen. EERR'!AI17)</f>
        <v/>
      </c>
      <c r="AJ20" s="108" t="str">
        <f>IF('Gen. EERR'!AJ17=0,"",'Gen. EERR'!AJ17)</f>
        <v/>
      </c>
      <c r="AK20" s="108" t="str">
        <f>IF('Gen. EERR'!AK17=0,"",'Gen. EERR'!AK17)</f>
        <v/>
      </c>
      <c r="AL20" s="108" t="str">
        <f>IF('Gen. EERR'!AL17=0,"",'Gen. EERR'!AL17)</f>
        <v/>
      </c>
      <c r="AM20" s="108" t="str">
        <f>IF('Gen. EERR'!AM17=0,"",'Gen. EERR'!AM17)</f>
        <v/>
      </c>
      <c r="AN20" s="108" t="str">
        <f>IF('Gen. EERR'!AN17=0,"",'Gen. EERR'!AN17)</f>
        <v/>
      </c>
      <c r="AO20" s="108" t="str">
        <f>IF('Gen. EERR'!AO17=0,"",'Gen. EERR'!AO17)</f>
        <v/>
      </c>
      <c r="AP20" s="108" t="str">
        <f>IF('Gen. EERR'!AP17=0,"",'Gen. EERR'!AP17)</f>
        <v/>
      </c>
      <c r="AQ20" s="108">
        <f>IF('Gen. EERR'!AQ17=0,"",'Gen. EERR'!AQ17)</f>
        <v>1747344.8515425574</v>
      </c>
    </row>
    <row r="21" spans="2:43">
      <c r="B21" s="73" t="s">
        <v>540</v>
      </c>
      <c r="C21" s="83">
        <f>IF('Gen. Pasivos'!C46=0,"",SUM('Gen. Pasivos'!C13,'Gen. EERR'!C17,'Gen. Pasivos'!C35)/'Gen. Pasivos'!C46)</f>
        <v>0.61011400001873894</v>
      </c>
      <c r="D21" s="83">
        <f>IF('Gen. Pasivos'!D46=0,"",SUM('Gen. Pasivos'!D13,'Gen. EERR'!D17,'Gen. Pasivos'!D35)/'Gen. Pasivos'!D46)</f>
        <v>0</v>
      </c>
      <c r="E21" s="83">
        <f>IF('Gen. Pasivos'!E46=0,"",SUM('Gen. Pasivos'!E13,'Gen. EERR'!E17,'Gen. Pasivos'!E35)/'Gen. Pasivos'!E46)</f>
        <v>0.73046001354476608</v>
      </c>
      <c r="F21" s="83">
        <f>IF('Gen. Pasivos'!F46=0,"",SUM('Gen. Pasivos'!F13,'Gen. EERR'!F17,'Gen. Pasivos'!F35)/'Gen. Pasivos'!F46)</f>
        <v>0.4742237648298932</v>
      </c>
      <c r="G21" s="83">
        <f>IF('Gen. Pasivos'!G46=0,"",SUM('Gen. Pasivos'!G13,'Gen. EERR'!G17,'Gen. Pasivos'!G35)/'Gen. Pasivos'!G46)</f>
        <v>0.10592999927200349</v>
      </c>
      <c r="H21" s="83">
        <f>IF('Gen. Pasivos'!H46=0,"",SUM('Gen. Pasivos'!H13,'Gen. EERR'!H17,'Gen. Pasivos'!H35)/'Gen. Pasivos'!H46)</f>
        <v>0.1615309098949731</v>
      </c>
      <c r="I21" s="83">
        <f>IF('Gen. Pasivos'!I46=0,"",SUM('Gen. Pasivos'!I13,'Gen. EERR'!I17,'Gen. Pasivos'!I35)/'Gen. Pasivos'!I46)</f>
        <v>0.33696696744617177</v>
      </c>
      <c r="J21" s="83">
        <f>IF('Gen. Pasivos'!J46=0,"",SUM('Gen. Pasivos'!J13,'Gen. EERR'!J17,'Gen. Pasivos'!J35)/'Gen. Pasivos'!J46)</f>
        <v>0.20993570858048213</v>
      </c>
      <c r="K21" s="83">
        <f>IF('Gen. Pasivos'!K46=0,"",SUM('Gen. Pasivos'!K13,'Gen. EERR'!K17,'Gen. Pasivos'!K35)/'Gen. Pasivos'!K46)</f>
        <v>0.49130544338721255</v>
      </c>
      <c r="L21" s="83">
        <f>IF('Gen. Pasivos'!L46=0,"",SUM('Gen. Pasivos'!L13,'Gen. EERR'!L17,'Gen. Pasivos'!L35)/'Gen. Pasivos'!L46)</f>
        <v>0.53529311934873181</v>
      </c>
      <c r="M21" s="83">
        <f>IF('Gen. Pasivos'!M46=0,"",SUM('Gen. Pasivos'!M13,'Gen. EERR'!M17,'Gen. Pasivos'!M35)/'Gen. Pasivos'!M46)</f>
        <v>0.1982172701574825</v>
      </c>
      <c r="N21" s="83">
        <f>IF('Gen. Pasivos'!N46=0,"",SUM('Gen. Pasivos'!N13,'Gen. EERR'!N17,'Gen. Pasivos'!N35)/'Gen. Pasivos'!N46)</f>
        <v>8.5481990889107518E-2</v>
      </c>
      <c r="O21" s="83">
        <f>IF('Gen. Pasivos'!O46=0,"",SUM('Gen. Pasivos'!O13,'Gen. EERR'!O17,'Gen. Pasivos'!O35)/'Gen. Pasivos'!O46)</f>
        <v>3.786963103340691E-2</v>
      </c>
      <c r="P21" s="83">
        <f>IF('Gen. Pasivos'!P46=0,"",SUM('Gen. Pasivos'!P13,'Gen. EERR'!P17,'Gen. Pasivos'!P35)/'Gen. Pasivos'!P46)</f>
        <v>0.75491062496317718</v>
      </c>
      <c r="Q21" s="83">
        <f>IF('Gen. Pasivos'!Q46=0,"",SUM('Gen. Pasivos'!Q13,'Gen. EERR'!Q17,'Gen. Pasivos'!Q35)/'Gen. Pasivos'!Q46)</f>
        <v>2.6366316909050995E-2</v>
      </c>
      <c r="R21" s="83">
        <f>IF('Gen. Pasivos'!R46=0,"",SUM('Gen. Pasivos'!R13,'Gen. EERR'!R17,'Gen. Pasivos'!R35)/'Gen. Pasivos'!R46)</f>
        <v>0.60188241967935974</v>
      </c>
      <c r="S21" s="83">
        <f>IF('Gen. Pasivos'!S46=0,"",SUM('Gen. Pasivos'!S13,'Gen. EERR'!S17,'Gen. Pasivos'!S35)/'Gen. Pasivos'!S46)</f>
        <v>1.7637646398294671E-2</v>
      </c>
      <c r="T21" s="83">
        <f>IF('Gen. Pasivos'!T46=0,"",SUM('Gen. Pasivos'!T13,'Gen. EERR'!T17,'Gen. Pasivos'!T35)/'Gen. Pasivos'!T46)</f>
        <v>0.60382368368652939</v>
      </c>
      <c r="U21" s="83">
        <f>IF('Gen. Pasivos'!U46=0,"",SUM('Gen. Pasivos'!U13,'Gen. EERR'!U17,'Gen. Pasivos'!U35)/'Gen. Pasivos'!U46)</f>
        <v>0.15379465477096571</v>
      </c>
      <c r="V21" s="83">
        <f>IF('Gen. Pasivos'!V46=0,"",SUM('Gen. Pasivos'!V13,'Gen. EERR'!V17,'Gen. Pasivos'!V35)/'Gen. Pasivos'!V46)</f>
        <v>0.64875498339035664</v>
      </c>
      <c r="W21" s="83">
        <f>IF('Gen. Pasivos'!W46=0,"",SUM('Gen. Pasivos'!W13,'Gen. EERR'!W17,'Gen. Pasivos'!W35)/'Gen. Pasivos'!W46)</f>
        <v>0.24668494472724015</v>
      </c>
      <c r="X21" s="83">
        <f>IF('Gen. Pasivos'!X46=0,"",SUM('Gen. Pasivos'!X13,'Gen. EERR'!X17,'Gen. Pasivos'!X35)/'Gen. Pasivos'!X46)</f>
        <v>0.17955078345990502</v>
      </c>
      <c r="Y21" s="83">
        <f>IF('Gen. Pasivos'!Y46=0,"",SUM('Gen. Pasivos'!Y13,'Gen. EERR'!Y17,'Gen. Pasivos'!Y35)/'Gen. Pasivos'!Y46)</f>
        <v>0.54492898403393419</v>
      </c>
      <c r="Z21" s="83">
        <f>IF('Gen. Pasivos'!Z46=0,"",SUM('Gen. Pasivos'!Z13,'Gen. EERR'!Z17,'Gen. Pasivos'!Z35)/'Gen. Pasivos'!Z46)</f>
        <v>0.94511690914935942</v>
      </c>
      <c r="AA21" s="83">
        <f>IF('Gen. Pasivos'!AA46=0,"",SUM('Gen. Pasivos'!AA13,'Gen. EERR'!AA17,'Gen. Pasivos'!AA35)/'Gen. Pasivos'!AA46)</f>
        <v>0.48721737260269926</v>
      </c>
      <c r="AB21" s="83">
        <f>IF('Gen. Pasivos'!AB46=0,"",SUM('Gen. Pasivos'!AB13,'Gen. EERR'!AB17,'Gen. Pasivos'!AB35)/'Gen. Pasivos'!AB46)</f>
        <v>0.44718044854343231</v>
      </c>
      <c r="AC21" s="83">
        <f>IF('Gen. Pasivos'!AC46=0,"",SUM('Gen. Pasivos'!AC13,'Gen. EERR'!AC17,'Gen. Pasivos'!AC35)/'Gen. Pasivos'!AC46)</f>
        <v>2.057956972785707</v>
      </c>
      <c r="AD21" s="83">
        <f>IF('Gen. Pasivos'!AD46=0,"",SUM('Gen. Pasivos'!AD13,'Gen. EERR'!AD17,'Gen. Pasivos'!AD35)/'Gen. Pasivos'!AD46)</f>
        <v>0.58662358537724113</v>
      </c>
      <c r="AE21" s="83" t="str">
        <f>IF('Gen. Pasivos'!AE46=0,"",SUM('Gen. Pasivos'!AE13,'Gen. EERR'!AE17,'Gen. Pasivos'!AE35)/'Gen. Pasivos'!AE46)</f>
        <v/>
      </c>
      <c r="AF21" s="83" t="str">
        <f>IF('Gen. Pasivos'!AF46=0,"",SUM('Gen. Pasivos'!AF13,'Gen. EERR'!AF17,'Gen. Pasivos'!AF35)/'Gen. Pasivos'!AF46)</f>
        <v/>
      </c>
      <c r="AG21" s="83" t="str">
        <f>IF('Gen. Pasivos'!AG46=0,"",SUM('Gen. Pasivos'!AG13,'Gen. EERR'!AG17,'Gen. Pasivos'!AG35)/'Gen. Pasivos'!AG46)</f>
        <v/>
      </c>
      <c r="AH21" s="83" t="str">
        <f>IF('Gen. Pasivos'!AH46=0,"",SUM('Gen. Pasivos'!AH13,'Gen. EERR'!AH17,'Gen. Pasivos'!AH35)/'Gen. Pasivos'!AH46)</f>
        <v/>
      </c>
      <c r="AI21" s="83" t="str">
        <f>IF('Gen. Pasivos'!AI46=0,"",SUM('Gen. Pasivos'!AI13,'Gen. EERR'!AI17,'Gen. Pasivos'!AI35)/'Gen. Pasivos'!AI46)</f>
        <v/>
      </c>
      <c r="AJ21" s="83" t="str">
        <f>IF('Gen. Pasivos'!AJ46=0,"",SUM('Gen. Pasivos'!AJ13,'Gen. EERR'!AJ17,'Gen. Pasivos'!AJ35)/'Gen. Pasivos'!AJ46)</f>
        <v/>
      </c>
      <c r="AK21" s="83" t="str">
        <f>IF('Gen. Pasivos'!AK46=0,"",SUM('Gen. Pasivos'!AK13,'Gen. EERR'!AK17,'Gen. Pasivos'!AK35)/'Gen. Pasivos'!AK46)</f>
        <v/>
      </c>
      <c r="AL21" s="83" t="str">
        <f>IF('Gen. Pasivos'!AL46=0,"",SUM('Gen. Pasivos'!AL13,'Gen. EERR'!AL17,'Gen. Pasivos'!AL35)/'Gen. Pasivos'!AL46)</f>
        <v/>
      </c>
      <c r="AM21" s="83" t="str">
        <f>IF('Gen. Pasivos'!AM46=0,"",SUM('Gen. Pasivos'!AM13,'Gen. EERR'!AM17,'Gen. Pasivos'!AM35)/'Gen. Pasivos'!AM46)</f>
        <v/>
      </c>
      <c r="AN21" s="83" t="str">
        <f>IF('Gen. Pasivos'!AN46=0,"",SUM('Gen. Pasivos'!AN13,'Gen. EERR'!AN17,'Gen. Pasivos'!AN35)/'Gen. Pasivos'!AN46)</f>
        <v/>
      </c>
      <c r="AO21" s="83" t="str">
        <f>IF('Gen. Pasivos'!AO46=0,"",SUM('Gen. Pasivos'!AO13,'Gen. EERR'!AO17,'Gen. Pasivos'!AO35)/'Gen. Pasivos'!AO46)</f>
        <v/>
      </c>
      <c r="AP21" s="83" t="str">
        <f>IF('Gen. Pasivos'!AP46=0,"",SUM('Gen. Pasivos'!AP13,'Gen. EERR'!AP17,'Gen. Pasivos'!AP35)/'Gen. Pasivos'!AP46)</f>
        <v/>
      </c>
      <c r="AQ21" s="83">
        <f>IF('Gen. Pasivos'!AQ46=0,"",SUM('Gen. Pasivos'!AQ13,'Gen. EERR'!AQ17,'Gen. Pasivos'!AQ35)/'Gen. Pasivos'!AQ46)</f>
        <v>0.46746072177526454</v>
      </c>
    </row>
    <row r="22" spans="2:43">
      <c r="B22" s="73" t="s">
        <v>541</v>
      </c>
      <c r="C22" s="83">
        <f>IF('Gen. Pasivos'!C46=0,"",'Gen. Pasivos'!C13/'Gen. Pasivos'!C46)</f>
        <v>0</v>
      </c>
      <c r="D22" s="83">
        <f>IF('Gen. Pasivos'!D46=0,"",'Gen. Pasivos'!D13/'Gen. Pasivos'!D46)</f>
        <v>0</v>
      </c>
      <c r="E22" s="83">
        <f>IF('Gen. Pasivos'!E46=0,"",'Gen. Pasivos'!E13/'Gen. Pasivos'!E46)</f>
        <v>3.9404886983787218E-3</v>
      </c>
      <c r="F22" s="83">
        <f>IF('Gen. Pasivos'!F46=0,"",'Gen. Pasivos'!F13/'Gen. Pasivos'!F46)</f>
        <v>0</v>
      </c>
      <c r="G22" s="83">
        <f>IF('Gen. Pasivos'!G46=0,"",'Gen. Pasivos'!G13/'Gen. Pasivos'!G46)</f>
        <v>0</v>
      </c>
      <c r="H22" s="83">
        <f>IF('Gen. Pasivos'!H46=0,"",'Gen. Pasivos'!H13/'Gen. Pasivos'!H46)</f>
        <v>1.2890792482971588E-2</v>
      </c>
      <c r="I22" s="83">
        <f>IF('Gen. Pasivos'!I46=0,"",'Gen. Pasivos'!I13/'Gen. Pasivos'!I46)</f>
        <v>2.8629462975104671E-3</v>
      </c>
      <c r="J22" s="83">
        <f>IF('Gen. Pasivos'!J46=0,"",'Gen. Pasivos'!J13/'Gen. Pasivos'!J46)</f>
        <v>0</v>
      </c>
      <c r="K22" s="83">
        <f>IF('Gen. Pasivos'!K46=0,"",'Gen. Pasivos'!K13/'Gen. Pasivos'!K46)</f>
        <v>0</v>
      </c>
      <c r="L22" s="83">
        <f>IF('Gen. Pasivos'!L46=0,"",'Gen. Pasivos'!L13/'Gen. Pasivos'!L46)</f>
        <v>2.5131218834293492E-2</v>
      </c>
      <c r="M22" s="83">
        <f>IF('Gen. Pasivos'!M46=0,"",'Gen. Pasivos'!M13/'Gen. Pasivos'!M46)</f>
        <v>0</v>
      </c>
      <c r="N22" s="83">
        <f>IF('Gen. Pasivos'!N46=0,"",'Gen. Pasivos'!N13/'Gen. Pasivos'!N46)</f>
        <v>0</v>
      </c>
      <c r="O22" s="83">
        <f>IF('Gen. Pasivos'!O46=0,"",'Gen. Pasivos'!O13/'Gen. Pasivos'!O46)</f>
        <v>0</v>
      </c>
      <c r="P22" s="83">
        <f>IF('Gen. Pasivos'!P46=0,"",'Gen. Pasivos'!P13/'Gen. Pasivos'!P46)</f>
        <v>0.15449444756526451</v>
      </c>
      <c r="Q22" s="83">
        <f>IF('Gen. Pasivos'!Q46=0,"",'Gen. Pasivos'!Q13/'Gen. Pasivos'!Q46)</f>
        <v>2.425389221721456E-4</v>
      </c>
      <c r="R22" s="83">
        <f>IF('Gen. Pasivos'!R46=0,"",'Gen. Pasivos'!R13/'Gen. Pasivos'!R46)</f>
        <v>0</v>
      </c>
      <c r="S22" s="83">
        <f>IF('Gen. Pasivos'!S46=0,"",'Gen. Pasivos'!S13/'Gen. Pasivos'!S46)</f>
        <v>0</v>
      </c>
      <c r="T22" s="83">
        <f>IF('Gen. Pasivos'!T46=0,"",'Gen. Pasivos'!T13/'Gen. Pasivos'!T46)</f>
        <v>9.3400908816821171E-2</v>
      </c>
      <c r="U22" s="83">
        <f>IF('Gen. Pasivos'!U46=0,"",'Gen. Pasivos'!U13/'Gen. Pasivos'!U46)</f>
        <v>0</v>
      </c>
      <c r="V22" s="83">
        <f>IF('Gen. Pasivos'!V46=0,"",'Gen. Pasivos'!V13/'Gen. Pasivos'!V46)</f>
        <v>0</v>
      </c>
      <c r="W22" s="83">
        <f>IF('Gen. Pasivos'!W46=0,"",'Gen. Pasivos'!W13/'Gen. Pasivos'!W46)</f>
        <v>0</v>
      </c>
      <c r="X22" s="83">
        <f>IF('Gen. Pasivos'!X46=0,"",'Gen. Pasivos'!X13/'Gen. Pasivos'!X46)</f>
        <v>0</v>
      </c>
      <c r="Y22" s="83">
        <f>IF('Gen. Pasivos'!Y46=0,"",'Gen. Pasivos'!Y13/'Gen. Pasivos'!Y46)</f>
        <v>0.10261262532881343</v>
      </c>
      <c r="Z22" s="83">
        <f>IF('Gen. Pasivos'!Z46=0,"",'Gen. Pasivos'!Z13/'Gen. Pasivos'!Z46)</f>
        <v>0</v>
      </c>
      <c r="AA22" s="83">
        <f>IF('Gen. Pasivos'!AA46=0,"",'Gen. Pasivos'!AA13/'Gen. Pasivos'!AA46)</f>
        <v>0</v>
      </c>
      <c r="AB22" s="83">
        <f>IF('Gen. Pasivos'!AB46=0,"",'Gen. Pasivos'!AB13/'Gen. Pasivos'!AB46)</f>
        <v>0</v>
      </c>
      <c r="AC22" s="83">
        <f>IF('Gen. Pasivos'!AC46=0,"",'Gen. Pasivos'!AC13/'Gen. Pasivos'!AC46)</f>
        <v>0.1179463714204934</v>
      </c>
      <c r="AD22" s="83">
        <f>IF('Gen. Pasivos'!AD46=0,"",'Gen. Pasivos'!AD13/'Gen. Pasivos'!AD46)</f>
        <v>0</v>
      </c>
      <c r="AE22" s="83" t="str">
        <f>IF('Gen. Pasivos'!AE46=0,"",'Gen. Pasivos'!AE13/'Gen. Pasivos'!AE46)</f>
        <v/>
      </c>
      <c r="AF22" s="83" t="str">
        <f>IF('Gen. Pasivos'!AF46=0,"",'Gen. Pasivos'!AF13/'Gen. Pasivos'!AF46)</f>
        <v/>
      </c>
      <c r="AG22" s="83" t="str">
        <f>IF('Gen. Pasivos'!AG46=0,"",'Gen. Pasivos'!AG13/'Gen. Pasivos'!AG46)</f>
        <v/>
      </c>
      <c r="AH22" s="83" t="str">
        <f>IF('Gen. Pasivos'!AH46=0,"",'Gen. Pasivos'!AH13/'Gen. Pasivos'!AH46)</f>
        <v/>
      </c>
      <c r="AI22" s="83" t="str">
        <f>IF('Gen. Pasivos'!AI46=0,"",'Gen. Pasivos'!AI13/'Gen. Pasivos'!AI46)</f>
        <v/>
      </c>
      <c r="AJ22" s="83" t="str">
        <f>IF('Gen. Pasivos'!AJ46=0,"",'Gen. Pasivos'!AJ13/'Gen. Pasivos'!AJ46)</f>
        <v/>
      </c>
      <c r="AK22" s="83" t="str">
        <f>IF('Gen. Pasivos'!AK46=0,"",'Gen. Pasivos'!AK13/'Gen. Pasivos'!AK46)</f>
        <v/>
      </c>
      <c r="AL22" s="83" t="str">
        <f>IF('Gen. Pasivos'!AL46=0,"",'Gen. Pasivos'!AL13/'Gen. Pasivos'!AL46)</f>
        <v/>
      </c>
      <c r="AM22" s="83" t="str">
        <f>IF('Gen. Pasivos'!AM46=0,"",'Gen. Pasivos'!AM13/'Gen. Pasivos'!AM46)</f>
        <v/>
      </c>
      <c r="AN22" s="83" t="str">
        <f>IF('Gen. Pasivos'!AN46=0,"",'Gen. Pasivos'!AN13/'Gen. Pasivos'!AN46)</f>
        <v/>
      </c>
      <c r="AO22" s="83" t="str">
        <f>IF('Gen. Pasivos'!AO46=0,"",'Gen. Pasivos'!AO13/'Gen. Pasivos'!AO46)</f>
        <v/>
      </c>
      <c r="AP22" s="83" t="str">
        <f>IF('Gen. Pasivos'!AP46=0,"",'Gen. Pasivos'!AP13/'Gen. Pasivos'!AP46)</f>
        <v/>
      </c>
      <c r="AQ22" s="83">
        <f>IF('Gen. Pasivos'!AQ46=0,"",'Gen. Pasivos'!AQ13/'Gen. Pasivos'!AQ46)</f>
        <v>1.6130867555694522E-2</v>
      </c>
    </row>
    <row r="23" spans="2:43">
      <c r="B23" s="73" t="s">
        <v>544</v>
      </c>
      <c r="C23" s="75">
        <f>IFERROR((-'Gen. EERR'!C24/('Gen. EERR'!C13-'Gen. EERR'!C18)+(-'Gen. EERR'!C32-'Gen. EERR'!C40)/'Gen. EERR'!C13)*(-1),"")</f>
        <v>0.75559573681956071</v>
      </c>
      <c r="D23" s="75" t="str">
        <f>IFERROR((-'Gen. EERR'!D24/('Gen. EERR'!D13-'Gen. EERR'!D18)+(-'Gen. EERR'!D32-'Gen. EERR'!D40)/'Gen. EERR'!D13)*(-1),"")</f>
        <v/>
      </c>
      <c r="E23" s="75">
        <f>IFERROR((-'Gen. EERR'!E24/('Gen. EERR'!E13-'Gen. EERR'!E18)+(-'Gen. EERR'!E32-'Gen. EERR'!E40)/'Gen. EERR'!E13)*(-1),"")</f>
        <v>0.83277544161325356</v>
      </c>
      <c r="F23" s="75">
        <f>IFERROR((-'Gen. EERR'!F24/('Gen. EERR'!F13-'Gen. EERR'!F18)+(-'Gen. EERR'!F32-'Gen. EERR'!F40)/'Gen. EERR'!F13)*(-1),"")</f>
        <v>0.82494855636185405</v>
      </c>
      <c r="G23" s="75">
        <f>IFERROR((-'Gen. EERR'!G24/('Gen. EERR'!G13-'Gen. EERR'!G18)+(-'Gen. EERR'!G32-'Gen. EERR'!G40)/'Gen. EERR'!G13)*(-1),"")</f>
        <v>0.57065403123635206</v>
      </c>
      <c r="H23" s="75">
        <f>IFERROR((-'Gen. EERR'!H24/('Gen. EERR'!H13-'Gen. EERR'!H18)+(-'Gen. EERR'!H32-'Gen. EERR'!H40)/'Gen. EERR'!H13)*(-1),"")</f>
        <v>1.0831931324298814</v>
      </c>
      <c r="I23" s="75">
        <f>IFERROR((-'Gen. EERR'!I24/('Gen. EERR'!I13-'Gen. EERR'!I18)+(-'Gen. EERR'!I32-'Gen. EERR'!I40)/'Gen. EERR'!I13)*(-1),"")</f>
        <v>0.99412964994538311</v>
      </c>
      <c r="J23" s="75">
        <f>IFERROR((-'Gen. EERR'!J24/('Gen. EERR'!J13-'Gen. EERR'!J18)+(-'Gen. EERR'!J32-'Gen. EERR'!J40)/'Gen. EERR'!J13)*(-1),"")</f>
        <v>0.54294124063513483</v>
      </c>
      <c r="K23" s="75">
        <f>IFERROR((-'Gen. EERR'!K24/('Gen. EERR'!K13-'Gen. EERR'!K18)+(-'Gen. EERR'!K32-'Gen. EERR'!K40)/'Gen. EERR'!K13)*(-1),"")</f>
        <v>0.8496357250201434</v>
      </c>
      <c r="L23" s="75">
        <f>IFERROR((-'Gen. EERR'!L24/('Gen. EERR'!L13-'Gen. EERR'!L18)+(-'Gen. EERR'!L32-'Gen. EERR'!L40)/'Gen. EERR'!L13)*(-1),"")</f>
        <v>0.90337690106327584</v>
      </c>
      <c r="M23" s="75">
        <f>IFERROR((-'Gen. EERR'!M24/('Gen. EERR'!M13-'Gen. EERR'!M18)+(-'Gen. EERR'!M32-'Gen. EERR'!M40)/'Gen. EERR'!M13)*(-1),"")</f>
        <v>0.79896162448078456</v>
      </c>
      <c r="N23" s="75">
        <f>IFERROR((-'Gen. EERR'!N24/('Gen. EERR'!N13-'Gen. EERR'!N18)+(-'Gen. EERR'!N32-'Gen. EERR'!N40)/'Gen. EERR'!N13)*(-1),"")</f>
        <v>4.2969643620616136</v>
      </c>
      <c r="O23" s="75">
        <f>IFERROR((-'Gen. EERR'!O24/('Gen. EERR'!O13-'Gen. EERR'!O18)+(-'Gen. EERR'!O32-'Gen. EERR'!O40)/'Gen. EERR'!O13)*(-1),"")</f>
        <v>2.9175048119933851</v>
      </c>
      <c r="P23" s="75">
        <f>IFERROR((-'Gen. EERR'!P24/('Gen. EERR'!P13-'Gen. EERR'!P18)+(-'Gen. EERR'!P32-'Gen. EERR'!P40)/'Gen. EERR'!P13)*(-1),"")</f>
        <v>0.87625895533352982</v>
      </c>
      <c r="Q23" s="75">
        <f>IFERROR((-'Gen. EERR'!Q24/('Gen. EERR'!Q13-'Gen. EERR'!Q18)+(-'Gen. EERR'!Q32-'Gen. EERR'!Q40)/'Gen. EERR'!Q13)*(-1),"")</f>
        <v>1.2047756136218688</v>
      </c>
      <c r="R23" s="75">
        <f>IFERROR((-'Gen. EERR'!R24/('Gen. EERR'!R13-'Gen. EERR'!R18)+(-'Gen. EERR'!R32-'Gen. EERR'!R40)/'Gen. EERR'!R13)*(-1),"")</f>
        <v>0.7869597427854419</v>
      </c>
      <c r="S23" s="75">
        <f>IFERROR((-'Gen. EERR'!S24/('Gen. EERR'!S13-'Gen. EERR'!S18)+(-'Gen. EERR'!S32-'Gen. EERR'!S40)/'Gen. EERR'!S13)*(-1),"")</f>
        <v>0.98130660503742173</v>
      </c>
      <c r="T23" s="75">
        <f>IFERROR((-'Gen. EERR'!T24/('Gen. EERR'!T13-'Gen. EERR'!T18)+(-'Gen. EERR'!T32-'Gen. EERR'!T40)/'Gen. EERR'!T13)*(-1),"")</f>
        <v>0.94426453009346512</v>
      </c>
      <c r="U23" s="75">
        <f>IFERROR((-'Gen. EERR'!U24/('Gen. EERR'!U13-'Gen. EERR'!U18)+(-'Gen. EERR'!U32-'Gen. EERR'!U40)/'Gen. EERR'!U13)*(-1),"")</f>
        <v>9.0310037886226713E-2</v>
      </c>
      <c r="V23" s="75">
        <f>IFERROR((-'Gen. EERR'!V24/('Gen. EERR'!V13-'Gen. EERR'!V18)+(-'Gen. EERR'!V32-'Gen. EERR'!V40)/'Gen. EERR'!V13)*(-1),"")</f>
        <v>0.86016139297450578</v>
      </c>
      <c r="W23" s="75">
        <f>IFERROR((-'Gen. EERR'!W24/('Gen. EERR'!W13-'Gen. EERR'!W18)+(-'Gen. EERR'!W32-'Gen. EERR'!W40)/'Gen. EERR'!W13)*(-1),"")</f>
        <v>0.19526460585164621</v>
      </c>
      <c r="X23" s="75">
        <f>IFERROR((-'Gen. EERR'!X24/('Gen. EERR'!X13-'Gen. EERR'!X18)+(-'Gen. EERR'!X32-'Gen. EERR'!X40)/'Gen. EERR'!X13)*(-1),"")</f>
        <v>-0.29871622194052561</v>
      </c>
      <c r="Y23" s="75">
        <f>IFERROR((-'Gen. EERR'!Y24/('Gen. EERR'!Y13-'Gen. EERR'!Y18)+(-'Gen. EERR'!Y32-'Gen. EERR'!Y40)/'Gen. EERR'!Y13)*(-1),"")</f>
        <v>0.97492380563292858</v>
      </c>
      <c r="Z23" s="75">
        <f>IFERROR((-'Gen. EERR'!Z24/('Gen. EERR'!Z13-'Gen. EERR'!Z18)+(-'Gen. EERR'!Z32-'Gen. EERR'!Z40)/'Gen. EERR'!Z13)*(-1),"")</f>
        <v>1.9127520820761061</v>
      </c>
      <c r="AA23" s="75">
        <f>IFERROR((-'Gen. EERR'!AA24/('Gen. EERR'!AA13-'Gen. EERR'!AA18)+(-'Gen. EERR'!AA32-'Gen. EERR'!AA40)/'Gen. EERR'!AA13)*(-1),"")</f>
        <v>0.93179170479529294</v>
      </c>
      <c r="AB23" s="75">
        <f>IFERROR((-'Gen. EERR'!AB24/('Gen. EERR'!AB13-'Gen. EERR'!AB18)+(-'Gen. EERR'!AB32-'Gen. EERR'!AB40)/'Gen. EERR'!AB13)*(-1),"")</f>
        <v>0.83146583373453509</v>
      </c>
      <c r="AC23" s="75">
        <f>IFERROR((-'Gen. EERR'!AC24/('Gen. EERR'!AC13-'Gen. EERR'!AC18)+(-'Gen. EERR'!AC32-'Gen. EERR'!AC40)/'Gen. EERR'!AC13)*(-1),"")</f>
        <v>0.97722462994236392</v>
      </c>
      <c r="AD23" s="75">
        <f>IFERROR((-'Gen. EERR'!AD24/('Gen. EERR'!AD13-'Gen. EERR'!AD18)+(-'Gen. EERR'!AD32-'Gen. EERR'!AD40)/'Gen. EERR'!AD13)*(-1),"")</f>
        <v>0.39624297578898293</v>
      </c>
      <c r="AE23" s="75" t="str">
        <f>IFERROR((-'Gen. EERR'!AE24/('Gen. EERR'!AE13-'Gen. EERR'!AE18)+(-'Gen. EERR'!AE32-'Gen. EERR'!AE40)/'Gen. EERR'!AE13)*(-1),"")</f>
        <v/>
      </c>
      <c r="AF23" s="75" t="str">
        <f>IFERROR((-'Gen. EERR'!AF24/('Gen. EERR'!AF13-'Gen. EERR'!AF18)+(-'Gen. EERR'!AF32-'Gen. EERR'!AF40)/'Gen. EERR'!AF13)*(-1),"")</f>
        <v/>
      </c>
      <c r="AG23" s="75" t="str">
        <f>IFERROR((-'Gen. EERR'!AG24/('Gen. EERR'!AG13-'Gen. EERR'!AG18)+(-'Gen. EERR'!AG32-'Gen. EERR'!AG40)/'Gen. EERR'!AG13)*(-1),"")</f>
        <v/>
      </c>
      <c r="AH23" s="75" t="str">
        <f>IFERROR((-'Gen. EERR'!AH24/('Gen. EERR'!AH13-'Gen. EERR'!AH18)+(-'Gen. EERR'!AH32-'Gen. EERR'!AH40)/'Gen. EERR'!AH13)*(-1),"")</f>
        <v/>
      </c>
      <c r="AI23" s="75" t="str">
        <f>IFERROR((-'Gen. EERR'!AI24/('Gen. EERR'!AI13-'Gen. EERR'!AI18)+(-'Gen. EERR'!AI32-'Gen. EERR'!AI40)/'Gen. EERR'!AI13)*(-1),"")</f>
        <v/>
      </c>
      <c r="AJ23" s="75" t="str">
        <f>IFERROR((-'Gen. EERR'!AJ24/('Gen. EERR'!AJ13-'Gen. EERR'!AJ18)+(-'Gen. EERR'!AJ32-'Gen. EERR'!AJ40)/'Gen. EERR'!AJ13)*(-1),"")</f>
        <v/>
      </c>
      <c r="AK23" s="75" t="str">
        <f>IFERROR((-'Gen. EERR'!AK24/('Gen. EERR'!AK13-'Gen. EERR'!AK18)+(-'Gen. EERR'!AK32-'Gen. EERR'!AK40)/'Gen. EERR'!AK13)*(-1),"")</f>
        <v/>
      </c>
      <c r="AL23" s="75" t="str">
        <f>IFERROR((-'Gen. EERR'!AL24/('Gen. EERR'!AL13-'Gen. EERR'!AL18)+(-'Gen. EERR'!AL32-'Gen. EERR'!AL40)/'Gen. EERR'!AL13)*(-1),"")</f>
        <v/>
      </c>
      <c r="AM23" s="75" t="str">
        <f>IFERROR((-'Gen. EERR'!AM24/('Gen. EERR'!AM13-'Gen. EERR'!AM18)+(-'Gen. EERR'!AM32-'Gen. EERR'!AM40)/'Gen. EERR'!AM13)*(-1),"")</f>
        <v/>
      </c>
      <c r="AN23" s="75" t="str">
        <f>IFERROR((-'Gen. EERR'!AN24/('Gen. EERR'!AN13-'Gen. EERR'!AN18)+(-'Gen. EERR'!AN32-'Gen. EERR'!AN40)/'Gen. EERR'!AN13)*(-1),"")</f>
        <v/>
      </c>
      <c r="AO23" s="75" t="str">
        <f>IFERROR((-'Gen. EERR'!AO24/('Gen. EERR'!AO13-'Gen. EERR'!AO18)+(-'Gen. EERR'!AO32-'Gen. EERR'!AO40)/'Gen. EERR'!AO13)*(-1),"")</f>
        <v/>
      </c>
      <c r="AP23" s="75" t="str">
        <f>IFERROR((-'Gen. EERR'!AP24/('Gen. EERR'!AP13-'Gen. EERR'!AP18)+(-'Gen. EERR'!AP32-'Gen. EERR'!AP40)/'Gen. EERR'!AP13)*(-1),"")</f>
        <v/>
      </c>
      <c r="AQ23" s="75">
        <f>IFERROR((-'Gen. EERR'!AQ24/('Gen. EERR'!AQ13-'Gen. EERR'!AQ18)+(-'Gen. EERR'!AQ32-'Gen. EERR'!AQ40)/'Gen. EERR'!AQ13)*(-1),"")</f>
        <v>0.85286498368923147</v>
      </c>
    </row>
    <row r="24" spans="2:43">
      <c r="B24" s="73" t="str">
        <f>'Datos Generales'!B815</f>
        <v>Utilidad / Patrimonio (%) (Variación Real)</v>
      </c>
      <c r="C24" s="75">
        <f>IF('Datos Generales'!C815=0,"",'Datos Generales'!C815)</f>
        <v>-0.18797104656108596</v>
      </c>
      <c r="D24" s="75" t="str">
        <f>IF('Datos Generales'!D815=0,"",'Datos Generales'!D815)</f>
        <v/>
      </c>
      <c r="E24" s="75">
        <f>IF('Datos Generales'!E815=0,"",'Datos Generales'!E815)</f>
        <v>0.27196684550410855</v>
      </c>
      <c r="F24" s="75">
        <f>IF('Datos Generales'!F815=0,"",'Datos Generales'!F815)</f>
        <v>0.22894851403722252</v>
      </c>
      <c r="G24" s="75">
        <f>IF('Datos Generales'!G815=0,"",'Datos Generales'!G815)</f>
        <v>0.10450717031680257</v>
      </c>
      <c r="H24" s="75">
        <f>IF('Datos Generales'!H815=0,"",'Datos Generales'!H815)</f>
        <v>1.6229298915210046E-2</v>
      </c>
      <c r="I24" s="75">
        <f>IF('Datos Generales'!I815=0,"",'Datos Generales'!I815)</f>
        <v>1.4956043386575728E-2</v>
      </c>
      <c r="J24" s="75">
        <f>IF('Datos Generales'!J815=0,"",'Datos Generales'!J815)</f>
        <v>0.1669853840214538</v>
      </c>
      <c r="K24" s="75">
        <f>IF('Datos Generales'!K815=0,"",'Datos Generales'!K815)</f>
        <v>0.20904125796862008</v>
      </c>
      <c r="L24" s="75">
        <f>IF('Datos Generales'!L815=0,"",'Datos Generales'!L815)</f>
        <v>0.20326329305595456</v>
      </c>
      <c r="M24" s="75">
        <f>IF('Datos Generales'!M815=0,"",'Datos Generales'!M815)</f>
        <v>0.22814455625447952</v>
      </c>
      <c r="N24" s="75">
        <f>IF('Datos Generales'!N815=0,"",'Datos Generales'!N815)</f>
        <v>-0.10694444080192331</v>
      </c>
      <c r="O24" s="75">
        <f>IF('Datos Generales'!O815=0,"",'Datos Generales'!O815)</f>
        <v>-7.8450338728874622E-2</v>
      </c>
      <c r="P24" s="75">
        <f>IF('Datos Generales'!P815=0,"",'Datos Generales'!P815)</f>
        <v>-2.80827264671797E-2</v>
      </c>
      <c r="Q24" s="75">
        <f>IF('Datos Generales'!Q815=0,"",'Datos Generales'!Q815)</f>
        <v>2.7221577115625964E-2</v>
      </c>
      <c r="R24" s="75">
        <f>IF('Datos Generales'!R815=0,"",'Datos Generales'!R815)</f>
        <v>5.0509563947729999E-2</v>
      </c>
      <c r="S24" s="75">
        <f>IF('Datos Generales'!S815=0,"",'Datos Generales'!S815)</f>
        <v>7.763558257660555E-2</v>
      </c>
      <c r="T24" s="75">
        <f>IF('Datos Generales'!T815=0,"",'Datos Generales'!T815)</f>
        <v>0.14094228621618959</v>
      </c>
      <c r="U24" s="75">
        <f>IF('Datos Generales'!U815=0,"",'Datos Generales'!U815)</f>
        <v>0.35772231612733174</v>
      </c>
      <c r="V24" s="75">
        <f>IF('Datos Generales'!V815=0,"",'Datos Generales'!V815)</f>
        <v>0.16259769115503128</v>
      </c>
      <c r="W24" s="75">
        <f>IF('Datos Generales'!W815=0,"",'Datos Generales'!W815)</f>
        <v>0.3317852933604073</v>
      </c>
      <c r="X24" s="75">
        <f>IF('Datos Generales'!X815=0,"",'Datos Generales'!X815)</f>
        <v>0.27586723221307763</v>
      </c>
      <c r="Y24" s="75">
        <f>IF('Datos Generales'!Y815=0,"",'Datos Generales'!Y815)</f>
        <v>-1.3391387043349946E-2</v>
      </c>
      <c r="Z24" s="75">
        <f>IF('Datos Generales'!Z815=0,"",'Datos Generales'!Z815)</f>
        <v>-1.0001118130562048</v>
      </c>
      <c r="AA24" s="75">
        <f>IF('Datos Generales'!AA815=0,"",'Datos Generales'!AA815)</f>
        <v>9.0383516088211185E-2</v>
      </c>
      <c r="AB24" s="75">
        <f>IF('Datos Generales'!AB815=0,"",'Datos Generales'!AB815)</f>
        <v>0.17749576338947468</v>
      </c>
      <c r="AC24" s="75">
        <f>IF('Datos Generales'!AC815=0,"",'Datos Generales'!AC815)</f>
        <v>-0.39768858553093178</v>
      </c>
      <c r="AD24" s="75">
        <f>IF('Datos Generales'!AD815=0,"",'Datos Generales'!AD815)</f>
        <v>0.65976234247577603</v>
      </c>
      <c r="AE24" s="75" t="str">
        <f>IF('Datos Generales'!AE815=0,"",'Datos Generales'!AE815)</f>
        <v/>
      </c>
      <c r="AF24" s="75" t="str">
        <f>IF('Datos Generales'!AF815=0,"",'Datos Generales'!AF815)</f>
        <v/>
      </c>
      <c r="AG24" s="75" t="str">
        <f>IF('Datos Generales'!AG815=0,"",'Datos Generales'!AG815)</f>
        <v/>
      </c>
      <c r="AH24" s="75" t="str">
        <f>IF('Datos Generales'!AH815=0,"",'Datos Generales'!AH815)</f>
        <v/>
      </c>
      <c r="AI24" s="75" t="str">
        <f>IF('Datos Generales'!AI815=0,"",'Datos Generales'!AI815)</f>
        <v/>
      </c>
      <c r="AJ24" s="75" t="str">
        <f>IF('Datos Generales'!AJ815=0,"",'Datos Generales'!AJ815)</f>
        <v/>
      </c>
      <c r="AK24" s="75" t="str">
        <f>IF('Datos Generales'!AK815=0,"",'Datos Generales'!AK815)</f>
        <v/>
      </c>
      <c r="AL24" s="75" t="str">
        <f>IF('Datos Generales'!AL815=0,"",'Datos Generales'!AL815)</f>
        <v/>
      </c>
      <c r="AM24" s="75" t="str">
        <f>IF('Datos Generales'!AM815=0,"",'Datos Generales'!AM815)</f>
        <v/>
      </c>
      <c r="AN24" s="75" t="str">
        <f>IF('Datos Generales'!AN815=0,"",'Datos Generales'!AN815)</f>
        <v/>
      </c>
      <c r="AO24" s="75" t="str">
        <f>IF('Datos Generales'!AO815=0,"",'Datos Generales'!AO815)</f>
        <v/>
      </c>
      <c r="AP24" s="75" t="str">
        <f>IF('Datos Generales'!AP815=0,"",'Datos Generales'!AP815)</f>
        <v/>
      </c>
      <c r="AQ24" s="75">
        <f>IF('Datos Generales'!AQ815=0,"",'Datos Generales'!AQ815)</f>
        <v>0.14075545637896386</v>
      </c>
    </row>
    <row r="25" spans="2:43">
      <c r="B25" s="73" t="str">
        <f>'Datos Generales'!B816</f>
        <v>Producto Inversiones / Inversiones (%) (Variación Real)</v>
      </c>
      <c r="C25" s="75">
        <f>IF('Datos Generales'!C816=0,"",'Datos Generales'!C816)</f>
        <v>1.1539124675984362E-2</v>
      </c>
      <c r="D25" s="75" t="str">
        <f>IF('Datos Generales'!D816=0,"",'Datos Generales'!D816)</f>
        <v/>
      </c>
      <c r="E25" s="75">
        <f>IF('Datos Generales'!E816=0,"",'Datos Generales'!E816)</f>
        <v>3.052584249508717E-2</v>
      </c>
      <c r="F25" s="75">
        <f>IF('Datos Generales'!F816=0,"",'Datos Generales'!F816)</f>
        <v>5.457441666938833E-2</v>
      </c>
      <c r="G25" s="75">
        <f>IF('Datos Generales'!G816=0,"",'Datos Generales'!G816)</f>
        <v>3.3884934282542425E-2</v>
      </c>
      <c r="H25" s="75">
        <f>IF('Datos Generales'!H816=0,"",'Datos Generales'!H816)</f>
        <v>3.4114725431933182E-2</v>
      </c>
      <c r="I25" s="75">
        <f>IF('Datos Generales'!I816=0,"",'Datos Generales'!I816)</f>
        <v>2.0571306669159371E-2</v>
      </c>
      <c r="J25" s="75">
        <f>IF('Datos Generales'!J816=0,"",'Datos Generales'!J816)</f>
        <v>2.0640901811742201E-2</v>
      </c>
      <c r="K25" s="75">
        <f>IF('Datos Generales'!K816=0,"",'Datos Generales'!K816)</f>
        <v>2.4501753721189134E-2</v>
      </c>
      <c r="L25" s="75">
        <f>IF('Datos Generales'!L816=0,"",'Datos Generales'!L816)</f>
        <v>4.2480573334164239E-2</v>
      </c>
      <c r="M25" s="75">
        <f>IF('Datos Generales'!M816=0,"",'Datos Generales'!M816)</f>
        <v>9.5901135876781382E-2</v>
      </c>
      <c r="N25" s="75">
        <f>IF('Datos Generales'!N816=0,"",'Datos Generales'!N816)</f>
        <v>3.9084690800246812E-2</v>
      </c>
      <c r="O25" s="75">
        <f>IF('Datos Generales'!O816=0,"",'Datos Generales'!O816)</f>
        <v>5.1144220847128094E-2</v>
      </c>
      <c r="P25" s="75">
        <f>IF('Datos Generales'!P816=0,"",'Datos Generales'!P816)</f>
        <v>1.8310130012437132E-2</v>
      </c>
      <c r="Q25" s="75">
        <f>IF('Datos Generales'!Q816=0,"",'Datos Generales'!Q816)</f>
        <v>5.405247060022049E-2</v>
      </c>
      <c r="R25" s="75">
        <f>IF('Datos Generales'!R816=0,"",'Datos Generales'!R816)</f>
        <v>2.6771838652861656E-2</v>
      </c>
      <c r="S25" s="75">
        <f>IF('Datos Generales'!S816=0,"",'Datos Generales'!S816)</f>
        <v>5.7747938936720179E-2</v>
      </c>
      <c r="T25" s="75">
        <f>IF('Datos Generales'!T816=0,"",'Datos Generales'!T816)</f>
        <v>5.7116087925363851E-2</v>
      </c>
      <c r="U25" s="75">
        <f>IF('Datos Generales'!U816=0,"",'Datos Generales'!U816)</f>
        <v>3.8517737695162715E-2</v>
      </c>
      <c r="V25" s="75">
        <f>IF('Datos Generales'!V816=0,"",'Datos Generales'!V816)</f>
        <v>1.8377777955951038E-2</v>
      </c>
      <c r="W25" s="75">
        <f>IF('Datos Generales'!W816=0,"",'Datos Generales'!W816)</f>
        <v>1.8704506892967841E-2</v>
      </c>
      <c r="X25" s="75">
        <f>IF('Datos Generales'!X816=0,"",'Datos Generales'!X816)</f>
        <v>3.7714651529023736E-2</v>
      </c>
      <c r="Y25" s="75">
        <f>IF('Datos Generales'!Y816=0,"",'Datos Generales'!Y816)</f>
        <v>3.4882262138769805E-2</v>
      </c>
      <c r="Z25" s="75">
        <f>IF('Datos Generales'!Z816=0,"",'Datos Generales'!Z816)</f>
        <v>2.0437842137272743E-2</v>
      </c>
      <c r="AA25" s="75">
        <f>IF('Datos Generales'!AA816=0,"",'Datos Generales'!AA816)</f>
        <v>3.1327332345378774E-2</v>
      </c>
      <c r="AB25" s="75">
        <f>IF('Datos Generales'!AB816=0,"",'Datos Generales'!AB816)</f>
        <v>3.2382997442301088E-2</v>
      </c>
      <c r="AC25" s="75">
        <f>IF('Datos Generales'!AC816=0,"",'Datos Generales'!AC816)</f>
        <v>3.1123884787642279E-2</v>
      </c>
      <c r="AD25" s="75">
        <f>IF('Datos Generales'!AD816=0,"",'Datos Generales'!AD816)</f>
        <v>4.4263452956422866E-2</v>
      </c>
      <c r="AE25" s="75" t="str">
        <f>IF('Datos Generales'!AE816=0,"",'Datos Generales'!AE816)</f>
        <v/>
      </c>
      <c r="AF25" s="75" t="str">
        <f>IF('Datos Generales'!AF816=0,"",'Datos Generales'!AF816)</f>
        <v/>
      </c>
      <c r="AG25" s="75" t="str">
        <f>IF('Datos Generales'!AG816=0,"",'Datos Generales'!AG816)</f>
        <v/>
      </c>
      <c r="AH25" s="75" t="str">
        <f>IF('Datos Generales'!AH816=0,"",'Datos Generales'!AH816)</f>
        <v/>
      </c>
      <c r="AI25" s="75" t="str">
        <f>IF('Datos Generales'!AI816=0,"",'Datos Generales'!AI816)</f>
        <v/>
      </c>
      <c r="AJ25" s="75" t="str">
        <f>IF('Datos Generales'!AJ816=0,"",'Datos Generales'!AJ816)</f>
        <v/>
      </c>
      <c r="AK25" s="75" t="str">
        <f>IF('Datos Generales'!AK816=0,"",'Datos Generales'!AK816)</f>
        <v/>
      </c>
      <c r="AL25" s="75" t="str">
        <f>IF('Datos Generales'!AL816=0,"",'Datos Generales'!AL816)</f>
        <v/>
      </c>
      <c r="AM25" s="75" t="str">
        <f>IF('Datos Generales'!AM816=0,"",'Datos Generales'!AM816)</f>
        <v/>
      </c>
      <c r="AN25" s="75" t="str">
        <f>IF('Datos Generales'!AN816=0,"",'Datos Generales'!AN816)</f>
        <v/>
      </c>
      <c r="AO25" s="75" t="str">
        <f>IF('Datos Generales'!AO816=0,"",'Datos Generales'!AO816)</f>
        <v/>
      </c>
      <c r="AP25" s="75" t="str">
        <f>IF('Datos Generales'!AP816=0,"",'Datos Generales'!AP816)</f>
        <v/>
      </c>
      <c r="AQ25" s="75">
        <f>IF('Datos Generales'!AQ816=0,"",'Datos Generales'!AQ816)</f>
        <v>3.8860011262460296E-2</v>
      </c>
    </row>
    <row r="27" spans="2:43" hidden="1">
      <c r="B27" s="49" t="s">
        <v>101</v>
      </c>
      <c r="C27" s="50">
        <f>INDEX(Benchmark!$D$9:$D$48,COLUMNS(Benchmark!$D$9:D48),)</f>
        <v>1</v>
      </c>
      <c r="D27" s="50">
        <f>INDEX(Benchmark!$D$9:$D$48,COLUMNS(Benchmark!$D$9:E48),)</f>
        <v>1</v>
      </c>
      <c r="E27" s="50">
        <f>INDEX(Benchmark!$D$9:$D$48,COLUMNS(Benchmark!$D$9:F48),)</f>
        <v>1</v>
      </c>
      <c r="F27" s="50">
        <f>INDEX(Benchmark!$D$9:$D$48,COLUMNS(Benchmark!$D$9:G48),)</f>
        <v>1</v>
      </c>
      <c r="G27" s="50">
        <f>INDEX(Benchmark!$D$9:$D$48,COLUMNS(Benchmark!$D$9:H48),)</f>
        <v>1</v>
      </c>
      <c r="H27" s="50">
        <f>INDEX(Benchmark!$D$9:$D$48,COLUMNS(Benchmark!$D$9:I48),)</f>
        <v>1</v>
      </c>
      <c r="I27" s="50">
        <f>INDEX(Benchmark!$D$9:$D$48,COLUMNS(Benchmark!$D$9:J48),)</f>
        <v>1</v>
      </c>
      <c r="J27" s="50">
        <f>INDEX(Benchmark!$D$9:$D$48,COLUMNS(Benchmark!$D$9:K48),)</f>
        <v>1</v>
      </c>
      <c r="K27" s="50">
        <f>INDEX(Benchmark!$D$9:$D$48,COLUMNS(Benchmark!$D$9:L48),)</f>
        <v>1</v>
      </c>
      <c r="L27" s="50">
        <f>INDEX(Benchmark!$D$9:$D$48,COLUMNS(Benchmark!$D$9:M48),)</f>
        <v>1</v>
      </c>
      <c r="M27" s="50">
        <f>INDEX(Benchmark!$D$9:$D$48,COLUMNS(Benchmark!$D$9:N48),)</f>
        <v>1</v>
      </c>
      <c r="N27" s="50">
        <f>INDEX(Benchmark!$D$9:$D$48,COLUMNS(Benchmark!$D$9:O48),)</f>
        <v>1</v>
      </c>
      <c r="O27" s="50">
        <f>INDEX(Benchmark!$D$9:$D$48,COLUMNS(Benchmark!$D$9:P48),)</f>
        <v>1</v>
      </c>
      <c r="P27" s="50">
        <f>INDEX(Benchmark!$D$9:$D$48,COLUMNS(Benchmark!$D$9:Q48),)</f>
        <v>1</v>
      </c>
      <c r="Q27" s="50">
        <f>INDEX(Benchmark!$D$9:$D$48,COLUMNS(Benchmark!$D$9:R48),)</f>
        <v>1</v>
      </c>
      <c r="R27" s="50">
        <f>INDEX(Benchmark!$D$9:$D$48,COLUMNS(Benchmark!$D$9:S48),)</f>
        <v>1</v>
      </c>
      <c r="S27" s="50">
        <f>INDEX(Benchmark!$D$9:$D$48,COLUMNS(Benchmark!$D$9:T48),)</f>
        <v>1</v>
      </c>
      <c r="T27" s="50">
        <f>INDEX(Benchmark!$D$9:$D$48,COLUMNS(Benchmark!$D$9:U48),)</f>
        <v>1</v>
      </c>
      <c r="U27" s="50">
        <f>INDEX(Benchmark!$D$9:$D$48,COLUMNS(Benchmark!$D$9:V48),)</f>
        <v>1</v>
      </c>
      <c r="V27" s="50">
        <f>INDEX(Benchmark!$D$9:$D$48,COLUMNS(Benchmark!$D$9:W48),)</f>
        <v>1</v>
      </c>
      <c r="W27" s="50">
        <f>INDEX(Benchmark!$D$9:$D$48,COLUMNS(Benchmark!$D$9:X48),)</f>
        <v>1</v>
      </c>
      <c r="X27" s="50">
        <f>INDEX(Benchmark!$D$9:$D$48,COLUMNS(Benchmark!$D$9:Y48),)</f>
        <v>1</v>
      </c>
      <c r="Y27" s="50">
        <f>INDEX(Benchmark!$D$9:$D$48,COLUMNS(Benchmark!$D$9:Z48),)</f>
        <v>1</v>
      </c>
      <c r="Z27" s="50">
        <f>INDEX(Benchmark!$D$9:$D$48,COLUMNS(Benchmark!$D$9:AA48),)</f>
        <v>1</v>
      </c>
      <c r="AA27" s="50">
        <f>INDEX(Benchmark!$D$9:$D$48,COLUMNS(Benchmark!$D$9:AB48),)</f>
        <v>1</v>
      </c>
      <c r="AB27" s="50">
        <f>INDEX(Benchmark!$D$9:$D$48,COLUMNS(Benchmark!$D$9:AC48),)</f>
        <v>1</v>
      </c>
      <c r="AC27" s="50">
        <f>INDEX(Benchmark!$D$9:$D$48,COLUMNS(Benchmark!$D$9:AD48),)</f>
        <v>1</v>
      </c>
      <c r="AD27" s="50">
        <f>INDEX(Benchmark!$D$9:$D$48,COLUMNS(Benchmark!$D$9:AE48),)</f>
        <v>1</v>
      </c>
      <c r="AE27" s="50">
        <f>INDEX(Benchmark!$D$9:$D$48,COLUMNS(Benchmark!$D$9:AF48),)</f>
        <v>0</v>
      </c>
      <c r="AF27" s="50">
        <f>INDEX(Benchmark!$D$9:$D$48,COLUMNS(Benchmark!$D$9:AG48),)</f>
        <v>0</v>
      </c>
      <c r="AG27" s="50">
        <f>INDEX(Benchmark!$D$9:$D$48,COLUMNS(Benchmark!$D$9:AH48),)</f>
        <v>0</v>
      </c>
      <c r="AH27" s="50">
        <f>INDEX(Benchmark!$D$9:$D$48,COLUMNS(Benchmark!$D$9:AI48),)</f>
        <v>0</v>
      </c>
      <c r="AI27" s="50">
        <f>INDEX(Benchmark!$D$9:$D$48,COLUMNS(Benchmark!$D$9:AJ48),)</f>
        <v>0</v>
      </c>
      <c r="AJ27" s="50">
        <f>INDEX(Benchmark!$D$9:$D$48,COLUMNS(Benchmark!$D$9:AK48),)</f>
        <v>0</v>
      </c>
      <c r="AK27" s="50">
        <f>INDEX(Benchmark!$D$9:$D$48,COLUMNS(Benchmark!$D$9:AL48),)</f>
        <v>0</v>
      </c>
      <c r="AL27" s="50">
        <f>INDEX(Benchmark!$D$9:$D$48,COLUMNS(Benchmark!$D$9:AM48),)</f>
        <v>0</v>
      </c>
      <c r="AM27" s="50">
        <f>INDEX(Benchmark!$D$9:$D$48,COLUMNS(Benchmark!$D$9:AN48),)</f>
        <v>0</v>
      </c>
      <c r="AN27" s="50">
        <f>INDEX(Benchmark!$D$9:$D$48,COLUMNS(Benchmark!$D$9:AO48),)</f>
        <v>0</v>
      </c>
      <c r="AO27" s="50">
        <f>INDEX(Benchmark!$D$9:$D$48,COLUMNS(Benchmark!$D$9:AP48),)</f>
        <v>0</v>
      </c>
      <c r="AP27" s="50">
        <f>INDEX(Benchmark!$D$9:$D$48,COLUMNS(Benchmark!$D$9:AQ48),)</f>
        <v>0</v>
      </c>
    </row>
    <row r="28" spans="2:43" hidden="1"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</row>
    <row r="29" spans="2:43" hidden="1">
      <c r="B29" s="49" t="s">
        <v>102</v>
      </c>
      <c r="C29" s="50">
        <f>IFERROR(RANK(C31,$C$31:$AP$31,0),"")</f>
        <v>27</v>
      </c>
      <c r="D29" s="50" t="str">
        <f t="shared" ref="D29:AP29" si="0">IFERROR(RANK(D31,$C$31:$AP$31,0),"")</f>
        <v/>
      </c>
      <c r="E29" s="50">
        <f t="shared" si="0"/>
        <v>18</v>
      </c>
      <c r="F29" s="50">
        <f t="shared" si="0"/>
        <v>4</v>
      </c>
      <c r="G29" s="50">
        <f t="shared" si="0"/>
        <v>14</v>
      </c>
      <c r="H29" s="50">
        <f t="shared" si="0"/>
        <v>13</v>
      </c>
      <c r="I29" s="50">
        <f t="shared" si="0"/>
        <v>22</v>
      </c>
      <c r="J29" s="50">
        <f t="shared" si="0"/>
        <v>21</v>
      </c>
      <c r="K29" s="50">
        <f t="shared" si="0"/>
        <v>20</v>
      </c>
      <c r="L29" s="50">
        <f t="shared" si="0"/>
        <v>8</v>
      </c>
      <c r="M29" s="50">
        <f t="shared" si="0"/>
        <v>1</v>
      </c>
      <c r="N29" s="50">
        <f t="shared" si="0"/>
        <v>9</v>
      </c>
      <c r="O29" s="50">
        <f t="shared" si="0"/>
        <v>6</v>
      </c>
      <c r="P29" s="50">
        <f t="shared" si="0"/>
        <v>26</v>
      </c>
      <c r="Q29" s="50">
        <f t="shared" si="0"/>
        <v>5</v>
      </c>
      <c r="R29" s="50">
        <f t="shared" si="0"/>
        <v>19</v>
      </c>
      <c r="S29" s="50">
        <f t="shared" si="0"/>
        <v>2</v>
      </c>
      <c r="T29" s="50">
        <f t="shared" si="0"/>
        <v>3</v>
      </c>
      <c r="U29" s="50">
        <f t="shared" si="0"/>
        <v>10</v>
      </c>
      <c r="V29" s="50">
        <f t="shared" si="0"/>
        <v>25</v>
      </c>
      <c r="W29" s="50">
        <f t="shared" si="0"/>
        <v>24</v>
      </c>
      <c r="X29" s="50">
        <f t="shared" si="0"/>
        <v>11</v>
      </c>
      <c r="Y29" s="50">
        <f t="shared" si="0"/>
        <v>12</v>
      </c>
      <c r="Z29" s="50">
        <f t="shared" si="0"/>
        <v>23</v>
      </c>
      <c r="AA29" s="50">
        <f t="shared" si="0"/>
        <v>16</v>
      </c>
      <c r="AB29" s="50">
        <f t="shared" si="0"/>
        <v>15</v>
      </c>
      <c r="AC29" s="50">
        <f t="shared" si="0"/>
        <v>17</v>
      </c>
      <c r="AD29" s="50">
        <f t="shared" si="0"/>
        <v>7</v>
      </c>
      <c r="AE29" s="50" t="str">
        <f t="shared" si="0"/>
        <v/>
      </c>
      <c r="AF29" s="50" t="str">
        <f t="shared" si="0"/>
        <v/>
      </c>
      <c r="AG29" s="50" t="str">
        <f t="shared" si="0"/>
        <v/>
      </c>
      <c r="AH29" s="50" t="str">
        <f t="shared" si="0"/>
        <v/>
      </c>
      <c r="AI29" s="50" t="str">
        <f t="shared" si="0"/>
        <v/>
      </c>
      <c r="AJ29" s="50" t="str">
        <f t="shared" si="0"/>
        <v/>
      </c>
      <c r="AK29" s="50" t="str">
        <f t="shared" si="0"/>
        <v/>
      </c>
      <c r="AL29" s="50" t="str">
        <f t="shared" si="0"/>
        <v/>
      </c>
      <c r="AM29" s="50" t="str">
        <f t="shared" si="0"/>
        <v/>
      </c>
      <c r="AN29" s="50" t="str">
        <f t="shared" si="0"/>
        <v/>
      </c>
      <c r="AO29" s="50" t="str">
        <f t="shared" si="0"/>
        <v/>
      </c>
      <c r="AP29" s="50" t="str">
        <f t="shared" si="0"/>
        <v/>
      </c>
    </row>
    <row r="30" spans="2:43" hidden="1">
      <c r="C30" s="50" t="str">
        <f>C11</f>
        <v>Ace Seguros</v>
      </c>
      <c r="D30" s="50" t="str">
        <f t="shared" ref="D30:AP30" si="1">D11</f>
        <v>Assurant Chile</v>
      </c>
      <c r="E30" s="50" t="str">
        <f t="shared" si="1"/>
        <v>BCI Seguros</v>
      </c>
      <c r="F30" s="50" t="str">
        <f t="shared" si="1"/>
        <v>Cardif</v>
      </c>
      <c r="G30" s="50" t="str">
        <f t="shared" si="1"/>
        <v>Cesce Chile</v>
      </c>
      <c r="H30" s="50" t="str">
        <f t="shared" si="1"/>
        <v>Chartis</v>
      </c>
      <c r="I30" s="50" t="str">
        <f t="shared" si="1"/>
        <v>Chilena Consolidada</v>
      </c>
      <c r="J30" s="50" t="str">
        <f t="shared" si="1"/>
        <v>Chubb de Chile</v>
      </c>
      <c r="K30" s="50" t="str">
        <f t="shared" si="1"/>
        <v>Coface Chile</v>
      </c>
      <c r="L30" s="50" t="str">
        <f t="shared" si="1"/>
        <v>Consorio Nacional</v>
      </c>
      <c r="M30" s="50" t="str">
        <f t="shared" si="1"/>
        <v>Continental Crédito</v>
      </c>
      <c r="N30" s="50" t="str">
        <f t="shared" si="1"/>
        <v>Euler Hermes</v>
      </c>
      <c r="O30" s="50" t="str">
        <f t="shared" si="1"/>
        <v>FAF International</v>
      </c>
      <c r="P30" s="50" t="str">
        <f t="shared" si="1"/>
        <v>HDI Seguros</v>
      </c>
      <c r="Q30" s="50" t="str">
        <f t="shared" si="1"/>
        <v>Huelen</v>
      </c>
      <c r="R30" s="50" t="str">
        <f t="shared" si="1"/>
        <v>Liberty Seguros</v>
      </c>
      <c r="S30" s="50" t="str">
        <f t="shared" si="1"/>
        <v>M. de Carabineros</v>
      </c>
      <c r="T30" s="50" t="str">
        <f t="shared" si="1"/>
        <v>Magallanes</v>
      </c>
      <c r="U30" s="50" t="str">
        <f t="shared" si="1"/>
        <v>Magallanes Gar. y Cré.</v>
      </c>
      <c r="V30" s="50" t="str">
        <f t="shared" si="1"/>
        <v>Mapfre</v>
      </c>
      <c r="W30" s="50" t="str">
        <f t="shared" si="1"/>
        <v>Mapfre Gar. y Cré.</v>
      </c>
      <c r="X30" s="50" t="str">
        <f t="shared" si="1"/>
        <v>Orion Seguros</v>
      </c>
      <c r="Y30" s="50" t="str">
        <f t="shared" si="1"/>
        <v>Penta Security</v>
      </c>
      <c r="Z30" s="50" t="str">
        <f t="shared" si="1"/>
        <v>QBE Chile</v>
      </c>
      <c r="AA30" s="50" t="str">
        <f t="shared" si="1"/>
        <v>Renta Nacional</v>
      </c>
      <c r="AB30" s="50" t="str">
        <f t="shared" si="1"/>
        <v>RSA Seguros</v>
      </c>
      <c r="AC30" s="50" t="str">
        <f t="shared" si="1"/>
        <v>Zenit Seguros</v>
      </c>
      <c r="AD30" s="50" t="str">
        <f t="shared" si="1"/>
        <v>Zurich Santander</v>
      </c>
      <c r="AE30" s="50" t="str">
        <f t="shared" si="1"/>
        <v/>
      </c>
      <c r="AF30" s="50" t="str">
        <f t="shared" si="1"/>
        <v/>
      </c>
      <c r="AG30" s="50" t="str">
        <f t="shared" si="1"/>
        <v/>
      </c>
      <c r="AH30" s="50" t="str">
        <f t="shared" si="1"/>
        <v/>
      </c>
      <c r="AI30" s="50" t="str">
        <f t="shared" si="1"/>
        <v/>
      </c>
      <c r="AJ30" s="50" t="str">
        <f t="shared" si="1"/>
        <v/>
      </c>
      <c r="AK30" s="50" t="str">
        <f t="shared" si="1"/>
        <v/>
      </c>
      <c r="AL30" s="50" t="str">
        <f t="shared" si="1"/>
        <v/>
      </c>
      <c r="AM30" s="50" t="str">
        <f t="shared" si="1"/>
        <v/>
      </c>
      <c r="AN30" s="50" t="str">
        <f t="shared" si="1"/>
        <v/>
      </c>
      <c r="AO30" s="50" t="str">
        <f t="shared" si="1"/>
        <v/>
      </c>
      <c r="AP30" s="50" t="str">
        <f t="shared" si="1"/>
        <v/>
      </c>
    </row>
    <row r="31" spans="2:43" hidden="1">
      <c r="C31" s="53">
        <f t="shared" ref="C31:AP31" si="2">IFERROR(IF(C27=1,VLOOKUP($B$54,$B$12:$AQ$25,C34+1,FALSE)+C32/1000000,""),"")</f>
        <v>1.1579124675984362E-2</v>
      </c>
      <c r="D31" s="53" t="str">
        <f t="shared" si="2"/>
        <v/>
      </c>
      <c r="E31" s="53">
        <f t="shared" si="2"/>
        <v>3.056384249508717E-2</v>
      </c>
      <c r="F31" s="53">
        <f t="shared" si="2"/>
        <v>5.4611416669388332E-2</v>
      </c>
      <c r="G31" s="53">
        <f t="shared" si="2"/>
        <v>3.3920934282542427E-2</v>
      </c>
      <c r="H31" s="53">
        <f t="shared" si="2"/>
        <v>3.4149725431933182E-2</v>
      </c>
      <c r="I31" s="53">
        <f t="shared" si="2"/>
        <v>2.0605306669159371E-2</v>
      </c>
      <c r="J31" s="53">
        <f t="shared" si="2"/>
        <v>2.0673901811742199E-2</v>
      </c>
      <c r="K31" s="53">
        <f t="shared" si="2"/>
        <v>2.4533753721189135E-2</v>
      </c>
      <c r="L31" s="53">
        <f t="shared" si="2"/>
        <v>4.2511573334164242E-2</v>
      </c>
      <c r="M31" s="53">
        <f t="shared" si="2"/>
        <v>9.5931135876781384E-2</v>
      </c>
      <c r="N31" s="53">
        <f t="shared" si="2"/>
        <v>3.9113690800246813E-2</v>
      </c>
      <c r="O31" s="53">
        <f t="shared" si="2"/>
        <v>5.1172220847128094E-2</v>
      </c>
      <c r="P31" s="53">
        <f t="shared" si="2"/>
        <v>1.8337130012437131E-2</v>
      </c>
      <c r="Q31" s="53">
        <f t="shared" si="2"/>
        <v>5.4078470600220488E-2</v>
      </c>
      <c r="R31" s="53">
        <f t="shared" si="2"/>
        <v>2.6796838652861657E-2</v>
      </c>
      <c r="S31" s="53">
        <f t="shared" si="2"/>
        <v>5.7771938936720182E-2</v>
      </c>
      <c r="T31" s="53">
        <f t="shared" si="2"/>
        <v>5.7139087925363853E-2</v>
      </c>
      <c r="U31" s="53">
        <f t="shared" si="2"/>
        <v>3.8539737695162717E-2</v>
      </c>
      <c r="V31" s="53">
        <f t="shared" si="2"/>
        <v>1.8398777955951039E-2</v>
      </c>
      <c r="W31" s="53">
        <f t="shared" si="2"/>
        <v>1.872450689296784E-2</v>
      </c>
      <c r="X31" s="53">
        <f t="shared" si="2"/>
        <v>3.7733651529023735E-2</v>
      </c>
      <c r="Y31" s="53">
        <f t="shared" si="2"/>
        <v>3.4900262138769803E-2</v>
      </c>
      <c r="Z31" s="53">
        <f t="shared" si="2"/>
        <v>2.0454842137272743E-2</v>
      </c>
      <c r="AA31" s="53">
        <f t="shared" si="2"/>
        <v>3.1343332345378776E-2</v>
      </c>
      <c r="AB31" s="53">
        <f t="shared" si="2"/>
        <v>3.2397997442301089E-2</v>
      </c>
      <c r="AC31" s="53">
        <f t="shared" si="2"/>
        <v>3.1137884787642279E-2</v>
      </c>
      <c r="AD31" s="53">
        <f t="shared" si="2"/>
        <v>4.4276452956422865E-2</v>
      </c>
      <c r="AE31" s="53" t="str">
        <f t="shared" si="2"/>
        <v/>
      </c>
      <c r="AF31" s="53" t="str">
        <f t="shared" si="2"/>
        <v/>
      </c>
      <c r="AG31" s="53" t="str">
        <f t="shared" si="2"/>
        <v/>
      </c>
      <c r="AH31" s="53" t="str">
        <f t="shared" si="2"/>
        <v/>
      </c>
      <c r="AI31" s="53" t="str">
        <f t="shared" si="2"/>
        <v/>
      </c>
      <c r="AJ31" s="53" t="str">
        <f t="shared" si="2"/>
        <v/>
      </c>
      <c r="AK31" s="53" t="str">
        <f t="shared" si="2"/>
        <v/>
      </c>
      <c r="AL31" s="53" t="str">
        <f t="shared" si="2"/>
        <v/>
      </c>
      <c r="AM31" s="53" t="str">
        <f t="shared" si="2"/>
        <v/>
      </c>
      <c r="AN31" s="53" t="str">
        <f t="shared" si="2"/>
        <v/>
      </c>
      <c r="AO31" s="53" t="str">
        <f t="shared" si="2"/>
        <v/>
      </c>
      <c r="AP31" s="53" t="str">
        <f t="shared" si="2"/>
        <v/>
      </c>
    </row>
    <row r="32" spans="2:43" hidden="1">
      <c r="C32" s="50">
        <v>40</v>
      </c>
      <c r="D32" s="50">
        <f>C32-1</f>
        <v>39</v>
      </c>
      <c r="E32" s="50">
        <f t="shared" ref="E32:AP32" si="3">D32-1</f>
        <v>38</v>
      </c>
      <c r="F32" s="50">
        <f t="shared" si="3"/>
        <v>37</v>
      </c>
      <c r="G32" s="50">
        <f t="shared" si="3"/>
        <v>36</v>
      </c>
      <c r="H32" s="50">
        <f t="shared" si="3"/>
        <v>35</v>
      </c>
      <c r="I32" s="50">
        <f t="shared" si="3"/>
        <v>34</v>
      </c>
      <c r="J32" s="50">
        <f t="shared" si="3"/>
        <v>33</v>
      </c>
      <c r="K32" s="50">
        <f t="shared" si="3"/>
        <v>32</v>
      </c>
      <c r="L32" s="50">
        <f t="shared" si="3"/>
        <v>31</v>
      </c>
      <c r="M32" s="50">
        <f t="shared" si="3"/>
        <v>30</v>
      </c>
      <c r="N32" s="50">
        <f t="shared" si="3"/>
        <v>29</v>
      </c>
      <c r="O32" s="50">
        <f t="shared" si="3"/>
        <v>28</v>
      </c>
      <c r="P32" s="50">
        <f t="shared" si="3"/>
        <v>27</v>
      </c>
      <c r="Q32" s="50">
        <f t="shared" si="3"/>
        <v>26</v>
      </c>
      <c r="R32" s="50">
        <f t="shared" si="3"/>
        <v>25</v>
      </c>
      <c r="S32" s="50">
        <f t="shared" si="3"/>
        <v>24</v>
      </c>
      <c r="T32" s="50">
        <f t="shared" si="3"/>
        <v>23</v>
      </c>
      <c r="U32" s="50">
        <f t="shared" si="3"/>
        <v>22</v>
      </c>
      <c r="V32" s="50">
        <f t="shared" si="3"/>
        <v>21</v>
      </c>
      <c r="W32" s="50">
        <f t="shared" si="3"/>
        <v>20</v>
      </c>
      <c r="X32" s="50">
        <f t="shared" si="3"/>
        <v>19</v>
      </c>
      <c r="Y32" s="50">
        <f t="shared" si="3"/>
        <v>18</v>
      </c>
      <c r="Z32" s="50">
        <f t="shared" si="3"/>
        <v>17</v>
      </c>
      <c r="AA32" s="50">
        <f t="shared" si="3"/>
        <v>16</v>
      </c>
      <c r="AB32" s="50">
        <f t="shared" si="3"/>
        <v>15</v>
      </c>
      <c r="AC32" s="50">
        <f t="shared" si="3"/>
        <v>14</v>
      </c>
      <c r="AD32" s="50">
        <f t="shared" si="3"/>
        <v>13</v>
      </c>
      <c r="AE32" s="50">
        <f t="shared" si="3"/>
        <v>12</v>
      </c>
      <c r="AF32" s="50">
        <f t="shared" si="3"/>
        <v>11</v>
      </c>
      <c r="AG32" s="50">
        <f t="shared" si="3"/>
        <v>10</v>
      </c>
      <c r="AH32" s="50">
        <f t="shared" si="3"/>
        <v>9</v>
      </c>
      <c r="AI32" s="50">
        <f t="shared" si="3"/>
        <v>8</v>
      </c>
      <c r="AJ32" s="50">
        <f t="shared" si="3"/>
        <v>7</v>
      </c>
      <c r="AK32" s="50">
        <f t="shared" si="3"/>
        <v>6</v>
      </c>
      <c r="AL32" s="50">
        <f t="shared" si="3"/>
        <v>5</v>
      </c>
      <c r="AM32" s="50">
        <f t="shared" si="3"/>
        <v>4</v>
      </c>
      <c r="AN32" s="50">
        <f t="shared" si="3"/>
        <v>3</v>
      </c>
      <c r="AO32" s="50">
        <f t="shared" si="3"/>
        <v>2</v>
      </c>
      <c r="AP32" s="50">
        <f t="shared" si="3"/>
        <v>1</v>
      </c>
    </row>
    <row r="33" spans="2:42" hidden="1"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</row>
    <row r="34" spans="2:42" hidden="1">
      <c r="B34" s="49" t="s">
        <v>103</v>
      </c>
      <c r="C34" s="50">
        <v>1</v>
      </c>
      <c r="D34" s="50">
        <v>2</v>
      </c>
      <c r="E34" s="50">
        <v>3</v>
      </c>
      <c r="F34" s="50">
        <v>4</v>
      </c>
      <c r="G34" s="50">
        <v>5</v>
      </c>
      <c r="H34" s="50">
        <v>6</v>
      </c>
      <c r="I34" s="50">
        <v>7</v>
      </c>
      <c r="J34" s="50">
        <v>8</v>
      </c>
      <c r="K34" s="50">
        <v>9</v>
      </c>
      <c r="L34" s="50">
        <v>10</v>
      </c>
      <c r="M34" s="50">
        <v>11</v>
      </c>
      <c r="N34" s="50">
        <v>12</v>
      </c>
      <c r="O34" s="50">
        <v>13</v>
      </c>
      <c r="P34" s="50">
        <v>14</v>
      </c>
      <c r="Q34" s="50">
        <v>15</v>
      </c>
      <c r="R34" s="50">
        <v>16</v>
      </c>
      <c r="S34" s="50">
        <v>17</v>
      </c>
      <c r="T34" s="50">
        <v>18</v>
      </c>
      <c r="U34" s="50">
        <v>19</v>
      </c>
      <c r="V34" s="50">
        <v>20</v>
      </c>
      <c r="W34" s="50">
        <v>21</v>
      </c>
      <c r="X34" s="50">
        <v>22</v>
      </c>
      <c r="Y34" s="50">
        <v>23</v>
      </c>
      <c r="Z34" s="50">
        <v>24</v>
      </c>
      <c r="AA34" s="50">
        <v>25</v>
      </c>
      <c r="AB34" s="50">
        <v>26</v>
      </c>
      <c r="AC34" s="50">
        <v>27</v>
      </c>
      <c r="AD34" s="50">
        <v>28</v>
      </c>
      <c r="AE34" s="50">
        <v>29</v>
      </c>
      <c r="AF34" s="50">
        <v>30</v>
      </c>
      <c r="AG34" s="50">
        <v>31</v>
      </c>
      <c r="AH34" s="50">
        <v>32</v>
      </c>
      <c r="AI34" s="50">
        <v>33</v>
      </c>
      <c r="AJ34" s="50">
        <v>34</v>
      </c>
      <c r="AK34" s="50">
        <v>35</v>
      </c>
      <c r="AL34" s="50">
        <v>36</v>
      </c>
      <c r="AM34" s="50">
        <v>37</v>
      </c>
      <c r="AN34" s="50">
        <v>38</v>
      </c>
      <c r="AO34" s="50">
        <v>39</v>
      </c>
      <c r="AP34" s="50">
        <v>40</v>
      </c>
    </row>
    <row r="35" spans="2:42" hidden="1">
      <c r="C35" s="50" t="str">
        <f>IFERROR(HLOOKUP(C34,$C$29:$AP$30,2,FALSE),"")</f>
        <v>Continental Crédito</v>
      </c>
      <c r="D35" s="50" t="str">
        <f t="shared" ref="D35:AP35" si="4">IFERROR(HLOOKUP(D34,$C$29:$AP$30,2,FALSE),"")</f>
        <v>M. de Carabineros</v>
      </c>
      <c r="E35" s="50" t="str">
        <f t="shared" si="4"/>
        <v>Magallanes</v>
      </c>
      <c r="F35" s="50" t="str">
        <f t="shared" si="4"/>
        <v>Cardif</v>
      </c>
      <c r="G35" s="50" t="str">
        <f t="shared" si="4"/>
        <v>Huelen</v>
      </c>
      <c r="H35" s="50" t="str">
        <f t="shared" si="4"/>
        <v>FAF International</v>
      </c>
      <c r="I35" s="50" t="str">
        <f t="shared" si="4"/>
        <v>Zurich Santander</v>
      </c>
      <c r="J35" s="50" t="str">
        <f t="shared" si="4"/>
        <v>Consorio Nacional</v>
      </c>
      <c r="K35" s="50" t="str">
        <f t="shared" si="4"/>
        <v>Euler Hermes</v>
      </c>
      <c r="L35" s="50" t="str">
        <f t="shared" si="4"/>
        <v>Magallanes Gar. y Cré.</v>
      </c>
      <c r="M35" s="50" t="str">
        <f t="shared" si="4"/>
        <v>Orion Seguros</v>
      </c>
      <c r="N35" s="50" t="str">
        <f t="shared" si="4"/>
        <v>Penta Security</v>
      </c>
      <c r="O35" s="50" t="str">
        <f t="shared" si="4"/>
        <v>Chartis</v>
      </c>
      <c r="P35" s="50" t="str">
        <f t="shared" si="4"/>
        <v>Cesce Chile</v>
      </c>
      <c r="Q35" s="50" t="str">
        <f t="shared" si="4"/>
        <v>RSA Seguros</v>
      </c>
      <c r="R35" s="50" t="str">
        <f t="shared" si="4"/>
        <v>Renta Nacional</v>
      </c>
      <c r="S35" s="50" t="str">
        <f t="shared" si="4"/>
        <v>Zenit Seguros</v>
      </c>
      <c r="T35" s="50" t="str">
        <f t="shared" si="4"/>
        <v>BCI Seguros</v>
      </c>
      <c r="U35" s="50" t="str">
        <f t="shared" si="4"/>
        <v>Liberty Seguros</v>
      </c>
      <c r="V35" s="50" t="str">
        <f t="shared" si="4"/>
        <v>Coface Chile</v>
      </c>
      <c r="W35" s="50" t="str">
        <f t="shared" si="4"/>
        <v>Chubb de Chile</v>
      </c>
      <c r="X35" s="50" t="str">
        <f t="shared" si="4"/>
        <v>Chilena Consolidada</v>
      </c>
      <c r="Y35" s="50" t="str">
        <f t="shared" si="4"/>
        <v>QBE Chile</v>
      </c>
      <c r="Z35" s="50" t="str">
        <f t="shared" si="4"/>
        <v>Mapfre Gar. y Cré.</v>
      </c>
      <c r="AA35" s="50" t="str">
        <f t="shared" si="4"/>
        <v>Mapfre</v>
      </c>
      <c r="AB35" s="50" t="str">
        <f t="shared" si="4"/>
        <v>HDI Seguros</v>
      </c>
      <c r="AC35" s="50" t="str">
        <f t="shared" si="4"/>
        <v>Ace Seguros</v>
      </c>
      <c r="AD35" s="50" t="str">
        <f t="shared" si="4"/>
        <v/>
      </c>
      <c r="AE35" s="50" t="str">
        <f t="shared" si="4"/>
        <v/>
      </c>
      <c r="AF35" s="50" t="str">
        <f t="shared" si="4"/>
        <v/>
      </c>
      <c r="AG35" s="50" t="str">
        <f t="shared" si="4"/>
        <v/>
      </c>
      <c r="AH35" s="50" t="str">
        <f t="shared" si="4"/>
        <v/>
      </c>
      <c r="AI35" s="50" t="str">
        <f t="shared" si="4"/>
        <v/>
      </c>
      <c r="AJ35" s="50" t="str">
        <f t="shared" si="4"/>
        <v/>
      </c>
      <c r="AK35" s="50" t="str">
        <f t="shared" si="4"/>
        <v/>
      </c>
      <c r="AL35" s="50" t="str">
        <f t="shared" si="4"/>
        <v/>
      </c>
      <c r="AM35" s="50" t="str">
        <f t="shared" si="4"/>
        <v/>
      </c>
      <c r="AN35" s="50" t="str">
        <f t="shared" si="4"/>
        <v/>
      </c>
      <c r="AO35" s="50" t="str">
        <f t="shared" si="4"/>
        <v/>
      </c>
      <c r="AP35" s="50" t="str">
        <f t="shared" si="4"/>
        <v/>
      </c>
    </row>
    <row r="36" spans="2:42" hidden="1">
      <c r="C36" s="53">
        <f>IFERROR(HLOOKUP(C34,$C$29:$AP$31,3,FALSE)-HLOOKUP(C34,$C$29:$AP$32,4,FALSE)/1000000,"")</f>
        <v>9.5901135876781382E-2</v>
      </c>
      <c r="D36" s="53">
        <f t="shared" ref="D36:AP36" si="5">IFERROR(HLOOKUP(D34,$C$29:$AP$31,3,FALSE)-HLOOKUP(D34,$C$29:$AP$32,4,FALSE)/1000000,"")</f>
        <v>5.7747938936720179E-2</v>
      </c>
      <c r="E36" s="53">
        <f t="shared" si="5"/>
        <v>5.7116087925363851E-2</v>
      </c>
      <c r="F36" s="53">
        <f t="shared" si="5"/>
        <v>5.457441666938833E-2</v>
      </c>
      <c r="G36" s="53">
        <f t="shared" si="5"/>
        <v>5.405247060022049E-2</v>
      </c>
      <c r="H36" s="53">
        <f t="shared" si="5"/>
        <v>5.1144220847128094E-2</v>
      </c>
      <c r="I36" s="53">
        <f t="shared" si="5"/>
        <v>4.4263452956422866E-2</v>
      </c>
      <c r="J36" s="53">
        <f t="shared" si="5"/>
        <v>4.2480573334164239E-2</v>
      </c>
      <c r="K36" s="53">
        <f t="shared" si="5"/>
        <v>3.9084690800246812E-2</v>
      </c>
      <c r="L36" s="53">
        <f t="shared" si="5"/>
        <v>3.8517737695162715E-2</v>
      </c>
      <c r="M36" s="53">
        <f t="shared" si="5"/>
        <v>3.7714651529023736E-2</v>
      </c>
      <c r="N36" s="53">
        <f t="shared" si="5"/>
        <v>3.4882262138769805E-2</v>
      </c>
      <c r="O36" s="53">
        <f t="shared" si="5"/>
        <v>3.4114725431933182E-2</v>
      </c>
      <c r="P36" s="53">
        <f t="shared" si="5"/>
        <v>3.3884934282542425E-2</v>
      </c>
      <c r="Q36" s="53">
        <f t="shared" si="5"/>
        <v>3.2382997442301088E-2</v>
      </c>
      <c r="R36" s="53">
        <f t="shared" si="5"/>
        <v>3.1327332345378774E-2</v>
      </c>
      <c r="S36" s="53">
        <f t="shared" si="5"/>
        <v>3.1123884787642279E-2</v>
      </c>
      <c r="T36" s="53">
        <f t="shared" si="5"/>
        <v>3.052584249508717E-2</v>
      </c>
      <c r="U36" s="53">
        <f t="shared" si="5"/>
        <v>2.6771838652861656E-2</v>
      </c>
      <c r="V36" s="53">
        <f t="shared" si="5"/>
        <v>2.4501753721189134E-2</v>
      </c>
      <c r="W36" s="53">
        <f t="shared" si="5"/>
        <v>2.0640901811742201E-2</v>
      </c>
      <c r="X36" s="53">
        <f t="shared" si="5"/>
        <v>2.0571306669159371E-2</v>
      </c>
      <c r="Y36" s="53">
        <f t="shared" si="5"/>
        <v>2.0437842137272743E-2</v>
      </c>
      <c r="Z36" s="53">
        <f t="shared" si="5"/>
        <v>1.8704506892967841E-2</v>
      </c>
      <c r="AA36" s="53">
        <f t="shared" si="5"/>
        <v>1.8377777955951038E-2</v>
      </c>
      <c r="AB36" s="53">
        <f t="shared" si="5"/>
        <v>1.8310130012437132E-2</v>
      </c>
      <c r="AC36" s="53">
        <f t="shared" si="5"/>
        <v>1.1539124675984362E-2</v>
      </c>
      <c r="AD36" s="53" t="str">
        <f t="shared" si="5"/>
        <v/>
      </c>
      <c r="AE36" s="53" t="str">
        <f t="shared" si="5"/>
        <v/>
      </c>
      <c r="AF36" s="53" t="str">
        <f t="shared" si="5"/>
        <v/>
      </c>
      <c r="AG36" s="53" t="str">
        <f t="shared" si="5"/>
        <v/>
      </c>
      <c r="AH36" s="53" t="str">
        <f t="shared" si="5"/>
        <v/>
      </c>
      <c r="AI36" s="53" t="str">
        <f t="shared" si="5"/>
        <v/>
      </c>
      <c r="AJ36" s="53" t="str">
        <f t="shared" si="5"/>
        <v/>
      </c>
      <c r="AK36" s="53" t="str">
        <f t="shared" si="5"/>
        <v/>
      </c>
      <c r="AL36" s="53" t="str">
        <f t="shared" si="5"/>
        <v/>
      </c>
      <c r="AM36" s="53" t="str">
        <f t="shared" si="5"/>
        <v/>
      </c>
      <c r="AN36" s="53" t="str">
        <f t="shared" si="5"/>
        <v/>
      </c>
      <c r="AO36" s="53" t="str">
        <f t="shared" si="5"/>
        <v/>
      </c>
      <c r="AP36" s="53" t="str">
        <f t="shared" si="5"/>
        <v/>
      </c>
    </row>
    <row r="37" spans="2:42" hidden="1">
      <c r="C37" s="52" t="str">
        <f>IF(ISNUMBER(C36),CONCATENATE(C35," - ",C34),"")</f>
        <v>Continental Crédito - 1</v>
      </c>
      <c r="D37" s="52" t="str">
        <f t="shared" ref="D37:AP37" si="6">IF(ISNUMBER(D36),CONCATENATE(D35," - ",D34),"")</f>
        <v>M. de Carabineros - 2</v>
      </c>
      <c r="E37" s="52" t="str">
        <f t="shared" si="6"/>
        <v>Magallanes - 3</v>
      </c>
      <c r="F37" s="52" t="str">
        <f t="shared" si="6"/>
        <v>Cardif - 4</v>
      </c>
      <c r="G37" s="52" t="str">
        <f t="shared" si="6"/>
        <v>Huelen - 5</v>
      </c>
      <c r="H37" s="52" t="str">
        <f t="shared" si="6"/>
        <v>FAF International - 6</v>
      </c>
      <c r="I37" s="52" t="str">
        <f t="shared" si="6"/>
        <v>Zurich Santander - 7</v>
      </c>
      <c r="J37" s="52" t="str">
        <f t="shared" si="6"/>
        <v>Consorio Nacional - 8</v>
      </c>
      <c r="K37" s="52" t="str">
        <f t="shared" si="6"/>
        <v>Euler Hermes - 9</v>
      </c>
      <c r="L37" s="52" t="str">
        <f t="shared" si="6"/>
        <v>Magallanes Gar. y Cré. - 10</v>
      </c>
      <c r="M37" s="52" t="str">
        <f t="shared" si="6"/>
        <v>Orion Seguros - 11</v>
      </c>
      <c r="N37" s="52" t="str">
        <f t="shared" si="6"/>
        <v>Penta Security - 12</v>
      </c>
      <c r="O37" s="52" t="str">
        <f t="shared" si="6"/>
        <v>Chartis - 13</v>
      </c>
      <c r="P37" s="52" t="str">
        <f t="shared" si="6"/>
        <v>Cesce Chile - 14</v>
      </c>
      <c r="Q37" s="52" t="str">
        <f t="shared" si="6"/>
        <v>RSA Seguros - 15</v>
      </c>
      <c r="R37" s="52" t="str">
        <f t="shared" si="6"/>
        <v>Renta Nacional - 16</v>
      </c>
      <c r="S37" s="52" t="str">
        <f t="shared" si="6"/>
        <v>Zenit Seguros - 17</v>
      </c>
      <c r="T37" s="52" t="str">
        <f t="shared" si="6"/>
        <v>BCI Seguros - 18</v>
      </c>
      <c r="U37" s="52" t="str">
        <f t="shared" si="6"/>
        <v>Liberty Seguros - 19</v>
      </c>
      <c r="V37" s="52" t="str">
        <f t="shared" si="6"/>
        <v>Coface Chile - 20</v>
      </c>
      <c r="W37" s="52" t="str">
        <f t="shared" si="6"/>
        <v>Chubb de Chile - 21</v>
      </c>
      <c r="X37" s="52" t="str">
        <f t="shared" si="6"/>
        <v>Chilena Consolidada - 22</v>
      </c>
      <c r="Y37" s="52" t="str">
        <f t="shared" si="6"/>
        <v>QBE Chile - 23</v>
      </c>
      <c r="Z37" s="52" t="str">
        <f t="shared" si="6"/>
        <v>Mapfre Gar. y Cré. - 24</v>
      </c>
      <c r="AA37" s="52" t="str">
        <f t="shared" si="6"/>
        <v>Mapfre - 25</v>
      </c>
      <c r="AB37" s="52" t="str">
        <f t="shared" si="6"/>
        <v>HDI Seguros - 26</v>
      </c>
      <c r="AC37" s="52" t="str">
        <f t="shared" si="6"/>
        <v>Ace Seguros - 27</v>
      </c>
      <c r="AD37" s="52" t="str">
        <f t="shared" si="6"/>
        <v/>
      </c>
      <c r="AE37" s="52" t="str">
        <f t="shared" si="6"/>
        <v/>
      </c>
      <c r="AF37" s="52" t="str">
        <f t="shared" si="6"/>
        <v/>
      </c>
      <c r="AG37" s="52" t="str">
        <f t="shared" si="6"/>
        <v/>
      </c>
      <c r="AH37" s="52" t="str">
        <f t="shared" si="6"/>
        <v/>
      </c>
      <c r="AI37" s="52" t="str">
        <f t="shared" si="6"/>
        <v/>
      </c>
      <c r="AJ37" s="52" t="str">
        <f t="shared" si="6"/>
        <v/>
      </c>
      <c r="AK37" s="52" t="str">
        <f t="shared" si="6"/>
        <v/>
      </c>
      <c r="AL37" s="52" t="str">
        <f t="shared" si="6"/>
        <v/>
      </c>
      <c r="AM37" s="52" t="str">
        <f t="shared" si="6"/>
        <v/>
      </c>
      <c r="AN37" s="52" t="str">
        <f t="shared" si="6"/>
        <v/>
      </c>
      <c r="AO37" s="52" t="str">
        <f t="shared" si="6"/>
        <v/>
      </c>
      <c r="AP37" s="52" t="str">
        <f t="shared" si="6"/>
        <v/>
      </c>
    </row>
    <row r="38" spans="2:42" hidden="1"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</row>
    <row r="39" spans="2:42" hidden="1">
      <c r="B39" s="49" t="s">
        <v>104</v>
      </c>
      <c r="C39" s="52" t="str">
        <f>IF($B$57=C35,C36,"")</f>
        <v/>
      </c>
      <c r="D39" s="52" t="str">
        <f t="shared" ref="D39:AP39" si="7">IF($B$57=D35,D36,"")</f>
        <v/>
      </c>
      <c r="E39" s="52" t="str">
        <f t="shared" si="7"/>
        <v/>
      </c>
      <c r="F39" s="52" t="str">
        <f t="shared" si="7"/>
        <v/>
      </c>
      <c r="G39" s="52" t="str">
        <f t="shared" si="7"/>
        <v/>
      </c>
      <c r="H39" s="52" t="str">
        <f t="shared" si="7"/>
        <v/>
      </c>
      <c r="I39" s="52" t="str">
        <f t="shared" si="7"/>
        <v/>
      </c>
      <c r="J39" s="52" t="str">
        <f t="shared" si="7"/>
        <v/>
      </c>
      <c r="K39" s="52" t="str">
        <f t="shared" si="7"/>
        <v/>
      </c>
      <c r="L39" s="52" t="str">
        <f t="shared" si="7"/>
        <v/>
      </c>
      <c r="M39" s="52" t="str">
        <f t="shared" si="7"/>
        <v/>
      </c>
      <c r="N39" s="52" t="str">
        <f t="shared" si="7"/>
        <v/>
      </c>
      <c r="O39" s="52" t="str">
        <f t="shared" si="7"/>
        <v/>
      </c>
      <c r="P39" s="52" t="str">
        <f t="shared" si="7"/>
        <v/>
      </c>
      <c r="Q39" s="52" t="str">
        <f t="shared" si="7"/>
        <v/>
      </c>
      <c r="R39" s="52" t="str">
        <f t="shared" si="7"/>
        <v/>
      </c>
      <c r="S39" s="52" t="str">
        <f t="shared" si="7"/>
        <v/>
      </c>
      <c r="T39" s="52" t="str">
        <f t="shared" si="7"/>
        <v/>
      </c>
      <c r="U39" s="52" t="str">
        <f t="shared" si="7"/>
        <v/>
      </c>
      <c r="V39" s="52" t="str">
        <f t="shared" si="7"/>
        <v/>
      </c>
      <c r="W39" s="52" t="str">
        <f t="shared" si="7"/>
        <v/>
      </c>
      <c r="X39" s="52" t="str">
        <f t="shared" si="7"/>
        <v/>
      </c>
      <c r="Y39" s="52" t="str">
        <f t="shared" si="7"/>
        <v/>
      </c>
      <c r="Z39" s="52" t="str">
        <f t="shared" si="7"/>
        <v/>
      </c>
      <c r="AA39" s="52" t="str">
        <f t="shared" si="7"/>
        <v/>
      </c>
      <c r="AB39" s="52" t="str">
        <f t="shared" si="7"/>
        <v/>
      </c>
      <c r="AC39" s="52" t="str">
        <f t="shared" si="7"/>
        <v/>
      </c>
      <c r="AD39" s="52" t="str">
        <f t="shared" si="7"/>
        <v/>
      </c>
      <c r="AE39" s="52" t="str">
        <f t="shared" si="7"/>
        <v/>
      </c>
      <c r="AF39" s="52" t="str">
        <f t="shared" si="7"/>
        <v/>
      </c>
      <c r="AG39" s="52" t="str">
        <f t="shared" si="7"/>
        <v/>
      </c>
      <c r="AH39" s="52" t="str">
        <f t="shared" si="7"/>
        <v/>
      </c>
      <c r="AI39" s="52" t="str">
        <f t="shared" si="7"/>
        <v/>
      </c>
      <c r="AJ39" s="52" t="str">
        <f t="shared" si="7"/>
        <v/>
      </c>
      <c r="AK39" s="52" t="str">
        <f t="shared" si="7"/>
        <v/>
      </c>
      <c r="AL39" s="52" t="str">
        <f t="shared" si="7"/>
        <v/>
      </c>
      <c r="AM39" s="52" t="str">
        <f t="shared" si="7"/>
        <v/>
      </c>
      <c r="AN39" s="52" t="str">
        <f t="shared" si="7"/>
        <v/>
      </c>
      <c r="AO39" s="52" t="str">
        <f t="shared" si="7"/>
        <v/>
      </c>
      <c r="AP39" s="52" t="str">
        <f t="shared" si="7"/>
        <v/>
      </c>
    </row>
    <row r="40" spans="2:42" hidden="1"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</row>
    <row r="41" spans="2:42" hidden="1">
      <c r="B41" s="54" t="str">
        <f>B12</f>
        <v>Participación de Mercado (%)</v>
      </c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</row>
    <row r="42" spans="2:42" hidden="1">
      <c r="B42" s="54" t="str">
        <f t="shared" ref="B42:B48" si="8">B13</f>
        <v>Retención Directa (% P.D.)</v>
      </c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</row>
    <row r="43" spans="2:42" hidden="1">
      <c r="B43" s="54" t="str">
        <f t="shared" si="8"/>
        <v>Costo de Productores (% P.D.)</v>
      </c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</row>
    <row r="44" spans="2:42" hidden="1">
      <c r="B44" s="54" t="str">
        <f t="shared" si="8"/>
        <v>Descuento de Cesión (% P.C.)</v>
      </c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</row>
    <row r="45" spans="2:42" hidden="1">
      <c r="B45" s="54" t="str">
        <f t="shared" si="8"/>
        <v>Descuento Aceptación (% P.A.)</v>
      </c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</row>
    <row r="46" spans="2:42" hidden="1">
      <c r="B46" s="54" t="str">
        <f t="shared" si="8"/>
        <v>Costo Intermediación / P. Retenida Neta (%)</v>
      </c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</row>
    <row r="47" spans="2:42" hidden="1">
      <c r="B47" s="54" t="str">
        <f t="shared" si="8"/>
        <v>Gasto Administración / P. Retenida Neta (%)</v>
      </c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</row>
    <row r="48" spans="2:42" hidden="1">
      <c r="B48" s="54" t="str">
        <f t="shared" si="8"/>
        <v>Gasto Administración / P. Directa (%)</v>
      </c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</row>
    <row r="49" spans="1:42" hidden="1">
      <c r="B49" s="54" t="str">
        <f>B23</f>
        <v>Ratio Combinado (%)</v>
      </c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</row>
    <row r="50" spans="1:42" hidden="1">
      <c r="B50" s="54" t="str">
        <f t="shared" ref="B50:B51" si="9">B24</f>
        <v>Utilidad / Patrimonio (%) (Variación Real)</v>
      </c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</row>
    <row r="51" spans="1:42" hidden="1">
      <c r="B51" s="54" t="str">
        <f t="shared" si="9"/>
        <v>Producto Inversiones / Inversiones (%) (Variación Real)</v>
      </c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</row>
    <row r="52" spans="1:42">
      <c r="B52" s="54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</row>
    <row r="53" spans="1:42">
      <c r="B53" s="128" t="s">
        <v>495</v>
      </c>
    </row>
    <row r="54" spans="1:42">
      <c r="A54" s="56"/>
      <c r="B54" s="59" t="s">
        <v>543</v>
      </c>
      <c r="C54" s="57"/>
    </row>
    <row r="55" spans="1:42">
      <c r="B55" s="58"/>
    </row>
    <row r="56" spans="1:42">
      <c r="B56" s="54" t="s">
        <v>116</v>
      </c>
    </row>
    <row r="57" spans="1:42">
      <c r="A57" s="56"/>
      <c r="B57" s="59"/>
      <c r="C57" s="57"/>
    </row>
    <row r="58" spans="1:42">
      <c r="B58" s="58"/>
    </row>
    <row r="87" spans="35:43">
      <c r="AI87" s="88"/>
      <c r="AJ87" s="88"/>
      <c r="AK87" s="88"/>
      <c r="AL87" s="88"/>
      <c r="AM87" s="88"/>
      <c r="AN87" s="88"/>
      <c r="AO87" s="88"/>
      <c r="AP87" s="88"/>
      <c r="AQ87" s="88"/>
    </row>
    <row r="88" spans="35:43">
      <c r="AI88" s="88"/>
      <c r="AJ88" s="88"/>
      <c r="AK88" s="88"/>
      <c r="AL88" s="88"/>
      <c r="AM88" s="88"/>
      <c r="AN88" s="88"/>
      <c r="AO88" s="88"/>
      <c r="AP88" s="88"/>
      <c r="AQ88" s="88"/>
    </row>
  </sheetData>
  <sheetProtection sheet="1" objects="1" scenarios="1"/>
  <conditionalFormatting sqref="A1:XFD1048576">
    <cfRule type="cellIs" dxfId="24" priority="1" operator="lessThan">
      <formula>0</formula>
    </cfRule>
  </conditionalFormatting>
  <dataValidations count="2">
    <dataValidation type="list" allowBlank="1" showInputMessage="1" showErrorMessage="1" sqref="B57">
      <formula1>$B$11:$AD$11</formula1>
    </dataValidation>
    <dataValidation type="list" allowBlank="1" showInputMessage="1" showErrorMessage="1" sqref="B54">
      <formula1>$B$41:$B$51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A2:AQ104"/>
  <sheetViews>
    <sheetView zoomScaleNormal="100"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0" style="39" hidden="1" customWidth="1"/>
    <col min="43" max="16384" width="11.42578125" style="39"/>
  </cols>
  <sheetData>
    <row r="2" spans="2:43">
      <c r="C2" s="96" t="s">
        <v>392</v>
      </c>
    </row>
    <row r="8" spans="2:43" ht="15.75">
      <c r="B8" s="38" t="s">
        <v>446</v>
      </c>
    </row>
    <row r="9" spans="2:43">
      <c r="B9" s="40" t="str">
        <f>Índice!H51</f>
        <v>Cifras en UF al 30.06.2012</v>
      </c>
    </row>
    <row r="11" spans="2:43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</row>
    <row r="12" spans="2:43">
      <c r="B12" s="42" t="str">
        <f>'Datos Generales'!B8</f>
        <v xml:space="preserve">5.10.00.00  Total Activo </v>
      </c>
      <c r="C12" s="43">
        <f>Índice!$G$51*'Datos Vida'!C8</f>
        <v>974636.98814178933</v>
      </c>
      <c r="D12" s="43">
        <f>Índice!$G$51*'Datos Vida'!D8</f>
        <v>4685089.9972422766</v>
      </c>
      <c r="E12" s="43">
        <f>Índice!$G$51*'Datos Vida'!E8</f>
        <v>9610000.1502605695</v>
      </c>
      <c r="F12" s="43">
        <f>Índice!$G$51*'Datos Vida'!F8</f>
        <v>6264630.5180984437</v>
      </c>
      <c r="G12" s="43">
        <f>Índice!$G$51*'Datos Vida'!G8</f>
        <v>87807167.252388254</v>
      </c>
      <c r="H12" s="43">
        <f>Índice!$G$51*'Datos Vida'!H8</f>
        <v>6071983.2980957562</v>
      </c>
      <c r="I12" s="43">
        <f>Índice!$G$51*'Datos Vida'!I8</f>
        <v>4083871.9143550107</v>
      </c>
      <c r="J12" s="43">
        <f>Índice!$G$51*'Datos Vida'!J8</f>
        <v>55472007.781729728</v>
      </c>
      <c r="K12" s="43">
        <f>Índice!$G$51*'Datos Vida'!K8</f>
        <v>224803.77737394022</v>
      </c>
      <c r="L12" s="43">
        <f>Índice!$G$51*'Datos Vida'!L8</f>
        <v>18131492.096294042</v>
      </c>
      <c r="M12" s="43">
        <f>Índice!$G$51*'Datos Vida'!M8</f>
        <v>140025037.29997665</v>
      </c>
      <c r="N12" s="43">
        <f>Índice!$G$51*'Datos Vida'!N8</f>
        <v>89029308.279887706</v>
      </c>
      <c r="O12" s="43">
        <f>Índice!$G$51*'Datos Vida'!O8</f>
        <v>83593609.373784646</v>
      </c>
      <c r="P12" s="43">
        <f>Índice!$G$51*'Datos Vida'!P8</f>
        <v>38420681.069289565</v>
      </c>
      <c r="Q12" s="43">
        <f>Índice!$G$51*'Datos Vida'!Q8</f>
        <v>37404188.115626387</v>
      </c>
      <c r="R12" s="43">
        <f>Índice!$G$51*'Datos Vida'!R8</f>
        <v>223173.05244624207</v>
      </c>
      <c r="S12" s="43">
        <f>Índice!$G$51*'Datos Vida'!S8</f>
        <v>1285217.0558120788</v>
      </c>
      <c r="T12" s="43">
        <f>Índice!$G$51*'Datos Vida'!T8</f>
        <v>8235415.2671809699</v>
      </c>
      <c r="U12" s="43">
        <f>Índice!$G$51*'Datos Vida'!U8</f>
        <v>4793277.0769546246</v>
      </c>
      <c r="V12" s="43">
        <f>Índice!$G$51*'Datos Vida'!V8</f>
        <v>99916.516995354294</v>
      </c>
      <c r="W12" s="43">
        <f>Índice!$G$51*'Datos Vida'!W8</f>
        <v>1618231.9987837733</v>
      </c>
      <c r="X12" s="43">
        <f>Índice!$G$51*'Datos Vida'!X8</f>
        <v>127148006.57257408</v>
      </c>
      <c r="Y12" s="43">
        <f>Índice!$G$51*'Datos Vida'!Y8</f>
        <v>8388227.5263221161</v>
      </c>
      <c r="Z12" s="43">
        <f>Índice!$G$51*'Datos Vida'!Z8</f>
        <v>26001636.514379051</v>
      </c>
      <c r="AA12" s="43">
        <f>Índice!$G$51*'Datos Vida'!AA8</f>
        <v>49433518.934599526</v>
      </c>
      <c r="AB12" s="43">
        <f>Índice!$G$51*'Datos Vida'!AB8</f>
        <v>92562148.832210198</v>
      </c>
      <c r="AC12" s="43">
        <f>Índice!$G$51*'Datos Vida'!AC8</f>
        <v>23923461.420156837</v>
      </c>
      <c r="AD12" s="43">
        <f>Índice!$G$51*'Datos Vida'!AD8</f>
        <v>1754894.7380516329</v>
      </c>
      <c r="AE12" s="43">
        <f>Índice!$G$51*'Datos Vida'!AE8</f>
        <v>38207826.896288387</v>
      </c>
      <c r="AF12" s="43">
        <f>Índice!$G$51*'Datos Vida'!AF8</f>
        <v>20400416.000806104</v>
      </c>
      <c r="AG12" s="43">
        <f>Índice!$G$51*'Datos Vida'!AG8</f>
        <v>14621995.053775605</v>
      </c>
      <c r="AH12" s="43">
        <f>Índice!$G$51*'Datos Vida'!AH8</f>
        <v>0</v>
      </c>
      <c r="AI12" s="43">
        <f>Índice!$G$51*'Datos Vida'!AI8</f>
        <v>0</v>
      </c>
      <c r="AJ12" s="43">
        <f>Índice!$G$51*'Datos Vida'!AJ8</f>
        <v>0</v>
      </c>
      <c r="AK12" s="43">
        <f>Índice!$G$51*'Datos Vida'!AK8</f>
        <v>0</v>
      </c>
      <c r="AL12" s="43">
        <f>Índice!$G$51*'Datos Vida'!AL8</f>
        <v>0</v>
      </c>
      <c r="AM12" s="43">
        <f>Índice!$G$51*'Datos Vida'!AM8</f>
        <v>0</v>
      </c>
      <c r="AN12" s="43">
        <f>Índice!$G$51*'Datos Vida'!AN8</f>
        <v>0</v>
      </c>
      <c r="AO12" s="43">
        <f>Índice!$G$51*'Datos Vida'!AO8</f>
        <v>0</v>
      </c>
      <c r="AP12" s="43">
        <f>Índice!$G$51*'Datos Vida'!AP8</f>
        <v>0</v>
      </c>
      <c r="AQ12" s="43">
        <f>Índice!$G$51*'Datos Vida'!AQ8</f>
        <v>1000495871.3698814</v>
      </c>
    </row>
    <row r="13" spans="2:43">
      <c r="B13" s="44" t="str">
        <f>'Datos Generales'!B9</f>
        <v xml:space="preserve">5.11.00.00  Total Inversiones Financieras </v>
      </c>
      <c r="C13" s="43">
        <f>Índice!$G$51*'Datos Vida'!C9</f>
        <v>488177.80775132403</v>
      </c>
      <c r="D13" s="43">
        <f>Índice!$G$51*'Datos Vida'!D9</f>
        <v>3864447.9515064945</v>
      </c>
      <c r="E13" s="43">
        <f>Índice!$G$51*'Datos Vida'!E9</f>
        <v>8635009.2984775957</v>
      </c>
      <c r="F13" s="43">
        <f>Índice!$G$51*'Datos Vida'!F9</f>
        <v>5261054.6700985003</v>
      </c>
      <c r="G13" s="43">
        <f>Índice!$G$51*'Datos Vida'!G9</f>
        <v>75290663.913068071</v>
      </c>
      <c r="H13" s="43">
        <f>Índice!$G$51*'Datos Vida'!H9</f>
        <v>4657126.6378402077</v>
      </c>
      <c r="I13" s="43">
        <f>Índice!$G$51*'Datos Vida'!I9</f>
        <v>3546214.8036713074</v>
      </c>
      <c r="J13" s="43">
        <f>Índice!$G$51*'Datos Vida'!J9</f>
        <v>47859971.64494665</v>
      </c>
      <c r="K13" s="43">
        <f>Índice!$G$51*'Datos Vida'!K9</f>
        <v>192064.07641015123</v>
      </c>
      <c r="L13" s="43">
        <f>Índice!$G$51*'Datos Vida'!L9</f>
        <v>16185049.029139943</v>
      </c>
      <c r="M13" s="43">
        <f>Índice!$G$51*'Datos Vida'!M9</f>
        <v>116867341.35135517</v>
      </c>
      <c r="N13" s="43">
        <f>Índice!$G$51*'Datos Vida'!N9</f>
        <v>79474892.82885851</v>
      </c>
      <c r="O13" s="43">
        <f>Índice!$G$51*'Datos Vida'!O9</f>
        <v>68157466.315115854</v>
      </c>
      <c r="P13" s="43">
        <f>Índice!$G$51*'Datos Vida'!P9</f>
        <v>33540843.12089435</v>
      </c>
      <c r="Q13" s="43">
        <f>Índice!$G$51*'Datos Vida'!Q9</f>
        <v>31197250.982880902</v>
      </c>
      <c r="R13" s="43">
        <f>Índice!$G$51*'Datos Vida'!R9</f>
        <v>217135.67115209196</v>
      </c>
      <c r="S13" s="43">
        <f>Índice!$G$51*'Datos Vida'!S9</f>
        <v>1109427.7900736099</v>
      </c>
      <c r="T13" s="43">
        <f>Índice!$G$51*'Datos Vida'!T9</f>
        <v>6160030.9978716029</v>
      </c>
      <c r="U13" s="43">
        <f>Índice!$G$51*'Datos Vida'!U9</f>
        <v>4597916.7697866652</v>
      </c>
      <c r="V13" s="43">
        <f>Índice!$G$51*'Datos Vida'!V9</f>
        <v>99916.516995354294</v>
      </c>
      <c r="W13" s="43">
        <f>Índice!$G$51*'Datos Vida'!W9</f>
        <v>1395023.9002694082</v>
      </c>
      <c r="X13" s="43">
        <f>Índice!$G$51*'Datos Vida'!X9</f>
        <v>103713072.05082695</v>
      </c>
      <c r="Y13" s="43">
        <f>Índice!$G$51*'Datos Vida'!Y9</f>
        <v>7944833.4670947026</v>
      </c>
      <c r="Z13" s="43">
        <f>Índice!$G$51*'Datos Vida'!Z9</f>
        <v>22623867.079500213</v>
      </c>
      <c r="AA13" s="43">
        <f>Índice!$G$51*'Datos Vida'!AA9</f>
        <v>42082434.185870558</v>
      </c>
      <c r="AB13" s="43">
        <f>Índice!$G$51*'Datos Vida'!AB9</f>
        <v>76961295.661535412</v>
      </c>
      <c r="AC13" s="43">
        <f>Índice!$G$51*'Datos Vida'!AC9</f>
        <v>19464481.097220354</v>
      </c>
      <c r="AD13" s="43">
        <f>Índice!$G$51*'Datos Vida'!AD9</f>
        <v>1417901.2487537211</v>
      </c>
      <c r="AE13" s="43">
        <f>Índice!$G$51*'Datos Vida'!AE9</f>
        <v>32375440.440245789</v>
      </c>
      <c r="AF13" s="43">
        <f>Índice!$G$51*'Datos Vida'!AF9</f>
        <v>16297886.319924196</v>
      </c>
      <c r="AG13" s="43">
        <f>Índice!$G$51*'Datos Vida'!AG9</f>
        <v>13559425.491970781</v>
      </c>
      <c r="AH13" s="43">
        <f>Índice!$G$51*'Datos Vida'!AH9</f>
        <v>0</v>
      </c>
      <c r="AI13" s="43">
        <f>Índice!$G$51*'Datos Vida'!AI9</f>
        <v>0</v>
      </c>
      <c r="AJ13" s="43">
        <f>Índice!$G$51*'Datos Vida'!AJ9</f>
        <v>0</v>
      </c>
      <c r="AK13" s="43">
        <f>Índice!$G$51*'Datos Vida'!AK9</f>
        <v>0</v>
      </c>
      <c r="AL13" s="43">
        <f>Índice!$G$51*'Datos Vida'!AL9</f>
        <v>0</v>
      </c>
      <c r="AM13" s="43">
        <f>Índice!$G$51*'Datos Vida'!AM9</f>
        <v>0</v>
      </c>
      <c r="AN13" s="43">
        <f>Índice!$G$51*'Datos Vida'!AN9</f>
        <v>0</v>
      </c>
      <c r="AO13" s="43">
        <f>Índice!$G$51*'Datos Vida'!AO9</f>
        <v>0</v>
      </c>
      <c r="AP13" s="43">
        <f>Índice!$G$51*'Datos Vida'!AP9</f>
        <v>0</v>
      </c>
      <c r="AQ13" s="43">
        <f>Índice!$G$51*'Datos Vida'!AQ9</f>
        <v>845237663.12110639</v>
      </c>
    </row>
    <row r="14" spans="2:43">
      <c r="B14" s="45" t="str">
        <f>'Datos Generales'!B10</f>
        <v>5.11.10.00  Efectivo Y Efectivo Equivalente</v>
      </c>
      <c r="C14" s="46">
        <f>Índice!$G$51*'Datos Vida'!C10</f>
        <v>184565.58785470334</v>
      </c>
      <c r="D14" s="46">
        <f>Índice!$G$51*'Datos Vida'!D10</f>
        <v>487246.94352323911</v>
      </c>
      <c r="E14" s="46">
        <f>Índice!$G$51*'Datos Vida'!E10</f>
        <v>86161.089937138051</v>
      </c>
      <c r="F14" s="46">
        <f>Índice!$G$51*'Datos Vida'!F10</f>
        <v>99765.28415157579</v>
      </c>
      <c r="G14" s="46">
        <f>Índice!$G$51*'Datos Vida'!G10</f>
        <v>62199.788220985567</v>
      </c>
      <c r="H14" s="46">
        <f>Índice!$G$51*'Datos Vida'!H10</f>
        <v>27792.902044250852</v>
      </c>
      <c r="I14" s="46">
        <f>Índice!$G$51*'Datos Vida'!I10</f>
        <v>150088.12340458631</v>
      </c>
      <c r="J14" s="46">
        <f>Índice!$G$51*'Datos Vida'!J10</f>
        <v>345170.44851896109</v>
      </c>
      <c r="K14" s="46">
        <f>Índice!$G$51*'Datos Vida'!K10</f>
        <v>11782.284809186755</v>
      </c>
      <c r="L14" s="46">
        <f>Índice!$G$51*'Datos Vida'!L10</f>
        <v>4508.5241937194614</v>
      </c>
      <c r="M14" s="46">
        <f>Índice!$G$51*'Datos Vida'!M10</f>
        <v>67589.811626278984</v>
      </c>
      <c r="N14" s="46">
        <f>Índice!$G$51*'Datos Vida'!N10</f>
        <v>272789.88799400371</v>
      </c>
      <c r="O14" s="46">
        <f>Índice!$G$51*'Datos Vida'!O10</f>
        <v>429911.0457428529</v>
      </c>
      <c r="P14" s="46">
        <f>Índice!$G$51*'Datos Vida'!P10</f>
        <v>307961.20272095373</v>
      </c>
      <c r="Q14" s="46">
        <f>Índice!$G$51*'Datos Vida'!Q10</f>
        <v>51707.269429575521</v>
      </c>
      <c r="R14" s="46">
        <f>Índice!$G$51*'Datos Vida'!R10</f>
        <v>217135.67115209196</v>
      </c>
      <c r="S14" s="46">
        <f>Índice!$G$51*'Datos Vida'!S10</f>
        <v>15468.441744861087</v>
      </c>
      <c r="T14" s="46">
        <f>Índice!$G$51*'Datos Vida'!T10</f>
        <v>1322043.7558778399</v>
      </c>
      <c r="U14" s="46">
        <f>Índice!$G$51*'Datos Vida'!U10</f>
        <v>330171.83621951478</v>
      </c>
      <c r="V14" s="46">
        <f>Índice!$G$51*'Datos Vida'!V10</f>
        <v>99916.516995354294</v>
      </c>
      <c r="W14" s="46">
        <f>Índice!$G$51*'Datos Vida'!W10</f>
        <v>10649.673669398462</v>
      </c>
      <c r="X14" s="46">
        <f>Índice!$G$51*'Datos Vida'!X10</f>
        <v>247324.25700567808</v>
      </c>
      <c r="Y14" s="46">
        <f>Índice!$G$51*'Datos Vida'!Y10</f>
        <v>182077.53798940752</v>
      </c>
      <c r="Z14" s="46">
        <f>Índice!$G$51*'Datos Vida'!Z10</f>
        <v>38715.740590152804</v>
      </c>
      <c r="AA14" s="46">
        <f>Índice!$G$51*'Datos Vida'!AA10</f>
        <v>77609.981898020793</v>
      </c>
      <c r="AB14" s="46">
        <f>Índice!$G$51*'Datos Vida'!AB10</f>
        <v>840368.82782613614</v>
      </c>
      <c r="AC14" s="46">
        <f>Índice!$G$51*'Datos Vida'!AC10</f>
        <v>28724.650158038763</v>
      </c>
      <c r="AD14" s="46">
        <f>Índice!$G$51*'Datos Vida'!AD10</f>
        <v>732.29930491228311</v>
      </c>
      <c r="AE14" s="46">
        <f>Índice!$G$51*'Datos Vida'!AE10</f>
        <v>386271.92920429073</v>
      </c>
      <c r="AF14" s="46">
        <f>Índice!$G$51*'Datos Vida'!AF10</f>
        <v>383248.42138013447</v>
      </c>
      <c r="AG14" s="46">
        <f>Índice!$G$51*'Datos Vida'!AG10</f>
        <v>7347.2557116694124</v>
      </c>
      <c r="AH14" s="46">
        <f>Índice!$G$51*'Datos Vida'!AH10</f>
        <v>0</v>
      </c>
      <c r="AI14" s="46">
        <f>Índice!$G$51*'Datos Vida'!AI10</f>
        <v>0</v>
      </c>
      <c r="AJ14" s="46">
        <f>Índice!$G$51*'Datos Vida'!AJ10</f>
        <v>0</v>
      </c>
      <c r="AK14" s="46">
        <f>Índice!$G$51*'Datos Vida'!AK10</f>
        <v>0</v>
      </c>
      <c r="AL14" s="46">
        <f>Índice!$G$51*'Datos Vida'!AL10</f>
        <v>0</v>
      </c>
      <c r="AM14" s="46">
        <f>Índice!$G$51*'Datos Vida'!AM10</f>
        <v>0</v>
      </c>
      <c r="AN14" s="46">
        <f>Índice!$G$51*'Datos Vida'!AN10</f>
        <v>0</v>
      </c>
      <c r="AO14" s="46">
        <f>Índice!$G$51*'Datos Vida'!AO10</f>
        <v>0</v>
      </c>
      <c r="AP14" s="46">
        <f>Índice!$G$51*'Datos Vida'!AP10</f>
        <v>0</v>
      </c>
      <c r="AQ14" s="46">
        <f>Índice!$G$51*'Datos Vida'!AQ10</f>
        <v>6777046.9908995125</v>
      </c>
    </row>
    <row r="15" spans="2:43">
      <c r="B15" s="45" t="str">
        <f>'Datos Generales'!B11</f>
        <v>5.11.20.00  Activos Financieros A Valor Razonable</v>
      </c>
      <c r="C15" s="46">
        <f>Índice!$G$51*'Datos Vida'!C11</f>
        <v>0</v>
      </c>
      <c r="D15" s="46">
        <f>Índice!$G$51*'Datos Vida'!D11</f>
        <v>47197.419407301604</v>
      </c>
      <c r="E15" s="46">
        <f>Índice!$G$51*'Datos Vida'!E11</f>
        <v>207244.72497012466</v>
      </c>
      <c r="F15" s="46">
        <f>Índice!$G$51*'Datos Vida'!F11</f>
        <v>689161.43995587644</v>
      </c>
      <c r="G15" s="46">
        <f>Índice!$G$51*'Datos Vida'!G11</f>
        <v>6363177.7193627534</v>
      </c>
      <c r="H15" s="46">
        <f>Índice!$G$51*'Datos Vida'!H11</f>
        <v>4629333.7357959561</v>
      </c>
      <c r="I15" s="46">
        <f>Índice!$G$51*'Datos Vida'!I11</f>
        <v>96338.503475438585</v>
      </c>
      <c r="J15" s="46">
        <f>Índice!$G$51*'Datos Vida'!J11</f>
        <v>622118.35583117069</v>
      </c>
      <c r="K15" s="46">
        <f>Índice!$G$51*'Datos Vida'!K11</f>
        <v>19051.405024713444</v>
      </c>
      <c r="L15" s="46">
        <f>Índice!$G$51*'Datos Vida'!L11</f>
        <v>1750199.9791402973</v>
      </c>
      <c r="M15" s="46">
        <f>Índice!$G$51*'Datos Vida'!M11</f>
        <v>15220185.430381626</v>
      </c>
      <c r="N15" s="46">
        <f>Índice!$G$51*'Datos Vida'!N11</f>
        <v>3200116.7613013624</v>
      </c>
      <c r="O15" s="46">
        <f>Índice!$G$51*'Datos Vida'!O11</f>
        <v>5660255.4164515873</v>
      </c>
      <c r="P15" s="46">
        <f>Índice!$G$51*'Datos Vida'!P11</f>
        <v>3105211.0365504413</v>
      </c>
      <c r="Q15" s="46">
        <f>Índice!$G$51*'Datos Vida'!Q11</f>
        <v>2748766.2723357915</v>
      </c>
      <c r="R15" s="46">
        <f>Índice!$G$51*'Datos Vida'!R11</f>
        <v>0</v>
      </c>
      <c r="S15" s="46">
        <f>Índice!$G$51*'Datos Vida'!S11</f>
        <v>0</v>
      </c>
      <c r="T15" s="46">
        <f>Índice!$G$51*'Datos Vida'!T11</f>
        <v>16650.771455441554</v>
      </c>
      <c r="U15" s="46">
        <f>Índice!$G$51*'Datos Vida'!U11</f>
        <v>275158.34812368744</v>
      </c>
      <c r="V15" s="46">
        <f>Índice!$G$51*'Datos Vida'!V11</f>
        <v>0</v>
      </c>
      <c r="W15" s="46">
        <f>Índice!$G$51*'Datos Vida'!W11</f>
        <v>91597.959284688972</v>
      </c>
      <c r="X15" s="46">
        <f>Índice!$G$51*'Datos Vida'!X11</f>
        <v>1318013.6348208541</v>
      </c>
      <c r="Y15" s="46">
        <f>Índice!$G$51*'Datos Vida'!Y11</f>
        <v>317345.94756082899</v>
      </c>
      <c r="Z15" s="46">
        <f>Índice!$G$51*'Datos Vida'!Z11</f>
        <v>413612.10499147931</v>
      </c>
      <c r="AA15" s="46">
        <f>Índice!$G$51*'Datos Vida'!AA11</f>
        <v>6309520.5980724217</v>
      </c>
      <c r="AB15" s="46">
        <f>Índice!$G$51*'Datos Vida'!AB11</f>
        <v>383350.15662454657</v>
      </c>
      <c r="AC15" s="46">
        <f>Índice!$G$51*'Datos Vida'!AC11</f>
        <v>1125677.6309741833</v>
      </c>
      <c r="AD15" s="46">
        <f>Índice!$G$51*'Datos Vida'!AD11</f>
        <v>1417168.9494488088</v>
      </c>
      <c r="AE15" s="46">
        <f>Índice!$G$51*'Datos Vida'!AE11</f>
        <v>2380252.5349841961</v>
      </c>
      <c r="AF15" s="46">
        <f>Índice!$G$51*'Datos Vida'!AF11</f>
        <v>92394.649663062766</v>
      </c>
      <c r="AG15" s="46">
        <f>Índice!$G$51*'Datos Vida'!AG11</f>
        <v>3929495.973016737</v>
      </c>
      <c r="AH15" s="46">
        <f>Índice!$G$51*'Datos Vida'!AH11</f>
        <v>0</v>
      </c>
      <c r="AI15" s="46">
        <f>Índice!$G$51*'Datos Vida'!AI11</f>
        <v>0</v>
      </c>
      <c r="AJ15" s="46">
        <f>Índice!$G$51*'Datos Vida'!AJ11</f>
        <v>0</v>
      </c>
      <c r="AK15" s="46">
        <f>Índice!$G$51*'Datos Vida'!AK11</f>
        <v>0</v>
      </c>
      <c r="AL15" s="46">
        <f>Índice!$G$51*'Datos Vida'!AL11</f>
        <v>0</v>
      </c>
      <c r="AM15" s="46">
        <f>Índice!$G$51*'Datos Vida'!AM11</f>
        <v>0</v>
      </c>
      <c r="AN15" s="46">
        <f>Índice!$G$51*'Datos Vida'!AN11</f>
        <v>0</v>
      </c>
      <c r="AO15" s="46">
        <f>Índice!$G$51*'Datos Vida'!AO11</f>
        <v>0</v>
      </c>
      <c r="AP15" s="46">
        <f>Índice!$G$51*'Datos Vida'!AP11</f>
        <v>0</v>
      </c>
      <c r="AQ15" s="46">
        <f>Índice!$G$51*'Datos Vida'!AQ11</f>
        <v>62428597.459005378</v>
      </c>
    </row>
    <row r="16" spans="2:43">
      <c r="B16" s="45" t="str">
        <f>'Datos Generales'!B12</f>
        <v>5.11.30.00  Activos Financieros A Costo Amortizado</v>
      </c>
      <c r="C16" s="46">
        <f>Índice!$G$51*'Datos Vida'!C12</f>
        <v>303612.21989662072</v>
      </c>
      <c r="D16" s="46">
        <f>Índice!$G$51*'Datos Vida'!D12</f>
        <v>3307803.2523458325</v>
      </c>
      <c r="E16" s="46">
        <f>Índice!$G$51*'Datos Vida'!E12</f>
        <v>8341603.4835703317</v>
      </c>
      <c r="F16" s="46">
        <f>Índice!$G$51*'Datos Vida'!F12</f>
        <v>3629012.664314352</v>
      </c>
      <c r="G16" s="46">
        <f>Índice!$G$51*'Datos Vida'!G12</f>
        <v>64990746.335409872</v>
      </c>
      <c r="H16" s="46">
        <f>Índice!$G$51*'Datos Vida'!H12</f>
        <v>0</v>
      </c>
      <c r="I16" s="46">
        <f>Índice!$G$51*'Datos Vida'!I12</f>
        <v>3299788.1767912824</v>
      </c>
      <c r="J16" s="46">
        <f>Índice!$G$51*'Datos Vida'!J12</f>
        <v>41965990.729806744</v>
      </c>
      <c r="K16" s="46">
        <f>Índice!$G$51*'Datos Vida'!K12</f>
        <v>161230.38657625104</v>
      </c>
      <c r="L16" s="46">
        <f>Índice!$G$51*'Datos Vida'!L12</f>
        <v>14430340.525805926</v>
      </c>
      <c r="M16" s="46">
        <f>Índice!$G$51*'Datos Vida'!M12</f>
        <v>90093525.669808581</v>
      </c>
      <c r="N16" s="46">
        <f>Índice!$G$51*'Datos Vida'!N12</f>
        <v>75653597.591588229</v>
      </c>
      <c r="O16" s="46">
        <f>Índice!$G$51*'Datos Vida'!O12</f>
        <v>58286580.405314624</v>
      </c>
      <c r="P16" s="46">
        <f>Índice!$G$51*'Datos Vida'!P12</f>
        <v>27091735.315122928</v>
      </c>
      <c r="Q16" s="46">
        <f>Índice!$G$51*'Datos Vida'!Q12</f>
        <v>20402119.51372144</v>
      </c>
      <c r="R16" s="46">
        <f>Índice!$G$51*'Datos Vida'!R12</f>
        <v>0</v>
      </c>
      <c r="S16" s="46">
        <f>Índice!$G$51*'Datos Vida'!S12</f>
        <v>1093959.348328749</v>
      </c>
      <c r="T16" s="46">
        <f>Índice!$G$51*'Datos Vida'!T12</f>
        <v>169961.71891020428</v>
      </c>
      <c r="U16" s="46">
        <f>Índice!$G$51*'Datos Vida'!U12</f>
        <v>968520.18971722724</v>
      </c>
      <c r="V16" s="46">
        <f>Índice!$G$51*'Datos Vida'!V12</f>
        <v>0</v>
      </c>
      <c r="W16" s="46">
        <f>Índice!$G$51*'Datos Vida'!W12</f>
        <v>1266486.5896861143</v>
      </c>
      <c r="X16" s="46">
        <f>Índice!$G$51*'Datos Vida'!X12</f>
        <v>92983193.487883687</v>
      </c>
      <c r="Y16" s="46">
        <f>Índice!$G$51*'Datos Vida'!Y12</f>
        <v>6882882.4485048186</v>
      </c>
      <c r="Z16" s="46">
        <f>Índice!$G$51*'Datos Vida'!Z12</f>
        <v>21948441.134979952</v>
      </c>
      <c r="AA16" s="46">
        <f>Índice!$G$51*'Datos Vida'!AA12</f>
        <v>31305946.208483886</v>
      </c>
      <c r="AB16" s="46">
        <f>Índice!$G$51*'Datos Vida'!AB12</f>
        <v>74223303.955918849</v>
      </c>
      <c r="AC16" s="46">
        <f>Índice!$G$51*'Datos Vida'!AC12</f>
        <v>17987792.256807689</v>
      </c>
      <c r="AD16" s="46">
        <f>Índice!$G$51*'Datos Vida'!AD12</f>
        <v>0</v>
      </c>
      <c r="AE16" s="46">
        <f>Índice!$G$51*'Datos Vida'!AE12</f>
        <v>25861328.321112137</v>
      </c>
      <c r="AF16" s="46">
        <f>Índice!$G$51*'Datos Vida'!AF12</f>
        <v>6073006.6167683722</v>
      </c>
      <c r="AG16" s="46">
        <f>Índice!$G$51*'Datos Vida'!AG12</f>
        <v>6933587.4799357941</v>
      </c>
      <c r="AH16" s="46">
        <f>Índice!$G$51*'Datos Vida'!AH12</f>
        <v>0</v>
      </c>
      <c r="AI16" s="46">
        <f>Índice!$G$51*'Datos Vida'!AI12</f>
        <v>0</v>
      </c>
      <c r="AJ16" s="46">
        <f>Índice!$G$51*'Datos Vida'!AJ12</f>
        <v>0</v>
      </c>
      <c r="AK16" s="46">
        <f>Índice!$G$51*'Datos Vida'!AK12</f>
        <v>0</v>
      </c>
      <c r="AL16" s="46">
        <f>Índice!$G$51*'Datos Vida'!AL12</f>
        <v>0</v>
      </c>
      <c r="AM16" s="46">
        <f>Índice!$G$51*'Datos Vida'!AM12</f>
        <v>0</v>
      </c>
      <c r="AN16" s="46">
        <f>Índice!$G$51*'Datos Vida'!AN12</f>
        <v>0</v>
      </c>
      <c r="AO16" s="46">
        <f>Índice!$G$51*'Datos Vida'!AO12</f>
        <v>0</v>
      </c>
      <c r="AP16" s="46">
        <f>Índice!$G$51*'Datos Vida'!AP12</f>
        <v>0</v>
      </c>
      <c r="AQ16" s="46">
        <f>Índice!$G$51*'Datos Vida'!AQ12</f>
        <v>699656096.02711046</v>
      </c>
    </row>
    <row r="17" spans="2:43">
      <c r="B17" s="45" t="str">
        <f>'Datos Generales'!B13</f>
        <v>5.11.40.00  Préstamos</v>
      </c>
      <c r="C17" s="46">
        <f>Índice!$G$51*'Datos Vida'!C13</f>
        <v>0</v>
      </c>
      <c r="D17" s="46">
        <f>Índice!$G$51*'Datos Vida'!D13</f>
        <v>0</v>
      </c>
      <c r="E17" s="46">
        <f>Índice!$G$51*'Datos Vida'!E13</f>
        <v>0</v>
      </c>
      <c r="F17" s="46">
        <f>Índice!$G$51*'Datos Vida'!F13</f>
        <v>0</v>
      </c>
      <c r="G17" s="46">
        <f>Índice!$G$51*'Datos Vida'!G13</f>
        <v>1604163.1458552831</v>
      </c>
      <c r="H17" s="46">
        <f>Índice!$G$51*'Datos Vida'!H13</f>
        <v>0</v>
      </c>
      <c r="I17" s="46">
        <f>Índice!$G$51*'Datos Vida'!I13</f>
        <v>0</v>
      </c>
      <c r="J17" s="46">
        <f>Índice!$G$51*'Datos Vida'!J13</f>
        <v>351633.1556133813</v>
      </c>
      <c r="K17" s="46">
        <f>Índice!$G$51*'Datos Vida'!K13</f>
        <v>0</v>
      </c>
      <c r="L17" s="46">
        <f>Índice!$G$51*'Datos Vida'!L13</f>
        <v>0</v>
      </c>
      <c r="M17" s="46">
        <f>Índice!$G$51*'Datos Vida'!M13</f>
        <v>64340.736170724289</v>
      </c>
      <c r="N17" s="46">
        <f>Índice!$G$51*'Datos Vida'!N13</f>
        <v>348388.58797491179</v>
      </c>
      <c r="O17" s="46">
        <f>Índice!$G$51*'Datos Vida'!O13</f>
        <v>290350.66397494008</v>
      </c>
      <c r="P17" s="46">
        <f>Índice!$G$51*'Datos Vida'!P13</f>
        <v>157488.23548129344</v>
      </c>
      <c r="Q17" s="46">
        <f>Índice!$G$51*'Datos Vida'!Q13</f>
        <v>44030.898876404492</v>
      </c>
      <c r="R17" s="46">
        <f>Índice!$G$51*'Datos Vida'!R13</f>
        <v>0</v>
      </c>
      <c r="S17" s="46">
        <f>Índice!$G$51*'Datos Vida'!S13</f>
        <v>0</v>
      </c>
      <c r="T17" s="46">
        <f>Índice!$G$51*'Datos Vida'!T13</f>
        <v>4651374.7516281176</v>
      </c>
      <c r="U17" s="46">
        <f>Índice!$G$51*'Datos Vida'!U13</f>
        <v>3024066.3957262356</v>
      </c>
      <c r="V17" s="46">
        <f>Índice!$G$51*'Datos Vida'!V13</f>
        <v>0</v>
      </c>
      <c r="W17" s="46">
        <f>Índice!$G$51*'Datos Vida'!W13</f>
        <v>0</v>
      </c>
      <c r="X17" s="46">
        <f>Índice!$G$51*'Datos Vida'!X13</f>
        <v>963867.10601678665</v>
      </c>
      <c r="Y17" s="46">
        <f>Índice!$G$51*'Datos Vida'!Y13</f>
        <v>471070.02319316083</v>
      </c>
      <c r="Z17" s="46">
        <f>Índice!$G$51*'Datos Vida'!Z13</f>
        <v>135659.92674355293</v>
      </c>
      <c r="AA17" s="46">
        <f>Índice!$G$51*'Datos Vida'!AA13</f>
        <v>1936341.5793976849</v>
      </c>
      <c r="AB17" s="46">
        <f>Índice!$G$51*'Datos Vida'!AB13</f>
        <v>578857.98431633203</v>
      </c>
      <c r="AC17" s="46">
        <f>Índice!$G$51*'Datos Vida'!AC13</f>
        <v>304585.37805559288</v>
      </c>
      <c r="AD17" s="46">
        <f>Índice!$G$51*'Datos Vida'!AD13</f>
        <v>0</v>
      </c>
      <c r="AE17" s="46">
        <f>Índice!$G$51*'Datos Vida'!AE13</f>
        <v>201573.4049398604</v>
      </c>
      <c r="AF17" s="46">
        <f>Índice!$G$51*'Datos Vida'!AF13</f>
        <v>131205.54054914051</v>
      </c>
      <c r="AG17" s="46">
        <f>Índice!$G$51*'Datos Vida'!AG13</f>
        <v>95583.753473670804</v>
      </c>
      <c r="AH17" s="46">
        <f>Índice!$G$51*'Datos Vida'!AH13</f>
        <v>0</v>
      </c>
      <c r="AI17" s="46">
        <f>Índice!$G$51*'Datos Vida'!AI13</f>
        <v>0</v>
      </c>
      <c r="AJ17" s="46">
        <f>Índice!$G$51*'Datos Vida'!AJ13</f>
        <v>0</v>
      </c>
      <c r="AK17" s="46">
        <f>Índice!$G$51*'Datos Vida'!AK13</f>
        <v>0</v>
      </c>
      <c r="AL17" s="46">
        <f>Índice!$G$51*'Datos Vida'!AL13</f>
        <v>0</v>
      </c>
      <c r="AM17" s="46">
        <f>Índice!$G$51*'Datos Vida'!AM13</f>
        <v>0</v>
      </c>
      <c r="AN17" s="46">
        <f>Índice!$G$51*'Datos Vida'!AN13</f>
        <v>0</v>
      </c>
      <c r="AO17" s="46">
        <f>Índice!$G$51*'Datos Vida'!AO13</f>
        <v>0</v>
      </c>
      <c r="AP17" s="46">
        <f>Índice!$G$51*'Datos Vida'!AP13</f>
        <v>0</v>
      </c>
      <c r="AQ17" s="46">
        <f>Índice!$G$51*'Datos Vida'!AQ13</f>
        <v>15354581.267987072</v>
      </c>
    </row>
    <row r="18" spans="2:43">
      <c r="B18" s="47" t="str">
        <f>'Datos Generales'!B14</f>
        <v>5.11.41.00  Avance Tenedores De Pólizas</v>
      </c>
      <c r="C18" s="46">
        <f>Índice!$G$51*'Datos Vida'!C14</f>
        <v>0</v>
      </c>
      <c r="D18" s="46">
        <f>Índice!$G$51*'Datos Vida'!D14</f>
        <v>0</v>
      </c>
      <c r="E18" s="46">
        <f>Índice!$G$51*'Datos Vida'!E14</f>
        <v>0</v>
      </c>
      <c r="F18" s="46">
        <f>Índice!$G$51*'Datos Vida'!F14</f>
        <v>0</v>
      </c>
      <c r="G18" s="46">
        <f>Índice!$G$51*'Datos Vida'!G14</f>
        <v>145205.09683851761</v>
      </c>
      <c r="H18" s="46">
        <f>Índice!$G$51*'Datos Vida'!H14</f>
        <v>0</v>
      </c>
      <c r="I18" s="46">
        <f>Índice!$G$51*'Datos Vida'!I14</f>
        <v>0</v>
      </c>
      <c r="J18" s="46">
        <f>Índice!$G$51*'Datos Vida'!J14</f>
        <v>77476.73612829778</v>
      </c>
      <c r="K18" s="46">
        <f>Índice!$G$51*'Datos Vida'!K14</f>
        <v>0</v>
      </c>
      <c r="L18" s="46">
        <f>Índice!$G$51*'Datos Vida'!L14</f>
        <v>0</v>
      </c>
      <c r="M18" s="46">
        <f>Índice!$G$51*'Datos Vida'!M14</f>
        <v>64340.736170724289</v>
      </c>
      <c r="N18" s="46">
        <f>Índice!$G$51*'Datos Vida'!N14</f>
        <v>0</v>
      </c>
      <c r="O18" s="46">
        <f>Índice!$G$51*'Datos Vida'!O14</f>
        <v>46841.92057756627</v>
      </c>
      <c r="P18" s="46">
        <f>Índice!$G$51*'Datos Vida'!P14</f>
        <v>4671.3359402069</v>
      </c>
      <c r="Q18" s="46">
        <f>Índice!$G$51*'Datos Vida'!Q14</f>
        <v>28384.177385253955</v>
      </c>
      <c r="R18" s="46">
        <f>Índice!$G$51*'Datos Vida'!R14</f>
        <v>0</v>
      </c>
      <c r="S18" s="46">
        <f>Índice!$G$51*'Datos Vida'!S14</f>
        <v>0</v>
      </c>
      <c r="T18" s="46">
        <f>Índice!$G$51*'Datos Vida'!T14</f>
        <v>4651374.7516281176</v>
      </c>
      <c r="U18" s="46">
        <f>Índice!$G$51*'Datos Vida'!U14</f>
        <v>0</v>
      </c>
      <c r="V18" s="46">
        <f>Índice!$G$51*'Datos Vida'!V14</f>
        <v>0</v>
      </c>
      <c r="W18" s="46">
        <f>Índice!$G$51*'Datos Vida'!W14</f>
        <v>0</v>
      </c>
      <c r="X18" s="46">
        <f>Índice!$G$51*'Datos Vida'!X14</f>
        <v>286728.32358702028</v>
      </c>
      <c r="Y18" s="46">
        <f>Índice!$G$51*'Datos Vida'!Y14</f>
        <v>59478.61350153089</v>
      </c>
      <c r="Z18" s="46">
        <f>Índice!$G$51*'Datos Vida'!Z14</f>
        <v>28685.052078545617</v>
      </c>
      <c r="AA18" s="46">
        <f>Índice!$G$51*'Datos Vida'!AA14</f>
        <v>0</v>
      </c>
      <c r="AB18" s="46">
        <f>Índice!$G$51*'Datos Vida'!AB14</f>
        <v>0</v>
      </c>
      <c r="AC18" s="46">
        <f>Índice!$G$51*'Datos Vida'!AC14</f>
        <v>0</v>
      </c>
      <c r="AD18" s="46">
        <f>Índice!$G$51*'Datos Vida'!AD14</f>
        <v>0</v>
      </c>
      <c r="AE18" s="46">
        <f>Índice!$G$51*'Datos Vida'!AE14</f>
        <v>769.02475587076879</v>
      </c>
      <c r="AF18" s="46">
        <f>Índice!$G$51*'Datos Vida'!AF14</f>
        <v>130743.09154934557</v>
      </c>
      <c r="AG18" s="46">
        <f>Índice!$G$51*'Datos Vida'!AG14</f>
        <v>0</v>
      </c>
      <c r="AH18" s="46">
        <f>Índice!$G$51*'Datos Vida'!AH14</f>
        <v>0</v>
      </c>
      <c r="AI18" s="46">
        <f>Índice!$G$51*'Datos Vida'!AI14</f>
        <v>0</v>
      </c>
      <c r="AJ18" s="46">
        <f>Índice!$G$51*'Datos Vida'!AJ14</f>
        <v>0</v>
      </c>
      <c r="AK18" s="46">
        <f>Índice!$G$51*'Datos Vida'!AK14</f>
        <v>0</v>
      </c>
      <c r="AL18" s="46">
        <f>Índice!$G$51*'Datos Vida'!AL14</f>
        <v>0</v>
      </c>
      <c r="AM18" s="46">
        <f>Índice!$G$51*'Datos Vida'!AM14</f>
        <v>0</v>
      </c>
      <c r="AN18" s="46">
        <f>Índice!$G$51*'Datos Vida'!AN14</f>
        <v>0</v>
      </c>
      <c r="AO18" s="46">
        <f>Índice!$G$51*'Datos Vida'!AO14</f>
        <v>0</v>
      </c>
      <c r="AP18" s="46">
        <f>Índice!$G$51*'Datos Vida'!AP14</f>
        <v>0</v>
      </c>
      <c r="AQ18" s="46">
        <f>Índice!$G$51*'Datos Vida'!AQ14</f>
        <v>5524698.860140997</v>
      </c>
    </row>
    <row r="19" spans="2:43">
      <c r="B19" s="47" t="str">
        <f>'Datos Generales'!B15</f>
        <v>5.11.42.00  Préstamos Otorgados</v>
      </c>
      <c r="C19" s="46">
        <f>Índice!$G$51*'Datos Vida'!C15</f>
        <v>0</v>
      </c>
      <c r="D19" s="46">
        <f>Índice!$G$51*'Datos Vida'!D15</f>
        <v>0</v>
      </c>
      <c r="E19" s="46">
        <f>Índice!$G$51*'Datos Vida'!E15</f>
        <v>0</v>
      </c>
      <c r="F19" s="46">
        <f>Índice!$G$51*'Datos Vida'!F15</f>
        <v>0</v>
      </c>
      <c r="G19" s="46">
        <f>Índice!$G$51*'Datos Vida'!G15</f>
        <v>1458958.0490167656</v>
      </c>
      <c r="H19" s="46">
        <f>Índice!$G$51*'Datos Vida'!H15</f>
        <v>0</v>
      </c>
      <c r="I19" s="46">
        <f>Índice!$G$51*'Datos Vida'!I15</f>
        <v>0</v>
      </c>
      <c r="J19" s="46">
        <f>Índice!$G$51*'Datos Vida'!J15</f>
        <v>274156.41948508355</v>
      </c>
      <c r="K19" s="46">
        <f>Índice!$G$51*'Datos Vida'!K15</f>
        <v>0</v>
      </c>
      <c r="L19" s="46">
        <f>Índice!$G$51*'Datos Vida'!L15</f>
        <v>0</v>
      </c>
      <c r="M19" s="46">
        <f>Índice!$G$51*'Datos Vida'!M15</f>
        <v>0</v>
      </c>
      <c r="N19" s="46">
        <f>Índice!$G$51*'Datos Vida'!N15</f>
        <v>348388.58797491179</v>
      </c>
      <c r="O19" s="46">
        <f>Índice!$G$51*'Datos Vida'!O15</f>
        <v>243508.74339737379</v>
      </c>
      <c r="P19" s="46">
        <f>Índice!$G$51*'Datos Vida'!P15</f>
        <v>152816.89954108655</v>
      </c>
      <c r="Q19" s="46">
        <f>Índice!$G$51*'Datos Vida'!Q15</f>
        <v>15646.721491150536</v>
      </c>
      <c r="R19" s="46">
        <f>Índice!$G$51*'Datos Vida'!R15</f>
        <v>0</v>
      </c>
      <c r="S19" s="46">
        <f>Índice!$G$51*'Datos Vida'!S15</f>
        <v>0</v>
      </c>
      <c r="T19" s="46">
        <f>Índice!$G$51*'Datos Vida'!T15</f>
        <v>0</v>
      </c>
      <c r="U19" s="46">
        <f>Índice!$G$51*'Datos Vida'!U15</f>
        <v>3024066.3957262356</v>
      </c>
      <c r="V19" s="46">
        <f>Índice!$G$51*'Datos Vida'!V15</f>
        <v>0</v>
      </c>
      <c r="W19" s="46">
        <f>Índice!$G$51*'Datos Vida'!W15</f>
        <v>0</v>
      </c>
      <c r="X19" s="46">
        <f>Índice!$G$51*'Datos Vida'!X15</f>
        <v>677138.78242976638</v>
      </c>
      <c r="Y19" s="46">
        <f>Índice!$G$51*'Datos Vida'!Y15</f>
        <v>411591.40969162993</v>
      </c>
      <c r="Z19" s="46">
        <f>Índice!$G$51*'Datos Vida'!Z15</f>
        <v>106974.91885929246</v>
      </c>
      <c r="AA19" s="46">
        <f>Índice!$G$51*'Datos Vida'!AA15</f>
        <v>1936341.5793976849</v>
      </c>
      <c r="AB19" s="46">
        <f>Índice!$G$51*'Datos Vida'!AB15</f>
        <v>578857.98431633203</v>
      </c>
      <c r="AC19" s="46">
        <f>Índice!$G$51*'Datos Vida'!AC15</f>
        <v>304585.37805559288</v>
      </c>
      <c r="AD19" s="46">
        <f>Índice!$G$51*'Datos Vida'!AD15</f>
        <v>0</v>
      </c>
      <c r="AE19" s="46">
        <f>Índice!$G$51*'Datos Vida'!AE15</f>
        <v>200804.38018398965</v>
      </c>
      <c r="AF19" s="46">
        <f>Índice!$G$51*'Datos Vida'!AF15</f>
        <v>462.44899979493852</v>
      </c>
      <c r="AG19" s="46">
        <f>Índice!$G$51*'Datos Vida'!AG15</f>
        <v>95583.753473670804</v>
      </c>
      <c r="AH19" s="46">
        <f>Índice!$G$51*'Datos Vida'!AH15</f>
        <v>0</v>
      </c>
      <c r="AI19" s="46">
        <f>Índice!$G$51*'Datos Vida'!AI15</f>
        <v>0</v>
      </c>
      <c r="AJ19" s="46">
        <f>Índice!$G$51*'Datos Vida'!AJ15</f>
        <v>0</v>
      </c>
      <c r="AK19" s="46">
        <f>Índice!$G$51*'Datos Vida'!AK15</f>
        <v>0</v>
      </c>
      <c r="AL19" s="46">
        <f>Índice!$G$51*'Datos Vida'!AL15</f>
        <v>0</v>
      </c>
      <c r="AM19" s="46">
        <f>Índice!$G$51*'Datos Vida'!AM15</f>
        <v>0</v>
      </c>
      <c r="AN19" s="46">
        <f>Índice!$G$51*'Datos Vida'!AN15</f>
        <v>0</v>
      </c>
      <c r="AO19" s="46">
        <f>Índice!$G$51*'Datos Vida'!AO15</f>
        <v>0</v>
      </c>
      <c r="AP19" s="46">
        <f>Índice!$G$51*'Datos Vida'!AP15</f>
        <v>0</v>
      </c>
      <c r="AQ19" s="46">
        <f>Índice!$G$51*'Datos Vida'!AQ15</f>
        <v>9829882.4520403612</v>
      </c>
    </row>
    <row r="20" spans="2:43">
      <c r="B20" s="45" t="str">
        <f>'Datos Generales'!B16</f>
        <v>5.11.50.00  Inversiones Seguros Cuenta Única De Inversión (Cui)</v>
      </c>
      <c r="C20" s="46">
        <f>Índice!$G$51*'Datos Vida'!C16</f>
        <v>0</v>
      </c>
      <c r="D20" s="46">
        <f>Índice!$G$51*'Datos Vida'!D16</f>
        <v>22200.336230121411</v>
      </c>
      <c r="E20" s="46">
        <f>Índice!$G$51*'Datos Vida'!E16</f>
        <v>0</v>
      </c>
      <c r="F20" s="46">
        <f>Índice!$G$51*'Datos Vida'!F16</f>
        <v>843115.2816766958</v>
      </c>
      <c r="G20" s="46">
        <f>Índice!$G$51*'Datos Vida'!G16</f>
        <v>1460043.8584085815</v>
      </c>
      <c r="H20" s="46">
        <f>Índice!$G$51*'Datos Vida'!H16</f>
        <v>0</v>
      </c>
      <c r="I20" s="46">
        <f>Índice!$G$51*'Datos Vida'!I16</f>
        <v>0</v>
      </c>
      <c r="J20" s="46">
        <f>Índice!$G$51*'Datos Vida'!J16</f>
        <v>4439241.3874177104</v>
      </c>
      <c r="K20" s="46">
        <f>Índice!$G$51*'Datos Vida'!K16</f>
        <v>0</v>
      </c>
      <c r="L20" s="46">
        <f>Índice!$G$51*'Datos Vida'!L16</f>
        <v>0</v>
      </c>
      <c r="M20" s="46">
        <f>Índice!$G$51*'Datos Vida'!M16</f>
        <v>10524908.341052601</v>
      </c>
      <c r="N20" s="46">
        <f>Índice!$G$51*'Datos Vida'!N16</f>
        <v>0</v>
      </c>
      <c r="O20" s="46">
        <f>Índice!$G$51*'Datos Vida'!O16</f>
        <v>3490368.783631851</v>
      </c>
      <c r="P20" s="46">
        <f>Índice!$G$51*'Datos Vida'!P16</f>
        <v>2666918.1910748756</v>
      </c>
      <c r="Q20" s="46">
        <f>Índice!$G$51*'Datos Vida'!Q16</f>
        <v>7790061.2797957864</v>
      </c>
      <c r="R20" s="46">
        <f>Índice!$G$51*'Datos Vida'!R16</f>
        <v>0</v>
      </c>
      <c r="S20" s="46">
        <f>Índice!$G$51*'Datos Vida'!S16</f>
        <v>0</v>
      </c>
      <c r="T20" s="46">
        <f>Índice!$G$51*'Datos Vida'!T16</f>
        <v>0</v>
      </c>
      <c r="U20" s="46">
        <f>Índice!$G$51*'Datos Vida'!U16</f>
        <v>0</v>
      </c>
      <c r="V20" s="46">
        <f>Índice!$G$51*'Datos Vida'!V16</f>
        <v>0</v>
      </c>
      <c r="W20" s="46">
        <f>Índice!$G$51*'Datos Vida'!W16</f>
        <v>26289.67762920641</v>
      </c>
      <c r="X20" s="46">
        <f>Índice!$G$51*'Datos Vida'!X16</f>
        <v>8175972.0974961286</v>
      </c>
      <c r="Y20" s="46">
        <f>Índice!$G$51*'Datos Vida'!Y16</f>
        <v>91457.509846486733</v>
      </c>
      <c r="Z20" s="46">
        <f>Índice!$G$51*'Datos Vida'!Z16</f>
        <v>87438.172195077103</v>
      </c>
      <c r="AA20" s="46">
        <f>Índice!$G$51*'Datos Vida'!AA16</f>
        <v>2453015.8622128256</v>
      </c>
      <c r="AB20" s="46">
        <f>Índice!$G$51*'Datos Vida'!AB16</f>
        <v>905014.15101010457</v>
      </c>
      <c r="AC20" s="46">
        <f>Índice!$G$51*'Datos Vida'!AC16</f>
        <v>17701.181224853452</v>
      </c>
      <c r="AD20" s="46">
        <f>Índice!$G$51*'Datos Vida'!AD16</f>
        <v>0</v>
      </c>
      <c r="AE20" s="46">
        <f>Índice!$G$51*'Datos Vida'!AE16</f>
        <v>3546014.250005303</v>
      </c>
      <c r="AF20" s="46">
        <f>Índice!$G$51*'Datos Vida'!AF16</f>
        <v>9618031.0473692026</v>
      </c>
      <c r="AG20" s="46">
        <f>Índice!$G$51*'Datos Vida'!AG16</f>
        <v>2593411.0298329103</v>
      </c>
      <c r="AH20" s="46">
        <f>Índice!$G$51*'Datos Vida'!AH16</f>
        <v>0</v>
      </c>
      <c r="AI20" s="46">
        <f>Índice!$G$51*'Datos Vida'!AI16</f>
        <v>0</v>
      </c>
      <c r="AJ20" s="46">
        <f>Índice!$G$51*'Datos Vida'!AJ16</f>
        <v>0</v>
      </c>
      <c r="AK20" s="46">
        <f>Índice!$G$51*'Datos Vida'!AK16</f>
        <v>0</v>
      </c>
      <c r="AL20" s="46">
        <f>Índice!$G$51*'Datos Vida'!AL16</f>
        <v>0</v>
      </c>
      <c r="AM20" s="46">
        <f>Índice!$G$51*'Datos Vida'!AM16</f>
        <v>0</v>
      </c>
      <c r="AN20" s="46">
        <f>Índice!$G$51*'Datos Vida'!AN16</f>
        <v>0</v>
      </c>
      <c r="AO20" s="46">
        <f>Índice!$G$51*'Datos Vida'!AO16</f>
        <v>0</v>
      </c>
      <c r="AP20" s="46">
        <f>Índice!$G$51*'Datos Vida'!AP16</f>
        <v>0</v>
      </c>
      <c r="AQ20" s="46">
        <f>Índice!$G$51*'Datos Vida'!AQ16</f>
        <v>58751202.438110322</v>
      </c>
    </row>
    <row r="21" spans="2:43">
      <c r="B21" s="45" t="str">
        <f>'Datos Generales'!B17</f>
        <v>5.11.60.00  Participaciones En Entidades Del Grupo</v>
      </c>
      <c r="C21" s="46">
        <f>Índice!$G$51*'Datos Vida'!C17</f>
        <v>0</v>
      </c>
      <c r="D21" s="46">
        <f>Índice!$G$51*'Datos Vida'!D17</f>
        <v>0</v>
      </c>
      <c r="E21" s="46">
        <f>Índice!$G$51*'Datos Vida'!E17</f>
        <v>0</v>
      </c>
      <c r="F21" s="46">
        <f>Índice!$G$51*'Datos Vida'!F17</f>
        <v>0</v>
      </c>
      <c r="G21" s="46">
        <f>Índice!$G$51*'Datos Vida'!G17</f>
        <v>810333.06581059389</v>
      </c>
      <c r="H21" s="46">
        <f>Índice!$G$51*'Datos Vida'!H17</f>
        <v>0</v>
      </c>
      <c r="I21" s="46">
        <f>Índice!$G$51*'Datos Vida'!I17</f>
        <v>0</v>
      </c>
      <c r="J21" s="46">
        <f>Índice!$G$51*'Datos Vida'!J17</f>
        <v>135817.56775867799</v>
      </c>
      <c r="K21" s="46">
        <f>Índice!$G$51*'Datos Vida'!K17</f>
        <v>0</v>
      </c>
      <c r="L21" s="46">
        <f>Índice!$G$51*'Datos Vida'!L17</f>
        <v>0</v>
      </c>
      <c r="M21" s="46">
        <f>Índice!$G$51*'Datos Vida'!M17</f>
        <v>896791.36231535627</v>
      </c>
      <c r="N21" s="46">
        <f>Índice!$G$51*'Datos Vida'!N17</f>
        <v>0</v>
      </c>
      <c r="O21" s="46">
        <f>Índice!$G$51*'Datos Vida'!O17</f>
        <v>0</v>
      </c>
      <c r="P21" s="46">
        <f>Índice!$G$51*'Datos Vida'!P17</f>
        <v>211529.13994385558</v>
      </c>
      <c r="Q21" s="46">
        <f>Índice!$G$51*'Datos Vida'!Q17</f>
        <v>160565.74872190127</v>
      </c>
      <c r="R21" s="46">
        <f>Índice!$G$51*'Datos Vida'!R17</f>
        <v>0</v>
      </c>
      <c r="S21" s="46">
        <f>Índice!$G$51*'Datos Vida'!S17</f>
        <v>0</v>
      </c>
      <c r="T21" s="46">
        <f>Índice!$G$51*'Datos Vida'!T17</f>
        <v>0</v>
      </c>
      <c r="U21" s="46">
        <f>Índice!$G$51*'Datos Vida'!U17</f>
        <v>0</v>
      </c>
      <c r="V21" s="46">
        <f>Índice!$G$51*'Datos Vida'!V17</f>
        <v>0</v>
      </c>
      <c r="W21" s="46">
        <f>Índice!$G$51*'Datos Vida'!W17</f>
        <v>0</v>
      </c>
      <c r="X21" s="46">
        <f>Índice!$G$51*'Datos Vida'!X17</f>
        <v>24701.467603821213</v>
      </c>
      <c r="Y21" s="46">
        <f>Índice!$G$51*'Datos Vida'!Y17</f>
        <v>0</v>
      </c>
      <c r="Z21" s="46">
        <f>Índice!$G$51*'Datos Vida'!Z17</f>
        <v>0</v>
      </c>
      <c r="AA21" s="46">
        <f>Índice!$G$51*'Datos Vida'!AA17</f>
        <v>0</v>
      </c>
      <c r="AB21" s="46">
        <f>Índice!$G$51*'Datos Vida'!AB17</f>
        <v>30400.585839443927</v>
      </c>
      <c r="AC21" s="46">
        <f>Índice!$G$51*'Datos Vida'!AC17</f>
        <v>0</v>
      </c>
      <c r="AD21" s="46">
        <f>Índice!$G$51*'Datos Vida'!AD17</f>
        <v>0</v>
      </c>
      <c r="AE21" s="46">
        <f>Índice!$G$51*'Datos Vida'!AE17</f>
        <v>0</v>
      </c>
      <c r="AF21" s="46">
        <f>Índice!$G$51*'Datos Vida'!AF17</f>
        <v>0</v>
      </c>
      <c r="AG21" s="46">
        <f>Índice!$G$51*'Datos Vida'!AG17</f>
        <v>0</v>
      </c>
      <c r="AH21" s="46">
        <f>Índice!$G$51*'Datos Vida'!AH17</f>
        <v>0</v>
      </c>
      <c r="AI21" s="46">
        <f>Índice!$G$51*'Datos Vida'!AI17</f>
        <v>0</v>
      </c>
      <c r="AJ21" s="46">
        <f>Índice!$G$51*'Datos Vida'!AJ17</f>
        <v>0</v>
      </c>
      <c r="AK21" s="46">
        <f>Índice!$G$51*'Datos Vida'!AK17</f>
        <v>0</v>
      </c>
      <c r="AL21" s="46">
        <f>Índice!$G$51*'Datos Vida'!AL17</f>
        <v>0</v>
      </c>
      <c r="AM21" s="46">
        <f>Índice!$G$51*'Datos Vida'!AM17</f>
        <v>0</v>
      </c>
      <c r="AN21" s="46">
        <f>Índice!$G$51*'Datos Vida'!AN17</f>
        <v>0</v>
      </c>
      <c r="AO21" s="46">
        <f>Índice!$G$51*'Datos Vida'!AO17</f>
        <v>0</v>
      </c>
      <c r="AP21" s="46">
        <f>Índice!$G$51*'Datos Vida'!AP17</f>
        <v>0</v>
      </c>
      <c r="AQ21" s="46">
        <f>Índice!$G$51*'Datos Vida'!AQ17</f>
        <v>2270138.9379936499</v>
      </c>
    </row>
    <row r="22" spans="2:43">
      <c r="B22" s="47" t="str">
        <f>'Datos Generales'!B18</f>
        <v>5.11.61.00  Participaciones En Empresas Subsidiarias (Filiales)</v>
      </c>
      <c r="C22" s="46">
        <f>Índice!$G$51*'Datos Vida'!C18</f>
        <v>0</v>
      </c>
      <c r="D22" s="46">
        <f>Índice!$G$51*'Datos Vida'!D18</f>
        <v>0</v>
      </c>
      <c r="E22" s="46">
        <f>Índice!$G$51*'Datos Vida'!E18</f>
        <v>0</v>
      </c>
      <c r="F22" s="46">
        <f>Índice!$G$51*'Datos Vida'!F18</f>
        <v>0</v>
      </c>
      <c r="G22" s="46">
        <f>Índice!$G$51*'Datos Vida'!G18</f>
        <v>149586.47407386455</v>
      </c>
      <c r="H22" s="46">
        <f>Índice!$G$51*'Datos Vida'!H18</f>
        <v>0</v>
      </c>
      <c r="I22" s="46">
        <f>Índice!$G$51*'Datos Vida'!I18</f>
        <v>0</v>
      </c>
      <c r="J22" s="46">
        <f>Índice!$G$51*'Datos Vida'!J18</f>
        <v>86787.234569123393</v>
      </c>
      <c r="K22" s="46">
        <f>Índice!$G$51*'Datos Vida'!K18</f>
        <v>0</v>
      </c>
      <c r="L22" s="46">
        <f>Índice!$G$51*'Datos Vida'!L18</f>
        <v>0</v>
      </c>
      <c r="M22" s="46">
        <f>Índice!$G$51*'Datos Vida'!M18</f>
        <v>0</v>
      </c>
      <c r="N22" s="46">
        <f>Índice!$G$51*'Datos Vida'!N18</f>
        <v>0</v>
      </c>
      <c r="O22" s="46">
        <f>Índice!$G$51*'Datos Vida'!O18</f>
        <v>0</v>
      </c>
      <c r="P22" s="46">
        <f>Índice!$G$51*'Datos Vida'!P18</f>
        <v>210665.3626406262</v>
      </c>
      <c r="Q22" s="46">
        <f>Índice!$G$51*'Datos Vida'!Q18</f>
        <v>107905.56211595166</v>
      </c>
      <c r="R22" s="46">
        <f>Índice!$G$51*'Datos Vida'!R18</f>
        <v>0</v>
      </c>
      <c r="S22" s="46">
        <f>Índice!$G$51*'Datos Vida'!S18</f>
        <v>0</v>
      </c>
      <c r="T22" s="46">
        <f>Índice!$G$51*'Datos Vida'!T18</f>
        <v>0</v>
      </c>
      <c r="U22" s="46">
        <f>Índice!$G$51*'Datos Vida'!U18</f>
        <v>0</v>
      </c>
      <c r="V22" s="46">
        <f>Índice!$G$51*'Datos Vida'!V18</f>
        <v>0</v>
      </c>
      <c r="W22" s="46">
        <f>Índice!$G$51*'Datos Vida'!W18</f>
        <v>0</v>
      </c>
      <c r="X22" s="46">
        <f>Índice!$G$51*'Datos Vida'!X18</f>
        <v>24701.467603821213</v>
      </c>
      <c r="Y22" s="46">
        <f>Índice!$G$51*'Datos Vida'!Y18</f>
        <v>0</v>
      </c>
      <c r="Z22" s="46">
        <f>Índice!$G$51*'Datos Vida'!Z18</f>
        <v>0</v>
      </c>
      <c r="AA22" s="46">
        <f>Índice!$G$51*'Datos Vida'!AA18</f>
        <v>0</v>
      </c>
      <c r="AB22" s="46">
        <f>Índice!$G$51*'Datos Vida'!AB18</f>
        <v>30400.585839443927</v>
      </c>
      <c r="AC22" s="46">
        <f>Índice!$G$51*'Datos Vida'!AC18</f>
        <v>0</v>
      </c>
      <c r="AD22" s="46">
        <f>Índice!$G$51*'Datos Vida'!AD18</f>
        <v>0</v>
      </c>
      <c r="AE22" s="46">
        <f>Índice!$G$51*'Datos Vida'!AE18</f>
        <v>0</v>
      </c>
      <c r="AF22" s="46">
        <f>Índice!$G$51*'Datos Vida'!AF18</f>
        <v>0</v>
      </c>
      <c r="AG22" s="46">
        <f>Índice!$G$51*'Datos Vida'!AG18</f>
        <v>0</v>
      </c>
      <c r="AH22" s="46">
        <f>Índice!$G$51*'Datos Vida'!AH18</f>
        <v>0</v>
      </c>
      <c r="AI22" s="46">
        <f>Índice!$G$51*'Datos Vida'!AI18</f>
        <v>0</v>
      </c>
      <c r="AJ22" s="46">
        <f>Índice!$G$51*'Datos Vida'!AJ18</f>
        <v>0</v>
      </c>
      <c r="AK22" s="46">
        <f>Índice!$G$51*'Datos Vida'!AK18</f>
        <v>0</v>
      </c>
      <c r="AL22" s="46">
        <f>Índice!$G$51*'Datos Vida'!AL18</f>
        <v>0</v>
      </c>
      <c r="AM22" s="46">
        <f>Índice!$G$51*'Datos Vida'!AM18</f>
        <v>0</v>
      </c>
      <c r="AN22" s="46">
        <f>Índice!$G$51*'Datos Vida'!AN18</f>
        <v>0</v>
      </c>
      <c r="AO22" s="46">
        <f>Índice!$G$51*'Datos Vida'!AO18</f>
        <v>0</v>
      </c>
      <c r="AP22" s="46">
        <f>Índice!$G$51*'Datos Vida'!AP18</f>
        <v>0</v>
      </c>
      <c r="AQ22" s="46">
        <f>Índice!$G$51*'Datos Vida'!AQ18</f>
        <v>610046.68684283097</v>
      </c>
    </row>
    <row r="23" spans="2:43">
      <c r="B23" s="47" t="str">
        <f>'Datos Generales'!B19</f>
        <v>5.11.62.00  Participaciones En Empresas Asociadas (Coligadas)</v>
      </c>
      <c r="C23" s="46">
        <f>Índice!$G$51*'Datos Vida'!C19</f>
        <v>0</v>
      </c>
      <c r="D23" s="46">
        <f>Índice!$G$51*'Datos Vida'!D19</f>
        <v>0</v>
      </c>
      <c r="E23" s="46">
        <f>Índice!$G$51*'Datos Vida'!E19</f>
        <v>0</v>
      </c>
      <c r="F23" s="46">
        <f>Índice!$G$51*'Datos Vida'!F19</f>
        <v>0</v>
      </c>
      <c r="G23" s="46">
        <f>Índice!$G$51*'Datos Vida'!G19</f>
        <v>660746.59173672926</v>
      </c>
      <c r="H23" s="46">
        <f>Índice!$G$51*'Datos Vida'!H19</f>
        <v>0</v>
      </c>
      <c r="I23" s="46">
        <f>Índice!$G$51*'Datos Vida'!I19</f>
        <v>0</v>
      </c>
      <c r="J23" s="46">
        <f>Índice!$G$51*'Datos Vida'!J19</f>
        <v>49030.333189554593</v>
      </c>
      <c r="K23" s="46">
        <f>Índice!$G$51*'Datos Vida'!K19</f>
        <v>0</v>
      </c>
      <c r="L23" s="46">
        <f>Índice!$G$51*'Datos Vida'!L19</f>
        <v>0</v>
      </c>
      <c r="M23" s="46">
        <f>Índice!$G$51*'Datos Vida'!M19</f>
        <v>896791.36231535627</v>
      </c>
      <c r="N23" s="46">
        <f>Índice!$G$51*'Datos Vida'!N19</f>
        <v>0</v>
      </c>
      <c r="O23" s="46">
        <f>Índice!$G$51*'Datos Vida'!O19</f>
        <v>0</v>
      </c>
      <c r="P23" s="46">
        <f>Índice!$G$51*'Datos Vida'!P19</f>
        <v>863.77730322936475</v>
      </c>
      <c r="Q23" s="46">
        <f>Índice!$G$51*'Datos Vida'!Q19</f>
        <v>52660.18660594961</v>
      </c>
      <c r="R23" s="46">
        <f>Índice!$G$51*'Datos Vida'!R19</f>
        <v>0</v>
      </c>
      <c r="S23" s="46">
        <f>Índice!$G$51*'Datos Vida'!S19</f>
        <v>0</v>
      </c>
      <c r="T23" s="46">
        <f>Índice!$G$51*'Datos Vida'!T19</f>
        <v>0</v>
      </c>
      <c r="U23" s="46">
        <f>Índice!$G$51*'Datos Vida'!U19</f>
        <v>0</v>
      </c>
      <c r="V23" s="46">
        <f>Índice!$G$51*'Datos Vida'!V19</f>
        <v>0</v>
      </c>
      <c r="W23" s="46">
        <f>Índice!$G$51*'Datos Vida'!W19</f>
        <v>0</v>
      </c>
      <c r="X23" s="46">
        <f>Índice!$G$51*'Datos Vida'!X19</f>
        <v>0</v>
      </c>
      <c r="Y23" s="46">
        <f>Índice!$G$51*'Datos Vida'!Y19</f>
        <v>0</v>
      </c>
      <c r="Z23" s="46">
        <f>Índice!$G$51*'Datos Vida'!Z19</f>
        <v>0</v>
      </c>
      <c r="AA23" s="46">
        <f>Índice!$G$51*'Datos Vida'!AA19</f>
        <v>0</v>
      </c>
      <c r="AB23" s="46">
        <f>Índice!$G$51*'Datos Vida'!AB19</f>
        <v>0</v>
      </c>
      <c r="AC23" s="46">
        <f>Índice!$G$51*'Datos Vida'!AC19</f>
        <v>0</v>
      </c>
      <c r="AD23" s="46">
        <f>Índice!$G$51*'Datos Vida'!AD19</f>
        <v>0</v>
      </c>
      <c r="AE23" s="46">
        <f>Índice!$G$51*'Datos Vida'!AE19</f>
        <v>0</v>
      </c>
      <c r="AF23" s="46">
        <f>Índice!$G$51*'Datos Vida'!AF19</f>
        <v>0</v>
      </c>
      <c r="AG23" s="46">
        <f>Índice!$G$51*'Datos Vida'!AG19</f>
        <v>0</v>
      </c>
      <c r="AH23" s="46">
        <f>Índice!$G$51*'Datos Vida'!AH19</f>
        <v>0</v>
      </c>
      <c r="AI23" s="46">
        <f>Índice!$G$51*'Datos Vida'!AI19</f>
        <v>0</v>
      </c>
      <c r="AJ23" s="46">
        <f>Índice!$G$51*'Datos Vida'!AJ19</f>
        <v>0</v>
      </c>
      <c r="AK23" s="46">
        <f>Índice!$G$51*'Datos Vida'!AK19</f>
        <v>0</v>
      </c>
      <c r="AL23" s="46">
        <f>Índice!$G$51*'Datos Vida'!AL19</f>
        <v>0</v>
      </c>
      <c r="AM23" s="46">
        <f>Índice!$G$51*'Datos Vida'!AM19</f>
        <v>0</v>
      </c>
      <c r="AN23" s="46">
        <f>Índice!$G$51*'Datos Vida'!AN19</f>
        <v>0</v>
      </c>
      <c r="AO23" s="46">
        <f>Índice!$G$51*'Datos Vida'!AO19</f>
        <v>0</v>
      </c>
      <c r="AP23" s="46">
        <f>Índice!$G$51*'Datos Vida'!AP19</f>
        <v>0</v>
      </c>
      <c r="AQ23" s="46">
        <f>Índice!$G$51*'Datos Vida'!AQ19</f>
        <v>1660092.251150819</v>
      </c>
    </row>
    <row r="24" spans="2:43">
      <c r="B24" s="44" t="str">
        <f>'Datos Generales'!B20</f>
        <v xml:space="preserve">5.12.00.00  Total Inversiones Inmobiliarias </v>
      </c>
      <c r="C24" s="43">
        <f>Índice!$G$51*'Datos Vida'!C20</f>
        <v>27.046902510942505</v>
      </c>
      <c r="D24" s="43">
        <f>Índice!$G$51*'Datos Vida'!D20</f>
        <v>29646.542946238533</v>
      </c>
      <c r="E24" s="43">
        <f>Índice!$G$51*'Datos Vida'!E20</f>
        <v>1230.3688985369922</v>
      </c>
      <c r="F24" s="43">
        <f>Índice!$G$51*'Datos Vida'!F20</f>
        <v>515239.02921065467</v>
      </c>
      <c r="G24" s="43">
        <f>Índice!$G$51*'Datos Vida'!G20</f>
        <v>9913806.5156518482</v>
      </c>
      <c r="H24" s="43">
        <f>Índice!$G$51*'Datos Vida'!H20</f>
        <v>7197.3928907305135</v>
      </c>
      <c r="I24" s="43">
        <f>Índice!$G$51*'Datos Vida'!I20</f>
        <v>97504.879049080395</v>
      </c>
      <c r="J24" s="43">
        <f>Índice!$G$51*'Datos Vida'!J20</f>
        <v>5421372.3562978618</v>
      </c>
      <c r="K24" s="43">
        <f>Índice!$G$51*'Datos Vida'!K20</f>
        <v>676.30514562900839</v>
      </c>
      <c r="L24" s="43">
        <f>Índice!$G$51*'Datos Vida'!L20</f>
        <v>1570958.2558460201</v>
      </c>
      <c r="M24" s="43">
        <f>Índice!$G$51*'Datos Vida'!M20</f>
        <v>20668256.305640604</v>
      </c>
      <c r="N24" s="43">
        <f>Índice!$G$51*'Datos Vida'!N20</f>
        <v>6865454.7415164644</v>
      </c>
      <c r="O24" s="43">
        <f>Índice!$G$51*'Datos Vida'!O20</f>
        <v>12113549.083940856</v>
      </c>
      <c r="P24" s="43">
        <f>Índice!$G$51*'Datos Vida'!P20</f>
        <v>3539628.9712984632</v>
      </c>
      <c r="Q24" s="43">
        <f>Índice!$G$51*'Datos Vida'!Q20</f>
        <v>4598303.8675302817</v>
      </c>
      <c r="R24" s="43">
        <f>Índice!$G$51*'Datos Vida'!R20</f>
        <v>855.33619476598233</v>
      </c>
      <c r="S24" s="43">
        <f>Índice!$G$51*'Datos Vida'!S20</f>
        <v>2063.2102021623377</v>
      </c>
      <c r="T24" s="43">
        <f>Índice!$G$51*'Datos Vida'!T20</f>
        <v>2070409.5837959</v>
      </c>
      <c r="U24" s="43">
        <f>Índice!$G$51*'Datos Vida'!U20</f>
        <v>165244.50930201312</v>
      </c>
      <c r="V24" s="43">
        <f>Índice!$G$51*'Datos Vida'!V20</f>
        <v>0</v>
      </c>
      <c r="W24" s="43">
        <f>Índice!$G$51*'Datos Vida'!W20</f>
        <v>68131.589367915658</v>
      </c>
      <c r="X24" s="43">
        <f>Índice!$G$51*'Datos Vida'!X20</f>
        <v>18978661.76169027</v>
      </c>
      <c r="Y24" s="43">
        <f>Índice!$G$51*'Datos Vida'!Y20</f>
        <v>374524.38110323076</v>
      </c>
      <c r="Z24" s="43">
        <f>Índice!$G$51*'Datos Vida'!Z20</f>
        <v>2614701.8034803881</v>
      </c>
      <c r="AA24" s="43">
        <f>Índice!$G$51*'Datos Vida'!AA20</f>
        <v>6617227.0207394939</v>
      </c>
      <c r="AB24" s="43">
        <f>Índice!$G$51*'Datos Vida'!AB20</f>
        <v>13086070.138098301</v>
      </c>
      <c r="AC24" s="43">
        <f>Índice!$G$51*'Datos Vida'!AC20</f>
        <v>3484581.4977973565</v>
      </c>
      <c r="AD24" s="43">
        <f>Índice!$G$51*'Datos Vida'!AD20</f>
        <v>1721.5883779636688</v>
      </c>
      <c r="AE24" s="43">
        <f>Índice!$G$51*'Datos Vida'!AE20</f>
        <v>3800980.4944103067</v>
      </c>
      <c r="AF24" s="43">
        <f>Índice!$G$51*'Datos Vida'!AF20</f>
        <v>2576089.6542946235</v>
      </c>
      <c r="AG24" s="43">
        <f>Índice!$G$51*'Datos Vida'!AG20</f>
        <v>3057.0512865840292</v>
      </c>
      <c r="AH24" s="43">
        <f>Índice!$G$51*'Datos Vida'!AH20</f>
        <v>0</v>
      </c>
      <c r="AI24" s="43">
        <f>Índice!$G$51*'Datos Vida'!AI20</f>
        <v>0</v>
      </c>
      <c r="AJ24" s="43">
        <f>Índice!$G$51*'Datos Vida'!AJ20</f>
        <v>0</v>
      </c>
      <c r="AK24" s="43">
        <f>Índice!$G$51*'Datos Vida'!AK20</f>
        <v>0</v>
      </c>
      <c r="AL24" s="43">
        <f>Índice!$G$51*'Datos Vida'!AL20</f>
        <v>0</v>
      </c>
      <c r="AM24" s="43">
        <f>Índice!$G$51*'Datos Vida'!AM20</f>
        <v>0</v>
      </c>
      <c r="AN24" s="43">
        <f>Índice!$G$51*'Datos Vida'!AN20</f>
        <v>0</v>
      </c>
      <c r="AO24" s="43">
        <f>Índice!$G$51*'Datos Vida'!AO20</f>
        <v>0</v>
      </c>
      <c r="AP24" s="43">
        <f>Índice!$G$51*'Datos Vida'!AP20</f>
        <v>0</v>
      </c>
      <c r="AQ24" s="43">
        <f>Índice!$G$51*'Datos Vida'!AQ20</f>
        <v>119187171.28290705</v>
      </c>
    </row>
    <row r="25" spans="2:43">
      <c r="B25" s="45" t="str">
        <f>'Datos Generales'!B21</f>
        <v>5.12.10.00  Propiedades De Inversión</v>
      </c>
      <c r="C25" s="46">
        <f>Índice!$G$51*'Datos Vida'!C21</f>
        <v>0</v>
      </c>
      <c r="D25" s="46">
        <f>Índice!$G$51*'Datos Vida'!D21</f>
        <v>27309.902701861814</v>
      </c>
      <c r="E25" s="46">
        <f>Índice!$G$51*'Datos Vida'!E21</f>
        <v>0</v>
      </c>
      <c r="F25" s="46">
        <f>Índice!$G$51*'Datos Vida'!F21</f>
        <v>413772.83960656478</v>
      </c>
      <c r="G25" s="46">
        <f>Índice!$G$51*'Datos Vida'!G21</f>
        <v>4246857.5211602235</v>
      </c>
      <c r="H25" s="46">
        <f>Índice!$G$51*'Datos Vida'!H21</f>
        <v>0</v>
      </c>
      <c r="I25" s="46">
        <f>Índice!$G$51*'Datos Vida'!I21</f>
        <v>7547.3232405371191</v>
      </c>
      <c r="J25" s="46">
        <f>Índice!$G$51*'Datos Vida'!J21</f>
        <v>1114356.9112790886</v>
      </c>
      <c r="K25" s="46">
        <f>Índice!$G$51*'Datos Vida'!K21</f>
        <v>0</v>
      </c>
      <c r="L25" s="46">
        <f>Índice!$G$51*'Datos Vida'!L21</f>
        <v>492290.96987010411</v>
      </c>
      <c r="M25" s="46">
        <f>Índice!$G$51*'Datos Vida'!M21</f>
        <v>12233904.61812602</v>
      </c>
      <c r="N25" s="46">
        <f>Índice!$G$51*'Datos Vida'!N21</f>
        <v>2519653.9499084293</v>
      </c>
      <c r="O25" s="46">
        <f>Índice!$G$51*'Datos Vida'!O21</f>
        <v>6891602.6880731992</v>
      </c>
      <c r="P25" s="46">
        <f>Índice!$G$51*'Datos Vida'!P21</f>
        <v>2221697.8030136968</v>
      </c>
      <c r="Q25" s="46">
        <f>Índice!$G$51*'Datos Vida'!Q21</f>
        <v>2367781.7032123939</v>
      </c>
      <c r="R25" s="46">
        <f>Índice!$G$51*'Datos Vida'!R21</f>
        <v>779.45460716583818</v>
      </c>
      <c r="S25" s="46">
        <f>Índice!$G$51*'Datos Vida'!S21</f>
        <v>0</v>
      </c>
      <c r="T25" s="46">
        <f>Índice!$G$51*'Datos Vida'!T21</f>
        <v>2027085.4399275919</v>
      </c>
      <c r="U25" s="46">
        <f>Índice!$G$51*'Datos Vida'!U21</f>
        <v>107793.52960309996</v>
      </c>
      <c r="V25" s="46">
        <f>Índice!$G$51*'Datos Vida'!V21</f>
        <v>0</v>
      </c>
      <c r="W25" s="46">
        <f>Índice!$G$51*'Datos Vida'!W21</f>
        <v>66968.926114226313</v>
      </c>
      <c r="X25" s="46">
        <f>Índice!$G$51*'Datos Vida'!X21</f>
        <v>3024760.4669744945</v>
      </c>
      <c r="Y25" s="46">
        <f>Índice!$G$51*'Datos Vida'!Y21</f>
        <v>0</v>
      </c>
      <c r="Z25" s="46">
        <f>Índice!$G$51*'Datos Vida'!Z21</f>
        <v>828883.57280743308</v>
      </c>
      <c r="AA25" s="46">
        <f>Índice!$G$51*'Datos Vida'!AA21</f>
        <v>741257.00037476746</v>
      </c>
      <c r="AB25" s="46">
        <f>Índice!$G$51*'Datos Vida'!AB21</f>
        <v>408560.60981042415</v>
      </c>
      <c r="AC25" s="46">
        <f>Índice!$G$51*'Datos Vida'!AC21</f>
        <v>2339921.4932718617</v>
      </c>
      <c r="AD25" s="46">
        <f>Índice!$G$51*'Datos Vida'!AD21</f>
        <v>0</v>
      </c>
      <c r="AE25" s="46">
        <f>Índice!$G$51*'Datos Vida'!AE21</f>
        <v>1803793.1954943042</v>
      </c>
      <c r="AF25" s="46">
        <f>Índice!$G$51*'Datos Vida'!AF21</f>
        <v>2538773.0163837052</v>
      </c>
      <c r="AG25" s="46">
        <f>Índice!$G$51*'Datos Vida'!AG21</f>
        <v>0</v>
      </c>
      <c r="AH25" s="46">
        <f>Índice!$G$51*'Datos Vida'!AH21</f>
        <v>0</v>
      </c>
      <c r="AI25" s="46">
        <f>Índice!$G$51*'Datos Vida'!AI21</f>
        <v>0</v>
      </c>
      <c r="AJ25" s="46">
        <f>Índice!$G$51*'Datos Vida'!AJ21</f>
        <v>0</v>
      </c>
      <c r="AK25" s="46">
        <f>Índice!$G$51*'Datos Vida'!AK21</f>
        <v>0</v>
      </c>
      <c r="AL25" s="46">
        <f>Índice!$G$51*'Datos Vida'!AL21</f>
        <v>0</v>
      </c>
      <c r="AM25" s="46">
        <f>Índice!$G$51*'Datos Vida'!AM21</f>
        <v>0</v>
      </c>
      <c r="AN25" s="46">
        <f>Índice!$G$51*'Datos Vida'!AN21</f>
        <v>0</v>
      </c>
      <c r="AO25" s="46">
        <f>Índice!$G$51*'Datos Vida'!AO21</f>
        <v>0</v>
      </c>
      <c r="AP25" s="46">
        <f>Índice!$G$51*'Datos Vida'!AP21</f>
        <v>0</v>
      </c>
      <c r="AQ25" s="46">
        <f>Índice!$G$51*'Datos Vida'!AQ21</f>
        <v>46425352.935561195</v>
      </c>
    </row>
    <row r="26" spans="2:43">
      <c r="B26" s="45" t="str">
        <f>'Datos Generales'!B22</f>
        <v>5.12.20.00  Cuentas Por Cobrar Leasing</v>
      </c>
      <c r="C26" s="46">
        <f>Índice!$G$51*'Datos Vida'!C22</f>
        <v>0</v>
      </c>
      <c r="D26" s="46">
        <f>Índice!$G$51*'Datos Vida'!D22</f>
        <v>0</v>
      </c>
      <c r="E26" s="46">
        <f>Índice!$G$51*'Datos Vida'!E22</f>
        <v>0</v>
      </c>
      <c r="F26" s="46">
        <f>Índice!$G$51*'Datos Vida'!F22</f>
        <v>6875.437523422971</v>
      </c>
      <c r="G26" s="46">
        <f>Índice!$G$51*'Datos Vida'!G22</f>
        <v>5246926.641022196</v>
      </c>
      <c r="H26" s="46">
        <f>Índice!$G$51*'Datos Vida'!H22</f>
        <v>0</v>
      </c>
      <c r="I26" s="46">
        <f>Índice!$G$51*'Datos Vida'!I22</f>
        <v>0</v>
      </c>
      <c r="J26" s="46">
        <f>Índice!$G$51*'Datos Vida'!J22</f>
        <v>3532082.8413036251</v>
      </c>
      <c r="K26" s="46">
        <f>Índice!$G$51*'Datos Vida'!K22</f>
        <v>0</v>
      </c>
      <c r="L26" s="46">
        <f>Índice!$G$51*'Datos Vida'!L22</f>
        <v>1078579.5603198959</v>
      </c>
      <c r="M26" s="46">
        <f>Índice!$G$51*'Datos Vida'!M22</f>
        <v>7658874.0356806973</v>
      </c>
      <c r="N26" s="46">
        <f>Índice!$G$51*'Datos Vida'!N22</f>
        <v>4342846.4920344222</v>
      </c>
      <c r="O26" s="46">
        <f>Índice!$G$51*'Datos Vida'!O22</f>
        <v>5161403.9375340296</v>
      </c>
      <c r="P26" s="46">
        <f>Índice!$G$51*'Datos Vida'!P22</f>
        <v>1231801.102735803</v>
      </c>
      <c r="Q26" s="46">
        <f>Índice!$G$51*'Datos Vida'!Q22</f>
        <v>1934426.9503821922</v>
      </c>
      <c r="R26" s="46">
        <f>Índice!$G$51*'Datos Vida'!R22</f>
        <v>0</v>
      </c>
      <c r="S26" s="46">
        <f>Índice!$G$51*'Datos Vida'!S22</f>
        <v>0</v>
      </c>
      <c r="T26" s="46">
        <f>Índice!$G$51*'Datos Vida'!T22</f>
        <v>0</v>
      </c>
      <c r="U26" s="46">
        <f>Índice!$G$51*'Datos Vida'!U22</f>
        <v>0</v>
      </c>
      <c r="V26" s="46">
        <f>Índice!$G$51*'Datos Vida'!V22</f>
        <v>0</v>
      </c>
      <c r="W26" s="46">
        <f>Índice!$G$51*'Datos Vida'!W22</f>
        <v>0</v>
      </c>
      <c r="X26" s="46">
        <f>Índice!$G$51*'Datos Vida'!X22</f>
        <v>15306099.474264784</v>
      </c>
      <c r="Y26" s="46">
        <f>Índice!$G$51*'Datos Vida'!Y22</f>
        <v>0</v>
      </c>
      <c r="Z26" s="46">
        <f>Índice!$G$51*'Datos Vida'!Z22</f>
        <v>1688471.6113589918</v>
      </c>
      <c r="AA26" s="46">
        <f>Índice!$G$51*'Datos Vida'!AA22</f>
        <v>5859917.6395301968</v>
      </c>
      <c r="AB26" s="46">
        <f>Índice!$G$51*'Datos Vida'!AB22</f>
        <v>12622468.904900968</v>
      </c>
      <c r="AC26" s="46">
        <f>Índice!$G$51*'Datos Vida'!AC22</f>
        <v>1144475.9353278507</v>
      </c>
      <c r="AD26" s="46">
        <f>Índice!$G$51*'Datos Vida'!AD22</f>
        <v>0</v>
      </c>
      <c r="AE26" s="46">
        <f>Índice!$G$51*'Datos Vida'!AE22</f>
        <v>1895409.4512130446</v>
      </c>
      <c r="AF26" s="46">
        <f>Índice!$G$51*'Datos Vida'!AF22</f>
        <v>0</v>
      </c>
      <c r="AG26" s="46">
        <f>Índice!$G$51*'Datos Vida'!AG22</f>
        <v>0</v>
      </c>
      <c r="AH26" s="46">
        <f>Índice!$G$51*'Datos Vida'!AH22</f>
        <v>0</v>
      </c>
      <c r="AI26" s="46">
        <f>Índice!$G$51*'Datos Vida'!AI22</f>
        <v>0</v>
      </c>
      <c r="AJ26" s="46">
        <f>Índice!$G$51*'Datos Vida'!AJ22</f>
        <v>0</v>
      </c>
      <c r="AK26" s="46">
        <f>Índice!$G$51*'Datos Vida'!AK22</f>
        <v>0</v>
      </c>
      <c r="AL26" s="46">
        <f>Índice!$G$51*'Datos Vida'!AL22</f>
        <v>0</v>
      </c>
      <c r="AM26" s="46">
        <f>Índice!$G$51*'Datos Vida'!AM22</f>
        <v>0</v>
      </c>
      <c r="AN26" s="46">
        <f>Índice!$G$51*'Datos Vida'!AN22</f>
        <v>0</v>
      </c>
      <c r="AO26" s="46">
        <f>Índice!$G$51*'Datos Vida'!AO22</f>
        <v>0</v>
      </c>
      <c r="AP26" s="46">
        <f>Índice!$G$51*'Datos Vida'!AP22</f>
        <v>0</v>
      </c>
      <c r="AQ26" s="46">
        <f>Índice!$G$51*'Datos Vida'!AQ22</f>
        <v>68710660.015132114</v>
      </c>
    </row>
    <row r="27" spans="2:43">
      <c r="B27" s="45" t="str">
        <f>'Datos Generales'!B23</f>
        <v>5.12.30.00  Propiedades, Muebles Y Equipos De Uso Propio</v>
      </c>
      <c r="C27" s="46">
        <f>Índice!$G$51*'Datos Vida'!C23</f>
        <v>27.046902510942505</v>
      </c>
      <c r="D27" s="46">
        <f>Índice!$G$51*'Datos Vida'!D23</f>
        <v>2336.6402443767192</v>
      </c>
      <c r="E27" s="46">
        <f>Índice!$G$51*'Datos Vida'!E23</f>
        <v>1230.3688985369922</v>
      </c>
      <c r="F27" s="46">
        <f>Índice!$G$51*'Datos Vida'!F23</f>
        <v>94590.752080666934</v>
      </c>
      <c r="G27" s="46">
        <f>Índice!$G$51*'Datos Vida'!G23</f>
        <v>420022.35346942814</v>
      </c>
      <c r="H27" s="46">
        <f>Índice!$G$51*'Datos Vida'!H23</f>
        <v>7197.3928907305135</v>
      </c>
      <c r="I27" s="46">
        <f>Índice!$G$51*'Datos Vida'!I23</f>
        <v>89957.555808543286</v>
      </c>
      <c r="J27" s="46">
        <f>Índice!$G$51*'Datos Vida'!J23</f>
        <v>774932.60371514841</v>
      </c>
      <c r="K27" s="46">
        <f>Índice!$G$51*'Datos Vida'!K23</f>
        <v>676.30514562900839</v>
      </c>
      <c r="L27" s="46">
        <f>Índice!$G$51*'Datos Vida'!L23</f>
        <v>87.725656019968739</v>
      </c>
      <c r="M27" s="46">
        <f>Índice!$G$51*'Datos Vida'!M23</f>
        <v>775477.65183388605</v>
      </c>
      <c r="N27" s="46">
        <f>Índice!$G$51*'Datos Vida'!N23</f>
        <v>2954.2995736135367</v>
      </c>
      <c r="O27" s="46">
        <f>Índice!$G$51*'Datos Vida'!O23</f>
        <v>60542.458333627961</v>
      </c>
      <c r="P27" s="46">
        <f>Índice!$G$51*'Datos Vida'!P23</f>
        <v>86130.065548963728</v>
      </c>
      <c r="Q27" s="46">
        <f>Índice!$G$51*'Datos Vida'!Q23</f>
        <v>296095.21393569553</v>
      </c>
      <c r="R27" s="46">
        <f>Índice!$G$51*'Datos Vida'!R23</f>
        <v>75.881587600144243</v>
      </c>
      <c r="S27" s="46">
        <f>Índice!$G$51*'Datos Vida'!S23</f>
        <v>2063.2102021623377</v>
      </c>
      <c r="T27" s="46">
        <f>Índice!$G$51*'Datos Vida'!T23</f>
        <v>43324.188062593246</v>
      </c>
      <c r="U27" s="46">
        <f>Índice!$G$51*'Datos Vida'!U23</f>
        <v>57450.979698913172</v>
      </c>
      <c r="V27" s="46">
        <f>Índice!$G$51*'Datos Vida'!V23</f>
        <v>0</v>
      </c>
      <c r="W27" s="46">
        <f>Índice!$G$51*'Datos Vida'!W23</f>
        <v>1162.6632536893389</v>
      </c>
      <c r="X27" s="46">
        <f>Índice!$G$51*'Datos Vida'!X23</f>
        <v>647801.82045099384</v>
      </c>
      <c r="Y27" s="46">
        <f>Índice!$G$51*'Datos Vida'!Y23</f>
        <v>374524.38110323076</v>
      </c>
      <c r="Z27" s="46">
        <f>Índice!$G$51*'Datos Vida'!Z23</f>
        <v>97346.619313963267</v>
      </c>
      <c r="AA27" s="46">
        <f>Índice!$G$51*'Datos Vida'!AA23</f>
        <v>16052.336640244375</v>
      </c>
      <c r="AB27" s="46">
        <f>Índice!$G$51*'Datos Vida'!AB23</f>
        <v>55040.623386908592</v>
      </c>
      <c r="AC27" s="46">
        <f>Índice!$G$51*'Datos Vida'!AC23</f>
        <v>184.06919764391426</v>
      </c>
      <c r="AD27" s="46">
        <f>Índice!$G$51*'Datos Vida'!AD23</f>
        <v>1721.5883779636688</v>
      </c>
      <c r="AE27" s="46">
        <f>Índice!$G$51*'Datos Vida'!AE23</f>
        <v>101777.84770295784</v>
      </c>
      <c r="AF27" s="46">
        <f>Índice!$G$51*'Datos Vida'!AF23</f>
        <v>37316.637910918464</v>
      </c>
      <c r="AG27" s="46">
        <f>Índice!$G$51*'Datos Vida'!AG23</f>
        <v>3057.0512865840292</v>
      </c>
      <c r="AH27" s="46">
        <f>Índice!$G$51*'Datos Vida'!AH23</f>
        <v>0</v>
      </c>
      <c r="AI27" s="46">
        <f>Índice!$G$51*'Datos Vida'!AI23</f>
        <v>0</v>
      </c>
      <c r="AJ27" s="46">
        <f>Índice!$G$51*'Datos Vida'!AJ23</f>
        <v>0</v>
      </c>
      <c r="AK27" s="46">
        <f>Índice!$G$51*'Datos Vida'!AK23</f>
        <v>0</v>
      </c>
      <c r="AL27" s="46">
        <f>Índice!$G$51*'Datos Vida'!AL23</f>
        <v>0</v>
      </c>
      <c r="AM27" s="46">
        <f>Índice!$G$51*'Datos Vida'!AM23</f>
        <v>0</v>
      </c>
      <c r="AN27" s="46">
        <f>Índice!$G$51*'Datos Vida'!AN23</f>
        <v>0</v>
      </c>
      <c r="AO27" s="46">
        <f>Índice!$G$51*'Datos Vida'!AO23</f>
        <v>0</v>
      </c>
      <c r="AP27" s="46">
        <f>Índice!$G$51*'Datos Vida'!AP23</f>
        <v>0</v>
      </c>
      <c r="AQ27" s="46">
        <f>Índice!$G$51*'Datos Vida'!AQ23</f>
        <v>4051158.3322137445</v>
      </c>
    </row>
    <row r="28" spans="2:43">
      <c r="B28" s="47" t="str">
        <f>'Datos Generales'!B24</f>
        <v>5.12.31.00  Propiedades De Uso Propio</v>
      </c>
      <c r="C28" s="46">
        <f>Índice!$G$51*'Datos Vida'!C24</f>
        <v>0</v>
      </c>
      <c r="D28" s="46">
        <f>Índice!$G$51*'Datos Vida'!D24</f>
        <v>0</v>
      </c>
      <c r="E28" s="46">
        <f>Índice!$G$51*'Datos Vida'!E24</f>
        <v>0</v>
      </c>
      <c r="F28" s="46">
        <f>Índice!$G$51*'Datos Vida'!F24</f>
        <v>87020.226840426811</v>
      </c>
      <c r="G28" s="46">
        <f>Índice!$G$51*'Datos Vida'!G24</f>
        <v>395474.6377836389</v>
      </c>
      <c r="H28" s="46">
        <f>Índice!$G$51*'Datos Vida'!H24</f>
        <v>0</v>
      </c>
      <c r="I28" s="46">
        <f>Índice!$G$51*'Datos Vida'!I24</f>
        <v>85923.987597315805</v>
      </c>
      <c r="J28" s="46">
        <f>Índice!$G$51*'Datos Vida'!J24</f>
        <v>709975.35726660106</v>
      </c>
      <c r="K28" s="46">
        <f>Índice!$G$51*'Datos Vida'!K24</f>
        <v>0</v>
      </c>
      <c r="L28" s="46">
        <f>Índice!$G$51*'Datos Vida'!L24</f>
        <v>0</v>
      </c>
      <c r="M28" s="46">
        <f>Índice!$G$51*'Datos Vida'!M24</f>
        <v>636191.80496531632</v>
      </c>
      <c r="N28" s="46">
        <f>Índice!$G$51*'Datos Vida'!N24</f>
        <v>0</v>
      </c>
      <c r="O28" s="46">
        <f>Índice!$G$51*'Datos Vida'!O24</f>
        <v>1159.8790137249771</v>
      </c>
      <c r="P28" s="46">
        <f>Índice!$G$51*'Datos Vida'!P24</f>
        <v>53753.641609096245</v>
      </c>
      <c r="Q28" s="46">
        <f>Índice!$G$51*'Datos Vida'!Q24</f>
        <v>204086.68974197606</v>
      </c>
      <c r="R28" s="46">
        <f>Índice!$G$51*'Datos Vida'!R24</f>
        <v>0</v>
      </c>
      <c r="S28" s="46">
        <f>Índice!$G$51*'Datos Vida'!S24</f>
        <v>1124.8771398872868</v>
      </c>
      <c r="T28" s="46">
        <f>Índice!$G$51*'Datos Vida'!T24</f>
        <v>40138.3546290862</v>
      </c>
      <c r="U28" s="46">
        <f>Índice!$G$51*'Datos Vida'!U24</f>
        <v>49669.073192807293</v>
      </c>
      <c r="V28" s="46">
        <f>Índice!$G$51*'Datos Vida'!V24</f>
        <v>0</v>
      </c>
      <c r="W28" s="46">
        <f>Índice!$G$51*'Datos Vida'!W24</f>
        <v>0</v>
      </c>
      <c r="X28" s="46">
        <f>Índice!$G$51*'Datos Vida'!X24</f>
        <v>586967.1495039633</v>
      </c>
      <c r="Y28" s="46">
        <f>Índice!$G$51*'Datos Vida'!Y24</f>
        <v>300273.16487650346</v>
      </c>
      <c r="Z28" s="46">
        <f>Índice!$G$51*'Datos Vida'!Z24</f>
        <v>89468.634431944331</v>
      </c>
      <c r="AA28" s="46">
        <f>Índice!$G$51*'Datos Vida'!AA24</f>
        <v>0</v>
      </c>
      <c r="AB28" s="46">
        <f>Índice!$G$51*'Datos Vida'!AB24</f>
        <v>42775.339235332802</v>
      </c>
      <c r="AC28" s="46">
        <f>Índice!$G$51*'Datos Vida'!AC24</f>
        <v>0</v>
      </c>
      <c r="AD28" s="46">
        <f>Índice!$G$51*'Datos Vida'!AD24</f>
        <v>0</v>
      </c>
      <c r="AE28" s="46">
        <f>Índice!$G$51*'Datos Vida'!AE24</f>
        <v>69557.120229668857</v>
      </c>
      <c r="AF28" s="46">
        <f>Índice!$G$51*'Datos Vida'!AF24</f>
        <v>24040.895623705106</v>
      </c>
      <c r="AG28" s="46">
        <f>Índice!$G$51*'Datos Vida'!AG24</f>
        <v>0</v>
      </c>
      <c r="AH28" s="46">
        <f>Índice!$G$51*'Datos Vida'!AH24</f>
        <v>0</v>
      </c>
      <c r="AI28" s="46">
        <f>Índice!$G$51*'Datos Vida'!AI24</f>
        <v>0</v>
      </c>
      <c r="AJ28" s="46">
        <f>Índice!$G$51*'Datos Vida'!AJ24</f>
        <v>0</v>
      </c>
      <c r="AK28" s="46">
        <f>Índice!$G$51*'Datos Vida'!AK24</f>
        <v>0</v>
      </c>
      <c r="AL28" s="46">
        <f>Índice!$G$51*'Datos Vida'!AL24</f>
        <v>0</v>
      </c>
      <c r="AM28" s="46">
        <f>Índice!$G$51*'Datos Vida'!AM24</f>
        <v>0</v>
      </c>
      <c r="AN28" s="46">
        <f>Índice!$G$51*'Datos Vida'!AN24</f>
        <v>0</v>
      </c>
      <c r="AO28" s="46">
        <f>Índice!$G$51*'Datos Vida'!AO24</f>
        <v>0</v>
      </c>
      <c r="AP28" s="46">
        <f>Índice!$G$51*'Datos Vida'!AP24</f>
        <v>0</v>
      </c>
      <c r="AQ28" s="46">
        <f>Índice!$G$51*'Datos Vida'!AQ24</f>
        <v>3377600.8336809948</v>
      </c>
    </row>
    <row r="29" spans="2:43">
      <c r="B29" s="47" t="str">
        <f>'Datos Generales'!B25</f>
        <v>5.12.32.00  Muebles Y Equipos De Uso Propio</v>
      </c>
      <c r="C29" s="46">
        <f>Índice!$G$51*'Datos Vida'!C25</f>
        <v>27.046902510942505</v>
      </c>
      <c r="D29" s="46">
        <f>Índice!$G$51*'Datos Vida'!D25</f>
        <v>2336.6402443767192</v>
      </c>
      <c r="E29" s="46">
        <f>Índice!$G$51*'Datos Vida'!E25</f>
        <v>1230.3688985369922</v>
      </c>
      <c r="F29" s="46">
        <f>Índice!$G$51*'Datos Vida'!F25</f>
        <v>7570.5252402401338</v>
      </c>
      <c r="G29" s="46">
        <f>Índice!$G$51*'Datos Vida'!G25</f>
        <v>24547.715685789237</v>
      </c>
      <c r="H29" s="46">
        <f>Índice!$G$51*'Datos Vida'!H25</f>
        <v>7197.3928907305135</v>
      </c>
      <c r="I29" s="46">
        <f>Índice!$G$51*'Datos Vida'!I25</f>
        <v>4033.5682112274694</v>
      </c>
      <c r="J29" s="46">
        <f>Índice!$G$51*'Datos Vida'!J25</f>
        <v>64957.246448547245</v>
      </c>
      <c r="K29" s="46">
        <f>Índice!$G$51*'Datos Vida'!K25</f>
        <v>676.30514562900839</v>
      </c>
      <c r="L29" s="46">
        <f>Índice!$G$51*'Datos Vida'!L25</f>
        <v>87.725656019968739</v>
      </c>
      <c r="M29" s="46">
        <f>Índice!$G$51*'Datos Vida'!M25</f>
        <v>139285.84686856973</v>
      </c>
      <c r="N29" s="46">
        <f>Índice!$G$51*'Datos Vida'!N25</f>
        <v>2954.2995736135367</v>
      </c>
      <c r="O29" s="46">
        <f>Índice!$G$51*'Datos Vida'!O25</f>
        <v>59382.579319902979</v>
      </c>
      <c r="P29" s="46">
        <f>Índice!$G$51*'Datos Vida'!P25</f>
        <v>32376.423939867487</v>
      </c>
      <c r="Q29" s="46">
        <f>Índice!$G$51*'Datos Vida'!Q25</f>
        <v>92008.524193719451</v>
      </c>
      <c r="R29" s="46">
        <f>Índice!$G$51*'Datos Vida'!R25</f>
        <v>75.881587600144243</v>
      </c>
      <c r="S29" s="46">
        <f>Índice!$G$51*'Datos Vida'!S25</f>
        <v>938.33306227505102</v>
      </c>
      <c r="T29" s="46">
        <f>Índice!$G$51*'Datos Vida'!T25</f>
        <v>3185.7892392218978</v>
      </c>
      <c r="U29" s="46">
        <f>Índice!$G$51*'Datos Vida'!U25</f>
        <v>7781.9065061058818</v>
      </c>
      <c r="V29" s="46">
        <f>Índice!$G$51*'Datos Vida'!V25</f>
        <v>0</v>
      </c>
      <c r="W29" s="46">
        <f>Índice!$G$51*'Datos Vida'!W25</f>
        <v>1162.6632536893389</v>
      </c>
      <c r="X29" s="46">
        <f>Índice!$G$51*'Datos Vida'!X25</f>
        <v>60834.670947030492</v>
      </c>
      <c r="Y29" s="46">
        <f>Índice!$G$51*'Datos Vida'!Y25</f>
        <v>74251.21622672728</v>
      </c>
      <c r="Z29" s="46">
        <f>Índice!$G$51*'Datos Vida'!Z25</f>
        <v>7878.0290763040848</v>
      </c>
      <c r="AA29" s="46">
        <f>Índice!$G$51*'Datos Vida'!AA25</f>
        <v>16052.336640244375</v>
      </c>
      <c r="AB29" s="46">
        <f>Índice!$G$51*'Datos Vida'!AB25</f>
        <v>12265.28415157579</v>
      </c>
      <c r="AC29" s="46">
        <f>Índice!$G$51*'Datos Vida'!AC25</f>
        <v>184.06919764391426</v>
      </c>
      <c r="AD29" s="46">
        <f>Índice!$G$51*'Datos Vida'!AD25</f>
        <v>1721.5883779636688</v>
      </c>
      <c r="AE29" s="46">
        <f>Índice!$G$51*'Datos Vida'!AE25</f>
        <v>32220.727473288971</v>
      </c>
      <c r="AF29" s="46">
        <f>Índice!$G$51*'Datos Vida'!AF25</f>
        <v>13275.698092928207</v>
      </c>
      <c r="AG29" s="46">
        <f>Índice!$G$51*'Datos Vida'!AG25</f>
        <v>3057.0512865840292</v>
      </c>
      <c r="AH29" s="46">
        <f>Índice!$G$51*'Datos Vida'!AH25</f>
        <v>0</v>
      </c>
      <c r="AI29" s="46">
        <f>Índice!$G$51*'Datos Vida'!AI25</f>
        <v>0</v>
      </c>
      <c r="AJ29" s="46">
        <f>Índice!$G$51*'Datos Vida'!AJ25</f>
        <v>0</v>
      </c>
      <c r="AK29" s="46">
        <f>Índice!$G$51*'Datos Vida'!AK25</f>
        <v>0</v>
      </c>
      <c r="AL29" s="46">
        <f>Índice!$G$51*'Datos Vida'!AL25</f>
        <v>0</v>
      </c>
      <c r="AM29" s="46">
        <f>Índice!$G$51*'Datos Vida'!AM25</f>
        <v>0</v>
      </c>
      <c r="AN29" s="46">
        <f>Índice!$G$51*'Datos Vida'!AN25</f>
        <v>0</v>
      </c>
      <c r="AO29" s="46">
        <f>Índice!$G$51*'Datos Vida'!AO25</f>
        <v>0</v>
      </c>
      <c r="AP29" s="46">
        <f>Índice!$G$51*'Datos Vida'!AP25</f>
        <v>0</v>
      </c>
      <c r="AQ29" s="46">
        <f>Índice!$G$51*'Datos Vida'!AQ25</f>
        <v>673557.45433846454</v>
      </c>
    </row>
    <row r="30" spans="2:43">
      <c r="B30" s="44" t="str">
        <f>'Datos Generales'!B26</f>
        <v xml:space="preserve">5.13.00.00  Activos No Corrientes Mantenidos Para La Venta </v>
      </c>
      <c r="C30" s="43">
        <f>Índice!$G$51*'Datos Vida'!C26</f>
        <v>0</v>
      </c>
      <c r="D30" s="43">
        <f>Índice!$G$51*'Datos Vida'!D26</f>
        <v>0</v>
      </c>
      <c r="E30" s="43">
        <f>Índice!$G$51*'Datos Vida'!E26</f>
        <v>0</v>
      </c>
      <c r="F30" s="43">
        <f>Índice!$G$51*'Datos Vida'!F26</f>
        <v>0</v>
      </c>
      <c r="G30" s="43">
        <f>Índice!$G$51*'Datos Vida'!G26</f>
        <v>0</v>
      </c>
      <c r="H30" s="43">
        <f>Índice!$G$51*'Datos Vida'!H26</f>
        <v>0</v>
      </c>
      <c r="I30" s="43">
        <f>Índice!$G$51*'Datos Vida'!I26</f>
        <v>0</v>
      </c>
      <c r="J30" s="43">
        <f>Índice!$G$51*'Datos Vida'!J26</f>
        <v>0</v>
      </c>
      <c r="K30" s="43">
        <f>Índice!$G$51*'Datos Vida'!K26</f>
        <v>0</v>
      </c>
      <c r="L30" s="43">
        <f>Índice!$G$51*'Datos Vida'!L26</f>
        <v>0</v>
      </c>
      <c r="M30" s="43">
        <f>Índice!$G$51*'Datos Vida'!M26</f>
        <v>0</v>
      </c>
      <c r="N30" s="43">
        <f>Índice!$G$51*'Datos Vida'!N26</f>
        <v>0</v>
      </c>
      <c r="O30" s="43">
        <f>Índice!$G$51*'Datos Vida'!O26</f>
        <v>0</v>
      </c>
      <c r="P30" s="43">
        <f>Índice!$G$51*'Datos Vida'!P26</f>
        <v>0</v>
      </c>
      <c r="Q30" s="43">
        <f>Índice!$G$51*'Datos Vida'!Q26</f>
        <v>0</v>
      </c>
      <c r="R30" s="43">
        <f>Índice!$G$51*'Datos Vida'!R26</f>
        <v>0</v>
      </c>
      <c r="S30" s="43">
        <f>Índice!$G$51*'Datos Vida'!S26</f>
        <v>0</v>
      </c>
      <c r="T30" s="43">
        <f>Índice!$G$51*'Datos Vida'!T26</f>
        <v>0</v>
      </c>
      <c r="U30" s="43">
        <f>Índice!$G$51*'Datos Vida'!U26</f>
        <v>0</v>
      </c>
      <c r="V30" s="43">
        <f>Índice!$G$51*'Datos Vida'!V26</f>
        <v>0</v>
      </c>
      <c r="W30" s="43">
        <f>Índice!$G$51*'Datos Vida'!W26</f>
        <v>0</v>
      </c>
      <c r="X30" s="43">
        <f>Índice!$G$51*'Datos Vida'!X26</f>
        <v>0</v>
      </c>
      <c r="Y30" s="43">
        <f>Índice!$G$51*'Datos Vida'!Y26</f>
        <v>0</v>
      </c>
      <c r="Z30" s="43">
        <f>Índice!$G$51*'Datos Vida'!Z26</f>
        <v>0</v>
      </c>
      <c r="AA30" s="43">
        <f>Índice!$G$51*'Datos Vida'!AA26</f>
        <v>0</v>
      </c>
      <c r="AB30" s="43">
        <f>Índice!$G$51*'Datos Vida'!AB26</f>
        <v>0</v>
      </c>
      <c r="AC30" s="43">
        <f>Índice!$G$51*'Datos Vida'!AC26</f>
        <v>0</v>
      </c>
      <c r="AD30" s="43">
        <f>Índice!$G$51*'Datos Vida'!AD26</f>
        <v>0</v>
      </c>
      <c r="AE30" s="43">
        <f>Índice!$G$51*'Datos Vida'!AE26</f>
        <v>0</v>
      </c>
      <c r="AF30" s="43">
        <f>Índice!$G$51*'Datos Vida'!AF26</f>
        <v>0</v>
      </c>
      <c r="AG30" s="43">
        <f>Índice!$G$51*'Datos Vida'!AG26</f>
        <v>0</v>
      </c>
      <c r="AH30" s="43">
        <f>Índice!$G$51*'Datos Vida'!AH26</f>
        <v>0</v>
      </c>
      <c r="AI30" s="43">
        <f>Índice!$G$51*'Datos Vida'!AI26</f>
        <v>0</v>
      </c>
      <c r="AJ30" s="43">
        <f>Índice!$G$51*'Datos Vida'!AJ26</f>
        <v>0</v>
      </c>
      <c r="AK30" s="43">
        <f>Índice!$G$51*'Datos Vida'!AK26</f>
        <v>0</v>
      </c>
      <c r="AL30" s="43">
        <f>Índice!$G$51*'Datos Vida'!AL26</f>
        <v>0</v>
      </c>
      <c r="AM30" s="43">
        <f>Índice!$G$51*'Datos Vida'!AM26</f>
        <v>0</v>
      </c>
      <c r="AN30" s="43">
        <f>Índice!$G$51*'Datos Vida'!AN26</f>
        <v>0</v>
      </c>
      <c r="AO30" s="43">
        <f>Índice!$G$51*'Datos Vida'!AO26</f>
        <v>0</v>
      </c>
      <c r="AP30" s="43">
        <f>Índice!$G$51*'Datos Vida'!AP26</f>
        <v>0</v>
      </c>
      <c r="AQ30" s="43">
        <f>Índice!$G$51*'Datos Vida'!AQ26</f>
        <v>0</v>
      </c>
    </row>
    <row r="31" spans="2:43">
      <c r="B31" s="44" t="str">
        <f>'Datos Generales'!B27</f>
        <v xml:space="preserve">5.14.00.00  Total Cuentas De Seguros </v>
      </c>
      <c r="C31" s="43">
        <f>Índice!$G$51*'Datos Vida'!C27</f>
        <v>478768.40250033583</v>
      </c>
      <c r="D31" s="43">
        <f>Índice!$G$51*'Datos Vida'!D27</f>
        <v>735336.3361876948</v>
      </c>
      <c r="E31" s="43">
        <f>Índice!$G$51*'Datos Vida'!E27</f>
        <v>909497.08671272302</v>
      </c>
      <c r="F31" s="43">
        <f>Índice!$G$51*'Datos Vida'!F27</f>
        <v>384726.63182978483</v>
      </c>
      <c r="G31" s="43">
        <f>Índice!$G$51*'Datos Vida'!G27</f>
        <v>837839.36791565607</v>
      </c>
      <c r="H31" s="43">
        <f>Índice!$G$51*'Datos Vida'!H27</f>
        <v>1257654.7153534482</v>
      </c>
      <c r="I31" s="43">
        <f>Índice!$G$51*'Datos Vida'!I27</f>
        <v>303047.37273813644</v>
      </c>
      <c r="J31" s="43">
        <f>Índice!$G$51*'Datos Vida'!J27</f>
        <v>1392558.3452952532</v>
      </c>
      <c r="K31" s="43">
        <f>Índice!$G$51*'Datos Vida'!K27</f>
        <v>17864.788468473565</v>
      </c>
      <c r="L31" s="43">
        <f>Índice!$G$51*'Datos Vida'!L27</f>
        <v>34700.292035836261</v>
      </c>
      <c r="M31" s="43">
        <f>Índice!$G$51*'Datos Vida'!M27</f>
        <v>302075.8497677148</v>
      </c>
      <c r="N31" s="43">
        <f>Índice!$G$51*'Datos Vida'!N27</f>
        <v>0</v>
      </c>
      <c r="O31" s="43">
        <f>Índice!$G$51*'Datos Vida'!O27</f>
        <v>1971271.6817162938</v>
      </c>
      <c r="P31" s="43">
        <f>Índice!$G$51*'Datos Vida'!P27</f>
        <v>895733.92565460573</v>
      </c>
      <c r="Q31" s="43">
        <f>Índice!$G$51*'Datos Vida'!Q27</f>
        <v>638513.10979274649</v>
      </c>
      <c r="R31" s="43">
        <f>Índice!$G$51*'Datos Vida'!R27</f>
        <v>4648.8852433514112</v>
      </c>
      <c r="S31" s="43">
        <f>Índice!$G$51*'Datos Vida'!S27</f>
        <v>151263.86816667963</v>
      </c>
      <c r="T31" s="43">
        <f>Índice!$G$51*'Datos Vida'!T27</f>
        <v>0</v>
      </c>
      <c r="U31" s="43">
        <f>Índice!$G$51*'Datos Vida'!U27</f>
        <v>6034.2434999045399</v>
      </c>
      <c r="V31" s="43">
        <f>Índice!$G$51*'Datos Vida'!V27</f>
        <v>0</v>
      </c>
      <c r="W31" s="43">
        <f>Índice!$G$51*'Datos Vida'!W27</f>
        <v>118335.67857673188</v>
      </c>
      <c r="X31" s="43">
        <f>Índice!$G$51*'Datos Vida'!X27</f>
        <v>1705292.7517836813</v>
      </c>
      <c r="Y31" s="43">
        <f>Índice!$G$51*'Datos Vida'!Y27</f>
        <v>60820.617164353243</v>
      </c>
      <c r="Z31" s="43">
        <f>Índice!$G$51*'Datos Vida'!Z27</f>
        <v>511431.51476796228</v>
      </c>
      <c r="AA31" s="43">
        <f>Índice!$G$51*'Datos Vida'!AA27</f>
        <v>39193.038869757671</v>
      </c>
      <c r="AB31" s="43">
        <f>Índice!$G$51*'Datos Vida'!AB27</f>
        <v>661503.81661846535</v>
      </c>
      <c r="AC31" s="43">
        <f>Índice!$G$51*'Datos Vida'!AC27</f>
        <v>622633.21925315191</v>
      </c>
      <c r="AD31" s="43">
        <f>Índice!$G$51*'Datos Vida'!AD27</f>
        <v>306868.23385494371</v>
      </c>
      <c r="AE31" s="43">
        <f>Índice!$G$51*'Datos Vida'!AE27</f>
        <v>1090739.0875471111</v>
      </c>
      <c r="AF31" s="43">
        <f>Índice!$G$51*'Datos Vida'!AF27</f>
        <v>1080103.1583003937</v>
      </c>
      <c r="AG31" s="43">
        <f>Índice!$G$51*'Datos Vida'!AG27</f>
        <v>793844.75254735851</v>
      </c>
      <c r="AH31" s="43">
        <f>Índice!$G$51*'Datos Vida'!AH27</f>
        <v>0</v>
      </c>
      <c r="AI31" s="43">
        <f>Índice!$G$51*'Datos Vida'!AI27</f>
        <v>0</v>
      </c>
      <c r="AJ31" s="43">
        <f>Índice!$G$51*'Datos Vida'!AJ27</f>
        <v>0</v>
      </c>
      <c r="AK31" s="43">
        <f>Índice!$G$51*'Datos Vida'!AK27</f>
        <v>0</v>
      </c>
      <c r="AL31" s="43">
        <f>Índice!$G$51*'Datos Vida'!AL27</f>
        <v>0</v>
      </c>
      <c r="AM31" s="43">
        <f>Índice!$G$51*'Datos Vida'!AM27</f>
        <v>0</v>
      </c>
      <c r="AN31" s="43">
        <f>Índice!$G$51*'Datos Vida'!AN27</f>
        <v>0</v>
      </c>
      <c r="AO31" s="43">
        <f>Índice!$G$51*'Datos Vida'!AO27</f>
        <v>0</v>
      </c>
      <c r="AP31" s="43">
        <f>Índice!$G$51*'Datos Vida'!AP27</f>
        <v>0</v>
      </c>
      <c r="AQ31" s="43">
        <f>Índice!$G$51*'Datos Vida'!AQ27</f>
        <v>17312300.772162549</v>
      </c>
    </row>
    <row r="32" spans="2:43">
      <c r="B32" s="45" t="str">
        <f>'Datos Generales'!B28</f>
        <v>5.14.10.00  Cuentas Por Cobrar De Seguros</v>
      </c>
      <c r="C32" s="46">
        <f>Índice!$G$51*'Datos Vida'!C28</f>
        <v>112147.90413022111</v>
      </c>
      <c r="D32" s="46">
        <f>Índice!$G$51*'Datos Vida'!D28</f>
        <v>534868.7164565376</v>
      </c>
      <c r="E32" s="46">
        <f>Índice!$G$51*'Datos Vida'!E28</f>
        <v>718228.10968668014</v>
      </c>
      <c r="F32" s="46">
        <f>Índice!$G$51*'Datos Vida'!F28</f>
        <v>225296.85301334312</v>
      </c>
      <c r="G32" s="46">
        <f>Índice!$G$51*'Datos Vida'!G28</f>
        <v>503965.59740066889</v>
      </c>
      <c r="H32" s="46">
        <f>Índice!$G$51*'Datos Vida'!H28</f>
        <v>1251088.2842717841</v>
      </c>
      <c r="I32" s="46">
        <f>Índice!$G$51*'Datos Vida'!I28</f>
        <v>297954.82106617827</v>
      </c>
      <c r="J32" s="46">
        <f>Índice!$G$51*'Datos Vida'!J28</f>
        <v>494954.4710474399</v>
      </c>
      <c r="K32" s="46">
        <f>Índice!$G$51*'Datos Vida'!K28</f>
        <v>17864.788468473565</v>
      </c>
      <c r="L32" s="46">
        <f>Índice!$G$51*'Datos Vida'!L28</f>
        <v>3100.0965203187643</v>
      </c>
      <c r="M32" s="46">
        <f>Índice!$G$51*'Datos Vida'!M28</f>
        <v>89989.817636701759</v>
      </c>
      <c r="N32" s="46">
        <f>Índice!$G$51*'Datos Vida'!N28</f>
        <v>0</v>
      </c>
      <c r="O32" s="46">
        <f>Índice!$G$51*'Datos Vida'!O28</f>
        <v>108999.32647909434</v>
      </c>
      <c r="P32" s="46">
        <f>Índice!$G$51*'Datos Vida'!P28</f>
        <v>412273.85784289462</v>
      </c>
      <c r="Q32" s="46">
        <f>Índice!$G$51*'Datos Vida'!Q28</f>
        <v>453660.25908457721</v>
      </c>
      <c r="R32" s="46">
        <f>Índice!$G$51*'Datos Vida'!R28</f>
        <v>4648.8852433514112</v>
      </c>
      <c r="S32" s="46">
        <f>Índice!$G$51*'Datos Vida'!S28</f>
        <v>116268.26991748043</v>
      </c>
      <c r="T32" s="46">
        <f>Índice!$G$51*'Datos Vida'!T28</f>
        <v>0</v>
      </c>
      <c r="U32" s="46">
        <f>Índice!$G$51*'Datos Vida'!U28</f>
        <v>3593.6582968583166</v>
      </c>
      <c r="V32" s="46">
        <f>Índice!$G$51*'Datos Vida'!V28</f>
        <v>0</v>
      </c>
      <c r="W32" s="46">
        <f>Índice!$G$51*'Datos Vida'!W28</f>
        <v>59442.55096484963</v>
      </c>
      <c r="X32" s="46">
        <f>Índice!$G$51*'Datos Vida'!X28</f>
        <v>1526314.7357888855</v>
      </c>
      <c r="Y32" s="46">
        <f>Índice!$G$51*'Datos Vida'!Y28</f>
        <v>46931.811753558519</v>
      </c>
      <c r="Z32" s="46">
        <f>Índice!$G$51*'Datos Vida'!Z28</f>
        <v>501194.08539042994</v>
      </c>
      <c r="AA32" s="46">
        <f>Índice!$G$51*'Datos Vida'!AA28</f>
        <v>25782.945955692576</v>
      </c>
      <c r="AB32" s="46">
        <f>Índice!$G$51*'Datos Vida'!AB28</f>
        <v>2970.4746819779239</v>
      </c>
      <c r="AC32" s="46">
        <f>Índice!$G$51*'Datos Vida'!AC28</f>
        <v>3159.1842795624411</v>
      </c>
      <c r="AD32" s="46">
        <f>Índice!$G$51*'Datos Vida'!AD28</f>
        <v>306868.23385494371</v>
      </c>
      <c r="AE32" s="46">
        <f>Índice!$G$51*'Datos Vida'!AE28</f>
        <v>799031.7916009645</v>
      </c>
      <c r="AF32" s="46">
        <f>Índice!$G$51*'Datos Vida'!AF28</f>
        <v>419761.56299276627</v>
      </c>
      <c r="AG32" s="46">
        <f>Índice!$G$51*'Datos Vida'!AG28</f>
        <v>620302.67782012571</v>
      </c>
      <c r="AH32" s="46">
        <f>Índice!$G$51*'Datos Vida'!AH28</f>
        <v>0</v>
      </c>
      <c r="AI32" s="46">
        <f>Índice!$G$51*'Datos Vida'!AI28</f>
        <v>0</v>
      </c>
      <c r="AJ32" s="46">
        <f>Índice!$G$51*'Datos Vida'!AJ28</f>
        <v>0</v>
      </c>
      <c r="AK32" s="46">
        <f>Índice!$G$51*'Datos Vida'!AK28</f>
        <v>0</v>
      </c>
      <c r="AL32" s="46">
        <f>Índice!$G$51*'Datos Vida'!AL28</f>
        <v>0</v>
      </c>
      <c r="AM32" s="46">
        <f>Índice!$G$51*'Datos Vida'!AM28</f>
        <v>0</v>
      </c>
      <c r="AN32" s="46">
        <f>Índice!$G$51*'Datos Vida'!AN28</f>
        <v>0</v>
      </c>
      <c r="AO32" s="46">
        <f>Índice!$G$51*'Datos Vida'!AO28</f>
        <v>0</v>
      </c>
      <c r="AP32" s="46">
        <f>Índice!$G$51*'Datos Vida'!AP28</f>
        <v>0</v>
      </c>
      <c r="AQ32" s="46">
        <f>Índice!$G$51*'Datos Vida'!AQ28</f>
        <v>9660663.7716463599</v>
      </c>
    </row>
    <row r="33" spans="2:43">
      <c r="B33" s="47" t="str">
        <f>'Datos Generales'!B29</f>
        <v>5.14.11.00  Cuentas Por Cobrar Asegurados</v>
      </c>
      <c r="C33" s="46">
        <f>Índice!$G$51*'Datos Vida'!C29</f>
        <v>88506.171289978141</v>
      </c>
      <c r="D33" s="46">
        <f>Índice!$G$51*'Datos Vida'!D29</f>
        <v>502413.98024338676</v>
      </c>
      <c r="E33" s="46">
        <f>Índice!$G$51*'Datos Vida'!E29</f>
        <v>664767.69715954491</v>
      </c>
      <c r="F33" s="46">
        <f>Índice!$G$51*'Datos Vida'!F29</f>
        <v>164776.00568515284</v>
      </c>
      <c r="G33" s="46">
        <f>Índice!$G$51*'Datos Vida'!G29</f>
        <v>389675.02174358827</v>
      </c>
      <c r="H33" s="46">
        <f>Índice!$G$51*'Datos Vida'!H29</f>
        <v>1251088.2842717841</v>
      </c>
      <c r="I33" s="46">
        <f>Índice!$G$51*'Datos Vida'!I29</f>
        <v>278522.06355491758</v>
      </c>
      <c r="J33" s="46">
        <f>Índice!$G$51*'Datos Vida'!J29</f>
        <v>424947.18782924738</v>
      </c>
      <c r="K33" s="46">
        <f>Índice!$G$51*'Datos Vida'!K29</f>
        <v>17864.788468473565</v>
      </c>
      <c r="L33" s="46">
        <f>Índice!$G$51*'Datos Vida'!L29</f>
        <v>290.2238705708487</v>
      </c>
      <c r="M33" s="46">
        <f>Índice!$G$51*'Datos Vida'!M29</f>
        <v>62132.878073270585</v>
      </c>
      <c r="N33" s="46">
        <f>Índice!$G$51*'Datos Vida'!N29</f>
        <v>0</v>
      </c>
      <c r="O33" s="46">
        <f>Índice!$G$51*'Datos Vida'!O29</f>
        <v>87558.99937067338</v>
      </c>
      <c r="P33" s="46">
        <f>Índice!$G$51*'Datos Vida'!P29</f>
        <v>250195.29454607164</v>
      </c>
      <c r="Q33" s="46">
        <f>Índice!$G$51*'Datos Vida'!Q29</f>
        <v>410282.02141124726</v>
      </c>
      <c r="R33" s="46">
        <f>Índice!$G$51*'Datos Vida'!R29</f>
        <v>4648.8852433514112</v>
      </c>
      <c r="S33" s="46">
        <f>Índice!$G$51*'Datos Vida'!S29</f>
        <v>98907.517271126635</v>
      </c>
      <c r="T33" s="46">
        <f>Índice!$G$51*'Datos Vida'!T29</f>
        <v>0</v>
      </c>
      <c r="U33" s="46">
        <f>Índice!$G$51*'Datos Vida'!U29</f>
        <v>827.58218369266228</v>
      </c>
      <c r="V33" s="46">
        <f>Índice!$G$51*'Datos Vida'!V29</f>
        <v>0</v>
      </c>
      <c r="W33" s="46">
        <f>Índice!$G$51*'Datos Vida'!W29</f>
        <v>56192.989372158307</v>
      </c>
      <c r="X33" s="46">
        <f>Índice!$G$51*'Datos Vida'!X29</f>
        <v>1335192.1744295401</v>
      </c>
      <c r="Y33" s="46">
        <f>Índice!$G$51*'Datos Vida'!Y29</f>
        <v>46008.814108230035</v>
      </c>
      <c r="Z33" s="46">
        <f>Índice!$G$51*'Datos Vida'!Z29</f>
        <v>406318.103393414</v>
      </c>
      <c r="AA33" s="46">
        <f>Índice!$G$51*'Datos Vida'!AA29</f>
        <v>22784.894039781928</v>
      </c>
      <c r="AB33" s="46">
        <f>Índice!$G$51*'Datos Vida'!AB29</f>
        <v>226.31893424597476</v>
      </c>
      <c r="AC33" s="46">
        <f>Índice!$G$51*'Datos Vida'!AC29</f>
        <v>449.63265710184481</v>
      </c>
      <c r="AD33" s="46">
        <f>Índice!$G$51*'Datos Vida'!AD29</f>
        <v>306868.23385494371</v>
      </c>
      <c r="AE33" s="46">
        <f>Índice!$G$51*'Datos Vida'!AE29</f>
        <v>428678.59971291391</v>
      </c>
      <c r="AF33" s="46">
        <f>Índice!$G$51*'Datos Vida'!AF29</f>
        <v>198588.25775521316</v>
      </c>
      <c r="AG33" s="46">
        <f>Índice!$G$51*'Datos Vida'!AG29</f>
        <v>467657.56146541174</v>
      </c>
      <c r="AH33" s="46">
        <f>Índice!$G$51*'Datos Vida'!AH29</f>
        <v>0</v>
      </c>
      <c r="AI33" s="46">
        <f>Índice!$G$51*'Datos Vida'!AI29</f>
        <v>0</v>
      </c>
      <c r="AJ33" s="46">
        <f>Índice!$G$51*'Datos Vida'!AJ29</f>
        <v>0</v>
      </c>
      <c r="AK33" s="46">
        <f>Índice!$G$51*'Datos Vida'!AK29</f>
        <v>0</v>
      </c>
      <c r="AL33" s="46">
        <f>Índice!$G$51*'Datos Vida'!AL29</f>
        <v>0</v>
      </c>
      <c r="AM33" s="46">
        <f>Índice!$G$51*'Datos Vida'!AM29</f>
        <v>0</v>
      </c>
      <c r="AN33" s="46">
        <f>Índice!$G$51*'Datos Vida'!AN29</f>
        <v>0</v>
      </c>
      <c r="AO33" s="46">
        <f>Índice!$G$51*'Datos Vida'!AO29</f>
        <v>0</v>
      </c>
      <c r="AP33" s="46">
        <f>Índice!$G$51*'Datos Vida'!AP29</f>
        <v>0</v>
      </c>
      <c r="AQ33" s="46">
        <f>Índice!$G$51*'Datos Vida'!AQ29</f>
        <v>7966370.1819390329</v>
      </c>
    </row>
    <row r="34" spans="2:43">
      <c r="B34" s="47" t="str">
        <f>'Datos Generales'!B30</f>
        <v>5.14.12.00  Deudores Por Operaciones De Reaseguro</v>
      </c>
      <c r="C34" s="46">
        <f>Índice!$G$51*'Datos Vida'!C30</f>
        <v>22619.121276189533</v>
      </c>
      <c r="D34" s="46">
        <f>Índice!$G$51*'Datos Vida'!D30</f>
        <v>32454.736213150802</v>
      </c>
      <c r="E34" s="46">
        <f>Índice!$G$51*'Datos Vida'!E30</f>
        <v>50223.623082851911</v>
      </c>
      <c r="F34" s="46">
        <f>Índice!$G$51*'Datos Vida'!F30</f>
        <v>57419.601756457669</v>
      </c>
      <c r="G34" s="46">
        <f>Índice!$G$51*'Datos Vida'!G30</f>
        <v>114290.57565708063</v>
      </c>
      <c r="H34" s="46">
        <f>Índice!$G$51*'Datos Vida'!H30</f>
        <v>0</v>
      </c>
      <c r="I34" s="46">
        <f>Índice!$G$51*'Datos Vida'!I30</f>
        <v>19432.757511260705</v>
      </c>
      <c r="J34" s="46">
        <f>Índice!$G$51*'Datos Vida'!J30</f>
        <v>70007.327412477636</v>
      </c>
      <c r="K34" s="46">
        <f>Índice!$G$51*'Datos Vida'!K30</f>
        <v>0</v>
      </c>
      <c r="L34" s="46">
        <f>Índice!$G$51*'Datos Vida'!L30</f>
        <v>2809.8726497479156</v>
      </c>
      <c r="M34" s="46">
        <f>Índice!$G$51*'Datos Vida'!M30</f>
        <v>27856.939563431173</v>
      </c>
      <c r="N34" s="46">
        <f>Índice!$G$51*'Datos Vida'!N30</f>
        <v>0</v>
      </c>
      <c r="O34" s="46">
        <f>Índice!$G$51*'Datos Vida'!O30</f>
        <v>21440.327108420955</v>
      </c>
      <c r="P34" s="46">
        <f>Índice!$G$51*'Datos Vida'!P30</f>
        <v>162078.56329682295</v>
      </c>
      <c r="Q34" s="46">
        <f>Índice!$G$51*'Datos Vida'!Q30</f>
        <v>43378.237673329982</v>
      </c>
      <c r="R34" s="46">
        <f>Índice!$G$51*'Datos Vida'!R30</f>
        <v>0</v>
      </c>
      <c r="S34" s="46">
        <f>Índice!$G$51*'Datos Vida'!S30</f>
        <v>17360.752646353794</v>
      </c>
      <c r="T34" s="46">
        <f>Índice!$G$51*'Datos Vida'!T30</f>
        <v>0</v>
      </c>
      <c r="U34" s="46">
        <f>Índice!$G$51*'Datos Vida'!U30</f>
        <v>2766.0761131656541</v>
      </c>
      <c r="V34" s="46">
        <f>Índice!$G$51*'Datos Vida'!V30</f>
        <v>0</v>
      </c>
      <c r="W34" s="46">
        <f>Índice!$G$51*'Datos Vida'!W30</f>
        <v>3249.5615926913256</v>
      </c>
      <c r="X34" s="46">
        <f>Índice!$G$51*'Datos Vida'!X30</f>
        <v>185301.06914814631</v>
      </c>
      <c r="Y34" s="46">
        <f>Índice!$G$51*'Datos Vida'!Y30</f>
        <v>922.99764532848724</v>
      </c>
      <c r="Z34" s="46">
        <f>Índice!$G$51*'Datos Vida'!Z30</f>
        <v>39158.965075908105</v>
      </c>
      <c r="AA34" s="46">
        <f>Índice!$G$51*'Datos Vida'!AA30</f>
        <v>2998.0519159106498</v>
      </c>
      <c r="AB34" s="46">
        <f>Índice!$G$51*'Datos Vida'!AB30</f>
        <v>2744.1557477319493</v>
      </c>
      <c r="AC34" s="46">
        <f>Índice!$G$51*'Datos Vida'!AC30</f>
        <v>2709.5516224605963</v>
      </c>
      <c r="AD34" s="46">
        <f>Índice!$G$51*'Datos Vida'!AD30</f>
        <v>0</v>
      </c>
      <c r="AE34" s="46">
        <f>Índice!$G$51*'Datos Vida'!AE30</f>
        <v>370353.19188805053</v>
      </c>
      <c r="AF34" s="46">
        <f>Índice!$G$51*'Datos Vida'!AF30</f>
        <v>221173.30523755311</v>
      </c>
      <c r="AG34" s="46">
        <f>Índice!$G$51*'Datos Vida'!AG30</f>
        <v>152645.11635471394</v>
      </c>
      <c r="AH34" s="46">
        <f>Índice!$G$51*'Datos Vida'!AH30</f>
        <v>0</v>
      </c>
      <c r="AI34" s="46">
        <f>Índice!$G$51*'Datos Vida'!AI30</f>
        <v>0</v>
      </c>
      <c r="AJ34" s="46">
        <f>Índice!$G$51*'Datos Vida'!AJ30</f>
        <v>0</v>
      </c>
      <c r="AK34" s="46">
        <f>Índice!$G$51*'Datos Vida'!AK30</f>
        <v>0</v>
      </c>
      <c r="AL34" s="46">
        <f>Índice!$G$51*'Datos Vida'!AL30</f>
        <v>0</v>
      </c>
      <c r="AM34" s="46">
        <f>Índice!$G$51*'Datos Vida'!AM30</f>
        <v>0</v>
      </c>
      <c r="AN34" s="46">
        <f>Índice!$G$51*'Datos Vida'!AN30</f>
        <v>0</v>
      </c>
      <c r="AO34" s="46">
        <f>Índice!$G$51*'Datos Vida'!AO30</f>
        <v>0</v>
      </c>
      <c r="AP34" s="46">
        <f>Índice!$G$51*'Datos Vida'!AP30</f>
        <v>0</v>
      </c>
      <c r="AQ34" s="46">
        <f>Índice!$G$51*'Datos Vida'!AQ30</f>
        <v>1625394.4781892363</v>
      </c>
    </row>
    <row r="35" spans="2:43">
      <c r="B35" s="48" t="str">
        <f>'Datos Generales'!B31</f>
        <v>5.14.12.10  Siniestros Por Cobrar A Reaseguradores</v>
      </c>
      <c r="C35" s="46">
        <f>Índice!$G$51*'Datos Vida'!C31</f>
        <v>22619.121276189533</v>
      </c>
      <c r="D35" s="46">
        <f>Índice!$G$51*'Datos Vida'!D31</f>
        <v>32454.736213150802</v>
      </c>
      <c r="E35" s="46">
        <f>Índice!$G$51*'Datos Vida'!E31</f>
        <v>47712.282829282776</v>
      </c>
      <c r="F35" s="46">
        <f>Índice!$G$51*'Datos Vida'!F31</f>
        <v>57419.601756457669</v>
      </c>
      <c r="G35" s="46">
        <f>Índice!$G$51*'Datos Vida'!G31</f>
        <v>62424.958103817677</v>
      </c>
      <c r="H35" s="46">
        <f>Índice!$G$51*'Datos Vida'!H31</f>
        <v>0</v>
      </c>
      <c r="I35" s="46">
        <f>Índice!$G$51*'Datos Vida'!I31</f>
        <v>0</v>
      </c>
      <c r="J35" s="46">
        <f>Índice!$G$51*'Datos Vida'!J31</f>
        <v>70007.327412477636</v>
      </c>
      <c r="K35" s="46">
        <f>Índice!$G$51*'Datos Vida'!K31</f>
        <v>0</v>
      </c>
      <c r="L35" s="46">
        <f>Índice!$G$51*'Datos Vida'!L31</f>
        <v>2809.8726497479156</v>
      </c>
      <c r="M35" s="46">
        <f>Índice!$G$51*'Datos Vida'!M31</f>
        <v>27856.939563431173</v>
      </c>
      <c r="N35" s="46">
        <f>Índice!$G$51*'Datos Vida'!N31</f>
        <v>0</v>
      </c>
      <c r="O35" s="46">
        <f>Índice!$G$51*'Datos Vida'!O31</f>
        <v>11172.668839846981</v>
      </c>
      <c r="P35" s="46">
        <f>Índice!$G$51*'Datos Vida'!P31</f>
        <v>162078.56329682295</v>
      </c>
      <c r="Q35" s="46">
        <f>Índice!$G$51*'Datos Vida'!Q31</f>
        <v>43378.237673329982</v>
      </c>
      <c r="R35" s="46">
        <f>Índice!$G$51*'Datos Vida'!R31</f>
        <v>0</v>
      </c>
      <c r="S35" s="46">
        <f>Índice!$G$51*'Datos Vida'!S31</f>
        <v>17360.752646353794</v>
      </c>
      <c r="T35" s="46">
        <f>Índice!$G$51*'Datos Vida'!T31</f>
        <v>0</v>
      </c>
      <c r="U35" s="46">
        <f>Índice!$G$51*'Datos Vida'!U31</f>
        <v>1463.0960041295139</v>
      </c>
      <c r="V35" s="46">
        <f>Índice!$G$51*'Datos Vida'!V31</f>
        <v>0</v>
      </c>
      <c r="W35" s="46">
        <f>Índice!$G$51*'Datos Vida'!W31</f>
        <v>3249.5615926913256</v>
      </c>
      <c r="X35" s="46">
        <f>Índice!$G$51*'Datos Vida'!X31</f>
        <v>185301.06914814631</v>
      </c>
      <c r="Y35" s="46">
        <f>Índice!$G$51*'Datos Vida'!Y31</f>
        <v>427.93326309388277</v>
      </c>
      <c r="Z35" s="46">
        <f>Índice!$G$51*'Datos Vida'!Z31</f>
        <v>38370.627417427393</v>
      </c>
      <c r="AA35" s="46">
        <f>Índice!$G$51*'Datos Vida'!AA31</f>
        <v>2998.0519159106498</v>
      </c>
      <c r="AB35" s="46">
        <f>Índice!$G$51*'Datos Vida'!AB31</f>
        <v>0</v>
      </c>
      <c r="AC35" s="46">
        <f>Índice!$G$51*'Datos Vida'!AC31</f>
        <v>2709.5516224605963</v>
      </c>
      <c r="AD35" s="46">
        <f>Índice!$G$51*'Datos Vida'!AD31</f>
        <v>0</v>
      </c>
      <c r="AE35" s="46">
        <f>Índice!$G$51*'Datos Vida'!AE31</f>
        <v>274368.19849951559</v>
      </c>
      <c r="AF35" s="46">
        <f>Índice!$G$51*'Datos Vida'!AF31</f>
        <v>197479.42314083481</v>
      </c>
      <c r="AG35" s="46">
        <f>Índice!$G$51*'Datos Vida'!AG31</f>
        <v>146514.6618960409</v>
      </c>
      <c r="AH35" s="46">
        <f>Índice!$G$51*'Datos Vida'!AH31</f>
        <v>0</v>
      </c>
      <c r="AI35" s="46">
        <f>Índice!$G$51*'Datos Vida'!AI31</f>
        <v>0</v>
      </c>
      <c r="AJ35" s="46">
        <f>Índice!$G$51*'Datos Vida'!AJ31</f>
        <v>0</v>
      </c>
      <c r="AK35" s="46">
        <f>Índice!$G$51*'Datos Vida'!AK31</f>
        <v>0</v>
      </c>
      <c r="AL35" s="46">
        <f>Índice!$G$51*'Datos Vida'!AL31</f>
        <v>0</v>
      </c>
      <c r="AM35" s="46">
        <f>Índice!$G$51*'Datos Vida'!AM31</f>
        <v>0</v>
      </c>
      <c r="AN35" s="46">
        <f>Índice!$G$51*'Datos Vida'!AN31</f>
        <v>0</v>
      </c>
      <c r="AO35" s="46">
        <f>Índice!$G$51*'Datos Vida'!AO31</f>
        <v>0</v>
      </c>
      <c r="AP35" s="46">
        <f>Índice!$G$51*'Datos Vida'!AP31</f>
        <v>0</v>
      </c>
      <c r="AQ35" s="46">
        <f>Índice!$G$51*'Datos Vida'!AQ31</f>
        <v>1410177.23676116</v>
      </c>
    </row>
    <row r="36" spans="2:43">
      <c r="B36" s="48" t="str">
        <f>'Datos Generales'!B32</f>
        <v>5.14.12.20  Primas Por Cobrar Reaseguro Aceptado</v>
      </c>
      <c r="C36" s="46">
        <f>Índice!$G$51*'Datos Vida'!C32</f>
        <v>0</v>
      </c>
      <c r="D36" s="46">
        <f>Índice!$G$51*'Datos Vida'!D32</f>
        <v>0</v>
      </c>
      <c r="E36" s="46">
        <f>Índice!$G$51*'Datos Vida'!E32</f>
        <v>0</v>
      </c>
      <c r="F36" s="46">
        <f>Índice!$G$51*'Datos Vida'!F32</f>
        <v>0</v>
      </c>
      <c r="G36" s="46">
        <f>Índice!$G$51*'Datos Vida'!G32</f>
        <v>0</v>
      </c>
      <c r="H36" s="46">
        <f>Índice!$G$51*'Datos Vida'!H32</f>
        <v>0</v>
      </c>
      <c r="I36" s="46">
        <f>Índice!$G$51*'Datos Vida'!I32</f>
        <v>17269.182087525896</v>
      </c>
      <c r="J36" s="46">
        <f>Índice!$G$51*'Datos Vida'!J32</f>
        <v>0</v>
      </c>
      <c r="K36" s="46">
        <f>Índice!$G$51*'Datos Vida'!K32</f>
        <v>0</v>
      </c>
      <c r="L36" s="46">
        <f>Índice!$G$51*'Datos Vida'!L32</f>
        <v>0</v>
      </c>
      <c r="M36" s="46">
        <f>Índice!$G$51*'Datos Vida'!M32</f>
        <v>0</v>
      </c>
      <c r="N36" s="46">
        <f>Índice!$G$51*'Datos Vida'!N32</f>
        <v>0</v>
      </c>
      <c r="O36" s="46">
        <f>Índice!$G$51*'Datos Vida'!O32</f>
        <v>0</v>
      </c>
      <c r="P36" s="46">
        <f>Índice!$G$51*'Datos Vida'!P32</f>
        <v>0</v>
      </c>
      <c r="Q36" s="46">
        <f>Índice!$G$51*'Datos Vida'!Q32</f>
        <v>0</v>
      </c>
      <c r="R36" s="46">
        <f>Índice!$G$51*'Datos Vida'!R32</f>
        <v>0</v>
      </c>
      <c r="S36" s="46">
        <f>Índice!$G$51*'Datos Vida'!S32</f>
        <v>0</v>
      </c>
      <c r="T36" s="46">
        <f>Índice!$G$51*'Datos Vida'!T32</f>
        <v>0</v>
      </c>
      <c r="U36" s="46">
        <f>Índice!$G$51*'Datos Vida'!U32</f>
        <v>0</v>
      </c>
      <c r="V36" s="46">
        <f>Índice!$G$51*'Datos Vida'!V32</f>
        <v>0</v>
      </c>
      <c r="W36" s="46">
        <f>Índice!$G$51*'Datos Vida'!W32</f>
        <v>0</v>
      </c>
      <c r="X36" s="46">
        <f>Índice!$G$51*'Datos Vida'!X32</f>
        <v>0</v>
      </c>
      <c r="Y36" s="46">
        <f>Índice!$G$51*'Datos Vida'!Y32</f>
        <v>0</v>
      </c>
      <c r="Z36" s="46">
        <f>Índice!$G$51*'Datos Vida'!Z32</f>
        <v>306.00123036889852</v>
      </c>
      <c r="AA36" s="46">
        <f>Índice!$G$51*'Datos Vida'!AA32</f>
        <v>0</v>
      </c>
      <c r="AB36" s="46">
        <f>Índice!$G$51*'Datos Vida'!AB32</f>
        <v>0</v>
      </c>
      <c r="AC36" s="46">
        <f>Índice!$G$51*'Datos Vida'!AC32</f>
        <v>0</v>
      </c>
      <c r="AD36" s="46">
        <f>Índice!$G$51*'Datos Vida'!AD32</f>
        <v>0</v>
      </c>
      <c r="AE36" s="46">
        <f>Índice!$G$51*'Datos Vida'!AE32</f>
        <v>0</v>
      </c>
      <c r="AF36" s="46">
        <f>Índice!$G$51*'Datos Vida'!AF32</f>
        <v>0</v>
      </c>
      <c r="AG36" s="46">
        <f>Índice!$G$51*'Datos Vida'!AG32</f>
        <v>0</v>
      </c>
      <c r="AH36" s="46">
        <f>Índice!$G$51*'Datos Vida'!AH32</f>
        <v>0</v>
      </c>
      <c r="AI36" s="46">
        <f>Índice!$G$51*'Datos Vida'!AI32</f>
        <v>0</v>
      </c>
      <c r="AJ36" s="46">
        <f>Índice!$G$51*'Datos Vida'!AJ32</f>
        <v>0</v>
      </c>
      <c r="AK36" s="46">
        <f>Índice!$G$51*'Datos Vida'!AK32</f>
        <v>0</v>
      </c>
      <c r="AL36" s="46">
        <f>Índice!$G$51*'Datos Vida'!AL32</f>
        <v>0</v>
      </c>
      <c r="AM36" s="46">
        <f>Índice!$G$51*'Datos Vida'!AM32</f>
        <v>0</v>
      </c>
      <c r="AN36" s="46">
        <f>Índice!$G$51*'Datos Vida'!AN32</f>
        <v>0</v>
      </c>
      <c r="AO36" s="46">
        <f>Índice!$G$51*'Datos Vida'!AO32</f>
        <v>0</v>
      </c>
      <c r="AP36" s="46">
        <f>Índice!$G$51*'Datos Vida'!AP32</f>
        <v>0</v>
      </c>
      <c r="AQ36" s="46">
        <f>Índice!$G$51*'Datos Vida'!AQ32</f>
        <v>17575.183317894796</v>
      </c>
    </row>
    <row r="37" spans="2:43">
      <c r="B37" s="48" t="str">
        <f>'Datos Generales'!B33</f>
        <v>5.14.12.30  Activo Por Reaseguro No Proporcional</v>
      </c>
      <c r="C37" s="46">
        <f>Índice!$G$51*'Datos Vida'!C33</f>
        <v>0</v>
      </c>
      <c r="D37" s="46">
        <f>Índice!$G$51*'Datos Vida'!D33</f>
        <v>0</v>
      </c>
      <c r="E37" s="46">
        <f>Índice!$G$51*'Datos Vida'!E33</f>
        <v>7.2478627643702138</v>
      </c>
      <c r="F37" s="46">
        <f>Índice!$G$51*'Datos Vida'!F33</f>
        <v>0</v>
      </c>
      <c r="G37" s="46">
        <f>Índice!$G$51*'Datos Vida'!G33</f>
        <v>0</v>
      </c>
      <c r="H37" s="46">
        <f>Índice!$G$51*'Datos Vida'!H33</f>
        <v>0</v>
      </c>
      <c r="I37" s="46">
        <f>Índice!$G$51*'Datos Vida'!I33</f>
        <v>2163.575423734806</v>
      </c>
      <c r="J37" s="46">
        <f>Índice!$G$51*'Datos Vida'!J33</f>
        <v>0</v>
      </c>
      <c r="K37" s="46">
        <f>Índice!$G$51*'Datos Vida'!K33</f>
        <v>0</v>
      </c>
      <c r="L37" s="46">
        <f>Índice!$G$51*'Datos Vida'!L33</f>
        <v>0</v>
      </c>
      <c r="M37" s="46">
        <f>Índice!$G$51*'Datos Vida'!M33</f>
        <v>0</v>
      </c>
      <c r="N37" s="46">
        <f>Índice!$G$51*'Datos Vida'!N33</f>
        <v>0</v>
      </c>
      <c r="O37" s="46">
        <f>Índice!$G$51*'Datos Vida'!O33</f>
        <v>10215.067069247141</v>
      </c>
      <c r="P37" s="46">
        <f>Índice!$G$51*'Datos Vida'!P33</f>
        <v>0</v>
      </c>
      <c r="Q37" s="46">
        <f>Índice!$G$51*'Datos Vida'!Q33</f>
        <v>0</v>
      </c>
      <c r="R37" s="46">
        <f>Índice!$G$51*'Datos Vida'!R33</f>
        <v>0</v>
      </c>
      <c r="S37" s="46">
        <f>Índice!$G$51*'Datos Vida'!S33</f>
        <v>0</v>
      </c>
      <c r="T37" s="46">
        <f>Índice!$G$51*'Datos Vida'!T33</f>
        <v>0</v>
      </c>
      <c r="U37" s="46">
        <f>Índice!$G$51*'Datos Vida'!U33</f>
        <v>1302.9801090361402</v>
      </c>
      <c r="V37" s="46">
        <f>Índice!$G$51*'Datos Vida'!V33</f>
        <v>0</v>
      </c>
      <c r="W37" s="46">
        <f>Índice!$G$51*'Datos Vida'!W33</f>
        <v>0</v>
      </c>
      <c r="X37" s="46">
        <f>Índice!$G$51*'Datos Vida'!X33</f>
        <v>0</v>
      </c>
      <c r="Y37" s="46">
        <f>Índice!$G$51*'Datos Vida'!Y33</f>
        <v>384.1367265116213</v>
      </c>
      <c r="Z37" s="46">
        <f>Índice!$G$51*'Datos Vida'!Z33</f>
        <v>0</v>
      </c>
      <c r="AA37" s="46">
        <f>Índice!$G$51*'Datos Vida'!AA33</f>
        <v>0</v>
      </c>
      <c r="AB37" s="46">
        <f>Índice!$G$51*'Datos Vida'!AB33</f>
        <v>0</v>
      </c>
      <c r="AC37" s="46">
        <f>Índice!$G$51*'Datos Vida'!AC33</f>
        <v>0</v>
      </c>
      <c r="AD37" s="46">
        <f>Índice!$G$51*'Datos Vida'!AD33</f>
        <v>0</v>
      </c>
      <c r="AE37" s="46">
        <f>Índice!$G$51*'Datos Vida'!AE33</f>
        <v>0</v>
      </c>
      <c r="AF37" s="46">
        <f>Índice!$G$51*'Datos Vida'!AF33</f>
        <v>0</v>
      </c>
      <c r="AG37" s="46">
        <f>Índice!$G$51*'Datos Vida'!AG33</f>
        <v>6130.4544586730399</v>
      </c>
      <c r="AH37" s="46">
        <f>Índice!$G$51*'Datos Vida'!AH33</f>
        <v>0</v>
      </c>
      <c r="AI37" s="46">
        <f>Índice!$G$51*'Datos Vida'!AI33</f>
        <v>0</v>
      </c>
      <c r="AJ37" s="46">
        <f>Índice!$G$51*'Datos Vida'!AJ33</f>
        <v>0</v>
      </c>
      <c r="AK37" s="46">
        <f>Índice!$G$51*'Datos Vida'!AK33</f>
        <v>0</v>
      </c>
      <c r="AL37" s="46">
        <f>Índice!$G$51*'Datos Vida'!AL33</f>
        <v>0</v>
      </c>
      <c r="AM37" s="46">
        <f>Índice!$G$51*'Datos Vida'!AM33</f>
        <v>0</v>
      </c>
      <c r="AN37" s="46">
        <f>Índice!$G$51*'Datos Vida'!AN33</f>
        <v>0</v>
      </c>
      <c r="AO37" s="46">
        <f>Índice!$G$51*'Datos Vida'!AO33</f>
        <v>0</v>
      </c>
      <c r="AP37" s="46">
        <f>Índice!$G$51*'Datos Vida'!AP33</f>
        <v>0</v>
      </c>
      <c r="AQ37" s="46">
        <f>Índice!$G$51*'Datos Vida'!AQ33</f>
        <v>20203.461649967117</v>
      </c>
    </row>
    <row r="38" spans="2:43">
      <c r="B38" s="48" t="str">
        <f>'Datos Generales'!B34</f>
        <v>5.14.12.40  Otros Deudores Por Operaciones De Reaseguro</v>
      </c>
      <c r="C38" s="46">
        <f>Índice!$G$51*'Datos Vida'!C34</f>
        <v>0</v>
      </c>
      <c r="D38" s="46">
        <f>Índice!$G$51*'Datos Vida'!D34</f>
        <v>0</v>
      </c>
      <c r="E38" s="46">
        <f>Índice!$G$51*'Datos Vida'!E34</f>
        <v>2504.0923908047603</v>
      </c>
      <c r="F38" s="46">
        <f>Índice!$G$51*'Datos Vida'!F34</f>
        <v>0</v>
      </c>
      <c r="G38" s="46">
        <f>Índice!$G$51*'Datos Vida'!G34</f>
        <v>51865.61755326295</v>
      </c>
      <c r="H38" s="46">
        <f>Índice!$G$51*'Datos Vida'!H34</f>
        <v>0</v>
      </c>
      <c r="I38" s="46">
        <f>Índice!$G$51*'Datos Vida'!I34</f>
        <v>0</v>
      </c>
      <c r="J38" s="46">
        <f>Índice!$G$51*'Datos Vida'!J34</f>
        <v>0</v>
      </c>
      <c r="K38" s="46">
        <f>Índice!$G$51*'Datos Vida'!K34</f>
        <v>0</v>
      </c>
      <c r="L38" s="46">
        <f>Índice!$G$51*'Datos Vida'!L34</f>
        <v>0</v>
      </c>
      <c r="M38" s="46">
        <f>Índice!$G$51*'Datos Vida'!M34</f>
        <v>0</v>
      </c>
      <c r="N38" s="46">
        <f>Índice!$G$51*'Datos Vida'!N34</f>
        <v>0</v>
      </c>
      <c r="O38" s="46">
        <f>Índice!$G$51*'Datos Vida'!O34</f>
        <v>52.591199326832644</v>
      </c>
      <c r="P38" s="46">
        <f>Índice!$G$51*'Datos Vida'!P34</f>
        <v>0</v>
      </c>
      <c r="Q38" s="46">
        <f>Índice!$G$51*'Datos Vida'!Q34</f>
        <v>0</v>
      </c>
      <c r="R38" s="46">
        <f>Índice!$G$51*'Datos Vida'!R34</f>
        <v>0</v>
      </c>
      <c r="S38" s="46">
        <f>Índice!$G$51*'Datos Vida'!S34</f>
        <v>0</v>
      </c>
      <c r="T38" s="46">
        <f>Índice!$G$51*'Datos Vida'!T34</f>
        <v>0</v>
      </c>
      <c r="U38" s="46">
        <f>Índice!$G$51*'Datos Vida'!U34</f>
        <v>0</v>
      </c>
      <c r="V38" s="46">
        <f>Índice!$G$51*'Datos Vida'!V34</f>
        <v>0</v>
      </c>
      <c r="W38" s="46">
        <f>Índice!$G$51*'Datos Vida'!W34</f>
        <v>0</v>
      </c>
      <c r="X38" s="46">
        <f>Índice!$G$51*'Datos Vida'!X34</f>
        <v>0</v>
      </c>
      <c r="Y38" s="46">
        <f>Índice!$G$51*'Datos Vida'!Y34</f>
        <v>110.92765572298315</v>
      </c>
      <c r="Z38" s="46">
        <f>Índice!$G$51*'Datos Vida'!Z34</f>
        <v>482.3806223969566</v>
      </c>
      <c r="AA38" s="46">
        <f>Índice!$G$51*'Datos Vida'!AA34</f>
        <v>0</v>
      </c>
      <c r="AB38" s="46">
        <f>Índice!$G$51*'Datos Vida'!AB34</f>
        <v>2744.1557477319493</v>
      </c>
      <c r="AC38" s="46">
        <f>Índice!$G$51*'Datos Vida'!AC34</f>
        <v>0</v>
      </c>
      <c r="AD38" s="46">
        <f>Índice!$G$51*'Datos Vida'!AD34</f>
        <v>0</v>
      </c>
      <c r="AE38" s="46">
        <f>Índice!$G$51*'Datos Vida'!AE34</f>
        <v>95984.993388534931</v>
      </c>
      <c r="AF38" s="46">
        <f>Índice!$G$51*'Datos Vida'!AF34</f>
        <v>23693.882096718309</v>
      </c>
      <c r="AG38" s="46">
        <f>Índice!$G$51*'Datos Vida'!AG34</f>
        <v>0</v>
      </c>
      <c r="AH38" s="46">
        <f>Índice!$G$51*'Datos Vida'!AH34</f>
        <v>0</v>
      </c>
      <c r="AI38" s="46">
        <f>Índice!$G$51*'Datos Vida'!AI34</f>
        <v>0</v>
      </c>
      <c r="AJ38" s="46">
        <f>Índice!$G$51*'Datos Vida'!AJ34</f>
        <v>0</v>
      </c>
      <c r="AK38" s="46">
        <f>Índice!$G$51*'Datos Vida'!AK34</f>
        <v>0</v>
      </c>
      <c r="AL38" s="46">
        <f>Índice!$G$51*'Datos Vida'!AL34</f>
        <v>0</v>
      </c>
      <c r="AM38" s="46">
        <f>Índice!$G$51*'Datos Vida'!AM34</f>
        <v>0</v>
      </c>
      <c r="AN38" s="46">
        <f>Índice!$G$51*'Datos Vida'!AN34</f>
        <v>0</v>
      </c>
      <c r="AO38" s="46">
        <f>Índice!$G$51*'Datos Vida'!AO34</f>
        <v>0</v>
      </c>
      <c r="AP38" s="46">
        <f>Índice!$G$51*'Datos Vida'!AP34</f>
        <v>0</v>
      </c>
      <c r="AQ38" s="46">
        <f>Índice!$G$51*'Datos Vida'!AQ34</f>
        <v>177438.64065449967</v>
      </c>
    </row>
    <row r="39" spans="2:43">
      <c r="B39" s="47" t="str">
        <f>'Datos Generales'!B35</f>
        <v>5.14.13.00  Deudores Por Operaciones De Coaseguro</v>
      </c>
      <c r="C39" s="46">
        <f>Índice!$G$51*'Datos Vida'!C35</f>
        <v>1022.6115640534291</v>
      </c>
      <c r="D39" s="46">
        <f>Índice!$G$51*'Datos Vida'!D35</f>
        <v>0</v>
      </c>
      <c r="E39" s="46">
        <f>Índice!$G$51*'Datos Vida'!E35</f>
        <v>3236.7894442833808</v>
      </c>
      <c r="F39" s="46">
        <f>Índice!$G$51*'Datos Vida'!F35</f>
        <v>3101.2455717326279</v>
      </c>
      <c r="G39" s="46">
        <f>Índice!$G$51*'Datos Vida'!G35</f>
        <v>0</v>
      </c>
      <c r="H39" s="46">
        <f>Índice!$G$51*'Datos Vida'!H35</f>
        <v>0</v>
      </c>
      <c r="I39" s="46">
        <f>Índice!$G$51*'Datos Vida'!I35</f>
        <v>0</v>
      </c>
      <c r="J39" s="46">
        <f>Índice!$G$51*'Datos Vida'!J35</f>
        <v>0</v>
      </c>
      <c r="K39" s="46">
        <f>Índice!$G$51*'Datos Vida'!K35</f>
        <v>0</v>
      </c>
      <c r="L39" s="46">
        <f>Índice!$G$51*'Datos Vida'!L35</f>
        <v>0</v>
      </c>
      <c r="M39" s="46">
        <f>Índice!$G$51*'Datos Vida'!M35</f>
        <v>0</v>
      </c>
      <c r="N39" s="46">
        <f>Índice!$G$51*'Datos Vida'!N35</f>
        <v>0</v>
      </c>
      <c r="O39" s="46">
        <f>Índice!$G$51*'Datos Vida'!O35</f>
        <v>0</v>
      </c>
      <c r="P39" s="46">
        <f>Índice!$G$51*'Datos Vida'!P35</f>
        <v>0</v>
      </c>
      <c r="Q39" s="46">
        <f>Índice!$G$51*'Datos Vida'!Q35</f>
        <v>0</v>
      </c>
      <c r="R39" s="46">
        <f>Índice!$G$51*'Datos Vida'!R35</f>
        <v>0</v>
      </c>
      <c r="S39" s="46">
        <f>Índice!$G$51*'Datos Vida'!S35</f>
        <v>0</v>
      </c>
      <c r="T39" s="46">
        <f>Índice!$G$51*'Datos Vida'!T35</f>
        <v>0</v>
      </c>
      <c r="U39" s="46">
        <f>Índice!$G$51*'Datos Vida'!U35</f>
        <v>0</v>
      </c>
      <c r="V39" s="46">
        <f>Índice!$G$51*'Datos Vida'!V35</f>
        <v>0</v>
      </c>
      <c r="W39" s="46">
        <f>Índice!$G$51*'Datos Vida'!W35</f>
        <v>0</v>
      </c>
      <c r="X39" s="46">
        <f>Índice!$G$51*'Datos Vida'!X35</f>
        <v>5821.4922111991855</v>
      </c>
      <c r="Y39" s="46">
        <f>Índice!$G$51*'Datos Vida'!Y35</f>
        <v>0</v>
      </c>
      <c r="Z39" s="46">
        <f>Índice!$G$51*'Datos Vida'!Z35</f>
        <v>55717.016921107897</v>
      </c>
      <c r="AA39" s="46">
        <f>Índice!$G$51*'Datos Vida'!AA35</f>
        <v>0</v>
      </c>
      <c r="AB39" s="46">
        <f>Índice!$G$51*'Datos Vida'!AB35</f>
        <v>0</v>
      </c>
      <c r="AC39" s="46">
        <f>Índice!$G$51*'Datos Vida'!AC35</f>
        <v>0</v>
      </c>
      <c r="AD39" s="46">
        <f>Índice!$G$51*'Datos Vida'!AD35</f>
        <v>0</v>
      </c>
      <c r="AE39" s="46">
        <f>Índice!$G$51*'Datos Vida'!AE35</f>
        <v>0</v>
      </c>
      <c r="AF39" s="46">
        <f>Índice!$G$51*'Datos Vida'!AF35</f>
        <v>0</v>
      </c>
      <c r="AG39" s="46">
        <f>Índice!$G$51*'Datos Vida'!AG35</f>
        <v>0</v>
      </c>
      <c r="AH39" s="46">
        <f>Índice!$G$51*'Datos Vida'!AH35</f>
        <v>0</v>
      </c>
      <c r="AI39" s="46">
        <f>Índice!$G$51*'Datos Vida'!AI35</f>
        <v>0</v>
      </c>
      <c r="AJ39" s="46">
        <f>Índice!$G$51*'Datos Vida'!AJ35</f>
        <v>0</v>
      </c>
      <c r="AK39" s="46">
        <f>Índice!$G$51*'Datos Vida'!AK35</f>
        <v>0</v>
      </c>
      <c r="AL39" s="46">
        <f>Índice!$G$51*'Datos Vida'!AL35</f>
        <v>0</v>
      </c>
      <c r="AM39" s="46">
        <f>Índice!$G$51*'Datos Vida'!AM35</f>
        <v>0</v>
      </c>
      <c r="AN39" s="46">
        <f>Índice!$G$51*'Datos Vida'!AN35</f>
        <v>0</v>
      </c>
      <c r="AO39" s="46">
        <f>Índice!$G$51*'Datos Vida'!AO35</f>
        <v>0</v>
      </c>
      <c r="AP39" s="46">
        <f>Índice!$G$51*'Datos Vida'!AP35</f>
        <v>0</v>
      </c>
      <c r="AQ39" s="46">
        <f>Índice!$G$51*'Datos Vida'!AQ35</f>
        <v>68899.155712376523</v>
      </c>
    </row>
    <row r="40" spans="2:43">
      <c r="B40" s="48" t="str">
        <f>'Datos Generales'!B36</f>
        <v>5.14.13.10  Primas Por Cobrar Por Operaciones De Coaseguro</v>
      </c>
      <c r="C40" s="46">
        <f>Índice!$G$51*'Datos Vida'!C36</f>
        <v>0</v>
      </c>
      <c r="D40" s="46">
        <f>Índice!$G$51*'Datos Vida'!D36</f>
        <v>0</v>
      </c>
      <c r="E40" s="46">
        <f>Índice!$G$51*'Datos Vida'!E36</f>
        <v>0</v>
      </c>
      <c r="F40" s="46">
        <f>Índice!$G$51*'Datos Vida'!F36</f>
        <v>0</v>
      </c>
      <c r="G40" s="46">
        <f>Índice!$G$51*'Datos Vida'!G36</f>
        <v>0</v>
      </c>
      <c r="H40" s="46">
        <f>Índice!$G$51*'Datos Vida'!H36</f>
        <v>0</v>
      </c>
      <c r="I40" s="46">
        <f>Índice!$G$51*'Datos Vida'!I36</f>
        <v>0</v>
      </c>
      <c r="J40" s="46">
        <f>Índice!$G$51*'Datos Vida'!J36</f>
        <v>0</v>
      </c>
      <c r="K40" s="46">
        <f>Índice!$G$51*'Datos Vida'!K36</f>
        <v>0</v>
      </c>
      <c r="L40" s="46">
        <f>Índice!$G$51*'Datos Vida'!L36</f>
        <v>0</v>
      </c>
      <c r="M40" s="46">
        <f>Índice!$G$51*'Datos Vida'!M36</f>
        <v>0</v>
      </c>
      <c r="N40" s="46">
        <f>Índice!$G$51*'Datos Vida'!N36</f>
        <v>0</v>
      </c>
      <c r="O40" s="46">
        <f>Índice!$G$51*'Datos Vida'!O36</f>
        <v>0</v>
      </c>
      <c r="P40" s="46">
        <f>Índice!$G$51*'Datos Vida'!P36</f>
        <v>0</v>
      </c>
      <c r="Q40" s="46">
        <f>Índice!$G$51*'Datos Vida'!Q36</f>
        <v>0</v>
      </c>
      <c r="R40" s="46">
        <f>Índice!$G$51*'Datos Vida'!R36</f>
        <v>0</v>
      </c>
      <c r="S40" s="46">
        <f>Índice!$G$51*'Datos Vida'!S36</f>
        <v>0</v>
      </c>
      <c r="T40" s="46">
        <f>Índice!$G$51*'Datos Vida'!T36</f>
        <v>0</v>
      </c>
      <c r="U40" s="46">
        <f>Índice!$G$51*'Datos Vida'!U36</f>
        <v>0</v>
      </c>
      <c r="V40" s="46">
        <f>Índice!$G$51*'Datos Vida'!V36</f>
        <v>0</v>
      </c>
      <c r="W40" s="46">
        <f>Índice!$G$51*'Datos Vida'!W36</f>
        <v>0</v>
      </c>
      <c r="X40" s="46">
        <f>Índice!$G$51*'Datos Vida'!X36</f>
        <v>0</v>
      </c>
      <c r="Y40" s="46">
        <f>Índice!$G$51*'Datos Vida'!Y36</f>
        <v>0</v>
      </c>
      <c r="Z40" s="46">
        <f>Índice!$G$51*'Datos Vida'!Z36</f>
        <v>39824.177455964811</v>
      </c>
      <c r="AA40" s="46">
        <f>Índice!$G$51*'Datos Vida'!AA36</f>
        <v>0</v>
      </c>
      <c r="AB40" s="46">
        <f>Índice!$G$51*'Datos Vida'!AB36</f>
        <v>0</v>
      </c>
      <c r="AC40" s="46">
        <f>Índice!$G$51*'Datos Vida'!AC36</f>
        <v>0</v>
      </c>
      <c r="AD40" s="46">
        <f>Índice!$G$51*'Datos Vida'!AD36</f>
        <v>0</v>
      </c>
      <c r="AE40" s="46">
        <f>Índice!$G$51*'Datos Vida'!AE36</f>
        <v>0</v>
      </c>
      <c r="AF40" s="46">
        <f>Índice!$G$51*'Datos Vida'!AF36</f>
        <v>0</v>
      </c>
      <c r="AG40" s="46">
        <f>Índice!$G$51*'Datos Vida'!AG36</f>
        <v>0</v>
      </c>
      <c r="AH40" s="46">
        <f>Índice!$G$51*'Datos Vida'!AH36</f>
        <v>0</v>
      </c>
      <c r="AI40" s="46">
        <f>Índice!$G$51*'Datos Vida'!AI36</f>
        <v>0</v>
      </c>
      <c r="AJ40" s="46">
        <f>Índice!$G$51*'Datos Vida'!AJ36</f>
        <v>0</v>
      </c>
      <c r="AK40" s="46">
        <f>Índice!$G$51*'Datos Vida'!AK36</f>
        <v>0</v>
      </c>
      <c r="AL40" s="46">
        <f>Índice!$G$51*'Datos Vida'!AL36</f>
        <v>0</v>
      </c>
      <c r="AM40" s="46">
        <f>Índice!$G$51*'Datos Vida'!AM36</f>
        <v>0</v>
      </c>
      <c r="AN40" s="46">
        <f>Índice!$G$51*'Datos Vida'!AN36</f>
        <v>0</v>
      </c>
      <c r="AO40" s="46">
        <f>Índice!$G$51*'Datos Vida'!AO36</f>
        <v>0</v>
      </c>
      <c r="AP40" s="46">
        <f>Índice!$G$51*'Datos Vida'!AP36</f>
        <v>0</v>
      </c>
      <c r="AQ40" s="46">
        <f>Índice!$G$51*'Datos Vida'!AQ36</f>
        <v>39824.177455964811</v>
      </c>
    </row>
    <row r="41" spans="2:43">
      <c r="B41" s="48" t="str">
        <f>'Datos Generales'!B37</f>
        <v>5.14.13.20  Siniestros Por Cobrar Por Operaciones De Coaseguro</v>
      </c>
      <c r="C41" s="46">
        <f>Índice!$G$51*'Datos Vida'!C37</f>
        <v>1022.6115640534291</v>
      </c>
      <c r="D41" s="46">
        <f>Índice!$G$51*'Datos Vida'!D37</f>
        <v>0</v>
      </c>
      <c r="E41" s="46">
        <f>Índice!$G$51*'Datos Vida'!E37</f>
        <v>3236.7894442833808</v>
      </c>
      <c r="F41" s="46">
        <f>Índice!$G$51*'Datos Vida'!F37</f>
        <v>3101.2455717326279</v>
      </c>
      <c r="G41" s="46">
        <f>Índice!$G$51*'Datos Vida'!G37</f>
        <v>0</v>
      </c>
      <c r="H41" s="46">
        <f>Índice!$G$51*'Datos Vida'!H37</f>
        <v>0</v>
      </c>
      <c r="I41" s="46">
        <f>Índice!$G$51*'Datos Vida'!I37</f>
        <v>0</v>
      </c>
      <c r="J41" s="46">
        <f>Índice!$G$51*'Datos Vida'!J37</f>
        <v>0</v>
      </c>
      <c r="K41" s="46">
        <f>Índice!$G$51*'Datos Vida'!K37</f>
        <v>0</v>
      </c>
      <c r="L41" s="46">
        <f>Índice!$G$51*'Datos Vida'!L37</f>
        <v>0</v>
      </c>
      <c r="M41" s="46">
        <f>Índice!$G$51*'Datos Vida'!M37</f>
        <v>0</v>
      </c>
      <c r="N41" s="46">
        <f>Índice!$G$51*'Datos Vida'!N37</f>
        <v>0</v>
      </c>
      <c r="O41" s="46">
        <f>Índice!$G$51*'Datos Vida'!O37</f>
        <v>0</v>
      </c>
      <c r="P41" s="46">
        <f>Índice!$G$51*'Datos Vida'!P37</f>
        <v>0</v>
      </c>
      <c r="Q41" s="46">
        <f>Índice!$G$51*'Datos Vida'!Q37</f>
        <v>0</v>
      </c>
      <c r="R41" s="46">
        <f>Índice!$G$51*'Datos Vida'!R37</f>
        <v>0</v>
      </c>
      <c r="S41" s="46">
        <f>Índice!$G$51*'Datos Vida'!S37</f>
        <v>0</v>
      </c>
      <c r="T41" s="46">
        <f>Índice!$G$51*'Datos Vida'!T37</f>
        <v>0</v>
      </c>
      <c r="U41" s="46">
        <f>Índice!$G$51*'Datos Vida'!U37</f>
        <v>0</v>
      </c>
      <c r="V41" s="46">
        <f>Índice!$G$51*'Datos Vida'!V37</f>
        <v>0</v>
      </c>
      <c r="W41" s="46">
        <f>Índice!$G$51*'Datos Vida'!W37</f>
        <v>0</v>
      </c>
      <c r="X41" s="46">
        <f>Índice!$G$51*'Datos Vida'!X37</f>
        <v>5821.4922111991855</v>
      </c>
      <c r="Y41" s="46">
        <f>Índice!$G$51*'Datos Vida'!Y37</f>
        <v>0</v>
      </c>
      <c r="Z41" s="46">
        <f>Índice!$G$51*'Datos Vida'!Z37</f>
        <v>15892.883659428231</v>
      </c>
      <c r="AA41" s="46">
        <f>Índice!$G$51*'Datos Vida'!AA37</f>
        <v>0</v>
      </c>
      <c r="AB41" s="46">
        <f>Índice!$G$51*'Datos Vida'!AB37</f>
        <v>0</v>
      </c>
      <c r="AC41" s="46">
        <f>Índice!$G$51*'Datos Vida'!AC37</f>
        <v>0</v>
      </c>
      <c r="AD41" s="46">
        <f>Índice!$G$51*'Datos Vida'!AD37</f>
        <v>0</v>
      </c>
      <c r="AE41" s="46">
        <f>Índice!$G$51*'Datos Vida'!AE37</f>
        <v>0</v>
      </c>
      <c r="AF41" s="46">
        <f>Índice!$G$51*'Datos Vida'!AF37</f>
        <v>0</v>
      </c>
      <c r="AG41" s="46">
        <f>Índice!$G$51*'Datos Vida'!AG37</f>
        <v>0</v>
      </c>
      <c r="AH41" s="46">
        <f>Índice!$G$51*'Datos Vida'!AH37</f>
        <v>0</v>
      </c>
      <c r="AI41" s="46">
        <f>Índice!$G$51*'Datos Vida'!AI37</f>
        <v>0</v>
      </c>
      <c r="AJ41" s="46">
        <f>Índice!$G$51*'Datos Vida'!AJ37</f>
        <v>0</v>
      </c>
      <c r="AK41" s="46">
        <f>Índice!$G$51*'Datos Vida'!AK37</f>
        <v>0</v>
      </c>
      <c r="AL41" s="46">
        <f>Índice!$G$51*'Datos Vida'!AL37</f>
        <v>0</v>
      </c>
      <c r="AM41" s="46">
        <f>Índice!$G$51*'Datos Vida'!AM37</f>
        <v>0</v>
      </c>
      <c r="AN41" s="46">
        <f>Índice!$G$51*'Datos Vida'!AN37</f>
        <v>0</v>
      </c>
      <c r="AO41" s="46">
        <f>Índice!$G$51*'Datos Vida'!AO37</f>
        <v>0</v>
      </c>
      <c r="AP41" s="46">
        <f>Índice!$G$51*'Datos Vida'!AP37</f>
        <v>0</v>
      </c>
      <c r="AQ41" s="46">
        <f>Índice!$G$51*'Datos Vida'!AQ37</f>
        <v>29075.022450696855</v>
      </c>
    </row>
    <row r="42" spans="2:43">
      <c r="B42" s="45" t="str">
        <f>'Datos Generales'!B38</f>
        <v>5.14.20.00  Participación Del Reaseguro En Las Reservas Técnicas</v>
      </c>
      <c r="C42" s="46">
        <f>Índice!$G$51*'Datos Vida'!C38</f>
        <v>366620.49837011477</v>
      </c>
      <c r="D42" s="46">
        <f>Índice!$G$51*'Datos Vida'!D38</f>
        <v>200467.61973115732</v>
      </c>
      <c r="E42" s="46">
        <f>Índice!$G$51*'Datos Vida'!E38</f>
        <v>191268.97702604279</v>
      </c>
      <c r="F42" s="46">
        <f>Índice!$G$51*'Datos Vida'!F38</f>
        <v>159429.77881644169</v>
      </c>
      <c r="G42" s="46">
        <f>Índice!$G$51*'Datos Vida'!G38</f>
        <v>333873.77051498718</v>
      </c>
      <c r="H42" s="46">
        <f>Índice!$G$51*'Datos Vida'!H38</f>
        <v>6566.4310816639672</v>
      </c>
      <c r="I42" s="46">
        <f>Índice!$G$51*'Datos Vida'!I38</f>
        <v>5092.5516719581956</v>
      </c>
      <c r="J42" s="46">
        <f>Índice!$G$51*'Datos Vida'!J38</f>
        <v>897603.87424781325</v>
      </c>
      <c r="K42" s="46">
        <f>Índice!$G$51*'Datos Vida'!K38</f>
        <v>0</v>
      </c>
      <c r="L42" s="46">
        <f>Índice!$G$51*'Datos Vida'!L38</f>
        <v>31600.195515517495</v>
      </c>
      <c r="M42" s="46">
        <f>Índice!$G$51*'Datos Vida'!M38</f>
        <v>212086.03213101305</v>
      </c>
      <c r="N42" s="46">
        <f>Índice!$G$51*'Datos Vida'!N38</f>
        <v>0</v>
      </c>
      <c r="O42" s="46">
        <f>Índice!$G$51*'Datos Vida'!O38</f>
        <v>1862272.3552371995</v>
      </c>
      <c r="P42" s="46">
        <f>Índice!$G$51*'Datos Vida'!P38</f>
        <v>483460.06781171111</v>
      </c>
      <c r="Q42" s="46">
        <f>Índice!$G$51*'Datos Vida'!Q38</f>
        <v>184852.85070816922</v>
      </c>
      <c r="R42" s="46">
        <f>Índice!$G$51*'Datos Vida'!R38</f>
        <v>0</v>
      </c>
      <c r="S42" s="46">
        <f>Índice!$G$51*'Datos Vida'!S38</f>
        <v>34995.598249199196</v>
      </c>
      <c r="T42" s="46">
        <f>Índice!$G$51*'Datos Vida'!T38</f>
        <v>0</v>
      </c>
      <c r="U42" s="46">
        <f>Índice!$G$51*'Datos Vida'!U38</f>
        <v>2440.5852030462233</v>
      </c>
      <c r="V42" s="46">
        <f>Índice!$G$51*'Datos Vida'!V38</f>
        <v>0</v>
      </c>
      <c r="W42" s="46">
        <f>Índice!$G$51*'Datos Vida'!W38</f>
        <v>58893.12761188225</v>
      </c>
      <c r="X42" s="46">
        <f>Índice!$G$51*'Datos Vida'!X38</f>
        <v>178978.01599479569</v>
      </c>
      <c r="Y42" s="46">
        <f>Índice!$G$51*'Datos Vida'!Y38</f>
        <v>13888.805410794719</v>
      </c>
      <c r="Z42" s="46">
        <f>Índice!$G$51*'Datos Vida'!Z38</f>
        <v>10237.429377532331</v>
      </c>
      <c r="AA42" s="46">
        <f>Índice!$G$51*'Datos Vida'!AA38</f>
        <v>13410.048719779947</v>
      </c>
      <c r="AB42" s="46">
        <f>Índice!$G$51*'Datos Vida'!AB38</f>
        <v>658533.34193648747</v>
      </c>
      <c r="AC42" s="46">
        <f>Índice!$G$51*'Datos Vida'!AC38</f>
        <v>619474.03497358947</v>
      </c>
      <c r="AD42" s="46">
        <f>Índice!$G$51*'Datos Vida'!AD38</f>
        <v>0</v>
      </c>
      <c r="AE42" s="46">
        <f>Índice!$G$51*'Datos Vida'!AE38</f>
        <v>291707.29594614659</v>
      </c>
      <c r="AF42" s="46">
        <f>Índice!$G$51*'Datos Vida'!AF38</f>
        <v>660341.59530762758</v>
      </c>
      <c r="AG42" s="46">
        <f>Índice!$G$51*'Datos Vida'!AG38</f>
        <v>173542.07472723286</v>
      </c>
      <c r="AH42" s="46">
        <f>Índice!$G$51*'Datos Vida'!AH38</f>
        <v>0</v>
      </c>
      <c r="AI42" s="46">
        <f>Índice!$G$51*'Datos Vida'!AI38</f>
        <v>0</v>
      </c>
      <c r="AJ42" s="46">
        <f>Índice!$G$51*'Datos Vida'!AJ38</f>
        <v>0</v>
      </c>
      <c r="AK42" s="46">
        <f>Índice!$G$51*'Datos Vida'!AK38</f>
        <v>0</v>
      </c>
      <c r="AL42" s="46">
        <f>Índice!$G$51*'Datos Vida'!AL38</f>
        <v>0</v>
      </c>
      <c r="AM42" s="46">
        <f>Índice!$G$51*'Datos Vida'!AM38</f>
        <v>0</v>
      </c>
      <c r="AN42" s="46">
        <f>Índice!$G$51*'Datos Vida'!AN38</f>
        <v>0</v>
      </c>
      <c r="AO42" s="46">
        <f>Índice!$G$51*'Datos Vida'!AO38</f>
        <v>0</v>
      </c>
      <c r="AP42" s="46">
        <f>Índice!$G$51*'Datos Vida'!AP38</f>
        <v>0</v>
      </c>
      <c r="AQ42" s="46">
        <f>Índice!$G$51*'Datos Vida'!AQ38</f>
        <v>7651636.9563219035</v>
      </c>
    </row>
    <row r="43" spans="2:43">
      <c r="B43" s="47" t="str">
        <f>'Datos Generales'!B39</f>
        <v>5.14.21.00  Participación Del Reaseguro En La Reserva Riesgos En Curso</v>
      </c>
      <c r="C43" s="46">
        <f>Índice!$G$51*'Datos Vida'!C39</f>
        <v>320135.84439368977</v>
      </c>
      <c r="D43" s="46">
        <f>Índice!$G$51*'Datos Vida'!D39</f>
        <v>0</v>
      </c>
      <c r="E43" s="46">
        <f>Índice!$G$51*'Datos Vida'!E39</f>
        <v>1021.2415412138225</v>
      </c>
      <c r="F43" s="46">
        <f>Índice!$G$51*'Datos Vida'!F39</f>
        <v>7718.0899583513055</v>
      </c>
      <c r="G43" s="46">
        <f>Índice!$G$51*'Datos Vida'!G39</f>
        <v>7487.5725670162137</v>
      </c>
      <c r="H43" s="46">
        <f>Índice!$G$51*'Datos Vida'!H39</f>
        <v>0</v>
      </c>
      <c r="I43" s="46">
        <f>Índice!$G$51*'Datos Vida'!I39</f>
        <v>2587.6637840207604</v>
      </c>
      <c r="J43" s="46">
        <f>Índice!$G$51*'Datos Vida'!J39</f>
        <v>0</v>
      </c>
      <c r="K43" s="46">
        <f>Índice!$G$51*'Datos Vida'!K39</f>
        <v>0</v>
      </c>
      <c r="L43" s="46">
        <f>Índice!$G$51*'Datos Vida'!L39</f>
        <v>0</v>
      </c>
      <c r="M43" s="46">
        <f>Índice!$G$51*'Datos Vida'!M39</f>
        <v>0</v>
      </c>
      <c r="N43" s="46">
        <f>Índice!$G$51*'Datos Vida'!N39</f>
        <v>0</v>
      </c>
      <c r="O43" s="46">
        <f>Índice!$G$51*'Datos Vida'!O39</f>
        <v>0</v>
      </c>
      <c r="P43" s="46">
        <f>Índice!$G$51*'Datos Vida'!P39</f>
        <v>39356.15997624115</v>
      </c>
      <c r="Q43" s="46">
        <f>Índice!$G$51*'Datos Vida'!Q39</f>
        <v>0</v>
      </c>
      <c r="R43" s="46">
        <f>Índice!$G$51*'Datos Vida'!R39</f>
        <v>0</v>
      </c>
      <c r="S43" s="46">
        <f>Índice!$G$51*'Datos Vida'!S39</f>
        <v>16694.833157734705</v>
      </c>
      <c r="T43" s="46">
        <f>Índice!$G$51*'Datos Vida'!T39</f>
        <v>0</v>
      </c>
      <c r="U43" s="46">
        <f>Índice!$G$51*'Datos Vida'!U39</f>
        <v>345.06897844025991</v>
      </c>
      <c r="V43" s="46">
        <f>Índice!$G$51*'Datos Vida'!V39</f>
        <v>0</v>
      </c>
      <c r="W43" s="46">
        <f>Índice!$G$51*'Datos Vida'!W39</f>
        <v>27647.414457541665</v>
      </c>
      <c r="X43" s="46">
        <f>Índice!$G$51*'Datos Vida'!X39</f>
        <v>101060.26509500002</v>
      </c>
      <c r="Y43" s="46">
        <f>Índice!$G$51*'Datos Vida'!Y39</f>
        <v>93.294135948692201</v>
      </c>
      <c r="Z43" s="46">
        <f>Índice!$G$51*'Datos Vida'!Z39</f>
        <v>1470.6090326047758</v>
      </c>
      <c r="AA43" s="46">
        <f>Índice!$G$51*'Datos Vida'!AA39</f>
        <v>0</v>
      </c>
      <c r="AB43" s="46">
        <f>Índice!$G$51*'Datos Vida'!AB39</f>
        <v>2891.8972429837149</v>
      </c>
      <c r="AC43" s="46">
        <f>Índice!$G$51*'Datos Vida'!AC39</f>
        <v>0</v>
      </c>
      <c r="AD43" s="46">
        <f>Índice!$G$51*'Datos Vida'!AD39</f>
        <v>0</v>
      </c>
      <c r="AE43" s="46">
        <f>Índice!$G$51*'Datos Vida'!AE39</f>
        <v>23595.682395118121</v>
      </c>
      <c r="AF43" s="46">
        <f>Índice!$G$51*'Datos Vida'!AF39</f>
        <v>407210.91634198598</v>
      </c>
      <c r="AG43" s="46">
        <f>Índice!$G$51*'Datos Vida'!AG39</f>
        <v>0</v>
      </c>
      <c r="AH43" s="46">
        <f>Índice!$G$51*'Datos Vida'!AH39</f>
        <v>0</v>
      </c>
      <c r="AI43" s="46">
        <f>Índice!$G$51*'Datos Vida'!AI39</f>
        <v>0</v>
      </c>
      <c r="AJ43" s="46">
        <f>Índice!$G$51*'Datos Vida'!AJ39</f>
        <v>0</v>
      </c>
      <c r="AK43" s="46">
        <f>Índice!$G$51*'Datos Vida'!AK39</f>
        <v>0</v>
      </c>
      <c r="AL43" s="46">
        <f>Índice!$G$51*'Datos Vida'!AL39</f>
        <v>0</v>
      </c>
      <c r="AM43" s="46">
        <f>Índice!$G$51*'Datos Vida'!AM39</f>
        <v>0</v>
      </c>
      <c r="AN43" s="46">
        <f>Índice!$G$51*'Datos Vida'!AN39</f>
        <v>0</v>
      </c>
      <c r="AO43" s="46">
        <f>Índice!$G$51*'Datos Vida'!AO39</f>
        <v>0</v>
      </c>
      <c r="AP43" s="46">
        <f>Índice!$G$51*'Datos Vida'!AP39</f>
        <v>0</v>
      </c>
      <c r="AQ43" s="46">
        <f>Índice!$G$51*'Datos Vida'!AQ39</f>
        <v>959316.55305789097</v>
      </c>
    </row>
    <row r="44" spans="2:43">
      <c r="B44" s="47" t="str">
        <f>'Datos Generales'!B40</f>
        <v>5.14.22.00  Participación Del Reaseguro En Las Reservas Seguros Previsionales</v>
      </c>
      <c r="C44" s="46">
        <f>Índice!$G$51*'Datos Vida'!C40</f>
        <v>0</v>
      </c>
      <c r="D44" s="46">
        <f>Índice!$G$51*'Datos Vida'!D40</f>
        <v>184897.00079903266</v>
      </c>
      <c r="E44" s="46">
        <f>Índice!$G$51*'Datos Vida'!E40</f>
        <v>188444.4760679107</v>
      </c>
      <c r="F44" s="46">
        <f>Índice!$G$51*'Datos Vida'!F40</f>
        <v>114348.24919919955</v>
      </c>
      <c r="G44" s="46">
        <f>Índice!$G$51*'Datos Vida'!G40</f>
        <v>268267.5309890327</v>
      </c>
      <c r="H44" s="46">
        <f>Índice!$G$51*'Datos Vida'!H40</f>
        <v>0</v>
      </c>
      <c r="I44" s="46">
        <f>Índice!$G$51*'Datos Vida'!I40</f>
        <v>0</v>
      </c>
      <c r="J44" s="46">
        <f>Índice!$G$51*'Datos Vida'!J40</f>
        <v>873812.54375234223</v>
      </c>
      <c r="K44" s="46">
        <f>Índice!$G$51*'Datos Vida'!K40</f>
        <v>0</v>
      </c>
      <c r="L44" s="46">
        <f>Índice!$G$51*'Datos Vida'!L40</f>
        <v>31600.195515517495</v>
      </c>
      <c r="M44" s="46">
        <f>Índice!$G$51*'Datos Vida'!M40</f>
        <v>0</v>
      </c>
      <c r="N44" s="46">
        <f>Índice!$G$51*'Datos Vida'!N40</f>
        <v>0</v>
      </c>
      <c r="O44" s="46">
        <f>Índice!$G$51*'Datos Vida'!O40</f>
        <v>1845926.126600717</v>
      </c>
      <c r="P44" s="46">
        <f>Índice!$G$51*'Datos Vida'!P40</f>
        <v>184546.89367208545</v>
      </c>
      <c r="Q44" s="46">
        <f>Índice!$G$51*'Datos Vida'!Q40</f>
        <v>184852.85070816922</v>
      </c>
      <c r="R44" s="46">
        <f>Índice!$G$51*'Datos Vida'!R40</f>
        <v>0</v>
      </c>
      <c r="S44" s="46">
        <f>Índice!$G$51*'Datos Vida'!S40</f>
        <v>0</v>
      </c>
      <c r="T44" s="46">
        <f>Índice!$G$51*'Datos Vida'!T40</f>
        <v>0</v>
      </c>
      <c r="U44" s="46">
        <f>Índice!$G$51*'Datos Vida'!U40</f>
        <v>0</v>
      </c>
      <c r="V44" s="46">
        <f>Índice!$G$51*'Datos Vida'!V40</f>
        <v>0</v>
      </c>
      <c r="W44" s="46">
        <f>Índice!$G$51*'Datos Vida'!W40</f>
        <v>0</v>
      </c>
      <c r="X44" s="46">
        <f>Índice!$G$51*'Datos Vida'!X40</f>
        <v>0</v>
      </c>
      <c r="Y44" s="46">
        <f>Índice!$G$51*'Datos Vida'!Y40</f>
        <v>0</v>
      </c>
      <c r="Z44" s="46">
        <f>Índice!$G$51*'Datos Vida'!Z40</f>
        <v>0</v>
      </c>
      <c r="AA44" s="46">
        <f>Índice!$G$51*'Datos Vida'!AA40</f>
        <v>0</v>
      </c>
      <c r="AB44" s="46">
        <f>Índice!$G$51*'Datos Vida'!AB40</f>
        <v>652974.76152763725</v>
      </c>
      <c r="AC44" s="46">
        <f>Índice!$G$51*'Datos Vida'!AC40</f>
        <v>619474.03497358947</v>
      </c>
      <c r="AD44" s="46">
        <f>Índice!$G$51*'Datos Vida'!AD40</f>
        <v>0</v>
      </c>
      <c r="AE44" s="46">
        <f>Índice!$G$51*'Datos Vida'!AE40</f>
        <v>197271.93097206214</v>
      </c>
      <c r="AF44" s="46">
        <f>Índice!$G$51*'Datos Vida'!AF40</f>
        <v>0</v>
      </c>
      <c r="AG44" s="46">
        <f>Índice!$G$51*'Datos Vida'!AG40</f>
        <v>0</v>
      </c>
      <c r="AH44" s="46">
        <f>Índice!$G$51*'Datos Vida'!AH40</f>
        <v>0</v>
      </c>
      <c r="AI44" s="46">
        <f>Índice!$G$51*'Datos Vida'!AI40</f>
        <v>0</v>
      </c>
      <c r="AJ44" s="46">
        <f>Índice!$G$51*'Datos Vida'!AJ40</f>
        <v>0</v>
      </c>
      <c r="AK44" s="46">
        <f>Índice!$G$51*'Datos Vida'!AK40</f>
        <v>0</v>
      </c>
      <c r="AL44" s="46">
        <f>Índice!$G$51*'Datos Vida'!AL40</f>
        <v>0</v>
      </c>
      <c r="AM44" s="46">
        <f>Índice!$G$51*'Datos Vida'!AM40</f>
        <v>0</v>
      </c>
      <c r="AN44" s="46">
        <f>Índice!$G$51*'Datos Vida'!AN40</f>
        <v>0</v>
      </c>
      <c r="AO44" s="46">
        <f>Índice!$G$51*'Datos Vida'!AO40</f>
        <v>0</v>
      </c>
      <c r="AP44" s="46">
        <f>Índice!$G$51*'Datos Vida'!AP40</f>
        <v>0</v>
      </c>
      <c r="AQ44" s="46">
        <f>Índice!$G$51*'Datos Vida'!AQ40</f>
        <v>5346416.5947772963</v>
      </c>
    </row>
    <row r="45" spans="2:43">
      <c r="B45" s="48" t="str">
        <f>'Datos Generales'!B41</f>
        <v>5.14.22.10  Participación Del Reaseguro En La Reserva Rentas Vitalicias</v>
      </c>
      <c r="C45" s="46">
        <f>Índice!$G$51*'Datos Vida'!C41</f>
        <v>0</v>
      </c>
      <c r="D45" s="46">
        <f>Índice!$G$51*'Datos Vida'!D41</f>
        <v>0</v>
      </c>
      <c r="E45" s="46">
        <f>Índice!$G$51*'Datos Vida'!E41</f>
        <v>0</v>
      </c>
      <c r="F45" s="46">
        <f>Índice!$G$51*'Datos Vida'!F41</f>
        <v>114348.24919919955</v>
      </c>
      <c r="G45" s="46">
        <f>Índice!$G$51*'Datos Vida'!G41</f>
        <v>268267.5309890327</v>
      </c>
      <c r="H45" s="46">
        <f>Índice!$G$51*'Datos Vida'!H41</f>
        <v>0</v>
      </c>
      <c r="I45" s="46">
        <f>Índice!$G$51*'Datos Vida'!I41</f>
        <v>0</v>
      </c>
      <c r="J45" s="46">
        <f>Índice!$G$51*'Datos Vida'!J41</f>
        <v>714698.66568614275</v>
      </c>
      <c r="K45" s="46">
        <f>Índice!$G$51*'Datos Vida'!K41</f>
        <v>0</v>
      </c>
      <c r="L45" s="46">
        <f>Índice!$G$51*'Datos Vida'!L41</f>
        <v>31600.195515517495</v>
      </c>
      <c r="M45" s="46">
        <f>Índice!$G$51*'Datos Vida'!M41</f>
        <v>0</v>
      </c>
      <c r="N45" s="46">
        <f>Índice!$G$51*'Datos Vida'!N41</f>
        <v>0</v>
      </c>
      <c r="O45" s="46">
        <f>Índice!$G$51*'Datos Vida'!O41</f>
        <v>1845926.126600717</v>
      </c>
      <c r="P45" s="46">
        <f>Índice!$G$51*'Datos Vida'!P41</f>
        <v>2529.901853331542</v>
      </c>
      <c r="Q45" s="46">
        <f>Índice!$G$51*'Datos Vida'!Q41</f>
        <v>0</v>
      </c>
      <c r="R45" s="46">
        <f>Índice!$G$51*'Datos Vida'!R41</f>
        <v>0</v>
      </c>
      <c r="S45" s="46">
        <f>Índice!$G$51*'Datos Vida'!S41</f>
        <v>0</v>
      </c>
      <c r="T45" s="46">
        <f>Índice!$G$51*'Datos Vida'!T41</f>
        <v>0</v>
      </c>
      <c r="U45" s="46">
        <f>Índice!$G$51*'Datos Vida'!U41</f>
        <v>0</v>
      </c>
      <c r="V45" s="46">
        <f>Índice!$G$51*'Datos Vida'!V41</f>
        <v>0</v>
      </c>
      <c r="W45" s="46">
        <f>Índice!$G$51*'Datos Vida'!W41</f>
        <v>0</v>
      </c>
      <c r="X45" s="46">
        <f>Índice!$G$51*'Datos Vida'!X41</f>
        <v>0</v>
      </c>
      <c r="Y45" s="46">
        <f>Índice!$G$51*'Datos Vida'!Y41</f>
        <v>0</v>
      </c>
      <c r="Z45" s="46">
        <f>Índice!$G$51*'Datos Vida'!Z41</f>
        <v>0</v>
      </c>
      <c r="AA45" s="46">
        <f>Índice!$G$51*'Datos Vida'!AA41</f>
        <v>0</v>
      </c>
      <c r="AB45" s="46">
        <f>Índice!$G$51*'Datos Vida'!AB41</f>
        <v>652974.76152763725</v>
      </c>
      <c r="AC45" s="46">
        <f>Índice!$G$51*'Datos Vida'!AC41</f>
        <v>619474.03497358947</v>
      </c>
      <c r="AD45" s="46">
        <f>Índice!$G$51*'Datos Vida'!AD41</f>
        <v>0</v>
      </c>
      <c r="AE45" s="46">
        <f>Índice!$G$51*'Datos Vida'!AE41</f>
        <v>15254.939153308207</v>
      </c>
      <c r="AF45" s="46">
        <f>Índice!$G$51*'Datos Vida'!AF41</f>
        <v>0</v>
      </c>
      <c r="AG45" s="46">
        <f>Índice!$G$51*'Datos Vida'!AG41</f>
        <v>0</v>
      </c>
      <c r="AH45" s="46">
        <f>Índice!$G$51*'Datos Vida'!AH41</f>
        <v>0</v>
      </c>
      <c r="AI45" s="46">
        <f>Índice!$G$51*'Datos Vida'!AI41</f>
        <v>0</v>
      </c>
      <c r="AJ45" s="46">
        <f>Índice!$G$51*'Datos Vida'!AJ41</f>
        <v>0</v>
      </c>
      <c r="AK45" s="46">
        <f>Índice!$G$51*'Datos Vida'!AK41</f>
        <v>0</v>
      </c>
      <c r="AL45" s="46">
        <f>Índice!$G$51*'Datos Vida'!AL41</f>
        <v>0</v>
      </c>
      <c r="AM45" s="46">
        <f>Índice!$G$51*'Datos Vida'!AM41</f>
        <v>0</v>
      </c>
      <c r="AN45" s="46">
        <f>Índice!$G$51*'Datos Vida'!AN41</f>
        <v>0</v>
      </c>
      <c r="AO45" s="46">
        <f>Índice!$G$51*'Datos Vida'!AO41</f>
        <v>0</v>
      </c>
      <c r="AP45" s="46">
        <f>Índice!$G$51*'Datos Vida'!AP41</f>
        <v>0</v>
      </c>
      <c r="AQ45" s="46">
        <f>Índice!$G$51*'Datos Vida'!AQ41</f>
        <v>4265074.4054984758</v>
      </c>
    </row>
    <row r="46" spans="2:43">
      <c r="B46" s="48" t="str">
        <f>'Datos Generales'!B42</f>
        <v>5.14.22.20  Participación Del Reaseguro En La Reserva Seguro Invalidez Y Sobrevivencia</v>
      </c>
      <c r="C46" s="46">
        <f>Índice!$G$51*'Datos Vida'!C42</f>
        <v>0</v>
      </c>
      <c r="D46" s="46">
        <f>Índice!$G$51*'Datos Vida'!D42</f>
        <v>184897.00079903266</v>
      </c>
      <c r="E46" s="46">
        <f>Índice!$G$51*'Datos Vida'!E42</f>
        <v>188444.4760679107</v>
      </c>
      <c r="F46" s="46">
        <f>Índice!$G$51*'Datos Vida'!F42</f>
        <v>0</v>
      </c>
      <c r="G46" s="46">
        <f>Índice!$G$51*'Datos Vida'!G42</f>
        <v>0</v>
      </c>
      <c r="H46" s="46">
        <f>Índice!$G$51*'Datos Vida'!H42</f>
        <v>0</v>
      </c>
      <c r="I46" s="46">
        <f>Índice!$G$51*'Datos Vida'!I42</f>
        <v>0</v>
      </c>
      <c r="J46" s="46">
        <f>Índice!$G$51*'Datos Vida'!J42</f>
        <v>159113.87806619948</v>
      </c>
      <c r="K46" s="46">
        <f>Índice!$G$51*'Datos Vida'!K42</f>
        <v>0</v>
      </c>
      <c r="L46" s="46">
        <f>Índice!$G$51*'Datos Vida'!L42</f>
        <v>0</v>
      </c>
      <c r="M46" s="46">
        <f>Índice!$G$51*'Datos Vida'!M42</f>
        <v>0</v>
      </c>
      <c r="N46" s="46">
        <f>Índice!$G$51*'Datos Vida'!N42</f>
        <v>0</v>
      </c>
      <c r="O46" s="46">
        <f>Índice!$G$51*'Datos Vida'!O42</f>
        <v>0</v>
      </c>
      <c r="P46" s="46">
        <f>Índice!$G$51*'Datos Vida'!P42</f>
        <v>182016.99181875392</v>
      </c>
      <c r="Q46" s="46">
        <f>Índice!$G$51*'Datos Vida'!Q42</f>
        <v>184852.85070816922</v>
      </c>
      <c r="R46" s="46">
        <f>Índice!$G$51*'Datos Vida'!R42</f>
        <v>0</v>
      </c>
      <c r="S46" s="46">
        <f>Índice!$G$51*'Datos Vida'!S42</f>
        <v>0</v>
      </c>
      <c r="T46" s="46">
        <f>Índice!$G$51*'Datos Vida'!T42</f>
        <v>0</v>
      </c>
      <c r="U46" s="46">
        <f>Índice!$G$51*'Datos Vida'!U42</f>
        <v>0</v>
      </c>
      <c r="V46" s="46">
        <f>Índice!$G$51*'Datos Vida'!V42</f>
        <v>0</v>
      </c>
      <c r="W46" s="46">
        <f>Índice!$G$51*'Datos Vida'!W42</f>
        <v>0</v>
      </c>
      <c r="X46" s="46">
        <f>Índice!$G$51*'Datos Vida'!X42</f>
        <v>0</v>
      </c>
      <c r="Y46" s="46">
        <f>Índice!$G$51*'Datos Vida'!Y42</f>
        <v>0</v>
      </c>
      <c r="Z46" s="46">
        <f>Índice!$G$51*'Datos Vida'!Z42</f>
        <v>0</v>
      </c>
      <c r="AA46" s="46">
        <f>Índice!$G$51*'Datos Vida'!AA42</f>
        <v>0</v>
      </c>
      <c r="AB46" s="46">
        <f>Índice!$G$51*'Datos Vida'!AB42</f>
        <v>0</v>
      </c>
      <c r="AC46" s="46">
        <f>Índice!$G$51*'Datos Vida'!AC42</f>
        <v>0</v>
      </c>
      <c r="AD46" s="46">
        <f>Índice!$G$51*'Datos Vida'!AD42</f>
        <v>0</v>
      </c>
      <c r="AE46" s="46">
        <f>Índice!$G$51*'Datos Vida'!AE42</f>
        <v>182016.99181875392</v>
      </c>
      <c r="AF46" s="46">
        <f>Índice!$G$51*'Datos Vida'!AF42</f>
        <v>0</v>
      </c>
      <c r="AG46" s="46">
        <f>Índice!$G$51*'Datos Vida'!AG42</f>
        <v>0</v>
      </c>
      <c r="AH46" s="46">
        <f>Índice!$G$51*'Datos Vida'!AH42</f>
        <v>0</v>
      </c>
      <c r="AI46" s="46">
        <f>Índice!$G$51*'Datos Vida'!AI42</f>
        <v>0</v>
      </c>
      <c r="AJ46" s="46">
        <f>Índice!$G$51*'Datos Vida'!AJ42</f>
        <v>0</v>
      </c>
      <c r="AK46" s="46">
        <f>Índice!$G$51*'Datos Vida'!AK42</f>
        <v>0</v>
      </c>
      <c r="AL46" s="46">
        <f>Índice!$G$51*'Datos Vida'!AL42</f>
        <v>0</v>
      </c>
      <c r="AM46" s="46">
        <f>Índice!$G$51*'Datos Vida'!AM42</f>
        <v>0</v>
      </c>
      <c r="AN46" s="46">
        <f>Índice!$G$51*'Datos Vida'!AN42</f>
        <v>0</v>
      </c>
      <c r="AO46" s="46">
        <f>Índice!$G$51*'Datos Vida'!AO42</f>
        <v>0</v>
      </c>
      <c r="AP46" s="46">
        <f>Índice!$G$51*'Datos Vida'!AP42</f>
        <v>0</v>
      </c>
      <c r="AQ46" s="46">
        <f>Índice!$G$51*'Datos Vida'!AQ42</f>
        <v>1081342.1892788198</v>
      </c>
    </row>
    <row r="47" spans="2:43">
      <c r="B47" s="47" t="str">
        <f>'Datos Generales'!B43</f>
        <v>5.14.23.00  Participación Del Reaseguro En La Reserva Matemática</v>
      </c>
      <c r="C47" s="46">
        <f>Índice!$G$51*'Datos Vida'!C43</f>
        <v>29559.480204495794</v>
      </c>
      <c r="D47" s="46">
        <f>Índice!$G$51*'Datos Vida'!D43</f>
        <v>0</v>
      </c>
      <c r="E47" s="46">
        <f>Índice!$G$51*'Datos Vida'!E43</f>
        <v>12.418594126756281</v>
      </c>
      <c r="F47" s="46">
        <f>Índice!$G$51*'Datos Vida'!F43</f>
        <v>0</v>
      </c>
      <c r="G47" s="46">
        <f>Índice!$G$51*'Datos Vida'!G43</f>
        <v>22094.579305760813</v>
      </c>
      <c r="H47" s="46">
        <f>Índice!$G$51*'Datos Vida'!H43</f>
        <v>0</v>
      </c>
      <c r="I47" s="46">
        <f>Índice!$G$51*'Datos Vida'!I43</f>
        <v>0</v>
      </c>
      <c r="J47" s="46">
        <f>Índice!$G$51*'Datos Vida'!J43</f>
        <v>0</v>
      </c>
      <c r="K47" s="46">
        <f>Índice!$G$51*'Datos Vida'!K43</f>
        <v>0</v>
      </c>
      <c r="L47" s="46">
        <f>Índice!$G$51*'Datos Vida'!L43</f>
        <v>0</v>
      </c>
      <c r="M47" s="46">
        <f>Índice!$G$51*'Datos Vida'!M43</f>
        <v>0</v>
      </c>
      <c r="N47" s="46">
        <f>Índice!$G$51*'Datos Vida'!N43</f>
        <v>0</v>
      </c>
      <c r="O47" s="46">
        <f>Índice!$G$51*'Datos Vida'!O43</f>
        <v>0</v>
      </c>
      <c r="P47" s="46">
        <f>Índice!$G$51*'Datos Vida'!P43</f>
        <v>85228.236966221419</v>
      </c>
      <c r="Q47" s="46">
        <f>Índice!$G$51*'Datos Vida'!Q43</f>
        <v>0</v>
      </c>
      <c r="R47" s="46">
        <f>Índice!$G$51*'Datos Vida'!R43</f>
        <v>0</v>
      </c>
      <c r="S47" s="46">
        <f>Índice!$G$51*'Datos Vida'!S43</f>
        <v>0</v>
      </c>
      <c r="T47" s="46">
        <f>Índice!$G$51*'Datos Vida'!T43</f>
        <v>0</v>
      </c>
      <c r="U47" s="46">
        <f>Índice!$G$51*'Datos Vida'!U43</f>
        <v>0</v>
      </c>
      <c r="V47" s="46">
        <f>Índice!$G$51*'Datos Vida'!V43</f>
        <v>0</v>
      </c>
      <c r="W47" s="46">
        <f>Índice!$G$51*'Datos Vida'!W43</f>
        <v>20291.452471697979</v>
      </c>
      <c r="X47" s="46">
        <f>Índice!$G$51*'Datos Vida'!X43</f>
        <v>48669.972988452915</v>
      </c>
      <c r="Y47" s="46">
        <f>Índice!$G$51*'Datos Vida'!Y43</f>
        <v>13626.512328437784</v>
      </c>
      <c r="Z47" s="46">
        <f>Índice!$G$51*'Datos Vida'!Z43</f>
        <v>468.01747972366195</v>
      </c>
      <c r="AA47" s="46">
        <f>Índice!$G$51*'Datos Vida'!AA43</f>
        <v>0</v>
      </c>
      <c r="AB47" s="46">
        <f>Índice!$G$51*'Datos Vida'!AB43</f>
        <v>0</v>
      </c>
      <c r="AC47" s="46">
        <f>Índice!$G$51*'Datos Vida'!AC43</f>
        <v>0</v>
      </c>
      <c r="AD47" s="46">
        <f>Índice!$G$51*'Datos Vida'!AD43</f>
        <v>0</v>
      </c>
      <c r="AE47" s="46">
        <f>Índice!$G$51*'Datos Vida'!AE43</f>
        <v>19606.971383316479</v>
      </c>
      <c r="AF47" s="46">
        <f>Índice!$G$51*'Datos Vida'!AF43</f>
        <v>29045.810028213629</v>
      </c>
      <c r="AG47" s="46">
        <f>Índice!$G$51*'Datos Vida'!AG43</f>
        <v>0</v>
      </c>
      <c r="AH47" s="46">
        <f>Índice!$G$51*'Datos Vida'!AH43</f>
        <v>0</v>
      </c>
      <c r="AI47" s="46">
        <f>Índice!$G$51*'Datos Vida'!AI43</f>
        <v>0</v>
      </c>
      <c r="AJ47" s="46">
        <f>Índice!$G$51*'Datos Vida'!AJ43</f>
        <v>0</v>
      </c>
      <c r="AK47" s="46">
        <f>Índice!$G$51*'Datos Vida'!AK43</f>
        <v>0</v>
      </c>
      <c r="AL47" s="46">
        <f>Índice!$G$51*'Datos Vida'!AL43</f>
        <v>0</v>
      </c>
      <c r="AM47" s="46">
        <f>Índice!$G$51*'Datos Vida'!AM43</f>
        <v>0</v>
      </c>
      <c r="AN47" s="46">
        <f>Índice!$G$51*'Datos Vida'!AN43</f>
        <v>0</v>
      </c>
      <c r="AO47" s="46">
        <f>Índice!$G$51*'Datos Vida'!AO43</f>
        <v>0</v>
      </c>
      <c r="AP47" s="46">
        <f>Índice!$G$51*'Datos Vida'!AP43</f>
        <v>0</v>
      </c>
      <c r="AQ47" s="46">
        <f>Índice!$G$51*'Datos Vida'!AQ43</f>
        <v>268603.45175044722</v>
      </c>
    </row>
    <row r="48" spans="2:43">
      <c r="B48" s="47" t="str">
        <f>'Datos Generales'!B44</f>
        <v>5.14.24.00  Participación Del Reaseguro En La Reserva Rentas Privadas</v>
      </c>
      <c r="C48" s="46">
        <f>Índice!$G$51*'Datos Vida'!C44</f>
        <v>0</v>
      </c>
      <c r="D48" s="46">
        <f>Índice!$G$51*'Datos Vida'!D44</f>
        <v>0</v>
      </c>
      <c r="E48" s="46">
        <f>Índice!$G$51*'Datos Vida'!E44</f>
        <v>0</v>
      </c>
      <c r="F48" s="46">
        <f>Índice!$G$51*'Datos Vida'!F44</f>
        <v>0</v>
      </c>
      <c r="G48" s="46">
        <f>Índice!$G$51*'Datos Vida'!G44</f>
        <v>0</v>
      </c>
      <c r="H48" s="46">
        <f>Índice!$G$51*'Datos Vida'!H44</f>
        <v>0</v>
      </c>
      <c r="I48" s="46">
        <f>Índice!$G$51*'Datos Vida'!I44</f>
        <v>0</v>
      </c>
      <c r="J48" s="46">
        <f>Índice!$G$51*'Datos Vida'!J44</f>
        <v>0</v>
      </c>
      <c r="K48" s="46">
        <f>Índice!$G$51*'Datos Vida'!K44</f>
        <v>0</v>
      </c>
      <c r="L48" s="46">
        <f>Índice!$G$51*'Datos Vida'!L44</f>
        <v>0</v>
      </c>
      <c r="M48" s="46">
        <f>Índice!$G$51*'Datos Vida'!M44</f>
        <v>0</v>
      </c>
      <c r="N48" s="46">
        <f>Índice!$G$51*'Datos Vida'!N44</f>
        <v>0</v>
      </c>
      <c r="O48" s="46">
        <f>Índice!$G$51*'Datos Vida'!O44</f>
        <v>6458.066694479603</v>
      </c>
      <c r="P48" s="46">
        <f>Índice!$G$51*'Datos Vida'!P44</f>
        <v>0</v>
      </c>
      <c r="Q48" s="46">
        <f>Índice!$G$51*'Datos Vida'!Q44</f>
        <v>0</v>
      </c>
      <c r="R48" s="46">
        <f>Índice!$G$51*'Datos Vida'!R44</f>
        <v>0</v>
      </c>
      <c r="S48" s="46">
        <f>Índice!$G$51*'Datos Vida'!S44</f>
        <v>0</v>
      </c>
      <c r="T48" s="46">
        <f>Índice!$G$51*'Datos Vida'!T44</f>
        <v>0</v>
      </c>
      <c r="U48" s="46">
        <f>Índice!$G$51*'Datos Vida'!U44</f>
        <v>0</v>
      </c>
      <c r="V48" s="46">
        <f>Índice!$G$51*'Datos Vida'!V44</f>
        <v>0</v>
      </c>
      <c r="W48" s="46">
        <f>Índice!$G$51*'Datos Vida'!W44</f>
        <v>0</v>
      </c>
      <c r="X48" s="46">
        <f>Índice!$G$51*'Datos Vida'!X44</f>
        <v>0</v>
      </c>
      <c r="Y48" s="46">
        <f>Índice!$G$51*'Datos Vida'!Y44</f>
        <v>0</v>
      </c>
      <c r="Z48" s="46">
        <f>Índice!$G$51*'Datos Vida'!Z44</f>
        <v>0</v>
      </c>
      <c r="AA48" s="46">
        <f>Índice!$G$51*'Datos Vida'!AA44</f>
        <v>0</v>
      </c>
      <c r="AB48" s="46">
        <f>Índice!$G$51*'Datos Vida'!AB44</f>
        <v>0</v>
      </c>
      <c r="AC48" s="46">
        <f>Índice!$G$51*'Datos Vida'!AC44</f>
        <v>0</v>
      </c>
      <c r="AD48" s="46">
        <f>Índice!$G$51*'Datos Vida'!AD44</f>
        <v>0</v>
      </c>
      <c r="AE48" s="46">
        <f>Índice!$G$51*'Datos Vida'!AE44</f>
        <v>0</v>
      </c>
      <c r="AF48" s="46">
        <f>Índice!$G$51*'Datos Vida'!AF44</f>
        <v>0</v>
      </c>
      <c r="AG48" s="46">
        <f>Índice!$G$51*'Datos Vida'!AG44</f>
        <v>0</v>
      </c>
      <c r="AH48" s="46">
        <f>Índice!$G$51*'Datos Vida'!AH44</f>
        <v>0</v>
      </c>
      <c r="AI48" s="46">
        <f>Índice!$G$51*'Datos Vida'!AI44</f>
        <v>0</v>
      </c>
      <c r="AJ48" s="46">
        <f>Índice!$G$51*'Datos Vida'!AJ44</f>
        <v>0</v>
      </c>
      <c r="AK48" s="46">
        <f>Índice!$G$51*'Datos Vida'!AK44</f>
        <v>0</v>
      </c>
      <c r="AL48" s="46">
        <f>Índice!$G$51*'Datos Vida'!AL44</f>
        <v>0</v>
      </c>
      <c r="AM48" s="46">
        <f>Índice!$G$51*'Datos Vida'!AM44</f>
        <v>0</v>
      </c>
      <c r="AN48" s="46">
        <f>Índice!$G$51*'Datos Vida'!AN44</f>
        <v>0</v>
      </c>
      <c r="AO48" s="46">
        <f>Índice!$G$51*'Datos Vida'!AO44</f>
        <v>0</v>
      </c>
      <c r="AP48" s="46">
        <f>Índice!$G$51*'Datos Vida'!AP44</f>
        <v>0</v>
      </c>
      <c r="AQ48" s="46">
        <f>Índice!$G$51*'Datos Vida'!AQ44</f>
        <v>6458.066694479603</v>
      </c>
    </row>
    <row r="49" spans="2:43">
      <c r="B49" s="47" t="str">
        <f>'Datos Generales'!B45</f>
        <v>5.14.25.00  Participación Del Reaseguro En La Reserva De Siniestros</v>
      </c>
      <c r="C49" s="46">
        <f>Índice!$G$51*'Datos Vida'!C45</f>
        <v>16925.173771929203</v>
      </c>
      <c r="D49" s="46">
        <f>Índice!$G$51*'Datos Vida'!D45</f>
        <v>15570.618932124647</v>
      </c>
      <c r="E49" s="46">
        <f>Índice!$G$51*'Datos Vida'!E45</f>
        <v>1790.7966285063744</v>
      </c>
      <c r="F49" s="46">
        <f>Índice!$G$51*'Datos Vida'!F45</f>
        <v>37363.439658890828</v>
      </c>
      <c r="G49" s="46">
        <f>Índice!$G$51*'Datos Vida'!G45</f>
        <v>36024.08765317739</v>
      </c>
      <c r="H49" s="46">
        <f>Índice!$G$51*'Datos Vida'!H45</f>
        <v>6566.4310816639672</v>
      </c>
      <c r="I49" s="46">
        <f>Índice!$G$51*'Datos Vida'!I45</f>
        <v>2504.8878879374347</v>
      </c>
      <c r="J49" s="46">
        <f>Índice!$G$51*'Datos Vida'!J45</f>
        <v>23791.330495470967</v>
      </c>
      <c r="K49" s="46">
        <f>Índice!$G$51*'Datos Vida'!K45</f>
        <v>0</v>
      </c>
      <c r="L49" s="46">
        <f>Índice!$G$51*'Datos Vida'!L45</f>
        <v>0</v>
      </c>
      <c r="M49" s="46">
        <f>Índice!$G$51*'Datos Vida'!M45</f>
        <v>212086.03213101305</v>
      </c>
      <c r="N49" s="46">
        <f>Índice!$G$51*'Datos Vida'!N45</f>
        <v>0</v>
      </c>
      <c r="O49" s="46">
        <f>Índice!$G$51*'Datos Vida'!O45</f>
        <v>9888.1619420029547</v>
      </c>
      <c r="P49" s="46">
        <f>Índice!$G$51*'Datos Vida'!P45</f>
        <v>167841.27710877449</v>
      </c>
      <c r="Q49" s="46">
        <f>Índice!$G$51*'Datos Vida'!Q45</f>
        <v>0</v>
      </c>
      <c r="R49" s="46">
        <f>Índice!$G$51*'Datos Vida'!R45</f>
        <v>0</v>
      </c>
      <c r="S49" s="46">
        <f>Índice!$G$51*'Datos Vida'!S45</f>
        <v>18300.765091464491</v>
      </c>
      <c r="T49" s="46">
        <f>Índice!$G$51*'Datos Vida'!T45</f>
        <v>0</v>
      </c>
      <c r="U49" s="46">
        <f>Índice!$G$51*'Datos Vida'!U45</f>
        <v>2095.5162246059635</v>
      </c>
      <c r="V49" s="46">
        <f>Índice!$G$51*'Datos Vida'!V45</f>
        <v>0</v>
      </c>
      <c r="W49" s="46">
        <f>Índice!$G$51*'Datos Vida'!W45</f>
        <v>10915.855848848472</v>
      </c>
      <c r="X49" s="46">
        <f>Índice!$G$51*'Datos Vida'!X45</f>
        <v>29247.777911342728</v>
      </c>
      <c r="Y49" s="46">
        <f>Índice!$G$51*'Datos Vida'!Y45</f>
        <v>168.99894640824206</v>
      </c>
      <c r="Z49" s="46">
        <f>Índice!$G$51*'Datos Vida'!Z45</f>
        <v>8298.8028652038938</v>
      </c>
      <c r="AA49" s="46">
        <f>Índice!$G$51*'Datos Vida'!AA45</f>
        <v>13410.048719779947</v>
      </c>
      <c r="AB49" s="46">
        <f>Índice!$G$51*'Datos Vida'!AB45</f>
        <v>2666.6831658664555</v>
      </c>
      <c r="AC49" s="46">
        <f>Índice!$G$51*'Datos Vida'!AC45</f>
        <v>0</v>
      </c>
      <c r="AD49" s="46">
        <f>Índice!$G$51*'Datos Vida'!AD45</f>
        <v>0</v>
      </c>
      <c r="AE49" s="46">
        <f>Índice!$G$51*'Datos Vida'!AE45</f>
        <v>51232.711195649863</v>
      </c>
      <c r="AF49" s="46">
        <f>Índice!$G$51*'Datos Vida'!AF45</f>
        <v>224084.91313171311</v>
      </c>
      <c r="AG49" s="46">
        <f>Índice!$G$51*'Datos Vida'!AG45</f>
        <v>173542.07472723286</v>
      </c>
      <c r="AH49" s="46">
        <f>Índice!$G$51*'Datos Vida'!AH45</f>
        <v>0</v>
      </c>
      <c r="AI49" s="46">
        <f>Índice!$G$51*'Datos Vida'!AI45</f>
        <v>0</v>
      </c>
      <c r="AJ49" s="46">
        <f>Índice!$G$51*'Datos Vida'!AJ45</f>
        <v>0</v>
      </c>
      <c r="AK49" s="46">
        <f>Índice!$G$51*'Datos Vida'!AK45</f>
        <v>0</v>
      </c>
      <c r="AL49" s="46">
        <f>Índice!$G$51*'Datos Vida'!AL45</f>
        <v>0</v>
      </c>
      <c r="AM49" s="46">
        <f>Índice!$G$51*'Datos Vida'!AM45</f>
        <v>0</v>
      </c>
      <c r="AN49" s="46">
        <f>Índice!$G$51*'Datos Vida'!AN45</f>
        <v>0</v>
      </c>
      <c r="AO49" s="46">
        <f>Índice!$G$51*'Datos Vida'!AO45</f>
        <v>0</v>
      </c>
      <c r="AP49" s="46">
        <f>Índice!$G$51*'Datos Vida'!AP45</f>
        <v>0</v>
      </c>
      <c r="AQ49" s="46">
        <f>Índice!$G$51*'Datos Vida'!AQ45</f>
        <v>1064316.3851196074</v>
      </c>
    </row>
    <row r="50" spans="2:43">
      <c r="B50" s="47" t="str">
        <f>'Datos Generales'!B46</f>
        <v>5.14.26.00  Participación Del Reaseguro En La Reserva Catastrófica De Terremoto</v>
      </c>
      <c r="C50" s="46">
        <f>Índice!$G$51*'Datos Vida'!C46</f>
        <v>0</v>
      </c>
      <c r="D50" s="46">
        <f>Índice!$G$51*'Datos Vida'!D46</f>
        <v>0</v>
      </c>
      <c r="E50" s="46">
        <f>Índice!$G$51*'Datos Vida'!E46</f>
        <v>0</v>
      </c>
      <c r="F50" s="46">
        <f>Índice!$G$51*'Datos Vida'!F46</f>
        <v>0</v>
      </c>
      <c r="G50" s="46">
        <f>Índice!$G$51*'Datos Vida'!G46</f>
        <v>0</v>
      </c>
      <c r="H50" s="46">
        <f>Índice!$G$51*'Datos Vida'!H46</f>
        <v>0</v>
      </c>
      <c r="I50" s="46">
        <f>Índice!$G$51*'Datos Vida'!I46</f>
        <v>0</v>
      </c>
      <c r="J50" s="46">
        <f>Índice!$G$51*'Datos Vida'!J46</f>
        <v>0</v>
      </c>
      <c r="K50" s="46">
        <f>Índice!$G$51*'Datos Vida'!K46</f>
        <v>0</v>
      </c>
      <c r="L50" s="46">
        <f>Índice!$G$51*'Datos Vida'!L46</f>
        <v>0</v>
      </c>
      <c r="M50" s="46">
        <f>Índice!$G$51*'Datos Vida'!M46</f>
        <v>0</v>
      </c>
      <c r="N50" s="46">
        <f>Índice!$G$51*'Datos Vida'!N46</f>
        <v>0</v>
      </c>
      <c r="O50" s="46">
        <f>Índice!$G$51*'Datos Vida'!O46</f>
        <v>0</v>
      </c>
      <c r="P50" s="46">
        <f>Índice!$G$51*'Datos Vida'!P46</f>
        <v>0</v>
      </c>
      <c r="Q50" s="46">
        <f>Índice!$G$51*'Datos Vida'!Q46</f>
        <v>0</v>
      </c>
      <c r="R50" s="46">
        <f>Índice!$G$51*'Datos Vida'!R46</f>
        <v>0</v>
      </c>
      <c r="S50" s="46">
        <f>Índice!$G$51*'Datos Vida'!S46</f>
        <v>0</v>
      </c>
      <c r="T50" s="46">
        <f>Índice!$G$51*'Datos Vida'!T46</f>
        <v>0</v>
      </c>
      <c r="U50" s="46">
        <f>Índice!$G$51*'Datos Vida'!U46</f>
        <v>0</v>
      </c>
      <c r="V50" s="46">
        <f>Índice!$G$51*'Datos Vida'!V46</f>
        <v>0</v>
      </c>
      <c r="W50" s="46">
        <f>Índice!$G$51*'Datos Vida'!W46</f>
        <v>0</v>
      </c>
      <c r="X50" s="46">
        <f>Índice!$G$51*'Datos Vida'!X46</f>
        <v>0</v>
      </c>
      <c r="Y50" s="46">
        <f>Índice!$G$51*'Datos Vida'!Y46</f>
        <v>0</v>
      </c>
      <c r="Z50" s="46">
        <f>Índice!$G$51*'Datos Vida'!Z46</f>
        <v>0</v>
      </c>
      <c r="AA50" s="46">
        <f>Índice!$G$51*'Datos Vida'!AA46</f>
        <v>0</v>
      </c>
      <c r="AB50" s="46">
        <f>Índice!$G$51*'Datos Vida'!AB46</f>
        <v>0</v>
      </c>
      <c r="AC50" s="46">
        <f>Índice!$G$51*'Datos Vida'!AC46</f>
        <v>0</v>
      </c>
      <c r="AD50" s="46">
        <f>Índice!$G$51*'Datos Vida'!AD46</f>
        <v>0</v>
      </c>
      <c r="AE50" s="46">
        <f>Índice!$G$51*'Datos Vida'!AE46</f>
        <v>0</v>
      </c>
      <c r="AF50" s="46">
        <f>Índice!$G$51*'Datos Vida'!AF46</f>
        <v>0</v>
      </c>
      <c r="AG50" s="46">
        <f>Índice!$G$51*'Datos Vida'!AG46</f>
        <v>0</v>
      </c>
      <c r="AH50" s="46">
        <f>Índice!$G$51*'Datos Vida'!AH46</f>
        <v>0</v>
      </c>
      <c r="AI50" s="46">
        <f>Índice!$G$51*'Datos Vida'!AI46</f>
        <v>0</v>
      </c>
      <c r="AJ50" s="46">
        <f>Índice!$G$51*'Datos Vida'!AJ46</f>
        <v>0</v>
      </c>
      <c r="AK50" s="46">
        <f>Índice!$G$51*'Datos Vida'!AK46</f>
        <v>0</v>
      </c>
      <c r="AL50" s="46">
        <f>Índice!$G$51*'Datos Vida'!AL46</f>
        <v>0</v>
      </c>
      <c r="AM50" s="46">
        <f>Índice!$G$51*'Datos Vida'!AM46</f>
        <v>0</v>
      </c>
      <c r="AN50" s="46">
        <f>Índice!$G$51*'Datos Vida'!AN46</f>
        <v>0</v>
      </c>
      <c r="AO50" s="46">
        <f>Índice!$G$51*'Datos Vida'!AO46</f>
        <v>0</v>
      </c>
      <c r="AP50" s="46">
        <f>Índice!$G$51*'Datos Vida'!AP46</f>
        <v>0</v>
      </c>
      <c r="AQ50" s="46">
        <f>Índice!$G$51*'Datos Vida'!AQ46</f>
        <v>0</v>
      </c>
    </row>
    <row r="51" spans="2:43">
      <c r="B51" s="47" t="str">
        <f>'Datos Generales'!B47</f>
        <v>5.14.27.00  Participación Del Reaseguro En La Reserva De Insuficiencia De Primas</v>
      </c>
      <c r="C51" s="46">
        <f>Índice!$G$51*'Datos Vida'!C47</f>
        <v>0</v>
      </c>
      <c r="D51" s="46">
        <f>Índice!$G$51*'Datos Vida'!D47</f>
        <v>0</v>
      </c>
      <c r="E51" s="46">
        <f>Índice!$G$51*'Datos Vida'!E47</f>
        <v>0</v>
      </c>
      <c r="F51" s="46">
        <f>Índice!$G$51*'Datos Vida'!F47</f>
        <v>0</v>
      </c>
      <c r="G51" s="46">
        <f>Índice!$G$51*'Datos Vida'!G47</f>
        <v>0</v>
      </c>
      <c r="H51" s="46">
        <f>Índice!$G$51*'Datos Vida'!H47</f>
        <v>0</v>
      </c>
      <c r="I51" s="46">
        <f>Índice!$G$51*'Datos Vida'!I47</f>
        <v>0</v>
      </c>
      <c r="J51" s="46">
        <f>Índice!$G$51*'Datos Vida'!J47</f>
        <v>0</v>
      </c>
      <c r="K51" s="46">
        <f>Índice!$G$51*'Datos Vida'!K47</f>
        <v>0</v>
      </c>
      <c r="L51" s="46">
        <f>Índice!$G$51*'Datos Vida'!L47</f>
        <v>0</v>
      </c>
      <c r="M51" s="46">
        <f>Índice!$G$51*'Datos Vida'!M47</f>
        <v>0</v>
      </c>
      <c r="N51" s="46">
        <f>Índice!$G$51*'Datos Vida'!N47</f>
        <v>0</v>
      </c>
      <c r="O51" s="46">
        <f>Índice!$G$51*'Datos Vida'!O47</f>
        <v>0</v>
      </c>
      <c r="P51" s="46">
        <f>Índice!$G$51*'Datos Vida'!P47</f>
        <v>6487.5000883885696</v>
      </c>
      <c r="Q51" s="46">
        <f>Índice!$G$51*'Datos Vida'!Q47</f>
        <v>0</v>
      </c>
      <c r="R51" s="46">
        <f>Índice!$G$51*'Datos Vida'!R47</f>
        <v>0</v>
      </c>
      <c r="S51" s="46">
        <f>Índice!$G$51*'Datos Vida'!S47</f>
        <v>0</v>
      </c>
      <c r="T51" s="46">
        <f>Índice!$G$51*'Datos Vida'!T47</f>
        <v>0</v>
      </c>
      <c r="U51" s="46">
        <f>Índice!$G$51*'Datos Vida'!U47</f>
        <v>0</v>
      </c>
      <c r="V51" s="46">
        <f>Índice!$G$51*'Datos Vida'!V47</f>
        <v>0</v>
      </c>
      <c r="W51" s="46">
        <f>Índice!$G$51*'Datos Vida'!W47</f>
        <v>38.404833794132408</v>
      </c>
      <c r="X51" s="46">
        <f>Índice!$G$51*'Datos Vida'!X47</f>
        <v>0</v>
      </c>
      <c r="Y51" s="46">
        <f>Índice!$G$51*'Datos Vida'!Y47</f>
        <v>0</v>
      </c>
      <c r="Z51" s="46">
        <f>Índice!$G$51*'Datos Vida'!Z47</f>
        <v>0</v>
      </c>
      <c r="AA51" s="46">
        <f>Índice!$G$51*'Datos Vida'!AA47</f>
        <v>0</v>
      </c>
      <c r="AB51" s="46">
        <f>Índice!$G$51*'Datos Vida'!AB47</f>
        <v>0</v>
      </c>
      <c r="AC51" s="46">
        <f>Índice!$G$51*'Datos Vida'!AC47</f>
        <v>0</v>
      </c>
      <c r="AD51" s="46">
        <f>Índice!$G$51*'Datos Vida'!AD47</f>
        <v>0</v>
      </c>
      <c r="AE51" s="46">
        <f>Índice!$G$51*'Datos Vida'!AE47</f>
        <v>0</v>
      </c>
      <c r="AF51" s="46">
        <f>Índice!$G$51*'Datos Vida'!AF47</f>
        <v>0</v>
      </c>
      <c r="AG51" s="46">
        <f>Índice!$G$51*'Datos Vida'!AG47</f>
        <v>0</v>
      </c>
      <c r="AH51" s="46">
        <f>Índice!$G$51*'Datos Vida'!AH47</f>
        <v>0</v>
      </c>
      <c r="AI51" s="46">
        <f>Índice!$G$51*'Datos Vida'!AI47</f>
        <v>0</v>
      </c>
      <c r="AJ51" s="46">
        <f>Índice!$G$51*'Datos Vida'!AJ47</f>
        <v>0</v>
      </c>
      <c r="AK51" s="46">
        <f>Índice!$G$51*'Datos Vida'!AK47</f>
        <v>0</v>
      </c>
      <c r="AL51" s="46">
        <f>Índice!$G$51*'Datos Vida'!AL47</f>
        <v>0</v>
      </c>
      <c r="AM51" s="46">
        <f>Índice!$G$51*'Datos Vida'!AM47</f>
        <v>0</v>
      </c>
      <c r="AN51" s="46">
        <f>Índice!$G$51*'Datos Vida'!AN47</f>
        <v>0</v>
      </c>
      <c r="AO51" s="46">
        <f>Índice!$G$51*'Datos Vida'!AO47</f>
        <v>0</v>
      </c>
      <c r="AP51" s="46">
        <f>Índice!$G$51*'Datos Vida'!AP47</f>
        <v>0</v>
      </c>
      <c r="AQ51" s="46">
        <f>Índice!$G$51*'Datos Vida'!AQ47</f>
        <v>6525.9049221827026</v>
      </c>
    </row>
    <row r="52" spans="2:43">
      <c r="B52" s="47" t="str">
        <f>'Datos Generales'!B48</f>
        <v>5.14.28.00  Participación Del Reaseguro En Otras Reservas Técnicas</v>
      </c>
      <c r="C52" s="46">
        <f>Índice!$G$51*'Datos Vida'!C48</f>
        <v>0</v>
      </c>
      <c r="D52" s="46">
        <f>Índice!$G$51*'Datos Vida'!D48</f>
        <v>0</v>
      </c>
      <c r="E52" s="46">
        <f>Índice!$G$51*'Datos Vida'!E48</f>
        <v>0</v>
      </c>
      <c r="F52" s="46">
        <f>Índice!$G$51*'Datos Vida'!F48</f>
        <v>0</v>
      </c>
      <c r="G52" s="46">
        <f>Índice!$G$51*'Datos Vida'!G48</f>
        <v>0</v>
      </c>
      <c r="H52" s="46">
        <f>Índice!$G$51*'Datos Vida'!H48</f>
        <v>0</v>
      </c>
      <c r="I52" s="46">
        <f>Índice!$G$51*'Datos Vida'!I48</f>
        <v>0</v>
      </c>
      <c r="J52" s="46">
        <f>Índice!$G$51*'Datos Vida'!J48</f>
        <v>0</v>
      </c>
      <c r="K52" s="46">
        <f>Índice!$G$51*'Datos Vida'!K48</f>
        <v>0</v>
      </c>
      <c r="L52" s="46">
        <f>Índice!$G$51*'Datos Vida'!L48</f>
        <v>0</v>
      </c>
      <c r="M52" s="46">
        <f>Índice!$G$51*'Datos Vida'!M48</f>
        <v>0</v>
      </c>
      <c r="N52" s="46">
        <f>Índice!$G$51*'Datos Vida'!N48</f>
        <v>0</v>
      </c>
      <c r="O52" s="46">
        <f>Índice!$G$51*'Datos Vida'!O48</f>
        <v>0</v>
      </c>
      <c r="P52" s="46">
        <f>Índice!$G$51*'Datos Vida'!P48</f>
        <v>0</v>
      </c>
      <c r="Q52" s="46">
        <f>Índice!$G$51*'Datos Vida'!Q48</f>
        <v>0</v>
      </c>
      <c r="R52" s="46">
        <f>Índice!$G$51*'Datos Vida'!R48</f>
        <v>0</v>
      </c>
      <c r="S52" s="46">
        <f>Índice!$G$51*'Datos Vida'!S48</f>
        <v>0</v>
      </c>
      <c r="T52" s="46">
        <f>Índice!$G$51*'Datos Vida'!T48</f>
        <v>0</v>
      </c>
      <c r="U52" s="46">
        <f>Índice!$G$51*'Datos Vida'!U48</f>
        <v>0</v>
      </c>
      <c r="V52" s="46">
        <f>Índice!$G$51*'Datos Vida'!V48</f>
        <v>0</v>
      </c>
      <c r="W52" s="46">
        <f>Índice!$G$51*'Datos Vida'!W48</f>
        <v>0</v>
      </c>
      <c r="X52" s="46">
        <f>Índice!$G$51*'Datos Vida'!X48</f>
        <v>0</v>
      </c>
      <c r="Y52" s="46">
        <f>Índice!$G$51*'Datos Vida'!Y48</f>
        <v>0</v>
      </c>
      <c r="Z52" s="46">
        <f>Índice!$G$51*'Datos Vida'!Z48</f>
        <v>0</v>
      </c>
      <c r="AA52" s="46">
        <f>Índice!$G$51*'Datos Vida'!AA48</f>
        <v>0</v>
      </c>
      <c r="AB52" s="46">
        <f>Índice!$G$51*'Datos Vida'!AB48</f>
        <v>0</v>
      </c>
      <c r="AC52" s="46">
        <f>Índice!$G$51*'Datos Vida'!AC48</f>
        <v>0</v>
      </c>
      <c r="AD52" s="46">
        <f>Índice!$G$51*'Datos Vida'!AD48</f>
        <v>0</v>
      </c>
      <c r="AE52" s="46">
        <f>Índice!$G$51*'Datos Vida'!AE48</f>
        <v>0</v>
      </c>
      <c r="AF52" s="46">
        <f>Índice!$G$51*'Datos Vida'!AF48</f>
        <v>0</v>
      </c>
      <c r="AG52" s="46">
        <f>Índice!$G$51*'Datos Vida'!AG48</f>
        <v>0</v>
      </c>
      <c r="AH52" s="46">
        <f>Índice!$G$51*'Datos Vida'!AH48</f>
        <v>0</v>
      </c>
      <c r="AI52" s="46">
        <f>Índice!$G$51*'Datos Vida'!AI48</f>
        <v>0</v>
      </c>
      <c r="AJ52" s="46">
        <f>Índice!$G$51*'Datos Vida'!AJ48</f>
        <v>0</v>
      </c>
      <c r="AK52" s="46">
        <f>Índice!$G$51*'Datos Vida'!AK48</f>
        <v>0</v>
      </c>
      <c r="AL52" s="46">
        <f>Índice!$G$51*'Datos Vida'!AL48</f>
        <v>0</v>
      </c>
      <c r="AM52" s="46">
        <f>Índice!$G$51*'Datos Vida'!AM48</f>
        <v>0</v>
      </c>
      <c r="AN52" s="46">
        <f>Índice!$G$51*'Datos Vida'!AN48</f>
        <v>0</v>
      </c>
      <c r="AO52" s="46">
        <f>Índice!$G$51*'Datos Vida'!AO48</f>
        <v>0</v>
      </c>
      <c r="AP52" s="46">
        <f>Índice!$G$51*'Datos Vida'!AP48</f>
        <v>0</v>
      </c>
      <c r="AQ52" s="46">
        <f>Índice!$G$51*'Datos Vida'!AQ48</f>
        <v>0</v>
      </c>
    </row>
    <row r="53" spans="2:43">
      <c r="B53" s="44" t="str">
        <f>'Datos Generales'!B49</f>
        <v xml:space="preserve">5.15.00.00  Otros Activos </v>
      </c>
      <c r="C53" s="43">
        <f>Índice!$G$51*'Datos Vida'!C49</f>
        <v>7663.7309876185291</v>
      </c>
      <c r="D53" s="43">
        <f>Índice!$G$51*'Datos Vida'!D49</f>
        <v>55659.166601848381</v>
      </c>
      <c r="E53" s="43">
        <f>Índice!$G$51*'Datos Vida'!E49</f>
        <v>64263.396171714237</v>
      </c>
      <c r="F53" s="43">
        <f>Índice!$G$51*'Datos Vida'!F49</f>
        <v>103610.18695950389</v>
      </c>
      <c r="G53" s="43">
        <f>Índice!$G$51*'Datos Vida'!G49</f>
        <v>1764857.4557526817</v>
      </c>
      <c r="H53" s="43">
        <f>Índice!$G$51*'Datos Vida'!H49</f>
        <v>150004.55201137031</v>
      </c>
      <c r="I53" s="43">
        <f>Índice!$G$51*'Datos Vida'!I49</f>
        <v>137104.85889648637</v>
      </c>
      <c r="J53" s="43">
        <f>Índice!$G$51*'Datos Vida'!J49</f>
        <v>798105.39099567954</v>
      </c>
      <c r="K53" s="43">
        <f>Índice!$G$51*'Datos Vida'!K49</f>
        <v>14198.607349686397</v>
      </c>
      <c r="L53" s="43">
        <f>Índice!$G$51*'Datos Vida'!L49</f>
        <v>340784.51927224384</v>
      </c>
      <c r="M53" s="43">
        <f>Índice!$G$51*'Datos Vida'!M49</f>
        <v>2187363.7932131719</v>
      </c>
      <c r="N53" s="43">
        <f>Índice!$G$51*'Datos Vida'!N49</f>
        <v>2688960.7095127315</v>
      </c>
      <c r="O53" s="43">
        <f>Índice!$G$51*'Datos Vida'!O49</f>
        <v>1351322.293011646</v>
      </c>
      <c r="P53" s="43">
        <f>Índice!$G$51*'Datos Vida'!P49</f>
        <v>444475.05144214787</v>
      </c>
      <c r="Q53" s="43">
        <f>Índice!$G$51*'Datos Vida'!Q49</f>
        <v>970120.15542246192</v>
      </c>
      <c r="R53" s="43">
        <f>Índice!$G$51*'Datos Vida'!R49</f>
        <v>533.15985603269667</v>
      </c>
      <c r="S53" s="43">
        <f>Índice!$G$51*'Datos Vida'!S49</f>
        <v>22462.187369626859</v>
      </c>
      <c r="T53" s="43">
        <f>Índice!$G$51*'Datos Vida'!T49</f>
        <v>4974.6413191817337</v>
      </c>
      <c r="U53" s="43">
        <f>Índice!$G$51*'Datos Vida'!U49</f>
        <v>24081.554366041819</v>
      </c>
      <c r="V53" s="43">
        <f>Índice!$G$51*'Datos Vida'!V49</f>
        <v>0</v>
      </c>
      <c r="W53" s="43">
        <f>Índice!$G$51*'Datos Vida'!W49</f>
        <v>36740.830569717364</v>
      </c>
      <c r="X53" s="43">
        <f>Índice!$G$51*'Datos Vida'!X49</f>
        <v>2750980.0082731699</v>
      </c>
      <c r="Y53" s="43">
        <f>Índice!$G$51*'Datos Vida'!Y49</f>
        <v>8049.0609598291621</v>
      </c>
      <c r="Z53" s="43">
        <f>Índice!$G$51*'Datos Vida'!Z49</f>
        <v>251636.11663048627</v>
      </c>
      <c r="AA53" s="43">
        <f>Índice!$G$51*'Datos Vida'!AA49</f>
        <v>694664.68911972048</v>
      </c>
      <c r="AB53" s="43">
        <f>Índice!$G$51*'Datos Vida'!AB49</f>
        <v>1853279.215958026</v>
      </c>
      <c r="AC53" s="43">
        <f>Índice!$G$51*'Datos Vida'!AC49</f>
        <v>351765.60588597163</v>
      </c>
      <c r="AD53" s="43">
        <f>Índice!$G$51*'Datos Vida'!AD49</f>
        <v>28403.667065004487</v>
      </c>
      <c r="AE53" s="43">
        <f>Índice!$G$51*'Datos Vida'!AE49</f>
        <v>940666.87408517825</v>
      </c>
      <c r="AF53" s="43">
        <f>Índice!$G$51*'Datos Vida'!AF49</f>
        <v>446336.86828688806</v>
      </c>
      <c r="AG53" s="43">
        <f>Índice!$G$51*'Datos Vida'!AG49</f>
        <v>265667.75797088124</v>
      </c>
      <c r="AH53" s="43">
        <f>Índice!$G$51*'Datos Vida'!AH49</f>
        <v>0</v>
      </c>
      <c r="AI53" s="43">
        <f>Índice!$G$51*'Datos Vida'!AI49</f>
        <v>0</v>
      </c>
      <c r="AJ53" s="43">
        <f>Índice!$G$51*'Datos Vida'!AJ49</f>
        <v>0</v>
      </c>
      <c r="AK53" s="43">
        <f>Índice!$G$51*'Datos Vida'!AK49</f>
        <v>0</v>
      </c>
      <c r="AL53" s="43">
        <f>Índice!$G$51*'Datos Vida'!AL49</f>
        <v>0</v>
      </c>
      <c r="AM53" s="43">
        <f>Índice!$G$51*'Datos Vida'!AM49</f>
        <v>0</v>
      </c>
      <c r="AN53" s="43">
        <f>Índice!$G$51*'Datos Vida'!AN49</f>
        <v>0</v>
      </c>
      <c r="AO53" s="43">
        <f>Índice!$G$51*'Datos Vida'!AO49</f>
        <v>0</v>
      </c>
      <c r="AP53" s="43">
        <f>Índice!$G$51*'Datos Vida'!AP49</f>
        <v>0</v>
      </c>
      <c r="AQ53" s="43">
        <f>Índice!$G$51*'Datos Vida'!AQ49</f>
        <v>18758736.105316747</v>
      </c>
    </row>
    <row r="54" spans="2:43">
      <c r="B54" s="45" t="str">
        <f>'Datos Generales'!B50</f>
        <v>5.15.10.00  Intangibles</v>
      </c>
      <c r="C54" s="46">
        <f>Índice!$G$51*'Datos Vida'!C50</f>
        <v>0</v>
      </c>
      <c r="D54" s="46">
        <f>Índice!$G$51*'Datos Vida'!D50</f>
        <v>1995.1951973186442</v>
      </c>
      <c r="E54" s="46">
        <f>Índice!$G$51*'Datos Vida'!E50</f>
        <v>165.33082074090834</v>
      </c>
      <c r="F54" s="46">
        <f>Índice!$G$51*'Datos Vida'!F50</f>
        <v>0</v>
      </c>
      <c r="G54" s="46">
        <f>Índice!$G$51*'Datos Vida'!G50</f>
        <v>3347.6287114360666</v>
      </c>
      <c r="H54" s="46">
        <f>Índice!$G$51*'Datos Vida'!H50</f>
        <v>0</v>
      </c>
      <c r="I54" s="46">
        <f>Índice!$G$51*'Datos Vida'!I50</f>
        <v>2204.1457775012195</v>
      </c>
      <c r="J54" s="46">
        <f>Índice!$G$51*'Datos Vida'!J50</f>
        <v>0</v>
      </c>
      <c r="K54" s="46">
        <f>Índice!$G$51*'Datos Vida'!K50</f>
        <v>62.181359204078596</v>
      </c>
      <c r="L54" s="46">
        <f>Índice!$G$51*'Datos Vida'!L50</f>
        <v>0</v>
      </c>
      <c r="M54" s="46">
        <f>Índice!$G$51*'Datos Vida'!M50</f>
        <v>0</v>
      </c>
      <c r="N54" s="46">
        <f>Índice!$G$51*'Datos Vida'!N50</f>
        <v>908860.90997800883</v>
      </c>
      <c r="O54" s="46">
        <f>Índice!$G$51*'Datos Vida'!O50</f>
        <v>118502.86555744903</v>
      </c>
      <c r="P54" s="46">
        <f>Índice!$G$51*'Datos Vida'!P50</f>
        <v>27047.874785215772</v>
      </c>
      <c r="Q54" s="46">
        <f>Índice!$G$51*'Datos Vida'!Q50</f>
        <v>47952.478769065412</v>
      </c>
      <c r="R54" s="46">
        <f>Índice!$G$51*'Datos Vida'!R50</f>
        <v>0</v>
      </c>
      <c r="S54" s="46">
        <f>Índice!$G$51*'Datos Vida'!S50</f>
        <v>4687.2458828603949</v>
      </c>
      <c r="T54" s="46">
        <f>Índice!$G$51*'Datos Vida'!T50</f>
        <v>0</v>
      </c>
      <c r="U54" s="46">
        <f>Índice!$G$51*'Datos Vida'!U50</f>
        <v>3020.3258356255433</v>
      </c>
      <c r="V54" s="46">
        <f>Índice!$G$51*'Datos Vida'!V50</f>
        <v>0</v>
      </c>
      <c r="W54" s="46">
        <f>Índice!$G$51*'Datos Vida'!W50</f>
        <v>199.53719744592385</v>
      </c>
      <c r="X54" s="46">
        <f>Índice!$G$51*'Datos Vida'!X50</f>
        <v>0</v>
      </c>
      <c r="Y54" s="46">
        <f>Índice!$G$51*'Datos Vida'!Y50</f>
        <v>6147.1598984592101</v>
      </c>
      <c r="Z54" s="46">
        <f>Índice!$G$51*'Datos Vida'!Z50</f>
        <v>19405.97577446065</v>
      </c>
      <c r="AA54" s="46">
        <f>Índice!$G$51*'Datos Vida'!AA50</f>
        <v>47865.636998748414</v>
      </c>
      <c r="AB54" s="46">
        <f>Índice!$G$51*'Datos Vida'!AB50</f>
        <v>613898.48395924224</v>
      </c>
      <c r="AC54" s="46">
        <f>Índice!$G$51*'Datos Vida'!AC50</f>
        <v>0</v>
      </c>
      <c r="AD54" s="46">
        <f>Índice!$G$51*'Datos Vida'!AD50</f>
        <v>120.65039845567489</v>
      </c>
      <c r="AE54" s="46">
        <f>Índice!$G$51*'Datos Vida'!AE50</f>
        <v>15695.379399099143</v>
      </c>
      <c r="AF54" s="46">
        <f>Índice!$G$51*'Datos Vida'!AF50</f>
        <v>95862.221664392127</v>
      </c>
      <c r="AG54" s="46">
        <f>Índice!$G$51*'Datos Vida'!AG50</f>
        <v>0</v>
      </c>
      <c r="AH54" s="46">
        <f>Índice!$G$51*'Datos Vida'!AH50</f>
        <v>0</v>
      </c>
      <c r="AI54" s="46">
        <f>Índice!$G$51*'Datos Vida'!AI50</f>
        <v>0</v>
      </c>
      <c r="AJ54" s="46">
        <f>Índice!$G$51*'Datos Vida'!AJ50</f>
        <v>0</v>
      </c>
      <c r="AK54" s="46">
        <f>Índice!$G$51*'Datos Vida'!AK50</f>
        <v>0</v>
      </c>
      <c r="AL54" s="46">
        <f>Índice!$G$51*'Datos Vida'!AL50</f>
        <v>0</v>
      </c>
      <c r="AM54" s="46">
        <f>Índice!$G$51*'Datos Vida'!AM50</f>
        <v>0</v>
      </c>
      <c r="AN54" s="46">
        <f>Índice!$G$51*'Datos Vida'!AN50</f>
        <v>0</v>
      </c>
      <c r="AO54" s="46">
        <f>Índice!$G$51*'Datos Vida'!AO50</f>
        <v>0</v>
      </c>
      <c r="AP54" s="46">
        <f>Índice!$G$51*'Datos Vida'!AP50</f>
        <v>0</v>
      </c>
      <c r="AQ54" s="46">
        <f>Índice!$G$51*'Datos Vida'!AQ50</f>
        <v>1917041.2279647293</v>
      </c>
    </row>
    <row r="55" spans="2:43">
      <c r="B55" s="47" t="str">
        <f>'Datos Generales'!B51</f>
        <v>5.15.11.00  Goodwill</v>
      </c>
      <c r="C55" s="46">
        <f>Índice!$G$51*'Datos Vida'!C51</f>
        <v>0</v>
      </c>
      <c r="D55" s="46">
        <f>Índice!$G$51*'Datos Vida'!D51</f>
        <v>0</v>
      </c>
      <c r="E55" s="46">
        <f>Índice!$G$51*'Datos Vida'!E51</f>
        <v>0</v>
      </c>
      <c r="F55" s="46">
        <f>Índice!$G$51*'Datos Vida'!F51</f>
        <v>0</v>
      </c>
      <c r="G55" s="46">
        <f>Índice!$G$51*'Datos Vida'!G51</f>
        <v>0</v>
      </c>
      <c r="H55" s="46">
        <f>Índice!$G$51*'Datos Vida'!H51</f>
        <v>0</v>
      </c>
      <c r="I55" s="46">
        <f>Índice!$G$51*'Datos Vida'!I51</f>
        <v>0</v>
      </c>
      <c r="J55" s="46">
        <f>Índice!$G$51*'Datos Vida'!J51</f>
        <v>0</v>
      </c>
      <c r="K55" s="46">
        <f>Índice!$G$51*'Datos Vida'!K51</f>
        <v>0</v>
      </c>
      <c r="L55" s="46">
        <f>Índice!$G$51*'Datos Vida'!L51</f>
        <v>0</v>
      </c>
      <c r="M55" s="46">
        <f>Índice!$G$51*'Datos Vida'!M51</f>
        <v>0</v>
      </c>
      <c r="N55" s="46">
        <f>Índice!$G$51*'Datos Vida'!N51</f>
        <v>904828.71178962104</v>
      </c>
      <c r="O55" s="46">
        <f>Índice!$G$51*'Datos Vida'!O51</f>
        <v>0</v>
      </c>
      <c r="P55" s="46">
        <f>Índice!$G$51*'Datos Vida'!P51</f>
        <v>0</v>
      </c>
      <c r="Q55" s="46">
        <f>Índice!$G$51*'Datos Vida'!Q51</f>
        <v>4635.7595406622777</v>
      </c>
      <c r="R55" s="46">
        <f>Índice!$G$51*'Datos Vida'!R51</f>
        <v>0</v>
      </c>
      <c r="S55" s="46">
        <f>Índice!$G$51*'Datos Vida'!S51</f>
        <v>0</v>
      </c>
      <c r="T55" s="46">
        <f>Índice!$G$51*'Datos Vida'!T51</f>
        <v>0</v>
      </c>
      <c r="U55" s="46">
        <f>Índice!$G$51*'Datos Vida'!U51</f>
        <v>0</v>
      </c>
      <c r="V55" s="46">
        <f>Índice!$G$51*'Datos Vida'!V51</f>
        <v>0</v>
      </c>
      <c r="W55" s="46">
        <f>Índice!$G$51*'Datos Vida'!W51</f>
        <v>0</v>
      </c>
      <c r="X55" s="46">
        <f>Índice!$G$51*'Datos Vida'!X51</f>
        <v>0</v>
      </c>
      <c r="Y55" s="46">
        <f>Índice!$G$51*'Datos Vida'!Y51</f>
        <v>0</v>
      </c>
      <c r="Z55" s="46">
        <f>Índice!$G$51*'Datos Vida'!Z51</f>
        <v>0</v>
      </c>
      <c r="AA55" s="46">
        <f>Índice!$G$51*'Datos Vida'!AA51</f>
        <v>0</v>
      </c>
      <c r="AB55" s="46">
        <f>Índice!$G$51*'Datos Vida'!AB51</f>
        <v>606402.69125518843</v>
      </c>
      <c r="AC55" s="46">
        <f>Índice!$G$51*'Datos Vida'!AC51</f>
        <v>0</v>
      </c>
      <c r="AD55" s="46">
        <f>Índice!$G$51*'Datos Vida'!AD51</f>
        <v>0</v>
      </c>
      <c r="AE55" s="46">
        <f>Índice!$G$51*'Datos Vida'!AE51</f>
        <v>0</v>
      </c>
      <c r="AF55" s="46">
        <f>Índice!$G$51*'Datos Vida'!AF51</f>
        <v>0</v>
      </c>
      <c r="AG55" s="46">
        <f>Índice!$G$51*'Datos Vida'!AG51</f>
        <v>0</v>
      </c>
      <c r="AH55" s="46">
        <f>Índice!$G$51*'Datos Vida'!AH51</f>
        <v>0</v>
      </c>
      <c r="AI55" s="46">
        <f>Índice!$G$51*'Datos Vida'!AI51</f>
        <v>0</v>
      </c>
      <c r="AJ55" s="46">
        <f>Índice!$G$51*'Datos Vida'!AJ51</f>
        <v>0</v>
      </c>
      <c r="AK55" s="46">
        <f>Índice!$G$51*'Datos Vida'!AK51</f>
        <v>0</v>
      </c>
      <c r="AL55" s="46">
        <f>Índice!$G$51*'Datos Vida'!AL51</f>
        <v>0</v>
      </c>
      <c r="AM55" s="46">
        <f>Índice!$G$51*'Datos Vida'!AM51</f>
        <v>0</v>
      </c>
      <c r="AN55" s="46">
        <f>Índice!$G$51*'Datos Vida'!AN51</f>
        <v>0</v>
      </c>
      <c r="AO55" s="46">
        <f>Índice!$G$51*'Datos Vida'!AO51</f>
        <v>0</v>
      </c>
      <c r="AP55" s="46">
        <f>Índice!$G$51*'Datos Vida'!AP51</f>
        <v>0</v>
      </c>
      <c r="AQ55" s="46">
        <f>Índice!$G$51*'Datos Vida'!AQ51</f>
        <v>1515867.1625854718</v>
      </c>
    </row>
    <row r="56" spans="2:43">
      <c r="B56" s="47" t="str">
        <f>'Datos Generales'!B52</f>
        <v>5.15.12.00  Activos Intangibles Distintos A Goodwill</v>
      </c>
      <c r="C56" s="46">
        <f>Índice!$G$51*'Datos Vida'!C52</f>
        <v>0</v>
      </c>
      <c r="D56" s="46">
        <f>Índice!$G$51*'Datos Vida'!D52</f>
        <v>1995.1951973186442</v>
      </c>
      <c r="E56" s="46">
        <f>Índice!$G$51*'Datos Vida'!E52</f>
        <v>165.33082074090834</v>
      </c>
      <c r="F56" s="46">
        <f>Índice!$G$51*'Datos Vida'!F52</f>
        <v>0</v>
      </c>
      <c r="G56" s="46">
        <f>Índice!$G$51*'Datos Vida'!G52</f>
        <v>3347.6287114360666</v>
      </c>
      <c r="H56" s="46">
        <f>Índice!$G$51*'Datos Vida'!H52</f>
        <v>0</v>
      </c>
      <c r="I56" s="46">
        <f>Índice!$G$51*'Datos Vida'!I52</f>
        <v>2204.1457775012195</v>
      </c>
      <c r="J56" s="46">
        <f>Índice!$G$51*'Datos Vida'!J52</f>
        <v>0</v>
      </c>
      <c r="K56" s="46">
        <f>Índice!$G$51*'Datos Vida'!K52</f>
        <v>62.181359204078596</v>
      </c>
      <c r="L56" s="46">
        <f>Índice!$G$51*'Datos Vida'!L52</f>
        <v>0</v>
      </c>
      <c r="M56" s="46">
        <f>Índice!$G$51*'Datos Vida'!M52</f>
        <v>0</v>
      </c>
      <c r="N56" s="46">
        <f>Índice!$G$51*'Datos Vida'!N52</f>
        <v>4032.198188387863</v>
      </c>
      <c r="O56" s="46">
        <f>Índice!$G$51*'Datos Vida'!O52</f>
        <v>118502.86555744903</v>
      </c>
      <c r="P56" s="46">
        <f>Índice!$G$51*'Datos Vida'!P52</f>
        <v>27047.874785215772</v>
      </c>
      <c r="Q56" s="46">
        <f>Índice!$G$51*'Datos Vida'!Q52</f>
        <v>43316.719228403133</v>
      </c>
      <c r="R56" s="46">
        <f>Índice!$G$51*'Datos Vida'!R52</f>
        <v>0</v>
      </c>
      <c r="S56" s="46">
        <f>Índice!$G$51*'Datos Vida'!S52</f>
        <v>4687.2458828603949</v>
      </c>
      <c r="T56" s="46">
        <f>Índice!$G$51*'Datos Vida'!T52</f>
        <v>0</v>
      </c>
      <c r="U56" s="46">
        <f>Índice!$G$51*'Datos Vida'!U52</f>
        <v>3020.3258356255433</v>
      </c>
      <c r="V56" s="46">
        <f>Índice!$G$51*'Datos Vida'!V52</f>
        <v>0</v>
      </c>
      <c r="W56" s="46">
        <f>Índice!$G$51*'Datos Vida'!W52</f>
        <v>199.53719744592385</v>
      </c>
      <c r="X56" s="46">
        <f>Índice!$G$51*'Datos Vida'!X52</f>
        <v>0</v>
      </c>
      <c r="Y56" s="46">
        <f>Índice!$G$51*'Datos Vida'!Y52</f>
        <v>6147.1598984592101</v>
      </c>
      <c r="Z56" s="46">
        <f>Índice!$G$51*'Datos Vida'!Z52</f>
        <v>19405.97577446065</v>
      </c>
      <c r="AA56" s="46">
        <f>Índice!$G$51*'Datos Vida'!AA52</f>
        <v>47865.636998748414</v>
      </c>
      <c r="AB56" s="46">
        <f>Índice!$G$51*'Datos Vida'!AB52</f>
        <v>7495.7927040538534</v>
      </c>
      <c r="AC56" s="46">
        <f>Índice!$G$51*'Datos Vida'!AC52</f>
        <v>0</v>
      </c>
      <c r="AD56" s="46">
        <f>Índice!$G$51*'Datos Vida'!AD52</f>
        <v>120.65039845567489</v>
      </c>
      <c r="AE56" s="46">
        <f>Índice!$G$51*'Datos Vida'!AE52</f>
        <v>15695.379399099143</v>
      </c>
      <c r="AF56" s="46">
        <f>Índice!$G$51*'Datos Vida'!AF52</f>
        <v>95862.221664392127</v>
      </c>
      <c r="AG56" s="46">
        <f>Índice!$G$51*'Datos Vida'!AG52</f>
        <v>0</v>
      </c>
      <c r="AH56" s="46">
        <f>Índice!$G$51*'Datos Vida'!AH52</f>
        <v>0</v>
      </c>
      <c r="AI56" s="46">
        <f>Índice!$G$51*'Datos Vida'!AI52</f>
        <v>0</v>
      </c>
      <c r="AJ56" s="46">
        <f>Índice!$G$51*'Datos Vida'!AJ52</f>
        <v>0</v>
      </c>
      <c r="AK56" s="46">
        <f>Índice!$G$51*'Datos Vida'!AK52</f>
        <v>0</v>
      </c>
      <c r="AL56" s="46">
        <f>Índice!$G$51*'Datos Vida'!AL52</f>
        <v>0</v>
      </c>
      <c r="AM56" s="46">
        <f>Índice!$G$51*'Datos Vida'!AM52</f>
        <v>0</v>
      </c>
      <c r="AN56" s="46">
        <f>Índice!$G$51*'Datos Vida'!AN52</f>
        <v>0</v>
      </c>
      <c r="AO56" s="46">
        <f>Índice!$G$51*'Datos Vida'!AO52</f>
        <v>0</v>
      </c>
      <c r="AP56" s="46">
        <f>Índice!$G$51*'Datos Vida'!AP52</f>
        <v>0</v>
      </c>
      <c r="AQ56" s="46">
        <f>Índice!$G$51*'Datos Vida'!AQ52</f>
        <v>401174.06537925766</v>
      </c>
    </row>
    <row r="57" spans="2:43">
      <c r="B57" s="45" t="str">
        <f>'Datos Generales'!B53</f>
        <v>5.15.20.00  Impuestos Por Cobrar</v>
      </c>
      <c r="C57" s="46">
        <f>Índice!$G$51*'Datos Vida'!C53</f>
        <v>3461.8267442600459</v>
      </c>
      <c r="D57" s="46">
        <f>Índice!$G$51*'Datos Vida'!D53</f>
        <v>50086.355633180363</v>
      </c>
      <c r="E57" s="46">
        <f>Índice!$G$51*'Datos Vida'!E53</f>
        <v>54927.132462646987</v>
      </c>
      <c r="F57" s="46">
        <f>Índice!$G$51*'Datos Vida'!F53</f>
        <v>58561.714667552907</v>
      </c>
      <c r="G57" s="46">
        <f>Índice!$G$51*'Datos Vida'!G53</f>
        <v>367906.55206793896</v>
      </c>
      <c r="H57" s="46">
        <f>Índice!$G$51*'Datos Vida'!H53</f>
        <v>10193.544452379774</v>
      </c>
      <c r="I57" s="46">
        <f>Índice!$G$51*'Datos Vida'!I53</f>
        <v>87966.647456884049</v>
      </c>
      <c r="J57" s="46">
        <f>Índice!$G$51*'Datos Vida'!J53</f>
        <v>413544.31095806137</v>
      </c>
      <c r="K57" s="46">
        <f>Índice!$G$51*'Datos Vida'!K53</f>
        <v>12681.594317675592</v>
      </c>
      <c r="L57" s="46">
        <f>Índice!$G$51*'Datos Vida'!L53</f>
        <v>262192.27519251028</v>
      </c>
      <c r="M57" s="46">
        <f>Índice!$G$51*'Datos Vida'!M53</f>
        <v>156145.39212705326</v>
      </c>
      <c r="N57" s="46">
        <f>Índice!$G$51*'Datos Vida'!N53</f>
        <v>1527654.2203774545</v>
      </c>
      <c r="O57" s="46">
        <f>Índice!$G$51*'Datos Vida'!O53</f>
        <v>390621.2213886198</v>
      </c>
      <c r="P57" s="46">
        <f>Índice!$G$51*'Datos Vida'!P53</f>
        <v>265391.54368870251</v>
      </c>
      <c r="Q57" s="46">
        <f>Índice!$G$51*'Datos Vida'!Q53</f>
        <v>182628.77330806598</v>
      </c>
      <c r="R57" s="46">
        <f>Índice!$G$51*'Datos Vida'!R53</f>
        <v>501.60513643659709</v>
      </c>
      <c r="S57" s="46">
        <f>Índice!$G$51*'Datos Vida'!S53</f>
        <v>13971.183558311706</v>
      </c>
      <c r="T57" s="46">
        <f>Índice!$G$51*'Datos Vida'!T53</f>
        <v>0</v>
      </c>
      <c r="U57" s="46">
        <f>Índice!$G$51*'Datos Vida'!U53</f>
        <v>0</v>
      </c>
      <c r="V57" s="46">
        <f>Índice!$G$51*'Datos Vida'!V53</f>
        <v>0</v>
      </c>
      <c r="W57" s="46">
        <f>Índice!$G$51*'Datos Vida'!W53</f>
        <v>32904.192093112055</v>
      </c>
      <c r="X57" s="46">
        <f>Índice!$G$51*'Datos Vida'!X53</f>
        <v>1697766.7743828709</v>
      </c>
      <c r="Y57" s="46">
        <f>Índice!$G$51*'Datos Vida'!Y53</f>
        <v>0</v>
      </c>
      <c r="Z57" s="46">
        <f>Índice!$G$51*'Datos Vida'!Z53</f>
        <v>126024.73288974055</v>
      </c>
      <c r="AA57" s="46">
        <f>Índice!$G$51*'Datos Vida'!AA53</f>
        <v>335726.70430841245</v>
      </c>
      <c r="AB57" s="46">
        <f>Índice!$G$51*'Datos Vida'!AB53</f>
        <v>278155.73712532083</v>
      </c>
      <c r="AC57" s="46">
        <f>Índice!$G$51*'Datos Vida'!AC53</f>
        <v>102175.0217435883</v>
      </c>
      <c r="AD57" s="46">
        <f>Índice!$G$51*'Datos Vida'!AD53</f>
        <v>23478.611733759484</v>
      </c>
      <c r="AE57" s="46">
        <f>Índice!$G$51*'Datos Vida'!AE53</f>
        <v>782743.45747802651</v>
      </c>
      <c r="AF57" s="46">
        <f>Índice!$G$51*'Datos Vida'!AF53</f>
        <v>103188.88283918229</v>
      </c>
      <c r="AG57" s="46">
        <f>Índice!$G$51*'Datos Vida'!AG53</f>
        <v>254864.11141202509</v>
      </c>
      <c r="AH57" s="46">
        <f>Índice!$G$51*'Datos Vida'!AH53</f>
        <v>0</v>
      </c>
      <c r="AI57" s="46">
        <f>Índice!$G$51*'Datos Vida'!AI53</f>
        <v>0</v>
      </c>
      <c r="AJ57" s="46">
        <f>Índice!$G$51*'Datos Vida'!AJ53</f>
        <v>0</v>
      </c>
      <c r="AK57" s="46">
        <f>Índice!$G$51*'Datos Vida'!AK53</f>
        <v>0</v>
      </c>
      <c r="AL57" s="46">
        <f>Índice!$G$51*'Datos Vida'!AL53</f>
        <v>0</v>
      </c>
      <c r="AM57" s="46">
        <f>Índice!$G$51*'Datos Vida'!AM53</f>
        <v>0</v>
      </c>
      <c r="AN57" s="46">
        <f>Índice!$G$51*'Datos Vida'!AN53</f>
        <v>0</v>
      </c>
      <c r="AO57" s="46">
        <f>Índice!$G$51*'Datos Vida'!AO53</f>
        <v>0</v>
      </c>
      <c r="AP57" s="46">
        <f>Índice!$G$51*'Datos Vida'!AP53</f>
        <v>0</v>
      </c>
      <c r="AQ57" s="46">
        <f>Índice!$G$51*'Datos Vida'!AQ53</f>
        <v>7595464.1195437731</v>
      </c>
    </row>
    <row r="58" spans="2:43">
      <c r="B58" s="47" t="str">
        <f>'Datos Generales'!B54</f>
        <v>5.15.21.00  Cuenta Por Cobrar Por Impuesto</v>
      </c>
      <c r="C58" s="46">
        <f>Índice!$G$51*'Datos Vida'!C54</f>
        <v>2774.4730273438881</v>
      </c>
      <c r="D58" s="46">
        <f>Índice!$G$51*'Datos Vida'!D54</f>
        <v>42839.244171657672</v>
      </c>
      <c r="E58" s="46">
        <f>Índice!$G$51*'Datos Vida'!E54</f>
        <v>53265.825089626007</v>
      </c>
      <c r="F58" s="46">
        <f>Índice!$G$51*'Datos Vida'!F54</f>
        <v>9900.3595647039692</v>
      </c>
      <c r="G58" s="46">
        <f>Índice!$G$51*'Datos Vida'!G54</f>
        <v>43823.495096202118</v>
      </c>
      <c r="H58" s="46">
        <f>Índice!$G$51*'Datos Vida'!H54</f>
        <v>0</v>
      </c>
      <c r="I58" s="46">
        <f>Índice!$G$51*'Datos Vida'!I54</f>
        <v>20788.991733900904</v>
      </c>
      <c r="J58" s="46">
        <f>Índice!$G$51*'Datos Vida'!J54</f>
        <v>85042.04644289038</v>
      </c>
      <c r="K58" s="46">
        <f>Índice!$G$51*'Datos Vida'!K54</f>
        <v>6574.6512187016069</v>
      </c>
      <c r="L58" s="46">
        <f>Índice!$G$51*'Datos Vida'!L54</f>
        <v>172551.90176847851</v>
      </c>
      <c r="M58" s="46">
        <f>Índice!$G$51*'Datos Vida'!M54</f>
        <v>156145.39212705326</v>
      </c>
      <c r="N58" s="46">
        <f>Índice!$G$51*'Datos Vida'!N54</f>
        <v>134856.60722240686</v>
      </c>
      <c r="O58" s="46">
        <f>Índice!$G$51*'Datos Vida'!O54</f>
        <v>28338.657271550899</v>
      </c>
      <c r="P58" s="46">
        <f>Índice!$G$51*'Datos Vida'!P54</f>
        <v>5619.5685223552373</v>
      </c>
      <c r="Q58" s="46">
        <f>Índice!$G$51*'Datos Vida'!Q54</f>
        <v>88743.627184081561</v>
      </c>
      <c r="R58" s="46">
        <f>Índice!$G$51*'Datos Vida'!R54</f>
        <v>0</v>
      </c>
      <c r="S58" s="46">
        <f>Índice!$G$51*'Datos Vida'!S54</f>
        <v>13180.768768429016</v>
      </c>
      <c r="T58" s="46">
        <f>Índice!$G$51*'Datos Vida'!T54</f>
        <v>0</v>
      </c>
      <c r="U58" s="46">
        <f>Índice!$G$51*'Datos Vida'!U54</f>
        <v>0</v>
      </c>
      <c r="V58" s="46">
        <f>Índice!$G$51*'Datos Vida'!V54</f>
        <v>0</v>
      </c>
      <c r="W58" s="46">
        <f>Índice!$G$51*'Datos Vida'!W54</f>
        <v>127.54470693885632</v>
      </c>
      <c r="X58" s="46">
        <f>Índice!$G$51*'Datos Vida'!X54</f>
        <v>271468.56725663092</v>
      </c>
      <c r="Y58" s="46">
        <f>Índice!$G$51*'Datos Vida'!Y54</f>
        <v>0</v>
      </c>
      <c r="Z58" s="46">
        <f>Índice!$G$51*'Datos Vida'!Z54</f>
        <v>27073.905219168297</v>
      </c>
      <c r="AA58" s="46">
        <f>Índice!$G$51*'Datos Vida'!AA54</f>
        <v>143906.49196371119</v>
      </c>
      <c r="AB58" s="46">
        <f>Índice!$G$51*'Datos Vida'!AB54</f>
        <v>38798.870040517322</v>
      </c>
      <c r="AC58" s="46">
        <f>Índice!$G$51*'Datos Vida'!AC54</f>
        <v>744.98306474993103</v>
      </c>
      <c r="AD58" s="46">
        <f>Índice!$G$51*'Datos Vida'!AD54</f>
        <v>0</v>
      </c>
      <c r="AE58" s="46">
        <f>Índice!$G$51*'Datos Vida'!AE54</f>
        <v>112497.48092574652</v>
      </c>
      <c r="AF58" s="46">
        <f>Índice!$G$51*'Datos Vida'!AF54</f>
        <v>77987.003344623503</v>
      </c>
      <c r="AG58" s="46">
        <f>Índice!$G$51*'Datos Vida'!AG54</f>
        <v>33733.542048210657</v>
      </c>
      <c r="AH58" s="46">
        <f>Índice!$G$51*'Datos Vida'!AH54</f>
        <v>0</v>
      </c>
      <c r="AI58" s="46">
        <f>Índice!$G$51*'Datos Vida'!AI54</f>
        <v>0</v>
      </c>
      <c r="AJ58" s="46">
        <f>Índice!$G$51*'Datos Vida'!AJ54</f>
        <v>0</v>
      </c>
      <c r="AK58" s="46">
        <f>Índice!$G$51*'Datos Vida'!AK54</f>
        <v>0</v>
      </c>
      <c r="AL58" s="46">
        <f>Índice!$G$51*'Datos Vida'!AL54</f>
        <v>0</v>
      </c>
      <c r="AM58" s="46">
        <f>Índice!$G$51*'Datos Vida'!AM54</f>
        <v>0</v>
      </c>
      <c r="AN58" s="46">
        <f>Índice!$G$51*'Datos Vida'!AN54</f>
        <v>0</v>
      </c>
      <c r="AO58" s="46">
        <f>Índice!$G$51*'Datos Vida'!AO54</f>
        <v>0</v>
      </c>
      <c r="AP58" s="46">
        <f>Índice!$G$51*'Datos Vida'!AP54</f>
        <v>0</v>
      </c>
      <c r="AQ58" s="46">
        <f>Índice!$G$51*'Datos Vida'!AQ54</f>
        <v>1570783.997779679</v>
      </c>
    </row>
    <row r="59" spans="2:43">
      <c r="B59" s="47" t="str">
        <f>'Datos Generales'!B55</f>
        <v>5.15.22.00  Activo Por Impuesto Diferido</v>
      </c>
      <c r="C59" s="46">
        <f>Índice!$G$51*'Datos Vida'!C55</f>
        <v>687.35371691615808</v>
      </c>
      <c r="D59" s="46">
        <f>Índice!$G$51*'Datos Vida'!D55</f>
        <v>7247.111461522687</v>
      </c>
      <c r="E59" s="46">
        <f>Índice!$G$51*'Datos Vida'!E55</f>
        <v>1661.3073730209799</v>
      </c>
      <c r="F59" s="46">
        <f>Índice!$G$51*'Datos Vida'!F55</f>
        <v>48661.355102848938</v>
      </c>
      <c r="G59" s="46">
        <f>Índice!$G$51*'Datos Vida'!G55</f>
        <v>324083.05697173683</v>
      </c>
      <c r="H59" s="46">
        <f>Índice!$G$51*'Datos Vida'!H55</f>
        <v>10193.544452379774</v>
      </c>
      <c r="I59" s="46">
        <f>Índice!$G$51*'Datos Vida'!I55</f>
        <v>67177.655722983152</v>
      </c>
      <c r="J59" s="46">
        <f>Índice!$G$51*'Datos Vida'!J55</f>
        <v>328502.264515171</v>
      </c>
      <c r="K59" s="46">
        <f>Índice!$G$51*'Datos Vida'!K55</f>
        <v>6106.9430989739849</v>
      </c>
      <c r="L59" s="46">
        <f>Índice!$G$51*'Datos Vida'!L55</f>
        <v>89640.373424031786</v>
      </c>
      <c r="M59" s="46">
        <f>Índice!$G$51*'Datos Vida'!M55</f>
        <v>0</v>
      </c>
      <c r="N59" s="46">
        <f>Índice!$G$51*'Datos Vida'!N55</f>
        <v>1392797.6131550476</v>
      </c>
      <c r="O59" s="46">
        <f>Índice!$G$51*'Datos Vida'!O55</f>
        <v>362282.56411706889</v>
      </c>
      <c r="P59" s="46">
        <f>Índice!$G$51*'Datos Vida'!P55</f>
        <v>259771.97516634729</v>
      </c>
      <c r="Q59" s="46">
        <f>Índice!$G$51*'Datos Vida'!Q55</f>
        <v>93885.146123984407</v>
      </c>
      <c r="R59" s="46">
        <f>Índice!$G$51*'Datos Vida'!R55</f>
        <v>501.60513643659709</v>
      </c>
      <c r="S59" s="46">
        <f>Índice!$G$51*'Datos Vida'!S55</f>
        <v>790.41478988269068</v>
      </c>
      <c r="T59" s="46">
        <f>Índice!$G$51*'Datos Vida'!T55</f>
        <v>0</v>
      </c>
      <c r="U59" s="46">
        <f>Índice!$G$51*'Datos Vida'!U55</f>
        <v>0</v>
      </c>
      <c r="V59" s="46">
        <f>Índice!$G$51*'Datos Vida'!V55</f>
        <v>0</v>
      </c>
      <c r="W59" s="46">
        <f>Índice!$G$51*'Datos Vida'!W55</f>
        <v>32776.647386173201</v>
      </c>
      <c r="X59" s="46">
        <f>Índice!$G$51*'Datos Vida'!X55</f>
        <v>1426298.20712624</v>
      </c>
      <c r="Y59" s="46">
        <f>Índice!$G$51*'Datos Vida'!Y55</f>
        <v>0</v>
      </c>
      <c r="Z59" s="46">
        <f>Índice!$G$51*'Datos Vida'!Z55</f>
        <v>98950.871864857399</v>
      </c>
      <c r="AA59" s="46">
        <f>Índice!$G$51*'Datos Vida'!AA55</f>
        <v>191820.25653898643</v>
      </c>
      <c r="AB59" s="46">
        <f>Índice!$G$51*'Datos Vida'!AB55</f>
        <v>239356.86708480353</v>
      </c>
      <c r="AC59" s="46">
        <f>Índice!$G$51*'Datos Vida'!AC55</f>
        <v>101430.03867883836</v>
      </c>
      <c r="AD59" s="46">
        <f>Índice!$G$51*'Datos Vida'!AD55</f>
        <v>23478.611733759484</v>
      </c>
      <c r="AE59" s="46">
        <f>Índice!$G$51*'Datos Vida'!AE55</f>
        <v>670245.97655228002</v>
      </c>
      <c r="AF59" s="46">
        <f>Índice!$G$51*'Datos Vida'!AF55</f>
        <v>25201.879494558798</v>
      </c>
      <c r="AG59" s="46">
        <f>Índice!$G$51*'Datos Vida'!AG55</f>
        <v>221130.56936381443</v>
      </c>
      <c r="AH59" s="46">
        <f>Índice!$G$51*'Datos Vida'!AH55</f>
        <v>0</v>
      </c>
      <c r="AI59" s="46">
        <f>Índice!$G$51*'Datos Vida'!AI55</f>
        <v>0</v>
      </c>
      <c r="AJ59" s="46">
        <f>Índice!$G$51*'Datos Vida'!AJ55</f>
        <v>0</v>
      </c>
      <c r="AK59" s="46">
        <f>Índice!$G$51*'Datos Vida'!AK55</f>
        <v>0</v>
      </c>
      <c r="AL59" s="46">
        <f>Índice!$G$51*'Datos Vida'!AL55</f>
        <v>0</v>
      </c>
      <c r="AM59" s="46">
        <f>Índice!$G$51*'Datos Vida'!AM55</f>
        <v>0</v>
      </c>
      <c r="AN59" s="46">
        <f>Índice!$G$51*'Datos Vida'!AN55</f>
        <v>0</v>
      </c>
      <c r="AO59" s="46">
        <f>Índice!$G$51*'Datos Vida'!AO55</f>
        <v>0</v>
      </c>
      <c r="AP59" s="46">
        <f>Índice!$G$51*'Datos Vida'!AP55</f>
        <v>0</v>
      </c>
      <c r="AQ59" s="46">
        <f>Índice!$G$51*'Datos Vida'!AQ55</f>
        <v>6024680.2101526642</v>
      </c>
    </row>
    <row r="60" spans="2:43">
      <c r="B60" s="45" t="str">
        <f>'Datos Generales'!B56</f>
        <v>5.15.30.00  Otros Activos</v>
      </c>
      <c r="C60" s="46">
        <f>Índice!$G$51*'Datos Vida'!C56</f>
        <v>4201.9042433584827</v>
      </c>
      <c r="D60" s="46">
        <f>Índice!$G$51*'Datos Vida'!D56</f>
        <v>3577.6157713493749</v>
      </c>
      <c r="E60" s="46">
        <f>Índice!$G$51*'Datos Vida'!E56</f>
        <v>9170.9328883263443</v>
      </c>
      <c r="F60" s="46">
        <f>Índice!$G$51*'Datos Vida'!F56</f>
        <v>45048.47229195098</v>
      </c>
      <c r="G60" s="46">
        <f>Índice!$G$51*'Datos Vida'!G56</f>
        <v>1393603.2749733066</v>
      </c>
      <c r="H60" s="46">
        <f>Índice!$G$51*'Datos Vida'!H56</f>
        <v>139811.00755899053</v>
      </c>
      <c r="I60" s="46">
        <f>Índice!$G$51*'Datos Vida'!I56</f>
        <v>46934.0656621011</v>
      </c>
      <c r="J60" s="46">
        <f>Índice!$G$51*'Datos Vida'!J56</f>
        <v>384561.08003761817</v>
      </c>
      <c r="K60" s="46">
        <f>Índice!$G$51*'Datos Vida'!K56</f>
        <v>1454.8316728067259</v>
      </c>
      <c r="L60" s="46">
        <f>Índice!$G$51*'Datos Vida'!L56</f>
        <v>78592.244079733558</v>
      </c>
      <c r="M60" s="46">
        <f>Índice!$G$51*'Datos Vida'!M56</f>
        <v>2031218.4010861185</v>
      </c>
      <c r="N60" s="46">
        <f>Índice!$G$51*'Datos Vida'!N56</f>
        <v>252445.57915726802</v>
      </c>
      <c r="O60" s="46">
        <f>Índice!$G$51*'Datos Vida'!O56</f>
        <v>842198.20606557722</v>
      </c>
      <c r="P60" s="46">
        <f>Índice!$G$51*'Datos Vida'!P56</f>
        <v>152035.63296822959</v>
      </c>
      <c r="Q60" s="46">
        <f>Índice!$G$51*'Datos Vida'!Q56</f>
        <v>739538.90334533062</v>
      </c>
      <c r="R60" s="46">
        <f>Índice!$G$51*'Datos Vida'!R56</f>
        <v>31.554719596099588</v>
      </c>
      <c r="S60" s="46">
        <f>Índice!$G$51*'Datos Vida'!S56</f>
        <v>3803.7579284547555</v>
      </c>
      <c r="T60" s="46">
        <f>Índice!$G$51*'Datos Vida'!T56</f>
        <v>4974.6413191817337</v>
      </c>
      <c r="U60" s="46">
        <f>Índice!$G$51*'Datos Vida'!U56</f>
        <v>21061.228530416272</v>
      </c>
      <c r="V60" s="46">
        <f>Índice!$G$51*'Datos Vida'!V56</f>
        <v>0</v>
      </c>
      <c r="W60" s="46">
        <f>Índice!$G$51*'Datos Vida'!W56</f>
        <v>3637.1012791593894</v>
      </c>
      <c r="X60" s="46">
        <f>Índice!$G$51*'Datos Vida'!X56</f>
        <v>1053213.2338902992</v>
      </c>
      <c r="Y60" s="46">
        <f>Índice!$G$51*'Datos Vida'!Y56</f>
        <v>1901.901061369952</v>
      </c>
      <c r="Z60" s="46">
        <f>Índice!$G$51*'Datos Vida'!Z56</f>
        <v>106205.36377199991</v>
      </c>
      <c r="AA60" s="46">
        <f>Índice!$G$51*'Datos Vida'!AA56</f>
        <v>311072.34781255963</v>
      </c>
      <c r="AB60" s="46">
        <f>Índice!$G$51*'Datos Vida'!AB56</f>
        <v>961224.99487346283</v>
      </c>
      <c r="AC60" s="46">
        <f>Índice!$G$51*'Datos Vida'!AC56</f>
        <v>249590.58414238336</v>
      </c>
      <c r="AD60" s="46">
        <f>Índice!$G$51*'Datos Vida'!AD56</f>
        <v>4804.4049327893308</v>
      </c>
      <c r="AE60" s="46">
        <f>Índice!$G$51*'Datos Vida'!AE56</f>
        <v>142228.03720805256</v>
      </c>
      <c r="AF60" s="46">
        <f>Índice!$G$51*'Datos Vida'!AF56</f>
        <v>247285.8079775988</v>
      </c>
      <c r="AG60" s="46">
        <f>Índice!$G$51*'Datos Vida'!AG56</f>
        <v>10803.64655885618</v>
      </c>
      <c r="AH60" s="46">
        <f>Índice!$G$51*'Datos Vida'!AH56</f>
        <v>0</v>
      </c>
      <c r="AI60" s="46">
        <f>Índice!$G$51*'Datos Vida'!AI56</f>
        <v>0</v>
      </c>
      <c r="AJ60" s="46">
        <f>Índice!$G$51*'Datos Vida'!AJ56</f>
        <v>0</v>
      </c>
      <c r="AK60" s="46">
        <f>Índice!$G$51*'Datos Vida'!AK56</f>
        <v>0</v>
      </c>
      <c r="AL60" s="46">
        <f>Índice!$G$51*'Datos Vida'!AL56</f>
        <v>0</v>
      </c>
      <c r="AM60" s="46">
        <f>Índice!$G$51*'Datos Vida'!AM56</f>
        <v>0</v>
      </c>
      <c r="AN60" s="46">
        <f>Índice!$G$51*'Datos Vida'!AN56</f>
        <v>0</v>
      </c>
      <c r="AO60" s="46">
        <f>Índice!$G$51*'Datos Vida'!AO56</f>
        <v>0</v>
      </c>
      <c r="AP60" s="46">
        <f>Índice!$G$51*'Datos Vida'!AP56</f>
        <v>0</v>
      </c>
      <c r="AQ60" s="46">
        <f>Índice!$G$51*'Datos Vida'!AQ56</f>
        <v>9246230.7578082457</v>
      </c>
    </row>
    <row r="61" spans="2:43">
      <c r="B61" s="47" t="str">
        <f>'Datos Generales'!B57</f>
        <v>5.15.31.00  Deudas Del Personal</v>
      </c>
      <c r="C61" s="46">
        <f>Índice!$G$51*'Datos Vida'!C57</f>
        <v>0</v>
      </c>
      <c r="D61" s="46">
        <f>Índice!$G$51*'Datos Vida'!D57</f>
        <v>82.201370376393882</v>
      </c>
      <c r="E61" s="46">
        <f>Índice!$G$51*'Datos Vida'!E57</f>
        <v>374.90012091556417</v>
      </c>
      <c r="F61" s="46">
        <f>Índice!$G$51*'Datos Vida'!F57</f>
        <v>2502.5013965394105</v>
      </c>
      <c r="G61" s="46">
        <f>Índice!$G$51*'Datos Vida'!G57</f>
        <v>16189.825061341668</v>
      </c>
      <c r="H61" s="46">
        <f>Índice!$G$51*'Datos Vida'!H57</f>
        <v>1264.1333323905219</v>
      </c>
      <c r="I61" s="46">
        <f>Índice!$G$51*'Datos Vida'!I57</f>
        <v>4760.9619504882585</v>
      </c>
      <c r="J61" s="46">
        <f>Índice!$G$51*'Datos Vida'!J57</f>
        <v>16889.597372384582</v>
      </c>
      <c r="K61" s="46">
        <f>Índice!$G$51*'Datos Vida'!K57</f>
        <v>31.952468162436979</v>
      </c>
      <c r="L61" s="46">
        <f>Índice!$G$51*'Datos Vida'!L57</f>
        <v>220.04334575487374</v>
      </c>
      <c r="M61" s="46">
        <f>Índice!$G$51*'Datos Vida'!M57</f>
        <v>31051.965408249125</v>
      </c>
      <c r="N61" s="46">
        <f>Índice!$G$51*'Datos Vida'!N57</f>
        <v>3609.479850941515</v>
      </c>
      <c r="O61" s="46">
        <f>Índice!$G$51*'Datos Vida'!O57</f>
        <v>14085.160619709943</v>
      </c>
      <c r="P61" s="46">
        <f>Índice!$G$51*'Datos Vida'!P57</f>
        <v>3691.32766703672</v>
      </c>
      <c r="Q61" s="46">
        <f>Índice!$G$51*'Datos Vida'!Q57</f>
        <v>5466.0817700341531</v>
      </c>
      <c r="R61" s="46">
        <f>Índice!$G$51*'Datos Vida'!R57</f>
        <v>0</v>
      </c>
      <c r="S61" s="46">
        <f>Índice!$G$51*'Datos Vida'!S57</f>
        <v>0</v>
      </c>
      <c r="T61" s="46">
        <f>Índice!$G$51*'Datos Vida'!T57</f>
        <v>0</v>
      </c>
      <c r="U61" s="46">
        <f>Índice!$G$51*'Datos Vida'!U57</f>
        <v>2077.1314019841466</v>
      </c>
      <c r="V61" s="46">
        <f>Índice!$G$51*'Datos Vida'!V57</f>
        <v>0</v>
      </c>
      <c r="W61" s="46">
        <f>Índice!$G$51*'Datos Vida'!W57</f>
        <v>117.82196420616457</v>
      </c>
      <c r="X61" s="46">
        <f>Índice!$G$51*'Datos Vida'!X57</f>
        <v>3734.417095056604</v>
      </c>
      <c r="Y61" s="46">
        <f>Índice!$G$51*'Datos Vida'!Y57</f>
        <v>716.91969368057073</v>
      </c>
      <c r="Z61" s="46">
        <f>Índice!$G$51*'Datos Vida'!Z57</f>
        <v>65.716902015966511</v>
      </c>
      <c r="AA61" s="46">
        <f>Índice!$G$51*'Datos Vida'!AA57</f>
        <v>2474.6148026106448</v>
      </c>
      <c r="AB61" s="46">
        <f>Índice!$G$51*'Datos Vida'!AB57</f>
        <v>0</v>
      </c>
      <c r="AC61" s="46">
        <f>Índice!$G$51*'Datos Vida'!AC57</f>
        <v>293.14069339065628</v>
      </c>
      <c r="AD61" s="46">
        <f>Índice!$G$51*'Datos Vida'!AD57</f>
        <v>22.583279710934018</v>
      </c>
      <c r="AE61" s="46">
        <f>Índice!$G$51*'Datos Vida'!AE57</f>
        <v>5864.8026106448124</v>
      </c>
      <c r="AF61" s="46">
        <f>Índice!$G$51*'Datos Vida'!AF57</f>
        <v>8034.6094285855706</v>
      </c>
      <c r="AG61" s="46">
        <f>Índice!$G$51*'Datos Vida'!AG57</f>
        <v>833.23905219168296</v>
      </c>
      <c r="AH61" s="46">
        <f>Índice!$G$51*'Datos Vida'!AH57</f>
        <v>0</v>
      </c>
      <c r="AI61" s="46">
        <f>Índice!$G$51*'Datos Vida'!AI57</f>
        <v>0</v>
      </c>
      <c r="AJ61" s="46">
        <f>Índice!$G$51*'Datos Vida'!AJ57</f>
        <v>0</v>
      </c>
      <c r="AK61" s="46">
        <f>Índice!$G$51*'Datos Vida'!AK57</f>
        <v>0</v>
      </c>
      <c r="AL61" s="46">
        <f>Índice!$G$51*'Datos Vida'!AL57</f>
        <v>0</v>
      </c>
      <c r="AM61" s="46">
        <f>Índice!$G$51*'Datos Vida'!AM57</f>
        <v>0</v>
      </c>
      <c r="AN61" s="46">
        <f>Índice!$G$51*'Datos Vida'!AN57</f>
        <v>0</v>
      </c>
      <c r="AO61" s="46">
        <f>Índice!$G$51*'Datos Vida'!AO57</f>
        <v>0</v>
      </c>
      <c r="AP61" s="46">
        <f>Índice!$G$51*'Datos Vida'!AP57</f>
        <v>0</v>
      </c>
      <c r="AQ61" s="46">
        <f>Índice!$G$51*'Datos Vida'!AQ57</f>
        <v>124455.12865840291</v>
      </c>
    </row>
    <row r="62" spans="2:43">
      <c r="B62" s="47" t="str">
        <f>'Datos Generales'!B58</f>
        <v>5.15.32.00  Cuentas Por Cobrar Intermediarios</v>
      </c>
      <c r="C62" s="46">
        <f>Índice!$G$51*'Datos Vida'!C58</f>
        <v>0</v>
      </c>
      <c r="D62" s="46">
        <f>Índice!$G$51*'Datos Vida'!D58</f>
        <v>0</v>
      </c>
      <c r="E62" s="46">
        <f>Índice!$G$51*'Datos Vida'!E58</f>
        <v>0</v>
      </c>
      <c r="F62" s="46">
        <f>Índice!$G$51*'Datos Vida'!F58</f>
        <v>0</v>
      </c>
      <c r="G62" s="46">
        <f>Índice!$G$51*'Datos Vida'!G58</f>
        <v>2560.0423558028865</v>
      </c>
      <c r="H62" s="46">
        <f>Índice!$G$51*'Datos Vida'!H58</f>
        <v>0</v>
      </c>
      <c r="I62" s="46">
        <f>Índice!$G$51*'Datos Vida'!I58</f>
        <v>0</v>
      </c>
      <c r="J62" s="46">
        <f>Índice!$G$51*'Datos Vida'!J58</f>
        <v>30081.591489241342</v>
      </c>
      <c r="K62" s="46">
        <f>Índice!$G$51*'Datos Vida'!K58</f>
        <v>0</v>
      </c>
      <c r="L62" s="46">
        <f>Índice!$G$51*'Datos Vida'!L58</f>
        <v>311.52551601247336</v>
      </c>
      <c r="M62" s="46">
        <f>Índice!$G$51*'Datos Vida'!M58</f>
        <v>0</v>
      </c>
      <c r="N62" s="46">
        <f>Índice!$G$51*'Datos Vida'!N58</f>
        <v>1216.6686701409267</v>
      </c>
      <c r="O62" s="46">
        <f>Índice!$G$51*'Datos Vida'!O58</f>
        <v>5679.9379158682232</v>
      </c>
      <c r="P62" s="46">
        <f>Índice!$G$51*'Datos Vida'!P58</f>
        <v>2096.1791388831925</v>
      </c>
      <c r="Q62" s="46">
        <f>Índice!$G$51*'Datos Vida'!Q58</f>
        <v>0</v>
      </c>
      <c r="R62" s="46">
        <f>Índice!$G$51*'Datos Vida'!R58</f>
        <v>0</v>
      </c>
      <c r="S62" s="46">
        <f>Índice!$G$51*'Datos Vida'!S58</f>
        <v>0</v>
      </c>
      <c r="T62" s="46">
        <f>Índice!$G$51*'Datos Vida'!T58</f>
        <v>0</v>
      </c>
      <c r="U62" s="46">
        <f>Índice!$G$51*'Datos Vida'!U58</f>
        <v>0</v>
      </c>
      <c r="V62" s="46">
        <f>Índice!$G$51*'Datos Vida'!V58</f>
        <v>0</v>
      </c>
      <c r="W62" s="46">
        <f>Índice!$G$51*'Datos Vida'!W58</f>
        <v>1103.9732430119996</v>
      </c>
      <c r="X62" s="46">
        <f>Índice!$G$51*'Datos Vida'!X58</f>
        <v>27293.020484935052</v>
      </c>
      <c r="Y62" s="46">
        <f>Índice!$G$51*'Datos Vida'!Y58</f>
        <v>0</v>
      </c>
      <c r="Z62" s="46">
        <f>Índice!$G$51*'Datos Vida'!Z58</f>
        <v>2647.2818746862204</v>
      </c>
      <c r="AA62" s="46">
        <f>Índice!$G$51*'Datos Vida'!AA58</f>
        <v>4191.9163349148994</v>
      </c>
      <c r="AB62" s="46">
        <f>Índice!$G$51*'Datos Vida'!AB58</f>
        <v>4034.8056512116304</v>
      </c>
      <c r="AC62" s="46">
        <f>Índice!$G$51*'Datos Vida'!AC58</f>
        <v>15750.445478394297</v>
      </c>
      <c r="AD62" s="46">
        <f>Índice!$G$51*'Datos Vida'!AD58</f>
        <v>0</v>
      </c>
      <c r="AE62" s="46">
        <f>Índice!$G$51*'Datos Vida'!AE58</f>
        <v>1887.6705015521031</v>
      </c>
      <c r="AF62" s="46">
        <f>Índice!$G$51*'Datos Vida'!AF58</f>
        <v>0</v>
      </c>
      <c r="AG62" s="46">
        <f>Índice!$G$51*'Datos Vida'!AG58</f>
        <v>0</v>
      </c>
      <c r="AH62" s="46">
        <f>Índice!$G$51*'Datos Vida'!AH58</f>
        <v>0</v>
      </c>
      <c r="AI62" s="46">
        <f>Índice!$G$51*'Datos Vida'!AI58</f>
        <v>0</v>
      </c>
      <c r="AJ62" s="46">
        <f>Índice!$G$51*'Datos Vida'!AJ58</f>
        <v>0</v>
      </c>
      <c r="AK62" s="46">
        <f>Índice!$G$51*'Datos Vida'!AK58</f>
        <v>0</v>
      </c>
      <c r="AL62" s="46">
        <f>Índice!$G$51*'Datos Vida'!AL58</f>
        <v>0</v>
      </c>
      <c r="AM62" s="46">
        <f>Índice!$G$51*'Datos Vida'!AM58</f>
        <v>0</v>
      </c>
      <c r="AN62" s="46">
        <f>Índice!$G$51*'Datos Vida'!AN58</f>
        <v>0</v>
      </c>
      <c r="AO62" s="46">
        <f>Índice!$G$51*'Datos Vida'!AO58</f>
        <v>0</v>
      </c>
      <c r="AP62" s="46">
        <f>Índice!$G$51*'Datos Vida'!AP58</f>
        <v>0</v>
      </c>
      <c r="AQ62" s="46">
        <f>Índice!$G$51*'Datos Vida'!AQ58</f>
        <v>98855.058654655251</v>
      </c>
    </row>
    <row r="63" spans="2:43">
      <c r="B63" s="47" t="str">
        <f>'Datos Generales'!B59</f>
        <v>5.15.33.00  Deudores Relacionados</v>
      </c>
      <c r="C63" s="46">
        <f>Índice!$G$51*'Datos Vida'!C59</f>
        <v>3137.3964969841818</v>
      </c>
      <c r="D63" s="46">
        <f>Índice!$G$51*'Datos Vida'!D59</f>
        <v>0</v>
      </c>
      <c r="E63" s="46">
        <f>Índice!$G$51*'Datos Vida'!E59</f>
        <v>0</v>
      </c>
      <c r="F63" s="46">
        <f>Índice!$G$51*'Datos Vida'!F59</f>
        <v>5.7452570693178524</v>
      </c>
      <c r="G63" s="46">
        <f>Índice!$G$51*'Datos Vida'!G59</f>
        <v>499052.20936070313</v>
      </c>
      <c r="H63" s="46">
        <f>Índice!$G$51*'Datos Vida'!H59</f>
        <v>489.71687373162399</v>
      </c>
      <c r="I63" s="46">
        <f>Índice!$G$51*'Datos Vida'!I59</f>
        <v>8.9714398851655695</v>
      </c>
      <c r="J63" s="46">
        <f>Índice!$G$51*'Datos Vida'!J59</f>
        <v>26421.244016093791</v>
      </c>
      <c r="K63" s="46">
        <f>Índice!$G$51*'Datos Vida'!K59</f>
        <v>0</v>
      </c>
      <c r="L63" s="46">
        <f>Índice!$G$51*'Datos Vida'!L59</f>
        <v>1977.5174832592047</v>
      </c>
      <c r="M63" s="46">
        <f>Índice!$G$51*'Datos Vida'!M59</f>
        <v>1179061.6315822967</v>
      </c>
      <c r="N63" s="46">
        <f>Índice!$G$51*'Datos Vida'!N59</f>
        <v>0</v>
      </c>
      <c r="O63" s="46">
        <f>Índice!$G$51*'Datos Vida'!O59</f>
        <v>282094.90634347091</v>
      </c>
      <c r="P63" s="46">
        <f>Índice!$G$51*'Datos Vida'!P59</f>
        <v>5571.2641686878187</v>
      </c>
      <c r="Q63" s="46">
        <f>Índice!$G$51*'Datos Vida'!Q59</f>
        <v>57866.53856216545</v>
      </c>
      <c r="R63" s="46">
        <f>Índice!$G$51*'Datos Vida'!R59</f>
        <v>0</v>
      </c>
      <c r="S63" s="46">
        <f>Índice!$G$51*'Datos Vida'!S59</f>
        <v>0</v>
      </c>
      <c r="T63" s="46">
        <f>Índice!$G$51*'Datos Vida'!T59</f>
        <v>0</v>
      </c>
      <c r="U63" s="46">
        <f>Índice!$G$51*'Datos Vida'!U59</f>
        <v>763.76563593808555</v>
      </c>
      <c r="V63" s="46">
        <f>Índice!$G$51*'Datos Vida'!V59</f>
        <v>0</v>
      </c>
      <c r="W63" s="46">
        <f>Índice!$G$51*'Datos Vida'!W59</f>
        <v>947.87902786714835</v>
      </c>
      <c r="X63" s="46">
        <f>Índice!$G$51*'Datos Vida'!X59</f>
        <v>519106.51529829373</v>
      </c>
      <c r="Y63" s="46">
        <f>Índice!$G$51*'Datos Vida'!Y59</f>
        <v>0</v>
      </c>
      <c r="Z63" s="46">
        <f>Índice!$G$51*'Datos Vida'!Z59</f>
        <v>1318.9342459747845</v>
      </c>
      <c r="AA63" s="46">
        <f>Índice!$G$51*'Datos Vida'!AA59</f>
        <v>407.86905763641892</v>
      </c>
      <c r="AB63" s="46">
        <f>Índice!$G$51*'Datos Vida'!AB59</f>
        <v>489891.75051795697</v>
      </c>
      <c r="AC63" s="46">
        <f>Índice!$G$51*'Datos Vida'!AC59</f>
        <v>22087.77338584793</v>
      </c>
      <c r="AD63" s="46">
        <f>Índice!$G$51*'Datos Vida'!AD59</f>
        <v>0</v>
      </c>
      <c r="AE63" s="46">
        <f>Índice!$G$51*'Datos Vida'!AE59</f>
        <v>9570.6260032102728</v>
      </c>
      <c r="AF63" s="46">
        <f>Índice!$G$51*'Datos Vida'!AF59</f>
        <v>11306.179775280898</v>
      </c>
      <c r="AG63" s="46">
        <f>Índice!$G$51*'Datos Vida'!AG59</f>
        <v>0</v>
      </c>
      <c r="AH63" s="46">
        <f>Índice!$G$51*'Datos Vida'!AH59</f>
        <v>0</v>
      </c>
      <c r="AI63" s="46">
        <f>Índice!$G$51*'Datos Vida'!AI59</f>
        <v>0</v>
      </c>
      <c r="AJ63" s="46">
        <f>Índice!$G$51*'Datos Vida'!AJ59</f>
        <v>0</v>
      </c>
      <c r="AK63" s="46">
        <f>Índice!$G$51*'Datos Vida'!AK59</f>
        <v>0</v>
      </c>
      <c r="AL63" s="46">
        <f>Índice!$G$51*'Datos Vida'!AL59</f>
        <v>0</v>
      </c>
      <c r="AM63" s="46">
        <f>Índice!$G$51*'Datos Vida'!AM59</f>
        <v>0</v>
      </c>
      <c r="AN63" s="46">
        <f>Índice!$G$51*'Datos Vida'!AN59</f>
        <v>0</v>
      </c>
      <c r="AO63" s="46">
        <f>Índice!$G$51*'Datos Vida'!AO59</f>
        <v>0</v>
      </c>
      <c r="AP63" s="46">
        <f>Índice!$G$51*'Datos Vida'!AP59</f>
        <v>0</v>
      </c>
      <c r="AQ63" s="46">
        <f>Índice!$G$51*'Datos Vida'!AQ59</f>
        <v>3111088.4345323537</v>
      </c>
    </row>
    <row r="64" spans="2:43">
      <c r="B64" s="47" t="str">
        <f>'Datos Generales'!B60</f>
        <v>5.15.34.00  Gastos Anticipados</v>
      </c>
      <c r="C64" s="46">
        <f>Índice!$G$51*'Datos Vida'!C60</f>
        <v>44.768810855530646</v>
      </c>
      <c r="D64" s="46">
        <f>Índice!$G$51*'Datos Vida'!D60</f>
        <v>0</v>
      </c>
      <c r="E64" s="46">
        <f>Índice!$G$51*'Datos Vida'!E60</f>
        <v>129.84280976658346</v>
      </c>
      <c r="F64" s="46">
        <f>Índice!$G$51*'Datos Vida'!F60</f>
        <v>20870.927938566409</v>
      </c>
      <c r="G64" s="46">
        <f>Índice!$G$51*'Datos Vida'!G60</f>
        <v>4370.9031897667246</v>
      </c>
      <c r="H64" s="46">
        <f>Índice!$G$51*'Datos Vida'!H60</f>
        <v>183.45047765183386</v>
      </c>
      <c r="I64" s="46">
        <f>Índice!$G$51*'Datos Vida'!I60</f>
        <v>12502.032937116835</v>
      </c>
      <c r="J64" s="46">
        <f>Índice!$G$51*'Datos Vida'!J60</f>
        <v>135384.37537565141</v>
      </c>
      <c r="K64" s="46">
        <f>Índice!$G$51*'Datos Vida'!K60</f>
        <v>649.52340882895749</v>
      </c>
      <c r="L64" s="46">
        <f>Índice!$G$51*'Datos Vida'!L60</f>
        <v>140.36104963194998</v>
      </c>
      <c r="M64" s="46">
        <f>Índice!$G$51*'Datos Vida'!M60</f>
        <v>74613.918724941832</v>
      </c>
      <c r="N64" s="46">
        <f>Índice!$G$51*'Datos Vida'!N60</f>
        <v>0</v>
      </c>
      <c r="O64" s="46">
        <f>Índice!$G$51*'Datos Vida'!O60</f>
        <v>169.48508354487663</v>
      </c>
      <c r="P64" s="46">
        <f>Índice!$G$51*'Datos Vida'!P60</f>
        <v>12650.304763790384</v>
      </c>
      <c r="Q64" s="46">
        <f>Índice!$G$51*'Datos Vida'!Q60</f>
        <v>34936.598878525816</v>
      </c>
      <c r="R64" s="46">
        <f>Índice!$G$51*'Datos Vida'!R60</f>
        <v>31.554719596099588</v>
      </c>
      <c r="S64" s="46">
        <f>Índice!$G$51*'Datos Vida'!S60</f>
        <v>169.97122068151123</v>
      </c>
      <c r="T64" s="46">
        <f>Índice!$G$51*'Datos Vida'!T60</f>
        <v>0</v>
      </c>
      <c r="U64" s="46">
        <f>Índice!$G$51*'Datos Vida'!U60</f>
        <v>264.63537946981</v>
      </c>
      <c r="V64" s="46">
        <f>Índice!$G$51*'Datos Vida'!V60</f>
        <v>0</v>
      </c>
      <c r="W64" s="46">
        <f>Índice!$G$51*'Datos Vida'!W60</f>
        <v>33.499268142637938</v>
      </c>
      <c r="X64" s="46">
        <f>Índice!$G$51*'Datos Vida'!X60</f>
        <v>12425.355852384017</v>
      </c>
      <c r="Y64" s="46">
        <f>Índice!$G$51*'Datos Vida'!Y60</f>
        <v>494.53405081282125</v>
      </c>
      <c r="Z64" s="46">
        <f>Índice!$G$51*'Datos Vida'!Z60</f>
        <v>1927.6221353264366</v>
      </c>
      <c r="AA64" s="46">
        <f>Índice!$G$51*'Datos Vida'!AA60</f>
        <v>17.279965493102154</v>
      </c>
      <c r="AB64" s="46">
        <f>Índice!$G$51*'Datos Vida'!AB60</f>
        <v>10098.438350739989</v>
      </c>
      <c r="AC64" s="46">
        <f>Índice!$G$51*'Datos Vida'!AC60</f>
        <v>1687.4703898289504</v>
      </c>
      <c r="AD64" s="46">
        <f>Índice!$G$51*'Datos Vida'!AD60</f>
        <v>591.14275814765836</v>
      </c>
      <c r="AE64" s="46">
        <f>Índice!$G$51*'Datos Vida'!AE60</f>
        <v>12760.569505236139</v>
      </c>
      <c r="AF64" s="46">
        <f>Índice!$G$51*'Datos Vida'!AF60</f>
        <v>18309.736531349656</v>
      </c>
      <c r="AG64" s="46">
        <f>Índice!$G$51*'Datos Vida'!AG60</f>
        <v>373.7952637868492</v>
      </c>
      <c r="AH64" s="46">
        <f>Índice!$G$51*'Datos Vida'!AH60</f>
        <v>0</v>
      </c>
      <c r="AI64" s="46">
        <f>Índice!$G$51*'Datos Vida'!AI60</f>
        <v>0</v>
      </c>
      <c r="AJ64" s="46">
        <f>Índice!$G$51*'Datos Vida'!AJ60</f>
        <v>0</v>
      </c>
      <c r="AK64" s="46">
        <f>Índice!$G$51*'Datos Vida'!AK60</f>
        <v>0</v>
      </c>
      <c r="AL64" s="46">
        <f>Índice!$G$51*'Datos Vida'!AL60</f>
        <v>0</v>
      </c>
      <c r="AM64" s="46">
        <f>Índice!$G$51*'Datos Vida'!AM60</f>
        <v>0</v>
      </c>
      <c r="AN64" s="46">
        <f>Índice!$G$51*'Datos Vida'!AN60</f>
        <v>0</v>
      </c>
      <c r="AO64" s="46">
        <f>Índice!$G$51*'Datos Vida'!AO60</f>
        <v>0</v>
      </c>
      <c r="AP64" s="46">
        <f>Índice!$G$51*'Datos Vida'!AP60</f>
        <v>0</v>
      </c>
      <c r="AQ64" s="46">
        <f>Índice!$G$51*'Datos Vida'!AQ60</f>
        <v>355832.09883963485</v>
      </c>
    </row>
    <row r="65" spans="2:43">
      <c r="B65" s="47" t="str">
        <f>'Datos Generales'!B61</f>
        <v>5.15.35.00  Otros Activos</v>
      </c>
      <c r="C65" s="46">
        <f>Índice!$G$51*'Datos Vida'!C61</f>
        <v>1019.7389355187702</v>
      </c>
      <c r="D65" s="46">
        <f>Índice!$G$51*'Datos Vida'!D61</f>
        <v>3495.4144009729812</v>
      </c>
      <c r="E65" s="46">
        <f>Índice!$G$51*'Datos Vida'!E61</f>
        <v>8666.1899576441974</v>
      </c>
      <c r="F65" s="46">
        <f>Índice!$G$51*'Datos Vida'!F61</f>
        <v>21669.297699775845</v>
      </c>
      <c r="G65" s="46">
        <f>Índice!$G$51*'Datos Vida'!G61</f>
        <v>871430.29500569217</v>
      </c>
      <c r="H65" s="46">
        <f>Índice!$G$51*'Datos Vida'!H61</f>
        <v>137873.70687521654</v>
      </c>
      <c r="I65" s="46">
        <f>Índice!$G$51*'Datos Vida'!I61</f>
        <v>29662.099334610841</v>
      </c>
      <c r="J65" s="46">
        <f>Índice!$G$51*'Datos Vida'!J61</f>
        <v>175784.31597853216</v>
      </c>
      <c r="K65" s="46">
        <f>Índice!$G$51*'Datos Vida'!K61</f>
        <v>773.35579581533148</v>
      </c>
      <c r="L65" s="46">
        <f>Índice!$G$51*'Datos Vida'!L61</f>
        <v>75942.796685075053</v>
      </c>
      <c r="M65" s="46">
        <f>Índice!$G$51*'Datos Vida'!M61</f>
        <v>746490.88537063089</v>
      </c>
      <c r="N65" s="46">
        <f>Índice!$G$51*'Datos Vida'!N61</f>
        <v>247619.43063618557</v>
      </c>
      <c r="O65" s="46">
        <f>Índice!$G$51*'Datos Vida'!O61</f>
        <v>540168.71610298322</v>
      </c>
      <c r="P65" s="46">
        <f>Índice!$G$51*'Datos Vida'!P61</f>
        <v>128026.55722983149</v>
      </c>
      <c r="Q65" s="46">
        <f>Índice!$G$51*'Datos Vida'!Q61</f>
        <v>641269.68413460511</v>
      </c>
      <c r="R65" s="46">
        <f>Índice!$G$51*'Datos Vida'!R61</f>
        <v>0</v>
      </c>
      <c r="S65" s="46">
        <f>Índice!$G$51*'Datos Vida'!S61</f>
        <v>3633.7867077732444</v>
      </c>
      <c r="T65" s="46">
        <f>Índice!$G$51*'Datos Vida'!T61</f>
        <v>4974.6413191817337</v>
      </c>
      <c r="U65" s="46">
        <f>Índice!$G$51*'Datos Vida'!U61</f>
        <v>17955.696113024231</v>
      </c>
      <c r="V65" s="46">
        <f>Índice!$G$51*'Datos Vida'!V61</f>
        <v>0</v>
      </c>
      <c r="W65" s="46">
        <f>Índice!$G$51*'Datos Vida'!W61</f>
        <v>1433.9277759314386</v>
      </c>
      <c r="X65" s="46">
        <f>Índice!$G$51*'Datos Vida'!X61</f>
        <v>490653.92515962973</v>
      </c>
      <c r="Y65" s="46">
        <f>Índice!$G$51*'Datos Vida'!Y61</f>
        <v>690.44731687656008</v>
      </c>
      <c r="Z65" s="46">
        <f>Índice!$G$51*'Datos Vida'!Z61</f>
        <v>100245.8086139965</v>
      </c>
      <c r="AA65" s="46">
        <f>Índice!$G$51*'Datos Vida'!AA61</f>
        <v>303980.71184618975</v>
      </c>
      <c r="AB65" s="46">
        <f>Índice!$G$51*'Datos Vida'!AB61</f>
        <v>457200.00035355426</v>
      </c>
      <c r="AC65" s="46">
        <f>Índice!$G$51*'Datos Vida'!AC61</f>
        <v>209771.75419492152</v>
      </c>
      <c r="AD65" s="46">
        <f>Índice!$G$51*'Datos Vida'!AD61</f>
        <v>4190.6788949307384</v>
      </c>
      <c r="AE65" s="46">
        <f>Índice!$G$51*'Datos Vida'!AE61</f>
        <v>112144.36858740922</v>
      </c>
      <c r="AF65" s="46">
        <f>Índice!$G$51*'Datos Vida'!AF61</f>
        <v>209635.23804809753</v>
      </c>
      <c r="AG65" s="46">
        <f>Índice!$G$51*'Datos Vida'!AG61</f>
        <v>9596.6122428776489</v>
      </c>
      <c r="AH65" s="46">
        <f>Índice!$G$51*'Datos Vida'!AH61</f>
        <v>0</v>
      </c>
      <c r="AI65" s="46">
        <f>Índice!$G$51*'Datos Vida'!AI61</f>
        <v>0</v>
      </c>
      <c r="AJ65" s="46">
        <f>Índice!$G$51*'Datos Vida'!AJ61</f>
        <v>0</v>
      </c>
      <c r="AK65" s="46">
        <f>Índice!$G$51*'Datos Vida'!AK61</f>
        <v>0</v>
      </c>
      <c r="AL65" s="46">
        <f>Índice!$G$51*'Datos Vida'!AL61</f>
        <v>0</v>
      </c>
      <c r="AM65" s="46">
        <f>Índice!$G$51*'Datos Vida'!AM61</f>
        <v>0</v>
      </c>
      <c r="AN65" s="46">
        <f>Índice!$G$51*'Datos Vida'!AN61</f>
        <v>0</v>
      </c>
      <c r="AO65" s="46">
        <f>Índice!$G$51*'Datos Vida'!AO61</f>
        <v>0</v>
      </c>
      <c r="AP65" s="46">
        <f>Índice!$G$51*'Datos Vida'!AP61</f>
        <v>0</v>
      </c>
      <c r="AQ65" s="46">
        <f>Índice!$G$51*'Datos Vida'!AQ61</f>
        <v>5556000.0813174844</v>
      </c>
    </row>
    <row r="67" spans="2:43" hidden="1">
      <c r="B67" s="49" t="s">
        <v>101</v>
      </c>
      <c r="C67" s="50">
        <f>INDEX(Benchmark!$D$54:$D$93,COLUMNS(Benchmark!$D$54:D93),)</f>
        <v>1</v>
      </c>
      <c r="D67" s="50">
        <f>INDEX(Benchmark!$D$54:$D$93,COLUMNS(Benchmark!$D$54:E93),)</f>
        <v>1</v>
      </c>
      <c r="E67" s="50">
        <f>INDEX(Benchmark!$D$54:$D$93,COLUMNS(Benchmark!$D$54:F93),)</f>
        <v>1</v>
      </c>
      <c r="F67" s="50">
        <f>INDEX(Benchmark!$D$54:$D$93,COLUMNS(Benchmark!$D$54:G93),)</f>
        <v>1</v>
      </c>
      <c r="G67" s="50">
        <f>INDEX(Benchmark!$D$54:$D$93,COLUMNS(Benchmark!$D$54:H93),)</f>
        <v>1</v>
      </c>
      <c r="H67" s="50">
        <f>INDEX(Benchmark!$D$54:$D$93,COLUMNS(Benchmark!$D$54:I93),)</f>
        <v>1</v>
      </c>
      <c r="I67" s="50">
        <f>INDEX(Benchmark!$D$54:$D$93,COLUMNS(Benchmark!$D$54:J93),)</f>
        <v>1</v>
      </c>
      <c r="J67" s="50">
        <f>INDEX(Benchmark!$D$54:$D$93,COLUMNS(Benchmark!$D$54:K93),)</f>
        <v>1</v>
      </c>
      <c r="K67" s="50">
        <f>INDEX(Benchmark!$D$54:$D$93,COLUMNS(Benchmark!$D$54:L93),)</f>
        <v>1</v>
      </c>
      <c r="L67" s="50">
        <f>INDEX(Benchmark!$D$54:$D$93,COLUMNS(Benchmark!$D$54:M93),)</f>
        <v>1</v>
      </c>
      <c r="M67" s="50">
        <f>INDEX(Benchmark!$D$54:$D$93,COLUMNS(Benchmark!$D$54:N93),)</f>
        <v>1</v>
      </c>
      <c r="N67" s="50">
        <f>INDEX(Benchmark!$D$54:$D$93,COLUMNS(Benchmark!$D$54:O93),)</f>
        <v>1</v>
      </c>
      <c r="O67" s="50">
        <f>INDEX(Benchmark!$D$54:$D$93,COLUMNS(Benchmark!$D$54:P93),)</f>
        <v>1</v>
      </c>
      <c r="P67" s="50">
        <f>INDEX(Benchmark!$D$54:$D$93,COLUMNS(Benchmark!$D$54:Q93),)</f>
        <v>1</v>
      </c>
      <c r="Q67" s="50">
        <f>INDEX(Benchmark!$D$54:$D$93,COLUMNS(Benchmark!$D$54:R93),)</f>
        <v>1</v>
      </c>
      <c r="R67" s="50">
        <f>INDEX(Benchmark!$D$54:$D$93,COLUMNS(Benchmark!$D$54:S93),)</f>
        <v>1</v>
      </c>
      <c r="S67" s="50">
        <f>INDEX(Benchmark!$D$54:$D$93,COLUMNS(Benchmark!$D$54:T93),)</f>
        <v>1</v>
      </c>
      <c r="T67" s="50">
        <f>INDEX(Benchmark!$D$54:$D$93,COLUMNS(Benchmark!$D$54:U93),)</f>
        <v>1</v>
      </c>
      <c r="U67" s="50">
        <f>INDEX(Benchmark!$D$54:$D$93,COLUMNS(Benchmark!$D$54:V93),)</f>
        <v>1</v>
      </c>
      <c r="V67" s="50">
        <f>INDEX(Benchmark!$D$54:$D$93,COLUMNS(Benchmark!$D$54:W93),)</f>
        <v>1</v>
      </c>
      <c r="W67" s="50">
        <f>INDEX(Benchmark!$D$54:$D$93,COLUMNS(Benchmark!$D$54:X93),)</f>
        <v>1</v>
      </c>
      <c r="X67" s="50">
        <f>INDEX(Benchmark!$D$54:$D$93,COLUMNS(Benchmark!$D$54:Y93),)</f>
        <v>1</v>
      </c>
      <c r="Y67" s="50">
        <f>INDEX(Benchmark!$D$54:$D$93,COLUMNS(Benchmark!$D$54:Z93),)</f>
        <v>1</v>
      </c>
      <c r="Z67" s="50">
        <f>INDEX(Benchmark!$D$54:$D$93,COLUMNS(Benchmark!$D$54:AA93),)</f>
        <v>1</v>
      </c>
      <c r="AA67" s="50">
        <f>INDEX(Benchmark!$D$54:$D$93,COLUMNS(Benchmark!$D$54:AB93),)</f>
        <v>1</v>
      </c>
      <c r="AB67" s="50">
        <f>INDEX(Benchmark!$D$54:$D$93,COLUMNS(Benchmark!$D$54:AC93),)</f>
        <v>1</v>
      </c>
      <c r="AC67" s="50">
        <f>INDEX(Benchmark!$D$54:$D$93,COLUMNS(Benchmark!$D$54:AD93),)</f>
        <v>1</v>
      </c>
      <c r="AD67" s="50">
        <f>INDEX(Benchmark!$D$54:$D$93,COLUMNS(Benchmark!$D$54:AE93),)</f>
        <v>1</v>
      </c>
      <c r="AE67" s="50">
        <f>INDEX(Benchmark!$D$54:$D$93,COLUMNS(Benchmark!$D$54:AF93),)</f>
        <v>1</v>
      </c>
      <c r="AF67" s="50">
        <f>INDEX(Benchmark!$D$54:$D$93,COLUMNS(Benchmark!$D$54:AG93),)</f>
        <v>1</v>
      </c>
      <c r="AG67" s="50">
        <f>INDEX(Benchmark!$D$54:$D$93,COLUMNS(Benchmark!$D$54:AH93),)</f>
        <v>1</v>
      </c>
      <c r="AH67" s="50">
        <f>INDEX(Benchmark!$D$54:$D$93,COLUMNS(Benchmark!$D$54:AI93),)</f>
        <v>0</v>
      </c>
      <c r="AI67" s="50">
        <f>INDEX(Benchmark!$D$54:$D$93,COLUMNS(Benchmark!$D$54:AJ93),)</f>
        <v>0</v>
      </c>
      <c r="AJ67" s="50">
        <f>INDEX(Benchmark!$D$54:$D$93,COLUMNS(Benchmark!$D$54:AK93),)</f>
        <v>0</v>
      </c>
      <c r="AK67" s="50">
        <f>INDEX(Benchmark!$D$54:$D$93,COLUMNS(Benchmark!$D$54:AL93),)</f>
        <v>0</v>
      </c>
      <c r="AL67" s="50">
        <f>INDEX(Benchmark!$D$54:$D$93,COLUMNS(Benchmark!$D$54:AM93),)</f>
        <v>0</v>
      </c>
      <c r="AM67" s="50">
        <f>INDEX(Benchmark!$D$54:$D$93,COLUMNS(Benchmark!$D$54:AN93),)</f>
        <v>0</v>
      </c>
      <c r="AN67" s="50">
        <f>INDEX(Benchmark!$D$54:$D$93,COLUMNS(Benchmark!$D$54:AO93),)</f>
        <v>0</v>
      </c>
      <c r="AO67" s="50">
        <f>INDEX(Benchmark!$D$54:$D$93,COLUMNS(Benchmark!$D$54:AP93),)</f>
        <v>0</v>
      </c>
      <c r="AP67" s="50">
        <f>INDEX(Benchmark!$D$54:$D$93,COLUMNS(Benchmark!$D$54:AQ93),)</f>
        <v>0</v>
      </c>
    </row>
    <row r="68" spans="2:43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2:43" hidden="1">
      <c r="B69" s="49" t="s">
        <v>102</v>
      </c>
      <c r="C69" s="50">
        <f>IFERROR(RANK(C71,$C$71:$AP$71,0),"")</f>
        <v>28</v>
      </c>
      <c r="D69" s="50">
        <f t="shared" ref="D69:AP69" si="0">IFERROR(RANK(D71,$C$71:$AP$71,0),"")</f>
        <v>23</v>
      </c>
      <c r="E69" s="50">
        <f t="shared" si="0"/>
        <v>17</v>
      </c>
      <c r="F69" s="50">
        <f t="shared" si="0"/>
        <v>20</v>
      </c>
      <c r="G69" s="50">
        <f t="shared" si="0"/>
        <v>5</v>
      </c>
      <c r="H69" s="50">
        <f t="shared" si="0"/>
        <v>21</v>
      </c>
      <c r="I69" s="50">
        <f t="shared" si="0"/>
        <v>24</v>
      </c>
      <c r="J69" s="50">
        <f t="shared" si="0"/>
        <v>7</v>
      </c>
      <c r="K69" s="50">
        <f t="shared" si="0"/>
        <v>29</v>
      </c>
      <c r="L69" s="50">
        <f t="shared" si="0"/>
        <v>15</v>
      </c>
      <c r="M69" s="50">
        <f t="shared" si="0"/>
        <v>1</v>
      </c>
      <c r="N69" s="50">
        <f t="shared" si="0"/>
        <v>4</v>
      </c>
      <c r="O69" s="50">
        <f t="shared" si="0"/>
        <v>6</v>
      </c>
      <c r="P69" s="50">
        <f t="shared" si="0"/>
        <v>9</v>
      </c>
      <c r="Q69" s="50">
        <f t="shared" si="0"/>
        <v>11</v>
      </c>
      <c r="R69" s="50">
        <f t="shared" si="0"/>
        <v>30</v>
      </c>
      <c r="S69" s="50">
        <f t="shared" si="0"/>
        <v>27</v>
      </c>
      <c r="T69" s="50">
        <f t="shared" si="0"/>
        <v>19</v>
      </c>
      <c r="U69" s="50">
        <f t="shared" si="0"/>
        <v>22</v>
      </c>
      <c r="V69" s="50">
        <f t="shared" si="0"/>
        <v>31</v>
      </c>
      <c r="W69" s="50">
        <f t="shared" si="0"/>
        <v>26</v>
      </c>
      <c r="X69" s="50">
        <f t="shared" si="0"/>
        <v>2</v>
      </c>
      <c r="Y69" s="50">
        <f t="shared" si="0"/>
        <v>18</v>
      </c>
      <c r="Z69" s="50">
        <f t="shared" si="0"/>
        <v>12</v>
      </c>
      <c r="AA69" s="50">
        <f t="shared" si="0"/>
        <v>8</v>
      </c>
      <c r="AB69" s="50">
        <f t="shared" si="0"/>
        <v>3</v>
      </c>
      <c r="AC69" s="50">
        <f t="shared" si="0"/>
        <v>13</v>
      </c>
      <c r="AD69" s="50">
        <f t="shared" si="0"/>
        <v>25</v>
      </c>
      <c r="AE69" s="50">
        <f t="shared" si="0"/>
        <v>10</v>
      </c>
      <c r="AF69" s="50">
        <f t="shared" si="0"/>
        <v>14</v>
      </c>
      <c r="AG69" s="50">
        <f t="shared" si="0"/>
        <v>16</v>
      </c>
      <c r="AH69" s="50" t="str">
        <f t="shared" si="0"/>
        <v/>
      </c>
      <c r="AI69" s="50" t="str">
        <f t="shared" si="0"/>
        <v/>
      </c>
      <c r="AJ69" s="50" t="str">
        <f t="shared" si="0"/>
        <v/>
      </c>
      <c r="AK69" s="50" t="str">
        <f t="shared" si="0"/>
        <v/>
      </c>
      <c r="AL69" s="50" t="str">
        <f t="shared" si="0"/>
        <v/>
      </c>
      <c r="AM69" s="50" t="str">
        <f t="shared" si="0"/>
        <v/>
      </c>
      <c r="AN69" s="50" t="str">
        <f t="shared" si="0"/>
        <v/>
      </c>
      <c r="AO69" s="50" t="str">
        <f t="shared" si="0"/>
        <v/>
      </c>
      <c r="AP69" s="50" t="str">
        <f t="shared" si="0"/>
        <v/>
      </c>
    </row>
    <row r="70" spans="2:43" hidden="1">
      <c r="C70" s="50" t="str">
        <f>C11</f>
        <v>Ace Vida</v>
      </c>
      <c r="D70" s="50" t="str">
        <f t="shared" ref="D70:AP70" si="1">D11</f>
        <v>BanChile</v>
      </c>
      <c r="E70" s="50" t="str">
        <f t="shared" si="1"/>
        <v>BBVA Vida</v>
      </c>
      <c r="F70" s="50" t="str">
        <f t="shared" si="1"/>
        <v>BCI Seguros Vida</v>
      </c>
      <c r="G70" s="50" t="str">
        <f t="shared" si="1"/>
        <v>BICE Vida</v>
      </c>
      <c r="H70" s="50" t="str">
        <f t="shared" si="1"/>
        <v>Cámara</v>
      </c>
      <c r="I70" s="50" t="str">
        <f t="shared" si="1"/>
        <v>Cardif</v>
      </c>
      <c r="J70" s="50" t="str">
        <f t="shared" si="1"/>
        <v>Chilena Consolidada</v>
      </c>
      <c r="K70" s="50" t="str">
        <f t="shared" si="1"/>
        <v>CLC</v>
      </c>
      <c r="L70" s="50" t="str">
        <f t="shared" si="1"/>
        <v>CN Life</v>
      </c>
      <c r="M70" s="50" t="str">
        <f t="shared" si="1"/>
        <v>Consorcio Nacional</v>
      </c>
      <c r="N70" s="50" t="str">
        <f t="shared" si="1"/>
        <v>CorpSeguros</v>
      </c>
      <c r="O70" s="50" t="str">
        <f t="shared" si="1"/>
        <v>CorpVida</v>
      </c>
      <c r="P70" s="50" t="str">
        <f t="shared" si="1"/>
        <v>Cruz del Sur</v>
      </c>
      <c r="Q70" s="50" t="str">
        <f t="shared" si="1"/>
        <v>EuroAmérica</v>
      </c>
      <c r="R70" s="50" t="str">
        <f t="shared" si="1"/>
        <v>Huelen</v>
      </c>
      <c r="S70" s="50" t="str">
        <f t="shared" si="1"/>
        <v>Itaú</v>
      </c>
      <c r="T70" s="50" t="str">
        <f t="shared" si="1"/>
        <v>M. de Carabineros</v>
      </c>
      <c r="U70" s="50" t="str">
        <f t="shared" si="1"/>
        <v>M. del Ej. y Av.</v>
      </c>
      <c r="V70" s="50" t="str">
        <f t="shared" si="1"/>
        <v>Magallanes Vida</v>
      </c>
      <c r="W70" s="50" t="str">
        <f t="shared" si="1"/>
        <v>Mapfre Vida</v>
      </c>
      <c r="X70" s="50" t="str">
        <f t="shared" si="1"/>
        <v>Metlife</v>
      </c>
      <c r="Y70" s="50" t="str">
        <f t="shared" si="1"/>
        <v>Mutual de Seguros</v>
      </c>
      <c r="Z70" s="50" t="str">
        <f t="shared" si="1"/>
        <v>Ohio National</v>
      </c>
      <c r="AA70" s="50" t="str">
        <f t="shared" si="1"/>
        <v>Penta Vida</v>
      </c>
      <c r="AB70" s="50" t="str">
        <f t="shared" si="1"/>
        <v>Principal</v>
      </c>
      <c r="AC70" s="50" t="str">
        <f t="shared" si="1"/>
        <v>Renta Nacional</v>
      </c>
      <c r="AD70" s="50" t="str">
        <f t="shared" si="1"/>
        <v>Rigel</v>
      </c>
      <c r="AE70" s="50" t="str">
        <f t="shared" si="1"/>
        <v>Security Previsión</v>
      </c>
      <c r="AF70" s="50" t="str">
        <f t="shared" si="1"/>
        <v>Sura</v>
      </c>
      <c r="AG70" s="50" t="str">
        <f t="shared" si="1"/>
        <v>Zurich Santander</v>
      </c>
      <c r="AH70" s="50" t="str">
        <f t="shared" si="1"/>
        <v/>
      </c>
      <c r="AI70" s="50" t="str">
        <f t="shared" si="1"/>
        <v/>
      </c>
      <c r="AJ70" s="50" t="str">
        <f t="shared" si="1"/>
        <v/>
      </c>
      <c r="AK70" s="50" t="str">
        <f t="shared" si="1"/>
        <v/>
      </c>
      <c r="AL70" s="50" t="str">
        <f t="shared" si="1"/>
        <v/>
      </c>
      <c r="AM70" s="50" t="str">
        <f t="shared" si="1"/>
        <v/>
      </c>
      <c r="AN70" s="50" t="str">
        <f t="shared" si="1"/>
        <v/>
      </c>
      <c r="AO70" s="50" t="str">
        <f t="shared" si="1"/>
        <v/>
      </c>
      <c r="AP70" s="50" t="str">
        <f t="shared" si="1"/>
        <v/>
      </c>
    </row>
    <row r="71" spans="2:43" hidden="1">
      <c r="C71" s="52">
        <f>IFERROR(IF(C67=1,VLOOKUP($B$100,$B$12:$AQ$65,C74+1,FALSE)+C72/1000000,""),"")</f>
        <v>974636.98818178929</v>
      </c>
      <c r="D71" s="52">
        <f t="shared" ref="D71:AP71" si="2">IFERROR(IF(D67=1,VLOOKUP($B$100,$B$12:$AQ$65,D74+1,FALSE)+D72/1000000,""),"")</f>
        <v>4685089.9972812766</v>
      </c>
      <c r="E71" s="52">
        <f t="shared" si="2"/>
        <v>9610000.1502985694</v>
      </c>
      <c r="F71" s="52">
        <f t="shared" si="2"/>
        <v>6264630.5181354433</v>
      </c>
      <c r="G71" s="52">
        <f t="shared" si="2"/>
        <v>87807167.252424255</v>
      </c>
      <c r="H71" s="52">
        <f t="shared" si="2"/>
        <v>6071983.2981307562</v>
      </c>
      <c r="I71" s="52">
        <f t="shared" si="2"/>
        <v>4083871.9143890105</v>
      </c>
      <c r="J71" s="52">
        <f t="shared" si="2"/>
        <v>55472007.781762727</v>
      </c>
      <c r="K71" s="52">
        <f t="shared" si="2"/>
        <v>224803.77740594023</v>
      </c>
      <c r="L71" s="52">
        <f t="shared" si="2"/>
        <v>18131492.09632504</v>
      </c>
      <c r="M71" s="52">
        <f t="shared" si="2"/>
        <v>140025037.30000666</v>
      </c>
      <c r="N71" s="52">
        <f t="shared" si="2"/>
        <v>89029308.279916704</v>
      </c>
      <c r="O71" s="52">
        <f t="shared" si="2"/>
        <v>83593609.373812646</v>
      </c>
      <c r="P71" s="52">
        <f t="shared" si="2"/>
        <v>38420681.069316566</v>
      </c>
      <c r="Q71" s="52">
        <f t="shared" si="2"/>
        <v>37404188.11565239</v>
      </c>
      <c r="R71" s="52">
        <f t="shared" si="2"/>
        <v>223173.05247124206</v>
      </c>
      <c r="S71" s="52">
        <f t="shared" si="2"/>
        <v>1285217.0558360787</v>
      </c>
      <c r="T71" s="52">
        <f t="shared" si="2"/>
        <v>8235415.2672039699</v>
      </c>
      <c r="U71" s="52">
        <f t="shared" si="2"/>
        <v>4793277.0769766243</v>
      </c>
      <c r="V71" s="52">
        <f t="shared" si="2"/>
        <v>99916.517016354293</v>
      </c>
      <c r="W71" s="52">
        <f t="shared" si="2"/>
        <v>1618231.9988037732</v>
      </c>
      <c r="X71" s="52">
        <f t="shared" si="2"/>
        <v>127148006.57259308</v>
      </c>
      <c r="Y71" s="52">
        <f t="shared" si="2"/>
        <v>8388227.5263401158</v>
      </c>
      <c r="Z71" s="52">
        <f t="shared" si="2"/>
        <v>26001636.514396049</v>
      </c>
      <c r="AA71" s="52">
        <f t="shared" si="2"/>
        <v>49433518.934615523</v>
      </c>
      <c r="AB71" s="52">
        <f t="shared" si="2"/>
        <v>92562148.832225204</v>
      </c>
      <c r="AC71" s="52">
        <f t="shared" si="2"/>
        <v>23923461.420170836</v>
      </c>
      <c r="AD71" s="52">
        <f t="shared" si="2"/>
        <v>1754894.738064633</v>
      </c>
      <c r="AE71" s="52">
        <f t="shared" si="2"/>
        <v>38207826.89630039</v>
      </c>
      <c r="AF71" s="52">
        <f t="shared" si="2"/>
        <v>20400416.000817105</v>
      </c>
      <c r="AG71" s="52">
        <f t="shared" si="2"/>
        <v>14621995.053785605</v>
      </c>
      <c r="AH71" s="52" t="str">
        <f t="shared" si="2"/>
        <v/>
      </c>
      <c r="AI71" s="52" t="str">
        <f t="shared" si="2"/>
        <v/>
      </c>
      <c r="AJ71" s="52" t="str">
        <f t="shared" si="2"/>
        <v/>
      </c>
      <c r="AK71" s="52" t="str">
        <f t="shared" si="2"/>
        <v/>
      </c>
      <c r="AL71" s="52" t="str">
        <f t="shared" si="2"/>
        <v/>
      </c>
      <c r="AM71" s="52" t="str">
        <f t="shared" si="2"/>
        <v/>
      </c>
      <c r="AN71" s="52" t="str">
        <f t="shared" si="2"/>
        <v/>
      </c>
      <c r="AO71" s="52" t="str">
        <f t="shared" si="2"/>
        <v/>
      </c>
      <c r="AP71" s="52" t="str">
        <f t="shared" si="2"/>
        <v/>
      </c>
    </row>
    <row r="72" spans="2:43" hidden="1">
      <c r="C72" s="50">
        <v>40</v>
      </c>
      <c r="D72" s="50">
        <f>C72-1</f>
        <v>39</v>
      </c>
      <c r="E72" s="50">
        <f t="shared" ref="E72:AP72" si="3">D72-1</f>
        <v>38</v>
      </c>
      <c r="F72" s="50">
        <f t="shared" si="3"/>
        <v>37</v>
      </c>
      <c r="G72" s="50">
        <f t="shared" si="3"/>
        <v>36</v>
      </c>
      <c r="H72" s="50">
        <f t="shared" si="3"/>
        <v>35</v>
      </c>
      <c r="I72" s="50">
        <f t="shared" si="3"/>
        <v>34</v>
      </c>
      <c r="J72" s="50">
        <f t="shared" si="3"/>
        <v>33</v>
      </c>
      <c r="K72" s="50">
        <f t="shared" si="3"/>
        <v>32</v>
      </c>
      <c r="L72" s="50">
        <f t="shared" si="3"/>
        <v>31</v>
      </c>
      <c r="M72" s="50">
        <f t="shared" si="3"/>
        <v>30</v>
      </c>
      <c r="N72" s="50">
        <f t="shared" si="3"/>
        <v>29</v>
      </c>
      <c r="O72" s="50">
        <f t="shared" si="3"/>
        <v>28</v>
      </c>
      <c r="P72" s="50">
        <f t="shared" si="3"/>
        <v>27</v>
      </c>
      <c r="Q72" s="50">
        <f t="shared" si="3"/>
        <v>26</v>
      </c>
      <c r="R72" s="50">
        <f t="shared" si="3"/>
        <v>25</v>
      </c>
      <c r="S72" s="50">
        <f t="shared" si="3"/>
        <v>24</v>
      </c>
      <c r="T72" s="50">
        <f t="shared" si="3"/>
        <v>23</v>
      </c>
      <c r="U72" s="50">
        <f t="shared" si="3"/>
        <v>22</v>
      </c>
      <c r="V72" s="50">
        <f t="shared" si="3"/>
        <v>21</v>
      </c>
      <c r="W72" s="50">
        <f t="shared" si="3"/>
        <v>20</v>
      </c>
      <c r="X72" s="50">
        <f t="shared" si="3"/>
        <v>19</v>
      </c>
      <c r="Y72" s="50">
        <f t="shared" si="3"/>
        <v>18</v>
      </c>
      <c r="Z72" s="50">
        <f t="shared" si="3"/>
        <v>17</v>
      </c>
      <c r="AA72" s="50">
        <f t="shared" si="3"/>
        <v>16</v>
      </c>
      <c r="AB72" s="50">
        <f t="shared" si="3"/>
        <v>15</v>
      </c>
      <c r="AC72" s="50">
        <f t="shared" si="3"/>
        <v>14</v>
      </c>
      <c r="AD72" s="50">
        <f t="shared" si="3"/>
        <v>13</v>
      </c>
      <c r="AE72" s="50">
        <f t="shared" si="3"/>
        <v>12</v>
      </c>
      <c r="AF72" s="50">
        <f t="shared" si="3"/>
        <v>11</v>
      </c>
      <c r="AG72" s="50">
        <f t="shared" si="3"/>
        <v>10</v>
      </c>
      <c r="AH72" s="50">
        <f t="shared" si="3"/>
        <v>9</v>
      </c>
      <c r="AI72" s="50">
        <f t="shared" si="3"/>
        <v>8</v>
      </c>
      <c r="AJ72" s="50">
        <f t="shared" si="3"/>
        <v>7</v>
      </c>
      <c r="AK72" s="50">
        <f t="shared" si="3"/>
        <v>6</v>
      </c>
      <c r="AL72" s="50">
        <f t="shared" si="3"/>
        <v>5</v>
      </c>
      <c r="AM72" s="50">
        <f t="shared" si="3"/>
        <v>4</v>
      </c>
      <c r="AN72" s="50">
        <f t="shared" si="3"/>
        <v>3</v>
      </c>
      <c r="AO72" s="50">
        <f t="shared" si="3"/>
        <v>2</v>
      </c>
      <c r="AP72" s="50">
        <f t="shared" si="3"/>
        <v>1</v>
      </c>
    </row>
    <row r="73" spans="2:43" hidden="1"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2:43" hidden="1">
      <c r="B74" s="49" t="s">
        <v>103</v>
      </c>
      <c r="C74" s="50">
        <v>1</v>
      </c>
      <c r="D74" s="50">
        <v>2</v>
      </c>
      <c r="E74" s="50">
        <v>3</v>
      </c>
      <c r="F74" s="50">
        <v>4</v>
      </c>
      <c r="G74" s="50">
        <v>5</v>
      </c>
      <c r="H74" s="50">
        <v>6</v>
      </c>
      <c r="I74" s="50">
        <v>7</v>
      </c>
      <c r="J74" s="50">
        <v>8</v>
      </c>
      <c r="K74" s="50">
        <v>9</v>
      </c>
      <c r="L74" s="50">
        <v>10</v>
      </c>
      <c r="M74" s="50">
        <v>11</v>
      </c>
      <c r="N74" s="50">
        <v>12</v>
      </c>
      <c r="O74" s="50">
        <v>13</v>
      </c>
      <c r="P74" s="50">
        <v>14</v>
      </c>
      <c r="Q74" s="50">
        <v>15</v>
      </c>
      <c r="R74" s="50">
        <v>16</v>
      </c>
      <c r="S74" s="50">
        <v>17</v>
      </c>
      <c r="T74" s="50">
        <v>18</v>
      </c>
      <c r="U74" s="50">
        <v>19</v>
      </c>
      <c r="V74" s="50">
        <v>20</v>
      </c>
      <c r="W74" s="50">
        <v>21</v>
      </c>
      <c r="X74" s="50">
        <v>22</v>
      </c>
      <c r="Y74" s="50">
        <v>23</v>
      </c>
      <c r="Z74" s="50">
        <v>24</v>
      </c>
      <c r="AA74" s="50">
        <v>25</v>
      </c>
      <c r="AB74" s="50">
        <v>26</v>
      </c>
      <c r="AC74" s="50">
        <v>27</v>
      </c>
      <c r="AD74" s="50">
        <v>28</v>
      </c>
      <c r="AE74" s="50">
        <v>29</v>
      </c>
      <c r="AF74" s="50">
        <v>30</v>
      </c>
      <c r="AG74" s="50">
        <v>31</v>
      </c>
      <c r="AH74" s="50">
        <v>32</v>
      </c>
      <c r="AI74" s="50">
        <v>33</v>
      </c>
      <c r="AJ74" s="50">
        <v>34</v>
      </c>
      <c r="AK74" s="50">
        <v>35</v>
      </c>
      <c r="AL74" s="50">
        <v>36</v>
      </c>
      <c r="AM74" s="50">
        <v>37</v>
      </c>
      <c r="AN74" s="50">
        <v>38</v>
      </c>
      <c r="AO74" s="50">
        <v>39</v>
      </c>
      <c r="AP74" s="50">
        <v>40</v>
      </c>
    </row>
    <row r="75" spans="2:43" hidden="1">
      <c r="C75" s="50" t="str">
        <f>IFERROR(HLOOKUP(C74,$C$69:$AP$70,2,FALSE),"")</f>
        <v>Consorcio Nacional</v>
      </c>
      <c r="D75" s="50" t="str">
        <f>IFERROR(HLOOKUP(D74,$C$69:$AP$70,2,FALSE),"")</f>
        <v>Metlife</v>
      </c>
      <c r="E75" s="50" t="str">
        <f t="shared" ref="E75:AP75" si="4">IFERROR(HLOOKUP(E74,$C$69:$AP$70,2,FALSE),"")</f>
        <v>Principal</v>
      </c>
      <c r="F75" s="50" t="str">
        <f t="shared" si="4"/>
        <v>CorpSeguros</v>
      </c>
      <c r="G75" s="50" t="str">
        <f t="shared" si="4"/>
        <v>BICE Vida</v>
      </c>
      <c r="H75" s="50" t="str">
        <f t="shared" si="4"/>
        <v>CorpVida</v>
      </c>
      <c r="I75" s="50" t="str">
        <f t="shared" si="4"/>
        <v>Chilena Consolidada</v>
      </c>
      <c r="J75" s="50" t="str">
        <f t="shared" si="4"/>
        <v>Penta Vida</v>
      </c>
      <c r="K75" s="50" t="str">
        <f t="shared" si="4"/>
        <v>Cruz del Sur</v>
      </c>
      <c r="L75" s="50" t="str">
        <f t="shared" si="4"/>
        <v>Security Previsión</v>
      </c>
      <c r="M75" s="50" t="str">
        <f t="shared" si="4"/>
        <v>EuroAmérica</v>
      </c>
      <c r="N75" s="50" t="str">
        <f t="shared" si="4"/>
        <v>Ohio National</v>
      </c>
      <c r="O75" s="50" t="str">
        <f t="shared" si="4"/>
        <v>Renta Nacional</v>
      </c>
      <c r="P75" s="50" t="str">
        <f t="shared" si="4"/>
        <v>Sura</v>
      </c>
      <c r="Q75" s="50" t="str">
        <f t="shared" si="4"/>
        <v>CN Life</v>
      </c>
      <c r="R75" s="50" t="str">
        <f t="shared" si="4"/>
        <v>Zurich Santander</v>
      </c>
      <c r="S75" s="50" t="str">
        <f t="shared" si="4"/>
        <v>BBVA Vida</v>
      </c>
      <c r="T75" s="50" t="str">
        <f t="shared" si="4"/>
        <v>Mutual de Seguros</v>
      </c>
      <c r="U75" s="50" t="str">
        <f t="shared" si="4"/>
        <v>M. de Carabineros</v>
      </c>
      <c r="V75" s="50" t="str">
        <f t="shared" si="4"/>
        <v>BCI Seguros Vida</v>
      </c>
      <c r="W75" s="50" t="str">
        <f t="shared" si="4"/>
        <v>Cámara</v>
      </c>
      <c r="X75" s="50" t="str">
        <f t="shared" si="4"/>
        <v>M. del Ej. y Av.</v>
      </c>
      <c r="Y75" s="50" t="str">
        <f t="shared" si="4"/>
        <v>BanChile</v>
      </c>
      <c r="Z75" s="50" t="str">
        <f t="shared" si="4"/>
        <v>Cardif</v>
      </c>
      <c r="AA75" s="50" t="str">
        <f t="shared" si="4"/>
        <v>Rigel</v>
      </c>
      <c r="AB75" s="50" t="str">
        <f t="shared" si="4"/>
        <v>Mapfre Vida</v>
      </c>
      <c r="AC75" s="50" t="str">
        <f t="shared" si="4"/>
        <v>Itaú</v>
      </c>
      <c r="AD75" s="50" t="str">
        <f t="shared" si="4"/>
        <v>Ace Vida</v>
      </c>
      <c r="AE75" s="50" t="str">
        <f t="shared" si="4"/>
        <v>CLC</v>
      </c>
      <c r="AF75" s="50" t="str">
        <f t="shared" si="4"/>
        <v>Huelen</v>
      </c>
      <c r="AG75" s="50" t="str">
        <f t="shared" si="4"/>
        <v>Magallanes Vida</v>
      </c>
      <c r="AH75" s="50" t="str">
        <f t="shared" si="4"/>
        <v/>
      </c>
      <c r="AI75" s="50" t="str">
        <f t="shared" si="4"/>
        <v/>
      </c>
      <c r="AJ75" s="50" t="str">
        <f t="shared" si="4"/>
        <v/>
      </c>
      <c r="AK75" s="50" t="str">
        <f t="shared" si="4"/>
        <v/>
      </c>
      <c r="AL75" s="50" t="str">
        <f t="shared" si="4"/>
        <v/>
      </c>
      <c r="AM75" s="50" t="str">
        <f t="shared" si="4"/>
        <v/>
      </c>
      <c r="AN75" s="50" t="str">
        <f t="shared" si="4"/>
        <v/>
      </c>
      <c r="AO75" s="50" t="str">
        <f t="shared" si="4"/>
        <v/>
      </c>
      <c r="AP75" s="50" t="str">
        <f t="shared" si="4"/>
        <v/>
      </c>
    </row>
    <row r="76" spans="2:43" hidden="1">
      <c r="C76" s="52">
        <f>IFERROR((HLOOKUP(C74,$C$69:$AP$71,3,FALSE)-HLOOKUP(C74,$C$69:$AP$72,4,FALSE)/1000000)/$C$94,"")</f>
        <v>140.02503729997665</v>
      </c>
      <c r="D76" s="52">
        <f t="shared" ref="D76:AP76" si="5">IFERROR((HLOOKUP(D74,$C$69:$AP$71,3,FALSE)-HLOOKUP(D74,$C$69:$AP$72,4,FALSE)/1000000)/$C$94,"")</f>
        <v>127.14800657257408</v>
      </c>
      <c r="E76" s="52">
        <f t="shared" si="5"/>
        <v>92.562148832210198</v>
      </c>
      <c r="F76" s="52">
        <f t="shared" si="5"/>
        <v>89.029308279887701</v>
      </c>
      <c r="G76" s="52">
        <f t="shared" si="5"/>
        <v>87.807167252388254</v>
      </c>
      <c r="H76" s="52">
        <f t="shared" si="5"/>
        <v>83.593609373784645</v>
      </c>
      <c r="I76" s="52">
        <f t="shared" si="5"/>
        <v>55.472007781729729</v>
      </c>
      <c r="J76" s="52">
        <f t="shared" si="5"/>
        <v>49.433518934599526</v>
      </c>
      <c r="K76" s="52">
        <f t="shared" si="5"/>
        <v>38.420681069289564</v>
      </c>
      <c r="L76" s="52">
        <f t="shared" si="5"/>
        <v>38.207826896288388</v>
      </c>
      <c r="M76" s="52">
        <f t="shared" si="5"/>
        <v>37.40418811562639</v>
      </c>
      <c r="N76" s="52">
        <f t="shared" si="5"/>
        <v>26.001636514379051</v>
      </c>
      <c r="O76" s="52">
        <f t="shared" si="5"/>
        <v>23.923461420156837</v>
      </c>
      <c r="P76" s="52">
        <f t="shared" si="5"/>
        <v>20.400416000806104</v>
      </c>
      <c r="Q76" s="52">
        <f t="shared" si="5"/>
        <v>18.131492096294043</v>
      </c>
      <c r="R76" s="52">
        <f t="shared" si="5"/>
        <v>14.621995053775604</v>
      </c>
      <c r="S76" s="52">
        <f t="shared" si="5"/>
        <v>9.6100001502605696</v>
      </c>
      <c r="T76" s="52">
        <f t="shared" si="5"/>
        <v>8.3882275263221153</v>
      </c>
      <c r="U76" s="52">
        <f t="shared" si="5"/>
        <v>8.2354152671809704</v>
      </c>
      <c r="V76" s="52">
        <f t="shared" si="5"/>
        <v>6.2646305180984436</v>
      </c>
      <c r="W76" s="52">
        <f t="shared" si="5"/>
        <v>6.0719832980957564</v>
      </c>
      <c r="X76" s="52">
        <f t="shared" si="5"/>
        <v>4.7932770769546247</v>
      </c>
      <c r="Y76" s="52">
        <f t="shared" si="5"/>
        <v>4.6850899972422768</v>
      </c>
      <c r="Z76" s="52">
        <f t="shared" si="5"/>
        <v>4.0838719143550106</v>
      </c>
      <c r="AA76" s="52">
        <f t="shared" si="5"/>
        <v>1.7548947380516329</v>
      </c>
      <c r="AB76" s="52">
        <f t="shared" si="5"/>
        <v>1.6182319987837732</v>
      </c>
      <c r="AC76" s="52">
        <f t="shared" si="5"/>
        <v>1.2852170558120788</v>
      </c>
      <c r="AD76" s="52">
        <f t="shared" si="5"/>
        <v>0.97463698814178934</v>
      </c>
      <c r="AE76" s="52">
        <f t="shared" si="5"/>
        <v>0.22480377737394022</v>
      </c>
      <c r="AF76" s="52">
        <f t="shared" si="5"/>
        <v>0.22317305244624208</v>
      </c>
      <c r="AG76" s="52">
        <f t="shared" si="5"/>
        <v>9.9916516995354296E-2</v>
      </c>
      <c r="AH76" s="52" t="str">
        <f t="shared" si="5"/>
        <v/>
      </c>
      <c r="AI76" s="52" t="str">
        <f t="shared" si="5"/>
        <v/>
      </c>
      <c r="AJ76" s="52" t="str">
        <f t="shared" si="5"/>
        <v/>
      </c>
      <c r="AK76" s="52" t="str">
        <f t="shared" si="5"/>
        <v/>
      </c>
      <c r="AL76" s="52" t="str">
        <f t="shared" si="5"/>
        <v/>
      </c>
      <c r="AM76" s="52" t="str">
        <f t="shared" si="5"/>
        <v/>
      </c>
      <c r="AN76" s="52" t="str">
        <f t="shared" si="5"/>
        <v/>
      </c>
      <c r="AO76" s="52" t="str">
        <f t="shared" si="5"/>
        <v/>
      </c>
      <c r="AP76" s="52" t="str">
        <f t="shared" si="5"/>
        <v/>
      </c>
    </row>
    <row r="77" spans="2:43" hidden="1">
      <c r="C77" s="52" t="str">
        <f>IF(ISNUMBER(C76),CONCATENATE(C75," - ",C74),"")</f>
        <v>Consorcio Nacional - 1</v>
      </c>
      <c r="D77" s="52" t="str">
        <f t="shared" ref="D77:AP77" si="6">IF(ISNUMBER(D76),CONCATENATE(D75," - ",D74),"")</f>
        <v>Metlife - 2</v>
      </c>
      <c r="E77" s="52" t="str">
        <f t="shared" si="6"/>
        <v>Principal - 3</v>
      </c>
      <c r="F77" s="52" t="str">
        <f t="shared" si="6"/>
        <v>CorpSeguros - 4</v>
      </c>
      <c r="G77" s="52" t="str">
        <f t="shared" si="6"/>
        <v>BICE Vida - 5</v>
      </c>
      <c r="H77" s="52" t="str">
        <f t="shared" si="6"/>
        <v>CorpVida - 6</v>
      </c>
      <c r="I77" s="52" t="str">
        <f t="shared" si="6"/>
        <v>Chilena Consolidada - 7</v>
      </c>
      <c r="J77" s="52" t="str">
        <f t="shared" si="6"/>
        <v>Penta Vida - 8</v>
      </c>
      <c r="K77" s="52" t="str">
        <f t="shared" si="6"/>
        <v>Cruz del Sur - 9</v>
      </c>
      <c r="L77" s="52" t="str">
        <f t="shared" si="6"/>
        <v>Security Previsión - 10</v>
      </c>
      <c r="M77" s="52" t="str">
        <f t="shared" si="6"/>
        <v>EuroAmérica - 11</v>
      </c>
      <c r="N77" s="52" t="str">
        <f t="shared" si="6"/>
        <v>Ohio National - 12</v>
      </c>
      <c r="O77" s="52" t="str">
        <f t="shared" si="6"/>
        <v>Renta Nacional - 13</v>
      </c>
      <c r="P77" s="52" t="str">
        <f t="shared" si="6"/>
        <v>Sura - 14</v>
      </c>
      <c r="Q77" s="52" t="str">
        <f t="shared" si="6"/>
        <v>CN Life - 15</v>
      </c>
      <c r="R77" s="52" t="str">
        <f t="shared" si="6"/>
        <v>Zurich Santander - 16</v>
      </c>
      <c r="S77" s="52" t="str">
        <f t="shared" si="6"/>
        <v>BBVA Vida - 17</v>
      </c>
      <c r="T77" s="52" t="str">
        <f t="shared" si="6"/>
        <v>Mutual de Seguros - 18</v>
      </c>
      <c r="U77" s="52" t="str">
        <f t="shared" si="6"/>
        <v>M. de Carabineros - 19</v>
      </c>
      <c r="V77" s="52" t="str">
        <f t="shared" si="6"/>
        <v>BCI Seguros Vida - 20</v>
      </c>
      <c r="W77" s="52" t="str">
        <f t="shared" si="6"/>
        <v>Cámara - 21</v>
      </c>
      <c r="X77" s="52" t="str">
        <f t="shared" si="6"/>
        <v>M. del Ej. y Av. - 22</v>
      </c>
      <c r="Y77" s="52" t="str">
        <f t="shared" si="6"/>
        <v>BanChile - 23</v>
      </c>
      <c r="Z77" s="52" t="str">
        <f t="shared" si="6"/>
        <v>Cardif - 24</v>
      </c>
      <c r="AA77" s="52" t="str">
        <f t="shared" si="6"/>
        <v>Rigel - 25</v>
      </c>
      <c r="AB77" s="52" t="str">
        <f t="shared" si="6"/>
        <v>Mapfre Vida - 26</v>
      </c>
      <c r="AC77" s="52" t="str">
        <f t="shared" si="6"/>
        <v>Itaú - 27</v>
      </c>
      <c r="AD77" s="52" t="str">
        <f t="shared" si="6"/>
        <v>Ace Vida - 28</v>
      </c>
      <c r="AE77" s="52" t="str">
        <f t="shared" si="6"/>
        <v>CLC - 29</v>
      </c>
      <c r="AF77" s="52" t="str">
        <f t="shared" si="6"/>
        <v>Huelen - 30</v>
      </c>
      <c r="AG77" s="52" t="str">
        <f t="shared" si="6"/>
        <v>Magallanes Vida - 31</v>
      </c>
      <c r="AH77" s="52" t="str">
        <f t="shared" si="6"/>
        <v/>
      </c>
      <c r="AI77" s="52" t="str">
        <f t="shared" si="6"/>
        <v/>
      </c>
      <c r="AJ77" s="52" t="str">
        <f t="shared" si="6"/>
        <v/>
      </c>
      <c r="AK77" s="52" t="str">
        <f t="shared" si="6"/>
        <v/>
      </c>
      <c r="AL77" s="52" t="str">
        <f t="shared" si="6"/>
        <v/>
      </c>
      <c r="AM77" s="52" t="str">
        <f t="shared" si="6"/>
        <v/>
      </c>
      <c r="AN77" s="52" t="str">
        <f t="shared" si="6"/>
        <v/>
      </c>
      <c r="AO77" s="52" t="str">
        <f t="shared" si="6"/>
        <v/>
      </c>
      <c r="AP77" s="52" t="str">
        <f t="shared" si="6"/>
        <v/>
      </c>
    </row>
    <row r="78" spans="2:43" hidden="1"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</row>
    <row r="79" spans="2:43" hidden="1">
      <c r="B79" s="49" t="s">
        <v>104</v>
      </c>
      <c r="C79" s="52" t="str">
        <f>IF($B$103=C75,C76,"")</f>
        <v/>
      </c>
      <c r="D79" s="52" t="str">
        <f t="shared" ref="D79:AP79" si="7">IF($B$103=D75,D76,"")</f>
        <v/>
      </c>
      <c r="E79" s="52" t="str">
        <f t="shared" si="7"/>
        <v/>
      </c>
      <c r="F79" s="52" t="str">
        <f t="shared" si="7"/>
        <v/>
      </c>
      <c r="G79" s="52" t="str">
        <f t="shared" si="7"/>
        <v/>
      </c>
      <c r="H79" s="52" t="str">
        <f t="shared" si="7"/>
        <v/>
      </c>
      <c r="I79" s="52" t="str">
        <f t="shared" si="7"/>
        <v/>
      </c>
      <c r="J79" s="52" t="str">
        <f t="shared" si="7"/>
        <v/>
      </c>
      <c r="K79" s="52" t="str">
        <f t="shared" si="7"/>
        <v/>
      </c>
      <c r="L79" s="52" t="str">
        <f t="shared" si="7"/>
        <v/>
      </c>
      <c r="M79" s="52" t="str">
        <f t="shared" si="7"/>
        <v/>
      </c>
      <c r="N79" s="52" t="str">
        <f t="shared" si="7"/>
        <v/>
      </c>
      <c r="O79" s="52" t="str">
        <f t="shared" si="7"/>
        <v/>
      </c>
      <c r="P79" s="52" t="str">
        <f t="shared" si="7"/>
        <v/>
      </c>
      <c r="Q79" s="52" t="str">
        <f t="shared" si="7"/>
        <v/>
      </c>
      <c r="R79" s="52" t="str">
        <f t="shared" si="7"/>
        <v/>
      </c>
      <c r="S79" s="52" t="str">
        <f t="shared" si="7"/>
        <v/>
      </c>
      <c r="T79" s="52" t="str">
        <f t="shared" si="7"/>
        <v/>
      </c>
      <c r="U79" s="52" t="str">
        <f t="shared" si="7"/>
        <v/>
      </c>
      <c r="V79" s="52" t="str">
        <f t="shared" si="7"/>
        <v/>
      </c>
      <c r="W79" s="52" t="str">
        <f t="shared" si="7"/>
        <v/>
      </c>
      <c r="X79" s="52" t="str">
        <f t="shared" si="7"/>
        <v/>
      </c>
      <c r="Y79" s="52" t="str">
        <f t="shared" si="7"/>
        <v/>
      </c>
      <c r="Z79" s="52" t="str">
        <f t="shared" si="7"/>
        <v/>
      </c>
      <c r="AA79" s="52" t="str">
        <f t="shared" si="7"/>
        <v/>
      </c>
      <c r="AB79" s="52" t="str">
        <f t="shared" si="7"/>
        <v/>
      </c>
      <c r="AC79" s="52" t="str">
        <f t="shared" si="7"/>
        <v/>
      </c>
      <c r="AD79" s="52" t="str">
        <f t="shared" si="7"/>
        <v/>
      </c>
      <c r="AE79" s="52" t="str">
        <f t="shared" si="7"/>
        <v/>
      </c>
      <c r="AF79" s="52" t="str">
        <f t="shared" si="7"/>
        <v/>
      </c>
      <c r="AG79" s="52" t="str">
        <f t="shared" si="7"/>
        <v/>
      </c>
      <c r="AH79" s="52" t="str">
        <f t="shared" si="7"/>
        <v/>
      </c>
      <c r="AI79" s="52" t="str">
        <f t="shared" si="7"/>
        <v/>
      </c>
      <c r="AJ79" s="52" t="str">
        <f t="shared" si="7"/>
        <v/>
      </c>
      <c r="AK79" s="52" t="str">
        <f t="shared" si="7"/>
        <v/>
      </c>
      <c r="AL79" s="52" t="str">
        <f t="shared" si="7"/>
        <v/>
      </c>
      <c r="AM79" s="52" t="str">
        <f t="shared" si="7"/>
        <v/>
      </c>
      <c r="AN79" s="52" t="str">
        <f t="shared" si="7"/>
        <v/>
      </c>
      <c r="AO79" s="52" t="str">
        <f t="shared" si="7"/>
        <v/>
      </c>
      <c r="AP79" s="52" t="str">
        <f t="shared" si="7"/>
        <v/>
      </c>
    </row>
    <row r="80" spans="2:43" hidden="1"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</row>
    <row r="81" spans="2:42" hidden="1">
      <c r="B81" s="49" t="s">
        <v>114</v>
      </c>
      <c r="C81" s="52">
        <f t="shared" ref="C81:AP81" si="8">HLOOKUP(C75,$C$11:$AP$65,2,FALSE)</f>
        <v>140025037.29997665</v>
      </c>
      <c r="D81" s="52">
        <f t="shared" si="8"/>
        <v>127148006.57257408</v>
      </c>
      <c r="E81" s="52">
        <f t="shared" si="8"/>
        <v>92562148.832210198</v>
      </c>
      <c r="F81" s="52">
        <f t="shared" si="8"/>
        <v>89029308.279887706</v>
      </c>
      <c r="G81" s="52">
        <f t="shared" si="8"/>
        <v>87807167.252388254</v>
      </c>
      <c r="H81" s="52">
        <f t="shared" si="8"/>
        <v>83593609.373784646</v>
      </c>
      <c r="I81" s="52">
        <f t="shared" si="8"/>
        <v>55472007.781729728</v>
      </c>
      <c r="J81" s="52">
        <f t="shared" si="8"/>
        <v>49433518.934599526</v>
      </c>
      <c r="K81" s="52">
        <f t="shared" si="8"/>
        <v>38420681.069289565</v>
      </c>
      <c r="L81" s="52">
        <f t="shared" si="8"/>
        <v>38207826.896288387</v>
      </c>
      <c r="M81" s="52">
        <f t="shared" si="8"/>
        <v>37404188.115626387</v>
      </c>
      <c r="N81" s="52">
        <f t="shared" si="8"/>
        <v>26001636.514379051</v>
      </c>
      <c r="O81" s="52">
        <f t="shared" si="8"/>
        <v>23923461.420156837</v>
      </c>
      <c r="P81" s="52">
        <f t="shared" si="8"/>
        <v>20400416.000806104</v>
      </c>
      <c r="Q81" s="52">
        <f t="shared" si="8"/>
        <v>18131492.096294042</v>
      </c>
      <c r="R81" s="52">
        <f t="shared" si="8"/>
        <v>14621995.053775605</v>
      </c>
      <c r="S81" s="52">
        <f t="shared" si="8"/>
        <v>9610000.1502605695</v>
      </c>
      <c r="T81" s="52">
        <f t="shared" si="8"/>
        <v>8388227.5263221161</v>
      </c>
      <c r="U81" s="52">
        <f t="shared" si="8"/>
        <v>8235415.2671809699</v>
      </c>
      <c r="V81" s="52">
        <f t="shared" si="8"/>
        <v>6264630.5180984437</v>
      </c>
      <c r="W81" s="52">
        <f t="shared" si="8"/>
        <v>6071983.2980957562</v>
      </c>
      <c r="X81" s="52">
        <f t="shared" si="8"/>
        <v>4793277.0769546246</v>
      </c>
      <c r="Y81" s="52">
        <f t="shared" si="8"/>
        <v>4685089.9972422766</v>
      </c>
      <c r="Z81" s="52">
        <f t="shared" si="8"/>
        <v>4083871.9143550107</v>
      </c>
      <c r="AA81" s="52">
        <f t="shared" si="8"/>
        <v>1754894.7380516329</v>
      </c>
      <c r="AB81" s="52">
        <f t="shared" si="8"/>
        <v>1618231.9987837733</v>
      </c>
      <c r="AC81" s="52">
        <f t="shared" si="8"/>
        <v>1285217.0558120788</v>
      </c>
      <c r="AD81" s="52">
        <f t="shared" si="8"/>
        <v>974636.98814178933</v>
      </c>
      <c r="AE81" s="52">
        <f t="shared" si="8"/>
        <v>224803.77737394022</v>
      </c>
      <c r="AF81" s="52">
        <f t="shared" si="8"/>
        <v>223173.05244624207</v>
      </c>
      <c r="AG81" s="52">
        <f t="shared" si="8"/>
        <v>99916.516995354294</v>
      </c>
      <c r="AH81" s="52">
        <f t="shared" si="8"/>
        <v>0</v>
      </c>
      <c r="AI81" s="52">
        <f t="shared" si="8"/>
        <v>0</v>
      </c>
      <c r="AJ81" s="52">
        <f t="shared" si="8"/>
        <v>0</v>
      </c>
      <c r="AK81" s="52">
        <f t="shared" si="8"/>
        <v>0</v>
      </c>
      <c r="AL81" s="52">
        <f t="shared" si="8"/>
        <v>0</v>
      </c>
      <c r="AM81" s="52">
        <f t="shared" si="8"/>
        <v>0</v>
      </c>
      <c r="AN81" s="52">
        <f t="shared" si="8"/>
        <v>0</v>
      </c>
      <c r="AO81" s="52">
        <f t="shared" si="8"/>
        <v>0</v>
      </c>
      <c r="AP81" s="52">
        <f t="shared" si="8"/>
        <v>0</v>
      </c>
    </row>
    <row r="82" spans="2:42" hidden="1">
      <c r="B82" s="49" t="s">
        <v>109</v>
      </c>
      <c r="C82" s="52">
        <f t="shared" ref="C82:AP82" si="9">HLOOKUP(C75,$C$11:$AP$65,3,FALSE)</f>
        <v>116867341.35135517</v>
      </c>
      <c r="D82" s="52">
        <f t="shared" si="9"/>
        <v>103713072.05082695</v>
      </c>
      <c r="E82" s="52">
        <f t="shared" si="9"/>
        <v>76961295.661535412</v>
      </c>
      <c r="F82" s="52">
        <f t="shared" si="9"/>
        <v>79474892.82885851</v>
      </c>
      <c r="G82" s="52">
        <f t="shared" si="9"/>
        <v>75290663.913068071</v>
      </c>
      <c r="H82" s="52">
        <f t="shared" si="9"/>
        <v>68157466.315115854</v>
      </c>
      <c r="I82" s="52">
        <f t="shared" si="9"/>
        <v>47859971.64494665</v>
      </c>
      <c r="J82" s="52">
        <f t="shared" si="9"/>
        <v>42082434.185870558</v>
      </c>
      <c r="K82" s="52">
        <f t="shared" si="9"/>
        <v>33540843.12089435</v>
      </c>
      <c r="L82" s="52">
        <f t="shared" si="9"/>
        <v>32375440.440245789</v>
      </c>
      <c r="M82" s="52">
        <f t="shared" si="9"/>
        <v>31197250.982880902</v>
      </c>
      <c r="N82" s="52">
        <f t="shared" si="9"/>
        <v>22623867.079500213</v>
      </c>
      <c r="O82" s="52">
        <f t="shared" si="9"/>
        <v>19464481.097220354</v>
      </c>
      <c r="P82" s="52">
        <f t="shared" si="9"/>
        <v>16297886.319924196</v>
      </c>
      <c r="Q82" s="52">
        <f t="shared" si="9"/>
        <v>16185049.029139943</v>
      </c>
      <c r="R82" s="52">
        <f t="shared" si="9"/>
        <v>13559425.491970781</v>
      </c>
      <c r="S82" s="52">
        <f t="shared" si="9"/>
        <v>8635009.2984775957</v>
      </c>
      <c r="T82" s="52">
        <f t="shared" si="9"/>
        <v>7944833.4670947026</v>
      </c>
      <c r="U82" s="52">
        <f t="shared" si="9"/>
        <v>6160030.9978716029</v>
      </c>
      <c r="V82" s="52">
        <f t="shared" si="9"/>
        <v>5261054.6700985003</v>
      </c>
      <c r="W82" s="52">
        <f t="shared" si="9"/>
        <v>4657126.6378402077</v>
      </c>
      <c r="X82" s="52">
        <f t="shared" si="9"/>
        <v>4597916.7697866652</v>
      </c>
      <c r="Y82" s="52">
        <f t="shared" si="9"/>
        <v>3864447.9515064945</v>
      </c>
      <c r="Z82" s="52">
        <f t="shared" si="9"/>
        <v>3546214.8036713074</v>
      </c>
      <c r="AA82" s="52">
        <f t="shared" si="9"/>
        <v>1417901.2487537211</v>
      </c>
      <c r="AB82" s="52">
        <f t="shared" si="9"/>
        <v>1395023.9002694082</v>
      </c>
      <c r="AC82" s="52">
        <f t="shared" si="9"/>
        <v>1109427.7900736099</v>
      </c>
      <c r="AD82" s="52">
        <f t="shared" si="9"/>
        <v>488177.80775132403</v>
      </c>
      <c r="AE82" s="52">
        <f t="shared" si="9"/>
        <v>192064.07641015123</v>
      </c>
      <c r="AF82" s="52">
        <f t="shared" si="9"/>
        <v>217135.67115209196</v>
      </c>
      <c r="AG82" s="52">
        <f t="shared" si="9"/>
        <v>99916.516995354294</v>
      </c>
      <c r="AH82" s="52">
        <f t="shared" si="9"/>
        <v>0</v>
      </c>
      <c r="AI82" s="52">
        <f t="shared" si="9"/>
        <v>0</v>
      </c>
      <c r="AJ82" s="52">
        <f t="shared" si="9"/>
        <v>0</v>
      </c>
      <c r="AK82" s="52">
        <f t="shared" si="9"/>
        <v>0</v>
      </c>
      <c r="AL82" s="52">
        <f t="shared" si="9"/>
        <v>0</v>
      </c>
      <c r="AM82" s="52">
        <f t="shared" si="9"/>
        <v>0</v>
      </c>
      <c r="AN82" s="52">
        <f t="shared" si="9"/>
        <v>0</v>
      </c>
      <c r="AO82" s="52">
        <f t="shared" si="9"/>
        <v>0</v>
      </c>
      <c r="AP82" s="52">
        <f t="shared" si="9"/>
        <v>0</v>
      </c>
    </row>
    <row r="83" spans="2:42" hidden="1">
      <c r="B83" s="49" t="s">
        <v>110</v>
      </c>
      <c r="C83" s="52">
        <f t="shared" ref="C83:AP83" si="10">HLOOKUP(C75,$C$11:$AP$65,14,FALSE)</f>
        <v>20668256.305640604</v>
      </c>
      <c r="D83" s="52">
        <f t="shared" si="10"/>
        <v>18978661.76169027</v>
      </c>
      <c r="E83" s="52">
        <f t="shared" si="10"/>
        <v>13086070.138098301</v>
      </c>
      <c r="F83" s="52">
        <f t="shared" si="10"/>
        <v>6865454.7415164644</v>
      </c>
      <c r="G83" s="52">
        <f t="shared" si="10"/>
        <v>9913806.5156518482</v>
      </c>
      <c r="H83" s="52">
        <f t="shared" si="10"/>
        <v>12113549.083940856</v>
      </c>
      <c r="I83" s="52">
        <f t="shared" si="10"/>
        <v>5421372.3562978618</v>
      </c>
      <c r="J83" s="52">
        <f t="shared" si="10"/>
        <v>6617227.0207394939</v>
      </c>
      <c r="K83" s="52">
        <f t="shared" si="10"/>
        <v>3539628.9712984632</v>
      </c>
      <c r="L83" s="52">
        <f t="shared" si="10"/>
        <v>3800980.4944103067</v>
      </c>
      <c r="M83" s="52">
        <f t="shared" si="10"/>
        <v>4598303.8675302817</v>
      </c>
      <c r="N83" s="52">
        <f t="shared" si="10"/>
        <v>2614701.8034803881</v>
      </c>
      <c r="O83" s="52">
        <f t="shared" si="10"/>
        <v>3484581.4977973565</v>
      </c>
      <c r="P83" s="52">
        <f t="shared" si="10"/>
        <v>2576089.6542946235</v>
      </c>
      <c r="Q83" s="52">
        <f t="shared" si="10"/>
        <v>1570958.2558460201</v>
      </c>
      <c r="R83" s="52">
        <f t="shared" si="10"/>
        <v>3057.0512865840292</v>
      </c>
      <c r="S83" s="52">
        <f t="shared" si="10"/>
        <v>1230.3688985369922</v>
      </c>
      <c r="T83" s="52">
        <f t="shared" si="10"/>
        <v>374524.38110323076</v>
      </c>
      <c r="U83" s="52">
        <f t="shared" si="10"/>
        <v>2070409.5837959</v>
      </c>
      <c r="V83" s="52">
        <f t="shared" si="10"/>
        <v>515239.02921065467</v>
      </c>
      <c r="W83" s="52">
        <f t="shared" si="10"/>
        <v>7197.3928907305135</v>
      </c>
      <c r="X83" s="52">
        <f t="shared" si="10"/>
        <v>165244.50930201312</v>
      </c>
      <c r="Y83" s="52">
        <f t="shared" si="10"/>
        <v>29646.542946238533</v>
      </c>
      <c r="Z83" s="52">
        <f t="shared" si="10"/>
        <v>97504.879049080395</v>
      </c>
      <c r="AA83" s="52">
        <f t="shared" si="10"/>
        <v>1721.5883779636688</v>
      </c>
      <c r="AB83" s="52">
        <f t="shared" si="10"/>
        <v>68131.589367915658</v>
      </c>
      <c r="AC83" s="52">
        <f t="shared" si="10"/>
        <v>2063.2102021623377</v>
      </c>
      <c r="AD83" s="52">
        <f t="shared" si="10"/>
        <v>27.046902510942505</v>
      </c>
      <c r="AE83" s="52">
        <f t="shared" si="10"/>
        <v>676.30514562900839</v>
      </c>
      <c r="AF83" s="52">
        <f t="shared" si="10"/>
        <v>855.33619476598233</v>
      </c>
      <c r="AG83" s="52">
        <f t="shared" si="10"/>
        <v>0</v>
      </c>
      <c r="AH83" s="52">
        <f t="shared" si="10"/>
        <v>0</v>
      </c>
      <c r="AI83" s="52">
        <f t="shared" si="10"/>
        <v>0</v>
      </c>
      <c r="AJ83" s="52">
        <f t="shared" si="10"/>
        <v>0</v>
      </c>
      <c r="AK83" s="52">
        <f t="shared" si="10"/>
        <v>0</v>
      </c>
      <c r="AL83" s="52">
        <f t="shared" si="10"/>
        <v>0</v>
      </c>
      <c r="AM83" s="52">
        <f t="shared" si="10"/>
        <v>0</v>
      </c>
      <c r="AN83" s="52">
        <f t="shared" si="10"/>
        <v>0</v>
      </c>
      <c r="AO83" s="52">
        <f t="shared" si="10"/>
        <v>0</v>
      </c>
      <c r="AP83" s="52">
        <f t="shared" si="10"/>
        <v>0</v>
      </c>
    </row>
    <row r="84" spans="2:42" hidden="1">
      <c r="B84" s="49" t="s">
        <v>111</v>
      </c>
      <c r="C84" s="52">
        <f t="shared" ref="C84:AP84" si="11">HLOOKUP(C75,$C$11:$AP$65,20,FALSE)</f>
        <v>0</v>
      </c>
      <c r="D84" s="52">
        <f t="shared" si="11"/>
        <v>0</v>
      </c>
      <c r="E84" s="52">
        <f t="shared" si="11"/>
        <v>0</v>
      </c>
      <c r="F84" s="52">
        <f t="shared" si="11"/>
        <v>0</v>
      </c>
      <c r="G84" s="52">
        <f t="shared" si="11"/>
        <v>0</v>
      </c>
      <c r="H84" s="52">
        <f t="shared" si="11"/>
        <v>0</v>
      </c>
      <c r="I84" s="52">
        <f t="shared" si="11"/>
        <v>0</v>
      </c>
      <c r="J84" s="52">
        <f t="shared" si="11"/>
        <v>0</v>
      </c>
      <c r="K84" s="52">
        <f t="shared" si="11"/>
        <v>0</v>
      </c>
      <c r="L84" s="52">
        <f t="shared" si="11"/>
        <v>0</v>
      </c>
      <c r="M84" s="52">
        <f t="shared" si="11"/>
        <v>0</v>
      </c>
      <c r="N84" s="52">
        <f t="shared" si="11"/>
        <v>0</v>
      </c>
      <c r="O84" s="52">
        <f t="shared" si="11"/>
        <v>0</v>
      </c>
      <c r="P84" s="52">
        <f t="shared" si="11"/>
        <v>0</v>
      </c>
      <c r="Q84" s="52">
        <f t="shared" si="11"/>
        <v>0</v>
      </c>
      <c r="R84" s="52">
        <f t="shared" si="11"/>
        <v>0</v>
      </c>
      <c r="S84" s="52">
        <f t="shared" si="11"/>
        <v>0</v>
      </c>
      <c r="T84" s="52">
        <f t="shared" si="11"/>
        <v>0</v>
      </c>
      <c r="U84" s="52">
        <f t="shared" si="11"/>
        <v>0</v>
      </c>
      <c r="V84" s="52">
        <f t="shared" si="11"/>
        <v>0</v>
      </c>
      <c r="W84" s="52">
        <f t="shared" si="11"/>
        <v>0</v>
      </c>
      <c r="X84" s="52">
        <f t="shared" si="11"/>
        <v>0</v>
      </c>
      <c r="Y84" s="52">
        <f t="shared" si="11"/>
        <v>0</v>
      </c>
      <c r="Z84" s="52">
        <f t="shared" si="11"/>
        <v>0</v>
      </c>
      <c r="AA84" s="52">
        <f t="shared" si="11"/>
        <v>0</v>
      </c>
      <c r="AB84" s="52">
        <f t="shared" si="11"/>
        <v>0</v>
      </c>
      <c r="AC84" s="52">
        <f t="shared" si="11"/>
        <v>0</v>
      </c>
      <c r="AD84" s="52">
        <f t="shared" si="11"/>
        <v>0</v>
      </c>
      <c r="AE84" s="52">
        <f t="shared" si="11"/>
        <v>0</v>
      </c>
      <c r="AF84" s="52">
        <f t="shared" si="11"/>
        <v>0</v>
      </c>
      <c r="AG84" s="52">
        <f t="shared" si="11"/>
        <v>0</v>
      </c>
      <c r="AH84" s="52">
        <f t="shared" si="11"/>
        <v>0</v>
      </c>
      <c r="AI84" s="52">
        <f t="shared" si="11"/>
        <v>0</v>
      </c>
      <c r="AJ84" s="52">
        <f t="shared" si="11"/>
        <v>0</v>
      </c>
      <c r="AK84" s="52">
        <f t="shared" si="11"/>
        <v>0</v>
      </c>
      <c r="AL84" s="52">
        <f t="shared" si="11"/>
        <v>0</v>
      </c>
      <c r="AM84" s="52">
        <f t="shared" si="11"/>
        <v>0</v>
      </c>
      <c r="AN84" s="52">
        <f t="shared" si="11"/>
        <v>0</v>
      </c>
      <c r="AO84" s="52">
        <f t="shared" si="11"/>
        <v>0</v>
      </c>
      <c r="AP84" s="52">
        <f t="shared" si="11"/>
        <v>0</v>
      </c>
    </row>
    <row r="85" spans="2:42" hidden="1">
      <c r="B85" s="49" t="s">
        <v>112</v>
      </c>
      <c r="C85" s="52">
        <f t="shared" ref="C85:AP85" si="12">HLOOKUP(C75,$C$11:$AP$65,21,FALSE)</f>
        <v>302075.8497677148</v>
      </c>
      <c r="D85" s="52">
        <f t="shared" si="12"/>
        <v>1705292.7517836813</v>
      </c>
      <c r="E85" s="52">
        <f t="shared" si="12"/>
        <v>661503.81661846535</v>
      </c>
      <c r="F85" s="52">
        <f t="shared" si="12"/>
        <v>0</v>
      </c>
      <c r="G85" s="52">
        <f t="shared" si="12"/>
        <v>837839.36791565607</v>
      </c>
      <c r="H85" s="52">
        <f t="shared" si="12"/>
        <v>1971271.6817162938</v>
      </c>
      <c r="I85" s="52">
        <f t="shared" si="12"/>
        <v>1392558.3452952532</v>
      </c>
      <c r="J85" s="52">
        <f t="shared" si="12"/>
        <v>39193.038869757671</v>
      </c>
      <c r="K85" s="52">
        <f t="shared" si="12"/>
        <v>895733.92565460573</v>
      </c>
      <c r="L85" s="52">
        <f t="shared" si="12"/>
        <v>1090739.0875471111</v>
      </c>
      <c r="M85" s="52">
        <f t="shared" si="12"/>
        <v>638513.10979274649</v>
      </c>
      <c r="N85" s="52">
        <f t="shared" si="12"/>
        <v>511431.51476796228</v>
      </c>
      <c r="O85" s="52">
        <f t="shared" si="12"/>
        <v>622633.21925315191</v>
      </c>
      <c r="P85" s="52">
        <f t="shared" si="12"/>
        <v>1080103.1583003937</v>
      </c>
      <c r="Q85" s="52">
        <f t="shared" si="12"/>
        <v>34700.292035836261</v>
      </c>
      <c r="R85" s="52">
        <f t="shared" si="12"/>
        <v>793844.75254735851</v>
      </c>
      <c r="S85" s="52">
        <f t="shared" si="12"/>
        <v>909497.08671272302</v>
      </c>
      <c r="T85" s="52">
        <f t="shared" si="12"/>
        <v>60820.617164353243</v>
      </c>
      <c r="U85" s="52">
        <f t="shared" si="12"/>
        <v>0</v>
      </c>
      <c r="V85" s="52">
        <f t="shared" si="12"/>
        <v>384726.63182978483</v>
      </c>
      <c r="W85" s="52">
        <f t="shared" si="12"/>
        <v>1257654.7153534482</v>
      </c>
      <c r="X85" s="52">
        <f t="shared" si="12"/>
        <v>6034.2434999045399</v>
      </c>
      <c r="Y85" s="52">
        <f t="shared" si="12"/>
        <v>735336.3361876948</v>
      </c>
      <c r="Z85" s="52">
        <f t="shared" si="12"/>
        <v>303047.37273813644</v>
      </c>
      <c r="AA85" s="52">
        <f t="shared" si="12"/>
        <v>306868.23385494371</v>
      </c>
      <c r="AB85" s="52">
        <f t="shared" si="12"/>
        <v>118335.67857673188</v>
      </c>
      <c r="AC85" s="52">
        <f t="shared" si="12"/>
        <v>151263.86816667963</v>
      </c>
      <c r="AD85" s="52">
        <f t="shared" si="12"/>
        <v>478768.40250033583</v>
      </c>
      <c r="AE85" s="52">
        <f t="shared" si="12"/>
        <v>17864.788468473565</v>
      </c>
      <c r="AF85" s="52">
        <f t="shared" si="12"/>
        <v>4648.8852433514112</v>
      </c>
      <c r="AG85" s="52">
        <f t="shared" si="12"/>
        <v>0</v>
      </c>
      <c r="AH85" s="52">
        <f t="shared" si="12"/>
        <v>0</v>
      </c>
      <c r="AI85" s="52">
        <f t="shared" si="12"/>
        <v>0</v>
      </c>
      <c r="AJ85" s="52">
        <f t="shared" si="12"/>
        <v>0</v>
      </c>
      <c r="AK85" s="52">
        <f t="shared" si="12"/>
        <v>0</v>
      </c>
      <c r="AL85" s="52">
        <f t="shared" si="12"/>
        <v>0</v>
      </c>
      <c r="AM85" s="52">
        <f t="shared" si="12"/>
        <v>0</v>
      </c>
      <c r="AN85" s="52">
        <f t="shared" si="12"/>
        <v>0</v>
      </c>
      <c r="AO85" s="52">
        <f t="shared" si="12"/>
        <v>0</v>
      </c>
      <c r="AP85" s="52">
        <f t="shared" si="12"/>
        <v>0</v>
      </c>
    </row>
    <row r="86" spans="2:42" hidden="1">
      <c r="B86" s="49" t="s">
        <v>113</v>
      </c>
      <c r="C86" s="52">
        <f t="shared" ref="C86:AP86" si="13">HLOOKUP(C75,$C$11:$AP$65,43,FALSE)</f>
        <v>2187363.7932131719</v>
      </c>
      <c r="D86" s="52">
        <f t="shared" si="13"/>
        <v>2750980.0082731699</v>
      </c>
      <c r="E86" s="52">
        <f t="shared" si="13"/>
        <v>1853279.215958026</v>
      </c>
      <c r="F86" s="52">
        <f t="shared" si="13"/>
        <v>2688960.7095127315</v>
      </c>
      <c r="G86" s="52">
        <f t="shared" si="13"/>
        <v>1764857.4557526817</v>
      </c>
      <c r="H86" s="52">
        <f t="shared" si="13"/>
        <v>1351322.293011646</v>
      </c>
      <c r="I86" s="52">
        <f t="shared" si="13"/>
        <v>798105.39099567954</v>
      </c>
      <c r="J86" s="52">
        <f t="shared" si="13"/>
        <v>694664.68911972048</v>
      </c>
      <c r="K86" s="52">
        <f t="shared" si="13"/>
        <v>444475.05144214787</v>
      </c>
      <c r="L86" s="52">
        <f t="shared" si="13"/>
        <v>940666.87408517825</v>
      </c>
      <c r="M86" s="52">
        <f t="shared" si="13"/>
        <v>970120.15542246192</v>
      </c>
      <c r="N86" s="52">
        <f t="shared" si="13"/>
        <v>251636.11663048627</v>
      </c>
      <c r="O86" s="52">
        <f t="shared" si="13"/>
        <v>351765.60588597163</v>
      </c>
      <c r="P86" s="52">
        <f t="shared" si="13"/>
        <v>446336.86828688806</v>
      </c>
      <c r="Q86" s="52">
        <f t="shared" si="13"/>
        <v>340784.51927224384</v>
      </c>
      <c r="R86" s="52">
        <f t="shared" si="13"/>
        <v>265667.75797088124</v>
      </c>
      <c r="S86" s="52">
        <f t="shared" si="13"/>
        <v>64263.396171714237</v>
      </c>
      <c r="T86" s="52">
        <f t="shared" si="13"/>
        <v>8049.0609598291621</v>
      </c>
      <c r="U86" s="52">
        <f t="shared" si="13"/>
        <v>4974.6413191817337</v>
      </c>
      <c r="V86" s="52">
        <f t="shared" si="13"/>
        <v>103610.18695950389</v>
      </c>
      <c r="W86" s="52">
        <f t="shared" si="13"/>
        <v>150004.55201137031</v>
      </c>
      <c r="X86" s="52">
        <f t="shared" si="13"/>
        <v>24081.554366041819</v>
      </c>
      <c r="Y86" s="52">
        <f t="shared" si="13"/>
        <v>55659.166601848381</v>
      </c>
      <c r="Z86" s="52">
        <f t="shared" si="13"/>
        <v>137104.85889648637</v>
      </c>
      <c r="AA86" s="52">
        <f t="shared" si="13"/>
        <v>28403.667065004487</v>
      </c>
      <c r="AB86" s="52">
        <f t="shared" si="13"/>
        <v>36740.830569717364</v>
      </c>
      <c r="AC86" s="52">
        <f t="shared" si="13"/>
        <v>22462.187369626859</v>
      </c>
      <c r="AD86" s="52">
        <f t="shared" si="13"/>
        <v>7663.7309876185291</v>
      </c>
      <c r="AE86" s="52">
        <f t="shared" si="13"/>
        <v>14198.607349686397</v>
      </c>
      <c r="AF86" s="52">
        <f t="shared" si="13"/>
        <v>533.15985603269667</v>
      </c>
      <c r="AG86" s="52">
        <f t="shared" si="13"/>
        <v>0</v>
      </c>
      <c r="AH86" s="52">
        <f t="shared" si="13"/>
        <v>0</v>
      </c>
      <c r="AI86" s="52">
        <f t="shared" si="13"/>
        <v>0</v>
      </c>
      <c r="AJ86" s="52">
        <f t="shared" si="13"/>
        <v>0</v>
      </c>
      <c r="AK86" s="52">
        <f t="shared" si="13"/>
        <v>0</v>
      </c>
      <c r="AL86" s="52">
        <f t="shared" si="13"/>
        <v>0</v>
      </c>
      <c r="AM86" s="52">
        <f t="shared" si="13"/>
        <v>0</v>
      </c>
      <c r="AN86" s="52">
        <f t="shared" si="13"/>
        <v>0</v>
      </c>
      <c r="AO86" s="52">
        <f t="shared" si="13"/>
        <v>0</v>
      </c>
      <c r="AP86" s="52">
        <f t="shared" si="13"/>
        <v>0</v>
      </c>
    </row>
    <row r="87" spans="2:42" hidden="1"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</row>
    <row r="88" spans="2:42" hidden="1">
      <c r="B88" s="49" t="s">
        <v>117</v>
      </c>
      <c r="C88" s="53">
        <f>IFERROR(C82/C$81,"")</f>
        <v>0.83461746273981996</v>
      </c>
      <c r="D88" s="53">
        <f t="shared" ref="D88:AP92" si="14">IFERROR(D82/D$81,"")</f>
        <v>0.81568775513306346</v>
      </c>
      <c r="E88" s="53">
        <f t="shared" si="14"/>
        <v>0.83145536952739874</v>
      </c>
      <c r="F88" s="53">
        <f t="shared" si="14"/>
        <v>0.89268235780297978</v>
      </c>
      <c r="G88" s="53">
        <f t="shared" si="14"/>
        <v>0.8574546505600914</v>
      </c>
      <c r="H88" s="53">
        <f t="shared" si="14"/>
        <v>0.8153430247323471</v>
      </c>
      <c r="I88" s="53">
        <f t="shared" si="14"/>
        <v>0.8627769853448467</v>
      </c>
      <c r="J88" s="53">
        <f t="shared" si="14"/>
        <v>0.85129351688568955</v>
      </c>
      <c r="K88" s="53">
        <f t="shared" si="14"/>
        <v>0.87298929085627874</v>
      </c>
      <c r="L88" s="53">
        <f t="shared" si="14"/>
        <v>0.84735100292738263</v>
      </c>
      <c r="M88" s="53">
        <f t="shared" si="14"/>
        <v>0.83405769659915685</v>
      </c>
      <c r="N88" s="53">
        <f t="shared" si="14"/>
        <v>0.87009396762350277</v>
      </c>
      <c r="O88" s="53">
        <f t="shared" si="14"/>
        <v>0.81361475061549637</v>
      </c>
      <c r="P88" s="53">
        <f t="shared" si="14"/>
        <v>0.79889970475505012</v>
      </c>
      <c r="Q88" s="53">
        <f t="shared" si="14"/>
        <v>0.89264848933464558</v>
      </c>
      <c r="R88" s="53">
        <f t="shared" si="14"/>
        <v>0.92733073989582204</v>
      </c>
      <c r="S88" s="53">
        <f t="shared" si="14"/>
        <v>0.89854413771715314</v>
      </c>
      <c r="T88" s="53">
        <f t="shared" si="14"/>
        <v>0.94714091173182291</v>
      </c>
      <c r="U88" s="53">
        <f t="shared" si="14"/>
        <v>0.7479927602946751</v>
      </c>
      <c r="V88" s="53">
        <f t="shared" si="14"/>
        <v>0.83980286704848361</v>
      </c>
      <c r="W88" s="53">
        <f t="shared" si="14"/>
        <v>0.76698607509357541</v>
      </c>
      <c r="X88" s="53">
        <f t="shared" si="14"/>
        <v>0.95924285117853436</v>
      </c>
      <c r="Y88" s="53">
        <f t="shared" si="14"/>
        <v>0.82483964102742402</v>
      </c>
      <c r="Z88" s="53">
        <f t="shared" si="14"/>
        <v>0.86834623564127655</v>
      </c>
      <c r="AA88" s="53">
        <f t="shared" si="14"/>
        <v>0.80796940010655116</v>
      </c>
      <c r="AB88" s="53">
        <f t="shared" si="14"/>
        <v>0.8620666884092496</v>
      </c>
      <c r="AC88" s="53">
        <f t="shared" si="14"/>
        <v>0.86322211882926314</v>
      </c>
      <c r="AD88" s="53">
        <f t="shared" si="14"/>
        <v>0.50088167562988528</v>
      </c>
      <c r="AE88" s="53">
        <f t="shared" si="14"/>
        <v>0.85436320801082655</v>
      </c>
      <c r="AF88" s="53">
        <f t="shared" si="14"/>
        <v>0.97294753453441973</v>
      </c>
      <c r="AG88" s="53">
        <f t="shared" si="14"/>
        <v>1</v>
      </c>
      <c r="AH88" s="53" t="str">
        <f t="shared" si="14"/>
        <v/>
      </c>
      <c r="AI88" s="53" t="str">
        <f t="shared" si="14"/>
        <v/>
      </c>
      <c r="AJ88" s="53" t="str">
        <f t="shared" si="14"/>
        <v/>
      </c>
      <c r="AK88" s="53" t="str">
        <f t="shared" si="14"/>
        <v/>
      </c>
      <c r="AL88" s="53" t="str">
        <f t="shared" si="14"/>
        <v/>
      </c>
      <c r="AM88" s="53" t="str">
        <f t="shared" si="14"/>
        <v/>
      </c>
      <c r="AN88" s="53" t="str">
        <f t="shared" si="14"/>
        <v/>
      </c>
      <c r="AO88" s="53" t="str">
        <f t="shared" si="14"/>
        <v/>
      </c>
      <c r="AP88" s="53" t="str">
        <f t="shared" si="14"/>
        <v/>
      </c>
    </row>
    <row r="89" spans="2:42" hidden="1">
      <c r="B89" s="49" t="s">
        <v>118</v>
      </c>
      <c r="C89" s="53">
        <f>IFERROR(C83/C$81,"")</f>
        <v>0.14760400499921203</v>
      </c>
      <c r="D89" s="53">
        <f t="shared" si="14"/>
        <v>0.14926432803220985</v>
      </c>
      <c r="E89" s="53">
        <f t="shared" si="14"/>
        <v>0.14137604088923822</v>
      </c>
      <c r="F89" s="53">
        <f t="shared" si="14"/>
        <v>7.7114546593275227E-2</v>
      </c>
      <c r="G89" s="53">
        <f t="shared" si="14"/>
        <v>0.11290429728994821</v>
      </c>
      <c r="H89" s="53">
        <f t="shared" si="14"/>
        <v>0.14490998982680275</v>
      </c>
      <c r="I89" s="53">
        <f t="shared" si="14"/>
        <v>9.773167716643287E-2</v>
      </c>
      <c r="J89" s="53">
        <f t="shared" si="14"/>
        <v>0.13386113639803948</v>
      </c>
      <c r="K89" s="53">
        <f t="shared" si="14"/>
        <v>9.2128220343489983E-2</v>
      </c>
      <c r="L89" s="53">
        <f t="shared" si="14"/>
        <v>9.9481724117095605E-2</v>
      </c>
      <c r="M89" s="53">
        <f t="shared" si="14"/>
        <v>0.12293553474054002</v>
      </c>
      <c r="N89" s="53">
        <f t="shared" si="14"/>
        <v>0.10055912450104605</v>
      </c>
      <c r="O89" s="53">
        <f t="shared" si="14"/>
        <v>0.14565540648985703</v>
      </c>
      <c r="P89" s="53">
        <f t="shared" si="14"/>
        <v>0.12627632957057502</v>
      </c>
      <c r="Q89" s="53">
        <f t="shared" si="14"/>
        <v>8.6642524923092989E-2</v>
      </c>
      <c r="R89" s="53">
        <f t="shared" si="14"/>
        <v>2.0907210509517001E-4</v>
      </c>
      <c r="S89" s="53">
        <f t="shared" si="14"/>
        <v>1.2803006028086603E-4</v>
      </c>
      <c r="T89" s="53">
        <f t="shared" si="14"/>
        <v>4.4648810482069014E-2</v>
      </c>
      <c r="U89" s="53">
        <f t="shared" si="14"/>
        <v>0.25140317963645481</v>
      </c>
      <c r="V89" s="53">
        <f t="shared" si="14"/>
        <v>8.2245717081340264E-2</v>
      </c>
      <c r="W89" s="53">
        <f t="shared" si="14"/>
        <v>1.1853446456263636E-3</v>
      </c>
      <c r="X89" s="53">
        <f t="shared" si="14"/>
        <v>3.4474224345695463E-2</v>
      </c>
      <c r="Y89" s="53">
        <f t="shared" si="14"/>
        <v>6.3278491904507688E-3</v>
      </c>
      <c r="Z89" s="53">
        <f t="shared" si="14"/>
        <v>2.3875596760600141E-2</v>
      </c>
      <c r="AA89" s="53">
        <f t="shared" si="14"/>
        <v>9.8102087870811992E-4</v>
      </c>
      <c r="AB89" s="53">
        <f t="shared" si="14"/>
        <v>4.210248556394993E-2</v>
      </c>
      <c r="AC89" s="53">
        <f t="shared" si="14"/>
        <v>1.6053398862332054E-3</v>
      </c>
      <c r="AD89" s="53">
        <f t="shared" si="14"/>
        <v>2.7750744985073096E-5</v>
      </c>
      <c r="AE89" s="53">
        <f t="shared" si="14"/>
        <v>3.008424295753881E-3</v>
      </c>
      <c r="AF89" s="53">
        <f t="shared" si="14"/>
        <v>3.8326141323537068E-3</v>
      </c>
      <c r="AG89" s="53">
        <f t="shared" si="14"/>
        <v>0</v>
      </c>
      <c r="AH89" s="53" t="str">
        <f t="shared" si="14"/>
        <v/>
      </c>
      <c r="AI89" s="53" t="str">
        <f t="shared" si="14"/>
        <v/>
      </c>
      <c r="AJ89" s="53" t="str">
        <f t="shared" si="14"/>
        <v/>
      </c>
      <c r="AK89" s="53" t="str">
        <f t="shared" si="14"/>
        <v/>
      </c>
      <c r="AL89" s="53" t="str">
        <f t="shared" si="14"/>
        <v/>
      </c>
      <c r="AM89" s="53" t="str">
        <f t="shared" si="14"/>
        <v/>
      </c>
      <c r="AN89" s="53" t="str">
        <f t="shared" si="14"/>
        <v/>
      </c>
      <c r="AO89" s="53" t="str">
        <f t="shared" si="14"/>
        <v/>
      </c>
      <c r="AP89" s="53" t="str">
        <f t="shared" si="14"/>
        <v/>
      </c>
    </row>
    <row r="90" spans="2:42" hidden="1">
      <c r="B90" s="49" t="s">
        <v>366</v>
      </c>
      <c r="C90" s="53">
        <f>IFERROR(C84/C$81,"")</f>
        <v>0</v>
      </c>
      <c r="D90" s="53">
        <f t="shared" si="14"/>
        <v>0</v>
      </c>
      <c r="E90" s="53">
        <f t="shared" si="14"/>
        <v>0</v>
      </c>
      <c r="F90" s="53">
        <f t="shared" si="14"/>
        <v>0</v>
      </c>
      <c r="G90" s="53">
        <f t="shared" si="14"/>
        <v>0</v>
      </c>
      <c r="H90" s="53">
        <f t="shared" si="14"/>
        <v>0</v>
      </c>
      <c r="I90" s="53">
        <f t="shared" si="14"/>
        <v>0</v>
      </c>
      <c r="J90" s="53">
        <f t="shared" si="14"/>
        <v>0</v>
      </c>
      <c r="K90" s="53">
        <f t="shared" si="14"/>
        <v>0</v>
      </c>
      <c r="L90" s="53">
        <f t="shared" si="14"/>
        <v>0</v>
      </c>
      <c r="M90" s="53">
        <f t="shared" si="14"/>
        <v>0</v>
      </c>
      <c r="N90" s="53">
        <f t="shared" si="14"/>
        <v>0</v>
      </c>
      <c r="O90" s="53">
        <f t="shared" si="14"/>
        <v>0</v>
      </c>
      <c r="P90" s="53">
        <f t="shared" si="14"/>
        <v>0</v>
      </c>
      <c r="Q90" s="53">
        <f t="shared" si="14"/>
        <v>0</v>
      </c>
      <c r="R90" s="53">
        <f t="shared" si="14"/>
        <v>0</v>
      </c>
      <c r="S90" s="53">
        <f t="shared" si="14"/>
        <v>0</v>
      </c>
      <c r="T90" s="53">
        <f t="shared" si="14"/>
        <v>0</v>
      </c>
      <c r="U90" s="53">
        <f t="shared" si="14"/>
        <v>0</v>
      </c>
      <c r="V90" s="53">
        <f t="shared" si="14"/>
        <v>0</v>
      </c>
      <c r="W90" s="53">
        <f t="shared" si="14"/>
        <v>0</v>
      </c>
      <c r="X90" s="53">
        <f t="shared" si="14"/>
        <v>0</v>
      </c>
      <c r="Y90" s="53">
        <f t="shared" si="14"/>
        <v>0</v>
      </c>
      <c r="Z90" s="53">
        <f t="shared" si="14"/>
        <v>0</v>
      </c>
      <c r="AA90" s="53">
        <f t="shared" si="14"/>
        <v>0</v>
      </c>
      <c r="AB90" s="53">
        <f t="shared" si="14"/>
        <v>0</v>
      </c>
      <c r="AC90" s="53">
        <f t="shared" si="14"/>
        <v>0</v>
      </c>
      <c r="AD90" s="53">
        <f t="shared" si="14"/>
        <v>0</v>
      </c>
      <c r="AE90" s="53">
        <f t="shared" si="14"/>
        <v>0</v>
      </c>
      <c r="AF90" s="53">
        <f t="shared" si="14"/>
        <v>0</v>
      </c>
      <c r="AG90" s="53">
        <f t="shared" si="14"/>
        <v>0</v>
      </c>
      <c r="AH90" s="53" t="str">
        <f t="shared" si="14"/>
        <v/>
      </c>
      <c r="AI90" s="53" t="str">
        <f t="shared" si="14"/>
        <v/>
      </c>
      <c r="AJ90" s="53" t="str">
        <f t="shared" si="14"/>
        <v/>
      </c>
      <c r="AK90" s="53" t="str">
        <f t="shared" si="14"/>
        <v/>
      </c>
      <c r="AL90" s="53" t="str">
        <f t="shared" si="14"/>
        <v/>
      </c>
      <c r="AM90" s="53" t="str">
        <f t="shared" si="14"/>
        <v/>
      </c>
      <c r="AN90" s="53" t="str">
        <f t="shared" si="14"/>
        <v/>
      </c>
      <c r="AO90" s="53" t="str">
        <f t="shared" si="14"/>
        <v/>
      </c>
      <c r="AP90" s="53" t="str">
        <f t="shared" si="14"/>
        <v/>
      </c>
    </row>
    <row r="91" spans="2:42" hidden="1">
      <c r="B91" s="49" t="s">
        <v>367</v>
      </c>
      <c r="C91" s="53">
        <f>IFERROR(C85/C$81,"")</f>
        <v>2.1572988344975442E-3</v>
      </c>
      <c r="D91" s="53">
        <f t="shared" si="14"/>
        <v>1.3411871705674969E-2</v>
      </c>
      <c r="E91" s="53">
        <f t="shared" si="14"/>
        <v>7.1465909657908921E-3</v>
      </c>
      <c r="F91" s="53">
        <f t="shared" si="14"/>
        <v>0</v>
      </c>
      <c r="G91" s="53">
        <f t="shared" si="14"/>
        <v>9.5418106987487147E-3</v>
      </c>
      <c r="H91" s="53">
        <f t="shared" si="14"/>
        <v>2.3581607451615721E-2</v>
      </c>
      <c r="I91" s="53">
        <f t="shared" si="14"/>
        <v>2.5103802818435328E-2</v>
      </c>
      <c r="J91" s="53">
        <f t="shared" si="14"/>
        <v>7.9284339279204466E-4</v>
      </c>
      <c r="K91" s="53">
        <f t="shared" si="14"/>
        <v>2.3313848186064148E-2</v>
      </c>
      <c r="L91" s="53">
        <f t="shared" si="14"/>
        <v>2.8547530078269604E-2</v>
      </c>
      <c r="M91" s="53">
        <f t="shared" si="14"/>
        <v>1.7070631444236432E-2</v>
      </c>
      <c r="N91" s="53">
        <f t="shared" si="14"/>
        <v>1.9669204839669909E-2</v>
      </c>
      <c r="O91" s="53">
        <f t="shared" si="14"/>
        <v>2.6026050675449042E-2</v>
      </c>
      <c r="P91" s="53">
        <f t="shared" si="14"/>
        <v>5.2945153582050208E-2</v>
      </c>
      <c r="Q91" s="53">
        <f t="shared" si="14"/>
        <v>1.9138133724211684E-3</v>
      </c>
      <c r="R91" s="53">
        <f t="shared" si="14"/>
        <v>5.4291138085317339E-2</v>
      </c>
      <c r="S91" s="53">
        <f t="shared" si="14"/>
        <v>9.4640694327987343E-2</v>
      </c>
      <c r="T91" s="53">
        <f t="shared" si="14"/>
        <v>7.2507114254470534E-3</v>
      </c>
      <c r="U91" s="53">
        <f t="shared" si="14"/>
        <v>0</v>
      </c>
      <c r="V91" s="53">
        <f t="shared" si="14"/>
        <v>6.1412501618142386E-2</v>
      </c>
      <c r="W91" s="53">
        <f t="shared" si="14"/>
        <v>0.20712420532313769</v>
      </c>
      <c r="X91" s="53">
        <f t="shared" si="14"/>
        <v>1.2588972853074362E-3</v>
      </c>
      <c r="Y91" s="53">
        <f t="shared" si="14"/>
        <v>0.1569524462967683</v>
      </c>
      <c r="Z91" s="53">
        <f t="shared" si="14"/>
        <v>7.4205895555369897E-2</v>
      </c>
      <c r="AA91" s="53">
        <f t="shared" si="14"/>
        <v>0.17486418256381767</v>
      </c>
      <c r="AB91" s="53">
        <f t="shared" si="14"/>
        <v>7.3126522442808151E-2</v>
      </c>
      <c r="AC91" s="53">
        <f t="shared" si="14"/>
        <v>0.11769519201649706</v>
      </c>
      <c r="AD91" s="53">
        <f t="shared" si="14"/>
        <v>0.49122740910248014</v>
      </c>
      <c r="AE91" s="53">
        <f t="shared" si="14"/>
        <v>7.9468364264881311E-2</v>
      </c>
      <c r="AF91" s="53">
        <f t="shared" si="14"/>
        <v>2.0830853870546197E-2</v>
      </c>
      <c r="AG91" s="53">
        <f t="shared" si="14"/>
        <v>0</v>
      </c>
      <c r="AH91" s="53" t="str">
        <f t="shared" si="14"/>
        <v/>
      </c>
      <c r="AI91" s="53" t="str">
        <f t="shared" si="14"/>
        <v/>
      </c>
      <c r="AJ91" s="53" t="str">
        <f t="shared" si="14"/>
        <v/>
      </c>
      <c r="AK91" s="53" t="str">
        <f t="shared" si="14"/>
        <v/>
      </c>
      <c r="AL91" s="53" t="str">
        <f t="shared" si="14"/>
        <v/>
      </c>
      <c r="AM91" s="53" t="str">
        <f t="shared" si="14"/>
        <v/>
      </c>
      <c r="AN91" s="53" t="str">
        <f t="shared" si="14"/>
        <v/>
      </c>
      <c r="AO91" s="53" t="str">
        <f t="shared" si="14"/>
        <v/>
      </c>
      <c r="AP91" s="53" t="str">
        <f t="shared" si="14"/>
        <v/>
      </c>
    </row>
    <row r="92" spans="2:42" hidden="1">
      <c r="B92" s="49" t="s">
        <v>113</v>
      </c>
      <c r="C92" s="53">
        <f>IFERROR(C86/C$81,"")</f>
        <v>1.5621233426470487E-2</v>
      </c>
      <c r="D92" s="53">
        <f t="shared" si="14"/>
        <v>2.1636045129051661E-2</v>
      </c>
      <c r="E92" s="53">
        <f t="shared" si="14"/>
        <v>2.0021998617572211E-2</v>
      </c>
      <c r="F92" s="53">
        <f t="shared" si="14"/>
        <v>3.0203095603744963E-2</v>
      </c>
      <c r="G92" s="53">
        <f t="shared" si="14"/>
        <v>2.0099241451211714E-2</v>
      </c>
      <c r="H92" s="53">
        <f t="shared" si="14"/>
        <v>1.6165377989234512E-2</v>
      </c>
      <c r="I92" s="53">
        <f t="shared" si="14"/>
        <v>1.438753387358991E-2</v>
      </c>
      <c r="J92" s="53">
        <f t="shared" si="14"/>
        <v>1.405250332347897E-2</v>
      </c>
      <c r="K92" s="53">
        <f t="shared" si="14"/>
        <v>1.1568640614167193E-2</v>
      </c>
      <c r="L92" s="53">
        <f t="shared" si="14"/>
        <v>2.4619742877252125E-2</v>
      </c>
      <c r="M92" s="53">
        <f t="shared" si="14"/>
        <v>2.5936137216066822E-2</v>
      </c>
      <c r="N92" s="53">
        <f t="shared" si="14"/>
        <v>9.6777030357812314E-3</v>
      </c>
      <c r="O92" s="53">
        <f t="shared" si="14"/>
        <v>1.4703792219197416E-2</v>
      </c>
      <c r="P92" s="53">
        <f t="shared" si="14"/>
        <v>2.1878812092324562E-2</v>
      </c>
      <c r="Q92" s="53">
        <f t="shared" si="14"/>
        <v>1.8795172369840317E-2</v>
      </c>
      <c r="R92" s="53">
        <f t="shared" si="14"/>
        <v>1.81690499137655E-2</v>
      </c>
      <c r="S92" s="53">
        <f t="shared" si="14"/>
        <v>6.6871378945786769E-3</v>
      </c>
      <c r="T92" s="53">
        <f t="shared" si="14"/>
        <v>9.5956636066097929E-4</v>
      </c>
      <c r="U92" s="53">
        <f t="shared" si="14"/>
        <v>6.0405470250009404E-4</v>
      </c>
      <c r="V92" s="53">
        <f t="shared" si="14"/>
        <v>1.6538914252033743E-2</v>
      </c>
      <c r="W92" s="53">
        <f t="shared" si="14"/>
        <v>2.4704374937660561E-2</v>
      </c>
      <c r="X92" s="53">
        <f t="shared" si="14"/>
        <v>5.0240271904627449E-3</v>
      </c>
      <c r="Y92" s="53">
        <f t="shared" si="14"/>
        <v>1.1880063485356805E-2</v>
      </c>
      <c r="Z92" s="53">
        <f t="shared" si="14"/>
        <v>3.3572272042753364E-2</v>
      </c>
      <c r="AA92" s="53">
        <f t="shared" si="14"/>
        <v>1.6185396450923081E-2</v>
      </c>
      <c r="AB92" s="53">
        <f t="shared" si="14"/>
        <v>2.2704303583992249E-2</v>
      </c>
      <c r="AC92" s="53">
        <f t="shared" si="14"/>
        <v>1.747734926800662E-2</v>
      </c>
      <c r="AD92" s="53">
        <f t="shared" si="14"/>
        <v>7.863164522649551E-3</v>
      </c>
      <c r="AE92" s="53">
        <f t="shared" si="14"/>
        <v>6.3160003428538183E-2</v>
      </c>
      <c r="AF92" s="53">
        <f t="shared" si="14"/>
        <v>2.3889974626803306E-3</v>
      </c>
      <c r="AG92" s="53">
        <f t="shared" si="14"/>
        <v>0</v>
      </c>
      <c r="AH92" s="53" t="str">
        <f t="shared" si="14"/>
        <v/>
      </c>
      <c r="AI92" s="53" t="str">
        <f t="shared" si="14"/>
        <v/>
      </c>
      <c r="AJ92" s="53" t="str">
        <f t="shared" si="14"/>
        <v/>
      </c>
      <c r="AK92" s="53" t="str">
        <f t="shared" si="14"/>
        <v/>
      </c>
      <c r="AL92" s="53" t="str">
        <f t="shared" si="14"/>
        <v/>
      </c>
      <c r="AM92" s="53" t="str">
        <f t="shared" si="14"/>
        <v/>
      </c>
      <c r="AN92" s="53" t="str">
        <f t="shared" si="14"/>
        <v/>
      </c>
      <c r="AO92" s="53" t="str">
        <f t="shared" si="14"/>
        <v/>
      </c>
      <c r="AP92" s="53" t="str">
        <f t="shared" si="14"/>
        <v/>
      </c>
    </row>
    <row r="93" spans="2:42" hidden="1"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</row>
    <row r="94" spans="2:42" hidden="1">
      <c r="B94" s="49" t="s">
        <v>108</v>
      </c>
      <c r="C94" s="37">
        <f>IF(MAX(C71:AP71)&lt;100000,1,IF(AND(MAX(C71:AP71)&gt;=100000,MAX(C71:AP71)&lt;100000000),1000,IF(MAX(C71:AP71)&gt;=100000000,1000000)))</f>
        <v>1000000</v>
      </c>
      <c r="D94" s="37">
        <v>1000000</v>
      </c>
      <c r="E94" s="37">
        <v>1000</v>
      </c>
      <c r="F94" s="37">
        <v>1</v>
      </c>
      <c r="G94" s="37" t="str">
        <f>INDEX(D95:F97,MATCH(Índice!$H$51,C95:C97,0),MATCH(C94,D94:F94,0))</f>
        <v>Millones de UF</v>
      </c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</row>
    <row r="95" spans="2:42" hidden="1">
      <c r="C95" s="37" t="str">
        <f>Índice!H52</f>
        <v>Cifras en UF al 30.06.2012</v>
      </c>
      <c r="D95" s="37" t="s">
        <v>374</v>
      </c>
      <c r="E95" s="37" t="s">
        <v>105</v>
      </c>
      <c r="F95" s="37" t="s">
        <v>22</v>
      </c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</row>
    <row r="96" spans="2:42" hidden="1">
      <c r="C96" s="37" t="str">
        <f>Índice!H53</f>
        <v>Cifras en M$ al 30.06.2012</v>
      </c>
      <c r="D96" s="37" t="s">
        <v>375</v>
      </c>
      <c r="E96" s="37" t="s">
        <v>106</v>
      </c>
      <c r="F96" s="37" t="s">
        <v>372</v>
      </c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</row>
    <row r="97" spans="1:42" hidden="1">
      <c r="C97" s="37" t="str">
        <f>Índice!H54</f>
        <v>Cifras en US$ al 30.06.2012</v>
      </c>
      <c r="D97" s="37" t="s">
        <v>376</v>
      </c>
      <c r="E97" s="37" t="s">
        <v>107</v>
      </c>
      <c r="F97" s="37" t="s">
        <v>373</v>
      </c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</row>
    <row r="99" spans="1:42">
      <c r="B99" s="54" t="s">
        <v>115</v>
      </c>
      <c r="D99" s="55"/>
    </row>
    <row r="100" spans="1:42">
      <c r="A100" s="56"/>
      <c r="B100" s="59" t="s">
        <v>46</v>
      </c>
      <c r="C100" s="57"/>
    </row>
    <row r="101" spans="1:42">
      <c r="B101" s="58"/>
    </row>
    <row r="102" spans="1:42">
      <c r="B102" s="54" t="s">
        <v>116</v>
      </c>
    </row>
    <row r="103" spans="1:42">
      <c r="A103" s="56"/>
      <c r="B103" s="59"/>
      <c r="C103" s="57"/>
    </row>
    <row r="104" spans="1:42">
      <c r="B104" s="58"/>
    </row>
  </sheetData>
  <sheetProtection sheet="1" objects="1" scenarios="1"/>
  <conditionalFormatting sqref="A1:XFD1048576">
    <cfRule type="cellIs" dxfId="23" priority="1" operator="lessThan">
      <formula>0</formula>
    </cfRule>
  </conditionalFormatting>
  <dataValidations count="2">
    <dataValidation type="list" allowBlank="1" showInputMessage="1" showErrorMessage="1" sqref="B100">
      <formula1>$B$12:$B$65</formula1>
    </dataValidation>
    <dataValidation type="list" allowBlank="1" showInputMessage="1" showErrorMessage="1" sqref="B103">
      <formula1>$B$11:$AG$11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2:AQ93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0" style="39" hidden="1" customWidth="1"/>
    <col min="43" max="16384" width="11.42578125" style="39"/>
  </cols>
  <sheetData>
    <row r="2" spans="2:43">
      <c r="C2" s="96" t="s">
        <v>392</v>
      </c>
    </row>
    <row r="8" spans="2:43" ht="15.75">
      <c r="B8" s="38" t="s">
        <v>447</v>
      </c>
    </row>
    <row r="9" spans="2:43">
      <c r="B9" s="40" t="str">
        <f>Índice!H51</f>
        <v>Cifras en UF al 30.06.2012</v>
      </c>
    </row>
    <row r="11" spans="2:43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</row>
    <row r="12" spans="2:43">
      <c r="B12" s="60" t="str">
        <f>'Datos Generales'!B68</f>
        <v xml:space="preserve">5.21.00.00  Total Pasivo </v>
      </c>
      <c r="C12" s="43">
        <f>Índice!$G$51*'Datos Vida'!C68</f>
        <v>672889.94385558006</v>
      </c>
      <c r="D12" s="43">
        <f>Índice!$G$51*'Datos Vida'!D68</f>
        <v>3517006.2260908918</v>
      </c>
      <c r="E12" s="43">
        <f>Índice!$G$51*'Datos Vida'!E68</f>
        <v>7314406.850821306</v>
      </c>
      <c r="F12" s="43">
        <f>Índice!$G$51*'Datos Vida'!F68</f>
        <v>5401858.4138847832</v>
      </c>
      <c r="G12" s="43">
        <f>Índice!$G$51*'Datos Vida'!G68</f>
        <v>78238092.998918116</v>
      </c>
      <c r="H12" s="43">
        <f>Índice!$G$51*'Datos Vida'!H68</f>
        <v>4740268.9929359853</v>
      </c>
      <c r="I12" s="43">
        <f>Índice!$G$51*'Datos Vida'!I68</f>
        <v>2221512.3637932129</v>
      </c>
      <c r="J12" s="43">
        <f>Índice!$G$51*'Datos Vida'!J68</f>
        <v>51484501.682918377</v>
      </c>
      <c r="K12" s="43">
        <f>Índice!$G$51*'Datos Vida'!K68</f>
        <v>104041.9651254057</v>
      </c>
      <c r="L12" s="43">
        <f>Índice!$G$51*'Datos Vida'!L68</f>
        <v>15864692.434291936</v>
      </c>
      <c r="M12" s="43">
        <f>Índice!$G$51*'Datos Vida'!M68</f>
        <v>127282178.16837668</v>
      </c>
      <c r="N12" s="43">
        <f>Índice!$G$51*'Datos Vida'!N68</f>
        <v>80894393.999123186</v>
      </c>
      <c r="O12" s="43">
        <f>Índice!$G$51*'Datos Vida'!O68</f>
        <v>78660706.507520095</v>
      </c>
      <c r="P12" s="43">
        <f>Índice!$G$51*'Datos Vida'!P68</f>
        <v>35398513.92296759</v>
      </c>
      <c r="Q12" s="43">
        <f>Índice!$G$51*'Datos Vida'!Q68</f>
        <v>34841992.702639632</v>
      </c>
      <c r="R12" s="43">
        <f>Índice!$G$51*'Datos Vida'!R68</f>
        <v>69705.347862057257</v>
      </c>
      <c r="S12" s="43">
        <f>Índice!$G$51*'Datos Vida'!S68</f>
        <v>395613.71719900152</v>
      </c>
      <c r="T12" s="43">
        <f>Índice!$G$51*'Datos Vida'!T68</f>
        <v>4414732.3859257111</v>
      </c>
      <c r="U12" s="43">
        <f>Índice!$G$51*'Datos Vida'!U68</f>
        <v>1337001.7978235197</v>
      </c>
      <c r="V12" s="43">
        <f>Índice!$G$51*'Datos Vida'!V68</f>
        <v>1167.9665679071707</v>
      </c>
      <c r="W12" s="43">
        <f>Índice!$G$51*'Datos Vida'!W68</f>
        <v>1465136.1449148287</v>
      </c>
      <c r="X12" s="43">
        <f>Índice!$G$51*'Datos Vida'!X68</f>
        <v>116998320.97071862</v>
      </c>
      <c r="Y12" s="43">
        <f>Índice!$G$51*'Datos Vida'!Y68</f>
        <v>3092197.1895970185</v>
      </c>
      <c r="Z12" s="43">
        <f>Índice!$G$51*'Datos Vida'!Z68</f>
        <v>23497628.181104645</v>
      </c>
      <c r="AA12" s="43">
        <f>Índice!$G$51*'Datos Vida'!AA68</f>
        <v>45296510.375050381</v>
      </c>
      <c r="AB12" s="43">
        <f>Índice!$G$51*'Datos Vida'!AB68</f>
        <v>87012645.531780988</v>
      </c>
      <c r="AC12" s="43">
        <f>Índice!$G$51*'Datos Vida'!AC68</f>
        <v>21998668.558771327</v>
      </c>
      <c r="AD12" s="43">
        <f>Índice!$G$51*'Datos Vida'!AD68</f>
        <v>1092375.1599833122</v>
      </c>
      <c r="AE12" s="43">
        <f>Índice!$G$51*'Datos Vida'!AE68</f>
        <v>35259182.953733884</v>
      </c>
      <c r="AF12" s="43">
        <f>Índice!$G$51*'Datos Vida'!AF68</f>
        <v>17551580.210859772</v>
      </c>
      <c r="AG12" s="43">
        <f>Índice!$G$51*'Datos Vida'!AG68</f>
        <v>8523883.3871914353</v>
      </c>
      <c r="AH12" s="43">
        <f>Índice!$G$51*'Datos Vida'!AH68</f>
        <v>0</v>
      </c>
      <c r="AI12" s="43">
        <f>Índice!$G$51*'Datos Vida'!AI68</f>
        <v>0</v>
      </c>
      <c r="AJ12" s="43">
        <f>Índice!$G$51*'Datos Vida'!AJ68</f>
        <v>0</v>
      </c>
      <c r="AK12" s="43">
        <f>Índice!$G$51*'Datos Vida'!AK68</f>
        <v>0</v>
      </c>
      <c r="AL12" s="43">
        <f>Índice!$G$51*'Datos Vida'!AL68</f>
        <v>0</v>
      </c>
      <c r="AM12" s="43">
        <f>Índice!$G$51*'Datos Vida'!AM68</f>
        <v>0</v>
      </c>
      <c r="AN12" s="43">
        <f>Índice!$G$51*'Datos Vida'!AN68</f>
        <v>0</v>
      </c>
      <c r="AO12" s="43">
        <f>Índice!$G$51*'Datos Vida'!AO68</f>
        <v>0</v>
      </c>
      <c r="AP12" s="43">
        <f>Índice!$G$51*'Datos Vida'!AP68</f>
        <v>0</v>
      </c>
      <c r="AQ12" s="43">
        <f>Índice!$G$51*'Datos Vida'!AQ68</f>
        <v>894643407.05234718</v>
      </c>
    </row>
    <row r="13" spans="2:43">
      <c r="B13" s="60" t="str">
        <f>'Datos Generales'!B69</f>
        <v>5.21.10.00  Pasivos Financieros</v>
      </c>
      <c r="C13" s="43">
        <f>Índice!$G$51*'Datos Vida'!C69</f>
        <v>0</v>
      </c>
      <c r="D13" s="43">
        <f>Índice!$G$51*'Datos Vida'!D69</f>
        <v>10466.002220320885</v>
      </c>
      <c r="E13" s="43">
        <f>Índice!$G$51*'Datos Vida'!E69</f>
        <v>0</v>
      </c>
      <c r="F13" s="43">
        <f>Índice!$G$51*'Datos Vida'!F69</f>
        <v>5093.3913633760185</v>
      </c>
      <c r="G13" s="43">
        <f>Índice!$G$51*'Datos Vida'!G69</f>
        <v>367485.38053047284</v>
      </c>
      <c r="H13" s="43">
        <f>Índice!$G$51*'Datos Vida'!H69</f>
        <v>12011.741537678279</v>
      </c>
      <c r="I13" s="43">
        <f>Índice!$G$51*'Datos Vida'!I69</f>
        <v>0</v>
      </c>
      <c r="J13" s="43">
        <f>Índice!$G$51*'Datos Vida'!J69</f>
        <v>0</v>
      </c>
      <c r="K13" s="43">
        <f>Índice!$G$51*'Datos Vida'!K69</f>
        <v>0</v>
      </c>
      <c r="L13" s="43">
        <f>Índice!$G$51*'Datos Vida'!L69</f>
        <v>1140443.2951966114</v>
      </c>
      <c r="M13" s="43">
        <f>Índice!$G$51*'Datos Vida'!M69</f>
        <v>2654676.3740887139</v>
      </c>
      <c r="N13" s="43">
        <f>Índice!$G$51*'Datos Vida'!N69</f>
        <v>1165075.9964927414</v>
      </c>
      <c r="O13" s="43">
        <f>Índice!$G$51*'Datos Vida'!O69</f>
        <v>1403875.1758932548</v>
      </c>
      <c r="P13" s="43">
        <f>Índice!$G$51*'Datos Vida'!P69</f>
        <v>704608.35908387008</v>
      </c>
      <c r="Q13" s="43">
        <f>Índice!$G$51*'Datos Vida'!Q69</f>
        <v>722157.99810494902</v>
      </c>
      <c r="R13" s="43">
        <f>Índice!$G$51*'Datos Vida'!R69</f>
        <v>150.34895807553332</v>
      </c>
      <c r="S13" s="43">
        <f>Índice!$G$51*'Datos Vida'!S69</f>
        <v>0</v>
      </c>
      <c r="T13" s="43">
        <f>Índice!$G$51*'Datos Vida'!T69</f>
        <v>0</v>
      </c>
      <c r="U13" s="43">
        <f>Índice!$G$51*'Datos Vida'!U69</f>
        <v>0</v>
      </c>
      <c r="V13" s="43">
        <f>Índice!$G$51*'Datos Vida'!V69</f>
        <v>0</v>
      </c>
      <c r="W13" s="43">
        <f>Índice!$G$51*'Datos Vida'!W69</f>
        <v>0</v>
      </c>
      <c r="X13" s="43">
        <f>Índice!$G$51*'Datos Vida'!X69</f>
        <v>217070.66135863838</v>
      </c>
      <c r="Y13" s="43">
        <f>Índice!$G$51*'Datos Vida'!Y69</f>
        <v>0</v>
      </c>
      <c r="Z13" s="43">
        <f>Índice!$G$51*'Datos Vida'!Z69</f>
        <v>0</v>
      </c>
      <c r="AA13" s="43">
        <f>Índice!$G$51*'Datos Vida'!AA69</f>
        <v>741707.20755757624</v>
      </c>
      <c r="AB13" s="43">
        <f>Índice!$G$51*'Datos Vida'!AB69</f>
        <v>375533.91115888022</v>
      </c>
      <c r="AC13" s="43">
        <f>Índice!$G$51*'Datos Vida'!AC69</f>
        <v>0</v>
      </c>
      <c r="AD13" s="43">
        <f>Índice!$G$51*'Datos Vida'!AD69</f>
        <v>0</v>
      </c>
      <c r="AE13" s="43">
        <f>Índice!$G$51*'Datos Vida'!AE69</f>
        <v>28268.962883871558</v>
      </c>
      <c r="AF13" s="43">
        <f>Índice!$G$51*'Datos Vida'!AF69</f>
        <v>4.4194285148598862E-2</v>
      </c>
      <c r="AG13" s="43">
        <f>Índice!$G$51*'Datos Vida'!AG69</f>
        <v>0</v>
      </c>
      <c r="AH13" s="43">
        <f>Índice!$G$51*'Datos Vida'!AH69</f>
        <v>0</v>
      </c>
      <c r="AI13" s="43">
        <f>Índice!$G$51*'Datos Vida'!AI69</f>
        <v>0</v>
      </c>
      <c r="AJ13" s="43">
        <f>Índice!$G$51*'Datos Vida'!AJ69</f>
        <v>0</v>
      </c>
      <c r="AK13" s="43">
        <f>Índice!$G$51*'Datos Vida'!AK69</f>
        <v>0</v>
      </c>
      <c r="AL13" s="43">
        <f>Índice!$G$51*'Datos Vida'!AL69</f>
        <v>0</v>
      </c>
      <c r="AM13" s="43">
        <f>Índice!$G$51*'Datos Vida'!AM69</f>
        <v>0</v>
      </c>
      <c r="AN13" s="43">
        <f>Índice!$G$51*'Datos Vida'!AN69</f>
        <v>0</v>
      </c>
      <c r="AO13" s="43">
        <f>Índice!$G$51*'Datos Vida'!AO69</f>
        <v>0</v>
      </c>
      <c r="AP13" s="43">
        <f>Índice!$G$51*'Datos Vida'!AP69</f>
        <v>0</v>
      </c>
      <c r="AQ13" s="43">
        <f>Índice!$G$51*'Datos Vida'!AQ69</f>
        <v>9548624.8506233152</v>
      </c>
    </row>
    <row r="14" spans="2:43">
      <c r="B14" s="60" t="str">
        <f>'Datos Generales'!B70</f>
        <v>5.21.20.00  Pasivos No Corrientes Mantenidos Para La Venta</v>
      </c>
      <c r="C14" s="43">
        <f>Índice!$G$51*'Datos Vida'!C70</f>
        <v>0</v>
      </c>
      <c r="D14" s="43">
        <f>Índice!$G$51*'Datos Vida'!D70</f>
        <v>0</v>
      </c>
      <c r="E14" s="43">
        <f>Índice!$G$51*'Datos Vida'!E70</f>
        <v>0</v>
      </c>
      <c r="F14" s="43">
        <f>Índice!$G$51*'Datos Vida'!F70</f>
        <v>0</v>
      </c>
      <c r="G14" s="43">
        <f>Índice!$G$51*'Datos Vida'!G70</f>
        <v>0</v>
      </c>
      <c r="H14" s="43">
        <f>Índice!$G$51*'Datos Vida'!H70</f>
        <v>0</v>
      </c>
      <c r="I14" s="43">
        <f>Índice!$G$51*'Datos Vida'!I70</f>
        <v>0</v>
      </c>
      <c r="J14" s="43">
        <f>Índice!$G$51*'Datos Vida'!J70</f>
        <v>0</v>
      </c>
      <c r="K14" s="43">
        <f>Índice!$G$51*'Datos Vida'!K70</f>
        <v>0</v>
      </c>
      <c r="L14" s="43">
        <f>Índice!$G$51*'Datos Vida'!L70</f>
        <v>0</v>
      </c>
      <c r="M14" s="43">
        <f>Índice!$G$51*'Datos Vida'!M70</f>
        <v>0</v>
      </c>
      <c r="N14" s="43">
        <f>Índice!$G$51*'Datos Vida'!N70</f>
        <v>0</v>
      </c>
      <c r="O14" s="43">
        <f>Índice!$G$51*'Datos Vida'!O70</f>
        <v>0</v>
      </c>
      <c r="P14" s="43">
        <f>Índice!$G$51*'Datos Vida'!P70</f>
        <v>0</v>
      </c>
      <c r="Q14" s="43">
        <f>Índice!$G$51*'Datos Vida'!Q70</f>
        <v>0</v>
      </c>
      <c r="R14" s="43">
        <f>Índice!$G$51*'Datos Vida'!R70</f>
        <v>0</v>
      </c>
      <c r="S14" s="43">
        <f>Índice!$G$51*'Datos Vida'!S70</f>
        <v>0</v>
      </c>
      <c r="T14" s="43">
        <f>Índice!$G$51*'Datos Vida'!T70</f>
        <v>0</v>
      </c>
      <c r="U14" s="43">
        <f>Índice!$G$51*'Datos Vida'!U70</f>
        <v>0</v>
      </c>
      <c r="V14" s="43">
        <f>Índice!$G$51*'Datos Vida'!V70</f>
        <v>0</v>
      </c>
      <c r="W14" s="43">
        <f>Índice!$G$51*'Datos Vida'!W70</f>
        <v>0</v>
      </c>
      <c r="X14" s="43">
        <f>Índice!$G$51*'Datos Vida'!X70</f>
        <v>0</v>
      </c>
      <c r="Y14" s="43">
        <f>Índice!$G$51*'Datos Vida'!Y70</f>
        <v>0</v>
      </c>
      <c r="Z14" s="43">
        <f>Índice!$G$51*'Datos Vida'!Z70</f>
        <v>0</v>
      </c>
      <c r="AA14" s="43">
        <f>Índice!$G$51*'Datos Vida'!AA70</f>
        <v>0</v>
      </c>
      <c r="AB14" s="43">
        <f>Índice!$G$51*'Datos Vida'!AB70</f>
        <v>0</v>
      </c>
      <c r="AC14" s="43">
        <f>Índice!$G$51*'Datos Vida'!AC70</f>
        <v>0</v>
      </c>
      <c r="AD14" s="43">
        <f>Índice!$G$51*'Datos Vida'!AD70</f>
        <v>0</v>
      </c>
      <c r="AE14" s="43">
        <f>Índice!$G$51*'Datos Vida'!AE70</f>
        <v>0</v>
      </c>
      <c r="AF14" s="43">
        <f>Índice!$G$51*'Datos Vida'!AF70</f>
        <v>0</v>
      </c>
      <c r="AG14" s="43">
        <f>Índice!$G$51*'Datos Vida'!AG70</f>
        <v>0</v>
      </c>
      <c r="AH14" s="43">
        <f>Índice!$G$51*'Datos Vida'!AH70</f>
        <v>0</v>
      </c>
      <c r="AI14" s="43">
        <f>Índice!$G$51*'Datos Vida'!AI70</f>
        <v>0</v>
      </c>
      <c r="AJ14" s="43">
        <f>Índice!$G$51*'Datos Vida'!AJ70</f>
        <v>0</v>
      </c>
      <c r="AK14" s="43">
        <f>Índice!$G$51*'Datos Vida'!AK70</f>
        <v>0</v>
      </c>
      <c r="AL14" s="43">
        <f>Índice!$G$51*'Datos Vida'!AL70</f>
        <v>0</v>
      </c>
      <c r="AM14" s="43">
        <f>Índice!$G$51*'Datos Vida'!AM70</f>
        <v>0</v>
      </c>
      <c r="AN14" s="43">
        <f>Índice!$G$51*'Datos Vida'!AN70</f>
        <v>0</v>
      </c>
      <c r="AO14" s="43">
        <f>Índice!$G$51*'Datos Vida'!AO70</f>
        <v>0</v>
      </c>
      <c r="AP14" s="43">
        <f>Índice!$G$51*'Datos Vida'!AP70</f>
        <v>0</v>
      </c>
      <c r="AQ14" s="43">
        <f>Índice!$G$51*'Datos Vida'!AQ70</f>
        <v>0</v>
      </c>
    </row>
    <row r="15" spans="2:43">
      <c r="B15" s="60" t="str">
        <f>'Datos Generales'!B71</f>
        <v xml:space="preserve">5.21.30.00  Total Cuentas De Seguros </v>
      </c>
      <c r="C15" s="43">
        <f>Índice!$G$51*'Datos Vida'!C71</f>
        <v>559956.48630684265</v>
      </c>
      <c r="D15" s="43">
        <f>Índice!$G$51*'Datos Vida'!D71</f>
        <v>2971580.8207409084</v>
      </c>
      <c r="E15" s="43">
        <f>Índice!$G$51*'Datos Vida'!E71</f>
        <v>6889423.8214268032</v>
      </c>
      <c r="F15" s="43">
        <f>Índice!$G$51*'Datos Vida'!F71</f>
        <v>4884072.2912438745</v>
      </c>
      <c r="G15" s="43">
        <f>Índice!$G$51*'Datos Vida'!G71</f>
        <v>75999070.15224047</v>
      </c>
      <c r="H15" s="43">
        <f>Índice!$G$51*'Datos Vida'!H71</f>
        <v>4627510.8541164324</v>
      </c>
      <c r="I15" s="43">
        <f>Índice!$G$51*'Datos Vida'!I71</f>
        <v>1333151.2823413778</v>
      </c>
      <c r="J15" s="43">
        <f>Índice!$G$51*'Datos Vida'!J71</f>
        <v>50846450.977931142</v>
      </c>
      <c r="K15" s="43">
        <f>Índice!$G$51*'Datos Vida'!K71</f>
        <v>86213.460165039141</v>
      </c>
      <c r="L15" s="43">
        <f>Índice!$G$51*'Datos Vida'!L71</f>
        <v>14532967.124755163</v>
      </c>
      <c r="M15" s="43">
        <f>Índice!$G$51*'Datos Vida'!M71</f>
        <v>122050263.92827091</v>
      </c>
      <c r="N15" s="43">
        <f>Índice!$G$51*'Datos Vida'!N71</f>
        <v>78871739.522418872</v>
      </c>
      <c r="O15" s="43">
        <f>Índice!$G$51*'Datos Vida'!O71</f>
        <v>76566817.383910447</v>
      </c>
      <c r="P15" s="43">
        <f>Índice!$G$51*'Datos Vida'!P71</f>
        <v>34118777.754011072</v>
      </c>
      <c r="Q15" s="43">
        <f>Índice!$G$51*'Datos Vida'!Q71</f>
        <v>33420430.752858486</v>
      </c>
      <c r="R15" s="43">
        <f>Índice!$G$51*'Datos Vida'!R71</f>
        <v>66387.903847377689</v>
      </c>
      <c r="S15" s="43">
        <f>Índice!$G$51*'Datos Vida'!S71</f>
        <v>366520.44250853831</v>
      </c>
      <c r="T15" s="43">
        <f>Índice!$G$51*'Datos Vida'!T71</f>
        <v>4381539.737733434</v>
      </c>
      <c r="U15" s="43">
        <f>Índice!$G$51*'Datos Vida'!U71</f>
        <v>1242960.8668443866</v>
      </c>
      <c r="V15" s="43">
        <f>Índice!$G$51*'Datos Vida'!V71</f>
        <v>0</v>
      </c>
      <c r="W15" s="43">
        <f>Índice!$G$51*'Datos Vida'!W71</f>
        <v>1436238.8276847145</v>
      </c>
      <c r="X15" s="43">
        <f>Índice!$G$51*'Datos Vida'!X71</f>
        <v>114723247.82917671</v>
      </c>
      <c r="Y15" s="43">
        <f>Índice!$G$51*'Datos Vida'!Y71</f>
        <v>2886821.0873915469</v>
      </c>
      <c r="Z15" s="43">
        <f>Índice!$G$51*'Datos Vida'!Z71</f>
        <v>23138338.321394984</v>
      </c>
      <c r="AA15" s="43">
        <f>Índice!$G$51*'Datos Vida'!AA71</f>
        <v>43979156.781878218</v>
      </c>
      <c r="AB15" s="43">
        <f>Índice!$G$51*'Datos Vida'!AB71</f>
        <v>85630861.532233536</v>
      </c>
      <c r="AC15" s="43">
        <f>Índice!$G$51*'Datos Vida'!AC71</f>
        <v>21580334.426994577</v>
      </c>
      <c r="AD15" s="43">
        <f>Índice!$G$51*'Datos Vida'!AD71</f>
        <v>1064328.140799457</v>
      </c>
      <c r="AE15" s="43">
        <f>Índice!$G$51*'Datos Vida'!AE71</f>
        <v>34143000.906866729</v>
      </c>
      <c r="AF15" s="43">
        <f>Índice!$G$51*'Datos Vida'!AF71</f>
        <v>16885647.375566568</v>
      </c>
      <c r="AG15" s="43">
        <f>Índice!$G$51*'Datos Vida'!AG71</f>
        <v>8014934.4863916952</v>
      </c>
      <c r="AH15" s="43">
        <f>Índice!$G$51*'Datos Vida'!AH71</f>
        <v>0</v>
      </c>
      <c r="AI15" s="43">
        <f>Índice!$G$51*'Datos Vida'!AI71</f>
        <v>0</v>
      </c>
      <c r="AJ15" s="43">
        <f>Índice!$G$51*'Datos Vida'!AJ71</f>
        <v>0</v>
      </c>
      <c r="AK15" s="43">
        <f>Índice!$G$51*'Datos Vida'!AK71</f>
        <v>0</v>
      </c>
      <c r="AL15" s="43">
        <f>Índice!$G$51*'Datos Vida'!AL71</f>
        <v>0</v>
      </c>
      <c r="AM15" s="43">
        <f>Índice!$G$51*'Datos Vida'!AM71</f>
        <v>0</v>
      </c>
      <c r="AN15" s="43">
        <f>Índice!$G$51*'Datos Vida'!AN71</f>
        <v>0</v>
      </c>
      <c r="AO15" s="43">
        <f>Índice!$G$51*'Datos Vida'!AO71</f>
        <v>0</v>
      </c>
      <c r="AP15" s="43">
        <f>Índice!$G$51*'Datos Vida'!AP71</f>
        <v>0</v>
      </c>
      <c r="AQ15" s="43">
        <f>Índice!$G$51*'Datos Vida'!AQ71</f>
        <v>867298745.28005028</v>
      </c>
    </row>
    <row r="16" spans="2:43">
      <c r="B16" s="61" t="str">
        <f>'Datos Generales'!B72</f>
        <v>5.21.31.00  Reservas Técnicas</v>
      </c>
      <c r="C16" s="46">
        <f>Índice!$G$51*'Datos Vida'!C72</f>
        <v>492664.27899675432</v>
      </c>
      <c r="D16" s="46">
        <f>Índice!$G$51*'Datos Vida'!D72</f>
        <v>2888741.5500526796</v>
      </c>
      <c r="E16" s="46">
        <f>Índice!$G$51*'Datos Vida'!E72</f>
        <v>6797650.2782472186</v>
      </c>
      <c r="F16" s="46">
        <f>Índice!$G$51*'Datos Vida'!F72</f>
        <v>4806153.9216240868</v>
      </c>
      <c r="G16" s="46">
        <f>Índice!$G$51*'Datos Vida'!G72</f>
        <v>75781932.22717984</v>
      </c>
      <c r="H16" s="46">
        <f>Índice!$G$51*'Datos Vida'!H72</f>
        <v>4621410.2749945195</v>
      </c>
      <c r="I16" s="46">
        <f>Índice!$G$51*'Datos Vida'!I72</f>
        <v>1284422.2657879663</v>
      </c>
      <c r="J16" s="46">
        <f>Índice!$G$51*'Datos Vida'!J72</f>
        <v>50808930.869531393</v>
      </c>
      <c r="K16" s="46">
        <f>Índice!$G$51*'Datos Vida'!K72</f>
        <v>83636.889146590678</v>
      </c>
      <c r="L16" s="46">
        <f>Índice!$G$51*'Datos Vida'!L72</f>
        <v>14522984.342848657</v>
      </c>
      <c r="M16" s="46">
        <f>Índice!$G$51*'Datos Vida'!M72</f>
        <v>121979190.67889492</v>
      </c>
      <c r="N16" s="46">
        <f>Índice!$G$51*'Datos Vida'!N72</f>
        <v>78871739.522418872</v>
      </c>
      <c r="O16" s="46">
        <f>Índice!$G$51*'Datos Vida'!O72</f>
        <v>76553465.362287074</v>
      </c>
      <c r="P16" s="46">
        <f>Índice!$G$51*'Datos Vida'!P72</f>
        <v>33682395.515871048</v>
      </c>
      <c r="Q16" s="46">
        <f>Índice!$G$51*'Datos Vida'!Q72</f>
        <v>33172819.984302189</v>
      </c>
      <c r="R16" s="46">
        <f>Índice!$G$51*'Datos Vida'!R72</f>
        <v>48007.765819786313</v>
      </c>
      <c r="S16" s="46">
        <f>Índice!$G$51*'Datos Vida'!S72</f>
        <v>339674.53560645162</v>
      </c>
      <c r="T16" s="46">
        <f>Índice!$G$51*'Datos Vida'!T72</f>
        <v>4381539.737733434</v>
      </c>
      <c r="U16" s="46">
        <f>Índice!$G$51*'Datos Vida'!U72</f>
        <v>1241859.5894527687</v>
      </c>
      <c r="V16" s="46">
        <f>Índice!$G$51*'Datos Vida'!V72</f>
        <v>0</v>
      </c>
      <c r="W16" s="46">
        <f>Índice!$G$51*'Datos Vida'!W72</f>
        <v>1407223.7326846791</v>
      </c>
      <c r="X16" s="46">
        <f>Índice!$G$51*'Datos Vida'!X72</f>
        <v>114132926.42181854</v>
      </c>
      <c r="Y16" s="46">
        <f>Índice!$G$51*'Datos Vida'!Y72</f>
        <v>2885647.7733151368</v>
      </c>
      <c r="Z16" s="46">
        <f>Índice!$G$51*'Datos Vida'!Z72</f>
        <v>23040588.340840466</v>
      </c>
      <c r="AA16" s="46">
        <f>Índice!$G$51*'Datos Vida'!AA72</f>
        <v>43963384.018285826</v>
      </c>
      <c r="AB16" s="46">
        <f>Índice!$G$51*'Datos Vida'!AB72</f>
        <v>85625886.051222935</v>
      </c>
      <c r="AC16" s="46">
        <f>Índice!$G$51*'Datos Vida'!AC72</f>
        <v>21573912.246059638</v>
      </c>
      <c r="AD16" s="46">
        <f>Índice!$G$51*'Datos Vida'!AD72</f>
        <v>1064328.140799457</v>
      </c>
      <c r="AE16" s="46">
        <f>Índice!$G$51*'Datos Vida'!AE72</f>
        <v>33473570.801012579</v>
      </c>
      <c r="AF16" s="46">
        <f>Índice!$G$51*'Datos Vida'!AF72</f>
        <v>16237571.992490506</v>
      </c>
      <c r="AG16" s="46">
        <f>Índice!$G$51*'Datos Vida'!AG72</f>
        <v>7697074.5592945879</v>
      </c>
      <c r="AH16" s="46">
        <f>Índice!$G$51*'Datos Vida'!AH72</f>
        <v>0</v>
      </c>
      <c r="AI16" s="46">
        <f>Índice!$G$51*'Datos Vida'!AI72</f>
        <v>0</v>
      </c>
      <c r="AJ16" s="46">
        <f>Índice!$G$51*'Datos Vida'!AJ72</f>
        <v>0</v>
      </c>
      <c r="AK16" s="46">
        <f>Índice!$G$51*'Datos Vida'!AK72</f>
        <v>0</v>
      </c>
      <c r="AL16" s="46">
        <f>Índice!$G$51*'Datos Vida'!AL72</f>
        <v>0</v>
      </c>
      <c r="AM16" s="46">
        <f>Índice!$G$51*'Datos Vida'!AM72</f>
        <v>0</v>
      </c>
      <c r="AN16" s="46">
        <f>Índice!$G$51*'Datos Vida'!AN72</f>
        <v>0</v>
      </c>
      <c r="AO16" s="46">
        <f>Índice!$G$51*'Datos Vida'!AO72</f>
        <v>0</v>
      </c>
      <c r="AP16" s="46">
        <f>Índice!$G$51*'Datos Vida'!AP72</f>
        <v>0</v>
      </c>
      <c r="AQ16" s="46">
        <f>Índice!$G$51*'Datos Vida'!AQ72</f>
        <v>863461333.66862059</v>
      </c>
    </row>
    <row r="17" spans="2:43">
      <c r="B17" s="62" t="str">
        <f>'Datos Generales'!B73</f>
        <v>5.21.31.10  Reserva De Riesgos En Curso</v>
      </c>
      <c r="C17" s="46">
        <f>Índice!$G$51*'Datos Vida'!C73</f>
        <v>383045.92316558358</v>
      </c>
      <c r="D17" s="46">
        <f>Índice!$G$51*'Datos Vida'!D73</f>
        <v>629258.03098549717</v>
      </c>
      <c r="E17" s="46">
        <f>Índice!$G$51*'Datos Vida'!E73</f>
        <v>31997.546333288548</v>
      </c>
      <c r="F17" s="46">
        <f>Índice!$G$51*'Datos Vida'!F73</f>
        <v>528389.08295090543</v>
      </c>
      <c r="G17" s="46">
        <f>Índice!$G$51*'Datos Vida'!G73</f>
        <v>316982.49375976692</v>
      </c>
      <c r="H17" s="46">
        <f>Índice!$G$51*'Datos Vida'!H73</f>
        <v>38136.972231846754</v>
      </c>
      <c r="I17" s="46">
        <f>Índice!$G$51*'Datos Vida'!I73</f>
        <v>383728.19453970768</v>
      </c>
      <c r="J17" s="46">
        <f>Índice!$G$51*'Datos Vida'!J73</f>
        <v>227969.1930477086</v>
      </c>
      <c r="K17" s="46">
        <f>Índice!$G$51*'Datos Vida'!K73</f>
        <v>35463.527340352564</v>
      </c>
      <c r="L17" s="46">
        <f>Índice!$G$51*'Datos Vida'!L73</f>
        <v>242.58243118065914</v>
      </c>
      <c r="M17" s="46">
        <f>Índice!$G$51*'Datos Vida'!M73</f>
        <v>90722.779855891276</v>
      </c>
      <c r="N17" s="46">
        <f>Índice!$G$51*'Datos Vida'!N73</f>
        <v>0</v>
      </c>
      <c r="O17" s="46">
        <f>Índice!$G$51*'Datos Vida'!O73</f>
        <v>122505.76293478337</v>
      </c>
      <c r="P17" s="46">
        <f>Índice!$G$51*'Datos Vida'!P73</f>
        <v>147852.59968462956</v>
      </c>
      <c r="Q17" s="46">
        <f>Índice!$G$51*'Datos Vida'!Q73</f>
        <v>178299.1033863429</v>
      </c>
      <c r="R17" s="46">
        <f>Índice!$G$51*'Datos Vida'!R73</f>
        <v>45593.078467837164</v>
      </c>
      <c r="S17" s="46">
        <f>Índice!$G$51*'Datos Vida'!S73</f>
        <v>123924.57626519399</v>
      </c>
      <c r="T17" s="46">
        <f>Índice!$G$51*'Datos Vida'!T73</f>
        <v>20886.395938368416</v>
      </c>
      <c r="U17" s="46">
        <f>Índice!$G$51*'Datos Vida'!U73</f>
        <v>39189.105578379444</v>
      </c>
      <c r="V17" s="46">
        <f>Índice!$G$51*'Datos Vida'!V73</f>
        <v>0</v>
      </c>
      <c r="W17" s="46">
        <f>Índice!$G$51*'Datos Vida'!W73</f>
        <v>58080.880845136147</v>
      </c>
      <c r="X17" s="46">
        <f>Índice!$G$51*'Datos Vida'!X73</f>
        <v>1048392.3886834345</v>
      </c>
      <c r="Y17" s="46">
        <f>Índice!$G$51*'Datos Vida'!Y73</f>
        <v>45509.24190891027</v>
      </c>
      <c r="Z17" s="46">
        <f>Índice!$G$51*'Datos Vida'!Z73</f>
        <v>113624.87713988728</v>
      </c>
      <c r="AA17" s="46">
        <f>Índice!$G$51*'Datos Vida'!AA73</f>
        <v>18692.370652166228</v>
      </c>
      <c r="AB17" s="46">
        <f>Índice!$G$51*'Datos Vida'!AB73</f>
        <v>8868.5997836247789</v>
      </c>
      <c r="AC17" s="46">
        <f>Índice!$G$51*'Datos Vida'!AC73</f>
        <v>669.01308857948959</v>
      </c>
      <c r="AD17" s="46">
        <f>Índice!$G$51*'Datos Vida'!AD73</f>
        <v>0</v>
      </c>
      <c r="AE17" s="46">
        <f>Índice!$G$51*'Datos Vida'!AE73</f>
        <v>162844.80381272937</v>
      </c>
      <c r="AF17" s="46">
        <f>Índice!$G$51*'Datos Vida'!AF73</f>
        <v>569972.63489863591</v>
      </c>
      <c r="AG17" s="46">
        <f>Índice!$G$51*'Datos Vida'!AG73</f>
        <v>1036035.9317215972</v>
      </c>
      <c r="AH17" s="46">
        <f>Índice!$G$51*'Datos Vida'!AH73</f>
        <v>0</v>
      </c>
      <c r="AI17" s="46">
        <f>Índice!$G$51*'Datos Vida'!AI73</f>
        <v>0</v>
      </c>
      <c r="AJ17" s="46">
        <f>Índice!$G$51*'Datos Vida'!AJ73</f>
        <v>0</v>
      </c>
      <c r="AK17" s="46">
        <f>Índice!$G$51*'Datos Vida'!AK73</f>
        <v>0</v>
      </c>
      <c r="AL17" s="46">
        <f>Índice!$G$51*'Datos Vida'!AL73</f>
        <v>0</v>
      </c>
      <c r="AM17" s="46">
        <f>Índice!$G$51*'Datos Vida'!AM73</f>
        <v>0</v>
      </c>
      <c r="AN17" s="46">
        <f>Índice!$G$51*'Datos Vida'!AN73</f>
        <v>0</v>
      </c>
      <c r="AO17" s="46">
        <f>Índice!$G$51*'Datos Vida'!AO73</f>
        <v>0</v>
      </c>
      <c r="AP17" s="46">
        <f>Índice!$G$51*'Datos Vida'!AP73</f>
        <v>0</v>
      </c>
      <c r="AQ17" s="46">
        <f>Índice!$G$51*'Datos Vida'!AQ73</f>
        <v>6406877.6914319657</v>
      </c>
    </row>
    <row r="18" spans="2:43">
      <c r="B18" s="62" t="str">
        <f>'Datos Generales'!B74</f>
        <v>5.21.31.20  Reservas Seguros Previsionales</v>
      </c>
      <c r="C18" s="46">
        <f>Índice!$G$51*'Datos Vida'!C74</f>
        <v>0</v>
      </c>
      <c r="D18" s="46">
        <f>Índice!$G$51*'Datos Vida'!D74</f>
        <v>462242.4799004391</v>
      </c>
      <c r="E18" s="46">
        <f>Índice!$G$51*'Datos Vida'!E74</f>
        <v>5329812.8018469671</v>
      </c>
      <c r="F18" s="46">
        <f>Índice!$G$51*'Datos Vida'!F74</f>
        <v>2098736.4411933161</v>
      </c>
      <c r="G18" s="46">
        <f>Índice!$G$51*'Datos Vida'!G74</f>
        <v>71759201.382750794</v>
      </c>
      <c r="H18" s="46">
        <f>Índice!$G$51*'Datos Vida'!H74</f>
        <v>4548270.0147078577</v>
      </c>
      <c r="I18" s="46">
        <f>Índice!$G$51*'Datos Vida'!I74</f>
        <v>0</v>
      </c>
      <c r="J18" s="46">
        <f>Índice!$G$51*'Datos Vida'!J74</f>
        <v>43805033.375524141</v>
      </c>
      <c r="K18" s="46">
        <f>Índice!$G$51*'Datos Vida'!K74</f>
        <v>0</v>
      </c>
      <c r="L18" s="46">
        <f>Índice!$G$51*'Datos Vida'!L74</f>
        <v>14397503.862580521</v>
      </c>
      <c r="M18" s="46">
        <f>Índice!$G$51*'Datos Vida'!M74</f>
        <v>108265727.06670155</v>
      </c>
      <c r="N18" s="46">
        <f>Índice!$G$51*'Datos Vida'!N74</f>
        <v>78759943.49318701</v>
      </c>
      <c r="O18" s="46">
        <f>Índice!$G$51*'Datos Vida'!O74</f>
        <v>71495842.776178926</v>
      </c>
      <c r="P18" s="46">
        <f>Índice!$G$51*'Datos Vida'!P74</f>
        <v>28918780.184696756</v>
      </c>
      <c r="Q18" s="46">
        <f>Índice!$G$51*'Datos Vida'!Q74</f>
        <v>23416760.903614029</v>
      </c>
      <c r="R18" s="46">
        <f>Índice!$G$51*'Datos Vida'!R74</f>
        <v>0</v>
      </c>
      <c r="S18" s="46">
        <f>Índice!$G$51*'Datos Vida'!S74</f>
        <v>0</v>
      </c>
      <c r="T18" s="46">
        <f>Índice!$G$51*'Datos Vida'!T74</f>
        <v>0</v>
      </c>
      <c r="U18" s="46">
        <f>Índice!$G$51*'Datos Vida'!U74</f>
        <v>0</v>
      </c>
      <c r="V18" s="46">
        <f>Índice!$G$51*'Datos Vida'!V74</f>
        <v>0</v>
      </c>
      <c r="W18" s="46">
        <f>Índice!$G$51*'Datos Vida'!W74</f>
        <v>1249504.0517320624</v>
      </c>
      <c r="X18" s="46">
        <f>Índice!$G$51*'Datos Vida'!X74</f>
        <v>99502021.755962685</v>
      </c>
      <c r="Y18" s="46">
        <f>Índice!$G$51*'Datos Vida'!Y74</f>
        <v>0</v>
      </c>
      <c r="Z18" s="46">
        <f>Índice!$G$51*'Datos Vida'!Z74</f>
        <v>22374091.277108774</v>
      </c>
      <c r="AA18" s="46">
        <f>Índice!$G$51*'Datos Vida'!AA74</f>
        <v>41182509.448738165</v>
      </c>
      <c r="AB18" s="46">
        <f>Índice!$G$51*'Datos Vida'!AB74</f>
        <v>83361329.558552116</v>
      </c>
      <c r="AC18" s="46">
        <f>Índice!$G$51*'Datos Vida'!AC74</f>
        <v>21565238.985016368</v>
      </c>
      <c r="AD18" s="46">
        <f>Índice!$G$51*'Datos Vida'!AD74</f>
        <v>927616.61104079301</v>
      </c>
      <c r="AE18" s="46">
        <f>Índice!$G$51*'Datos Vida'!AE74</f>
        <v>28068680.526583746</v>
      </c>
      <c r="AF18" s="46">
        <f>Índice!$G$51*'Datos Vida'!AF74</f>
        <v>950368.75711527991</v>
      </c>
      <c r="AG18" s="46">
        <f>Índice!$G$51*'Datos Vida'!AG74</f>
        <v>0</v>
      </c>
      <c r="AH18" s="46">
        <f>Índice!$G$51*'Datos Vida'!AH74</f>
        <v>0</v>
      </c>
      <c r="AI18" s="46">
        <f>Índice!$G$51*'Datos Vida'!AI74</f>
        <v>0</v>
      </c>
      <c r="AJ18" s="46">
        <f>Índice!$G$51*'Datos Vida'!AJ74</f>
        <v>0</v>
      </c>
      <c r="AK18" s="46">
        <f>Índice!$G$51*'Datos Vida'!AK74</f>
        <v>0</v>
      </c>
      <c r="AL18" s="46">
        <f>Índice!$G$51*'Datos Vida'!AL74</f>
        <v>0</v>
      </c>
      <c r="AM18" s="46">
        <f>Índice!$G$51*'Datos Vida'!AM74</f>
        <v>0</v>
      </c>
      <c r="AN18" s="46">
        <f>Índice!$G$51*'Datos Vida'!AN74</f>
        <v>0</v>
      </c>
      <c r="AO18" s="46">
        <f>Índice!$G$51*'Datos Vida'!AO74</f>
        <v>0</v>
      </c>
      <c r="AP18" s="46">
        <f>Índice!$G$51*'Datos Vida'!AP74</f>
        <v>0</v>
      </c>
      <c r="AQ18" s="46">
        <f>Índice!$G$51*'Datos Vida'!AQ74</f>
        <v>752439215.75473225</v>
      </c>
    </row>
    <row r="19" spans="2:43">
      <c r="B19" s="63" t="str">
        <f>'Datos Generales'!B75</f>
        <v>5.21.31.21  Reserva Rentas Vitalicias</v>
      </c>
      <c r="C19" s="46">
        <f>Índice!$G$51*'Datos Vida'!C75</f>
        <v>0</v>
      </c>
      <c r="D19" s="46">
        <f>Índice!$G$51*'Datos Vida'!D75</f>
        <v>0</v>
      </c>
      <c r="E19" s="46">
        <f>Índice!$G$51*'Datos Vida'!E75</f>
        <v>2163140.2426089477</v>
      </c>
      <c r="F19" s="46">
        <f>Índice!$G$51*'Datos Vida'!F75</f>
        <v>2098736.4411933161</v>
      </c>
      <c r="G19" s="46">
        <f>Índice!$G$51*'Datos Vida'!G75</f>
        <v>71442340.334886611</v>
      </c>
      <c r="H19" s="46">
        <f>Índice!$G$51*'Datos Vida'!H75</f>
        <v>0</v>
      </c>
      <c r="I19" s="46">
        <f>Índice!$G$51*'Datos Vida'!I75</f>
        <v>0</v>
      </c>
      <c r="J19" s="46">
        <f>Índice!$G$51*'Datos Vida'!J75</f>
        <v>43193056.98941458</v>
      </c>
      <c r="K19" s="46">
        <f>Índice!$G$51*'Datos Vida'!K75</f>
        <v>0</v>
      </c>
      <c r="L19" s="46">
        <f>Índice!$G$51*'Datos Vida'!L75</f>
        <v>14397503.862580521</v>
      </c>
      <c r="M19" s="46">
        <f>Índice!$G$51*'Datos Vida'!M75</f>
        <v>108255803.06319429</v>
      </c>
      <c r="N19" s="46">
        <f>Índice!$G$51*'Datos Vida'!N75</f>
        <v>78759943.49318701</v>
      </c>
      <c r="O19" s="46">
        <f>Índice!$G$51*'Datos Vida'!O75</f>
        <v>71495842.776178926</v>
      </c>
      <c r="P19" s="46">
        <f>Índice!$G$51*'Datos Vida'!P75</f>
        <v>28449568.575388379</v>
      </c>
      <c r="Q19" s="46">
        <f>Índice!$G$51*'Datos Vida'!Q75</f>
        <v>22880623.325036593</v>
      </c>
      <c r="R19" s="46">
        <f>Índice!$G$51*'Datos Vida'!R75</f>
        <v>0</v>
      </c>
      <c r="S19" s="46">
        <f>Índice!$G$51*'Datos Vida'!S75</f>
        <v>0</v>
      </c>
      <c r="T19" s="46">
        <f>Índice!$G$51*'Datos Vida'!T75</f>
        <v>0</v>
      </c>
      <c r="U19" s="46">
        <f>Índice!$G$51*'Datos Vida'!U75</f>
        <v>0</v>
      </c>
      <c r="V19" s="46">
        <f>Índice!$G$51*'Datos Vida'!V75</f>
        <v>0</v>
      </c>
      <c r="W19" s="46">
        <f>Índice!$G$51*'Datos Vida'!W75</f>
        <v>1249504.0517320624</v>
      </c>
      <c r="X19" s="46">
        <f>Índice!$G$51*'Datos Vida'!X75</f>
        <v>97944622.748743117</v>
      </c>
      <c r="Y19" s="46">
        <f>Índice!$G$51*'Datos Vida'!Y75</f>
        <v>0</v>
      </c>
      <c r="Z19" s="46">
        <f>Índice!$G$51*'Datos Vida'!Z75</f>
        <v>21292502.925661676</v>
      </c>
      <c r="AA19" s="46">
        <f>Índice!$G$51*'Datos Vida'!AA75</f>
        <v>41008124.27963315</v>
      </c>
      <c r="AB19" s="46">
        <f>Índice!$G$51*'Datos Vida'!AB75</f>
        <v>83361329.558552116</v>
      </c>
      <c r="AC19" s="46">
        <f>Índice!$G$51*'Datos Vida'!AC75</f>
        <v>21565238.985016368</v>
      </c>
      <c r="AD19" s="46">
        <f>Índice!$G$51*'Datos Vida'!AD75</f>
        <v>0</v>
      </c>
      <c r="AE19" s="46">
        <f>Índice!$G$51*'Datos Vida'!AE75</f>
        <v>27596408.595611684</v>
      </c>
      <c r="AF19" s="46">
        <f>Índice!$G$51*'Datos Vida'!AF75</f>
        <v>544691.4266622354</v>
      </c>
      <c r="AG19" s="46">
        <f>Índice!$G$51*'Datos Vida'!AG75</f>
        <v>0</v>
      </c>
      <c r="AH19" s="46">
        <f>Índice!$G$51*'Datos Vida'!AH75</f>
        <v>0</v>
      </c>
      <c r="AI19" s="46">
        <f>Índice!$G$51*'Datos Vida'!AI75</f>
        <v>0</v>
      </c>
      <c r="AJ19" s="46">
        <f>Índice!$G$51*'Datos Vida'!AJ75</f>
        <v>0</v>
      </c>
      <c r="AK19" s="46">
        <f>Índice!$G$51*'Datos Vida'!AK75</f>
        <v>0</v>
      </c>
      <c r="AL19" s="46">
        <f>Índice!$G$51*'Datos Vida'!AL75</f>
        <v>0</v>
      </c>
      <c r="AM19" s="46">
        <f>Índice!$G$51*'Datos Vida'!AM75</f>
        <v>0</v>
      </c>
      <c r="AN19" s="46">
        <f>Índice!$G$51*'Datos Vida'!AN75</f>
        <v>0</v>
      </c>
      <c r="AO19" s="46">
        <f>Índice!$G$51*'Datos Vida'!AO75</f>
        <v>0</v>
      </c>
      <c r="AP19" s="46">
        <f>Índice!$G$51*'Datos Vida'!AP75</f>
        <v>0</v>
      </c>
      <c r="AQ19" s="46">
        <f>Índice!$G$51*'Datos Vida'!AQ75</f>
        <v>737698981.67528152</v>
      </c>
    </row>
    <row r="20" spans="2:43">
      <c r="B20" s="63" t="str">
        <f>'Datos Generales'!B76</f>
        <v>5.21.31.22  Reserva Seguro Invalidez Y Sobrevivencia</v>
      </c>
      <c r="C20" s="46">
        <f>Índice!$G$51*'Datos Vida'!C76</f>
        <v>0</v>
      </c>
      <c r="D20" s="46">
        <f>Índice!$G$51*'Datos Vida'!D76</f>
        <v>462242.4799004391</v>
      </c>
      <c r="E20" s="46">
        <f>Índice!$G$51*'Datos Vida'!E76</f>
        <v>3166672.5592380199</v>
      </c>
      <c r="F20" s="46">
        <f>Índice!$G$51*'Datos Vida'!F76</f>
        <v>0</v>
      </c>
      <c r="G20" s="46">
        <f>Índice!$G$51*'Datos Vida'!G76</f>
        <v>316861.04786417854</v>
      </c>
      <c r="H20" s="46">
        <f>Índice!$G$51*'Datos Vida'!H76</f>
        <v>4548270.0147078577</v>
      </c>
      <c r="I20" s="46">
        <f>Índice!$G$51*'Datos Vida'!I76</f>
        <v>0</v>
      </c>
      <c r="J20" s="46">
        <f>Índice!$G$51*'Datos Vida'!J76</f>
        <v>611976.38610955933</v>
      </c>
      <c r="K20" s="46">
        <f>Índice!$G$51*'Datos Vida'!K76</f>
        <v>0</v>
      </c>
      <c r="L20" s="46">
        <f>Índice!$G$51*'Datos Vida'!L76</f>
        <v>0</v>
      </c>
      <c r="M20" s="46">
        <f>Índice!$G$51*'Datos Vida'!M76</f>
        <v>9924.0035072584687</v>
      </c>
      <c r="N20" s="46">
        <f>Índice!$G$51*'Datos Vida'!N76</f>
        <v>0</v>
      </c>
      <c r="O20" s="46">
        <f>Índice!$G$51*'Datos Vida'!O76</f>
        <v>0</v>
      </c>
      <c r="P20" s="46">
        <f>Índice!$G$51*'Datos Vida'!P76</f>
        <v>469211.60930837708</v>
      </c>
      <c r="Q20" s="46">
        <f>Índice!$G$51*'Datos Vida'!Q76</f>
        <v>536137.57857743895</v>
      </c>
      <c r="R20" s="46">
        <f>Índice!$G$51*'Datos Vida'!R76</f>
        <v>0</v>
      </c>
      <c r="S20" s="46">
        <f>Índice!$G$51*'Datos Vida'!S76</f>
        <v>0</v>
      </c>
      <c r="T20" s="46">
        <f>Índice!$G$51*'Datos Vida'!T76</f>
        <v>0</v>
      </c>
      <c r="U20" s="46">
        <f>Índice!$G$51*'Datos Vida'!U76</f>
        <v>0</v>
      </c>
      <c r="V20" s="46">
        <f>Índice!$G$51*'Datos Vida'!V76</f>
        <v>0</v>
      </c>
      <c r="W20" s="46">
        <f>Índice!$G$51*'Datos Vida'!W76</f>
        <v>0</v>
      </c>
      <c r="X20" s="46">
        <f>Índice!$G$51*'Datos Vida'!X76</f>
        <v>1557399.0072195784</v>
      </c>
      <c r="Y20" s="46">
        <f>Índice!$G$51*'Datos Vida'!Y76</f>
        <v>0</v>
      </c>
      <c r="Z20" s="46">
        <f>Índice!$G$51*'Datos Vida'!Z76</f>
        <v>1081588.3514470977</v>
      </c>
      <c r="AA20" s="46">
        <f>Índice!$G$51*'Datos Vida'!AA76</f>
        <v>174385.1691050127</v>
      </c>
      <c r="AB20" s="46">
        <f>Índice!$G$51*'Datos Vida'!AB76</f>
        <v>0</v>
      </c>
      <c r="AC20" s="46">
        <f>Índice!$G$51*'Datos Vida'!AC76</f>
        <v>0</v>
      </c>
      <c r="AD20" s="46">
        <f>Índice!$G$51*'Datos Vida'!AD76</f>
        <v>927616.61104079301</v>
      </c>
      <c r="AE20" s="46">
        <f>Índice!$G$51*'Datos Vida'!AE76</f>
        <v>472271.93097206211</v>
      </c>
      <c r="AF20" s="46">
        <f>Índice!$G$51*'Datos Vida'!AF76</f>
        <v>405677.33045304444</v>
      </c>
      <c r="AG20" s="46">
        <f>Índice!$G$51*'Datos Vida'!AG76</f>
        <v>0</v>
      </c>
      <c r="AH20" s="46">
        <f>Índice!$G$51*'Datos Vida'!AH76</f>
        <v>0</v>
      </c>
      <c r="AI20" s="46">
        <f>Índice!$G$51*'Datos Vida'!AI76</f>
        <v>0</v>
      </c>
      <c r="AJ20" s="46">
        <f>Índice!$G$51*'Datos Vida'!AJ76</f>
        <v>0</v>
      </c>
      <c r="AK20" s="46">
        <f>Índice!$G$51*'Datos Vida'!AK76</f>
        <v>0</v>
      </c>
      <c r="AL20" s="46">
        <f>Índice!$G$51*'Datos Vida'!AL76</f>
        <v>0</v>
      </c>
      <c r="AM20" s="46">
        <f>Índice!$G$51*'Datos Vida'!AM76</f>
        <v>0</v>
      </c>
      <c r="AN20" s="46">
        <f>Índice!$G$51*'Datos Vida'!AN76</f>
        <v>0</v>
      </c>
      <c r="AO20" s="46">
        <f>Índice!$G$51*'Datos Vida'!AO76</f>
        <v>0</v>
      </c>
      <c r="AP20" s="46">
        <f>Índice!$G$51*'Datos Vida'!AP76</f>
        <v>0</v>
      </c>
      <c r="AQ20" s="46">
        <f>Índice!$G$51*'Datos Vida'!AQ76</f>
        <v>14740234.079450717</v>
      </c>
    </row>
    <row r="21" spans="2:43">
      <c r="B21" s="62" t="str">
        <f>'Datos Generales'!B77</f>
        <v>5.21.31.30  Reserva Matemática</v>
      </c>
      <c r="C21" s="46">
        <f>Índice!$G$51*'Datos Vida'!C77</f>
        <v>29559.524398780944</v>
      </c>
      <c r="D21" s="46">
        <f>Índice!$G$51*'Datos Vida'!D77</f>
        <v>1570256.980929282</v>
      </c>
      <c r="E21" s="46">
        <f>Índice!$G$51*'Datos Vida'!E77</f>
        <v>1349749.1532374965</v>
      </c>
      <c r="F21" s="46">
        <f>Índice!$G$51*'Datos Vida'!F77</f>
        <v>1008958.4025710467</v>
      </c>
      <c r="G21" s="46">
        <f>Índice!$G$51*'Datos Vida'!G77</f>
        <v>969862.14918576449</v>
      </c>
      <c r="H21" s="46">
        <f>Índice!$G$51*'Datos Vida'!H77</f>
        <v>0</v>
      </c>
      <c r="I21" s="46">
        <f>Índice!$G$51*'Datos Vida'!I77</f>
        <v>766693.77249489108</v>
      </c>
      <c r="J21" s="46">
        <f>Índice!$G$51*'Datos Vida'!J77</f>
        <v>1563648.918831008</v>
      </c>
      <c r="K21" s="46">
        <f>Índice!$G$51*'Datos Vida'!K77</f>
        <v>0</v>
      </c>
      <c r="L21" s="46">
        <f>Índice!$G$51*'Datos Vida'!L77</f>
        <v>105001.37886169663</v>
      </c>
      <c r="M21" s="46">
        <f>Índice!$G$51*'Datos Vida'!M77</f>
        <v>1194774.8212783108</v>
      </c>
      <c r="N21" s="46">
        <f>Índice!$G$51*'Datos Vida'!N77</f>
        <v>0</v>
      </c>
      <c r="O21" s="46">
        <f>Índice!$G$51*'Datos Vida'!O77</f>
        <v>628875.97139038751</v>
      </c>
      <c r="P21" s="46">
        <f>Índice!$G$51*'Datos Vida'!P77</f>
        <v>763229.55925923306</v>
      </c>
      <c r="Q21" s="46">
        <f>Índice!$G$51*'Datos Vida'!Q77</f>
        <v>384527.00624376861</v>
      </c>
      <c r="R21" s="46">
        <f>Índice!$G$51*'Datos Vida'!R77</f>
        <v>1226.9217442954016</v>
      </c>
      <c r="S21" s="46">
        <f>Índice!$G$51*'Datos Vida'!S77</f>
        <v>155904.09133014191</v>
      </c>
      <c r="T21" s="46">
        <f>Índice!$G$51*'Datos Vida'!T77</f>
        <v>3916905.1095664715</v>
      </c>
      <c r="U21" s="46">
        <f>Índice!$G$51*'Datos Vida'!U77</f>
        <v>795832.39052191679</v>
      </c>
      <c r="V21" s="46">
        <f>Índice!$G$51*'Datos Vida'!V77</f>
        <v>0</v>
      </c>
      <c r="W21" s="46">
        <f>Índice!$G$51*'Datos Vida'!W77</f>
        <v>35290.948656847286</v>
      </c>
      <c r="X21" s="46">
        <f>Índice!$G$51*'Datos Vida'!X77</f>
        <v>2931184.1947094137</v>
      </c>
      <c r="Y21" s="46">
        <f>Índice!$G$51*'Datos Vida'!Y77</f>
        <v>2569732.3947645682</v>
      </c>
      <c r="Z21" s="46">
        <f>Índice!$G$51*'Datos Vida'!Z77</f>
        <v>353765.83923179726</v>
      </c>
      <c r="AA21" s="46">
        <f>Índice!$G$51*'Datos Vida'!AA77</f>
        <v>218857.43630719624</v>
      </c>
      <c r="AB21" s="46">
        <f>Índice!$G$51*'Datos Vida'!AB77</f>
        <v>0</v>
      </c>
      <c r="AC21" s="46">
        <f>Índice!$G$51*'Datos Vida'!AC77</f>
        <v>495.02018794945587</v>
      </c>
      <c r="AD21" s="46">
        <f>Índice!$G$51*'Datos Vida'!AD77</f>
        <v>0</v>
      </c>
      <c r="AE21" s="46">
        <f>Índice!$G$51*'Datos Vida'!AE77</f>
        <v>356204.2589148712</v>
      </c>
      <c r="AF21" s="46">
        <f>Índice!$G$51*'Datos Vida'!AF77</f>
        <v>4430093.3029748052</v>
      </c>
      <c r="AG21" s="46">
        <f>Índice!$G$51*'Datos Vida'!AG77</f>
        <v>3409966.6951867118</v>
      </c>
      <c r="AH21" s="46">
        <f>Índice!$G$51*'Datos Vida'!AH77</f>
        <v>0</v>
      </c>
      <c r="AI21" s="46">
        <f>Índice!$G$51*'Datos Vida'!AI77</f>
        <v>0</v>
      </c>
      <c r="AJ21" s="46">
        <f>Índice!$G$51*'Datos Vida'!AJ77</f>
        <v>0</v>
      </c>
      <c r="AK21" s="46">
        <f>Índice!$G$51*'Datos Vida'!AK77</f>
        <v>0</v>
      </c>
      <c r="AL21" s="46">
        <f>Índice!$G$51*'Datos Vida'!AL77</f>
        <v>0</v>
      </c>
      <c r="AM21" s="46">
        <f>Índice!$G$51*'Datos Vida'!AM77</f>
        <v>0</v>
      </c>
      <c r="AN21" s="46">
        <f>Índice!$G$51*'Datos Vida'!AN77</f>
        <v>0</v>
      </c>
      <c r="AO21" s="46">
        <f>Índice!$G$51*'Datos Vida'!AO77</f>
        <v>0</v>
      </c>
      <c r="AP21" s="46">
        <f>Índice!$G$51*'Datos Vida'!AP77</f>
        <v>0</v>
      </c>
      <c r="AQ21" s="46">
        <f>Índice!$G$51*'Datos Vida'!AQ77</f>
        <v>29510596.242778651</v>
      </c>
    </row>
    <row r="22" spans="2:43">
      <c r="B22" s="62" t="str">
        <f>'Datos Generales'!B78</f>
        <v>5.21.31.40  Reserva Valor Del Fondo</v>
      </c>
      <c r="C22" s="46">
        <f>Índice!$G$51*'Datos Vida'!C78</f>
        <v>0</v>
      </c>
      <c r="D22" s="46">
        <f>Índice!$G$51*'Datos Vida'!D78</f>
        <v>21995.981855594287</v>
      </c>
      <c r="E22" s="46">
        <f>Índice!$G$51*'Datos Vida'!E78</f>
        <v>0</v>
      </c>
      <c r="F22" s="46">
        <f>Índice!$G$51*'Datos Vida'!F78</f>
        <v>789357.57419336587</v>
      </c>
      <c r="G22" s="46">
        <f>Índice!$G$51*'Datos Vida'!G78</f>
        <v>1441561.1896394452</v>
      </c>
      <c r="H22" s="46">
        <f>Índice!$G$51*'Datos Vida'!H78</f>
        <v>0</v>
      </c>
      <c r="I22" s="46">
        <f>Índice!$G$51*'Datos Vida'!I78</f>
        <v>0</v>
      </c>
      <c r="J22" s="46">
        <f>Índice!$G$51*'Datos Vida'!J78</f>
        <v>4190214.5897709671</v>
      </c>
      <c r="K22" s="46">
        <f>Índice!$G$51*'Datos Vida'!K78</f>
        <v>0</v>
      </c>
      <c r="L22" s="46">
        <f>Índice!$G$51*'Datos Vida'!L78</f>
        <v>0</v>
      </c>
      <c r="M22" s="46">
        <f>Índice!$G$51*'Datos Vida'!M78</f>
        <v>10483269.369471295</v>
      </c>
      <c r="N22" s="46">
        <f>Índice!$G$51*'Datos Vida'!N78</f>
        <v>0</v>
      </c>
      <c r="O22" s="46">
        <f>Índice!$G$51*'Datos Vida'!O78</f>
        <v>3466102.6297367434</v>
      </c>
      <c r="P22" s="46">
        <f>Índice!$G$51*'Datos Vida'!P78</f>
        <v>2647177.9297275511</v>
      </c>
      <c r="Q22" s="46">
        <f>Índice!$G$51*'Datos Vida'!Q78</f>
        <v>7720052.980109036</v>
      </c>
      <c r="R22" s="46">
        <f>Índice!$G$51*'Datos Vida'!R78</f>
        <v>0</v>
      </c>
      <c r="S22" s="46">
        <f>Índice!$G$51*'Datos Vida'!S78</f>
        <v>0</v>
      </c>
      <c r="T22" s="46">
        <f>Índice!$G$51*'Datos Vida'!T78</f>
        <v>0</v>
      </c>
      <c r="U22" s="46">
        <f>Índice!$G$51*'Datos Vida'!U78</f>
        <v>0</v>
      </c>
      <c r="V22" s="46">
        <f>Índice!$G$51*'Datos Vida'!V78</f>
        <v>0</v>
      </c>
      <c r="W22" s="46">
        <f>Índice!$G$51*'Datos Vida'!W78</f>
        <v>25102.53074154475</v>
      </c>
      <c r="X22" s="46">
        <f>Índice!$G$51*'Datos Vida'!X78</f>
        <v>7692372.9944633394</v>
      </c>
      <c r="Y22" s="46">
        <f>Índice!$G$51*'Datos Vida'!Y78</f>
        <v>88519.650546948469</v>
      </c>
      <c r="Z22" s="46">
        <f>Índice!$G$51*'Datos Vida'!Z78</f>
        <v>87438.172195077103</v>
      </c>
      <c r="AA22" s="46">
        <f>Índice!$G$51*'Datos Vida'!AA78</f>
        <v>2162323.1786651202</v>
      </c>
      <c r="AB22" s="46">
        <f>Índice!$G$51*'Datos Vida'!AB78</f>
        <v>869599.90029769263</v>
      </c>
      <c r="AC22" s="46">
        <f>Índice!$G$51*'Datos Vida'!AC78</f>
        <v>4048.9920167443306</v>
      </c>
      <c r="AD22" s="46">
        <f>Índice!$G$51*'Datos Vida'!AD78</f>
        <v>0</v>
      </c>
      <c r="AE22" s="46">
        <f>Índice!$G$51*'Datos Vida'!AE78</f>
        <v>3448831.9450435224</v>
      </c>
      <c r="AF22" s="46">
        <f>Índice!$G$51*'Datos Vida'!AF78</f>
        <v>9617745.3755100016</v>
      </c>
      <c r="AG22" s="46">
        <f>Índice!$G$51*'Datos Vida'!AG78</f>
        <v>2338299.474618338</v>
      </c>
      <c r="AH22" s="46">
        <f>Índice!$G$51*'Datos Vida'!AH78</f>
        <v>0</v>
      </c>
      <c r="AI22" s="46">
        <f>Índice!$G$51*'Datos Vida'!AI78</f>
        <v>0</v>
      </c>
      <c r="AJ22" s="46">
        <f>Índice!$G$51*'Datos Vida'!AJ78</f>
        <v>0</v>
      </c>
      <c r="AK22" s="46">
        <f>Índice!$G$51*'Datos Vida'!AK78</f>
        <v>0</v>
      </c>
      <c r="AL22" s="46">
        <f>Índice!$G$51*'Datos Vida'!AL78</f>
        <v>0</v>
      </c>
      <c r="AM22" s="46">
        <f>Índice!$G$51*'Datos Vida'!AM78</f>
        <v>0</v>
      </c>
      <c r="AN22" s="46">
        <f>Índice!$G$51*'Datos Vida'!AN78</f>
        <v>0</v>
      </c>
      <c r="AO22" s="46">
        <f>Índice!$G$51*'Datos Vida'!AO78</f>
        <v>0</v>
      </c>
      <c r="AP22" s="46">
        <f>Índice!$G$51*'Datos Vida'!AP78</f>
        <v>0</v>
      </c>
      <c r="AQ22" s="46">
        <f>Índice!$G$51*'Datos Vida'!AQ78</f>
        <v>57094014.458602324</v>
      </c>
    </row>
    <row r="23" spans="2:43">
      <c r="B23" s="62" t="str">
        <f>'Datos Generales'!B79</f>
        <v>5.21.31.50  Reserva Rentas Privadas</v>
      </c>
      <c r="C23" s="46">
        <f>Índice!$G$51*'Datos Vida'!C79</f>
        <v>0</v>
      </c>
      <c r="D23" s="46">
        <f>Índice!$G$51*'Datos Vida'!D79</f>
        <v>0</v>
      </c>
      <c r="E23" s="46">
        <f>Índice!$G$51*'Datos Vida'!E79</f>
        <v>0</v>
      </c>
      <c r="F23" s="46">
        <f>Índice!$G$51*'Datos Vida'!F79</f>
        <v>0</v>
      </c>
      <c r="G23" s="46">
        <f>Índice!$G$51*'Datos Vida'!G79</f>
        <v>863768.99470375688</v>
      </c>
      <c r="H23" s="46">
        <f>Índice!$G$51*'Datos Vida'!H79</f>
        <v>0</v>
      </c>
      <c r="I23" s="46">
        <f>Índice!$G$51*'Datos Vida'!I79</f>
        <v>0</v>
      </c>
      <c r="J23" s="46">
        <f>Índice!$G$51*'Datos Vida'!J79</f>
        <v>657623.86774241447</v>
      </c>
      <c r="K23" s="46">
        <f>Índice!$G$51*'Datos Vida'!K79</f>
        <v>0</v>
      </c>
      <c r="L23" s="46">
        <f>Índice!$G$51*'Datos Vida'!L79</f>
        <v>8402.3500753070621</v>
      </c>
      <c r="M23" s="46">
        <f>Índice!$G$51*'Datos Vida'!M79</f>
        <v>1504129.4698099999</v>
      </c>
      <c r="N23" s="46">
        <f>Índice!$G$51*'Datos Vida'!N79</f>
        <v>111796.02923186796</v>
      </c>
      <c r="O23" s="46">
        <f>Índice!$G$51*'Datos Vida'!O79</f>
        <v>718705.93829770677</v>
      </c>
      <c r="P23" s="46">
        <f>Índice!$G$51*'Datos Vida'!P79</f>
        <v>661051.70908139518</v>
      </c>
      <c r="Q23" s="46">
        <f>Índice!$G$51*'Datos Vida'!Q79</f>
        <v>1197137.5803452104</v>
      </c>
      <c r="R23" s="46">
        <f>Índice!$G$51*'Datos Vida'!R79</f>
        <v>0</v>
      </c>
      <c r="S23" s="46">
        <f>Índice!$G$51*'Datos Vida'!S79</f>
        <v>0</v>
      </c>
      <c r="T23" s="46">
        <f>Índice!$G$51*'Datos Vida'!T79</f>
        <v>0</v>
      </c>
      <c r="U23" s="46">
        <f>Índice!$G$51*'Datos Vida'!U79</f>
        <v>0</v>
      </c>
      <c r="V23" s="46">
        <f>Índice!$G$51*'Datos Vida'!V79</f>
        <v>0</v>
      </c>
      <c r="W23" s="46">
        <f>Índice!$G$51*'Datos Vida'!W79</f>
        <v>13822.381400216374</v>
      </c>
      <c r="X23" s="46">
        <f>Índice!$G$51*'Datos Vida'!X79</f>
        <v>1357600.0912170045</v>
      </c>
      <c r="Y23" s="46">
        <f>Índice!$G$51*'Datos Vida'!Y79</f>
        <v>133871.87016072578</v>
      </c>
      <c r="Z23" s="46">
        <f>Índice!$G$51*'Datos Vida'!Z79</f>
        <v>38880.762050897669</v>
      </c>
      <c r="AA23" s="46">
        <f>Índice!$G$51*'Datos Vida'!AA79</f>
        <v>239790.32463354096</v>
      </c>
      <c r="AB23" s="46">
        <f>Índice!$G$51*'Datos Vida'!AB79</f>
        <v>1362992.501113696</v>
      </c>
      <c r="AC23" s="46">
        <f>Índice!$G$51*'Datos Vida'!AC79</f>
        <v>2397.0096378897051</v>
      </c>
      <c r="AD23" s="46">
        <f>Índice!$G$51*'Datos Vida'!AD79</f>
        <v>0</v>
      </c>
      <c r="AE23" s="46">
        <f>Índice!$G$51*'Datos Vida'!AE79</f>
        <v>1138976.2217068186</v>
      </c>
      <c r="AF23" s="46">
        <f>Índice!$G$51*'Datos Vida'!AF79</f>
        <v>2936.1357224174626</v>
      </c>
      <c r="AG23" s="46">
        <f>Índice!$G$51*'Datos Vida'!AG79</f>
        <v>0</v>
      </c>
      <c r="AH23" s="46">
        <f>Índice!$G$51*'Datos Vida'!AH79</f>
        <v>0</v>
      </c>
      <c r="AI23" s="46">
        <f>Índice!$G$51*'Datos Vida'!AI79</f>
        <v>0</v>
      </c>
      <c r="AJ23" s="46">
        <f>Índice!$G$51*'Datos Vida'!AJ79</f>
        <v>0</v>
      </c>
      <c r="AK23" s="46">
        <f>Índice!$G$51*'Datos Vida'!AK79</f>
        <v>0</v>
      </c>
      <c r="AL23" s="46">
        <f>Índice!$G$51*'Datos Vida'!AL79</f>
        <v>0</v>
      </c>
      <c r="AM23" s="46">
        <f>Índice!$G$51*'Datos Vida'!AM79</f>
        <v>0</v>
      </c>
      <c r="AN23" s="46">
        <f>Índice!$G$51*'Datos Vida'!AN79</f>
        <v>0</v>
      </c>
      <c r="AO23" s="46">
        <f>Índice!$G$51*'Datos Vida'!AO79</f>
        <v>0</v>
      </c>
      <c r="AP23" s="46">
        <f>Índice!$G$51*'Datos Vida'!AP79</f>
        <v>0</v>
      </c>
      <c r="AQ23" s="46">
        <f>Índice!$G$51*'Datos Vida'!AQ79</f>
        <v>10013883.236930866</v>
      </c>
    </row>
    <row r="24" spans="2:43">
      <c r="B24" s="62" t="str">
        <f>'Datos Generales'!B80</f>
        <v>5.21.31.60  Reserva De Siniestros</v>
      </c>
      <c r="C24" s="46">
        <f>Índice!$G$51*'Datos Vida'!C80</f>
        <v>77473.863499763116</v>
      </c>
      <c r="D24" s="46">
        <f>Índice!$G$51*'Datos Vida'!D80</f>
        <v>204988.07638186691</v>
      </c>
      <c r="E24" s="46">
        <f>Índice!$G$51*'Datos Vida'!E80</f>
        <v>86090.776829466617</v>
      </c>
      <c r="F24" s="46">
        <f>Índice!$G$51*'Datos Vida'!F80</f>
        <v>380712.4207154524</v>
      </c>
      <c r="G24" s="46">
        <f>Índice!$G$51*'Datos Vida'!G80</f>
        <v>430556.01714031154</v>
      </c>
      <c r="H24" s="46">
        <f>Índice!$G$51*'Datos Vida'!H80</f>
        <v>27352.638575600511</v>
      </c>
      <c r="I24" s="46">
        <f>Índice!$G$51*'Datos Vida'!I80</f>
        <v>134000.29875336759</v>
      </c>
      <c r="J24" s="46">
        <f>Índice!$G$51*'Datos Vida'!J80</f>
        <v>364440.92461515614</v>
      </c>
      <c r="K24" s="46">
        <f>Índice!$G$51*'Datos Vida'!K80</f>
        <v>48173.361806238107</v>
      </c>
      <c r="L24" s="46">
        <f>Índice!$G$51*'Datos Vida'!L80</f>
        <v>9806.0047659117099</v>
      </c>
      <c r="M24" s="46">
        <f>Índice!$G$51*'Datos Vida'!M80</f>
        <v>407978.88043501315</v>
      </c>
      <c r="N24" s="46">
        <f>Índice!$G$51*'Datos Vida'!N80</f>
        <v>0</v>
      </c>
      <c r="O24" s="46">
        <f>Índice!$G$51*'Datos Vida'!O80</f>
        <v>121358.47929232575</v>
      </c>
      <c r="P24" s="46">
        <f>Índice!$G$51*'Datos Vida'!P80</f>
        <v>522272.99163490569</v>
      </c>
      <c r="Q24" s="46">
        <f>Índice!$G$51*'Datos Vida'!Q80</f>
        <v>275297.86948190152</v>
      </c>
      <c r="R24" s="46">
        <f>Índice!$G$51*'Datos Vida'!R80</f>
        <v>1187.765607653743</v>
      </c>
      <c r="S24" s="46">
        <f>Índice!$G$51*'Datos Vida'!S80</f>
        <v>59845.868011115745</v>
      </c>
      <c r="T24" s="46">
        <f>Índice!$G$51*'Datos Vida'!T80</f>
        <v>51786.907531413293</v>
      </c>
      <c r="U24" s="46">
        <f>Índice!$G$51*'Datos Vida'!U80</f>
        <v>32127.875280191765</v>
      </c>
      <c r="V24" s="46">
        <f>Índice!$G$51*'Datos Vida'!V80</f>
        <v>0</v>
      </c>
      <c r="W24" s="46">
        <f>Índice!$G$51*'Datos Vida'!W80</f>
        <v>25294.996853366894</v>
      </c>
      <c r="X24" s="46">
        <f>Índice!$G$51*'Datos Vida'!X80</f>
        <v>1565465.8342820373</v>
      </c>
      <c r="Y24" s="46">
        <f>Índice!$G$51*'Datos Vida'!Y80</f>
        <v>48014.615933984343</v>
      </c>
      <c r="Z24" s="46">
        <f>Índice!$G$51*'Datos Vida'!Z80</f>
        <v>72787.368919750239</v>
      </c>
      <c r="AA24" s="46">
        <f>Índice!$G$51*'Datos Vida'!AA80</f>
        <v>29523.285084959094</v>
      </c>
      <c r="AB24" s="46">
        <f>Índice!$G$51*'Datos Vida'!AB80</f>
        <v>23095.491475806281</v>
      </c>
      <c r="AC24" s="46">
        <f>Índice!$G$51*'Datos Vida'!AC80</f>
        <v>1054.8291979267576</v>
      </c>
      <c r="AD24" s="46">
        <f>Índice!$G$51*'Datos Vida'!AD80</f>
        <v>0</v>
      </c>
      <c r="AE24" s="46">
        <f>Índice!$G$51*'Datos Vida'!AE80</f>
        <v>298033.04495089129</v>
      </c>
      <c r="AF24" s="46">
        <f>Índice!$G$51*'Datos Vida'!AF80</f>
        <v>555365.230411325</v>
      </c>
      <c r="AG24" s="46">
        <f>Índice!$G$51*'Datos Vida'!AG80</f>
        <v>862878.43566372746</v>
      </c>
      <c r="AH24" s="46">
        <f>Índice!$G$51*'Datos Vida'!AH80</f>
        <v>0</v>
      </c>
      <c r="AI24" s="46">
        <f>Índice!$G$51*'Datos Vida'!AI80</f>
        <v>0</v>
      </c>
      <c r="AJ24" s="46">
        <f>Índice!$G$51*'Datos Vida'!AJ80</f>
        <v>0</v>
      </c>
      <c r="AK24" s="46">
        <f>Índice!$G$51*'Datos Vida'!AK80</f>
        <v>0</v>
      </c>
      <c r="AL24" s="46">
        <f>Índice!$G$51*'Datos Vida'!AL80</f>
        <v>0</v>
      </c>
      <c r="AM24" s="46">
        <f>Índice!$G$51*'Datos Vida'!AM80</f>
        <v>0</v>
      </c>
      <c r="AN24" s="46">
        <f>Índice!$G$51*'Datos Vida'!AN80</f>
        <v>0</v>
      </c>
      <c r="AO24" s="46">
        <f>Índice!$G$51*'Datos Vida'!AO80</f>
        <v>0</v>
      </c>
      <c r="AP24" s="46">
        <f>Índice!$G$51*'Datos Vida'!AP80</f>
        <v>0</v>
      </c>
      <c r="AQ24" s="46">
        <f>Índice!$G$51*'Datos Vida'!AQ80</f>
        <v>6716964.15313143</v>
      </c>
    </row>
    <row r="25" spans="2:43">
      <c r="B25" s="62" t="str">
        <f>'Datos Generales'!B81</f>
        <v>5.21.31.70  Reserva Catastrófica De Terremoto</v>
      </c>
      <c r="C25" s="46">
        <f>Índice!$G$51*'Datos Vida'!C81</f>
        <v>0</v>
      </c>
      <c r="D25" s="46">
        <f>Índice!$G$51*'Datos Vida'!D81</f>
        <v>0</v>
      </c>
      <c r="E25" s="46">
        <f>Índice!$G$51*'Datos Vida'!E81</f>
        <v>0</v>
      </c>
      <c r="F25" s="46">
        <f>Índice!$G$51*'Datos Vida'!F81</f>
        <v>0</v>
      </c>
      <c r="G25" s="46">
        <f>Índice!$G$51*'Datos Vida'!G81</f>
        <v>0</v>
      </c>
      <c r="H25" s="46">
        <f>Índice!$G$51*'Datos Vida'!H81</f>
        <v>0</v>
      </c>
      <c r="I25" s="46">
        <f>Índice!$G$51*'Datos Vida'!I81</f>
        <v>0</v>
      </c>
      <c r="J25" s="46">
        <f>Índice!$G$51*'Datos Vida'!J81</f>
        <v>0</v>
      </c>
      <c r="K25" s="46">
        <f>Índice!$G$51*'Datos Vida'!K81</f>
        <v>0</v>
      </c>
      <c r="L25" s="46">
        <f>Índice!$G$51*'Datos Vida'!L81</f>
        <v>0</v>
      </c>
      <c r="M25" s="46">
        <f>Índice!$G$51*'Datos Vida'!M81</f>
        <v>0</v>
      </c>
      <c r="N25" s="46">
        <f>Índice!$G$51*'Datos Vida'!N81</f>
        <v>0</v>
      </c>
      <c r="O25" s="46">
        <f>Índice!$G$51*'Datos Vida'!O81</f>
        <v>0</v>
      </c>
      <c r="P25" s="46">
        <f>Índice!$G$51*'Datos Vida'!P81</f>
        <v>0</v>
      </c>
      <c r="Q25" s="46">
        <f>Índice!$G$51*'Datos Vida'!Q81</f>
        <v>0</v>
      </c>
      <c r="R25" s="46">
        <f>Índice!$G$51*'Datos Vida'!R81</f>
        <v>0</v>
      </c>
      <c r="S25" s="46">
        <f>Índice!$G$51*'Datos Vida'!S81</f>
        <v>0</v>
      </c>
      <c r="T25" s="46">
        <f>Índice!$G$51*'Datos Vida'!T81</f>
        <v>0</v>
      </c>
      <c r="U25" s="46">
        <f>Índice!$G$51*'Datos Vida'!U81</f>
        <v>0</v>
      </c>
      <c r="V25" s="46">
        <f>Índice!$G$51*'Datos Vida'!V81</f>
        <v>0</v>
      </c>
      <c r="W25" s="46">
        <f>Índice!$G$51*'Datos Vida'!W81</f>
        <v>0</v>
      </c>
      <c r="X25" s="46">
        <f>Índice!$G$51*'Datos Vida'!X81</f>
        <v>0</v>
      </c>
      <c r="Y25" s="46">
        <f>Índice!$G$51*'Datos Vida'!Y81</f>
        <v>0</v>
      </c>
      <c r="Z25" s="46">
        <f>Índice!$G$51*'Datos Vida'!Z81</f>
        <v>0</v>
      </c>
      <c r="AA25" s="46">
        <f>Índice!$G$51*'Datos Vida'!AA81</f>
        <v>0</v>
      </c>
      <c r="AB25" s="46">
        <f>Índice!$G$51*'Datos Vida'!AB81</f>
        <v>0</v>
      </c>
      <c r="AC25" s="46">
        <f>Índice!$G$51*'Datos Vida'!AC81</f>
        <v>0</v>
      </c>
      <c r="AD25" s="46">
        <f>Índice!$G$51*'Datos Vida'!AD81</f>
        <v>0</v>
      </c>
      <c r="AE25" s="46">
        <f>Índice!$G$51*'Datos Vida'!AE81</f>
        <v>0</v>
      </c>
      <c r="AF25" s="46">
        <f>Índice!$G$51*'Datos Vida'!AF81</f>
        <v>0</v>
      </c>
      <c r="AG25" s="46">
        <f>Índice!$G$51*'Datos Vida'!AG81</f>
        <v>0</v>
      </c>
      <c r="AH25" s="46">
        <f>Índice!$G$51*'Datos Vida'!AH81</f>
        <v>0</v>
      </c>
      <c r="AI25" s="46">
        <f>Índice!$G$51*'Datos Vida'!AI81</f>
        <v>0</v>
      </c>
      <c r="AJ25" s="46">
        <f>Índice!$G$51*'Datos Vida'!AJ81</f>
        <v>0</v>
      </c>
      <c r="AK25" s="46">
        <f>Índice!$G$51*'Datos Vida'!AK81</f>
        <v>0</v>
      </c>
      <c r="AL25" s="46">
        <f>Índice!$G$51*'Datos Vida'!AL81</f>
        <v>0</v>
      </c>
      <c r="AM25" s="46">
        <f>Índice!$G$51*'Datos Vida'!AM81</f>
        <v>0</v>
      </c>
      <c r="AN25" s="46">
        <f>Índice!$G$51*'Datos Vida'!AN81</f>
        <v>0</v>
      </c>
      <c r="AO25" s="46">
        <f>Índice!$G$51*'Datos Vida'!AO81</f>
        <v>0</v>
      </c>
      <c r="AP25" s="46">
        <f>Índice!$G$51*'Datos Vida'!AP81</f>
        <v>0</v>
      </c>
      <c r="AQ25" s="46">
        <f>Índice!$G$51*'Datos Vida'!AQ81</f>
        <v>0</v>
      </c>
    </row>
    <row r="26" spans="2:43">
      <c r="B26" s="62" t="str">
        <f>'Datos Generales'!B82</f>
        <v>5.21.31.80  Reserva De Insuficiencia De Prima</v>
      </c>
      <c r="C26" s="46">
        <f>Índice!$G$51*'Datos Vida'!C82</f>
        <v>2584.967932626696</v>
      </c>
      <c r="D26" s="46">
        <f>Índice!$G$51*'Datos Vida'!D82</f>
        <v>0</v>
      </c>
      <c r="E26" s="46">
        <f>Índice!$G$51*'Datos Vida'!E82</f>
        <v>0</v>
      </c>
      <c r="F26" s="46">
        <f>Índice!$G$51*'Datos Vida'!F82</f>
        <v>0</v>
      </c>
      <c r="G26" s="46">
        <f>Índice!$G$51*'Datos Vida'!G82</f>
        <v>0</v>
      </c>
      <c r="H26" s="46">
        <f>Índice!$G$51*'Datos Vida'!H82</f>
        <v>0</v>
      </c>
      <c r="I26" s="46">
        <f>Índice!$G$51*'Datos Vida'!I82</f>
        <v>0</v>
      </c>
      <c r="J26" s="46">
        <f>Índice!$G$51*'Datos Vida'!J82</f>
        <v>0</v>
      </c>
      <c r="K26" s="46">
        <f>Índice!$G$51*'Datos Vida'!K82</f>
        <v>0</v>
      </c>
      <c r="L26" s="46">
        <f>Índice!$G$51*'Datos Vida'!L82</f>
        <v>0</v>
      </c>
      <c r="M26" s="46">
        <f>Índice!$G$51*'Datos Vida'!M82</f>
        <v>2340.5293414697958</v>
      </c>
      <c r="N26" s="46">
        <f>Índice!$G$51*'Datos Vida'!N82</f>
        <v>0</v>
      </c>
      <c r="O26" s="46">
        <f>Índice!$G$51*'Datos Vida'!O82</f>
        <v>73.804456198160096</v>
      </c>
      <c r="P26" s="46">
        <f>Índice!$G$51*'Datos Vida'!P82</f>
        <v>22030.541786580492</v>
      </c>
      <c r="Q26" s="46">
        <f>Índice!$G$51*'Datos Vida'!Q82</f>
        <v>744.541121898445</v>
      </c>
      <c r="R26" s="46">
        <f>Índice!$G$51*'Datos Vida'!R82</f>
        <v>0</v>
      </c>
      <c r="S26" s="46">
        <f>Índice!$G$51*'Datos Vida'!S82</f>
        <v>0</v>
      </c>
      <c r="T26" s="46">
        <f>Índice!$G$51*'Datos Vida'!T82</f>
        <v>0</v>
      </c>
      <c r="U26" s="46">
        <f>Índice!$G$51*'Datos Vida'!U82</f>
        <v>0</v>
      </c>
      <c r="V26" s="46">
        <f>Índice!$G$51*'Datos Vida'!V82</f>
        <v>0</v>
      </c>
      <c r="W26" s="46">
        <f>Índice!$G$51*'Datos Vida'!W82</f>
        <v>127.94245550519371</v>
      </c>
      <c r="X26" s="46">
        <f>Índice!$G$51*'Datos Vida'!X82</f>
        <v>35889.162500618717</v>
      </c>
      <c r="Y26" s="46">
        <f>Índice!$G$51*'Datos Vida'!Y82</f>
        <v>0</v>
      </c>
      <c r="Z26" s="46">
        <f>Índice!$G$51*'Datos Vida'!Z82</f>
        <v>0</v>
      </c>
      <c r="AA26" s="46">
        <f>Índice!$G$51*'Datos Vida'!AA82</f>
        <v>0</v>
      </c>
      <c r="AB26" s="46">
        <f>Índice!$G$51*'Datos Vida'!AB82</f>
        <v>0</v>
      </c>
      <c r="AC26" s="46">
        <f>Índice!$G$51*'Datos Vida'!AC82</f>
        <v>0</v>
      </c>
      <c r="AD26" s="46">
        <f>Índice!$G$51*'Datos Vida'!AD82</f>
        <v>0</v>
      </c>
      <c r="AE26" s="46">
        <f>Índice!$G$51*'Datos Vida'!AE82</f>
        <v>0</v>
      </c>
      <c r="AF26" s="46">
        <f>Índice!$G$51*'Datos Vida'!AF82</f>
        <v>4898.7597315815892</v>
      </c>
      <c r="AG26" s="46">
        <f>Índice!$G$51*'Datos Vida'!AG82</f>
        <v>49894.022104213655</v>
      </c>
      <c r="AH26" s="46">
        <f>Índice!$G$51*'Datos Vida'!AH82</f>
        <v>0</v>
      </c>
      <c r="AI26" s="46">
        <f>Índice!$G$51*'Datos Vida'!AI82</f>
        <v>0</v>
      </c>
      <c r="AJ26" s="46">
        <f>Índice!$G$51*'Datos Vida'!AJ82</f>
        <v>0</v>
      </c>
      <c r="AK26" s="46">
        <f>Índice!$G$51*'Datos Vida'!AK82</f>
        <v>0</v>
      </c>
      <c r="AL26" s="46">
        <f>Índice!$G$51*'Datos Vida'!AL82</f>
        <v>0</v>
      </c>
      <c r="AM26" s="46">
        <f>Índice!$G$51*'Datos Vida'!AM82</f>
        <v>0</v>
      </c>
      <c r="AN26" s="46">
        <f>Índice!$G$51*'Datos Vida'!AN82</f>
        <v>0</v>
      </c>
      <c r="AO26" s="46">
        <f>Índice!$G$51*'Datos Vida'!AO82</f>
        <v>0</v>
      </c>
      <c r="AP26" s="46">
        <f>Índice!$G$51*'Datos Vida'!AP82</f>
        <v>0</v>
      </c>
      <c r="AQ26" s="46">
        <f>Índice!$G$51*'Datos Vida'!AQ82</f>
        <v>118584.27143069275</v>
      </c>
    </row>
    <row r="27" spans="2:43">
      <c r="B27" s="62" t="str">
        <f>'Datos Generales'!B83</f>
        <v>5.21.31.90  Otras Reservas Técnicas</v>
      </c>
      <c r="C27" s="46">
        <f>Índice!$G$51*'Datos Vida'!C83</f>
        <v>0</v>
      </c>
      <c r="D27" s="46">
        <f>Índice!$G$51*'Datos Vida'!D83</f>
        <v>0</v>
      </c>
      <c r="E27" s="46">
        <f>Índice!$G$51*'Datos Vida'!E83</f>
        <v>0</v>
      </c>
      <c r="F27" s="46">
        <f>Índice!$G$51*'Datos Vida'!F83</f>
        <v>0</v>
      </c>
      <c r="G27" s="46">
        <f>Índice!$G$51*'Datos Vida'!G83</f>
        <v>0</v>
      </c>
      <c r="H27" s="46">
        <f>Índice!$G$51*'Datos Vida'!H83</f>
        <v>7650.6494792145431</v>
      </c>
      <c r="I27" s="46">
        <f>Índice!$G$51*'Datos Vida'!I83</f>
        <v>0</v>
      </c>
      <c r="J27" s="46">
        <f>Índice!$G$51*'Datos Vida'!J83</f>
        <v>0</v>
      </c>
      <c r="K27" s="46">
        <f>Índice!$G$51*'Datos Vida'!K83</f>
        <v>0</v>
      </c>
      <c r="L27" s="46">
        <f>Índice!$G$51*'Datos Vida'!L83</f>
        <v>2028.164134039499</v>
      </c>
      <c r="M27" s="46">
        <f>Índice!$G$51*'Datos Vida'!M83</f>
        <v>30247.762001400075</v>
      </c>
      <c r="N27" s="46">
        <f>Índice!$G$51*'Datos Vida'!N83</f>
        <v>0</v>
      </c>
      <c r="O27" s="46">
        <f>Índice!$G$51*'Datos Vida'!O83</f>
        <v>0</v>
      </c>
      <c r="P27" s="46">
        <f>Índice!$G$51*'Datos Vida'!P83</f>
        <v>0</v>
      </c>
      <c r="Q27" s="46">
        <f>Índice!$G$51*'Datos Vida'!Q83</f>
        <v>0</v>
      </c>
      <c r="R27" s="46">
        <f>Índice!$G$51*'Datos Vida'!R83</f>
        <v>0</v>
      </c>
      <c r="S27" s="46">
        <f>Índice!$G$51*'Datos Vida'!S83</f>
        <v>0</v>
      </c>
      <c r="T27" s="46">
        <f>Índice!$G$51*'Datos Vida'!T83</f>
        <v>391961.28050289559</v>
      </c>
      <c r="U27" s="46">
        <f>Índice!$G$51*'Datos Vida'!U83</f>
        <v>374710.21807228064</v>
      </c>
      <c r="V27" s="46">
        <f>Índice!$G$51*'Datos Vida'!V83</f>
        <v>0</v>
      </c>
      <c r="W27" s="46">
        <f>Índice!$G$51*'Datos Vida'!W83</f>
        <v>0</v>
      </c>
      <c r="X27" s="46">
        <f>Índice!$G$51*'Datos Vida'!X83</f>
        <v>0</v>
      </c>
      <c r="Y27" s="46">
        <f>Índice!$G$51*'Datos Vida'!Y83</f>
        <v>0</v>
      </c>
      <c r="Z27" s="46">
        <f>Índice!$G$51*'Datos Vida'!Z83</f>
        <v>0</v>
      </c>
      <c r="AA27" s="46">
        <f>Índice!$G$51*'Datos Vida'!AA83</f>
        <v>111688.01839896479</v>
      </c>
      <c r="AB27" s="46">
        <f>Índice!$G$51*'Datos Vida'!AB83</f>
        <v>0</v>
      </c>
      <c r="AC27" s="46">
        <f>Índice!$G$51*'Datos Vida'!AC83</f>
        <v>8.3969141782337839</v>
      </c>
      <c r="AD27" s="46">
        <f>Índice!$G$51*'Datos Vida'!AD83</f>
        <v>136711.52975866385</v>
      </c>
      <c r="AE27" s="46">
        <f>Índice!$G$51*'Datos Vida'!AE83</f>
        <v>0</v>
      </c>
      <c r="AF27" s="46">
        <f>Índice!$G$51*'Datos Vida'!AF83</f>
        <v>106191.75193217414</v>
      </c>
      <c r="AG27" s="46">
        <f>Índice!$G$51*'Datos Vida'!AG83</f>
        <v>0</v>
      </c>
      <c r="AH27" s="46">
        <f>Índice!$G$51*'Datos Vida'!AH83</f>
        <v>0</v>
      </c>
      <c r="AI27" s="46">
        <f>Índice!$G$51*'Datos Vida'!AI83</f>
        <v>0</v>
      </c>
      <c r="AJ27" s="46">
        <f>Índice!$G$51*'Datos Vida'!AJ83</f>
        <v>0</v>
      </c>
      <c r="AK27" s="46">
        <f>Índice!$G$51*'Datos Vida'!AK83</f>
        <v>0</v>
      </c>
      <c r="AL27" s="46">
        <f>Índice!$G$51*'Datos Vida'!AL83</f>
        <v>0</v>
      </c>
      <c r="AM27" s="46">
        <f>Índice!$G$51*'Datos Vida'!AM83</f>
        <v>0</v>
      </c>
      <c r="AN27" s="46">
        <f>Índice!$G$51*'Datos Vida'!AN83</f>
        <v>0</v>
      </c>
      <c r="AO27" s="46">
        <f>Índice!$G$51*'Datos Vida'!AO83</f>
        <v>0</v>
      </c>
      <c r="AP27" s="46">
        <f>Índice!$G$51*'Datos Vida'!AP83</f>
        <v>0</v>
      </c>
      <c r="AQ27" s="46">
        <f>Índice!$G$51*'Datos Vida'!AQ83</f>
        <v>1161197.7711938114</v>
      </c>
    </row>
    <row r="28" spans="2:43">
      <c r="B28" s="61" t="str">
        <f>'Datos Generales'!B84</f>
        <v>5.21.32.00  Deudas Por Operaciones De Seguro</v>
      </c>
      <c r="C28" s="46">
        <f>Índice!$G$51*'Datos Vida'!C84</f>
        <v>67292.207310088314</v>
      </c>
      <c r="D28" s="46">
        <f>Índice!$G$51*'Datos Vida'!D84</f>
        <v>82839.27068822876</v>
      </c>
      <c r="E28" s="46">
        <f>Índice!$G$51*'Datos Vida'!E84</f>
        <v>91773.587373869508</v>
      </c>
      <c r="F28" s="46">
        <f>Índice!$G$51*'Datos Vida'!F84</f>
        <v>77918.369619787729</v>
      </c>
      <c r="G28" s="46">
        <f>Índice!$G$51*'Datos Vida'!G84</f>
        <v>217137.92506063456</v>
      </c>
      <c r="H28" s="46">
        <f>Índice!$G$51*'Datos Vida'!H84</f>
        <v>6100.5791219125867</v>
      </c>
      <c r="I28" s="46">
        <f>Índice!$G$51*'Datos Vida'!I84</f>
        <v>48729.016553411442</v>
      </c>
      <c r="J28" s="46">
        <f>Índice!$G$51*'Datos Vida'!J84</f>
        <v>37520.064205457464</v>
      </c>
      <c r="K28" s="46">
        <f>Índice!$G$51*'Datos Vida'!K84</f>
        <v>2576.5710184484624</v>
      </c>
      <c r="L28" s="46">
        <f>Índice!$G$51*'Datos Vida'!L84</f>
        <v>9982.7819065061049</v>
      </c>
      <c r="M28" s="46">
        <f>Índice!$G$51*'Datos Vida'!M84</f>
        <v>71073.249375976695</v>
      </c>
      <c r="N28" s="46">
        <f>Índice!$G$51*'Datos Vida'!N84</f>
        <v>0</v>
      </c>
      <c r="O28" s="46">
        <f>Índice!$G$51*'Datos Vida'!O84</f>
        <v>13352.021623379836</v>
      </c>
      <c r="P28" s="46">
        <f>Índice!$G$51*'Datos Vida'!P84</f>
        <v>436382.23814002163</v>
      </c>
      <c r="Q28" s="46">
        <f>Índice!$G$51*'Datos Vida'!Q84</f>
        <v>247610.76855629645</v>
      </c>
      <c r="R28" s="46">
        <f>Índice!$G$51*'Datos Vida'!R84</f>
        <v>18380.182221876523</v>
      </c>
      <c r="S28" s="46">
        <f>Índice!$G$51*'Datos Vida'!S84</f>
        <v>26845.906902086677</v>
      </c>
      <c r="T28" s="46">
        <f>Índice!$G$51*'Datos Vida'!T84</f>
        <v>0</v>
      </c>
      <c r="U28" s="46">
        <f>Índice!$G$51*'Datos Vida'!U84</f>
        <v>1101.2773916179351</v>
      </c>
      <c r="V28" s="46">
        <f>Índice!$G$51*'Datos Vida'!V84</f>
        <v>0</v>
      </c>
      <c r="W28" s="46">
        <f>Índice!$G$51*'Datos Vida'!W84</f>
        <v>29015.095000035355</v>
      </c>
      <c r="X28" s="46">
        <f>Índice!$G$51*'Datos Vida'!X84</f>
        <v>590321.40735817165</v>
      </c>
      <c r="Y28" s="46">
        <f>Índice!$G$51*'Datos Vida'!Y84</f>
        <v>1173.3140764101513</v>
      </c>
      <c r="Z28" s="46">
        <f>Índice!$G$51*'Datos Vida'!Z84</f>
        <v>97749.980554514535</v>
      </c>
      <c r="AA28" s="46">
        <f>Índice!$G$51*'Datos Vida'!AA84</f>
        <v>15772.807786679488</v>
      </c>
      <c r="AB28" s="46">
        <f>Índice!$G$51*'Datos Vida'!AB84</f>
        <v>4975.4810105995575</v>
      </c>
      <c r="AC28" s="46">
        <f>Índice!$G$51*'Datos Vida'!AC84</f>
        <v>6422.1809349389405</v>
      </c>
      <c r="AD28" s="46">
        <f>Índice!$G$51*'Datos Vida'!AD84</f>
        <v>0</v>
      </c>
      <c r="AE28" s="46">
        <f>Índice!$G$51*'Datos Vida'!AE84</f>
        <v>669430.10585415177</v>
      </c>
      <c r="AF28" s="46">
        <f>Índice!$G$51*'Datos Vida'!AF84</f>
        <v>648075.38307606359</v>
      </c>
      <c r="AG28" s="46">
        <f>Índice!$G$51*'Datos Vida'!AG84</f>
        <v>317859.92709710723</v>
      </c>
      <c r="AH28" s="46">
        <f>Índice!$G$51*'Datos Vida'!AH84</f>
        <v>0</v>
      </c>
      <c r="AI28" s="46">
        <f>Índice!$G$51*'Datos Vida'!AI84</f>
        <v>0</v>
      </c>
      <c r="AJ28" s="46">
        <f>Índice!$G$51*'Datos Vida'!AJ84</f>
        <v>0</v>
      </c>
      <c r="AK28" s="46">
        <f>Índice!$G$51*'Datos Vida'!AK84</f>
        <v>0</v>
      </c>
      <c r="AL28" s="46">
        <f>Índice!$G$51*'Datos Vida'!AL84</f>
        <v>0</v>
      </c>
      <c r="AM28" s="46">
        <f>Índice!$G$51*'Datos Vida'!AM84</f>
        <v>0</v>
      </c>
      <c r="AN28" s="46">
        <f>Índice!$G$51*'Datos Vida'!AN84</f>
        <v>0</v>
      </c>
      <c r="AO28" s="46">
        <f>Índice!$G$51*'Datos Vida'!AO84</f>
        <v>0</v>
      </c>
      <c r="AP28" s="46">
        <f>Índice!$G$51*'Datos Vida'!AP84</f>
        <v>0</v>
      </c>
      <c r="AQ28" s="46">
        <f>Índice!$G$51*'Datos Vida'!AQ84</f>
        <v>3837411.6998182731</v>
      </c>
    </row>
    <row r="29" spans="2:43">
      <c r="B29" s="62" t="str">
        <f>'Datos Generales'!B85</f>
        <v>5.21.32.10  Deudas Con Asegurados</v>
      </c>
      <c r="C29" s="46">
        <f>Índice!$G$51*'Datos Vida'!C85</f>
        <v>0</v>
      </c>
      <c r="D29" s="46">
        <f>Índice!$G$51*'Datos Vida'!D85</f>
        <v>1206.6807616973433</v>
      </c>
      <c r="E29" s="46">
        <f>Índice!$G$51*'Datos Vida'!E85</f>
        <v>0</v>
      </c>
      <c r="F29" s="46">
        <f>Índice!$G$51*'Datos Vida'!F85</f>
        <v>30412.606685004346</v>
      </c>
      <c r="G29" s="46">
        <f>Índice!$G$51*'Datos Vida'!G85</f>
        <v>82644.32969643829</v>
      </c>
      <c r="H29" s="46">
        <f>Índice!$G$51*'Datos Vida'!H85</f>
        <v>107.87825004772982</v>
      </c>
      <c r="I29" s="46">
        <f>Índice!$G$51*'Datos Vida'!I85</f>
        <v>48729.016553411442</v>
      </c>
      <c r="J29" s="46">
        <f>Índice!$G$51*'Datos Vida'!J85</f>
        <v>6203.9053605900108</v>
      </c>
      <c r="K29" s="46">
        <f>Índice!$G$51*'Datos Vida'!K85</f>
        <v>2576.5710184484624</v>
      </c>
      <c r="L29" s="46">
        <f>Índice!$G$51*'Datos Vida'!L85</f>
        <v>7853.0151109099779</v>
      </c>
      <c r="M29" s="46">
        <f>Índice!$G$51*'Datos Vida'!M85</f>
        <v>53786.919905813134</v>
      </c>
      <c r="N29" s="46">
        <f>Índice!$G$51*'Datos Vida'!N85</f>
        <v>0</v>
      </c>
      <c r="O29" s="46">
        <f>Índice!$G$51*'Datos Vida'!O85</f>
        <v>0</v>
      </c>
      <c r="P29" s="46">
        <f>Índice!$G$51*'Datos Vida'!P85</f>
        <v>8078.9804908747637</v>
      </c>
      <c r="Q29" s="46">
        <f>Índice!$G$51*'Datos Vida'!Q85</f>
        <v>163852.12415412138</v>
      </c>
      <c r="R29" s="46">
        <f>Índice!$G$51*'Datos Vida'!R85</f>
        <v>18380.182221876523</v>
      </c>
      <c r="S29" s="46">
        <f>Índice!$G$51*'Datos Vida'!S85</f>
        <v>1189.1798247784982</v>
      </c>
      <c r="T29" s="46">
        <f>Índice!$G$51*'Datos Vida'!T85</f>
        <v>0</v>
      </c>
      <c r="U29" s="46">
        <f>Índice!$G$51*'Datos Vida'!U85</f>
        <v>83.394616075406049</v>
      </c>
      <c r="V29" s="46">
        <f>Índice!$G$51*'Datos Vida'!V85</f>
        <v>0</v>
      </c>
      <c r="W29" s="46">
        <f>Índice!$G$51*'Datos Vida'!W85</f>
        <v>1373.4257995630069</v>
      </c>
      <c r="X29" s="46">
        <f>Índice!$G$51*'Datos Vida'!X85</f>
        <v>78743.344340656622</v>
      </c>
      <c r="Y29" s="46">
        <f>Índice!$G$51*'Datos Vida'!Y85</f>
        <v>0</v>
      </c>
      <c r="Z29" s="46">
        <f>Índice!$G$51*'Datos Vida'!Z85</f>
        <v>0</v>
      </c>
      <c r="AA29" s="46">
        <f>Índice!$G$51*'Datos Vida'!AA85</f>
        <v>1232.3134470835307</v>
      </c>
      <c r="AB29" s="46">
        <f>Índice!$G$51*'Datos Vida'!AB85</f>
        <v>0</v>
      </c>
      <c r="AC29" s="46">
        <f>Índice!$G$51*'Datos Vida'!AC85</f>
        <v>2383.9723237708686</v>
      </c>
      <c r="AD29" s="46">
        <f>Índice!$G$51*'Datos Vida'!AD85</f>
        <v>0</v>
      </c>
      <c r="AE29" s="46">
        <f>Índice!$G$51*'Datos Vida'!AE85</f>
        <v>76083.5112889882</v>
      </c>
      <c r="AF29" s="46">
        <f>Índice!$G$51*'Datos Vida'!AF85</f>
        <v>229172.86859801583</v>
      </c>
      <c r="AG29" s="46">
        <f>Índice!$G$51*'Datos Vida'!AG85</f>
        <v>147415.73917593568</v>
      </c>
      <c r="AH29" s="46">
        <f>Índice!$G$51*'Datos Vida'!AH85</f>
        <v>0</v>
      </c>
      <c r="AI29" s="46">
        <f>Índice!$G$51*'Datos Vida'!AI85</f>
        <v>0</v>
      </c>
      <c r="AJ29" s="46">
        <f>Índice!$G$51*'Datos Vida'!AJ85</f>
        <v>0</v>
      </c>
      <c r="AK29" s="46">
        <f>Índice!$G$51*'Datos Vida'!AK85</f>
        <v>0</v>
      </c>
      <c r="AL29" s="46">
        <f>Índice!$G$51*'Datos Vida'!AL85</f>
        <v>0</v>
      </c>
      <c r="AM29" s="46">
        <f>Índice!$G$51*'Datos Vida'!AM85</f>
        <v>0</v>
      </c>
      <c r="AN29" s="46">
        <f>Índice!$G$51*'Datos Vida'!AN85</f>
        <v>0</v>
      </c>
      <c r="AO29" s="46">
        <f>Índice!$G$51*'Datos Vida'!AO85</f>
        <v>0</v>
      </c>
      <c r="AP29" s="46">
        <f>Índice!$G$51*'Datos Vida'!AP85</f>
        <v>0</v>
      </c>
      <c r="AQ29" s="46">
        <f>Índice!$G$51*'Datos Vida'!AQ85</f>
        <v>961509.95962410106</v>
      </c>
    </row>
    <row r="30" spans="2:43">
      <c r="B30" s="62" t="str">
        <f>'Datos Generales'!B86</f>
        <v>5.21.32.20  Deudas Por Operaciones Reaseguro</v>
      </c>
      <c r="C30" s="46">
        <f>Índice!$G$51*'Datos Vida'!C86</f>
        <v>48198.419965917368</v>
      </c>
      <c r="D30" s="46">
        <f>Índice!$G$51*'Datos Vida'!D86</f>
        <v>81632.589926531422</v>
      </c>
      <c r="E30" s="46">
        <f>Índice!$G$51*'Datos Vida'!E86</f>
        <v>91773.587373869508</v>
      </c>
      <c r="F30" s="46">
        <f>Índice!$G$51*'Datos Vida'!F86</f>
        <v>47505.762934783372</v>
      </c>
      <c r="G30" s="46">
        <f>Índice!$G$51*'Datos Vida'!G86</f>
        <v>134493.59536419626</v>
      </c>
      <c r="H30" s="46">
        <f>Índice!$G$51*'Datos Vida'!H86</f>
        <v>5992.7008718648567</v>
      </c>
      <c r="I30" s="46">
        <f>Índice!$G$51*'Datos Vida'!I86</f>
        <v>0</v>
      </c>
      <c r="J30" s="46">
        <f>Índice!$G$51*'Datos Vida'!J86</f>
        <v>31316.158844867452</v>
      </c>
      <c r="K30" s="46">
        <f>Índice!$G$51*'Datos Vida'!K86</f>
        <v>0</v>
      </c>
      <c r="L30" s="46">
        <f>Índice!$G$51*'Datos Vida'!L86</f>
        <v>2129.7667955961278</v>
      </c>
      <c r="M30" s="46">
        <f>Índice!$G$51*'Datos Vida'!M86</f>
        <v>17286.329470163553</v>
      </c>
      <c r="N30" s="46">
        <f>Índice!$G$51*'Datos Vida'!N86</f>
        <v>0</v>
      </c>
      <c r="O30" s="46">
        <f>Índice!$G$51*'Datos Vida'!O86</f>
        <v>13352.021623379836</v>
      </c>
      <c r="P30" s="46">
        <f>Índice!$G$51*'Datos Vida'!P86</f>
        <v>428017.49740137602</v>
      </c>
      <c r="Q30" s="46">
        <f>Índice!$G$51*'Datos Vida'!Q86</f>
        <v>83758.644402175065</v>
      </c>
      <c r="R30" s="46">
        <f>Índice!$G$51*'Datos Vida'!R86</f>
        <v>0</v>
      </c>
      <c r="S30" s="46">
        <f>Índice!$G$51*'Datos Vida'!S86</f>
        <v>25656.727077308176</v>
      </c>
      <c r="T30" s="46">
        <f>Índice!$G$51*'Datos Vida'!T86</f>
        <v>0</v>
      </c>
      <c r="U30" s="46">
        <f>Índice!$G$51*'Datos Vida'!U86</f>
        <v>1017.882775542529</v>
      </c>
      <c r="V30" s="46">
        <f>Índice!$G$51*'Datos Vida'!V86</f>
        <v>0</v>
      </c>
      <c r="W30" s="46">
        <f>Índice!$G$51*'Datos Vida'!W86</f>
        <v>15960.677692846182</v>
      </c>
      <c r="X30" s="46">
        <f>Índice!$G$51*'Datos Vida'!X86</f>
        <v>496655.8184428055</v>
      </c>
      <c r="Y30" s="46">
        <f>Índice!$G$51*'Datos Vida'!Y86</f>
        <v>671.66474568840556</v>
      </c>
      <c r="Z30" s="46">
        <f>Índice!$G$51*'Datos Vida'!Z86</f>
        <v>40681.634976417925</v>
      </c>
      <c r="AA30" s="46">
        <f>Índice!$G$51*'Datos Vida'!AA86</f>
        <v>14540.45014531081</v>
      </c>
      <c r="AB30" s="46">
        <f>Índice!$G$51*'Datos Vida'!AB86</f>
        <v>4570.0868329314599</v>
      </c>
      <c r="AC30" s="46">
        <f>Índice!$G$51*'Datos Vida'!AC86</f>
        <v>4038.2086111680724</v>
      </c>
      <c r="AD30" s="46">
        <f>Índice!$G$51*'Datos Vida'!AD86</f>
        <v>0</v>
      </c>
      <c r="AE30" s="46">
        <f>Índice!$G$51*'Datos Vida'!AE86</f>
        <v>593346.5945651636</v>
      </c>
      <c r="AF30" s="46">
        <f>Índice!$G$51*'Datos Vida'!AF86</f>
        <v>418902.55867233296</v>
      </c>
      <c r="AG30" s="46">
        <f>Índice!$G$51*'Datos Vida'!AG86</f>
        <v>170444.18792117154</v>
      </c>
      <c r="AH30" s="46">
        <f>Índice!$G$51*'Datos Vida'!AH86</f>
        <v>0</v>
      </c>
      <c r="AI30" s="46">
        <f>Índice!$G$51*'Datos Vida'!AI86</f>
        <v>0</v>
      </c>
      <c r="AJ30" s="46">
        <f>Índice!$G$51*'Datos Vida'!AJ86</f>
        <v>0</v>
      </c>
      <c r="AK30" s="46">
        <f>Índice!$G$51*'Datos Vida'!AK86</f>
        <v>0</v>
      </c>
      <c r="AL30" s="46">
        <f>Índice!$G$51*'Datos Vida'!AL86</f>
        <v>0</v>
      </c>
      <c r="AM30" s="46">
        <f>Índice!$G$51*'Datos Vida'!AM86</f>
        <v>0</v>
      </c>
      <c r="AN30" s="46">
        <f>Índice!$G$51*'Datos Vida'!AN86</f>
        <v>0</v>
      </c>
      <c r="AO30" s="46">
        <f>Índice!$G$51*'Datos Vida'!AO86</f>
        <v>0</v>
      </c>
      <c r="AP30" s="46">
        <f>Índice!$G$51*'Datos Vida'!AP86</f>
        <v>0</v>
      </c>
      <c r="AQ30" s="46">
        <f>Índice!$G$51*'Datos Vida'!AQ86</f>
        <v>2771943.567433408</v>
      </c>
    </row>
    <row r="31" spans="2:43">
      <c r="B31" s="62" t="str">
        <f>'Datos Generales'!B87</f>
        <v>5.21.32.30  Deudas Por Operaciones Por Coaseguro</v>
      </c>
      <c r="C31" s="46">
        <f>Índice!$G$51*'Datos Vida'!C87</f>
        <v>15148.651897525826</v>
      </c>
      <c r="D31" s="46">
        <f>Índice!$G$51*'Datos Vida'!D87</f>
        <v>0</v>
      </c>
      <c r="E31" s="46">
        <f>Índice!$G$51*'Datos Vida'!E87</f>
        <v>0</v>
      </c>
      <c r="F31" s="46">
        <f>Índice!$G$51*'Datos Vida'!F87</f>
        <v>0</v>
      </c>
      <c r="G31" s="46">
        <f>Índice!$G$51*'Datos Vida'!G87</f>
        <v>0</v>
      </c>
      <c r="H31" s="46">
        <f>Índice!$G$51*'Datos Vida'!H87</f>
        <v>0</v>
      </c>
      <c r="I31" s="46">
        <f>Índice!$G$51*'Datos Vida'!I87</f>
        <v>0</v>
      </c>
      <c r="J31" s="46">
        <f>Índice!$G$51*'Datos Vida'!J87</f>
        <v>0</v>
      </c>
      <c r="K31" s="46">
        <f>Índice!$G$51*'Datos Vida'!K87</f>
        <v>0</v>
      </c>
      <c r="L31" s="46">
        <f>Índice!$G$51*'Datos Vida'!L87</f>
        <v>0</v>
      </c>
      <c r="M31" s="46">
        <f>Índice!$G$51*'Datos Vida'!M87</f>
        <v>0</v>
      </c>
      <c r="N31" s="46">
        <f>Índice!$G$51*'Datos Vida'!N87</f>
        <v>0</v>
      </c>
      <c r="O31" s="46">
        <f>Índice!$G$51*'Datos Vida'!O87</f>
        <v>0</v>
      </c>
      <c r="P31" s="46">
        <f>Índice!$G$51*'Datos Vida'!P87</f>
        <v>0</v>
      </c>
      <c r="Q31" s="46">
        <f>Índice!$G$51*'Datos Vida'!Q87</f>
        <v>0</v>
      </c>
      <c r="R31" s="46">
        <f>Índice!$G$51*'Datos Vida'!R87</f>
        <v>0</v>
      </c>
      <c r="S31" s="46">
        <f>Índice!$G$51*'Datos Vida'!S87</f>
        <v>0</v>
      </c>
      <c r="T31" s="46">
        <f>Índice!$G$51*'Datos Vida'!T87</f>
        <v>0</v>
      </c>
      <c r="U31" s="46">
        <f>Índice!$G$51*'Datos Vida'!U87</f>
        <v>0</v>
      </c>
      <c r="V31" s="46">
        <f>Índice!$G$51*'Datos Vida'!V87</f>
        <v>0</v>
      </c>
      <c r="W31" s="46">
        <f>Índice!$G$51*'Datos Vida'!W87</f>
        <v>0</v>
      </c>
      <c r="X31" s="46">
        <f>Índice!$G$51*'Datos Vida'!X87</f>
        <v>14922.244574709555</v>
      </c>
      <c r="Y31" s="46">
        <f>Índice!$G$51*'Datos Vida'!Y87</f>
        <v>0</v>
      </c>
      <c r="Z31" s="46">
        <f>Índice!$G$51*'Datos Vida'!Z87</f>
        <v>57068.345578096603</v>
      </c>
      <c r="AA31" s="46">
        <f>Índice!$G$51*'Datos Vida'!AA87</f>
        <v>0</v>
      </c>
      <c r="AB31" s="46">
        <f>Índice!$G$51*'Datos Vida'!AB87</f>
        <v>0</v>
      </c>
      <c r="AC31" s="46">
        <f>Índice!$G$51*'Datos Vida'!AC87</f>
        <v>0</v>
      </c>
      <c r="AD31" s="46">
        <f>Índice!$G$51*'Datos Vida'!AD87</f>
        <v>0</v>
      </c>
      <c r="AE31" s="46">
        <f>Índice!$G$51*'Datos Vida'!AE87</f>
        <v>0</v>
      </c>
      <c r="AF31" s="46">
        <f>Índice!$G$51*'Datos Vida'!AF87</f>
        <v>0</v>
      </c>
      <c r="AG31" s="46">
        <f>Índice!$G$51*'Datos Vida'!AG87</f>
        <v>0</v>
      </c>
      <c r="AH31" s="46">
        <f>Índice!$G$51*'Datos Vida'!AH87</f>
        <v>0</v>
      </c>
      <c r="AI31" s="46">
        <f>Índice!$G$51*'Datos Vida'!AI87</f>
        <v>0</v>
      </c>
      <c r="AJ31" s="46">
        <f>Índice!$G$51*'Datos Vida'!AJ87</f>
        <v>0</v>
      </c>
      <c r="AK31" s="46">
        <f>Índice!$G$51*'Datos Vida'!AK87</f>
        <v>0</v>
      </c>
      <c r="AL31" s="46">
        <f>Índice!$G$51*'Datos Vida'!AL87</f>
        <v>0</v>
      </c>
      <c r="AM31" s="46">
        <f>Índice!$G$51*'Datos Vida'!AM87</f>
        <v>0</v>
      </c>
      <c r="AN31" s="46">
        <f>Índice!$G$51*'Datos Vida'!AN87</f>
        <v>0</v>
      </c>
      <c r="AO31" s="46">
        <f>Índice!$G$51*'Datos Vida'!AO87</f>
        <v>0</v>
      </c>
      <c r="AP31" s="46">
        <f>Índice!$G$51*'Datos Vida'!AP87</f>
        <v>0</v>
      </c>
      <c r="AQ31" s="46">
        <f>Índice!$G$51*'Datos Vida'!AQ87</f>
        <v>87139.242050331988</v>
      </c>
    </row>
    <row r="32" spans="2:43">
      <c r="B32" s="63" t="str">
        <f>'Datos Generales'!B88</f>
        <v>5.21.32.31  Primas Por Pagar Por Operaciones De Coaseguro</v>
      </c>
      <c r="C32" s="46">
        <f>Índice!$G$51*'Datos Vida'!C88</f>
        <v>15148.651897525826</v>
      </c>
      <c r="D32" s="46">
        <f>Índice!$G$51*'Datos Vida'!D88</f>
        <v>0</v>
      </c>
      <c r="E32" s="46">
        <f>Índice!$G$51*'Datos Vida'!E88</f>
        <v>0</v>
      </c>
      <c r="F32" s="46">
        <f>Índice!$G$51*'Datos Vida'!F88</f>
        <v>0</v>
      </c>
      <c r="G32" s="46">
        <f>Índice!$G$51*'Datos Vida'!G88</f>
        <v>0</v>
      </c>
      <c r="H32" s="46">
        <f>Índice!$G$51*'Datos Vida'!H88</f>
        <v>0</v>
      </c>
      <c r="I32" s="46">
        <f>Índice!$G$51*'Datos Vida'!I88</f>
        <v>0</v>
      </c>
      <c r="J32" s="46">
        <f>Índice!$G$51*'Datos Vida'!J88</f>
        <v>0</v>
      </c>
      <c r="K32" s="46">
        <f>Índice!$G$51*'Datos Vida'!K88</f>
        <v>0</v>
      </c>
      <c r="L32" s="46">
        <f>Índice!$G$51*'Datos Vida'!L88</f>
        <v>0</v>
      </c>
      <c r="M32" s="46">
        <f>Índice!$G$51*'Datos Vida'!M88</f>
        <v>0</v>
      </c>
      <c r="N32" s="46">
        <f>Índice!$G$51*'Datos Vida'!N88</f>
        <v>0</v>
      </c>
      <c r="O32" s="46">
        <f>Índice!$G$51*'Datos Vida'!O88</f>
        <v>0</v>
      </c>
      <c r="P32" s="46">
        <f>Índice!$G$51*'Datos Vida'!P88</f>
        <v>0</v>
      </c>
      <c r="Q32" s="46">
        <f>Índice!$G$51*'Datos Vida'!Q88</f>
        <v>0</v>
      </c>
      <c r="R32" s="46">
        <f>Índice!$G$51*'Datos Vida'!R88</f>
        <v>0</v>
      </c>
      <c r="S32" s="46">
        <f>Índice!$G$51*'Datos Vida'!S88</f>
        <v>0</v>
      </c>
      <c r="T32" s="46">
        <f>Índice!$G$51*'Datos Vida'!T88</f>
        <v>0</v>
      </c>
      <c r="U32" s="46">
        <f>Índice!$G$51*'Datos Vida'!U88</f>
        <v>0</v>
      </c>
      <c r="V32" s="46">
        <f>Índice!$G$51*'Datos Vida'!V88</f>
        <v>0</v>
      </c>
      <c r="W32" s="46">
        <f>Índice!$G$51*'Datos Vida'!W88</f>
        <v>0</v>
      </c>
      <c r="X32" s="46">
        <f>Índice!$G$51*'Datos Vida'!X88</f>
        <v>14922.244574709555</v>
      </c>
      <c r="Y32" s="46">
        <f>Índice!$G$51*'Datos Vida'!Y88</f>
        <v>0</v>
      </c>
      <c r="Z32" s="46">
        <f>Índice!$G$51*'Datos Vida'!Z88</f>
        <v>57068.345578096603</v>
      </c>
      <c r="AA32" s="46">
        <f>Índice!$G$51*'Datos Vida'!AA88</f>
        <v>0</v>
      </c>
      <c r="AB32" s="46">
        <f>Índice!$G$51*'Datos Vida'!AB88</f>
        <v>0</v>
      </c>
      <c r="AC32" s="46">
        <f>Índice!$G$51*'Datos Vida'!AC88</f>
        <v>0</v>
      </c>
      <c r="AD32" s="46">
        <f>Índice!$G$51*'Datos Vida'!AD88</f>
        <v>0</v>
      </c>
      <c r="AE32" s="46">
        <f>Índice!$G$51*'Datos Vida'!AE88</f>
        <v>0</v>
      </c>
      <c r="AF32" s="46">
        <f>Índice!$G$51*'Datos Vida'!AF88</f>
        <v>0</v>
      </c>
      <c r="AG32" s="46">
        <f>Índice!$G$51*'Datos Vida'!AG88</f>
        <v>0</v>
      </c>
      <c r="AH32" s="46">
        <f>Índice!$G$51*'Datos Vida'!AH88</f>
        <v>0</v>
      </c>
      <c r="AI32" s="46">
        <f>Índice!$G$51*'Datos Vida'!AI88</f>
        <v>0</v>
      </c>
      <c r="AJ32" s="46">
        <f>Índice!$G$51*'Datos Vida'!AJ88</f>
        <v>0</v>
      </c>
      <c r="AK32" s="46">
        <f>Índice!$G$51*'Datos Vida'!AK88</f>
        <v>0</v>
      </c>
      <c r="AL32" s="46">
        <f>Índice!$G$51*'Datos Vida'!AL88</f>
        <v>0</v>
      </c>
      <c r="AM32" s="46">
        <f>Índice!$G$51*'Datos Vida'!AM88</f>
        <v>0</v>
      </c>
      <c r="AN32" s="46">
        <f>Índice!$G$51*'Datos Vida'!AN88</f>
        <v>0</v>
      </c>
      <c r="AO32" s="46">
        <f>Índice!$G$51*'Datos Vida'!AO88</f>
        <v>0</v>
      </c>
      <c r="AP32" s="46">
        <f>Índice!$G$51*'Datos Vida'!AP88</f>
        <v>0</v>
      </c>
      <c r="AQ32" s="46">
        <f>Índice!$G$51*'Datos Vida'!AQ88</f>
        <v>87139.242050331988</v>
      </c>
    </row>
    <row r="33" spans="2:43">
      <c r="B33" s="63" t="str">
        <f>'Datos Generales'!B89</f>
        <v>5.21.32.32  Siniestros Por Pagar Por Operaciones De Coaseguro</v>
      </c>
      <c r="C33" s="46">
        <f>Índice!$G$51*'Datos Vida'!C89</f>
        <v>0</v>
      </c>
      <c r="D33" s="46">
        <f>Índice!$G$51*'Datos Vida'!D89</f>
        <v>0</v>
      </c>
      <c r="E33" s="46">
        <f>Índice!$G$51*'Datos Vida'!E89</f>
        <v>0</v>
      </c>
      <c r="F33" s="46">
        <f>Índice!$G$51*'Datos Vida'!F89</f>
        <v>0</v>
      </c>
      <c r="G33" s="46">
        <f>Índice!$G$51*'Datos Vida'!G89</f>
        <v>0</v>
      </c>
      <c r="H33" s="46">
        <f>Índice!$G$51*'Datos Vida'!H89</f>
        <v>0</v>
      </c>
      <c r="I33" s="46">
        <f>Índice!$G$51*'Datos Vida'!I89</f>
        <v>0</v>
      </c>
      <c r="J33" s="46">
        <f>Índice!$G$51*'Datos Vida'!J89</f>
        <v>0</v>
      </c>
      <c r="K33" s="46">
        <f>Índice!$G$51*'Datos Vida'!K89</f>
        <v>0</v>
      </c>
      <c r="L33" s="46">
        <f>Índice!$G$51*'Datos Vida'!L89</f>
        <v>0</v>
      </c>
      <c r="M33" s="46">
        <f>Índice!$G$51*'Datos Vida'!M89</f>
        <v>0</v>
      </c>
      <c r="N33" s="46">
        <f>Índice!$G$51*'Datos Vida'!N89</f>
        <v>0</v>
      </c>
      <c r="O33" s="46">
        <f>Índice!$G$51*'Datos Vida'!O89</f>
        <v>0</v>
      </c>
      <c r="P33" s="46">
        <f>Índice!$G$51*'Datos Vida'!P89</f>
        <v>0</v>
      </c>
      <c r="Q33" s="46">
        <f>Índice!$G$51*'Datos Vida'!Q89</f>
        <v>0</v>
      </c>
      <c r="R33" s="46">
        <f>Índice!$G$51*'Datos Vida'!R89</f>
        <v>0</v>
      </c>
      <c r="S33" s="46">
        <f>Índice!$G$51*'Datos Vida'!S89</f>
        <v>0</v>
      </c>
      <c r="T33" s="46">
        <f>Índice!$G$51*'Datos Vida'!T89</f>
        <v>0</v>
      </c>
      <c r="U33" s="46">
        <f>Índice!$G$51*'Datos Vida'!U89</f>
        <v>0</v>
      </c>
      <c r="V33" s="46">
        <f>Índice!$G$51*'Datos Vida'!V89</f>
        <v>0</v>
      </c>
      <c r="W33" s="46">
        <f>Índice!$G$51*'Datos Vida'!W89</f>
        <v>0</v>
      </c>
      <c r="X33" s="46">
        <f>Índice!$G$51*'Datos Vida'!X89</f>
        <v>0</v>
      </c>
      <c r="Y33" s="46">
        <f>Índice!$G$51*'Datos Vida'!Y89</f>
        <v>0</v>
      </c>
      <c r="Z33" s="46">
        <f>Índice!$G$51*'Datos Vida'!Z89</f>
        <v>0</v>
      </c>
      <c r="AA33" s="46">
        <f>Índice!$G$51*'Datos Vida'!AA89</f>
        <v>0</v>
      </c>
      <c r="AB33" s="46">
        <f>Índice!$G$51*'Datos Vida'!AB89</f>
        <v>0</v>
      </c>
      <c r="AC33" s="46">
        <f>Índice!$G$51*'Datos Vida'!AC89</f>
        <v>0</v>
      </c>
      <c r="AD33" s="46">
        <f>Índice!$G$51*'Datos Vida'!AD89</f>
        <v>0</v>
      </c>
      <c r="AE33" s="46">
        <f>Índice!$G$51*'Datos Vida'!AE89</f>
        <v>0</v>
      </c>
      <c r="AF33" s="46">
        <f>Índice!$G$51*'Datos Vida'!AF89</f>
        <v>0</v>
      </c>
      <c r="AG33" s="46">
        <f>Índice!$G$51*'Datos Vida'!AG89</f>
        <v>0</v>
      </c>
      <c r="AH33" s="46">
        <f>Índice!$G$51*'Datos Vida'!AH89</f>
        <v>0</v>
      </c>
      <c r="AI33" s="46">
        <f>Índice!$G$51*'Datos Vida'!AI89</f>
        <v>0</v>
      </c>
      <c r="AJ33" s="46">
        <f>Índice!$G$51*'Datos Vida'!AJ89</f>
        <v>0</v>
      </c>
      <c r="AK33" s="46">
        <f>Índice!$G$51*'Datos Vida'!AK89</f>
        <v>0</v>
      </c>
      <c r="AL33" s="46">
        <f>Índice!$G$51*'Datos Vida'!AL89</f>
        <v>0</v>
      </c>
      <c r="AM33" s="46">
        <f>Índice!$G$51*'Datos Vida'!AM89</f>
        <v>0</v>
      </c>
      <c r="AN33" s="46">
        <f>Índice!$G$51*'Datos Vida'!AN89</f>
        <v>0</v>
      </c>
      <c r="AO33" s="46">
        <f>Índice!$G$51*'Datos Vida'!AO89</f>
        <v>0</v>
      </c>
      <c r="AP33" s="46">
        <f>Índice!$G$51*'Datos Vida'!AP89</f>
        <v>0</v>
      </c>
      <c r="AQ33" s="46">
        <f>Índice!$G$51*'Datos Vida'!AQ89</f>
        <v>0</v>
      </c>
    </row>
    <row r="34" spans="2:43">
      <c r="B34" s="62" t="str">
        <f>'Datos Generales'!B90</f>
        <v>5.21.32.40  Ingresos Anticipados Por Operaciones De Seguros</v>
      </c>
      <c r="C34" s="46">
        <f>Índice!$G$51*'Datos Vida'!C90</f>
        <v>3945.135446645123</v>
      </c>
      <c r="D34" s="46">
        <f>Índice!$G$51*'Datos Vida'!D90</f>
        <v>0</v>
      </c>
      <c r="E34" s="46">
        <f>Índice!$G$51*'Datos Vida'!E90</f>
        <v>0</v>
      </c>
      <c r="F34" s="46">
        <f>Índice!$G$51*'Datos Vida'!F90</f>
        <v>0</v>
      </c>
      <c r="G34" s="46">
        <f>Índice!$G$51*'Datos Vida'!G90</f>
        <v>0</v>
      </c>
      <c r="H34" s="46">
        <f>Índice!$G$51*'Datos Vida'!H90</f>
        <v>0</v>
      </c>
      <c r="I34" s="46">
        <f>Índice!$G$51*'Datos Vida'!I90</f>
        <v>0</v>
      </c>
      <c r="J34" s="46">
        <f>Índice!$G$51*'Datos Vida'!J90</f>
        <v>0</v>
      </c>
      <c r="K34" s="46">
        <f>Índice!$G$51*'Datos Vida'!K90</f>
        <v>0</v>
      </c>
      <c r="L34" s="46">
        <f>Índice!$G$51*'Datos Vida'!L90</f>
        <v>0</v>
      </c>
      <c r="M34" s="46">
        <f>Índice!$G$51*'Datos Vida'!M90</f>
        <v>0</v>
      </c>
      <c r="N34" s="46">
        <f>Índice!$G$51*'Datos Vida'!N90</f>
        <v>0</v>
      </c>
      <c r="O34" s="46">
        <f>Índice!$G$51*'Datos Vida'!O90</f>
        <v>0</v>
      </c>
      <c r="P34" s="46">
        <f>Índice!$G$51*'Datos Vida'!P90</f>
        <v>285.76024777084024</v>
      </c>
      <c r="Q34" s="46">
        <f>Índice!$G$51*'Datos Vida'!Q90</f>
        <v>0</v>
      </c>
      <c r="R34" s="46">
        <f>Índice!$G$51*'Datos Vida'!R90</f>
        <v>0</v>
      </c>
      <c r="S34" s="46">
        <f>Índice!$G$51*'Datos Vida'!S90</f>
        <v>0</v>
      </c>
      <c r="T34" s="46">
        <f>Índice!$G$51*'Datos Vida'!T90</f>
        <v>0</v>
      </c>
      <c r="U34" s="46">
        <f>Índice!$G$51*'Datos Vida'!U90</f>
        <v>0</v>
      </c>
      <c r="V34" s="46">
        <f>Índice!$G$51*'Datos Vida'!V90</f>
        <v>0</v>
      </c>
      <c r="W34" s="46">
        <f>Índice!$G$51*'Datos Vida'!W90</f>
        <v>11680.991507626166</v>
      </c>
      <c r="X34" s="46">
        <f>Índice!$G$51*'Datos Vida'!X90</f>
        <v>0</v>
      </c>
      <c r="Y34" s="46">
        <f>Índice!$G$51*'Datos Vida'!Y90</f>
        <v>501.64933072174568</v>
      </c>
      <c r="Z34" s="46">
        <f>Índice!$G$51*'Datos Vida'!Z90</f>
        <v>0</v>
      </c>
      <c r="AA34" s="46">
        <f>Índice!$G$51*'Datos Vida'!AA90</f>
        <v>0</v>
      </c>
      <c r="AB34" s="46">
        <f>Índice!$G$51*'Datos Vida'!AB90</f>
        <v>405.39417766809737</v>
      </c>
      <c r="AC34" s="46">
        <f>Índice!$G$51*'Datos Vida'!AC90</f>
        <v>0</v>
      </c>
      <c r="AD34" s="46">
        <f>Índice!$G$51*'Datos Vida'!AD90</f>
        <v>0</v>
      </c>
      <c r="AE34" s="46">
        <f>Índice!$G$51*'Datos Vida'!AE90</f>
        <v>0</v>
      </c>
      <c r="AF34" s="46">
        <f>Índice!$G$51*'Datos Vida'!AF90</f>
        <v>0</v>
      </c>
      <c r="AG34" s="46">
        <f>Índice!$G$51*'Datos Vida'!AG90</f>
        <v>0</v>
      </c>
      <c r="AH34" s="46">
        <f>Índice!$G$51*'Datos Vida'!AH90</f>
        <v>0</v>
      </c>
      <c r="AI34" s="46">
        <f>Índice!$G$51*'Datos Vida'!AI90</f>
        <v>0</v>
      </c>
      <c r="AJ34" s="46">
        <f>Índice!$G$51*'Datos Vida'!AJ90</f>
        <v>0</v>
      </c>
      <c r="AK34" s="46">
        <f>Índice!$G$51*'Datos Vida'!AK90</f>
        <v>0</v>
      </c>
      <c r="AL34" s="46">
        <f>Índice!$G$51*'Datos Vida'!AL90</f>
        <v>0</v>
      </c>
      <c r="AM34" s="46">
        <f>Índice!$G$51*'Datos Vida'!AM90</f>
        <v>0</v>
      </c>
      <c r="AN34" s="46">
        <f>Índice!$G$51*'Datos Vida'!AN90</f>
        <v>0</v>
      </c>
      <c r="AO34" s="46">
        <f>Índice!$G$51*'Datos Vida'!AO90</f>
        <v>0</v>
      </c>
      <c r="AP34" s="46">
        <f>Índice!$G$51*'Datos Vida'!AP90</f>
        <v>0</v>
      </c>
      <c r="AQ34" s="46">
        <f>Índice!$G$51*'Datos Vida'!AQ90</f>
        <v>16818.930710431971</v>
      </c>
    </row>
    <row r="35" spans="2:43">
      <c r="B35" s="60" t="str">
        <f>'Datos Generales'!B91</f>
        <v xml:space="preserve">5.21.40.00  Otros Pasivos </v>
      </c>
      <c r="C35" s="43">
        <f>Índice!$G$51*'Datos Vida'!C91</f>
        <v>112933.45754873745</v>
      </c>
      <c r="D35" s="43">
        <f>Índice!$G$51*'Datos Vida'!D91</f>
        <v>534959.4031296625</v>
      </c>
      <c r="E35" s="43">
        <f>Índice!$G$51*'Datos Vida'!E91</f>
        <v>424983.02939450293</v>
      </c>
      <c r="F35" s="43">
        <f>Índice!$G$51*'Datos Vida'!F91</f>
        <v>512692.73127753299</v>
      </c>
      <c r="G35" s="43">
        <f>Índice!$G$51*'Datos Vida'!G91</f>
        <v>1871537.4661471774</v>
      </c>
      <c r="H35" s="43">
        <f>Índice!$G$51*'Datos Vida'!H91</f>
        <v>100746.39728187468</v>
      </c>
      <c r="I35" s="43">
        <f>Índice!$G$51*'Datos Vida'!I91</f>
        <v>888361.08145183523</v>
      </c>
      <c r="J35" s="43">
        <f>Índice!$G$51*'Datos Vida'!J91</f>
        <v>638050.70498723665</v>
      </c>
      <c r="K35" s="43">
        <f>Índice!$G$51*'Datos Vida'!K91</f>
        <v>17828.504960366565</v>
      </c>
      <c r="L35" s="43">
        <f>Índice!$G$51*'Datos Vida'!L91</f>
        <v>191282.01434016164</v>
      </c>
      <c r="M35" s="43">
        <f>Índice!$G$51*'Datos Vida'!M91</f>
        <v>2577237.8660170697</v>
      </c>
      <c r="N35" s="43">
        <f>Índice!$G$51*'Datos Vida'!N91</f>
        <v>857578.48021156678</v>
      </c>
      <c r="O35" s="43">
        <f>Índice!$G$51*'Datos Vida'!O91</f>
        <v>690013.94771639281</v>
      </c>
      <c r="P35" s="43">
        <f>Índice!$G$51*'Datos Vida'!P91</f>
        <v>575127.80987264973</v>
      </c>
      <c r="Q35" s="43">
        <f>Índice!$G$51*'Datos Vida'!Q91</f>
        <v>699403.95167620084</v>
      </c>
      <c r="R35" s="43">
        <f>Índice!$G$51*'Datos Vida'!R91</f>
        <v>3167.0508623188916</v>
      </c>
      <c r="S35" s="43">
        <f>Índice!$G$51*'Datos Vida'!S91</f>
        <v>29093.274690463226</v>
      </c>
      <c r="T35" s="43">
        <f>Índice!$G$51*'Datos Vida'!T91</f>
        <v>33192.692386562107</v>
      </c>
      <c r="U35" s="43">
        <f>Índice!$G$51*'Datos Vida'!U91</f>
        <v>94040.93097913322</v>
      </c>
      <c r="V35" s="43">
        <f>Índice!$G$51*'Datos Vida'!V91</f>
        <v>1167.9665679071707</v>
      </c>
      <c r="W35" s="43">
        <f>Índice!$G$51*'Datos Vida'!W91</f>
        <v>28897.317230114339</v>
      </c>
      <c r="X35" s="43">
        <f>Índice!$G$51*'Datos Vida'!X91</f>
        <v>2058002.4801832824</v>
      </c>
      <c r="Y35" s="43">
        <f>Índice!$G$51*'Datos Vida'!Y91</f>
        <v>205376.1022054716</v>
      </c>
      <c r="Z35" s="43">
        <f>Índice!$G$51*'Datos Vida'!Z91</f>
        <v>359289.85970966122</v>
      </c>
      <c r="AA35" s="43">
        <f>Índice!$G$51*'Datos Vida'!AA91</f>
        <v>575646.38561458339</v>
      </c>
      <c r="AB35" s="43">
        <f>Índice!$G$51*'Datos Vida'!AB91</f>
        <v>1006250.0883885702</v>
      </c>
      <c r="AC35" s="43">
        <f>Índice!$G$51*'Datos Vida'!AC91</f>
        <v>418334.13177675166</v>
      </c>
      <c r="AD35" s="43">
        <f>Índice!$G$51*'Datos Vida'!AD91</f>
        <v>28047.019183855296</v>
      </c>
      <c r="AE35" s="43">
        <f>Índice!$G$51*'Datos Vida'!AE91</f>
        <v>1087913.083983284</v>
      </c>
      <c r="AF35" s="43">
        <f>Índice!$G$51*'Datos Vida'!AF91</f>
        <v>665932.79109891737</v>
      </c>
      <c r="AG35" s="43">
        <f>Índice!$G$51*'Datos Vida'!AG91</f>
        <v>508948.90079973976</v>
      </c>
      <c r="AH35" s="43">
        <f>Índice!$G$51*'Datos Vida'!AH91</f>
        <v>0</v>
      </c>
      <c r="AI35" s="43">
        <f>Índice!$G$51*'Datos Vida'!AI91</f>
        <v>0</v>
      </c>
      <c r="AJ35" s="43">
        <f>Índice!$G$51*'Datos Vida'!AJ91</f>
        <v>0</v>
      </c>
      <c r="AK35" s="43">
        <f>Índice!$G$51*'Datos Vida'!AK91</f>
        <v>0</v>
      </c>
      <c r="AL35" s="43">
        <f>Índice!$G$51*'Datos Vida'!AL91</f>
        <v>0</v>
      </c>
      <c r="AM35" s="43">
        <f>Índice!$G$51*'Datos Vida'!AM91</f>
        <v>0</v>
      </c>
      <c r="AN35" s="43">
        <f>Índice!$G$51*'Datos Vida'!AN91</f>
        <v>0</v>
      </c>
      <c r="AO35" s="43">
        <f>Índice!$G$51*'Datos Vida'!AO91</f>
        <v>0</v>
      </c>
      <c r="AP35" s="43">
        <f>Índice!$G$51*'Datos Vida'!AP91</f>
        <v>0</v>
      </c>
      <c r="AQ35" s="43">
        <f>Índice!$G$51*'Datos Vida'!AQ91</f>
        <v>17796036.921673585</v>
      </c>
    </row>
    <row r="36" spans="2:43">
      <c r="B36" s="61" t="str">
        <f>'Datos Generales'!B92</f>
        <v>5.21.41.00  Provisiones</v>
      </c>
      <c r="C36" s="46">
        <f>Índice!$G$51*'Datos Vida'!C92</f>
        <v>796.46940694804869</v>
      </c>
      <c r="D36" s="46">
        <f>Índice!$G$51*'Datos Vida'!D92</f>
        <v>2147.7538696516076</v>
      </c>
      <c r="E36" s="46">
        <f>Índice!$G$51*'Datos Vida'!E92</f>
        <v>167206.86814546637</v>
      </c>
      <c r="F36" s="46">
        <f>Índice!$G$51*'Datos Vida'!F92</f>
        <v>10940.958202812877</v>
      </c>
      <c r="G36" s="46">
        <f>Índice!$G$51*'Datos Vida'!G92</f>
        <v>642.27554606458727</v>
      </c>
      <c r="H36" s="46">
        <f>Índice!$G$51*'Datos Vida'!H92</f>
        <v>7750.4401750800798</v>
      </c>
      <c r="I36" s="46">
        <f>Índice!$G$51*'Datos Vida'!I92</f>
        <v>315.01686453921269</v>
      </c>
      <c r="J36" s="46">
        <f>Índice!$G$51*'Datos Vida'!J92</f>
        <v>0</v>
      </c>
      <c r="K36" s="46">
        <f>Índice!$G$51*'Datos Vida'!K92</f>
        <v>0</v>
      </c>
      <c r="L36" s="46">
        <f>Índice!$G$51*'Datos Vida'!L92</f>
        <v>0</v>
      </c>
      <c r="M36" s="46">
        <f>Índice!$G$51*'Datos Vida'!M92</f>
        <v>0</v>
      </c>
      <c r="N36" s="46">
        <f>Índice!$G$51*'Datos Vida'!N92</f>
        <v>24988.200125865322</v>
      </c>
      <c r="O36" s="46">
        <f>Índice!$G$51*'Datos Vida'!O92</f>
        <v>1555.6830315158286</v>
      </c>
      <c r="P36" s="46">
        <f>Índice!$G$51*'Datos Vida'!P92</f>
        <v>61494.712595724821</v>
      </c>
      <c r="Q36" s="46">
        <f>Índice!$G$51*'Datos Vida'!Q92</f>
        <v>37919.536348915644</v>
      </c>
      <c r="R36" s="46">
        <f>Índice!$G$51*'Datos Vida'!R92</f>
        <v>0</v>
      </c>
      <c r="S36" s="46">
        <f>Índice!$G$51*'Datos Vida'!S92</f>
        <v>823.07436660750523</v>
      </c>
      <c r="T36" s="46">
        <f>Índice!$G$51*'Datos Vida'!T92</f>
        <v>0</v>
      </c>
      <c r="U36" s="46">
        <f>Índice!$G$51*'Datos Vida'!U92</f>
        <v>0</v>
      </c>
      <c r="V36" s="46">
        <f>Índice!$G$51*'Datos Vida'!V92</f>
        <v>0</v>
      </c>
      <c r="W36" s="46">
        <f>Índice!$G$51*'Datos Vida'!W92</f>
        <v>12990.158816583109</v>
      </c>
      <c r="X36" s="46">
        <f>Índice!$G$51*'Datos Vida'!X92</f>
        <v>126620.02991069219</v>
      </c>
      <c r="Y36" s="46">
        <f>Índice!$G$51*'Datos Vida'!Y92</f>
        <v>151257.10644105187</v>
      </c>
      <c r="Z36" s="46">
        <f>Índice!$G$51*'Datos Vida'!Z92</f>
        <v>13318.875909518387</v>
      </c>
      <c r="AA36" s="46">
        <f>Índice!$G$51*'Datos Vida'!AA92</f>
        <v>20054.659491871786</v>
      </c>
      <c r="AB36" s="46">
        <f>Índice!$G$51*'Datos Vida'!AB92</f>
        <v>31874.907192001185</v>
      </c>
      <c r="AC36" s="46">
        <f>Índice!$G$51*'Datos Vida'!AC92</f>
        <v>0</v>
      </c>
      <c r="AD36" s="46">
        <f>Índice!$G$51*'Datos Vida'!AD92</f>
        <v>4141.7116269860908</v>
      </c>
      <c r="AE36" s="46">
        <f>Índice!$G$51*'Datos Vida'!AE92</f>
        <v>87364.411933164098</v>
      </c>
      <c r="AF36" s="46">
        <f>Índice!$G$51*'Datos Vida'!AF92</f>
        <v>141955.31427440053</v>
      </c>
      <c r="AG36" s="46">
        <f>Índice!$G$51*'Datos Vida'!AG92</f>
        <v>70094.169182794634</v>
      </c>
      <c r="AH36" s="46">
        <f>Índice!$G$51*'Datos Vida'!AH92</f>
        <v>0</v>
      </c>
      <c r="AI36" s="46">
        <f>Índice!$G$51*'Datos Vida'!AI92</f>
        <v>0</v>
      </c>
      <c r="AJ36" s="46">
        <f>Índice!$G$51*'Datos Vida'!AJ92</f>
        <v>0</v>
      </c>
      <c r="AK36" s="46">
        <f>Índice!$G$51*'Datos Vida'!AK92</f>
        <v>0</v>
      </c>
      <c r="AL36" s="46">
        <f>Índice!$G$51*'Datos Vida'!AL92</f>
        <v>0</v>
      </c>
      <c r="AM36" s="46">
        <f>Índice!$G$51*'Datos Vida'!AM92</f>
        <v>0</v>
      </c>
      <c r="AN36" s="46">
        <f>Índice!$G$51*'Datos Vida'!AN92</f>
        <v>0</v>
      </c>
      <c r="AO36" s="46">
        <f>Índice!$G$51*'Datos Vida'!AO92</f>
        <v>0</v>
      </c>
      <c r="AP36" s="46">
        <f>Índice!$G$51*'Datos Vida'!AP92</f>
        <v>0</v>
      </c>
      <c r="AQ36" s="46">
        <f>Índice!$G$51*'Datos Vida'!AQ92</f>
        <v>976252.33345825574</v>
      </c>
    </row>
    <row r="37" spans="2:43">
      <c r="B37" s="61" t="str">
        <f>'Datos Generales'!B93</f>
        <v>5.21.42.00  Otros Pasivos</v>
      </c>
      <c r="C37" s="46">
        <f>Índice!$G$51*'Datos Vida'!C93</f>
        <v>112136.98814178941</v>
      </c>
      <c r="D37" s="46">
        <f>Índice!$G$51*'Datos Vida'!D93</f>
        <v>532811.64926001092</v>
      </c>
      <c r="E37" s="46">
        <f>Índice!$G$51*'Datos Vida'!E93</f>
        <v>257776.16124903655</v>
      </c>
      <c r="F37" s="46">
        <f>Índice!$G$51*'Datos Vida'!F93</f>
        <v>501751.77307472011</v>
      </c>
      <c r="G37" s="46">
        <f>Índice!$G$51*'Datos Vida'!G93</f>
        <v>1870895.1906011128</v>
      </c>
      <c r="H37" s="46">
        <f>Índice!$G$51*'Datos Vida'!H93</f>
        <v>92995.957106794594</v>
      </c>
      <c r="I37" s="46">
        <f>Índice!$G$51*'Datos Vida'!I93</f>
        <v>888046.06458729599</v>
      </c>
      <c r="J37" s="46">
        <f>Índice!$G$51*'Datos Vida'!J93</f>
        <v>638050.70498723665</v>
      </c>
      <c r="K37" s="46">
        <f>Índice!$G$51*'Datos Vida'!K93</f>
        <v>17828.504960366565</v>
      </c>
      <c r="L37" s="46">
        <f>Índice!$G$51*'Datos Vida'!L93</f>
        <v>191282.01434016164</v>
      </c>
      <c r="M37" s="46">
        <f>Índice!$G$51*'Datos Vida'!M93</f>
        <v>2577237.8660170697</v>
      </c>
      <c r="N37" s="46">
        <f>Índice!$G$51*'Datos Vida'!N93</f>
        <v>832590.2800857015</v>
      </c>
      <c r="O37" s="46">
        <f>Índice!$G$51*'Datos Vida'!O93</f>
        <v>688458.26468487701</v>
      </c>
      <c r="P37" s="46">
        <f>Índice!$G$51*'Datos Vida'!P93</f>
        <v>513633.09727692488</v>
      </c>
      <c r="Q37" s="46">
        <f>Índice!$G$51*'Datos Vida'!Q93</f>
        <v>661484.41532728518</v>
      </c>
      <c r="R37" s="46">
        <f>Índice!$G$51*'Datos Vida'!R93</f>
        <v>3167.0508623188916</v>
      </c>
      <c r="S37" s="46">
        <f>Índice!$G$51*'Datos Vida'!S93</f>
        <v>28270.200323855719</v>
      </c>
      <c r="T37" s="46">
        <f>Índice!$G$51*'Datos Vida'!T93</f>
        <v>33192.692386562107</v>
      </c>
      <c r="U37" s="46">
        <f>Índice!$G$51*'Datos Vida'!U93</f>
        <v>94040.93097913322</v>
      </c>
      <c r="V37" s="46">
        <f>Índice!$G$51*'Datos Vida'!V93</f>
        <v>1167.9665679071707</v>
      </c>
      <c r="W37" s="46">
        <f>Índice!$G$51*'Datos Vida'!W93</f>
        <v>15907.158413531228</v>
      </c>
      <c r="X37" s="46">
        <f>Índice!$G$51*'Datos Vida'!X93</f>
        <v>1931382.4502725902</v>
      </c>
      <c r="Y37" s="46">
        <f>Índice!$G$51*'Datos Vida'!Y93</f>
        <v>54118.995764419706</v>
      </c>
      <c r="Z37" s="46">
        <f>Índice!$G$51*'Datos Vida'!Z93</f>
        <v>345970.98380014283</v>
      </c>
      <c r="AA37" s="46">
        <f>Índice!$G$51*'Datos Vida'!AA93</f>
        <v>555591.72612271155</v>
      </c>
      <c r="AB37" s="46">
        <f>Índice!$G$51*'Datos Vida'!AB93</f>
        <v>974375.18119656912</v>
      </c>
      <c r="AC37" s="46">
        <f>Índice!$G$51*'Datos Vida'!AC93</f>
        <v>418334.13177675166</v>
      </c>
      <c r="AD37" s="46">
        <f>Índice!$G$51*'Datos Vida'!AD93</f>
        <v>23905.307556869204</v>
      </c>
      <c r="AE37" s="46">
        <f>Índice!$G$51*'Datos Vida'!AE93</f>
        <v>1000548.6720501198</v>
      </c>
      <c r="AF37" s="46">
        <f>Índice!$G$51*'Datos Vida'!AF93</f>
        <v>523977.47682451684</v>
      </c>
      <c r="AG37" s="46">
        <f>Índice!$G$51*'Datos Vida'!AG93</f>
        <v>438854.73161694512</v>
      </c>
      <c r="AH37" s="46">
        <f>Índice!$G$51*'Datos Vida'!AH93</f>
        <v>0</v>
      </c>
      <c r="AI37" s="46">
        <f>Índice!$G$51*'Datos Vida'!AI93</f>
        <v>0</v>
      </c>
      <c r="AJ37" s="46">
        <f>Índice!$G$51*'Datos Vida'!AJ93</f>
        <v>0</v>
      </c>
      <c r="AK37" s="46">
        <f>Índice!$G$51*'Datos Vida'!AK93</f>
        <v>0</v>
      </c>
      <c r="AL37" s="46">
        <f>Índice!$G$51*'Datos Vida'!AL93</f>
        <v>0</v>
      </c>
      <c r="AM37" s="46">
        <f>Índice!$G$51*'Datos Vida'!AM93</f>
        <v>0</v>
      </c>
      <c r="AN37" s="46">
        <f>Índice!$G$51*'Datos Vida'!AN93</f>
        <v>0</v>
      </c>
      <c r="AO37" s="46">
        <f>Índice!$G$51*'Datos Vida'!AO93</f>
        <v>0</v>
      </c>
      <c r="AP37" s="46">
        <f>Índice!$G$51*'Datos Vida'!AP93</f>
        <v>0</v>
      </c>
      <c r="AQ37" s="46">
        <f>Índice!$G$51*'Datos Vida'!AQ93</f>
        <v>16819784.588215329</v>
      </c>
    </row>
    <row r="38" spans="2:43">
      <c r="B38" s="62" t="str">
        <f>'Datos Generales'!B94</f>
        <v>5.21.42.10  Impuestos Por Pagar</v>
      </c>
      <c r="C38" s="46">
        <f>Índice!$G$51*'Datos Vida'!C94</f>
        <v>3414.8040248619368</v>
      </c>
      <c r="D38" s="46">
        <f>Índice!$G$51*'Datos Vida'!D94</f>
        <v>123546.05221289623</v>
      </c>
      <c r="E38" s="46">
        <f>Índice!$G$51*'Datos Vida'!E94</f>
        <v>156286.06253668125</v>
      </c>
      <c r="F38" s="46">
        <f>Índice!$G$51*'Datos Vida'!F94</f>
        <v>36772.871426450103</v>
      </c>
      <c r="G38" s="46">
        <f>Índice!$G$51*'Datos Vida'!G94</f>
        <v>188780.2200521846</v>
      </c>
      <c r="H38" s="46">
        <f>Índice!$G$51*'Datos Vida'!H94</f>
        <v>70336.486448264404</v>
      </c>
      <c r="I38" s="46">
        <f>Índice!$G$51*'Datos Vida'!I94</f>
        <v>43801.176982202072</v>
      </c>
      <c r="J38" s="46">
        <f>Índice!$G$51*'Datos Vida'!J94</f>
        <v>135308.89153661762</v>
      </c>
      <c r="K38" s="46">
        <f>Índice!$G$51*'Datos Vida'!K94</f>
        <v>5989.1211347678209</v>
      </c>
      <c r="L38" s="46">
        <f>Índice!$G$51*'Datos Vida'!L94</f>
        <v>126674.25629856951</v>
      </c>
      <c r="M38" s="46">
        <f>Índice!$G$51*'Datos Vida'!M94</f>
        <v>130663.14408751176</v>
      </c>
      <c r="N38" s="46">
        <f>Índice!$G$51*'Datos Vida'!N94</f>
        <v>771754.90203010861</v>
      </c>
      <c r="O38" s="46">
        <f>Índice!$G$51*'Datos Vida'!O94</f>
        <v>165846.34707716675</v>
      </c>
      <c r="P38" s="46">
        <f>Índice!$G$51*'Datos Vida'!P94</f>
        <v>28376.752745348993</v>
      </c>
      <c r="Q38" s="46">
        <f>Índice!$G$51*'Datos Vida'!Q94</f>
        <v>142667.28420814447</v>
      </c>
      <c r="R38" s="46">
        <f>Índice!$G$51*'Datos Vida'!R94</f>
        <v>307.90158463028826</v>
      </c>
      <c r="S38" s="46">
        <f>Índice!$G$51*'Datos Vida'!S94</f>
        <v>3103.764645986098</v>
      </c>
      <c r="T38" s="46">
        <f>Índice!$G$51*'Datos Vida'!T94</f>
        <v>937.62595371267344</v>
      </c>
      <c r="U38" s="46">
        <f>Índice!$G$51*'Datos Vida'!U94</f>
        <v>369.72938955317807</v>
      </c>
      <c r="V38" s="46">
        <f>Índice!$G$51*'Datos Vida'!V94</f>
        <v>155.60807800821658</v>
      </c>
      <c r="W38" s="46">
        <f>Índice!$G$51*'Datos Vida'!W94</f>
        <v>1002.4147757405194</v>
      </c>
      <c r="X38" s="46">
        <f>Índice!$G$51*'Datos Vida'!X94</f>
        <v>164674.75657787739</v>
      </c>
      <c r="Y38" s="46">
        <f>Índice!$G$51*'Datos Vida'!Y94</f>
        <v>1790.3546856548885</v>
      </c>
      <c r="Z38" s="46">
        <f>Índice!$G$51*'Datos Vida'!Z94</f>
        <v>36699.287941677685</v>
      </c>
      <c r="AA38" s="46">
        <f>Índice!$G$51*'Datos Vida'!AA94</f>
        <v>205009.81997016</v>
      </c>
      <c r="AB38" s="46">
        <f>Índice!$G$51*'Datos Vida'!AB94</f>
        <v>9317.9230807305848</v>
      </c>
      <c r="AC38" s="46">
        <f>Índice!$G$51*'Datos Vida'!AC94</f>
        <v>160448.14772912086</v>
      </c>
      <c r="AD38" s="46">
        <f>Índice!$G$51*'Datos Vida'!AD94</f>
        <v>19941.433733321075</v>
      </c>
      <c r="AE38" s="46">
        <f>Índice!$G$51*'Datos Vida'!AE94</f>
        <v>612004.89142348024</v>
      </c>
      <c r="AF38" s="46">
        <f>Índice!$G$51*'Datos Vida'!AF94</f>
        <v>158366.72948147729</v>
      </c>
      <c r="AG38" s="46">
        <f>Índice!$G$51*'Datos Vida'!AG94</f>
        <v>41017.732514973024</v>
      </c>
      <c r="AH38" s="46">
        <f>Índice!$G$51*'Datos Vida'!AH94</f>
        <v>0</v>
      </c>
      <c r="AI38" s="46">
        <f>Índice!$G$51*'Datos Vida'!AI94</f>
        <v>0</v>
      </c>
      <c r="AJ38" s="46">
        <f>Índice!$G$51*'Datos Vida'!AJ94</f>
        <v>0</v>
      </c>
      <c r="AK38" s="46">
        <f>Índice!$G$51*'Datos Vida'!AK94</f>
        <v>0</v>
      </c>
      <c r="AL38" s="46">
        <f>Índice!$G$51*'Datos Vida'!AL94</f>
        <v>0</v>
      </c>
      <c r="AM38" s="46">
        <f>Índice!$G$51*'Datos Vida'!AM94</f>
        <v>0</v>
      </c>
      <c r="AN38" s="46">
        <f>Índice!$G$51*'Datos Vida'!AN94</f>
        <v>0</v>
      </c>
      <c r="AO38" s="46">
        <f>Índice!$G$51*'Datos Vida'!AO94</f>
        <v>0</v>
      </c>
      <c r="AP38" s="46">
        <f>Índice!$G$51*'Datos Vida'!AP94</f>
        <v>0</v>
      </c>
      <c r="AQ38" s="46">
        <f>Índice!$G$51*'Datos Vida'!AQ94</f>
        <v>3545366.4943678803</v>
      </c>
    </row>
    <row r="39" spans="2:43">
      <c r="B39" s="63" t="str">
        <f>'Datos Generales'!B95</f>
        <v>5.21.42.11  Cuenta Por Pagar Por Impuesto</v>
      </c>
      <c r="C39" s="46">
        <f>Índice!$G$51*'Datos Vida'!C95</f>
        <v>3414.8040248619368</v>
      </c>
      <c r="D39" s="46">
        <f>Índice!$G$51*'Datos Vida'!D95</f>
        <v>122734.64513756796</v>
      </c>
      <c r="E39" s="46">
        <f>Índice!$G$51*'Datos Vida'!E95</f>
        <v>156286.06253668125</v>
      </c>
      <c r="F39" s="46">
        <f>Índice!$G$51*'Datos Vida'!F95</f>
        <v>19945.411218984449</v>
      </c>
      <c r="G39" s="46">
        <f>Índice!$G$51*'Datos Vida'!G95</f>
        <v>57018.18506445294</v>
      </c>
      <c r="H39" s="46">
        <f>Índice!$G$51*'Datos Vida'!H95</f>
        <v>70255.876072153347</v>
      </c>
      <c r="I39" s="46">
        <f>Índice!$G$51*'Datos Vida'!I95</f>
        <v>42648.324859815722</v>
      </c>
      <c r="J39" s="46">
        <f>Índice!$G$51*'Datos Vida'!J95</f>
        <v>115256.44175900325</v>
      </c>
      <c r="K39" s="46">
        <f>Índice!$G$51*'Datos Vida'!K95</f>
        <v>5989.1211347678209</v>
      </c>
      <c r="L39" s="46">
        <f>Índice!$G$51*'Datos Vida'!L95</f>
        <v>126674.25629856951</v>
      </c>
      <c r="M39" s="46">
        <f>Índice!$G$51*'Datos Vida'!M95</f>
        <v>12723.402111426167</v>
      </c>
      <c r="N39" s="46">
        <f>Índice!$G$51*'Datos Vida'!N95</f>
        <v>6797.0810558545054</v>
      </c>
      <c r="O39" s="46">
        <f>Índice!$G$51*'Datos Vida'!O95</f>
        <v>19753.121884302895</v>
      </c>
      <c r="P39" s="46">
        <f>Índice!$G$51*'Datos Vida'!P95</f>
        <v>28376.752745348993</v>
      </c>
      <c r="Q39" s="46">
        <f>Índice!$G$51*'Datos Vida'!Q95</f>
        <v>43434.762164035041</v>
      </c>
      <c r="R39" s="46">
        <f>Índice!$G$51*'Datos Vida'!R95</f>
        <v>307.90158463028826</v>
      </c>
      <c r="S39" s="46">
        <f>Índice!$G$51*'Datos Vida'!S95</f>
        <v>2197.605023299227</v>
      </c>
      <c r="T39" s="46">
        <f>Índice!$G$51*'Datos Vida'!T95</f>
        <v>937.62595371267344</v>
      </c>
      <c r="U39" s="46">
        <f>Índice!$G$51*'Datos Vida'!U95</f>
        <v>369.72938955317807</v>
      </c>
      <c r="V39" s="46">
        <f>Índice!$G$51*'Datos Vida'!V95</f>
        <v>155.60807800821658</v>
      </c>
      <c r="W39" s="46">
        <f>Índice!$G$51*'Datos Vida'!W95</f>
        <v>854.27553192241601</v>
      </c>
      <c r="X39" s="46">
        <f>Índice!$G$51*'Datos Vida'!X95</f>
        <v>56166.914743920628</v>
      </c>
      <c r="Y39" s="46">
        <f>Índice!$G$51*'Datos Vida'!Y95</f>
        <v>1790.3546856548885</v>
      </c>
      <c r="Z39" s="46">
        <f>Índice!$G$51*'Datos Vida'!Z95</f>
        <v>36699.287941677685</v>
      </c>
      <c r="AA39" s="46">
        <f>Índice!$G$51*'Datos Vida'!AA95</f>
        <v>95742.10159735824</v>
      </c>
      <c r="AB39" s="46">
        <f>Índice!$G$51*'Datos Vida'!AB95</f>
        <v>9317.9230807305848</v>
      </c>
      <c r="AC39" s="46">
        <f>Índice!$G$51*'Datos Vida'!AC95</f>
        <v>29672.617574476208</v>
      </c>
      <c r="AD39" s="46">
        <f>Índice!$G$51*'Datos Vida'!AD95</f>
        <v>19725.588844655318</v>
      </c>
      <c r="AE39" s="46">
        <f>Índice!$G$51*'Datos Vida'!AE95</f>
        <v>25112.032512851696</v>
      </c>
      <c r="AF39" s="46">
        <f>Índice!$G$51*'Datos Vida'!AF95</f>
        <v>157311.41414641388</v>
      </c>
      <c r="AG39" s="46">
        <f>Índice!$G$51*'Datos Vida'!AG95</f>
        <v>40587.456954766261</v>
      </c>
      <c r="AH39" s="46">
        <f>Índice!$G$51*'Datos Vida'!AH95</f>
        <v>0</v>
      </c>
      <c r="AI39" s="46">
        <f>Índice!$G$51*'Datos Vida'!AI95</f>
        <v>0</v>
      </c>
      <c r="AJ39" s="46">
        <f>Índice!$G$51*'Datos Vida'!AJ95</f>
        <v>0</v>
      </c>
      <c r="AK39" s="46">
        <f>Índice!$G$51*'Datos Vida'!AK95</f>
        <v>0</v>
      </c>
      <c r="AL39" s="46">
        <f>Índice!$G$51*'Datos Vida'!AL95</f>
        <v>0</v>
      </c>
      <c r="AM39" s="46">
        <f>Índice!$G$51*'Datos Vida'!AM95</f>
        <v>0</v>
      </c>
      <c r="AN39" s="46">
        <f>Índice!$G$51*'Datos Vida'!AN95</f>
        <v>0</v>
      </c>
      <c r="AO39" s="46">
        <f>Índice!$G$51*'Datos Vida'!AO95</f>
        <v>0</v>
      </c>
      <c r="AP39" s="46">
        <f>Índice!$G$51*'Datos Vida'!AP95</f>
        <v>0</v>
      </c>
      <c r="AQ39" s="46">
        <f>Índice!$G$51*'Datos Vida'!AQ95</f>
        <v>1308256.6857114572</v>
      </c>
    </row>
    <row r="40" spans="2:43">
      <c r="B40" s="63" t="str">
        <f>'Datos Generales'!B96</f>
        <v>5.21.42.12  Pasivo Por Impuesto Diferido</v>
      </c>
      <c r="C40" s="46">
        <f>Índice!$G$51*'Datos Vida'!C96</f>
        <v>0</v>
      </c>
      <c r="D40" s="46">
        <f>Índice!$G$51*'Datos Vida'!D96</f>
        <v>811.40707532827514</v>
      </c>
      <c r="E40" s="46">
        <f>Índice!$G$51*'Datos Vida'!E96</f>
        <v>0</v>
      </c>
      <c r="F40" s="46">
        <f>Índice!$G$51*'Datos Vida'!F96</f>
        <v>16827.46020746565</v>
      </c>
      <c r="G40" s="46">
        <f>Índice!$G$51*'Datos Vida'!G96</f>
        <v>131762.03498773166</v>
      </c>
      <c r="H40" s="46">
        <f>Índice!$G$51*'Datos Vida'!H96</f>
        <v>80.610376111044332</v>
      </c>
      <c r="I40" s="46">
        <f>Índice!$G$51*'Datos Vida'!I96</f>
        <v>1152.8521223863499</v>
      </c>
      <c r="J40" s="46">
        <f>Índice!$G$51*'Datos Vida'!J96</f>
        <v>20052.493971899505</v>
      </c>
      <c r="K40" s="46">
        <f>Índice!$G$51*'Datos Vida'!K96</f>
        <v>0</v>
      </c>
      <c r="L40" s="46">
        <f>Índice!$G$51*'Datos Vida'!L96</f>
        <v>0</v>
      </c>
      <c r="M40" s="46">
        <f>Índice!$G$51*'Datos Vida'!M96</f>
        <v>117939.74197608558</v>
      </c>
      <c r="N40" s="46">
        <f>Índice!$G$51*'Datos Vida'!N96</f>
        <v>764957.82097425417</v>
      </c>
      <c r="O40" s="46">
        <f>Índice!$G$51*'Datos Vida'!O96</f>
        <v>146093.22519286384</v>
      </c>
      <c r="P40" s="46">
        <f>Índice!$G$51*'Datos Vida'!P96</f>
        <v>0</v>
      </c>
      <c r="Q40" s="46">
        <f>Índice!$G$51*'Datos Vida'!Q96</f>
        <v>99232.522044109428</v>
      </c>
      <c r="R40" s="46">
        <f>Índice!$G$51*'Datos Vida'!R96</f>
        <v>0</v>
      </c>
      <c r="S40" s="46">
        <f>Índice!$G$51*'Datos Vida'!S96</f>
        <v>906.1596226868711</v>
      </c>
      <c r="T40" s="46">
        <f>Índice!$G$51*'Datos Vida'!T96</f>
        <v>0</v>
      </c>
      <c r="U40" s="46">
        <f>Índice!$G$51*'Datos Vida'!U96</f>
        <v>0</v>
      </c>
      <c r="V40" s="46">
        <f>Índice!$G$51*'Datos Vida'!V96</f>
        <v>0</v>
      </c>
      <c r="W40" s="46">
        <f>Índice!$G$51*'Datos Vida'!W96</f>
        <v>148.13924381810338</v>
      </c>
      <c r="X40" s="46">
        <f>Índice!$G$51*'Datos Vida'!X96</f>
        <v>108507.84183395676</v>
      </c>
      <c r="Y40" s="46">
        <f>Índice!$G$51*'Datos Vida'!Y96</f>
        <v>0</v>
      </c>
      <c r="Z40" s="46">
        <f>Índice!$G$51*'Datos Vida'!Z96</f>
        <v>0</v>
      </c>
      <c r="AA40" s="46">
        <f>Índice!$G$51*'Datos Vida'!AA96</f>
        <v>109267.67417851662</v>
      </c>
      <c r="AB40" s="46">
        <f>Índice!$G$51*'Datos Vida'!AB96</f>
        <v>0</v>
      </c>
      <c r="AC40" s="46">
        <f>Índice!$G$51*'Datos Vida'!AC96</f>
        <v>130775.53015464464</v>
      </c>
      <c r="AD40" s="46">
        <f>Índice!$G$51*'Datos Vida'!AD96</f>
        <v>215.84488866575686</v>
      </c>
      <c r="AE40" s="46">
        <f>Índice!$G$51*'Datos Vida'!AE96</f>
        <v>586892.85891062848</v>
      </c>
      <c r="AF40" s="46">
        <f>Índice!$G$51*'Datos Vida'!AF96</f>
        <v>1055.3153350633922</v>
      </c>
      <c r="AG40" s="46">
        <f>Índice!$G$51*'Datos Vida'!AG96</f>
        <v>430.27556020675854</v>
      </c>
      <c r="AH40" s="46">
        <f>Índice!$G$51*'Datos Vida'!AH96</f>
        <v>0</v>
      </c>
      <c r="AI40" s="46">
        <f>Índice!$G$51*'Datos Vida'!AI96</f>
        <v>0</v>
      </c>
      <c r="AJ40" s="46">
        <f>Índice!$G$51*'Datos Vida'!AJ96</f>
        <v>0</v>
      </c>
      <c r="AK40" s="46">
        <f>Índice!$G$51*'Datos Vida'!AK96</f>
        <v>0</v>
      </c>
      <c r="AL40" s="46">
        <f>Índice!$G$51*'Datos Vida'!AL96</f>
        <v>0</v>
      </c>
      <c r="AM40" s="46">
        <f>Índice!$G$51*'Datos Vida'!AM96</f>
        <v>0</v>
      </c>
      <c r="AN40" s="46">
        <f>Índice!$G$51*'Datos Vida'!AN96</f>
        <v>0</v>
      </c>
      <c r="AO40" s="46">
        <f>Índice!$G$51*'Datos Vida'!AO96</f>
        <v>0</v>
      </c>
      <c r="AP40" s="46">
        <f>Índice!$G$51*'Datos Vida'!AP96</f>
        <v>0</v>
      </c>
      <c r="AQ40" s="46">
        <f>Índice!$G$51*'Datos Vida'!AQ96</f>
        <v>2237109.8086564229</v>
      </c>
    </row>
    <row r="41" spans="2:43">
      <c r="B41" s="62" t="str">
        <f>'Datos Generales'!B97</f>
        <v>5.21.42.20  Deudas Con Relacionados</v>
      </c>
      <c r="C41" s="46">
        <f>Índice!$G$51*'Datos Vida'!C97</f>
        <v>203.51468310929775</v>
      </c>
      <c r="D41" s="46">
        <f>Índice!$G$51*'Datos Vida'!D97</f>
        <v>0</v>
      </c>
      <c r="E41" s="46">
        <f>Índice!$G$51*'Datos Vida'!E97</f>
        <v>84707.451510030325</v>
      </c>
      <c r="F41" s="46">
        <f>Índice!$G$51*'Datos Vida'!F97</f>
        <v>61121.005720508263</v>
      </c>
      <c r="G41" s="46">
        <f>Índice!$G$51*'Datos Vida'!G97</f>
        <v>43119.612716640382</v>
      </c>
      <c r="H41" s="46">
        <f>Índice!$G$51*'Datos Vida'!H97</f>
        <v>3314.0852490082802</v>
      </c>
      <c r="I41" s="46">
        <f>Índice!$G$51*'Datos Vida'!I97</f>
        <v>27415.924791933303</v>
      </c>
      <c r="J41" s="46">
        <f>Índice!$G$51*'Datos Vida'!J97</f>
        <v>15658.212005289171</v>
      </c>
      <c r="K41" s="46">
        <f>Índice!$G$51*'Datos Vida'!K97</f>
        <v>2816.2808210944627</v>
      </c>
      <c r="L41" s="46">
        <f>Índice!$G$51*'Datos Vida'!L97</f>
        <v>0</v>
      </c>
      <c r="M41" s="46">
        <f>Índice!$G$51*'Datos Vida'!M97</f>
        <v>12549.365016510985</v>
      </c>
      <c r="N41" s="46">
        <f>Índice!$G$51*'Datos Vida'!N97</f>
        <v>5.3917027881290611</v>
      </c>
      <c r="O41" s="46">
        <f>Índice!$G$51*'Datos Vida'!O97</f>
        <v>58853.706309529698</v>
      </c>
      <c r="P41" s="46">
        <f>Índice!$G$51*'Datos Vida'!P97</f>
        <v>8697.7888715254448</v>
      </c>
      <c r="Q41" s="46">
        <f>Índice!$G$51*'Datos Vida'!Q97</f>
        <v>24221.296695681685</v>
      </c>
      <c r="R41" s="46">
        <f>Índice!$G$51*'Datos Vida'!R97</f>
        <v>0</v>
      </c>
      <c r="S41" s="46">
        <f>Índice!$G$51*'Datos Vida'!S97</f>
        <v>30.980193889167804</v>
      </c>
      <c r="T41" s="46">
        <f>Índice!$G$51*'Datos Vida'!T97</f>
        <v>0</v>
      </c>
      <c r="U41" s="46">
        <f>Índice!$G$51*'Datos Vida'!U97</f>
        <v>0</v>
      </c>
      <c r="V41" s="46">
        <f>Índice!$G$51*'Datos Vida'!V97</f>
        <v>0</v>
      </c>
      <c r="W41" s="46">
        <f>Índice!$G$51*'Datos Vida'!W97</f>
        <v>0</v>
      </c>
      <c r="X41" s="46">
        <f>Índice!$G$51*'Datos Vida'!X97</f>
        <v>341878.01846967562</v>
      </c>
      <c r="Y41" s="46">
        <f>Índice!$G$51*'Datos Vida'!Y97</f>
        <v>0</v>
      </c>
      <c r="Z41" s="46">
        <f>Índice!$G$51*'Datos Vida'!Z97</f>
        <v>0</v>
      </c>
      <c r="AA41" s="46">
        <f>Índice!$G$51*'Datos Vida'!AA97</f>
        <v>89231.134343555765</v>
      </c>
      <c r="AB41" s="46">
        <f>Índice!$G$51*'Datos Vida'!AB97</f>
        <v>2624.6985949752866</v>
      </c>
      <c r="AC41" s="46">
        <f>Índice!$G$51*'Datos Vida'!AC97</f>
        <v>1506.6715692860323</v>
      </c>
      <c r="AD41" s="46">
        <f>Índice!$G$51*'Datos Vida'!AD97</f>
        <v>3169.6583251426591</v>
      </c>
      <c r="AE41" s="46">
        <f>Índice!$G$51*'Datos Vida'!AE97</f>
        <v>151065.65679778816</v>
      </c>
      <c r="AF41" s="46">
        <f>Índice!$G$51*'Datos Vida'!AF97</f>
        <v>265.16571089159316</v>
      </c>
      <c r="AG41" s="46">
        <f>Índice!$G$51*'Datos Vida'!AG97</f>
        <v>193792.33812517236</v>
      </c>
      <c r="AH41" s="46">
        <f>Índice!$G$51*'Datos Vida'!AH97</f>
        <v>0</v>
      </c>
      <c r="AI41" s="46">
        <f>Índice!$G$51*'Datos Vida'!AI97</f>
        <v>0</v>
      </c>
      <c r="AJ41" s="46">
        <f>Índice!$G$51*'Datos Vida'!AJ97</f>
        <v>0</v>
      </c>
      <c r="AK41" s="46">
        <f>Índice!$G$51*'Datos Vida'!AK97</f>
        <v>0</v>
      </c>
      <c r="AL41" s="46">
        <f>Índice!$G$51*'Datos Vida'!AL97</f>
        <v>0</v>
      </c>
      <c r="AM41" s="46">
        <f>Índice!$G$51*'Datos Vida'!AM97</f>
        <v>0</v>
      </c>
      <c r="AN41" s="46">
        <f>Índice!$G$51*'Datos Vida'!AN97</f>
        <v>0</v>
      </c>
      <c r="AO41" s="46">
        <f>Índice!$G$51*'Datos Vida'!AO97</f>
        <v>0</v>
      </c>
      <c r="AP41" s="46">
        <f>Índice!$G$51*'Datos Vida'!AP97</f>
        <v>0</v>
      </c>
      <c r="AQ41" s="46">
        <f>Índice!$G$51*'Datos Vida'!AQ97</f>
        <v>1126247.958224026</v>
      </c>
    </row>
    <row r="42" spans="2:43">
      <c r="B42" s="62" t="str">
        <f>'Datos Generales'!B98</f>
        <v>5.21.42.30  Deudas Con Intermediarios</v>
      </c>
      <c r="C42" s="46">
        <f>Índice!$G$51*'Datos Vida'!C98</f>
        <v>58993.802193450756</v>
      </c>
      <c r="D42" s="46">
        <f>Índice!$G$51*'Datos Vida'!D98</f>
        <v>100048.21596509712</v>
      </c>
      <c r="E42" s="46">
        <f>Índice!$G$51*'Datos Vida'!E98</f>
        <v>5211.5668818633721</v>
      </c>
      <c r="F42" s="46">
        <f>Índice!$G$51*'Datos Vida'!F98</f>
        <v>91321.700808225083</v>
      </c>
      <c r="G42" s="46">
        <f>Índice!$G$51*'Datos Vida'!G98</f>
        <v>57903.750150260566</v>
      </c>
      <c r="H42" s="46">
        <f>Índice!$G$51*'Datos Vida'!H98</f>
        <v>334.32976714915037</v>
      </c>
      <c r="I42" s="46">
        <f>Índice!$G$51*'Datos Vida'!I98</f>
        <v>153892.63263588859</v>
      </c>
      <c r="J42" s="46">
        <f>Índice!$G$51*'Datos Vida'!J98</f>
        <v>36236.529581886709</v>
      </c>
      <c r="K42" s="46">
        <f>Índice!$G$51*'Datos Vida'!K98</f>
        <v>0</v>
      </c>
      <c r="L42" s="46">
        <f>Índice!$G$51*'Datos Vida'!L98</f>
        <v>0</v>
      </c>
      <c r="M42" s="46">
        <f>Índice!$G$51*'Datos Vida'!M98</f>
        <v>31672.674143161199</v>
      </c>
      <c r="N42" s="46">
        <f>Índice!$G$51*'Datos Vida'!N98</f>
        <v>0</v>
      </c>
      <c r="O42" s="46">
        <f>Índice!$G$51*'Datos Vida'!O98</f>
        <v>1281.7226578796642</v>
      </c>
      <c r="P42" s="46">
        <f>Índice!$G$51*'Datos Vida'!P98</f>
        <v>18998.062522539083</v>
      </c>
      <c r="Q42" s="46">
        <f>Índice!$G$51*'Datos Vida'!Q98</f>
        <v>2867.6345804371344</v>
      </c>
      <c r="R42" s="46">
        <f>Índice!$G$51*'Datos Vida'!R98</f>
        <v>0</v>
      </c>
      <c r="S42" s="46">
        <f>Índice!$G$51*'Datos Vida'!S98</f>
        <v>7053.8056582827157</v>
      </c>
      <c r="T42" s="46">
        <f>Índice!$G$51*'Datos Vida'!T98</f>
        <v>0</v>
      </c>
      <c r="U42" s="46">
        <f>Índice!$G$51*'Datos Vida'!U98</f>
        <v>0</v>
      </c>
      <c r="V42" s="46">
        <f>Índice!$G$51*'Datos Vida'!V98</f>
        <v>0</v>
      </c>
      <c r="W42" s="46">
        <f>Índice!$G$51*'Datos Vida'!W98</f>
        <v>5768.7242347317579</v>
      </c>
      <c r="X42" s="46">
        <f>Índice!$G$51*'Datos Vida'!X98</f>
        <v>330492.24478684209</v>
      </c>
      <c r="Y42" s="46">
        <f>Índice!$G$51*'Datos Vida'!Y98</f>
        <v>0</v>
      </c>
      <c r="Z42" s="46">
        <f>Índice!$G$51*'Datos Vida'!Z98</f>
        <v>29177.818357952496</v>
      </c>
      <c r="AA42" s="46">
        <f>Índice!$G$51*'Datos Vida'!AA98</f>
        <v>2239.6337884755444</v>
      </c>
      <c r="AB42" s="46">
        <f>Índice!$G$51*'Datos Vida'!AB98</f>
        <v>1737.7634863280559</v>
      </c>
      <c r="AC42" s="46">
        <f>Índice!$G$51*'Datos Vida'!AC98</f>
        <v>12088.507010981395</v>
      </c>
      <c r="AD42" s="46">
        <f>Índice!$G$51*'Datos Vida'!AD98</f>
        <v>0</v>
      </c>
      <c r="AE42" s="46">
        <f>Índice!$G$51*'Datos Vida'!AE98</f>
        <v>86597.994640117089</v>
      </c>
      <c r="AF42" s="46">
        <f>Índice!$G$51*'Datos Vida'!AF98</f>
        <v>42494.263581787709</v>
      </c>
      <c r="AG42" s="46">
        <f>Índice!$G$51*'Datos Vida'!AG98</f>
        <v>178239.04335282595</v>
      </c>
      <c r="AH42" s="46">
        <f>Índice!$G$51*'Datos Vida'!AH98</f>
        <v>0</v>
      </c>
      <c r="AI42" s="46">
        <f>Índice!$G$51*'Datos Vida'!AI98</f>
        <v>0</v>
      </c>
      <c r="AJ42" s="46">
        <f>Índice!$G$51*'Datos Vida'!AJ98</f>
        <v>0</v>
      </c>
      <c r="AK42" s="46">
        <f>Índice!$G$51*'Datos Vida'!AK98</f>
        <v>0</v>
      </c>
      <c r="AL42" s="46">
        <f>Índice!$G$51*'Datos Vida'!AL98</f>
        <v>0</v>
      </c>
      <c r="AM42" s="46">
        <f>Índice!$G$51*'Datos Vida'!AM98</f>
        <v>0</v>
      </c>
      <c r="AN42" s="46">
        <f>Índice!$G$51*'Datos Vida'!AN98</f>
        <v>0</v>
      </c>
      <c r="AO42" s="46">
        <f>Índice!$G$51*'Datos Vida'!AO98</f>
        <v>0</v>
      </c>
      <c r="AP42" s="46">
        <f>Índice!$G$51*'Datos Vida'!AP98</f>
        <v>0</v>
      </c>
      <c r="AQ42" s="46">
        <f>Índice!$G$51*'Datos Vida'!AQ98</f>
        <v>1254652.4207861633</v>
      </c>
    </row>
    <row r="43" spans="2:43">
      <c r="B43" s="62" t="str">
        <f>'Datos Generales'!B99</f>
        <v>5.21.42.40  Deudas Con El Personal</v>
      </c>
      <c r="C43" s="46">
        <f>Índice!$G$51*'Datos Vida'!C99</f>
        <v>62.225553489227195</v>
      </c>
      <c r="D43" s="46">
        <f>Índice!$G$51*'Datos Vida'!D99</f>
        <v>6012.0579687599438</v>
      </c>
      <c r="E43" s="46">
        <f>Índice!$G$51*'Datos Vida'!E99</f>
        <v>4035.0266226373733</v>
      </c>
      <c r="F43" s="46">
        <f>Índice!$G$51*'Datos Vida'!F99</f>
        <v>22424.843198676292</v>
      </c>
      <c r="G43" s="46">
        <f>Índice!$G$51*'Datos Vida'!G99</f>
        <v>10690.023051739134</v>
      </c>
      <c r="H43" s="46">
        <f>Índice!$G$51*'Datos Vida'!H99</f>
        <v>13247.413750433103</v>
      </c>
      <c r="I43" s="46">
        <f>Índice!$G$51*'Datos Vida'!I99</f>
        <v>36645.54769093699</v>
      </c>
      <c r="J43" s="46">
        <f>Índice!$G$51*'Datos Vida'!J99</f>
        <v>262010.06215484263</v>
      </c>
      <c r="K43" s="46">
        <f>Índice!$G$51*'Datos Vida'!K99</f>
        <v>0</v>
      </c>
      <c r="L43" s="46">
        <f>Índice!$G$51*'Datos Vida'!L99</f>
        <v>158.43651225772692</v>
      </c>
      <c r="M43" s="46">
        <f>Índice!$G$51*'Datos Vida'!M99</f>
        <v>228407.46777352726</v>
      </c>
      <c r="N43" s="46">
        <f>Índice!$G$51*'Datos Vida'!N99</f>
        <v>17965.551438612369</v>
      </c>
      <c r="O43" s="46">
        <f>Índice!$G$51*'Datos Vida'!O99</f>
        <v>60384.905707073201</v>
      </c>
      <c r="P43" s="46">
        <f>Índice!$G$51*'Datos Vida'!P99</f>
        <v>43413.46051859342</v>
      </c>
      <c r="Q43" s="46">
        <f>Índice!$G$51*'Datos Vida'!Q99</f>
        <v>25084.632056059567</v>
      </c>
      <c r="R43" s="46">
        <f>Índice!$G$51*'Datos Vida'!R99</f>
        <v>2859.1492776886034</v>
      </c>
      <c r="S43" s="46">
        <f>Índice!$G$51*'Datos Vida'!S99</f>
        <v>4272.5267110259438</v>
      </c>
      <c r="T43" s="46">
        <f>Índice!$G$51*'Datos Vida'!T99</f>
        <v>997.33243294843055</v>
      </c>
      <c r="U43" s="46">
        <f>Índice!$G$51*'Datos Vida'!U99</f>
        <v>11889.588533527552</v>
      </c>
      <c r="V43" s="46">
        <f>Índice!$G$51*'Datos Vida'!V99</f>
        <v>0</v>
      </c>
      <c r="W43" s="46">
        <f>Índice!$G$51*'Datos Vida'!W99</f>
        <v>897.71851422348868</v>
      </c>
      <c r="X43" s="46">
        <f>Índice!$G$51*'Datos Vida'!X99</f>
        <v>55984.259763401475</v>
      </c>
      <c r="Y43" s="46">
        <f>Índice!$G$51*'Datos Vida'!Y99</f>
        <v>39034.204608933607</v>
      </c>
      <c r="Z43" s="46">
        <f>Índice!$G$51*'Datos Vida'!Z99</f>
        <v>108780.03443618698</v>
      </c>
      <c r="AA43" s="46">
        <f>Índice!$G$51*'Datos Vida'!AA99</f>
        <v>44666.059142560152</v>
      </c>
      <c r="AB43" s="46">
        <f>Índice!$G$51*'Datos Vida'!AB99</f>
        <v>10629.963018222186</v>
      </c>
      <c r="AC43" s="46">
        <f>Índice!$G$51*'Datos Vida'!AC99</f>
        <v>2650.9941946387025</v>
      </c>
      <c r="AD43" s="46">
        <f>Índice!$G$51*'Datos Vida'!AD99</f>
        <v>337.37917282440372</v>
      </c>
      <c r="AE43" s="46">
        <f>Índice!$G$51*'Datos Vida'!AE99</f>
        <v>12169.338358518182</v>
      </c>
      <c r="AF43" s="46">
        <f>Índice!$G$51*'Datos Vida'!AF99</f>
        <v>2270.8349537904555</v>
      </c>
      <c r="AG43" s="46">
        <f>Índice!$G$51*'Datos Vida'!AG99</f>
        <v>17630.116814334502</v>
      </c>
      <c r="AH43" s="46">
        <f>Índice!$G$51*'Datos Vida'!AH99</f>
        <v>0</v>
      </c>
      <c r="AI43" s="46">
        <f>Índice!$G$51*'Datos Vida'!AI99</f>
        <v>0</v>
      </c>
      <c r="AJ43" s="46">
        <f>Índice!$G$51*'Datos Vida'!AJ99</f>
        <v>0</v>
      </c>
      <c r="AK43" s="46">
        <f>Índice!$G$51*'Datos Vida'!AK99</f>
        <v>0</v>
      </c>
      <c r="AL43" s="46">
        <f>Índice!$G$51*'Datos Vida'!AL99</f>
        <v>0</v>
      </c>
      <c r="AM43" s="46">
        <f>Índice!$G$51*'Datos Vida'!AM99</f>
        <v>0</v>
      </c>
      <c r="AN43" s="46">
        <f>Índice!$G$51*'Datos Vida'!AN99</f>
        <v>0</v>
      </c>
      <c r="AO43" s="46">
        <f>Índice!$G$51*'Datos Vida'!AO99</f>
        <v>0</v>
      </c>
      <c r="AP43" s="46">
        <f>Índice!$G$51*'Datos Vida'!AP99</f>
        <v>0</v>
      </c>
      <c r="AQ43" s="46">
        <f>Índice!$G$51*'Datos Vida'!AQ99</f>
        <v>1045611.1539304629</v>
      </c>
    </row>
    <row r="44" spans="2:43">
      <c r="B44" s="62" t="str">
        <f>'Datos Generales'!B100</f>
        <v>5.21.42.50  Ingresos Anticipados</v>
      </c>
      <c r="C44" s="46">
        <f>Índice!$G$51*'Datos Vida'!C100</f>
        <v>0</v>
      </c>
      <c r="D44" s="46">
        <f>Índice!$G$51*'Datos Vida'!D100</f>
        <v>0</v>
      </c>
      <c r="E44" s="46">
        <f>Índice!$G$51*'Datos Vida'!E100</f>
        <v>0</v>
      </c>
      <c r="F44" s="46">
        <f>Índice!$G$51*'Datos Vida'!F100</f>
        <v>0</v>
      </c>
      <c r="G44" s="46">
        <f>Índice!$G$51*'Datos Vida'!G100</f>
        <v>0</v>
      </c>
      <c r="H44" s="46">
        <f>Índice!$G$51*'Datos Vida'!H100</f>
        <v>0</v>
      </c>
      <c r="I44" s="46">
        <f>Índice!$G$51*'Datos Vida'!I100</f>
        <v>0</v>
      </c>
      <c r="J44" s="46">
        <f>Índice!$G$51*'Datos Vida'!J100</f>
        <v>0</v>
      </c>
      <c r="K44" s="46">
        <f>Índice!$G$51*'Datos Vida'!K100</f>
        <v>0</v>
      </c>
      <c r="L44" s="46">
        <f>Índice!$G$51*'Datos Vida'!L100</f>
        <v>0</v>
      </c>
      <c r="M44" s="46">
        <f>Índice!$G$51*'Datos Vida'!M100</f>
        <v>0</v>
      </c>
      <c r="N44" s="46">
        <f>Índice!$G$51*'Datos Vida'!N100</f>
        <v>0</v>
      </c>
      <c r="O44" s="46">
        <f>Índice!$G$51*'Datos Vida'!O100</f>
        <v>0</v>
      </c>
      <c r="P44" s="46">
        <f>Índice!$G$51*'Datos Vida'!P100</f>
        <v>0</v>
      </c>
      <c r="Q44" s="46">
        <f>Índice!$G$51*'Datos Vida'!Q100</f>
        <v>0</v>
      </c>
      <c r="R44" s="46">
        <f>Índice!$G$51*'Datos Vida'!R100</f>
        <v>0</v>
      </c>
      <c r="S44" s="46">
        <f>Índice!$G$51*'Datos Vida'!S100</f>
        <v>718.46649366077168</v>
      </c>
      <c r="T44" s="46">
        <f>Índice!$G$51*'Datos Vida'!T100</f>
        <v>31257.689805615853</v>
      </c>
      <c r="U44" s="46">
        <f>Índice!$G$51*'Datos Vida'!U100</f>
        <v>0</v>
      </c>
      <c r="V44" s="46">
        <f>Índice!$G$51*'Datos Vida'!V100</f>
        <v>0</v>
      </c>
      <c r="W44" s="46">
        <f>Índice!$G$51*'Datos Vida'!W100</f>
        <v>0</v>
      </c>
      <c r="X44" s="46">
        <f>Índice!$G$51*'Datos Vida'!X100</f>
        <v>20509.683851761762</v>
      </c>
      <c r="Y44" s="46">
        <f>Índice!$G$51*'Datos Vida'!Y100</f>
        <v>0</v>
      </c>
      <c r="Z44" s="46">
        <f>Índice!$G$51*'Datos Vida'!Z100</f>
        <v>0</v>
      </c>
      <c r="AA44" s="46">
        <f>Índice!$G$51*'Datos Vida'!AA100</f>
        <v>12358.931841805672</v>
      </c>
      <c r="AB44" s="46">
        <f>Índice!$G$51*'Datos Vida'!AB100</f>
        <v>0</v>
      </c>
      <c r="AC44" s="46">
        <f>Índice!$G$51*'Datos Vida'!AC100</f>
        <v>0</v>
      </c>
      <c r="AD44" s="46">
        <f>Índice!$G$51*'Datos Vida'!AD100</f>
        <v>0</v>
      </c>
      <c r="AE44" s="46">
        <f>Índice!$G$51*'Datos Vida'!AE100</f>
        <v>0</v>
      </c>
      <c r="AF44" s="46">
        <f>Índice!$G$51*'Datos Vida'!AF100</f>
        <v>0</v>
      </c>
      <c r="AG44" s="46">
        <f>Índice!$G$51*'Datos Vida'!AG100</f>
        <v>0</v>
      </c>
      <c r="AH44" s="46">
        <f>Índice!$G$51*'Datos Vida'!AH100</f>
        <v>0</v>
      </c>
      <c r="AI44" s="46">
        <f>Índice!$G$51*'Datos Vida'!AI100</f>
        <v>0</v>
      </c>
      <c r="AJ44" s="46">
        <f>Índice!$G$51*'Datos Vida'!AJ100</f>
        <v>0</v>
      </c>
      <c r="AK44" s="46">
        <f>Índice!$G$51*'Datos Vida'!AK100</f>
        <v>0</v>
      </c>
      <c r="AL44" s="46">
        <f>Índice!$G$51*'Datos Vida'!AL100</f>
        <v>0</v>
      </c>
      <c r="AM44" s="46">
        <f>Índice!$G$51*'Datos Vida'!AM100</f>
        <v>0</v>
      </c>
      <c r="AN44" s="46">
        <f>Índice!$G$51*'Datos Vida'!AN100</f>
        <v>0</v>
      </c>
      <c r="AO44" s="46">
        <f>Índice!$G$51*'Datos Vida'!AO100</f>
        <v>0</v>
      </c>
      <c r="AP44" s="46">
        <f>Índice!$G$51*'Datos Vida'!AP100</f>
        <v>0</v>
      </c>
      <c r="AQ44" s="46">
        <f>Índice!$G$51*'Datos Vida'!AQ100</f>
        <v>64844.771992844057</v>
      </c>
    </row>
    <row r="45" spans="2:43">
      <c r="B45" s="62" t="str">
        <f>'Datos Generales'!B101</f>
        <v>5.21.42.60  Otros Pasivos No Financieros</v>
      </c>
      <c r="C45" s="46">
        <f>Índice!$G$51*'Datos Vida'!C101</f>
        <v>49462.641686878182</v>
      </c>
      <c r="D45" s="46">
        <f>Índice!$G$51*'Datos Vida'!D101</f>
        <v>303205.32311325759</v>
      </c>
      <c r="E45" s="46">
        <f>Índice!$G$51*'Datos Vida'!E101</f>
        <v>7536.0095035390777</v>
      </c>
      <c r="F45" s="46">
        <f>Índice!$G$51*'Datos Vida'!F101</f>
        <v>290111.35192086041</v>
      </c>
      <c r="G45" s="46">
        <f>Índice!$G$51*'Datos Vida'!G101</f>
        <v>1570401.5846302882</v>
      </c>
      <c r="H45" s="46">
        <f>Índice!$G$51*'Datos Vida'!H101</f>
        <v>5763.6418919396692</v>
      </c>
      <c r="I45" s="46">
        <f>Índice!$G$51*'Datos Vida'!I101</f>
        <v>626290.78248633514</v>
      </c>
      <c r="J45" s="46">
        <f>Índice!$G$51*'Datos Vida'!J101</f>
        <v>188837.00970860056</v>
      </c>
      <c r="K45" s="46">
        <f>Índice!$G$51*'Datos Vida'!K101</f>
        <v>9023.1030045042808</v>
      </c>
      <c r="L45" s="46">
        <f>Índice!$G$51*'Datos Vida'!L101</f>
        <v>64449.321529334396</v>
      </c>
      <c r="M45" s="46">
        <f>Índice!$G$51*'Datos Vida'!M101</f>
        <v>2173945.2149963584</v>
      </c>
      <c r="N45" s="46">
        <f>Índice!$G$51*'Datos Vida'!N101</f>
        <v>42864.434914192374</v>
      </c>
      <c r="O45" s="46">
        <f>Índice!$G$51*'Datos Vida'!O101</f>
        <v>402091.58293322771</v>
      </c>
      <c r="P45" s="46">
        <f>Índice!$G$51*'Datos Vida'!P101</f>
        <v>414147.03261891799</v>
      </c>
      <c r="Q45" s="46">
        <f>Índice!$G$51*'Datos Vida'!Q101</f>
        <v>466643.56778696232</v>
      </c>
      <c r="R45" s="46">
        <f>Índice!$G$51*'Datos Vida'!R101</f>
        <v>0</v>
      </c>
      <c r="S45" s="46">
        <f>Índice!$G$51*'Datos Vida'!S101</f>
        <v>13090.656621011023</v>
      </c>
      <c r="T45" s="46">
        <f>Índice!$G$51*'Datos Vida'!T101</f>
        <v>0</v>
      </c>
      <c r="U45" s="46">
        <f>Índice!$G$51*'Datos Vida'!U101</f>
        <v>81781.613056052491</v>
      </c>
      <c r="V45" s="46">
        <f>Índice!$G$51*'Datos Vida'!V101</f>
        <v>1012.3584898989542</v>
      </c>
      <c r="W45" s="46">
        <f>Índice!$G$51*'Datos Vida'!W101</f>
        <v>8238.3008888354634</v>
      </c>
      <c r="X45" s="46">
        <f>Índice!$G$51*'Datos Vida'!X101</f>
        <v>1017843.4868230319</v>
      </c>
      <c r="Y45" s="46">
        <f>Índice!$G$51*'Datos Vida'!Y101</f>
        <v>13294.436469831213</v>
      </c>
      <c r="Z45" s="46">
        <f>Índice!$G$51*'Datos Vida'!Z101</f>
        <v>171313.84306432566</v>
      </c>
      <c r="AA45" s="46">
        <f>Índice!$G$51*'Datos Vida'!AA101</f>
        <v>202086.14703615446</v>
      </c>
      <c r="AB45" s="46">
        <f>Índice!$G$51*'Datos Vida'!AB101</f>
        <v>950064.83301631291</v>
      </c>
      <c r="AC45" s="46">
        <f>Índice!$G$51*'Datos Vida'!AC101</f>
        <v>241639.81127272468</v>
      </c>
      <c r="AD45" s="46">
        <f>Índice!$G$51*'Datos Vida'!AD101</f>
        <v>456.83632558106643</v>
      </c>
      <c r="AE45" s="46">
        <f>Índice!$G$51*'Datos Vida'!AE101</f>
        <v>138710.79083021617</v>
      </c>
      <c r="AF45" s="46">
        <f>Índice!$G$51*'Datos Vida'!AF101</f>
        <v>320580.48309656978</v>
      </c>
      <c r="AG45" s="46">
        <f>Índice!$G$51*'Datos Vida'!AG101</f>
        <v>8175.500809639304</v>
      </c>
      <c r="AH45" s="46">
        <f>Índice!$G$51*'Datos Vida'!AH101</f>
        <v>0</v>
      </c>
      <c r="AI45" s="46">
        <f>Índice!$G$51*'Datos Vida'!AI101</f>
        <v>0</v>
      </c>
      <c r="AJ45" s="46">
        <f>Índice!$G$51*'Datos Vida'!AJ101</f>
        <v>0</v>
      </c>
      <c r="AK45" s="46">
        <f>Índice!$G$51*'Datos Vida'!AK101</f>
        <v>0</v>
      </c>
      <c r="AL45" s="46">
        <f>Índice!$G$51*'Datos Vida'!AL101</f>
        <v>0</v>
      </c>
      <c r="AM45" s="46">
        <f>Índice!$G$51*'Datos Vida'!AM101</f>
        <v>0</v>
      </c>
      <c r="AN45" s="46">
        <f>Índice!$G$51*'Datos Vida'!AN101</f>
        <v>0</v>
      </c>
      <c r="AO45" s="46">
        <f>Índice!$G$51*'Datos Vida'!AO101</f>
        <v>0</v>
      </c>
      <c r="AP45" s="46">
        <f>Índice!$G$51*'Datos Vida'!AP101</f>
        <v>0</v>
      </c>
      <c r="AQ45" s="46">
        <f>Índice!$G$51*'Datos Vida'!AQ101</f>
        <v>9783061.7005253807</v>
      </c>
    </row>
    <row r="46" spans="2:43">
      <c r="B46" s="60" t="str">
        <f>'Datos Generales'!B102</f>
        <v xml:space="preserve">8.70.00.00  Total Patrimonio </v>
      </c>
      <c r="C46" s="43">
        <f>Índice!$G$51*'Datos Vida'!C102</f>
        <v>301747.04428620928</v>
      </c>
      <c r="D46" s="43">
        <f>Índice!$G$51*'Datos Vida'!D102</f>
        <v>1168083.7711513848</v>
      </c>
      <c r="E46" s="43">
        <f>Índice!$G$51*'Datos Vida'!E102</f>
        <v>2295593.2994392626</v>
      </c>
      <c r="F46" s="43">
        <f>Índice!$G$51*'Datos Vida'!F102</f>
        <v>862772.10421365988</v>
      </c>
      <c r="G46" s="43">
        <f>Índice!$G$51*'Datos Vida'!G102</f>
        <v>9569074.253470134</v>
      </c>
      <c r="H46" s="43">
        <f>Índice!$G$51*'Datos Vida'!H102</f>
        <v>1331714.3051597711</v>
      </c>
      <c r="I46" s="43">
        <f>Índice!$G$51*'Datos Vida'!I102</f>
        <v>1862359.5505617976</v>
      </c>
      <c r="J46" s="43">
        <f>Índice!$G$51*'Datos Vida'!J102</f>
        <v>3987506.0988113503</v>
      </c>
      <c r="K46" s="43">
        <f>Índice!$G$51*'Datos Vida'!K102</f>
        <v>120761.81224853451</v>
      </c>
      <c r="L46" s="43">
        <f>Índice!$G$51*'Datos Vida'!L102</f>
        <v>2266799.6620021071</v>
      </c>
      <c r="M46" s="43">
        <f>Índice!$G$51*'Datos Vida'!M102</f>
        <v>12742859.131599974</v>
      </c>
      <c r="N46" s="43">
        <f>Índice!$G$51*'Datos Vida'!N102</f>
        <v>8134914.2807645258</v>
      </c>
      <c r="O46" s="43">
        <f>Índice!$G$51*'Datos Vida'!O102</f>
        <v>4932902.8662645575</v>
      </c>
      <c r="P46" s="43">
        <f>Índice!$G$51*'Datos Vida'!P102</f>
        <v>3022167.1463219747</v>
      </c>
      <c r="Q46" s="43">
        <f>Índice!$G$51*'Datos Vida'!Q102</f>
        <v>2562195.4129867558</v>
      </c>
      <c r="R46" s="43">
        <f>Índice!$G$51*'Datos Vida'!R102</f>
        <v>153467.7045841848</v>
      </c>
      <c r="S46" s="43">
        <f>Índice!$G$51*'Datos Vida'!S102</f>
        <v>889603.33861307718</v>
      </c>
      <c r="T46" s="43">
        <f>Índice!$G$51*'Datos Vida'!T102</f>
        <v>3820682.837060974</v>
      </c>
      <c r="U46" s="43">
        <f>Índice!$G$51*'Datos Vida'!U102</f>
        <v>3456275.2791311047</v>
      </c>
      <c r="V46" s="43">
        <f>Índice!$G$51*'Datos Vida'!V102</f>
        <v>98748.550427447117</v>
      </c>
      <c r="W46" s="43">
        <f>Índice!$G$51*'Datos Vida'!W102</f>
        <v>153095.85386894448</v>
      </c>
      <c r="X46" s="43">
        <f>Índice!$G$51*'Datos Vida'!X102</f>
        <v>10149685.601855453</v>
      </c>
      <c r="Y46" s="43">
        <f>Índice!$G$51*'Datos Vida'!Y102</f>
        <v>5296030.3367250971</v>
      </c>
      <c r="Z46" s="43">
        <f>Índice!$G$51*'Datos Vida'!Z102</f>
        <v>2504008.3774686926</v>
      </c>
      <c r="AA46" s="43">
        <f>Índice!$G$51*'Datos Vida'!AA102</f>
        <v>4137008.5595491473</v>
      </c>
      <c r="AB46" s="43">
        <f>Índice!$G$51*'Datos Vida'!AB102</f>
        <v>5549503.3004292147</v>
      </c>
      <c r="AC46" s="43">
        <f>Índice!$G$51*'Datos Vida'!AC102</f>
        <v>1924792.8613855084</v>
      </c>
      <c r="AD46" s="43">
        <f>Índice!$G$51*'Datos Vida'!AD102</f>
        <v>662519.57806832076</v>
      </c>
      <c r="AE46" s="43">
        <f>Índice!$G$51*'Datos Vida'!AE102</f>
        <v>2948643.9425545004</v>
      </c>
      <c r="AF46" s="43">
        <f>Índice!$G$51*'Datos Vida'!AF102</f>
        <v>2848835.7899463302</v>
      </c>
      <c r="AG46" s="43">
        <f>Índice!$G$51*'Datos Vida'!AG102</f>
        <v>6098111.6665841704</v>
      </c>
      <c r="AH46" s="43">
        <f>Índice!$G$51*'Datos Vida'!AH102</f>
        <v>0</v>
      </c>
      <c r="AI46" s="43">
        <f>Índice!$G$51*'Datos Vida'!AI102</f>
        <v>0</v>
      </c>
      <c r="AJ46" s="43">
        <f>Índice!$G$51*'Datos Vida'!AJ102</f>
        <v>0</v>
      </c>
      <c r="AK46" s="43">
        <f>Índice!$G$51*'Datos Vida'!AK102</f>
        <v>0</v>
      </c>
      <c r="AL46" s="43">
        <f>Índice!$G$51*'Datos Vida'!AL102</f>
        <v>0</v>
      </c>
      <c r="AM46" s="43">
        <f>Índice!$G$51*'Datos Vida'!AM102</f>
        <v>0</v>
      </c>
      <c r="AN46" s="43">
        <f>Índice!$G$51*'Datos Vida'!AN102</f>
        <v>0</v>
      </c>
      <c r="AO46" s="43">
        <f>Índice!$G$51*'Datos Vida'!AO102</f>
        <v>0</v>
      </c>
      <c r="AP46" s="43">
        <f>Índice!$G$51*'Datos Vida'!AP102</f>
        <v>0</v>
      </c>
      <c r="AQ46" s="43">
        <f>Índice!$G$51*'Datos Vida'!AQ102</f>
        <v>105852464.31753416</v>
      </c>
    </row>
    <row r="47" spans="2:43">
      <c r="B47" s="61" t="str">
        <f>'Datos Generales'!B103</f>
        <v>5.22.10.00  Capital Pagado</v>
      </c>
      <c r="C47" s="46">
        <f>Índice!$G$51*'Datos Vida'!C103</f>
        <v>236523.30629821596</v>
      </c>
      <c r="D47" s="46">
        <f>Índice!$G$51*'Datos Vida'!D103</f>
        <v>143686.6253950969</v>
      </c>
      <c r="E47" s="46">
        <f>Índice!$G$51*'Datos Vida'!E103</f>
        <v>552985.58912749868</v>
      </c>
      <c r="F47" s="46">
        <f>Índice!$G$51*'Datos Vida'!F103</f>
        <v>333446.54436045565</v>
      </c>
      <c r="G47" s="46">
        <f>Índice!$G$51*'Datos Vida'!G103</f>
        <v>7042372.2873547776</v>
      </c>
      <c r="H47" s="46">
        <f>Índice!$G$51*'Datos Vida'!H103</f>
        <v>472385.15673061286</v>
      </c>
      <c r="I47" s="46">
        <f>Índice!$G$51*'Datos Vida'!I103</f>
        <v>1144221.6414111059</v>
      </c>
      <c r="J47" s="46">
        <f>Índice!$G$51*'Datos Vida'!J103</f>
        <v>1976315.3545088777</v>
      </c>
      <c r="K47" s="46">
        <f>Índice!$G$51*'Datos Vida'!K103</f>
        <v>130355.06572574086</v>
      </c>
      <c r="L47" s="46">
        <f>Índice!$G$51*'Datos Vida'!L103</f>
        <v>1928857.4097906251</v>
      </c>
      <c r="M47" s="46">
        <f>Índice!$G$51*'Datos Vida'!M103</f>
        <v>1289760.9354339172</v>
      </c>
      <c r="N47" s="46">
        <f>Índice!$G$51*'Datos Vida'!N103</f>
        <v>6233532.3696622141</v>
      </c>
      <c r="O47" s="46">
        <f>Índice!$G$51*'Datos Vida'!O103</f>
        <v>5629402.1927436516</v>
      </c>
      <c r="P47" s="46">
        <f>Índice!$G$51*'Datos Vida'!P103</f>
        <v>3817576.1113978829</v>
      </c>
      <c r="Q47" s="46">
        <f>Índice!$G$51*'Datos Vida'!Q103</f>
        <v>661044.81477291207</v>
      </c>
      <c r="R47" s="46">
        <f>Índice!$G$51*'Datos Vida'!R103</f>
        <v>102115.75720720402</v>
      </c>
      <c r="S47" s="46">
        <f>Índice!$G$51*'Datos Vida'!S103</f>
        <v>109588.39210584</v>
      </c>
      <c r="T47" s="46">
        <f>Índice!$G$51*'Datos Vida'!T103</f>
        <v>3696441.0784112681</v>
      </c>
      <c r="U47" s="46">
        <f>Índice!$G$51*'Datos Vida'!U103</f>
        <v>0</v>
      </c>
      <c r="V47" s="46">
        <f>Índice!$G$51*'Datos Vida'!V103</f>
        <v>98268.644685018488</v>
      </c>
      <c r="W47" s="46">
        <f>Índice!$G$51*'Datos Vida'!W103</f>
        <v>343695.06650356029</v>
      </c>
      <c r="X47" s="46">
        <f>Índice!$G$51*'Datos Vida'!X103</f>
        <v>10894167.635994654</v>
      </c>
      <c r="Y47" s="46">
        <f>Índice!$G$51*'Datos Vida'!Y103</f>
        <v>0</v>
      </c>
      <c r="Z47" s="46">
        <f>Índice!$G$51*'Datos Vida'!Z103</f>
        <v>1994701.458764964</v>
      </c>
      <c r="AA47" s="46">
        <f>Índice!$G$51*'Datos Vida'!AA103</f>
        <v>2890908.7052135114</v>
      </c>
      <c r="AB47" s="46">
        <f>Índice!$G$51*'Datos Vida'!AB103</f>
        <v>3184140.2620544331</v>
      </c>
      <c r="AC47" s="46">
        <f>Índice!$G$51*'Datos Vida'!AC103</f>
        <v>1428381.7025052856</v>
      </c>
      <c r="AD47" s="46">
        <f>Índice!$G$51*'Datos Vida'!AD103</f>
        <v>191600.56674751273</v>
      </c>
      <c r="AE47" s="46">
        <f>Índice!$G$51*'Datos Vida'!AE103</f>
        <v>2500642.4523232048</v>
      </c>
      <c r="AF47" s="46">
        <f>Índice!$G$51*'Datos Vida'!AF103</f>
        <v>2537937.4350344008</v>
      </c>
      <c r="AG47" s="46">
        <f>Índice!$G$51*'Datos Vida'!AG103</f>
        <v>4913694.2621675702</v>
      </c>
      <c r="AH47" s="46">
        <f>Índice!$G$51*'Datos Vida'!AH103</f>
        <v>0</v>
      </c>
      <c r="AI47" s="46">
        <f>Índice!$G$51*'Datos Vida'!AI103</f>
        <v>0</v>
      </c>
      <c r="AJ47" s="46">
        <f>Índice!$G$51*'Datos Vida'!AJ103</f>
        <v>0</v>
      </c>
      <c r="AK47" s="46">
        <f>Índice!$G$51*'Datos Vida'!AK103</f>
        <v>0</v>
      </c>
      <c r="AL47" s="46">
        <f>Índice!$G$51*'Datos Vida'!AL103</f>
        <v>0</v>
      </c>
      <c r="AM47" s="46">
        <f>Índice!$G$51*'Datos Vida'!AM103</f>
        <v>0</v>
      </c>
      <c r="AN47" s="46">
        <f>Índice!$G$51*'Datos Vida'!AN103</f>
        <v>0</v>
      </c>
      <c r="AO47" s="46">
        <f>Índice!$G$51*'Datos Vida'!AO103</f>
        <v>0</v>
      </c>
      <c r="AP47" s="46">
        <f>Índice!$G$51*'Datos Vida'!AP103</f>
        <v>0</v>
      </c>
      <c r="AQ47" s="46">
        <f>Índice!$G$51*'Datos Vida'!AQ103</f>
        <v>66478748.824432015</v>
      </c>
    </row>
    <row r="48" spans="2:43">
      <c r="B48" s="61" t="str">
        <f>'Datos Generales'!B104</f>
        <v>5.22.20.00  Reservas</v>
      </c>
      <c r="C48" s="46">
        <f>Índice!$G$51*'Datos Vida'!C104</f>
        <v>259.15528811138375</v>
      </c>
      <c r="D48" s="46">
        <f>Índice!$G$51*'Datos Vida'!D104</f>
        <v>0</v>
      </c>
      <c r="E48" s="46">
        <f>Índice!$G$51*'Datos Vida'!E104</f>
        <v>-11614.434914192376</v>
      </c>
      <c r="F48" s="46">
        <f>Índice!$G$51*'Datos Vida'!F104</f>
        <v>5644.9360420305329</v>
      </c>
      <c r="G48" s="46">
        <f>Índice!$G$51*'Datos Vida'!G104</f>
        <v>298514.71846472588</v>
      </c>
      <c r="H48" s="46">
        <f>Índice!$G$51*'Datos Vida'!H104</f>
        <v>1184.3626476973009</v>
      </c>
      <c r="I48" s="46">
        <f>Índice!$G$51*'Datos Vida'!I104</f>
        <v>2026.9266940553382</v>
      </c>
      <c r="J48" s="46">
        <f>Índice!$G$51*'Datos Vida'!J104</f>
        <v>214554.85748226923</v>
      </c>
      <c r="K48" s="46">
        <f>Índice!$G$51*'Datos Vida'!K104</f>
        <v>7345.1343859822791</v>
      </c>
      <c r="L48" s="46">
        <f>Índice!$G$51*'Datos Vida'!L104</f>
        <v>219083.31329859071</v>
      </c>
      <c r="M48" s="46">
        <f>Índice!$G$51*'Datos Vida'!M104</f>
        <v>998565.80705835763</v>
      </c>
      <c r="N48" s="46">
        <f>Índice!$G$51*'Datos Vida'!N104</f>
        <v>-864781.52997079643</v>
      </c>
      <c r="O48" s="46">
        <f>Índice!$G$51*'Datos Vida'!O104</f>
        <v>635811.86669589381</v>
      </c>
      <c r="P48" s="46">
        <f>Índice!$G$51*'Datos Vida'!P104</f>
        <v>353528.16236626805</v>
      </c>
      <c r="Q48" s="46">
        <f>Índice!$G$51*'Datos Vida'!Q104</f>
        <v>75143.012706740861</v>
      </c>
      <c r="R48" s="46">
        <f>Índice!$G$51*'Datos Vida'!R104</f>
        <v>0</v>
      </c>
      <c r="S48" s="46">
        <f>Índice!$G$51*'Datos Vida'!S104</f>
        <v>0</v>
      </c>
      <c r="T48" s="46">
        <f>Índice!$G$51*'Datos Vida'!T104</f>
        <v>0</v>
      </c>
      <c r="U48" s="46">
        <f>Índice!$G$51*'Datos Vida'!U104</f>
        <v>3160461.8921518018</v>
      </c>
      <c r="V48" s="46">
        <f>Índice!$G$51*'Datos Vida'!V104</f>
        <v>0</v>
      </c>
      <c r="W48" s="46">
        <f>Índice!$G$51*'Datos Vida'!W104</f>
        <v>-43984.627459853909</v>
      </c>
      <c r="X48" s="46">
        <f>Índice!$G$51*'Datos Vida'!X104</f>
        <v>-3227745.1722162901</v>
      </c>
      <c r="Y48" s="46">
        <f>Índice!$G$51*'Datos Vida'!Y104</f>
        <v>0</v>
      </c>
      <c r="Z48" s="46">
        <f>Índice!$G$51*'Datos Vida'!Z104</f>
        <v>184536.72898650129</v>
      </c>
      <c r="AA48" s="46">
        <f>Índice!$G$51*'Datos Vida'!AA104</f>
        <v>-7384.0253569130464</v>
      </c>
      <c r="AB48" s="46">
        <f>Índice!$G$51*'Datos Vida'!AB104</f>
        <v>755101.56730612845</v>
      </c>
      <c r="AC48" s="46">
        <f>Índice!$G$51*'Datos Vida'!AC104</f>
        <v>649623.19952482299</v>
      </c>
      <c r="AD48" s="46">
        <f>Índice!$G$51*'Datos Vida'!AD104</f>
        <v>0</v>
      </c>
      <c r="AE48" s="46">
        <f>Índice!$G$51*'Datos Vida'!AE104</f>
        <v>223251.80666237685</v>
      </c>
      <c r="AF48" s="46">
        <f>Índice!$G$51*'Datos Vida'!AF104</f>
        <v>-47549.559471365639</v>
      </c>
      <c r="AG48" s="46">
        <f>Índice!$G$51*'Datos Vida'!AG104</f>
        <v>0</v>
      </c>
      <c r="AH48" s="46">
        <f>Índice!$G$51*'Datos Vida'!AH104</f>
        <v>0</v>
      </c>
      <c r="AI48" s="46">
        <f>Índice!$G$51*'Datos Vida'!AI104</f>
        <v>0</v>
      </c>
      <c r="AJ48" s="46">
        <f>Índice!$G$51*'Datos Vida'!AJ104</f>
        <v>0</v>
      </c>
      <c r="AK48" s="46">
        <f>Índice!$G$51*'Datos Vida'!AK104</f>
        <v>0</v>
      </c>
      <c r="AL48" s="46">
        <f>Índice!$G$51*'Datos Vida'!AL104</f>
        <v>0</v>
      </c>
      <c r="AM48" s="46">
        <f>Índice!$G$51*'Datos Vida'!AM104</f>
        <v>0</v>
      </c>
      <c r="AN48" s="46">
        <f>Índice!$G$51*'Datos Vida'!AN104</f>
        <v>0</v>
      </c>
      <c r="AO48" s="46">
        <f>Índice!$G$51*'Datos Vida'!AO104</f>
        <v>0</v>
      </c>
      <c r="AP48" s="46">
        <f>Índice!$G$51*'Datos Vida'!AP104</f>
        <v>0</v>
      </c>
      <c r="AQ48" s="46">
        <f>Índice!$G$51*'Datos Vida'!AQ104</f>
        <v>3581578.0983729432</v>
      </c>
    </row>
    <row r="49" spans="2:43">
      <c r="B49" s="61" t="str">
        <f>'Datos Generales'!B105</f>
        <v>5.22.30.00  Resultados Acumulados</v>
      </c>
      <c r="C49" s="46">
        <f>Índice!$G$51*'Datos Vida'!C105</f>
        <v>64964.58269988191</v>
      </c>
      <c r="D49" s="46">
        <f>Índice!$G$51*'Datos Vida'!D105</f>
        <v>1024397.145756288</v>
      </c>
      <c r="E49" s="46">
        <f>Índice!$G$51*'Datos Vida'!E105</f>
        <v>1754222.1010316713</v>
      </c>
      <c r="F49" s="46">
        <f>Índice!$G$51*'Datos Vida'!F105</f>
        <v>523680.62381117372</v>
      </c>
      <c r="G49" s="46">
        <f>Índice!$G$51*'Datos Vida'!G105</f>
        <v>2228187.2476506317</v>
      </c>
      <c r="H49" s="46">
        <f>Índice!$G$51*'Datos Vida'!H105</f>
        <v>858144.78578146093</v>
      </c>
      <c r="I49" s="46">
        <f>Índice!$G$51*'Datos Vida'!I105</f>
        <v>716110.9824566365</v>
      </c>
      <c r="J49" s="46">
        <f>Índice!$G$51*'Datos Vida'!J105</f>
        <v>1796635.8426259183</v>
      </c>
      <c r="K49" s="46">
        <f>Índice!$G$51*'Datos Vida'!K105</f>
        <v>-16938.387863188633</v>
      </c>
      <c r="L49" s="46">
        <f>Índice!$G$51*'Datos Vida'!L105</f>
        <v>118858.93891289129</v>
      </c>
      <c r="M49" s="46">
        <f>Índice!$G$51*'Datos Vida'!M105</f>
        <v>10454532.389107699</v>
      </c>
      <c r="N49" s="46">
        <f>Índice!$G$51*'Datos Vida'!N105</f>
        <v>2766163.441073108</v>
      </c>
      <c r="O49" s="46">
        <f>Índice!$G$51*'Datos Vida'!O105</f>
        <v>-1332311.193174988</v>
      </c>
      <c r="P49" s="46">
        <f>Índice!$G$51*'Datos Vida'!P105</f>
        <v>-1148937.1274421762</v>
      </c>
      <c r="Q49" s="46">
        <f>Índice!$G$51*'Datos Vida'!Q105</f>
        <v>1826007.5855071028</v>
      </c>
      <c r="R49" s="46">
        <f>Índice!$G$51*'Datos Vida'!R105</f>
        <v>51351.947376980788</v>
      </c>
      <c r="S49" s="46">
        <f>Índice!$G$51*'Datos Vida'!S105</f>
        <v>780014.94650723727</v>
      </c>
      <c r="T49" s="46">
        <f>Índice!$G$51*'Datos Vida'!T105</f>
        <v>124241.75864970549</v>
      </c>
      <c r="U49" s="46">
        <f>Índice!$G$51*'Datos Vida'!U105</f>
        <v>295757.87895715627</v>
      </c>
      <c r="V49" s="46">
        <f>Índice!$G$51*'Datos Vida'!V105</f>
        <v>479.90574242863505</v>
      </c>
      <c r="W49" s="46">
        <f>Índice!$G$51*'Datos Vida'!W105</f>
        <v>-146614.58517476189</v>
      </c>
      <c r="X49" s="46">
        <f>Índice!$G$51*'Datos Vida'!X105</f>
        <v>2483263.1380770886</v>
      </c>
      <c r="Y49" s="46">
        <f>Índice!$G$51*'Datos Vida'!Y105</f>
        <v>5296030.3367250971</v>
      </c>
      <c r="Z49" s="46">
        <f>Índice!$G$51*'Datos Vida'!Z105</f>
        <v>324770.18971722724</v>
      </c>
      <c r="AA49" s="46">
        <f>Índice!$G$51*'Datos Vida'!AA105</f>
        <v>1253483.8796925491</v>
      </c>
      <c r="AB49" s="46">
        <f>Índice!$G$51*'Datos Vida'!AB105</f>
        <v>1610261.471068653</v>
      </c>
      <c r="AC49" s="46">
        <f>Índice!$G$51*'Datos Vida'!AC105</f>
        <v>-153212.04064460014</v>
      </c>
      <c r="AD49" s="46">
        <f>Índice!$G$51*'Datos Vida'!AD105</f>
        <v>470919.01132080809</v>
      </c>
      <c r="AE49" s="46">
        <f>Índice!$G$51*'Datos Vida'!AE105</f>
        <v>224749.68356891832</v>
      </c>
      <c r="AF49" s="46">
        <f>Índice!$G$51*'Datos Vida'!AF105</f>
        <v>358447.91438329522</v>
      </c>
      <c r="AG49" s="46">
        <f>Índice!$G$51*'Datos Vida'!AG105</f>
        <v>1184417.4044166</v>
      </c>
      <c r="AH49" s="46">
        <f>Índice!$G$51*'Datos Vida'!AH105</f>
        <v>0</v>
      </c>
      <c r="AI49" s="46">
        <f>Índice!$G$51*'Datos Vida'!AI105</f>
        <v>0</v>
      </c>
      <c r="AJ49" s="46">
        <f>Índice!$G$51*'Datos Vida'!AJ105</f>
        <v>0</v>
      </c>
      <c r="AK49" s="46">
        <f>Índice!$G$51*'Datos Vida'!AK105</f>
        <v>0</v>
      </c>
      <c r="AL49" s="46">
        <f>Índice!$G$51*'Datos Vida'!AL105</f>
        <v>0</v>
      </c>
      <c r="AM49" s="46">
        <f>Índice!$G$51*'Datos Vida'!AM105</f>
        <v>0</v>
      </c>
      <c r="AN49" s="46">
        <f>Índice!$G$51*'Datos Vida'!AN105</f>
        <v>0</v>
      </c>
      <c r="AO49" s="46">
        <f>Índice!$G$51*'Datos Vida'!AO105</f>
        <v>0</v>
      </c>
      <c r="AP49" s="46">
        <f>Índice!$G$51*'Datos Vida'!AP105</f>
        <v>0</v>
      </c>
      <c r="AQ49" s="46">
        <f>Índice!$G$51*'Datos Vida'!AQ105</f>
        <v>35792081.79831849</v>
      </c>
    </row>
    <row r="50" spans="2:43">
      <c r="B50" s="62" t="str">
        <f>'Datos Generales'!B106</f>
        <v>5.22.31.00  Resultados Acumulados Periodos Anteriores</v>
      </c>
      <c r="C50" s="46">
        <f>Índice!$G$51*'Datos Vida'!C106</f>
        <v>55675.606875923659</v>
      </c>
      <c r="D50" s="46">
        <f>Índice!$G$51*'Datos Vida'!D106</f>
        <v>512403.21451552457</v>
      </c>
      <c r="E50" s="46">
        <f>Índice!$G$51*'Datos Vida'!E106</f>
        <v>1831157.5455554691</v>
      </c>
      <c r="F50" s="46">
        <f>Índice!$G$51*'Datos Vida'!F106</f>
        <v>340113.3406636921</v>
      </c>
      <c r="G50" s="46">
        <f>Índice!$G$51*'Datos Vida'!G106</f>
        <v>1655248.4249156772</v>
      </c>
      <c r="H50" s="46">
        <f>Índice!$G$51*'Datos Vida'!H106</f>
        <v>-8942.0948798269001</v>
      </c>
      <c r="I50" s="46">
        <f>Índice!$G$51*'Datos Vida'!I106</f>
        <v>451182.32971058047</v>
      </c>
      <c r="J50" s="46">
        <f>Índice!$G$51*'Datos Vida'!J106</f>
        <v>1727869.1813804172</v>
      </c>
      <c r="K50" s="46">
        <f>Índice!$G$51*'Datos Vida'!K106</f>
        <v>27.312068221834096</v>
      </c>
      <c r="L50" s="46">
        <f>Índice!$G$51*'Datos Vida'!L106</f>
        <v>44072.441504444178</v>
      </c>
      <c r="M50" s="46">
        <f>Índice!$G$51*'Datos Vida'!M106</f>
        <v>9769089.1911385152</v>
      </c>
      <c r="N50" s="46">
        <f>Índice!$G$51*'Datos Vida'!N106</f>
        <v>2431988.8400591142</v>
      </c>
      <c r="O50" s="46">
        <f>Índice!$G$51*'Datos Vida'!O106</f>
        <v>-963139.44711181498</v>
      </c>
      <c r="P50" s="46">
        <f>Índice!$G$51*'Datos Vida'!P106</f>
        <v>-1240815.190106137</v>
      </c>
      <c r="Q50" s="46">
        <f>Índice!$G$51*'Datos Vida'!Q106</f>
        <v>1492004.4141252006</v>
      </c>
      <c r="R50" s="46">
        <f>Índice!$G$51*'Datos Vida'!R106</f>
        <v>47103.860105642016</v>
      </c>
      <c r="S50" s="46">
        <f>Índice!$G$51*'Datos Vida'!S106</f>
        <v>699457.0732069494</v>
      </c>
      <c r="T50" s="46">
        <f>Índice!$G$51*'Datos Vida'!T106</f>
        <v>0</v>
      </c>
      <c r="U50" s="46">
        <f>Índice!$G$51*'Datos Vida'!U106</f>
        <v>444.85967430579615</v>
      </c>
      <c r="V50" s="46">
        <f>Índice!$G$51*'Datos Vida'!V106</f>
        <v>0</v>
      </c>
      <c r="W50" s="46">
        <f>Índice!$G$51*'Datos Vida'!W106</f>
        <v>-148948.57376202967</v>
      </c>
      <c r="X50" s="46">
        <f>Índice!$G$51*'Datos Vida'!X106</f>
        <v>1750389.0864864481</v>
      </c>
      <c r="Y50" s="46">
        <f>Índice!$G$51*'Datos Vida'!Y106</f>
        <v>5043368.9568734486</v>
      </c>
      <c r="Z50" s="46">
        <f>Índice!$G$51*'Datos Vida'!Z106</f>
        <v>190887.93389949159</v>
      </c>
      <c r="AA50" s="46">
        <f>Índice!$G$51*'Datos Vida'!AA106</f>
        <v>1058154.7294956194</v>
      </c>
      <c r="AB50" s="46">
        <f>Índice!$G$51*'Datos Vida'!AB106</f>
        <v>1295484.4931092269</v>
      </c>
      <c r="AC50" s="46">
        <f>Índice!$G$51*'Datos Vida'!AC106</f>
        <v>-492031.85877627792</v>
      </c>
      <c r="AD50" s="46">
        <f>Índice!$G$51*'Datos Vida'!AD106</f>
        <v>271736.25204177597</v>
      </c>
      <c r="AE50" s="46">
        <f>Índice!$G$51*'Datos Vida'!AE106</f>
        <v>330510.09927804215</v>
      </c>
      <c r="AF50" s="46">
        <f>Índice!$G$51*'Datos Vida'!AF106</f>
        <v>147079.1113059588</v>
      </c>
      <c r="AG50" s="46">
        <f>Índice!$G$51*'Datos Vida'!AG106</f>
        <v>602638.13365766045</v>
      </c>
      <c r="AH50" s="46">
        <f>Índice!$G$51*'Datos Vida'!AH106</f>
        <v>0</v>
      </c>
      <c r="AI50" s="46">
        <f>Índice!$G$51*'Datos Vida'!AI106</f>
        <v>0</v>
      </c>
      <c r="AJ50" s="46">
        <f>Índice!$G$51*'Datos Vida'!AJ106</f>
        <v>0</v>
      </c>
      <c r="AK50" s="46">
        <f>Índice!$G$51*'Datos Vida'!AK106</f>
        <v>0</v>
      </c>
      <c r="AL50" s="46">
        <f>Índice!$G$51*'Datos Vida'!AL106</f>
        <v>0</v>
      </c>
      <c r="AM50" s="46">
        <f>Índice!$G$51*'Datos Vida'!AM106</f>
        <v>0</v>
      </c>
      <c r="AN50" s="46">
        <f>Índice!$G$51*'Datos Vida'!AN106</f>
        <v>0</v>
      </c>
      <c r="AO50" s="46">
        <f>Índice!$G$51*'Datos Vida'!AO106</f>
        <v>0</v>
      </c>
      <c r="AP50" s="46">
        <f>Índice!$G$51*'Datos Vida'!AP106</f>
        <v>0</v>
      </c>
      <c r="AQ50" s="46">
        <f>Índice!$G$51*'Datos Vida'!AQ106</f>
        <v>28894209.267011262</v>
      </c>
    </row>
    <row r="51" spans="2:43">
      <c r="B51" s="62" t="str">
        <f>'Datos Generales'!B107</f>
        <v>5.22.32.00  Resultado Del Ejercicio</v>
      </c>
      <c r="C51" s="46">
        <f>Índice!$G$51*'Datos Vida'!C107</f>
        <v>9288.9758239582516</v>
      </c>
      <c r="D51" s="46">
        <f>Índice!$G$51*'Datos Vida'!D107</f>
        <v>511993.93124076334</v>
      </c>
      <c r="E51" s="46">
        <f>Índice!$G$51*'Datos Vida'!E107</f>
        <v>685913.95549458708</v>
      </c>
      <c r="F51" s="46">
        <f>Índice!$G$51*'Datos Vida'!F107</f>
        <v>183567.28314748162</v>
      </c>
      <c r="G51" s="46">
        <f>Índice!$G$51*'Datos Vida'!G107</f>
        <v>572938.82273495442</v>
      </c>
      <c r="H51" s="46">
        <f>Índice!$G$51*'Datos Vida'!H107</f>
        <v>867086.88066128793</v>
      </c>
      <c r="I51" s="46">
        <f>Índice!$G$51*'Datos Vida'!I107</f>
        <v>264928.65274605609</v>
      </c>
      <c r="J51" s="46">
        <f>Índice!$G$51*'Datos Vida'!J107</f>
        <v>98238.106433980807</v>
      </c>
      <c r="K51" s="46">
        <f>Índice!$G$51*'Datos Vida'!K107</f>
        <v>-16965.699931410469</v>
      </c>
      <c r="L51" s="46">
        <f>Índice!$G$51*'Datos Vida'!L107</f>
        <v>106837.87238104666</v>
      </c>
      <c r="M51" s="46">
        <f>Índice!$G$51*'Datos Vida'!M107</f>
        <v>685443.19796918414</v>
      </c>
      <c r="N51" s="46">
        <f>Índice!$G$51*'Datos Vida'!N107</f>
        <v>334174.60101399367</v>
      </c>
      <c r="O51" s="46">
        <f>Índice!$G$51*'Datos Vida'!O107</f>
        <v>-369171.74606317305</v>
      </c>
      <c r="P51" s="46">
        <f>Índice!$G$51*'Datos Vida'!P107</f>
        <v>91878.062663960794</v>
      </c>
      <c r="Q51" s="46">
        <f>Índice!$G$51*'Datos Vida'!Q107</f>
        <v>334003.17138190224</v>
      </c>
      <c r="R51" s="46">
        <f>Índice!$G$51*'Datos Vida'!R107</f>
        <v>4248.087271338768</v>
      </c>
      <c r="S51" s="46">
        <f>Índice!$G$51*'Datos Vida'!S107</f>
        <v>80557.873300287785</v>
      </c>
      <c r="T51" s="46">
        <f>Índice!$G$51*'Datos Vida'!T107</f>
        <v>124241.75864970549</v>
      </c>
      <c r="U51" s="46">
        <f>Índice!$G$51*'Datos Vida'!U107</f>
        <v>295313.0192828505</v>
      </c>
      <c r="V51" s="46">
        <f>Índice!$G$51*'Datos Vida'!V107</f>
        <v>685.58594551021417</v>
      </c>
      <c r="W51" s="46">
        <f>Índice!$G$51*'Datos Vida'!W107</f>
        <v>2333.9885872678033</v>
      </c>
      <c r="X51" s="46">
        <f>Índice!$G$51*'Datos Vida'!X107</f>
        <v>732874.05159064068</v>
      </c>
      <c r="Y51" s="46">
        <f>Índice!$G$51*'Datos Vida'!Y107</f>
        <v>252661.37985164861</v>
      </c>
      <c r="Z51" s="46">
        <f>Índice!$G$51*'Datos Vida'!Z107</f>
        <v>133882.30001202083</v>
      </c>
      <c r="AA51" s="46">
        <f>Índice!$G$51*'Datos Vida'!AA107</f>
        <v>279041.65576540964</v>
      </c>
      <c r="AB51" s="46">
        <f>Índice!$G$51*'Datos Vida'!AB107</f>
        <v>314776.97795942612</v>
      </c>
      <c r="AC51" s="46">
        <f>Índice!$G$51*'Datos Vida'!AC107</f>
        <v>338819.81813167775</v>
      </c>
      <c r="AD51" s="46">
        <f>Índice!$G$51*'Datos Vida'!AD107</f>
        <v>199182.75927903209</v>
      </c>
      <c r="AE51" s="46">
        <f>Índice!$G$51*'Datos Vida'!AE107</f>
        <v>298192.98406884406</v>
      </c>
      <c r="AF51" s="46">
        <f>Índice!$G$51*'Datos Vida'!AF107</f>
        <v>211368.80307733646</v>
      </c>
      <c r="AG51" s="46">
        <f>Índice!$G$51*'Datos Vida'!AG107</f>
        <v>581779.27075893956</v>
      </c>
      <c r="AH51" s="46">
        <f>Índice!$G$51*'Datos Vida'!AH107</f>
        <v>0</v>
      </c>
      <c r="AI51" s="46">
        <f>Índice!$G$51*'Datos Vida'!AI107</f>
        <v>0</v>
      </c>
      <c r="AJ51" s="46">
        <f>Índice!$G$51*'Datos Vida'!AJ107</f>
        <v>0</v>
      </c>
      <c r="AK51" s="46">
        <f>Índice!$G$51*'Datos Vida'!AK107</f>
        <v>0</v>
      </c>
      <c r="AL51" s="46">
        <f>Índice!$G$51*'Datos Vida'!AL107</f>
        <v>0</v>
      </c>
      <c r="AM51" s="46">
        <f>Índice!$G$51*'Datos Vida'!AM107</f>
        <v>0</v>
      </c>
      <c r="AN51" s="46">
        <f>Índice!$G$51*'Datos Vida'!AN107</f>
        <v>0</v>
      </c>
      <c r="AO51" s="46">
        <f>Índice!$G$51*'Datos Vida'!AO107</f>
        <v>0</v>
      </c>
      <c r="AP51" s="46">
        <f>Índice!$G$51*'Datos Vida'!AP107</f>
        <v>0</v>
      </c>
      <c r="AQ51" s="46">
        <f>Índice!$G$51*'Datos Vida'!AQ107</f>
        <v>8210116.3812305098</v>
      </c>
    </row>
    <row r="52" spans="2:43">
      <c r="B52" s="62" t="str">
        <f>'Datos Generales'!B108</f>
        <v>5.22.33.00  Dividendos</v>
      </c>
      <c r="C52" s="46">
        <f>Índice!$G$51*'Datos Vida'!C108</f>
        <v>0</v>
      </c>
      <c r="D52" s="46">
        <f>Índice!$G$51*'Datos Vida'!D108</f>
        <v>0</v>
      </c>
      <c r="E52" s="46">
        <f>Índice!$G$51*'Datos Vida'!E108</f>
        <v>762849.35582409962</v>
      </c>
      <c r="F52" s="46">
        <f>Índice!$G$51*'Datos Vida'!F108</f>
        <v>0</v>
      </c>
      <c r="G52" s="46">
        <f>Índice!$G$51*'Datos Vida'!G108</f>
        <v>0</v>
      </c>
      <c r="H52" s="46">
        <f>Índice!$G$51*'Datos Vida'!H108</f>
        <v>0</v>
      </c>
      <c r="I52" s="46">
        <f>Índice!$G$51*'Datos Vida'!I108</f>
        <v>0</v>
      </c>
      <c r="J52" s="46">
        <f>Índice!$G$51*'Datos Vida'!J108</f>
        <v>29471.445188479785</v>
      </c>
      <c r="K52" s="46">
        <f>Índice!$G$51*'Datos Vida'!K108</f>
        <v>0</v>
      </c>
      <c r="L52" s="46">
        <f>Índice!$G$51*'Datos Vida'!L108</f>
        <v>32051.37497259954</v>
      </c>
      <c r="M52" s="46">
        <f>Índice!$G$51*'Datos Vida'!M108</f>
        <v>0</v>
      </c>
      <c r="N52" s="46">
        <f>Índice!$G$51*'Datos Vida'!N108</f>
        <v>0</v>
      </c>
      <c r="O52" s="46">
        <f>Índice!$G$51*'Datos Vida'!O108</f>
        <v>0</v>
      </c>
      <c r="P52" s="46">
        <f>Índice!$G$51*'Datos Vida'!P108</f>
        <v>0</v>
      </c>
      <c r="Q52" s="46">
        <f>Índice!$G$51*'Datos Vida'!Q108</f>
        <v>0</v>
      </c>
      <c r="R52" s="46">
        <f>Índice!$G$51*'Datos Vida'!R108</f>
        <v>0</v>
      </c>
      <c r="S52" s="46">
        <f>Índice!$G$51*'Datos Vida'!S108</f>
        <v>0</v>
      </c>
      <c r="T52" s="46">
        <f>Índice!$G$51*'Datos Vida'!T108</f>
        <v>0</v>
      </c>
      <c r="U52" s="46">
        <f>Índice!$G$51*'Datos Vida'!U108</f>
        <v>0</v>
      </c>
      <c r="V52" s="46">
        <f>Índice!$G$51*'Datos Vida'!V108</f>
        <v>205.68020308157909</v>
      </c>
      <c r="W52" s="46">
        <f>Índice!$G$51*'Datos Vida'!W108</f>
        <v>0</v>
      </c>
      <c r="X52" s="46">
        <f>Índice!$G$51*'Datos Vida'!X108</f>
        <v>0</v>
      </c>
      <c r="Y52" s="46">
        <f>Índice!$G$51*'Datos Vida'!Y108</f>
        <v>0</v>
      </c>
      <c r="Z52" s="46">
        <f>Índice!$G$51*'Datos Vida'!Z108</f>
        <v>0</v>
      </c>
      <c r="AA52" s="46">
        <f>Índice!$G$51*'Datos Vida'!AA108</f>
        <v>83712.50556847993</v>
      </c>
      <c r="AB52" s="46">
        <f>Índice!$G$51*'Datos Vida'!AB108</f>
        <v>0</v>
      </c>
      <c r="AC52" s="46">
        <f>Índice!$G$51*'Datos Vida'!AC108</f>
        <v>0</v>
      </c>
      <c r="AD52" s="46">
        <f>Índice!$G$51*'Datos Vida'!AD108</f>
        <v>0</v>
      </c>
      <c r="AE52" s="46">
        <f>Índice!$G$51*'Datos Vida'!AE108</f>
        <v>403953.39977796789</v>
      </c>
      <c r="AF52" s="46">
        <f>Índice!$G$51*'Datos Vida'!AF108</f>
        <v>0</v>
      </c>
      <c r="AG52" s="46">
        <f>Índice!$G$51*'Datos Vida'!AG108</f>
        <v>0</v>
      </c>
      <c r="AH52" s="46">
        <f>Índice!$G$51*'Datos Vida'!AH108</f>
        <v>0</v>
      </c>
      <c r="AI52" s="46">
        <f>Índice!$G$51*'Datos Vida'!AI108</f>
        <v>0</v>
      </c>
      <c r="AJ52" s="46">
        <f>Índice!$G$51*'Datos Vida'!AJ108</f>
        <v>0</v>
      </c>
      <c r="AK52" s="46">
        <f>Índice!$G$51*'Datos Vida'!AK108</f>
        <v>0</v>
      </c>
      <c r="AL52" s="46">
        <f>Índice!$G$51*'Datos Vida'!AL108</f>
        <v>0</v>
      </c>
      <c r="AM52" s="46">
        <f>Índice!$G$51*'Datos Vida'!AM108</f>
        <v>0</v>
      </c>
      <c r="AN52" s="46">
        <f>Índice!$G$51*'Datos Vida'!AN108</f>
        <v>0</v>
      </c>
      <c r="AO52" s="46">
        <f>Índice!$G$51*'Datos Vida'!AO108</f>
        <v>0</v>
      </c>
      <c r="AP52" s="46">
        <f>Índice!$G$51*'Datos Vida'!AP108</f>
        <v>0</v>
      </c>
      <c r="AQ52" s="46">
        <f>Índice!$G$51*'Datos Vida'!AQ108</f>
        <v>1312243.7615347083</v>
      </c>
    </row>
    <row r="53" spans="2:43">
      <c r="B53" s="61" t="str">
        <f>'Datos Generales'!B109</f>
        <v>5.22.40.00  Otros Ajustes</v>
      </c>
      <c r="C53" s="46">
        <f>Índice!$G$51*'Datos Vida'!C109</f>
        <v>0</v>
      </c>
      <c r="D53" s="46">
        <f>Índice!$G$51*'Datos Vida'!D109</f>
        <v>0</v>
      </c>
      <c r="E53" s="46">
        <f>Índice!$G$51*'Datos Vida'!E109</f>
        <v>0</v>
      </c>
      <c r="F53" s="46">
        <f>Índice!$G$51*'Datos Vida'!F109</f>
        <v>0</v>
      </c>
      <c r="G53" s="46">
        <f>Índice!$G$51*'Datos Vida'!G109</f>
        <v>0</v>
      </c>
      <c r="H53" s="46">
        <f>Índice!$G$51*'Datos Vida'!H109</f>
        <v>0</v>
      </c>
      <c r="I53" s="46">
        <f>Índice!$G$51*'Datos Vida'!I109</f>
        <v>0</v>
      </c>
      <c r="J53" s="46">
        <f>Índice!$G$51*'Datos Vida'!J109</f>
        <v>0</v>
      </c>
      <c r="K53" s="46">
        <f>Índice!$G$51*'Datos Vida'!K109</f>
        <v>0</v>
      </c>
      <c r="L53" s="46">
        <f>Índice!$G$51*'Datos Vida'!L109</f>
        <v>0</v>
      </c>
      <c r="M53" s="46">
        <f>Índice!$G$51*'Datos Vida'!M109</f>
        <v>0</v>
      </c>
      <c r="N53" s="46">
        <f>Índice!$G$51*'Datos Vida'!N109</f>
        <v>0</v>
      </c>
      <c r="O53" s="46">
        <f>Índice!$G$51*'Datos Vida'!O109</f>
        <v>0</v>
      </c>
      <c r="P53" s="46">
        <f>Índice!$G$51*'Datos Vida'!P109</f>
        <v>0</v>
      </c>
      <c r="Q53" s="46">
        <f>Índice!$G$51*'Datos Vida'!Q109</f>
        <v>0</v>
      </c>
      <c r="R53" s="46">
        <f>Índice!$G$51*'Datos Vida'!R109</f>
        <v>0</v>
      </c>
      <c r="S53" s="46">
        <f>Índice!$G$51*'Datos Vida'!S109</f>
        <v>0</v>
      </c>
      <c r="T53" s="46">
        <f>Índice!$G$51*'Datos Vida'!T109</f>
        <v>0</v>
      </c>
      <c r="U53" s="46">
        <f>Índice!$G$51*'Datos Vida'!U109</f>
        <v>55.508022146640172</v>
      </c>
      <c r="V53" s="46">
        <f>Índice!$G$51*'Datos Vida'!V109</f>
        <v>0</v>
      </c>
      <c r="W53" s="46">
        <f>Índice!$G$51*'Datos Vida'!W109</f>
        <v>0</v>
      </c>
      <c r="X53" s="46">
        <f>Índice!$G$51*'Datos Vida'!X109</f>
        <v>0</v>
      </c>
      <c r="Y53" s="46">
        <f>Índice!$G$51*'Datos Vida'!Y109</f>
        <v>0</v>
      </c>
      <c r="Z53" s="46">
        <f>Índice!$G$51*'Datos Vida'!Z109</f>
        <v>0</v>
      </c>
      <c r="AA53" s="46">
        <f>Índice!$G$51*'Datos Vida'!AA109</f>
        <v>0</v>
      </c>
      <c r="AB53" s="46">
        <f>Índice!$G$51*'Datos Vida'!AB109</f>
        <v>0</v>
      </c>
      <c r="AC53" s="46">
        <f>Índice!$G$51*'Datos Vida'!AC109</f>
        <v>0</v>
      </c>
      <c r="AD53" s="46">
        <f>Índice!$G$51*'Datos Vida'!AD109</f>
        <v>0</v>
      </c>
      <c r="AE53" s="46">
        <f>Índice!$G$51*'Datos Vida'!AE109</f>
        <v>0</v>
      </c>
      <c r="AF53" s="46">
        <f>Índice!$G$51*'Datos Vida'!AF109</f>
        <v>0</v>
      </c>
      <c r="AG53" s="46">
        <f>Índice!$G$51*'Datos Vida'!AG109</f>
        <v>0</v>
      </c>
      <c r="AH53" s="46">
        <f>Índice!$G$51*'Datos Vida'!AH109</f>
        <v>0</v>
      </c>
      <c r="AI53" s="46">
        <f>Índice!$G$51*'Datos Vida'!AI109</f>
        <v>0</v>
      </c>
      <c r="AJ53" s="46">
        <f>Índice!$G$51*'Datos Vida'!AJ109</f>
        <v>0</v>
      </c>
      <c r="AK53" s="46">
        <f>Índice!$G$51*'Datos Vida'!AK109</f>
        <v>0</v>
      </c>
      <c r="AL53" s="46">
        <f>Índice!$G$51*'Datos Vida'!AL109</f>
        <v>0</v>
      </c>
      <c r="AM53" s="46">
        <f>Índice!$G$51*'Datos Vida'!AM109</f>
        <v>0</v>
      </c>
      <c r="AN53" s="46">
        <f>Índice!$G$51*'Datos Vida'!AN109</f>
        <v>0</v>
      </c>
      <c r="AO53" s="46">
        <f>Índice!$G$51*'Datos Vida'!AO109</f>
        <v>0</v>
      </c>
      <c r="AP53" s="46">
        <f>Índice!$G$51*'Datos Vida'!AP109</f>
        <v>0</v>
      </c>
      <c r="AQ53" s="46">
        <f>Índice!$G$51*'Datos Vida'!AQ109</f>
        <v>55.508022146640172</v>
      </c>
    </row>
    <row r="54" spans="2:43">
      <c r="B54" s="64" t="str">
        <f>'Datos Generales'!B110</f>
        <v xml:space="preserve">5.20.00.00  Total Pasivo Y Patrimonio </v>
      </c>
      <c r="C54" s="43">
        <f>Índice!$G$51*'Datos Vida'!C110</f>
        <v>974636.98814178933</v>
      </c>
      <c r="D54" s="43">
        <f>Índice!$G$51*'Datos Vida'!D110</f>
        <v>4685089.9972422766</v>
      </c>
      <c r="E54" s="43">
        <f>Índice!$G$51*'Datos Vida'!E110</f>
        <v>9610000.1502605695</v>
      </c>
      <c r="F54" s="43">
        <f>Índice!$G$51*'Datos Vida'!F110</f>
        <v>6264630.5180984437</v>
      </c>
      <c r="G54" s="43">
        <f>Índice!$G$51*'Datos Vida'!G110</f>
        <v>87807167.252388254</v>
      </c>
      <c r="H54" s="43">
        <f>Índice!$G$51*'Datos Vida'!H110</f>
        <v>6071983.2980957562</v>
      </c>
      <c r="I54" s="43">
        <f>Índice!$G$51*'Datos Vida'!I110</f>
        <v>4083871.9143550107</v>
      </c>
      <c r="J54" s="43">
        <f>Índice!$G$51*'Datos Vida'!J110</f>
        <v>55472007.781729728</v>
      </c>
      <c r="K54" s="43">
        <f>Índice!$G$51*'Datos Vida'!K110</f>
        <v>224803.77737394022</v>
      </c>
      <c r="L54" s="43">
        <f>Índice!$G$51*'Datos Vida'!L110</f>
        <v>18131492.096294042</v>
      </c>
      <c r="M54" s="43">
        <f>Índice!$G$51*'Datos Vida'!M110</f>
        <v>140025037.29997665</v>
      </c>
      <c r="N54" s="43">
        <f>Índice!$G$51*'Datos Vida'!N110</f>
        <v>89029308.279887706</v>
      </c>
      <c r="O54" s="43">
        <f>Índice!$G$51*'Datos Vida'!O110</f>
        <v>83593609.373784646</v>
      </c>
      <c r="P54" s="43">
        <f>Índice!$G$51*'Datos Vida'!P110</f>
        <v>38420681.069289565</v>
      </c>
      <c r="Q54" s="43">
        <f>Índice!$G$51*'Datos Vida'!Q110</f>
        <v>37404188.115626387</v>
      </c>
      <c r="R54" s="43">
        <f>Índice!$G$51*'Datos Vida'!R110</f>
        <v>223173.05244624207</v>
      </c>
      <c r="S54" s="43">
        <f>Índice!$G$51*'Datos Vida'!S110</f>
        <v>1285217.0558120788</v>
      </c>
      <c r="T54" s="43">
        <f>Índice!$G$51*'Datos Vida'!T110</f>
        <v>8235415.2671809699</v>
      </c>
      <c r="U54" s="43">
        <f>Índice!$G$51*'Datos Vida'!U110</f>
        <v>4793277.0769546246</v>
      </c>
      <c r="V54" s="43">
        <f>Índice!$G$51*'Datos Vida'!V110</f>
        <v>99916.516995354294</v>
      </c>
      <c r="W54" s="43">
        <f>Índice!$G$51*'Datos Vida'!W110</f>
        <v>1618231.9987837733</v>
      </c>
      <c r="X54" s="43">
        <f>Índice!$G$51*'Datos Vida'!X110</f>
        <v>127148006.57257408</v>
      </c>
      <c r="Y54" s="43">
        <f>Índice!$G$51*'Datos Vida'!Y110</f>
        <v>8388227.5263221161</v>
      </c>
      <c r="Z54" s="43">
        <f>Índice!$G$51*'Datos Vida'!Z110</f>
        <v>26001636.514379051</v>
      </c>
      <c r="AA54" s="43">
        <f>Índice!$G$51*'Datos Vida'!AA110</f>
        <v>49433518.934599526</v>
      </c>
      <c r="AB54" s="43">
        <f>Índice!$G$51*'Datos Vida'!AB110</f>
        <v>92562148.832210198</v>
      </c>
      <c r="AC54" s="43">
        <f>Índice!$G$51*'Datos Vida'!AC110</f>
        <v>23923461.420156837</v>
      </c>
      <c r="AD54" s="43">
        <f>Índice!$G$51*'Datos Vida'!AD110</f>
        <v>1754894.7380516329</v>
      </c>
      <c r="AE54" s="43">
        <f>Índice!$G$51*'Datos Vida'!AE110</f>
        <v>38207826.896288387</v>
      </c>
      <c r="AF54" s="43">
        <f>Índice!$G$51*'Datos Vida'!AF110</f>
        <v>20400416.000806104</v>
      </c>
      <c r="AG54" s="43">
        <f>Índice!$G$51*'Datos Vida'!AG110</f>
        <v>14621995.053775605</v>
      </c>
      <c r="AH54" s="43">
        <f>Índice!$G$51*'Datos Vida'!AH110</f>
        <v>0</v>
      </c>
      <c r="AI54" s="43">
        <f>Índice!$G$51*'Datos Vida'!AI110</f>
        <v>0</v>
      </c>
      <c r="AJ54" s="43">
        <f>Índice!$G$51*'Datos Vida'!AJ110</f>
        <v>0</v>
      </c>
      <c r="AK54" s="43">
        <f>Índice!$G$51*'Datos Vida'!AK110</f>
        <v>0</v>
      </c>
      <c r="AL54" s="43">
        <f>Índice!$G$51*'Datos Vida'!AL110</f>
        <v>0</v>
      </c>
      <c r="AM54" s="43">
        <f>Índice!$G$51*'Datos Vida'!AM110</f>
        <v>0</v>
      </c>
      <c r="AN54" s="43">
        <f>Índice!$G$51*'Datos Vida'!AN110</f>
        <v>0</v>
      </c>
      <c r="AO54" s="43">
        <f>Índice!$G$51*'Datos Vida'!AO110</f>
        <v>0</v>
      </c>
      <c r="AP54" s="43">
        <f>Índice!$G$51*'Datos Vida'!AP110</f>
        <v>0</v>
      </c>
      <c r="AQ54" s="43">
        <f>Índice!$G$51*'Datos Vida'!AQ110</f>
        <v>1000495871.3698814</v>
      </c>
    </row>
    <row r="56" spans="2:43" hidden="1">
      <c r="B56" s="49" t="s">
        <v>101</v>
      </c>
      <c r="C56" s="50">
        <f>INDEX(Benchmark!$D$54:$D$93,COLUMNS(Benchmark!$D$54:D93),)</f>
        <v>1</v>
      </c>
      <c r="D56" s="50">
        <f>INDEX(Benchmark!$D$54:$D$93,COLUMNS(Benchmark!$D$54:E93),)</f>
        <v>1</v>
      </c>
      <c r="E56" s="50">
        <f>INDEX(Benchmark!$D$54:$D$93,COLUMNS(Benchmark!$D$54:F93),)</f>
        <v>1</v>
      </c>
      <c r="F56" s="50">
        <f>INDEX(Benchmark!$D$54:$D$93,COLUMNS(Benchmark!$D$54:G93),)</f>
        <v>1</v>
      </c>
      <c r="G56" s="50">
        <f>INDEX(Benchmark!$D$54:$D$93,COLUMNS(Benchmark!$D$54:H93),)</f>
        <v>1</v>
      </c>
      <c r="H56" s="50">
        <f>INDEX(Benchmark!$D$54:$D$93,COLUMNS(Benchmark!$D$54:I93),)</f>
        <v>1</v>
      </c>
      <c r="I56" s="50">
        <f>INDEX(Benchmark!$D$54:$D$93,COLUMNS(Benchmark!$D$54:J93),)</f>
        <v>1</v>
      </c>
      <c r="J56" s="50">
        <f>INDEX(Benchmark!$D$54:$D$93,COLUMNS(Benchmark!$D$54:K93),)</f>
        <v>1</v>
      </c>
      <c r="K56" s="50">
        <f>INDEX(Benchmark!$D$54:$D$93,COLUMNS(Benchmark!$D$54:L93),)</f>
        <v>1</v>
      </c>
      <c r="L56" s="50">
        <f>INDEX(Benchmark!$D$54:$D$93,COLUMNS(Benchmark!$D$54:M93),)</f>
        <v>1</v>
      </c>
      <c r="M56" s="50">
        <f>INDEX(Benchmark!$D$54:$D$93,COLUMNS(Benchmark!$D$54:N93),)</f>
        <v>1</v>
      </c>
      <c r="N56" s="50">
        <f>INDEX(Benchmark!$D$54:$D$93,COLUMNS(Benchmark!$D$54:O93),)</f>
        <v>1</v>
      </c>
      <c r="O56" s="50">
        <f>INDEX(Benchmark!$D$54:$D$93,COLUMNS(Benchmark!$D$54:P93),)</f>
        <v>1</v>
      </c>
      <c r="P56" s="50">
        <f>INDEX(Benchmark!$D$54:$D$93,COLUMNS(Benchmark!$D$54:Q93),)</f>
        <v>1</v>
      </c>
      <c r="Q56" s="50">
        <f>INDEX(Benchmark!$D$54:$D$93,COLUMNS(Benchmark!$D$54:R93),)</f>
        <v>1</v>
      </c>
      <c r="R56" s="50">
        <f>INDEX(Benchmark!$D$54:$D$93,COLUMNS(Benchmark!$D$54:S93),)</f>
        <v>1</v>
      </c>
      <c r="S56" s="50">
        <f>INDEX(Benchmark!$D$54:$D$93,COLUMNS(Benchmark!$D$54:T93),)</f>
        <v>1</v>
      </c>
      <c r="T56" s="50">
        <f>INDEX(Benchmark!$D$54:$D$93,COLUMNS(Benchmark!$D$54:U93),)</f>
        <v>1</v>
      </c>
      <c r="U56" s="50">
        <f>INDEX(Benchmark!$D$54:$D$93,COLUMNS(Benchmark!$D$54:V93),)</f>
        <v>1</v>
      </c>
      <c r="V56" s="50">
        <f>INDEX(Benchmark!$D$54:$D$93,COLUMNS(Benchmark!$D$54:W93),)</f>
        <v>1</v>
      </c>
      <c r="W56" s="50">
        <f>INDEX(Benchmark!$D$54:$D$93,COLUMNS(Benchmark!$D$54:X93),)</f>
        <v>1</v>
      </c>
      <c r="X56" s="50">
        <f>INDEX(Benchmark!$D$54:$D$93,COLUMNS(Benchmark!$D$54:Y93),)</f>
        <v>1</v>
      </c>
      <c r="Y56" s="50">
        <f>INDEX(Benchmark!$D$54:$D$93,COLUMNS(Benchmark!$D$54:Z93),)</f>
        <v>1</v>
      </c>
      <c r="Z56" s="50">
        <f>INDEX(Benchmark!$D$54:$D$93,COLUMNS(Benchmark!$D$54:AA93),)</f>
        <v>1</v>
      </c>
      <c r="AA56" s="50">
        <f>INDEX(Benchmark!$D$54:$D$93,COLUMNS(Benchmark!$D$54:AB93),)</f>
        <v>1</v>
      </c>
      <c r="AB56" s="50">
        <f>INDEX(Benchmark!$D$54:$D$93,COLUMNS(Benchmark!$D$54:AC93),)</f>
        <v>1</v>
      </c>
      <c r="AC56" s="50">
        <f>INDEX(Benchmark!$D$54:$D$93,COLUMNS(Benchmark!$D$54:AD93),)</f>
        <v>1</v>
      </c>
      <c r="AD56" s="50">
        <f>INDEX(Benchmark!$D$54:$D$93,COLUMNS(Benchmark!$D$54:AE93),)</f>
        <v>1</v>
      </c>
      <c r="AE56" s="50">
        <f>INDEX(Benchmark!$D$54:$D$93,COLUMNS(Benchmark!$D$54:AF93),)</f>
        <v>1</v>
      </c>
      <c r="AF56" s="50">
        <f>INDEX(Benchmark!$D$54:$D$93,COLUMNS(Benchmark!$D$54:AG93),)</f>
        <v>1</v>
      </c>
      <c r="AG56" s="50">
        <f>INDEX(Benchmark!$D$54:$D$93,COLUMNS(Benchmark!$D$54:AH93),)</f>
        <v>1</v>
      </c>
      <c r="AH56" s="50">
        <f>INDEX(Benchmark!$D$54:$D$93,COLUMNS(Benchmark!$D$54:AI93),)</f>
        <v>0</v>
      </c>
      <c r="AI56" s="50">
        <f>INDEX(Benchmark!$D$54:$D$93,COLUMNS(Benchmark!$D$54:AJ93),)</f>
        <v>0</v>
      </c>
      <c r="AJ56" s="50">
        <f>INDEX(Benchmark!$D$54:$D$93,COLUMNS(Benchmark!$D$54:AK93),)</f>
        <v>0</v>
      </c>
      <c r="AK56" s="50">
        <f>INDEX(Benchmark!$D$54:$D$93,COLUMNS(Benchmark!$D$54:AL93),)</f>
        <v>0</v>
      </c>
      <c r="AL56" s="50">
        <f>INDEX(Benchmark!$D$54:$D$93,COLUMNS(Benchmark!$D$54:AM93),)</f>
        <v>0</v>
      </c>
      <c r="AM56" s="50">
        <f>INDEX(Benchmark!$D$54:$D$93,COLUMNS(Benchmark!$D$54:AN93),)</f>
        <v>0</v>
      </c>
      <c r="AN56" s="50">
        <f>INDEX(Benchmark!$D$54:$D$93,COLUMNS(Benchmark!$D$54:AO93),)</f>
        <v>0</v>
      </c>
      <c r="AO56" s="50">
        <f>INDEX(Benchmark!$D$54:$D$93,COLUMNS(Benchmark!$D$54:AP93),)</f>
        <v>0</v>
      </c>
      <c r="AP56" s="50">
        <f>INDEX(Benchmark!$D$54:$D$93,COLUMNS(Benchmark!$D$54:AQ93),)</f>
        <v>0</v>
      </c>
    </row>
    <row r="57" spans="2:43" hidden="1"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</row>
    <row r="58" spans="2:43" hidden="1">
      <c r="B58" s="49" t="s">
        <v>102</v>
      </c>
      <c r="C58" s="50">
        <f>IFERROR(RANK(C60,$C$60:$AP$60,0),"")</f>
        <v>28</v>
      </c>
      <c r="D58" s="50">
        <f t="shared" ref="D58:AP58" si="0">IFERROR(RANK(D60,$C$60:$AP$60,0),"")</f>
        <v>23</v>
      </c>
      <c r="E58" s="50">
        <f t="shared" si="0"/>
        <v>17</v>
      </c>
      <c r="F58" s="50">
        <f t="shared" si="0"/>
        <v>20</v>
      </c>
      <c r="G58" s="50">
        <f t="shared" si="0"/>
        <v>5</v>
      </c>
      <c r="H58" s="50">
        <f t="shared" si="0"/>
        <v>21</v>
      </c>
      <c r="I58" s="50">
        <f t="shared" si="0"/>
        <v>24</v>
      </c>
      <c r="J58" s="50">
        <f t="shared" si="0"/>
        <v>7</v>
      </c>
      <c r="K58" s="50">
        <f t="shared" si="0"/>
        <v>29</v>
      </c>
      <c r="L58" s="50">
        <f t="shared" si="0"/>
        <v>15</v>
      </c>
      <c r="M58" s="50">
        <f t="shared" si="0"/>
        <v>1</v>
      </c>
      <c r="N58" s="50">
        <f t="shared" si="0"/>
        <v>4</v>
      </c>
      <c r="O58" s="50">
        <f t="shared" si="0"/>
        <v>6</v>
      </c>
      <c r="P58" s="50">
        <f t="shared" si="0"/>
        <v>9</v>
      </c>
      <c r="Q58" s="50">
        <f t="shared" si="0"/>
        <v>11</v>
      </c>
      <c r="R58" s="50">
        <f t="shared" si="0"/>
        <v>30</v>
      </c>
      <c r="S58" s="50">
        <f t="shared" si="0"/>
        <v>27</v>
      </c>
      <c r="T58" s="50">
        <f t="shared" si="0"/>
        <v>19</v>
      </c>
      <c r="U58" s="50">
        <f t="shared" si="0"/>
        <v>22</v>
      </c>
      <c r="V58" s="50">
        <f t="shared" si="0"/>
        <v>31</v>
      </c>
      <c r="W58" s="50">
        <f t="shared" si="0"/>
        <v>26</v>
      </c>
      <c r="X58" s="50">
        <f t="shared" si="0"/>
        <v>2</v>
      </c>
      <c r="Y58" s="50">
        <f t="shared" si="0"/>
        <v>18</v>
      </c>
      <c r="Z58" s="50">
        <f t="shared" si="0"/>
        <v>12</v>
      </c>
      <c r="AA58" s="50">
        <f t="shared" si="0"/>
        <v>8</v>
      </c>
      <c r="AB58" s="50">
        <f t="shared" si="0"/>
        <v>3</v>
      </c>
      <c r="AC58" s="50">
        <f t="shared" si="0"/>
        <v>13</v>
      </c>
      <c r="AD58" s="50">
        <f t="shared" si="0"/>
        <v>25</v>
      </c>
      <c r="AE58" s="50">
        <f t="shared" si="0"/>
        <v>10</v>
      </c>
      <c r="AF58" s="50">
        <f t="shared" si="0"/>
        <v>14</v>
      </c>
      <c r="AG58" s="50">
        <f t="shared" si="0"/>
        <v>16</v>
      </c>
      <c r="AH58" s="50" t="str">
        <f t="shared" si="0"/>
        <v/>
      </c>
      <c r="AI58" s="50" t="str">
        <f t="shared" si="0"/>
        <v/>
      </c>
      <c r="AJ58" s="50" t="str">
        <f t="shared" si="0"/>
        <v/>
      </c>
      <c r="AK58" s="50" t="str">
        <f t="shared" si="0"/>
        <v/>
      </c>
      <c r="AL58" s="50" t="str">
        <f t="shared" si="0"/>
        <v/>
      </c>
      <c r="AM58" s="50" t="str">
        <f t="shared" si="0"/>
        <v/>
      </c>
      <c r="AN58" s="50" t="str">
        <f t="shared" si="0"/>
        <v/>
      </c>
      <c r="AO58" s="50" t="str">
        <f t="shared" si="0"/>
        <v/>
      </c>
      <c r="AP58" s="50" t="str">
        <f t="shared" si="0"/>
        <v/>
      </c>
    </row>
    <row r="59" spans="2:43" hidden="1">
      <c r="C59" s="50" t="str">
        <f>C11</f>
        <v>Ace Vida</v>
      </c>
      <c r="D59" s="50" t="str">
        <f t="shared" ref="D59:AP59" si="1">D11</f>
        <v>BanChile</v>
      </c>
      <c r="E59" s="50" t="str">
        <f t="shared" si="1"/>
        <v>BBVA Vida</v>
      </c>
      <c r="F59" s="50" t="str">
        <f t="shared" si="1"/>
        <v>BCI Seguros Vida</v>
      </c>
      <c r="G59" s="50" t="str">
        <f t="shared" si="1"/>
        <v>BICE Vida</v>
      </c>
      <c r="H59" s="50" t="str">
        <f t="shared" si="1"/>
        <v>Cámara</v>
      </c>
      <c r="I59" s="50" t="str">
        <f t="shared" si="1"/>
        <v>Cardif</v>
      </c>
      <c r="J59" s="50" t="str">
        <f t="shared" si="1"/>
        <v>Chilena Consolidada</v>
      </c>
      <c r="K59" s="50" t="str">
        <f t="shared" si="1"/>
        <v>CLC</v>
      </c>
      <c r="L59" s="50" t="str">
        <f t="shared" si="1"/>
        <v>CN Life</v>
      </c>
      <c r="M59" s="50" t="str">
        <f t="shared" si="1"/>
        <v>Consorcio Nacional</v>
      </c>
      <c r="N59" s="50" t="str">
        <f t="shared" si="1"/>
        <v>CorpSeguros</v>
      </c>
      <c r="O59" s="50" t="str">
        <f t="shared" si="1"/>
        <v>CorpVida</v>
      </c>
      <c r="P59" s="50" t="str">
        <f t="shared" si="1"/>
        <v>Cruz del Sur</v>
      </c>
      <c r="Q59" s="50" t="str">
        <f t="shared" si="1"/>
        <v>EuroAmérica</v>
      </c>
      <c r="R59" s="50" t="str">
        <f t="shared" si="1"/>
        <v>Huelen</v>
      </c>
      <c r="S59" s="50" t="str">
        <f t="shared" si="1"/>
        <v>Itaú</v>
      </c>
      <c r="T59" s="50" t="str">
        <f t="shared" si="1"/>
        <v>M. de Carabineros</v>
      </c>
      <c r="U59" s="50" t="str">
        <f t="shared" si="1"/>
        <v>M. del Ej. y Av.</v>
      </c>
      <c r="V59" s="50" t="str">
        <f t="shared" si="1"/>
        <v>Magallanes Vida</v>
      </c>
      <c r="W59" s="50" t="str">
        <f t="shared" si="1"/>
        <v>Mapfre Vida</v>
      </c>
      <c r="X59" s="50" t="str">
        <f t="shared" si="1"/>
        <v>Metlife</v>
      </c>
      <c r="Y59" s="50" t="str">
        <f t="shared" si="1"/>
        <v>Mutual de Seguros</v>
      </c>
      <c r="Z59" s="50" t="str">
        <f t="shared" si="1"/>
        <v>Ohio National</v>
      </c>
      <c r="AA59" s="50" t="str">
        <f t="shared" si="1"/>
        <v>Penta Vida</v>
      </c>
      <c r="AB59" s="50" t="str">
        <f t="shared" si="1"/>
        <v>Principal</v>
      </c>
      <c r="AC59" s="50" t="str">
        <f t="shared" si="1"/>
        <v>Renta Nacional</v>
      </c>
      <c r="AD59" s="50" t="str">
        <f t="shared" si="1"/>
        <v>Rigel</v>
      </c>
      <c r="AE59" s="50" t="str">
        <f t="shared" si="1"/>
        <v>Security Previsión</v>
      </c>
      <c r="AF59" s="50" t="str">
        <f t="shared" si="1"/>
        <v>Sura</v>
      </c>
      <c r="AG59" s="50" t="str">
        <f t="shared" si="1"/>
        <v>Zurich Santander</v>
      </c>
      <c r="AH59" s="50" t="str">
        <f t="shared" si="1"/>
        <v/>
      </c>
      <c r="AI59" s="50" t="str">
        <f t="shared" si="1"/>
        <v/>
      </c>
      <c r="AJ59" s="50" t="str">
        <f t="shared" si="1"/>
        <v/>
      </c>
      <c r="AK59" s="50" t="str">
        <f t="shared" si="1"/>
        <v/>
      </c>
      <c r="AL59" s="50" t="str">
        <f t="shared" si="1"/>
        <v/>
      </c>
      <c r="AM59" s="50" t="str">
        <f t="shared" si="1"/>
        <v/>
      </c>
      <c r="AN59" s="50" t="str">
        <f t="shared" si="1"/>
        <v/>
      </c>
      <c r="AO59" s="50" t="str">
        <f t="shared" si="1"/>
        <v/>
      </c>
      <c r="AP59" s="50" t="str">
        <f t="shared" si="1"/>
        <v/>
      </c>
    </row>
    <row r="60" spans="2:43" hidden="1">
      <c r="C60" s="52">
        <f t="shared" ref="C60:AP60" si="2">IFERROR(IF(C56=1,VLOOKUP($B$89,$B$12:$AQ$54,C63+1,FALSE)+C61/1000000,""),"")</f>
        <v>974636.98818178929</v>
      </c>
      <c r="D60" s="52">
        <f t="shared" si="2"/>
        <v>4685089.9972812766</v>
      </c>
      <c r="E60" s="52">
        <f t="shared" si="2"/>
        <v>9610000.1502985694</v>
      </c>
      <c r="F60" s="52">
        <f t="shared" si="2"/>
        <v>6264630.5181354433</v>
      </c>
      <c r="G60" s="52">
        <f t="shared" si="2"/>
        <v>87807167.252424255</v>
      </c>
      <c r="H60" s="52">
        <f t="shared" si="2"/>
        <v>6071983.2981307562</v>
      </c>
      <c r="I60" s="52">
        <f t="shared" si="2"/>
        <v>4083871.9143890105</v>
      </c>
      <c r="J60" s="52">
        <f t="shared" si="2"/>
        <v>55472007.781762727</v>
      </c>
      <c r="K60" s="52">
        <f t="shared" si="2"/>
        <v>224803.77740594023</v>
      </c>
      <c r="L60" s="52">
        <f t="shared" si="2"/>
        <v>18131492.09632504</v>
      </c>
      <c r="M60" s="52">
        <f t="shared" si="2"/>
        <v>140025037.30000666</v>
      </c>
      <c r="N60" s="52">
        <f t="shared" si="2"/>
        <v>89029308.279916704</v>
      </c>
      <c r="O60" s="52">
        <f t="shared" si="2"/>
        <v>83593609.373812646</v>
      </c>
      <c r="P60" s="52">
        <f t="shared" si="2"/>
        <v>38420681.069316566</v>
      </c>
      <c r="Q60" s="52">
        <f t="shared" si="2"/>
        <v>37404188.11565239</v>
      </c>
      <c r="R60" s="52">
        <f t="shared" si="2"/>
        <v>223173.05247124206</v>
      </c>
      <c r="S60" s="52">
        <f t="shared" si="2"/>
        <v>1285217.0558360787</v>
      </c>
      <c r="T60" s="52">
        <f t="shared" si="2"/>
        <v>8235415.2672039699</v>
      </c>
      <c r="U60" s="52">
        <f t="shared" si="2"/>
        <v>4793277.0769766243</v>
      </c>
      <c r="V60" s="52">
        <f t="shared" si="2"/>
        <v>99916.517016354293</v>
      </c>
      <c r="W60" s="52">
        <f t="shared" si="2"/>
        <v>1618231.9988037732</v>
      </c>
      <c r="X60" s="52">
        <f t="shared" si="2"/>
        <v>127148006.57259308</v>
      </c>
      <c r="Y60" s="52">
        <f t="shared" si="2"/>
        <v>8388227.5263401158</v>
      </c>
      <c r="Z60" s="52">
        <f t="shared" si="2"/>
        <v>26001636.514396049</v>
      </c>
      <c r="AA60" s="52">
        <f t="shared" si="2"/>
        <v>49433518.934615523</v>
      </c>
      <c r="AB60" s="52">
        <f t="shared" si="2"/>
        <v>92562148.832225204</v>
      </c>
      <c r="AC60" s="52">
        <f t="shared" si="2"/>
        <v>23923461.420170836</v>
      </c>
      <c r="AD60" s="52">
        <f t="shared" si="2"/>
        <v>1754894.738064633</v>
      </c>
      <c r="AE60" s="52">
        <f t="shared" si="2"/>
        <v>38207826.89630039</v>
      </c>
      <c r="AF60" s="52">
        <f t="shared" si="2"/>
        <v>20400416.000817105</v>
      </c>
      <c r="AG60" s="52">
        <f t="shared" si="2"/>
        <v>14621995.053785605</v>
      </c>
      <c r="AH60" s="52" t="str">
        <f t="shared" si="2"/>
        <v/>
      </c>
      <c r="AI60" s="52" t="str">
        <f t="shared" si="2"/>
        <v/>
      </c>
      <c r="AJ60" s="52" t="str">
        <f t="shared" si="2"/>
        <v/>
      </c>
      <c r="AK60" s="52" t="str">
        <f t="shared" si="2"/>
        <v/>
      </c>
      <c r="AL60" s="52" t="str">
        <f t="shared" si="2"/>
        <v/>
      </c>
      <c r="AM60" s="52" t="str">
        <f t="shared" si="2"/>
        <v/>
      </c>
      <c r="AN60" s="52" t="str">
        <f t="shared" si="2"/>
        <v/>
      </c>
      <c r="AO60" s="52" t="str">
        <f t="shared" si="2"/>
        <v/>
      </c>
      <c r="AP60" s="52" t="str">
        <f t="shared" si="2"/>
        <v/>
      </c>
    </row>
    <row r="61" spans="2:43" hidden="1">
      <c r="C61" s="50">
        <v>40</v>
      </c>
      <c r="D61" s="50">
        <f>C61-1</f>
        <v>39</v>
      </c>
      <c r="E61" s="50">
        <f t="shared" ref="E61:AP61" si="3">D61-1</f>
        <v>38</v>
      </c>
      <c r="F61" s="50">
        <f t="shared" si="3"/>
        <v>37</v>
      </c>
      <c r="G61" s="50">
        <f t="shared" si="3"/>
        <v>36</v>
      </c>
      <c r="H61" s="50">
        <f t="shared" si="3"/>
        <v>35</v>
      </c>
      <c r="I61" s="50">
        <f t="shared" si="3"/>
        <v>34</v>
      </c>
      <c r="J61" s="50">
        <f t="shared" si="3"/>
        <v>33</v>
      </c>
      <c r="K61" s="50">
        <f t="shared" si="3"/>
        <v>32</v>
      </c>
      <c r="L61" s="50">
        <f t="shared" si="3"/>
        <v>31</v>
      </c>
      <c r="M61" s="50">
        <f t="shared" si="3"/>
        <v>30</v>
      </c>
      <c r="N61" s="50">
        <f t="shared" si="3"/>
        <v>29</v>
      </c>
      <c r="O61" s="50">
        <f t="shared" si="3"/>
        <v>28</v>
      </c>
      <c r="P61" s="50">
        <f t="shared" si="3"/>
        <v>27</v>
      </c>
      <c r="Q61" s="50">
        <f t="shared" si="3"/>
        <v>26</v>
      </c>
      <c r="R61" s="50">
        <f t="shared" si="3"/>
        <v>25</v>
      </c>
      <c r="S61" s="50">
        <f t="shared" si="3"/>
        <v>24</v>
      </c>
      <c r="T61" s="50">
        <f t="shared" si="3"/>
        <v>23</v>
      </c>
      <c r="U61" s="50">
        <f t="shared" si="3"/>
        <v>22</v>
      </c>
      <c r="V61" s="50">
        <f t="shared" si="3"/>
        <v>21</v>
      </c>
      <c r="W61" s="50">
        <f t="shared" si="3"/>
        <v>20</v>
      </c>
      <c r="X61" s="50">
        <f t="shared" si="3"/>
        <v>19</v>
      </c>
      <c r="Y61" s="50">
        <f t="shared" si="3"/>
        <v>18</v>
      </c>
      <c r="Z61" s="50">
        <f t="shared" si="3"/>
        <v>17</v>
      </c>
      <c r="AA61" s="50">
        <f t="shared" si="3"/>
        <v>16</v>
      </c>
      <c r="AB61" s="50">
        <f t="shared" si="3"/>
        <v>15</v>
      </c>
      <c r="AC61" s="50">
        <f t="shared" si="3"/>
        <v>14</v>
      </c>
      <c r="AD61" s="50">
        <f t="shared" si="3"/>
        <v>13</v>
      </c>
      <c r="AE61" s="50">
        <f t="shared" si="3"/>
        <v>12</v>
      </c>
      <c r="AF61" s="50">
        <f t="shared" si="3"/>
        <v>11</v>
      </c>
      <c r="AG61" s="50">
        <f t="shared" si="3"/>
        <v>10</v>
      </c>
      <c r="AH61" s="50">
        <f t="shared" si="3"/>
        <v>9</v>
      </c>
      <c r="AI61" s="50">
        <f t="shared" si="3"/>
        <v>8</v>
      </c>
      <c r="AJ61" s="50">
        <f t="shared" si="3"/>
        <v>7</v>
      </c>
      <c r="AK61" s="50">
        <f t="shared" si="3"/>
        <v>6</v>
      </c>
      <c r="AL61" s="50">
        <f t="shared" si="3"/>
        <v>5</v>
      </c>
      <c r="AM61" s="50">
        <f t="shared" si="3"/>
        <v>4</v>
      </c>
      <c r="AN61" s="50">
        <f t="shared" si="3"/>
        <v>3</v>
      </c>
      <c r="AO61" s="50">
        <f t="shared" si="3"/>
        <v>2</v>
      </c>
      <c r="AP61" s="50">
        <f t="shared" si="3"/>
        <v>1</v>
      </c>
    </row>
    <row r="62" spans="2:43" hidden="1"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</row>
    <row r="63" spans="2:43" hidden="1">
      <c r="B63" s="49" t="s">
        <v>103</v>
      </c>
      <c r="C63" s="50">
        <v>1</v>
      </c>
      <c r="D63" s="50">
        <v>2</v>
      </c>
      <c r="E63" s="50">
        <v>3</v>
      </c>
      <c r="F63" s="50">
        <v>4</v>
      </c>
      <c r="G63" s="50">
        <v>5</v>
      </c>
      <c r="H63" s="50">
        <v>6</v>
      </c>
      <c r="I63" s="50">
        <v>7</v>
      </c>
      <c r="J63" s="50">
        <v>8</v>
      </c>
      <c r="K63" s="50">
        <v>9</v>
      </c>
      <c r="L63" s="50">
        <v>10</v>
      </c>
      <c r="M63" s="50">
        <v>11</v>
      </c>
      <c r="N63" s="50">
        <v>12</v>
      </c>
      <c r="O63" s="50">
        <v>13</v>
      </c>
      <c r="P63" s="50">
        <v>14</v>
      </c>
      <c r="Q63" s="50">
        <v>15</v>
      </c>
      <c r="R63" s="50">
        <v>16</v>
      </c>
      <c r="S63" s="50">
        <v>17</v>
      </c>
      <c r="T63" s="50">
        <v>18</v>
      </c>
      <c r="U63" s="50">
        <v>19</v>
      </c>
      <c r="V63" s="50">
        <v>20</v>
      </c>
      <c r="W63" s="50">
        <v>21</v>
      </c>
      <c r="X63" s="50">
        <v>22</v>
      </c>
      <c r="Y63" s="50">
        <v>23</v>
      </c>
      <c r="Z63" s="50">
        <v>24</v>
      </c>
      <c r="AA63" s="50">
        <v>25</v>
      </c>
      <c r="AB63" s="50">
        <v>26</v>
      </c>
      <c r="AC63" s="50">
        <v>27</v>
      </c>
      <c r="AD63" s="50">
        <v>28</v>
      </c>
      <c r="AE63" s="50">
        <v>29</v>
      </c>
      <c r="AF63" s="50">
        <v>30</v>
      </c>
      <c r="AG63" s="50">
        <v>31</v>
      </c>
      <c r="AH63" s="50">
        <v>32</v>
      </c>
      <c r="AI63" s="50">
        <v>33</v>
      </c>
      <c r="AJ63" s="50">
        <v>34</v>
      </c>
      <c r="AK63" s="50">
        <v>35</v>
      </c>
      <c r="AL63" s="50">
        <v>36</v>
      </c>
      <c r="AM63" s="50">
        <v>37</v>
      </c>
      <c r="AN63" s="50">
        <v>38</v>
      </c>
      <c r="AO63" s="50">
        <v>39</v>
      </c>
      <c r="AP63" s="50">
        <v>40</v>
      </c>
    </row>
    <row r="64" spans="2:43" hidden="1">
      <c r="C64" s="50" t="str">
        <f>IFERROR(HLOOKUP(C63,$C$58:$AP$59,2,FALSE),"")</f>
        <v>Consorcio Nacional</v>
      </c>
      <c r="D64" s="50" t="str">
        <f t="shared" ref="D64:AP64" si="4">IFERROR(HLOOKUP(D63,$C$58:$AP$59,2,FALSE),"")</f>
        <v>Metlife</v>
      </c>
      <c r="E64" s="50" t="str">
        <f t="shared" si="4"/>
        <v>Principal</v>
      </c>
      <c r="F64" s="50" t="str">
        <f t="shared" si="4"/>
        <v>CorpSeguros</v>
      </c>
      <c r="G64" s="50" t="str">
        <f t="shared" si="4"/>
        <v>BICE Vida</v>
      </c>
      <c r="H64" s="50" t="str">
        <f t="shared" si="4"/>
        <v>CorpVida</v>
      </c>
      <c r="I64" s="50" t="str">
        <f t="shared" si="4"/>
        <v>Chilena Consolidada</v>
      </c>
      <c r="J64" s="50" t="str">
        <f t="shared" si="4"/>
        <v>Penta Vida</v>
      </c>
      <c r="K64" s="50" t="str">
        <f t="shared" si="4"/>
        <v>Cruz del Sur</v>
      </c>
      <c r="L64" s="50" t="str">
        <f t="shared" si="4"/>
        <v>Security Previsión</v>
      </c>
      <c r="M64" s="50" t="str">
        <f t="shared" si="4"/>
        <v>EuroAmérica</v>
      </c>
      <c r="N64" s="50" t="str">
        <f t="shared" si="4"/>
        <v>Ohio National</v>
      </c>
      <c r="O64" s="50" t="str">
        <f t="shared" si="4"/>
        <v>Renta Nacional</v>
      </c>
      <c r="P64" s="50" t="str">
        <f t="shared" si="4"/>
        <v>Sura</v>
      </c>
      <c r="Q64" s="50" t="str">
        <f t="shared" si="4"/>
        <v>CN Life</v>
      </c>
      <c r="R64" s="50" t="str">
        <f t="shared" si="4"/>
        <v>Zurich Santander</v>
      </c>
      <c r="S64" s="50" t="str">
        <f t="shared" si="4"/>
        <v>BBVA Vida</v>
      </c>
      <c r="T64" s="50" t="str">
        <f t="shared" si="4"/>
        <v>Mutual de Seguros</v>
      </c>
      <c r="U64" s="50" t="str">
        <f t="shared" si="4"/>
        <v>M. de Carabineros</v>
      </c>
      <c r="V64" s="50" t="str">
        <f t="shared" si="4"/>
        <v>BCI Seguros Vida</v>
      </c>
      <c r="W64" s="50" t="str">
        <f t="shared" si="4"/>
        <v>Cámara</v>
      </c>
      <c r="X64" s="50" t="str">
        <f t="shared" si="4"/>
        <v>M. del Ej. y Av.</v>
      </c>
      <c r="Y64" s="50" t="str">
        <f t="shared" si="4"/>
        <v>BanChile</v>
      </c>
      <c r="Z64" s="50" t="str">
        <f t="shared" si="4"/>
        <v>Cardif</v>
      </c>
      <c r="AA64" s="50" t="str">
        <f t="shared" si="4"/>
        <v>Rigel</v>
      </c>
      <c r="AB64" s="50" t="str">
        <f t="shared" si="4"/>
        <v>Mapfre Vida</v>
      </c>
      <c r="AC64" s="50" t="str">
        <f t="shared" si="4"/>
        <v>Itaú</v>
      </c>
      <c r="AD64" s="50" t="str">
        <f t="shared" si="4"/>
        <v>Ace Vida</v>
      </c>
      <c r="AE64" s="50" t="str">
        <f t="shared" si="4"/>
        <v>CLC</v>
      </c>
      <c r="AF64" s="50" t="str">
        <f t="shared" si="4"/>
        <v>Huelen</v>
      </c>
      <c r="AG64" s="50" t="str">
        <f t="shared" si="4"/>
        <v>Magallanes Vida</v>
      </c>
      <c r="AH64" s="50" t="str">
        <f t="shared" si="4"/>
        <v/>
      </c>
      <c r="AI64" s="50" t="str">
        <f t="shared" si="4"/>
        <v/>
      </c>
      <c r="AJ64" s="50" t="str">
        <f t="shared" si="4"/>
        <v/>
      </c>
      <c r="AK64" s="50" t="str">
        <f t="shared" si="4"/>
        <v/>
      </c>
      <c r="AL64" s="50" t="str">
        <f t="shared" si="4"/>
        <v/>
      </c>
      <c r="AM64" s="50" t="str">
        <f t="shared" si="4"/>
        <v/>
      </c>
      <c r="AN64" s="50" t="str">
        <f t="shared" si="4"/>
        <v/>
      </c>
      <c r="AO64" s="50" t="str">
        <f t="shared" si="4"/>
        <v/>
      </c>
      <c r="AP64" s="50" t="str">
        <f t="shared" si="4"/>
        <v/>
      </c>
    </row>
    <row r="65" spans="2:42" hidden="1">
      <c r="C65" s="52">
        <f>IFERROR((HLOOKUP(C63,$C$58:$AP$60,3,FALSE)-HLOOKUP(C63,$C$58:$AP$61,4,FALSE)/1000000)/$C$83,"")</f>
        <v>140.02503729997665</v>
      </c>
      <c r="D65" s="52">
        <f t="shared" ref="D65:AP65" si="5">IFERROR((HLOOKUP(D63,$C$58:$AP$60,3,FALSE)-HLOOKUP(D63,$C$58:$AP$61,4,FALSE)/1000000)/$C$83,"")</f>
        <v>127.14800657257408</v>
      </c>
      <c r="E65" s="52">
        <f t="shared" si="5"/>
        <v>92.562148832210198</v>
      </c>
      <c r="F65" s="52">
        <f t="shared" si="5"/>
        <v>89.029308279887701</v>
      </c>
      <c r="G65" s="52">
        <f t="shared" si="5"/>
        <v>87.807167252388254</v>
      </c>
      <c r="H65" s="52">
        <f t="shared" si="5"/>
        <v>83.593609373784645</v>
      </c>
      <c r="I65" s="52">
        <f t="shared" si="5"/>
        <v>55.472007781729729</v>
      </c>
      <c r="J65" s="52">
        <f t="shared" si="5"/>
        <v>49.433518934599526</v>
      </c>
      <c r="K65" s="52">
        <f t="shared" si="5"/>
        <v>38.420681069289564</v>
      </c>
      <c r="L65" s="52">
        <f t="shared" si="5"/>
        <v>38.207826896288388</v>
      </c>
      <c r="M65" s="52">
        <f t="shared" si="5"/>
        <v>37.40418811562639</v>
      </c>
      <c r="N65" s="52">
        <f t="shared" si="5"/>
        <v>26.001636514379051</v>
      </c>
      <c r="O65" s="52">
        <f t="shared" si="5"/>
        <v>23.923461420156837</v>
      </c>
      <c r="P65" s="52">
        <f t="shared" si="5"/>
        <v>20.400416000806104</v>
      </c>
      <c r="Q65" s="52">
        <f t="shared" si="5"/>
        <v>18.131492096294043</v>
      </c>
      <c r="R65" s="52">
        <f t="shared" si="5"/>
        <v>14.621995053775604</v>
      </c>
      <c r="S65" s="52">
        <f t="shared" si="5"/>
        <v>9.6100001502605696</v>
      </c>
      <c r="T65" s="52">
        <f t="shared" si="5"/>
        <v>8.3882275263221153</v>
      </c>
      <c r="U65" s="52">
        <f t="shared" si="5"/>
        <v>8.2354152671809704</v>
      </c>
      <c r="V65" s="52">
        <f t="shared" si="5"/>
        <v>6.2646305180984436</v>
      </c>
      <c r="W65" s="52">
        <f t="shared" si="5"/>
        <v>6.0719832980957564</v>
      </c>
      <c r="X65" s="52">
        <f t="shared" si="5"/>
        <v>4.7932770769546247</v>
      </c>
      <c r="Y65" s="52">
        <f t="shared" si="5"/>
        <v>4.6850899972422768</v>
      </c>
      <c r="Z65" s="52">
        <f t="shared" si="5"/>
        <v>4.0838719143550106</v>
      </c>
      <c r="AA65" s="52">
        <f t="shared" si="5"/>
        <v>1.7548947380516329</v>
      </c>
      <c r="AB65" s="52">
        <f t="shared" si="5"/>
        <v>1.6182319987837732</v>
      </c>
      <c r="AC65" s="52">
        <f t="shared" si="5"/>
        <v>1.2852170558120788</v>
      </c>
      <c r="AD65" s="52">
        <f t="shared" si="5"/>
        <v>0.97463698814178934</v>
      </c>
      <c r="AE65" s="52">
        <f t="shared" si="5"/>
        <v>0.22480377737394022</v>
      </c>
      <c r="AF65" s="52">
        <f t="shared" si="5"/>
        <v>0.22317305244624208</v>
      </c>
      <c r="AG65" s="52">
        <f t="shared" si="5"/>
        <v>9.9916516995354296E-2</v>
      </c>
      <c r="AH65" s="52" t="str">
        <f t="shared" si="5"/>
        <v/>
      </c>
      <c r="AI65" s="52" t="str">
        <f t="shared" si="5"/>
        <v/>
      </c>
      <c r="AJ65" s="52" t="str">
        <f t="shared" si="5"/>
        <v/>
      </c>
      <c r="AK65" s="52" t="str">
        <f t="shared" si="5"/>
        <v/>
      </c>
      <c r="AL65" s="52" t="str">
        <f t="shared" si="5"/>
        <v/>
      </c>
      <c r="AM65" s="52" t="str">
        <f t="shared" si="5"/>
        <v/>
      </c>
      <c r="AN65" s="52" t="str">
        <f t="shared" si="5"/>
        <v/>
      </c>
      <c r="AO65" s="52" t="str">
        <f t="shared" si="5"/>
        <v/>
      </c>
      <c r="AP65" s="52" t="str">
        <f t="shared" si="5"/>
        <v/>
      </c>
    </row>
    <row r="66" spans="2:42" hidden="1">
      <c r="C66" s="52" t="str">
        <f t="shared" ref="C66:AP66" si="6">IF(ISNUMBER(C65),CONCATENATE(C64," - ",C63),"")</f>
        <v>Consorcio Nacional - 1</v>
      </c>
      <c r="D66" s="52" t="str">
        <f t="shared" si="6"/>
        <v>Metlife - 2</v>
      </c>
      <c r="E66" s="52" t="str">
        <f t="shared" si="6"/>
        <v>Principal - 3</v>
      </c>
      <c r="F66" s="52" t="str">
        <f t="shared" si="6"/>
        <v>CorpSeguros - 4</v>
      </c>
      <c r="G66" s="52" t="str">
        <f t="shared" si="6"/>
        <v>BICE Vida - 5</v>
      </c>
      <c r="H66" s="52" t="str">
        <f t="shared" si="6"/>
        <v>CorpVida - 6</v>
      </c>
      <c r="I66" s="52" t="str">
        <f t="shared" si="6"/>
        <v>Chilena Consolidada - 7</v>
      </c>
      <c r="J66" s="52" t="str">
        <f t="shared" si="6"/>
        <v>Penta Vida - 8</v>
      </c>
      <c r="K66" s="52" t="str">
        <f t="shared" si="6"/>
        <v>Cruz del Sur - 9</v>
      </c>
      <c r="L66" s="52" t="str">
        <f t="shared" si="6"/>
        <v>Security Previsión - 10</v>
      </c>
      <c r="M66" s="52" t="str">
        <f t="shared" si="6"/>
        <v>EuroAmérica - 11</v>
      </c>
      <c r="N66" s="52" t="str">
        <f t="shared" si="6"/>
        <v>Ohio National - 12</v>
      </c>
      <c r="O66" s="52" t="str">
        <f t="shared" si="6"/>
        <v>Renta Nacional - 13</v>
      </c>
      <c r="P66" s="52" t="str">
        <f t="shared" si="6"/>
        <v>Sura - 14</v>
      </c>
      <c r="Q66" s="52" t="str">
        <f t="shared" si="6"/>
        <v>CN Life - 15</v>
      </c>
      <c r="R66" s="52" t="str">
        <f t="shared" si="6"/>
        <v>Zurich Santander - 16</v>
      </c>
      <c r="S66" s="52" t="str">
        <f t="shared" si="6"/>
        <v>BBVA Vida - 17</v>
      </c>
      <c r="T66" s="52" t="str">
        <f t="shared" si="6"/>
        <v>Mutual de Seguros - 18</v>
      </c>
      <c r="U66" s="52" t="str">
        <f t="shared" si="6"/>
        <v>M. de Carabineros - 19</v>
      </c>
      <c r="V66" s="52" t="str">
        <f t="shared" si="6"/>
        <v>BCI Seguros Vida - 20</v>
      </c>
      <c r="W66" s="52" t="str">
        <f t="shared" si="6"/>
        <v>Cámara - 21</v>
      </c>
      <c r="X66" s="52" t="str">
        <f t="shared" si="6"/>
        <v>M. del Ej. y Av. - 22</v>
      </c>
      <c r="Y66" s="52" t="str">
        <f t="shared" si="6"/>
        <v>BanChile - 23</v>
      </c>
      <c r="Z66" s="52" t="str">
        <f t="shared" si="6"/>
        <v>Cardif - 24</v>
      </c>
      <c r="AA66" s="52" t="str">
        <f t="shared" si="6"/>
        <v>Rigel - 25</v>
      </c>
      <c r="AB66" s="52" t="str">
        <f t="shared" si="6"/>
        <v>Mapfre Vida - 26</v>
      </c>
      <c r="AC66" s="52" t="str">
        <f t="shared" si="6"/>
        <v>Itaú - 27</v>
      </c>
      <c r="AD66" s="52" t="str">
        <f t="shared" si="6"/>
        <v>Ace Vida - 28</v>
      </c>
      <c r="AE66" s="52" t="str">
        <f t="shared" si="6"/>
        <v>CLC - 29</v>
      </c>
      <c r="AF66" s="52" t="str">
        <f t="shared" si="6"/>
        <v>Huelen - 30</v>
      </c>
      <c r="AG66" s="52" t="str">
        <f t="shared" si="6"/>
        <v>Magallanes Vida - 31</v>
      </c>
      <c r="AH66" s="52" t="str">
        <f t="shared" si="6"/>
        <v/>
      </c>
      <c r="AI66" s="52" t="str">
        <f t="shared" si="6"/>
        <v/>
      </c>
      <c r="AJ66" s="52" t="str">
        <f t="shared" si="6"/>
        <v/>
      </c>
      <c r="AK66" s="52" t="str">
        <f t="shared" si="6"/>
        <v/>
      </c>
      <c r="AL66" s="52" t="str">
        <f t="shared" si="6"/>
        <v/>
      </c>
      <c r="AM66" s="52" t="str">
        <f t="shared" si="6"/>
        <v/>
      </c>
      <c r="AN66" s="52" t="str">
        <f t="shared" si="6"/>
        <v/>
      </c>
      <c r="AO66" s="52" t="str">
        <f t="shared" si="6"/>
        <v/>
      </c>
      <c r="AP66" s="52" t="str">
        <f t="shared" si="6"/>
        <v/>
      </c>
    </row>
    <row r="67" spans="2:42" hidden="1"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</row>
    <row r="68" spans="2:42" hidden="1">
      <c r="B68" s="49" t="s">
        <v>104</v>
      </c>
      <c r="C68" s="52" t="str">
        <f>IF($B$92=C64,C65,"")</f>
        <v/>
      </c>
      <c r="D68" s="52" t="str">
        <f t="shared" ref="D68:AP68" si="7">IF($B$92=D64,D65,"")</f>
        <v/>
      </c>
      <c r="E68" s="52" t="str">
        <f t="shared" si="7"/>
        <v/>
      </c>
      <c r="F68" s="52" t="str">
        <f t="shared" si="7"/>
        <v/>
      </c>
      <c r="G68" s="52" t="str">
        <f t="shared" si="7"/>
        <v/>
      </c>
      <c r="H68" s="52" t="str">
        <f t="shared" si="7"/>
        <v/>
      </c>
      <c r="I68" s="52" t="str">
        <f t="shared" si="7"/>
        <v/>
      </c>
      <c r="J68" s="52" t="str">
        <f t="shared" si="7"/>
        <v/>
      </c>
      <c r="K68" s="52" t="str">
        <f t="shared" si="7"/>
        <v/>
      </c>
      <c r="L68" s="52" t="str">
        <f t="shared" si="7"/>
        <v/>
      </c>
      <c r="M68" s="52" t="str">
        <f t="shared" si="7"/>
        <v/>
      </c>
      <c r="N68" s="52" t="str">
        <f t="shared" si="7"/>
        <v/>
      </c>
      <c r="O68" s="52" t="str">
        <f t="shared" si="7"/>
        <v/>
      </c>
      <c r="P68" s="52" t="str">
        <f t="shared" si="7"/>
        <v/>
      </c>
      <c r="Q68" s="52" t="str">
        <f t="shared" si="7"/>
        <v/>
      </c>
      <c r="R68" s="52" t="str">
        <f t="shared" si="7"/>
        <v/>
      </c>
      <c r="S68" s="52" t="str">
        <f t="shared" si="7"/>
        <v/>
      </c>
      <c r="T68" s="52" t="str">
        <f t="shared" si="7"/>
        <v/>
      </c>
      <c r="U68" s="52" t="str">
        <f t="shared" si="7"/>
        <v/>
      </c>
      <c r="V68" s="52" t="str">
        <f t="shared" si="7"/>
        <v/>
      </c>
      <c r="W68" s="52" t="str">
        <f t="shared" si="7"/>
        <v/>
      </c>
      <c r="X68" s="52" t="str">
        <f t="shared" si="7"/>
        <v/>
      </c>
      <c r="Y68" s="52" t="str">
        <f t="shared" si="7"/>
        <v/>
      </c>
      <c r="Z68" s="52" t="str">
        <f t="shared" si="7"/>
        <v/>
      </c>
      <c r="AA68" s="52" t="str">
        <f t="shared" si="7"/>
        <v/>
      </c>
      <c r="AB68" s="52" t="str">
        <f t="shared" si="7"/>
        <v/>
      </c>
      <c r="AC68" s="52" t="str">
        <f t="shared" si="7"/>
        <v/>
      </c>
      <c r="AD68" s="52" t="str">
        <f t="shared" si="7"/>
        <v/>
      </c>
      <c r="AE68" s="52" t="str">
        <f t="shared" si="7"/>
        <v/>
      </c>
      <c r="AF68" s="52" t="str">
        <f t="shared" si="7"/>
        <v/>
      </c>
      <c r="AG68" s="52" t="str">
        <f t="shared" si="7"/>
        <v/>
      </c>
      <c r="AH68" s="52" t="str">
        <f t="shared" si="7"/>
        <v/>
      </c>
      <c r="AI68" s="52" t="str">
        <f t="shared" si="7"/>
        <v/>
      </c>
      <c r="AJ68" s="52" t="str">
        <f t="shared" si="7"/>
        <v/>
      </c>
      <c r="AK68" s="52" t="str">
        <f t="shared" si="7"/>
        <v/>
      </c>
      <c r="AL68" s="52" t="str">
        <f t="shared" si="7"/>
        <v/>
      </c>
      <c r="AM68" s="52" t="str">
        <f t="shared" si="7"/>
        <v/>
      </c>
      <c r="AN68" s="52" t="str">
        <f t="shared" si="7"/>
        <v/>
      </c>
      <c r="AO68" s="52" t="str">
        <f t="shared" si="7"/>
        <v/>
      </c>
      <c r="AP68" s="52" t="str">
        <f t="shared" si="7"/>
        <v/>
      </c>
    </row>
    <row r="69" spans="2:42" hidden="1"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2:42" hidden="1">
      <c r="B70" s="49" t="s">
        <v>164</v>
      </c>
      <c r="C70" s="52">
        <f>HLOOKUP(C64,$C$11:$AP$54,44,FALSE)</f>
        <v>140025037.29997665</v>
      </c>
      <c r="D70" s="52">
        <f t="shared" ref="D70:AP70" si="8">HLOOKUP(D64,$C$11:$AP$54,44,FALSE)</f>
        <v>127148006.57257408</v>
      </c>
      <c r="E70" s="52">
        <f t="shared" si="8"/>
        <v>92562148.832210198</v>
      </c>
      <c r="F70" s="52">
        <f t="shared" si="8"/>
        <v>89029308.279887706</v>
      </c>
      <c r="G70" s="52">
        <f t="shared" si="8"/>
        <v>87807167.252388254</v>
      </c>
      <c r="H70" s="52">
        <f t="shared" si="8"/>
        <v>83593609.373784646</v>
      </c>
      <c r="I70" s="52">
        <f t="shared" si="8"/>
        <v>55472007.781729728</v>
      </c>
      <c r="J70" s="52">
        <f t="shared" si="8"/>
        <v>49433518.934599526</v>
      </c>
      <c r="K70" s="52">
        <f t="shared" si="8"/>
        <v>38420681.069289565</v>
      </c>
      <c r="L70" s="52">
        <f t="shared" si="8"/>
        <v>38207826.896288387</v>
      </c>
      <c r="M70" s="52">
        <f t="shared" si="8"/>
        <v>37404188.115626387</v>
      </c>
      <c r="N70" s="52">
        <f t="shared" si="8"/>
        <v>26001636.514379051</v>
      </c>
      <c r="O70" s="52">
        <f t="shared" si="8"/>
        <v>23923461.420156837</v>
      </c>
      <c r="P70" s="52">
        <f t="shared" si="8"/>
        <v>20400416.000806104</v>
      </c>
      <c r="Q70" s="52">
        <f t="shared" si="8"/>
        <v>18131492.096294042</v>
      </c>
      <c r="R70" s="52">
        <f t="shared" si="8"/>
        <v>14621995.053775605</v>
      </c>
      <c r="S70" s="52">
        <f t="shared" si="8"/>
        <v>9610000.1502605695</v>
      </c>
      <c r="T70" s="52">
        <f t="shared" si="8"/>
        <v>8388227.5263221161</v>
      </c>
      <c r="U70" s="52">
        <f t="shared" si="8"/>
        <v>8235415.2671809699</v>
      </c>
      <c r="V70" s="52">
        <f t="shared" si="8"/>
        <v>6264630.5180984437</v>
      </c>
      <c r="W70" s="52">
        <f t="shared" si="8"/>
        <v>6071983.2980957562</v>
      </c>
      <c r="X70" s="52">
        <f t="shared" si="8"/>
        <v>4793277.0769546246</v>
      </c>
      <c r="Y70" s="52">
        <f t="shared" si="8"/>
        <v>4685089.9972422766</v>
      </c>
      <c r="Z70" s="52">
        <f t="shared" si="8"/>
        <v>4083871.9143550107</v>
      </c>
      <c r="AA70" s="52">
        <f t="shared" si="8"/>
        <v>1754894.7380516329</v>
      </c>
      <c r="AB70" s="52">
        <f t="shared" si="8"/>
        <v>1618231.9987837733</v>
      </c>
      <c r="AC70" s="52">
        <f t="shared" si="8"/>
        <v>1285217.0558120788</v>
      </c>
      <c r="AD70" s="52">
        <f t="shared" si="8"/>
        <v>974636.98814178933</v>
      </c>
      <c r="AE70" s="52">
        <f t="shared" si="8"/>
        <v>224803.77737394022</v>
      </c>
      <c r="AF70" s="52">
        <f t="shared" si="8"/>
        <v>223173.05244624207</v>
      </c>
      <c r="AG70" s="52">
        <f t="shared" si="8"/>
        <v>99916.516995354294</v>
      </c>
      <c r="AH70" s="52">
        <f t="shared" si="8"/>
        <v>0</v>
      </c>
      <c r="AI70" s="52">
        <f t="shared" si="8"/>
        <v>0</v>
      </c>
      <c r="AJ70" s="52">
        <f t="shared" si="8"/>
        <v>0</v>
      </c>
      <c r="AK70" s="52">
        <f t="shared" si="8"/>
        <v>0</v>
      </c>
      <c r="AL70" s="52">
        <f t="shared" si="8"/>
        <v>0</v>
      </c>
      <c r="AM70" s="52">
        <f t="shared" si="8"/>
        <v>0</v>
      </c>
      <c r="AN70" s="52">
        <f t="shared" si="8"/>
        <v>0</v>
      </c>
      <c r="AO70" s="52">
        <f t="shared" si="8"/>
        <v>0</v>
      </c>
      <c r="AP70" s="52">
        <f t="shared" si="8"/>
        <v>0</v>
      </c>
    </row>
    <row r="71" spans="2:42" hidden="1">
      <c r="B71" s="49" t="s">
        <v>165</v>
      </c>
      <c r="C71" s="52">
        <f>HLOOKUP(C64,$C$11:$AP$54,3,FALSE)</f>
        <v>2654676.3740887139</v>
      </c>
      <c r="D71" s="52">
        <f t="shared" ref="D71:AP71" si="9">HLOOKUP(D64,$C$11:$AP$54,3,FALSE)</f>
        <v>217070.66135863838</v>
      </c>
      <c r="E71" s="52">
        <f t="shared" si="9"/>
        <v>375533.91115888022</v>
      </c>
      <c r="F71" s="52">
        <f t="shared" si="9"/>
        <v>1165075.9964927414</v>
      </c>
      <c r="G71" s="52">
        <f t="shared" si="9"/>
        <v>367485.38053047284</v>
      </c>
      <c r="H71" s="52">
        <f t="shared" si="9"/>
        <v>1403875.1758932548</v>
      </c>
      <c r="I71" s="52">
        <f t="shared" si="9"/>
        <v>0</v>
      </c>
      <c r="J71" s="52">
        <f t="shared" si="9"/>
        <v>741707.20755757624</v>
      </c>
      <c r="K71" s="52">
        <f t="shared" si="9"/>
        <v>704608.35908387008</v>
      </c>
      <c r="L71" s="52">
        <f t="shared" si="9"/>
        <v>28268.962883871558</v>
      </c>
      <c r="M71" s="52">
        <f t="shared" si="9"/>
        <v>722157.99810494902</v>
      </c>
      <c r="N71" s="52">
        <f t="shared" si="9"/>
        <v>0</v>
      </c>
      <c r="O71" s="52">
        <f t="shared" si="9"/>
        <v>0</v>
      </c>
      <c r="P71" s="52">
        <f t="shared" si="9"/>
        <v>4.4194285148598862E-2</v>
      </c>
      <c r="Q71" s="52">
        <f t="shared" si="9"/>
        <v>1140443.2951966114</v>
      </c>
      <c r="R71" s="52">
        <f t="shared" si="9"/>
        <v>0</v>
      </c>
      <c r="S71" s="52">
        <f t="shared" si="9"/>
        <v>0</v>
      </c>
      <c r="T71" s="52">
        <f t="shared" si="9"/>
        <v>0</v>
      </c>
      <c r="U71" s="52">
        <f t="shared" si="9"/>
        <v>0</v>
      </c>
      <c r="V71" s="52">
        <f t="shared" si="9"/>
        <v>5093.3913633760185</v>
      </c>
      <c r="W71" s="52">
        <f t="shared" si="9"/>
        <v>12011.741537678279</v>
      </c>
      <c r="X71" s="52">
        <f t="shared" si="9"/>
        <v>0</v>
      </c>
      <c r="Y71" s="52">
        <f t="shared" si="9"/>
        <v>10466.002220320885</v>
      </c>
      <c r="Z71" s="52">
        <f t="shared" si="9"/>
        <v>0</v>
      </c>
      <c r="AA71" s="52">
        <f t="shared" si="9"/>
        <v>0</v>
      </c>
      <c r="AB71" s="52">
        <f t="shared" si="9"/>
        <v>0</v>
      </c>
      <c r="AC71" s="52">
        <f t="shared" si="9"/>
        <v>0</v>
      </c>
      <c r="AD71" s="52">
        <f t="shared" si="9"/>
        <v>0</v>
      </c>
      <c r="AE71" s="52">
        <f t="shared" si="9"/>
        <v>0</v>
      </c>
      <c r="AF71" s="52">
        <f t="shared" si="9"/>
        <v>150.34895807553332</v>
      </c>
      <c r="AG71" s="52">
        <f t="shared" si="9"/>
        <v>0</v>
      </c>
      <c r="AH71" s="52">
        <f t="shared" si="9"/>
        <v>0</v>
      </c>
      <c r="AI71" s="52">
        <f t="shared" si="9"/>
        <v>0</v>
      </c>
      <c r="AJ71" s="52">
        <f t="shared" si="9"/>
        <v>0</v>
      </c>
      <c r="AK71" s="52">
        <f t="shared" si="9"/>
        <v>0</v>
      </c>
      <c r="AL71" s="52">
        <f t="shared" si="9"/>
        <v>0</v>
      </c>
      <c r="AM71" s="52">
        <f t="shared" si="9"/>
        <v>0</v>
      </c>
      <c r="AN71" s="52">
        <f t="shared" si="9"/>
        <v>0</v>
      </c>
      <c r="AO71" s="52">
        <f t="shared" si="9"/>
        <v>0</v>
      </c>
      <c r="AP71" s="52">
        <f t="shared" si="9"/>
        <v>0</v>
      </c>
    </row>
    <row r="72" spans="2:42" hidden="1">
      <c r="B72" s="49" t="s">
        <v>166</v>
      </c>
      <c r="C72" s="52">
        <f>HLOOKUP(C64,$C$11:$AP$54,4,FALSE)</f>
        <v>0</v>
      </c>
      <c r="D72" s="52">
        <f t="shared" ref="D72:AP72" si="10">HLOOKUP(D64,$C$11:$AP$54,4,FALSE)</f>
        <v>0</v>
      </c>
      <c r="E72" s="52">
        <f t="shared" si="10"/>
        <v>0</v>
      </c>
      <c r="F72" s="52">
        <f t="shared" si="10"/>
        <v>0</v>
      </c>
      <c r="G72" s="52">
        <f t="shared" si="10"/>
        <v>0</v>
      </c>
      <c r="H72" s="52">
        <f t="shared" si="10"/>
        <v>0</v>
      </c>
      <c r="I72" s="52">
        <f t="shared" si="10"/>
        <v>0</v>
      </c>
      <c r="J72" s="52">
        <f t="shared" si="10"/>
        <v>0</v>
      </c>
      <c r="K72" s="52">
        <f t="shared" si="10"/>
        <v>0</v>
      </c>
      <c r="L72" s="52">
        <f t="shared" si="10"/>
        <v>0</v>
      </c>
      <c r="M72" s="52">
        <f t="shared" si="10"/>
        <v>0</v>
      </c>
      <c r="N72" s="52">
        <f t="shared" si="10"/>
        <v>0</v>
      </c>
      <c r="O72" s="52">
        <f t="shared" si="10"/>
        <v>0</v>
      </c>
      <c r="P72" s="52">
        <f t="shared" si="10"/>
        <v>0</v>
      </c>
      <c r="Q72" s="52">
        <f t="shared" si="10"/>
        <v>0</v>
      </c>
      <c r="R72" s="52">
        <f t="shared" si="10"/>
        <v>0</v>
      </c>
      <c r="S72" s="52">
        <f t="shared" si="10"/>
        <v>0</v>
      </c>
      <c r="T72" s="52">
        <f t="shared" si="10"/>
        <v>0</v>
      </c>
      <c r="U72" s="52">
        <f t="shared" si="10"/>
        <v>0</v>
      </c>
      <c r="V72" s="52">
        <f t="shared" si="10"/>
        <v>0</v>
      </c>
      <c r="W72" s="52">
        <f t="shared" si="10"/>
        <v>0</v>
      </c>
      <c r="X72" s="52">
        <f t="shared" si="10"/>
        <v>0</v>
      </c>
      <c r="Y72" s="52">
        <f t="shared" si="10"/>
        <v>0</v>
      </c>
      <c r="Z72" s="52">
        <f t="shared" si="10"/>
        <v>0</v>
      </c>
      <c r="AA72" s="52">
        <f t="shared" si="10"/>
        <v>0</v>
      </c>
      <c r="AB72" s="52">
        <f t="shared" si="10"/>
        <v>0</v>
      </c>
      <c r="AC72" s="52">
        <f t="shared" si="10"/>
        <v>0</v>
      </c>
      <c r="AD72" s="52">
        <f t="shared" si="10"/>
        <v>0</v>
      </c>
      <c r="AE72" s="52">
        <f t="shared" si="10"/>
        <v>0</v>
      </c>
      <c r="AF72" s="52">
        <f t="shared" si="10"/>
        <v>0</v>
      </c>
      <c r="AG72" s="52">
        <f t="shared" si="10"/>
        <v>0</v>
      </c>
      <c r="AH72" s="52">
        <f t="shared" si="10"/>
        <v>0</v>
      </c>
      <c r="AI72" s="52">
        <f t="shared" si="10"/>
        <v>0</v>
      </c>
      <c r="AJ72" s="52">
        <f t="shared" si="10"/>
        <v>0</v>
      </c>
      <c r="AK72" s="52">
        <f t="shared" si="10"/>
        <v>0</v>
      </c>
      <c r="AL72" s="52">
        <f t="shared" si="10"/>
        <v>0</v>
      </c>
      <c r="AM72" s="52">
        <f t="shared" si="10"/>
        <v>0</v>
      </c>
      <c r="AN72" s="52">
        <f t="shared" si="10"/>
        <v>0</v>
      </c>
      <c r="AO72" s="52">
        <f t="shared" si="10"/>
        <v>0</v>
      </c>
      <c r="AP72" s="52">
        <f t="shared" si="10"/>
        <v>0</v>
      </c>
    </row>
    <row r="73" spans="2:42" hidden="1">
      <c r="B73" s="49" t="s">
        <v>112</v>
      </c>
      <c r="C73" s="52">
        <f>HLOOKUP(C64,$C$11:$AP$54,5,FALSE)</f>
        <v>122050263.92827091</v>
      </c>
      <c r="D73" s="52">
        <f t="shared" ref="D73:AP73" si="11">HLOOKUP(D64,$C$11:$AP$54,5,FALSE)</f>
        <v>114723247.82917671</v>
      </c>
      <c r="E73" s="52">
        <f t="shared" si="11"/>
        <v>85630861.532233536</v>
      </c>
      <c r="F73" s="52">
        <f t="shared" si="11"/>
        <v>78871739.522418872</v>
      </c>
      <c r="G73" s="52">
        <f t="shared" si="11"/>
        <v>75999070.15224047</v>
      </c>
      <c r="H73" s="52">
        <f t="shared" si="11"/>
        <v>76566817.383910447</v>
      </c>
      <c r="I73" s="52">
        <f t="shared" si="11"/>
        <v>50846450.977931142</v>
      </c>
      <c r="J73" s="52">
        <f t="shared" si="11"/>
        <v>43979156.781878218</v>
      </c>
      <c r="K73" s="52">
        <f t="shared" si="11"/>
        <v>34118777.754011072</v>
      </c>
      <c r="L73" s="52">
        <f t="shared" si="11"/>
        <v>34143000.906866729</v>
      </c>
      <c r="M73" s="52">
        <f t="shared" si="11"/>
        <v>33420430.752858486</v>
      </c>
      <c r="N73" s="52">
        <f t="shared" si="11"/>
        <v>23138338.321394984</v>
      </c>
      <c r="O73" s="52">
        <f t="shared" si="11"/>
        <v>21580334.426994577</v>
      </c>
      <c r="P73" s="52">
        <f t="shared" si="11"/>
        <v>16885647.375566568</v>
      </c>
      <c r="Q73" s="52">
        <f t="shared" si="11"/>
        <v>14532967.124755163</v>
      </c>
      <c r="R73" s="52">
        <f t="shared" si="11"/>
        <v>8014934.4863916952</v>
      </c>
      <c r="S73" s="52">
        <f t="shared" si="11"/>
        <v>6889423.8214268032</v>
      </c>
      <c r="T73" s="52">
        <f t="shared" si="11"/>
        <v>2886821.0873915469</v>
      </c>
      <c r="U73" s="52">
        <f t="shared" si="11"/>
        <v>4381539.737733434</v>
      </c>
      <c r="V73" s="52">
        <f t="shared" si="11"/>
        <v>4884072.2912438745</v>
      </c>
      <c r="W73" s="52">
        <f t="shared" si="11"/>
        <v>4627510.8541164324</v>
      </c>
      <c r="X73" s="52">
        <f t="shared" si="11"/>
        <v>1242960.8668443866</v>
      </c>
      <c r="Y73" s="52">
        <f t="shared" si="11"/>
        <v>2971580.8207409084</v>
      </c>
      <c r="Z73" s="52">
        <f t="shared" si="11"/>
        <v>1333151.2823413778</v>
      </c>
      <c r="AA73" s="52">
        <f t="shared" si="11"/>
        <v>1064328.140799457</v>
      </c>
      <c r="AB73" s="52">
        <f t="shared" si="11"/>
        <v>1436238.8276847145</v>
      </c>
      <c r="AC73" s="52">
        <f t="shared" si="11"/>
        <v>366520.44250853831</v>
      </c>
      <c r="AD73" s="52">
        <f t="shared" si="11"/>
        <v>559956.48630684265</v>
      </c>
      <c r="AE73" s="52">
        <f t="shared" si="11"/>
        <v>86213.460165039141</v>
      </c>
      <c r="AF73" s="52">
        <f t="shared" si="11"/>
        <v>66387.903847377689</v>
      </c>
      <c r="AG73" s="52">
        <f t="shared" si="11"/>
        <v>0</v>
      </c>
      <c r="AH73" s="52">
        <f t="shared" si="11"/>
        <v>0</v>
      </c>
      <c r="AI73" s="52">
        <f t="shared" si="11"/>
        <v>0</v>
      </c>
      <c r="AJ73" s="52">
        <f t="shared" si="11"/>
        <v>0</v>
      </c>
      <c r="AK73" s="52">
        <f t="shared" si="11"/>
        <v>0</v>
      </c>
      <c r="AL73" s="52">
        <f t="shared" si="11"/>
        <v>0</v>
      </c>
      <c r="AM73" s="52">
        <f t="shared" si="11"/>
        <v>0</v>
      </c>
      <c r="AN73" s="52">
        <f t="shared" si="11"/>
        <v>0</v>
      </c>
      <c r="AO73" s="52">
        <f t="shared" si="11"/>
        <v>0</v>
      </c>
      <c r="AP73" s="52">
        <f t="shared" si="11"/>
        <v>0</v>
      </c>
    </row>
    <row r="74" spans="2:42" hidden="1">
      <c r="B74" s="49" t="s">
        <v>168</v>
      </c>
      <c r="C74" s="52">
        <f>HLOOKUP(C64,$C$11:$AP$54,25,FALSE)</f>
        <v>2577237.8660170697</v>
      </c>
      <c r="D74" s="52">
        <f t="shared" ref="D74:AP74" si="12">HLOOKUP(D64,$C$11:$AP$54,25,FALSE)</f>
        <v>2058002.4801832824</v>
      </c>
      <c r="E74" s="52">
        <f t="shared" si="12"/>
        <v>1006250.0883885702</v>
      </c>
      <c r="F74" s="52">
        <f t="shared" si="12"/>
        <v>857578.48021156678</v>
      </c>
      <c r="G74" s="52">
        <f t="shared" si="12"/>
        <v>1871537.4661471774</v>
      </c>
      <c r="H74" s="52">
        <f t="shared" si="12"/>
        <v>690013.94771639281</v>
      </c>
      <c r="I74" s="52">
        <f t="shared" si="12"/>
        <v>638050.70498723665</v>
      </c>
      <c r="J74" s="52">
        <f t="shared" si="12"/>
        <v>575646.38561458339</v>
      </c>
      <c r="K74" s="52">
        <f t="shared" si="12"/>
        <v>575127.80987264973</v>
      </c>
      <c r="L74" s="52">
        <f t="shared" si="12"/>
        <v>1087913.083983284</v>
      </c>
      <c r="M74" s="52">
        <f t="shared" si="12"/>
        <v>699403.95167620084</v>
      </c>
      <c r="N74" s="52">
        <f t="shared" si="12"/>
        <v>359289.85970966122</v>
      </c>
      <c r="O74" s="52">
        <f t="shared" si="12"/>
        <v>418334.13177675166</v>
      </c>
      <c r="P74" s="52">
        <f t="shared" si="12"/>
        <v>665932.79109891737</v>
      </c>
      <c r="Q74" s="52">
        <f t="shared" si="12"/>
        <v>191282.01434016164</v>
      </c>
      <c r="R74" s="52">
        <f t="shared" si="12"/>
        <v>508948.90079973976</v>
      </c>
      <c r="S74" s="52">
        <f t="shared" si="12"/>
        <v>424983.02939450293</v>
      </c>
      <c r="T74" s="52">
        <f t="shared" si="12"/>
        <v>205376.1022054716</v>
      </c>
      <c r="U74" s="52">
        <f t="shared" si="12"/>
        <v>33192.692386562107</v>
      </c>
      <c r="V74" s="52">
        <f t="shared" si="12"/>
        <v>512692.73127753299</v>
      </c>
      <c r="W74" s="52">
        <f t="shared" si="12"/>
        <v>100746.39728187468</v>
      </c>
      <c r="X74" s="52">
        <f t="shared" si="12"/>
        <v>94040.93097913322</v>
      </c>
      <c r="Y74" s="52">
        <f t="shared" si="12"/>
        <v>534959.4031296625</v>
      </c>
      <c r="Z74" s="52">
        <f t="shared" si="12"/>
        <v>888361.08145183523</v>
      </c>
      <c r="AA74" s="52">
        <f t="shared" si="12"/>
        <v>28047.019183855296</v>
      </c>
      <c r="AB74" s="52">
        <f t="shared" si="12"/>
        <v>28897.317230114339</v>
      </c>
      <c r="AC74" s="52">
        <f t="shared" si="12"/>
        <v>29093.274690463226</v>
      </c>
      <c r="AD74" s="52">
        <f t="shared" si="12"/>
        <v>112933.45754873745</v>
      </c>
      <c r="AE74" s="52">
        <f t="shared" si="12"/>
        <v>17828.504960366565</v>
      </c>
      <c r="AF74" s="52">
        <f t="shared" si="12"/>
        <v>3167.0508623188916</v>
      </c>
      <c r="AG74" s="52">
        <f t="shared" si="12"/>
        <v>1167.9665679071707</v>
      </c>
      <c r="AH74" s="52">
        <f t="shared" si="12"/>
        <v>0</v>
      </c>
      <c r="AI74" s="52">
        <f t="shared" si="12"/>
        <v>0</v>
      </c>
      <c r="AJ74" s="52">
        <f t="shared" si="12"/>
        <v>0</v>
      </c>
      <c r="AK74" s="52">
        <f t="shared" si="12"/>
        <v>0</v>
      </c>
      <c r="AL74" s="52">
        <f t="shared" si="12"/>
        <v>0</v>
      </c>
      <c r="AM74" s="52">
        <f t="shared" si="12"/>
        <v>0</v>
      </c>
      <c r="AN74" s="52">
        <f t="shared" si="12"/>
        <v>0</v>
      </c>
      <c r="AO74" s="52">
        <f t="shared" si="12"/>
        <v>0</v>
      </c>
      <c r="AP74" s="52">
        <f t="shared" si="12"/>
        <v>0</v>
      </c>
    </row>
    <row r="75" spans="2:42" hidden="1">
      <c r="B75" s="49" t="s">
        <v>167</v>
      </c>
      <c r="C75" s="52">
        <f>HLOOKUP(C64,$C$11:$AP$54,36,FALSE)</f>
        <v>12742859.131599974</v>
      </c>
      <c r="D75" s="52">
        <f t="shared" ref="D75:AP75" si="13">HLOOKUP(D64,$C$11:$AP$54,36,FALSE)</f>
        <v>10149685.601855453</v>
      </c>
      <c r="E75" s="52">
        <f t="shared" si="13"/>
        <v>5549503.3004292147</v>
      </c>
      <c r="F75" s="52">
        <f t="shared" si="13"/>
        <v>8134914.2807645258</v>
      </c>
      <c r="G75" s="52">
        <f t="shared" si="13"/>
        <v>9569074.253470134</v>
      </c>
      <c r="H75" s="52">
        <f t="shared" si="13"/>
        <v>4932902.8662645575</v>
      </c>
      <c r="I75" s="52">
        <f t="shared" si="13"/>
        <v>3987506.0988113503</v>
      </c>
      <c r="J75" s="52">
        <f t="shared" si="13"/>
        <v>4137008.5595491473</v>
      </c>
      <c r="K75" s="52">
        <f t="shared" si="13"/>
        <v>3022167.1463219747</v>
      </c>
      <c r="L75" s="52">
        <f t="shared" si="13"/>
        <v>2948643.9425545004</v>
      </c>
      <c r="M75" s="52">
        <f t="shared" si="13"/>
        <v>2562195.4129867558</v>
      </c>
      <c r="N75" s="52">
        <f t="shared" si="13"/>
        <v>2504008.3774686926</v>
      </c>
      <c r="O75" s="52">
        <f t="shared" si="13"/>
        <v>1924792.8613855084</v>
      </c>
      <c r="P75" s="52">
        <f t="shared" si="13"/>
        <v>2848835.7899463302</v>
      </c>
      <c r="Q75" s="52">
        <f t="shared" si="13"/>
        <v>2266799.6620021071</v>
      </c>
      <c r="R75" s="52">
        <f t="shared" si="13"/>
        <v>6098111.6665841704</v>
      </c>
      <c r="S75" s="52">
        <f t="shared" si="13"/>
        <v>2295593.2994392626</v>
      </c>
      <c r="T75" s="52">
        <f t="shared" si="13"/>
        <v>5296030.3367250971</v>
      </c>
      <c r="U75" s="52">
        <f t="shared" si="13"/>
        <v>3820682.837060974</v>
      </c>
      <c r="V75" s="52">
        <f t="shared" si="13"/>
        <v>862772.10421365988</v>
      </c>
      <c r="W75" s="52">
        <f t="shared" si="13"/>
        <v>1331714.3051597711</v>
      </c>
      <c r="X75" s="52">
        <f t="shared" si="13"/>
        <v>3456275.2791311047</v>
      </c>
      <c r="Y75" s="52">
        <f t="shared" si="13"/>
        <v>1168083.7711513848</v>
      </c>
      <c r="Z75" s="52">
        <f t="shared" si="13"/>
        <v>1862359.5505617976</v>
      </c>
      <c r="AA75" s="52">
        <f t="shared" si="13"/>
        <v>662519.57806832076</v>
      </c>
      <c r="AB75" s="52">
        <f t="shared" si="13"/>
        <v>153095.85386894448</v>
      </c>
      <c r="AC75" s="52">
        <f t="shared" si="13"/>
        <v>889603.33861307718</v>
      </c>
      <c r="AD75" s="52">
        <f t="shared" si="13"/>
        <v>301747.04428620928</v>
      </c>
      <c r="AE75" s="52">
        <f t="shared" si="13"/>
        <v>120761.81224853451</v>
      </c>
      <c r="AF75" s="52">
        <f t="shared" si="13"/>
        <v>153467.7045841848</v>
      </c>
      <c r="AG75" s="52">
        <f t="shared" si="13"/>
        <v>98748.550427447117</v>
      </c>
      <c r="AH75" s="52">
        <f t="shared" si="13"/>
        <v>0</v>
      </c>
      <c r="AI75" s="52">
        <f t="shared" si="13"/>
        <v>0</v>
      </c>
      <c r="AJ75" s="52">
        <f t="shared" si="13"/>
        <v>0</v>
      </c>
      <c r="AK75" s="52">
        <f t="shared" si="13"/>
        <v>0</v>
      </c>
      <c r="AL75" s="52">
        <f t="shared" si="13"/>
        <v>0</v>
      </c>
      <c r="AM75" s="52">
        <f t="shared" si="13"/>
        <v>0</v>
      </c>
      <c r="AN75" s="52">
        <f t="shared" si="13"/>
        <v>0</v>
      </c>
      <c r="AO75" s="52">
        <f t="shared" si="13"/>
        <v>0</v>
      </c>
      <c r="AP75" s="52">
        <f t="shared" si="13"/>
        <v>0</v>
      </c>
    </row>
    <row r="76" spans="2:42" hidden="1"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</row>
    <row r="77" spans="2:42" hidden="1">
      <c r="B77" s="49" t="s">
        <v>165</v>
      </c>
      <c r="C77" s="53">
        <f>IFERROR(C71/C$70,"")</f>
        <v>1.8958583588173459E-2</v>
      </c>
      <c r="D77" s="53">
        <f t="shared" ref="D77:AP81" si="14">IFERROR(D71/D$70,"")</f>
        <v>1.7072281918532311E-3</v>
      </c>
      <c r="E77" s="53">
        <f t="shared" si="14"/>
        <v>4.0571001850834322E-3</v>
      </c>
      <c r="F77" s="53">
        <f t="shared" si="14"/>
        <v>1.3086432086274443E-2</v>
      </c>
      <c r="G77" s="53">
        <f t="shared" si="14"/>
        <v>4.1851410543081568E-3</v>
      </c>
      <c r="H77" s="53">
        <f t="shared" si="14"/>
        <v>1.6794049047647856E-2</v>
      </c>
      <c r="I77" s="53">
        <f t="shared" si="14"/>
        <v>0</v>
      </c>
      <c r="J77" s="53">
        <f t="shared" si="14"/>
        <v>1.5004135322408543E-2</v>
      </c>
      <c r="K77" s="53">
        <f t="shared" si="14"/>
        <v>1.8339299030466119E-2</v>
      </c>
      <c r="L77" s="53">
        <f t="shared" si="14"/>
        <v>7.3987361177606475E-4</v>
      </c>
      <c r="M77" s="53">
        <f t="shared" si="14"/>
        <v>1.9306875365736179E-2</v>
      </c>
      <c r="N77" s="53">
        <f t="shared" si="14"/>
        <v>0</v>
      </c>
      <c r="O77" s="53">
        <f t="shared" si="14"/>
        <v>0</v>
      </c>
      <c r="P77" s="53">
        <f t="shared" si="14"/>
        <v>2.1663423504134701E-9</v>
      </c>
      <c r="Q77" s="53">
        <f t="shared" si="14"/>
        <v>6.2898480121760664E-2</v>
      </c>
      <c r="R77" s="53">
        <f t="shared" si="14"/>
        <v>0</v>
      </c>
      <c r="S77" s="53">
        <f t="shared" si="14"/>
        <v>0</v>
      </c>
      <c r="T77" s="53">
        <f t="shared" si="14"/>
        <v>0</v>
      </c>
      <c r="U77" s="53">
        <f t="shared" si="14"/>
        <v>0</v>
      </c>
      <c r="V77" s="53">
        <f t="shared" si="14"/>
        <v>8.130393881428874E-4</v>
      </c>
      <c r="W77" s="53">
        <f t="shared" si="14"/>
        <v>1.9782237446939782E-3</v>
      </c>
      <c r="X77" s="53">
        <f t="shared" si="14"/>
        <v>0</v>
      </c>
      <c r="Y77" s="53">
        <f t="shared" si="14"/>
        <v>2.2338956618723122E-3</v>
      </c>
      <c r="Z77" s="53">
        <f t="shared" si="14"/>
        <v>0</v>
      </c>
      <c r="AA77" s="53">
        <f t="shared" si="14"/>
        <v>0</v>
      </c>
      <c r="AB77" s="53">
        <f t="shared" si="14"/>
        <v>0</v>
      </c>
      <c r="AC77" s="53">
        <f t="shared" si="14"/>
        <v>0</v>
      </c>
      <c r="AD77" s="53">
        <f t="shared" si="14"/>
        <v>0</v>
      </c>
      <c r="AE77" s="53">
        <f t="shared" si="14"/>
        <v>0</v>
      </c>
      <c r="AF77" s="53">
        <f t="shared" si="14"/>
        <v>6.7368777918090888E-4</v>
      </c>
      <c r="AG77" s="53">
        <f t="shared" si="14"/>
        <v>0</v>
      </c>
      <c r="AH77" s="53" t="str">
        <f t="shared" si="14"/>
        <v/>
      </c>
      <c r="AI77" s="53" t="str">
        <f t="shared" si="14"/>
        <v/>
      </c>
      <c r="AJ77" s="53" t="str">
        <f t="shared" si="14"/>
        <v/>
      </c>
      <c r="AK77" s="53" t="str">
        <f t="shared" si="14"/>
        <v/>
      </c>
      <c r="AL77" s="53" t="str">
        <f t="shared" si="14"/>
        <v/>
      </c>
      <c r="AM77" s="53" t="str">
        <f t="shared" si="14"/>
        <v/>
      </c>
      <c r="AN77" s="53" t="str">
        <f t="shared" si="14"/>
        <v/>
      </c>
      <c r="AO77" s="53" t="str">
        <f t="shared" si="14"/>
        <v/>
      </c>
      <c r="AP77" s="53" t="str">
        <f t="shared" si="14"/>
        <v/>
      </c>
    </row>
    <row r="78" spans="2:42" hidden="1">
      <c r="B78" s="49" t="s">
        <v>368</v>
      </c>
      <c r="C78" s="53">
        <f>IFERROR(C72/C$70,"")</f>
        <v>0</v>
      </c>
      <c r="D78" s="53">
        <f t="shared" si="14"/>
        <v>0</v>
      </c>
      <c r="E78" s="53">
        <f t="shared" si="14"/>
        <v>0</v>
      </c>
      <c r="F78" s="53">
        <f t="shared" si="14"/>
        <v>0</v>
      </c>
      <c r="G78" s="53">
        <f t="shared" si="14"/>
        <v>0</v>
      </c>
      <c r="H78" s="53">
        <f t="shared" si="14"/>
        <v>0</v>
      </c>
      <c r="I78" s="53">
        <f t="shared" si="14"/>
        <v>0</v>
      </c>
      <c r="J78" s="53">
        <f t="shared" si="14"/>
        <v>0</v>
      </c>
      <c r="K78" s="53">
        <f t="shared" si="14"/>
        <v>0</v>
      </c>
      <c r="L78" s="53">
        <f t="shared" si="14"/>
        <v>0</v>
      </c>
      <c r="M78" s="53">
        <f t="shared" si="14"/>
        <v>0</v>
      </c>
      <c r="N78" s="53">
        <f t="shared" si="14"/>
        <v>0</v>
      </c>
      <c r="O78" s="53">
        <f t="shared" si="14"/>
        <v>0</v>
      </c>
      <c r="P78" s="53">
        <f t="shared" si="14"/>
        <v>0</v>
      </c>
      <c r="Q78" s="53">
        <f t="shared" si="14"/>
        <v>0</v>
      </c>
      <c r="R78" s="53">
        <f t="shared" si="14"/>
        <v>0</v>
      </c>
      <c r="S78" s="53">
        <f t="shared" si="14"/>
        <v>0</v>
      </c>
      <c r="T78" s="53">
        <f t="shared" si="14"/>
        <v>0</v>
      </c>
      <c r="U78" s="53">
        <f t="shared" si="14"/>
        <v>0</v>
      </c>
      <c r="V78" s="53">
        <f t="shared" si="14"/>
        <v>0</v>
      </c>
      <c r="W78" s="53">
        <f t="shared" si="14"/>
        <v>0</v>
      </c>
      <c r="X78" s="53">
        <f t="shared" si="14"/>
        <v>0</v>
      </c>
      <c r="Y78" s="53">
        <f t="shared" si="14"/>
        <v>0</v>
      </c>
      <c r="Z78" s="53">
        <f t="shared" si="14"/>
        <v>0</v>
      </c>
      <c r="AA78" s="53">
        <f t="shared" si="14"/>
        <v>0</v>
      </c>
      <c r="AB78" s="53">
        <f t="shared" si="14"/>
        <v>0</v>
      </c>
      <c r="AC78" s="53">
        <f t="shared" si="14"/>
        <v>0</v>
      </c>
      <c r="AD78" s="53">
        <f t="shared" si="14"/>
        <v>0</v>
      </c>
      <c r="AE78" s="53">
        <f t="shared" si="14"/>
        <v>0</v>
      </c>
      <c r="AF78" s="53">
        <f t="shared" si="14"/>
        <v>0</v>
      </c>
      <c r="AG78" s="53">
        <f t="shared" si="14"/>
        <v>0</v>
      </c>
      <c r="AH78" s="53" t="str">
        <f t="shared" si="14"/>
        <v/>
      </c>
      <c r="AI78" s="53" t="str">
        <f t="shared" si="14"/>
        <v/>
      </c>
      <c r="AJ78" s="53" t="str">
        <f t="shared" si="14"/>
        <v/>
      </c>
      <c r="AK78" s="53" t="str">
        <f t="shared" si="14"/>
        <v/>
      </c>
      <c r="AL78" s="53" t="str">
        <f t="shared" si="14"/>
        <v/>
      </c>
      <c r="AM78" s="53" t="str">
        <f t="shared" si="14"/>
        <v/>
      </c>
      <c r="AN78" s="53" t="str">
        <f t="shared" si="14"/>
        <v/>
      </c>
      <c r="AO78" s="53" t="str">
        <f t="shared" si="14"/>
        <v/>
      </c>
      <c r="AP78" s="53" t="str">
        <f t="shared" si="14"/>
        <v/>
      </c>
    </row>
    <row r="79" spans="2:42" hidden="1">
      <c r="B79" s="49" t="s">
        <v>367</v>
      </c>
      <c r="C79" s="53">
        <f>IFERROR(C73/C$70,"")</f>
        <v>0.8716317187389977</v>
      </c>
      <c r="D79" s="53">
        <f t="shared" si="14"/>
        <v>0.90228113614738026</v>
      </c>
      <c r="E79" s="53">
        <f t="shared" si="14"/>
        <v>0.92511747633969488</v>
      </c>
      <c r="F79" s="53">
        <f t="shared" si="14"/>
        <v>0.88590758533655267</v>
      </c>
      <c r="G79" s="53">
        <f t="shared" si="14"/>
        <v>0.8655224001680043</v>
      </c>
      <c r="H79" s="53">
        <f t="shared" si="14"/>
        <v>0.91594103852539432</v>
      </c>
      <c r="I79" s="53">
        <f t="shared" si="14"/>
        <v>0.91661457753613051</v>
      </c>
      <c r="J79" s="53">
        <f t="shared" si="14"/>
        <v>0.88966267685823819</v>
      </c>
      <c r="K79" s="53">
        <f t="shared" si="14"/>
        <v>0.88803157061374705</v>
      </c>
      <c r="L79" s="53">
        <f t="shared" si="14"/>
        <v>0.89361274064460006</v>
      </c>
      <c r="M79" s="53">
        <f t="shared" si="14"/>
        <v>0.89349435013926681</v>
      </c>
      <c r="N79" s="53">
        <f t="shared" si="14"/>
        <v>0.8898800776866238</v>
      </c>
      <c r="O79" s="53">
        <f t="shared" si="14"/>
        <v>0.90205735900792161</v>
      </c>
      <c r="P79" s="53">
        <f t="shared" si="14"/>
        <v>0.82771093368386928</v>
      </c>
      <c r="Q79" s="53">
        <f t="shared" si="14"/>
        <v>0.80153177949020571</v>
      </c>
      <c r="R79" s="53">
        <f t="shared" si="14"/>
        <v>0.54814233330780171</v>
      </c>
      <c r="S79" s="53">
        <f t="shared" si="14"/>
        <v>0.71690153108270249</v>
      </c>
      <c r="T79" s="53">
        <f t="shared" si="14"/>
        <v>0.34415150022251439</v>
      </c>
      <c r="U79" s="53">
        <f t="shared" si="14"/>
        <v>0.53203628421682014</v>
      </c>
      <c r="V79" s="53">
        <f t="shared" si="14"/>
        <v>0.77962655213804666</v>
      </c>
      <c r="W79" s="53">
        <f t="shared" si="14"/>
        <v>0.76210862694033976</v>
      </c>
      <c r="X79" s="53">
        <f t="shared" si="14"/>
        <v>0.25931337723420178</v>
      </c>
      <c r="Y79" s="53">
        <f t="shared" si="14"/>
        <v>0.63426333805541224</v>
      </c>
      <c r="Z79" s="53">
        <f t="shared" si="14"/>
        <v>0.32644297135159539</v>
      </c>
      <c r="AA79" s="53">
        <f t="shared" si="14"/>
        <v>0.60649115740191029</v>
      </c>
      <c r="AB79" s="53">
        <f t="shared" si="14"/>
        <v>0.88753579756435375</v>
      </c>
      <c r="AC79" s="53">
        <f t="shared" si="14"/>
        <v>0.28518174486639403</v>
      </c>
      <c r="AD79" s="53">
        <f t="shared" si="14"/>
        <v>0.57452825320577783</v>
      </c>
      <c r="AE79" s="53">
        <f t="shared" si="14"/>
        <v>0.38350538933174178</v>
      </c>
      <c r="AF79" s="53">
        <f t="shared" si="14"/>
        <v>0.29747275990397276</v>
      </c>
      <c r="AG79" s="53">
        <f t="shared" si="14"/>
        <v>0</v>
      </c>
      <c r="AH79" s="53" t="str">
        <f t="shared" si="14"/>
        <v/>
      </c>
      <c r="AI79" s="53" t="str">
        <f t="shared" si="14"/>
        <v/>
      </c>
      <c r="AJ79" s="53" t="str">
        <f t="shared" si="14"/>
        <v/>
      </c>
      <c r="AK79" s="53" t="str">
        <f t="shared" si="14"/>
        <v/>
      </c>
      <c r="AL79" s="53" t="str">
        <f t="shared" si="14"/>
        <v/>
      </c>
      <c r="AM79" s="53" t="str">
        <f t="shared" si="14"/>
        <v/>
      </c>
      <c r="AN79" s="53" t="str">
        <f t="shared" si="14"/>
        <v/>
      </c>
      <c r="AO79" s="53" t="str">
        <f t="shared" si="14"/>
        <v/>
      </c>
      <c r="AP79" s="53" t="str">
        <f t="shared" si="14"/>
        <v/>
      </c>
    </row>
    <row r="80" spans="2:42" hidden="1">
      <c r="B80" s="49" t="s">
        <v>168</v>
      </c>
      <c r="C80" s="53">
        <f>IFERROR(C74/C$70,"")</f>
        <v>1.8405550290951426E-2</v>
      </c>
      <c r="D80" s="53">
        <f t="shared" si="14"/>
        <v>1.6185880814486912E-2</v>
      </c>
      <c r="E80" s="53">
        <f t="shared" si="14"/>
        <v>1.0871075283835791E-2</v>
      </c>
      <c r="F80" s="53">
        <f t="shared" si="14"/>
        <v>9.6325412022245181E-3</v>
      </c>
      <c r="G80" s="53">
        <f t="shared" si="14"/>
        <v>2.1314176561096996E-2</v>
      </c>
      <c r="H80" s="53">
        <f t="shared" si="14"/>
        <v>8.2543863446669693E-3</v>
      </c>
      <c r="I80" s="53">
        <f t="shared" si="14"/>
        <v>1.1502210403088837E-2</v>
      </c>
      <c r="J80" s="53">
        <f t="shared" si="14"/>
        <v>1.1644859561306221E-2</v>
      </c>
      <c r="K80" s="53">
        <f t="shared" si="14"/>
        <v>1.4969224747355172E-2</v>
      </c>
      <c r="L80" s="53">
        <f t="shared" si="14"/>
        <v>2.8473566082057568E-2</v>
      </c>
      <c r="M80" s="53">
        <f t="shared" si="14"/>
        <v>1.8698546524099264E-2</v>
      </c>
      <c r="N80" s="53">
        <f t="shared" si="14"/>
        <v>1.3817971015438659E-2</v>
      </c>
      <c r="O80" s="53">
        <f t="shared" si="14"/>
        <v>1.7486354688802771E-2</v>
      </c>
      <c r="P80" s="53">
        <f t="shared" si="14"/>
        <v>3.2643098605077643E-2</v>
      </c>
      <c r="Q80" s="53">
        <f t="shared" si="14"/>
        <v>1.05497117018438E-2</v>
      </c>
      <c r="R80" s="53">
        <f t="shared" si="14"/>
        <v>3.4807076526012226E-2</v>
      </c>
      <c r="S80" s="53">
        <f t="shared" si="14"/>
        <v>4.4222999245528603E-2</v>
      </c>
      <c r="T80" s="53">
        <f t="shared" si="14"/>
        <v>2.4483849724033457E-2</v>
      </c>
      <c r="U80" s="53">
        <f t="shared" si="14"/>
        <v>4.0304819258888637E-3</v>
      </c>
      <c r="V80" s="53">
        <f t="shared" si="14"/>
        <v>8.1839260878414088E-2</v>
      </c>
      <c r="W80" s="53">
        <f t="shared" si="14"/>
        <v>1.6592008300396661E-2</v>
      </c>
      <c r="X80" s="53">
        <f t="shared" si="14"/>
        <v>1.961933964369977E-2</v>
      </c>
      <c r="Y80" s="53">
        <f t="shared" si="14"/>
        <v>0.11418337821569034</v>
      </c>
      <c r="Z80" s="53">
        <f t="shared" si="14"/>
        <v>0.21752912434133947</v>
      </c>
      <c r="AA80" s="53">
        <f t="shared" si="14"/>
        <v>1.5982166095611195E-2</v>
      </c>
      <c r="AB80" s="53">
        <f t="shared" si="14"/>
        <v>1.7857338905566639E-2</v>
      </c>
      <c r="AC80" s="53">
        <f t="shared" si="14"/>
        <v>2.2636856987616239E-2</v>
      </c>
      <c r="AD80" s="53">
        <f t="shared" si="14"/>
        <v>0.11587232879808168</v>
      </c>
      <c r="AE80" s="53">
        <f t="shared" si="14"/>
        <v>7.9306963471127534E-2</v>
      </c>
      <c r="AF80" s="53">
        <f t="shared" si="14"/>
        <v>1.4191009297960697E-2</v>
      </c>
      <c r="AG80" s="53">
        <f t="shared" si="14"/>
        <v>1.1689424361754687E-2</v>
      </c>
      <c r="AH80" s="53" t="str">
        <f t="shared" si="14"/>
        <v/>
      </c>
      <c r="AI80" s="53" t="str">
        <f t="shared" si="14"/>
        <v/>
      </c>
      <c r="AJ80" s="53" t="str">
        <f t="shared" si="14"/>
        <v/>
      </c>
      <c r="AK80" s="53" t="str">
        <f t="shared" si="14"/>
        <v/>
      </c>
      <c r="AL80" s="53" t="str">
        <f t="shared" si="14"/>
        <v/>
      </c>
      <c r="AM80" s="53" t="str">
        <f t="shared" si="14"/>
        <v/>
      </c>
      <c r="AN80" s="53" t="str">
        <f t="shared" si="14"/>
        <v/>
      </c>
      <c r="AO80" s="53" t="str">
        <f t="shared" si="14"/>
        <v/>
      </c>
      <c r="AP80" s="53" t="str">
        <f t="shared" si="14"/>
        <v/>
      </c>
    </row>
    <row r="81" spans="1:42" hidden="1">
      <c r="B81" s="49" t="s">
        <v>169</v>
      </c>
      <c r="C81" s="53">
        <f>IFERROR(C75/C$70,"")</f>
        <v>9.1004147381877537E-2</v>
      </c>
      <c r="D81" s="53">
        <f t="shared" si="14"/>
        <v>7.9825754846279656E-2</v>
      </c>
      <c r="E81" s="53">
        <f t="shared" si="14"/>
        <v>5.9954348191385905E-2</v>
      </c>
      <c r="F81" s="53">
        <f t="shared" si="14"/>
        <v>9.1373441374948378E-2</v>
      </c>
      <c r="G81" s="53">
        <f t="shared" si="14"/>
        <v>0.10897828221659053</v>
      </c>
      <c r="H81" s="53">
        <f t="shared" si="14"/>
        <v>5.9010526082290918E-2</v>
      </c>
      <c r="I81" s="53">
        <f t="shared" si="14"/>
        <v>7.1883212060780605E-2</v>
      </c>
      <c r="J81" s="53">
        <f t="shared" si="14"/>
        <v>8.3688328258047007E-2</v>
      </c>
      <c r="K81" s="53">
        <f t="shared" si="14"/>
        <v>7.8659905608431668E-2</v>
      </c>
      <c r="L81" s="53">
        <f t="shared" si="14"/>
        <v>7.7173819661566251E-2</v>
      </c>
      <c r="M81" s="53">
        <f t="shared" si="14"/>
        <v>6.8500227970897859E-2</v>
      </c>
      <c r="N81" s="53">
        <f t="shared" si="14"/>
        <v>9.6301952997610824E-2</v>
      </c>
      <c r="O81" s="53">
        <f t="shared" si="14"/>
        <v>8.045628630327567E-2</v>
      </c>
      <c r="P81" s="53">
        <f t="shared" si="14"/>
        <v>0.13964596554471051</v>
      </c>
      <c r="Q81" s="53">
        <f t="shared" si="14"/>
        <v>0.12502002868618994</v>
      </c>
      <c r="R81" s="53">
        <f t="shared" si="14"/>
        <v>0.41705059016618612</v>
      </c>
      <c r="S81" s="53">
        <f t="shared" si="14"/>
        <v>0.23887546967176884</v>
      </c>
      <c r="T81" s="53">
        <f t="shared" si="14"/>
        <v>0.6313646500534521</v>
      </c>
      <c r="U81" s="53">
        <f t="shared" si="14"/>
        <v>0.46393323385729107</v>
      </c>
      <c r="V81" s="53">
        <f t="shared" si="14"/>
        <v>0.13772114759539633</v>
      </c>
      <c r="W81" s="53">
        <f t="shared" si="14"/>
        <v>0.21932114101456965</v>
      </c>
      <c r="X81" s="53">
        <f t="shared" si="14"/>
        <v>0.72106728312209845</v>
      </c>
      <c r="Y81" s="53">
        <f t="shared" si="14"/>
        <v>0.24931938806702511</v>
      </c>
      <c r="Z81" s="53">
        <f t="shared" si="14"/>
        <v>0.45602790430706508</v>
      </c>
      <c r="AA81" s="53">
        <f t="shared" si="14"/>
        <v>0.37752667650247862</v>
      </c>
      <c r="AB81" s="53">
        <f t="shared" si="14"/>
        <v>9.460686353007966E-2</v>
      </c>
      <c r="AC81" s="53">
        <f t="shared" si="14"/>
        <v>0.69218139814598967</v>
      </c>
      <c r="AD81" s="53">
        <f t="shared" si="14"/>
        <v>0.30959941799614049</v>
      </c>
      <c r="AE81" s="53">
        <f t="shared" si="14"/>
        <v>0.53718764719713064</v>
      </c>
      <c r="AF81" s="53">
        <f t="shared" si="14"/>
        <v>0.68766234499190759</v>
      </c>
      <c r="AG81" s="53">
        <f t="shared" si="14"/>
        <v>0.9883105756382452</v>
      </c>
      <c r="AH81" s="53" t="str">
        <f t="shared" si="14"/>
        <v/>
      </c>
      <c r="AI81" s="53" t="str">
        <f t="shared" si="14"/>
        <v/>
      </c>
      <c r="AJ81" s="53" t="str">
        <f t="shared" si="14"/>
        <v/>
      </c>
      <c r="AK81" s="53" t="str">
        <f t="shared" si="14"/>
        <v/>
      </c>
      <c r="AL81" s="53" t="str">
        <f t="shared" si="14"/>
        <v/>
      </c>
      <c r="AM81" s="53" t="str">
        <f t="shared" si="14"/>
        <v/>
      </c>
      <c r="AN81" s="53" t="str">
        <f t="shared" si="14"/>
        <v/>
      </c>
      <c r="AO81" s="53" t="str">
        <f t="shared" si="14"/>
        <v/>
      </c>
      <c r="AP81" s="53" t="str">
        <f t="shared" si="14"/>
        <v/>
      </c>
    </row>
    <row r="82" spans="1:42" hidden="1"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</row>
    <row r="83" spans="1:42" hidden="1">
      <c r="B83" s="49" t="s">
        <v>108</v>
      </c>
      <c r="C83" s="37">
        <f>IF(MAX(C60:AP60)&lt;100000,1,IF(AND(MAX(C60:AP60)&gt;=100000,MAX(C60:AP60)&lt;100000000),1000,IF(MAX(C60:AP60)&gt;=100000000,1000000)))</f>
        <v>1000000</v>
      </c>
      <c r="D83" s="37">
        <v>1000000</v>
      </c>
      <c r="E83" s="37">
        <v>1000</v>
      </c>
      <c r="F83" s="37">
        <v>1</v>
      </c>
      <c r="G83" s="37" t="str">
        <f>INDEX(D84:F86,MATCH(Índice!$H$51,C84:C86,0),MATCH(C83,D83:F83,0))</f>
        <v>Millones de UF</v>
      </c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</row>
    <row r="84" spans="1:42" hidden="1">
      <c r="C84" s="37" t="str">
        <f>Índice!H52</f>
        <v>Cifras en UF al 30.06.2012</v>
      </c>
      <c r="D84" s="37" t="s">
        <v>374</v>
      </c>
      <c r="E84" s="37" t="s">
        <v>105</v>
      </c>
      <c r="F84" s="37" t="s">
        <v>22</v>
      </c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</row>
    <row r="85" spans="1:42" hidden="1">
      <c r="C85" s="37" t="str">
        <f>Índice!H53</f>
        <v>Cifras en M$ al 30.06.2012</v>
      </c>
      <c r="D85" s="37" t="s">
        <v>375</v>
      </c>
      <c r="E85" s="37" t="s">
        <v>106</v>
      </c>
      <c r="F85" s="37" t="s">
        <v>372</v>
      </c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</row>
    <row r="86" spans="1:42" hidden="1">
      <c r="C86" s="37" t="str">
        <f>Índice!H54</f>
        <v>Cifras en US$ al 30.06.2012</v>
      </c>
      <c r="D86" s="37" t="s">
        <v>376</v>
      </c>
      <c r="E86" s="37" t="s">
        <v>107</v>
      </c>
      <c r="F86" s="37" t="s">
        <v>373</v>
      </c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</row>
    <row r="88" spans="1:42">
      <c r="B88" s="54" t="s">
        <v>115</v>
      </c>
    </row>
    <row r="89" spans="1:42">
      <c r="A89" s="56"/>
      <c r="B89" s="59" t="s">
        <v>162</v>
      </c>
      <c r="C89" s="57"/>
    </row>
    <row r="90" spans="1:42">
      <c r="B90" s="58"/>
    </row>
    <row r="91" spans="1:42">
      <c r="B91" s="54" t="s">
        <v>116</v>
      </c>
    </row>
    <row r="92" spans="1:42">
      <c r="A92" s="56"/>
      <c r="B92" s="59"/>
      <c r="C92" s="57"/>
    </row>
    <row r="93" spans="1:42">
      <c r="B93" s="58"/>
    </row>
  </sheetData>
  <sheetProtection sheet="1" objects="1" scenarios="1"/>
  <conditionalFormatting sqref="A1:XFD1048576">
    <cfRule type="cellIs" dxfId="22" priority="1" operator="lessThan">
      <formula>0</formula>
    </cfRule>
  </conditionalFormatting>
  <dataValidations count="2">
    <dataValidation type="list" allowBlank="1" showInputMessage="1" showErrorMessage="1" sqref="B92">
      <formula1>$B$11:$AG$11</formula1>
    </dataValidation>
    <dataValidation type="list" allowBlank="1" showInputMessage="1" showErrorMessage="1" sqref="B89">
      <formula1>$B$12:$B$54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A2:AQ17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0" style="39" hidden="1" customWidth="1"/>
    <col min="43" max="16384" width="11.42578125" style="39"/>
  </cols>
  <sheetData>
    <row r="2" spans="2:43">
      <c r="C2" s="96" t="s">
        <v>392</v>
      </c>
    </row>
    <row r="8" spans="2:43" ht="15.75">
      <c r="B8" s="38" t="s">
        <v>448</v>
      </c>
    </row>
    <row r="9" spans="2:43">
      <c r="B9" s="40" t="str">
        <f>Índice!H51</f>
        <v>Cifras en UF al 30.06.2012</v>
      </c>
    </row>
    <row r="11" spans="2:43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</row>
    <row r="12" spans="2:43">
      <c r="B12" s="65" t="str">
        <f>'Datos Generales'!B117</f>
        <v>5.31.10.00  Margen De Contribución</v>
      </c>
      <c r="C12" s="43">
        <f>Índice!$G$51*'Datos Vida'!C117</f>
        <v>245940.0478005388</v>
      </c>
      <c r="D12" s="43">
        <f>Índice!$G$51*'Datos Vida'!D117</f>
        <v>1680337.9625373883</v>
      </c>
      <c r="E12" s="43">
        <f>Índice!$G$51*'Datos Vida'!E117</f>
        <v>850566.34976417921</v>
      </c>
      <c r="F12" s="43">
        <f>Índice!$G$51*'Datos Vida'!F117</f>
        <v>579617.77246660681</v>
      </c>
      <c r="G12" s="43">
        <f>Índice!$G$51*'Datos Vida'!G117</f>
        <v>-1258594.5952157034</v>
      </c>
      <c r="H12" s="43">
        <f>Índice!$G$51*'Datos Vida'!H117</f>
        <v>1094732.5273474236</v>
      </c>
      <c r="I12" s="43">
        <f>Índice!$G$51*'Datos Vida'!I117</f>
        <v>1548888.6463113681</v>
      </c>
      <c r="J12" s="43">
        <f>Índice!$G$51*'Datos Vida'!J117</f>
        <v>-748113.87629842805</v>
      </c>
      <c r="K12" s="43">
        <f>Índice!$G$51*'Datos Vida'!K117</f>
        <v>7697.186061476018</v>
      </c>
      <c r="L12" s="43">
        <f>Índice!$G$51*'Datos Vida'!L117</f>
        <v>-331027.92371712829</v>
      </c>
      <c r="M12" s="43">
        <f>Índice!$G$51*'Datos Vida'!M117</f>
        <v>-2128128.6018342394</v>
      </c>
      <c r="N12" s="43">
        <f>Índice!$G$51*'Datos Vida'!N117</f>
        <v>-1679281.0120137744</v>
      </c>
      <c r="O12" s="43">
        <f>Índice!$G$51*'Datos Vida'!O117</f>
        <v>-1661263.2671244016</v>
      </c>
      <c r="P12" s="43">
        <f>Índice!$G$51*'Datos Vida'!P117</f>
        <v>-544414.10752292792</v>
      </c>
      <c r="Q12" s="43">
        <f>Índice!$G$51*'Datos Vida'!Q117</f>
        <v>-927717.94853663875</v>
      </c>
      <c r="R12" s="43">
        <f>Índice!$G$51*'Datos Vida'!R117</f>
        <v>6281.8640795921392</v>
      </c>
      <c r="S12" s="43">
        <f>Índice!$G$51*'Datos Vida'!S117</f>
        <v>138823.00012020845</v>
      </c>
      <c r="T12" s="43">
        <f>Índice!$G$51*'Datos Vida'!T117</f>
        <v>84459.300598920949</v>
      </c>
      <c r="U12" s="43">
        <f>Índice!$G$51*'Datos Vida'!U117</f>
        <v>145791.55500243951</v>
      </c>
      <c r="V12" s="43">
        <f>Índice!$G$51*'Datos Vida'!V117</f>
        <v>0</v>
      </c>
      <c r="W12" s="43">
        <f>Índice!$G$51*'Datos Vida'!W117</f>
        <v>-24993.901188649492</v>
      </c>
      <c r="X12" s="43">
        <f>Índice!$G$51*'Datos Vida'!X117</f>
        <v>-871496.2328791339</v>
      </c>
      <c r="Y12" s="43">
        <f>Índice!$G$51*'Datos Vida'!Y117</f>
        <v>250310.90679602037</v>
      </c>
      <c r="Z12" s="43">
        <f>Índice!$G$51*'Datos Vida'!Z117</f>
        <v>54229.393088720906</v>
      </c>
      <c r="AA12" s="43">
        <f>Índice!$G$51*'Datos Vida'!AA117</f>
        <v>-1454664.0438831572</v>
      </c>
      <c r="AB12" s="43">
        <f>Índice!$G$51*'Datos Vida'!AB117</f>
        <v>-1602246.4397083884</v>
      </c>
      <c r="AC12" s="43">
        <f>Índice!$G$51*'Datos Vida'!AC117</f>
        <v>-739716.56437162799</v>
      </c>
      <c r="AD12" s="43">
        <f>Índice!$G$51*'Datos Vida'!AD117</f>
        <v>246366.92040078912</v>
      </c>
      <c r="AE12" s="43">
        <f>Índice!$G$51*'Datos Vida'!AE117</f>
        <v>-460768.51210216305</v>
      </c>
      <c r="AF12" s="43">
        <f>Índice!$G$51*'Datos Vida'!AF117</f>
        <v>253873.09876185289</v>
      </c>
      <c r="AG12" s="43">
        <f>Índice!$G$51*'Datos Vida'!AG117</f>
        <v>1123839.9442091344</v>
      </c>
      <c r="AH12" s="43">
        <f>Índice!$G$51*'Datos Vida'!AH117</f>
        <v>0</v>
      </c>
      <c r="AI12" s="43">
        <f>Índice!$G$51*'Datos Vida'!AI117</f>
        <v>0</v>
      </c>
      <c r="AJ12" s="43">
        <f>Índice!$G$51*'Datos Vida'!AJ117</f>
        <v>0</v>
      </c>
      <c r="AK12" s="43">
        <f>Índice!$G$51*'Datos Vida'!AK117</f>
        <v>0</v>
      </c>
      <c r="AL12" s="43">
        <f>Índice!$G$51*'Datos Vida'!AL117</f>
        <v>0</v>
      </c>
      <c r="AM12" s="43">
        <f>Índice!$G$51*'Datos Vida'!AM117</f>
        <v>0</v>
      </c>
      <c r="AN12" s="43">
        <f>Índice!$G$51*'Datos Vida'!AN117</f>
        <v>0</v>
      </c>
      <c r="AO12" s="43">
        <f>Índice!$G$51*'Datos Vida'!AO117</f>
        <v>0</v>
      </c>
      <c r="AP12" s="43">
        <f>Índice!$G$51*'Datos Vida'!AP117</f>
        <v>0</v>
      </c>
      <c r="AQ12" s="43">
        <f>Índice!$G$51*'Datos Vida'!AQ117</f>
        <v>-6120670.5510497028</v>
      </c>
    </row>
    <row r="13" spans="2:43">
      <c r="B13" s="66" t="str">
        <f>'Datos Generales'!B118</f>
        <v>5.31.11.00  Prima Retenida</v>
      </c>
      <c r="C13" s="46">
        <f>Índice!$G$51*'Datos Vida'!C118</f>
        <v>381779.00559322874</v>
      </c>
      <c r="D13" s="46">
        <f>Índice!$G$51*'Datos Vida'!D118</f>
        <v>2322144.2978765527</v>
      </c>
      <c r="E13" s="46">
        <f>Índice!$G$51*'Datos Vida'!E118</f>
        <v>2437445.9503892632</v>
      </c>
      <c r="F13" s="46">
        <f>Índice!$G$51*'Datos Vida'!F118</f>
        <v>1534847.459005381</v>
      </c>
      <c r="G13" s="46">
        <f>Índice!$G$51*'Datos Vida'!G118</f>
        <v>4650400.2234463058</v>
      </c>
      <c r="H13" s="46">
        <f>Índice!$G$51*'Datos Vida'!H118</f>
        <v>3892241.4722707374</v>
      </c>
      <c r="I13" s="46">
        <f>Índice!$G$51*'Datos Vida'!I118</f>
        <v>1887188.7838439834</v>
      </c>
      <c r="J13" s="46">
        <f>Índice!$G$51*'Datos Vida'!J118</f>
        <v>4269097.6764412634</v>
      </c>
      <c r="K13" s="46">
        <f>Índice!$G$51*'Datos Vida'!K118</f>
        <v>197022.41003811313</v>
      </c>
      <c r="L13" s="46">
        <f>Índice!$G$51*'Datos Vida'!L118</f>
        <v>646671.68419117387</v>
      </c>
      <c r="M13" s="46">
        <f>Índice!$G$51*'Datos Vida'!M118</f>
        <v>6545526.3892915472</v>
      </c>
      <c r="N13" s="46">
        <f>Índice!$G$51*'Datos Vida'!N118</f>
        <v>1586136.2527488845</v>
      </c>
      <c r="O13" s="46">
        <f>Índice!$G$51*'Datos Vida'!O118</f>
        <v>6220361.3236365179</v>
      </c>
      <c r="P13" s="46">
        <f>Índice!$G$51*'Datos Vida'!P118</f>
        <v>3302255.4995368435</v>
      </c>
      <c r="Q13" s="46">
        <f>Índice!$G$51*'Datos Vida'!Q118</f>
        <v>3331580.8826129073</v>
      </c>
      <c r="R13" s="46">
        <f>Índice!$G$51*'Datos Vida'!R118</f>
        <v>9922.2799301376745</v>
      </c>
      <c r="S13" s="46">
        <f>Índice!$G$51*'Datos Vida'!S118</f>
        <v>332827.0288712426</v>
      </c>
      <c r="T13" s="46">
        <f>Índice!$G$51*'Datos Vida'!T118</f>
        <v>426944.28338082746</v>
      </c>
      <c r="U13" s="46">
        <f>Índice!$G$51*'Datos Vida'!U118</f>
        <v>407593.9040170837</v>
      </c>
      <c r="V13" s="46">
        <f>Índice!$G$51*'Datos Vida'!V118</f>
        <v>0</v>
      </c>
      <c r="W13" s="46">
        <f>Índice!$G$51*'Datos Vida'!W118</f>
        <v>48184.763931806447</v>
      </c>
      <c r="X13" s="46">
        <f>Índice!$G$51*'Datos Vida'!X118</f>
        <v>12750326.772544388</v>
      </c>
      <c r="Y13" s="46">
        <f>Índice!$G$51*'Datos Vida'!Y118</f>
        <v>633023.03052587656</v>
      </c>
      <c r="Z13" s="46">
        <f>Índice!$G$51*'Datos Vida'!Z118</f>
        <v>2312817.9778816439</v>
      </c>
      <c r="AA13" s="46">
        <f>Índice!$G$51*'Datos Vida'!AA118</f>
        <v>2894643.7410285599</v>
      </c>
      <c r="AB13" s="46">
        <f>Índice!$G$51*'Datos Vida'!AB118</f>
        <v>3492641.1653856216</v>
      </c>
      <c r="AC13" s="46">
        <f>Índice!$G$51*'Datos Vida'!AC118</f>
        <v>1181628.2146923016</v>
      </c>
      <c r="AD13" s="46">
        <f>Índice!$G$51*'Datos Vida'!AD118</f>
        <v>1010114.7902362449</v>
      </c>
      <c r="AE13" s="46">
        <f>Índice!$G$51*'Datos Vida'!AE118</f>
        <v>2527567.1576357116</v>
      </c>
      <c r="AF13" s="46">
        <f>Índice!$G$51*'Datos Vida'!AF118</f>
        <v>2685695.4589488124</v>
      </c>
      <c r="AG13" s="46">
        <f>Índice!$G$51*'Datos Vida'!AG118</f>
        <v>2662669.4408892598</v>
      </c>
      <c r="AH13" s="46">
        <f>Índice!$G$51*'Datos Vida'!AH118</f>
        <v>0</v>
      </c>
      <c r="AI13" s="46">
        <f>Índice!$G$51*'Datos Vida'!AI118</f>
        <v>0</v>
      </c>
      <c r="AJ13" s="46">
        <f>Índice!$G$51*'Datos Vida'!AJ118</f>
        <v>0</v>
      </c>
      <c r="AK13" s="46">
        <f>Índice!$G$51*'Datos Vida'!AK118</f>
        <v>0</v>
      </c>
      <c r="AL13" s="46">
        <f>Índice!$G$51*'Datos Vida'!AL118</f>
        <v>0</v>
      </c>
      <c r="AM13" s="46">
        <f>Índice!$G$51*'Datos Vida'!AM118</f>
        <v>0</v>
      </c>
      <c r="AN13" s="46">
        <f>Índice!$G$51*'Datos Vida'!AN118</f>
        <v>0</v>
      </c>
      <c r="AO13" s="46">
        <f>Índice!$G$51*'Datos Vida'!AO118</f>
        <v>0</v>
      </c>
      <c r="AP13" s="46">
        <f>Índice!$G$51*'Datos Vida'!AP118</f>
        <v>0</v>
      </c>
      <c r="AQ13" s="46">
        <f>Índice!$G$51*'Datos Vida'!AQ118</f>
        <v>76581299.320822224</v>
      </c>
    </row>
    <row r="14" spans="2:43">
      <c r="B14" s="67" t="str">
        <f>'Datos Generales'!B119</f>
        <v>5.31.11.10  Prima Directa</v>
      </c>
      <c r="C14" s="46">
        <f>Índice!$G$51*'Datos Vida'!C119</f>
        <v>519792.01285523362</v>
      </c>
      <c r="D14" s="46">
        <f>Índice!$G$51*'Datos Vida'!D119</f>
        <v>2608296.8141223723</v>
      </c>
      <c r="E14" s="46">
        <f>Índice!$G$51*'Datos Vida'!E119</f>
        <v>2546265.6270992286</v>
      </c>
      <c r="F14" s="46">
        <f>Índice!$G$51*'Datos Vida'!F119</f>
        <v>1585067.7675168468</v>
      </c>
      <c r="G14" s="46">
        <f>Índice!$G$51*'Datos Vida'!G119</f>
        <v>4702359.8422440793</v>
      </c>
      <c r="H14" s="46">
        <f>Índice!$G$51*'Datos Vida'!H119</f>
        <v>3894472.5765621793</v>
      </c>
      <c r="I14" s="46">
        <f>Índice!$G$51*'Datos Vida'!I119</f>
        <v>1852513.1522192601</v>
      </c>
      <c r="J14" s="46">
        <f>Índice!$G$51*'Datos Vida'!J119</f>
        <v>4306127.7144129938</v>
      </c>
      <c r="K14" s="46">
        <f>Índice!$G$51*'Datos Vida'!K119</f>
        <v>197022.41003811313</v>
      </c>
      <c r="L14" s="46">
        <f>Índice!$G$51*'Datos Vida'!L119</f>
        <v>648768.79141004512</v>
      </c>
      <c r="M14" s="46">
        <f>Índice!$G$51*'Datos Vida'!M119</f>
        <v>6578331.8955459232</v>
      </c>
      <c r="N14" s="46">
        <f>Índice!$G$51*'Datos Vida'!N119</f>
        <v>1586136.2527488845</v>
      </c>
      <c r="O14" s="46">
        <f>Índice!$G$51*'Datos Vida'!O119</f>
        <v>6225959.8114848565</v>
      </c>
      <c r="P14" s="46">
        <f>Índice!$G$51*'Datos Vida'!P119</f>
        <v>3636674.2297819983</v>
      </c>
      <c r="Q14" s="46">
        <f>Índice!$G$51*'Datos Vida'!Q119</f>
        <v>3584542.5184378554</v>
      </c>
      <c r="R14" s="46">
        <f>Índice!$G$51*'Datos Vida'!R119</f>
        <v>9922.2799301376745</v>
      </c>
      <c r="S14" s="46">
        <f>Índice!$G$51*'Datos Vida'!S119</f>
        <v>378512.4292007552</v>
      </c>
      <c r="T14" s="46">
        <f>Índice!$G$51*'Datos Vida'!T119</f>
        <v>426944.28338082746</v>
      </c>
      <c r="U14" s="46">
        <f>Índice!$G$51*'Datos Vida'!U119</f>
        <v>409602.79944279842</v>
      </c>
      <c r="V14" s="46">
        <f>Índice!$G$51*'Datos Vida'!V119</f>
        <v>0</v>
      </c>
      <c r="W14" s="46">
        <f>Índice!$G$51*'Datos Vida'!W119</f>
        <v>73058.103110570562</v>
      </c>
      <c r="X14" s="46">
        <f>Índice!$G$51*'Datos Vida'!X119</f>
        <v>12929641.416409161</v>
      </c>
      <c r="Y14" s="46">
        <f>Índice!$G$51*'Datos Vida'!Y119</f>
        <v>634391.41817693273</v>
      </c>
      <c r="Z14" s="46">
        <f>Índice!$G$51*'Datos Vida'!Z119</f>
        <v>2328762.5688546961</v>
      </c>
      <c r="AA14" s="46">
        <f>Índice!$G$51*'Datos Vida'!AA119</f>
        <v>2924754.9426888507</v>
      </c>
      <c r="AB14" s="46">
        <f>Índice!$G$51*'Datos Vida'!AB119</f>
        <v>3500478.2263595928</v>
      </c>
      <c r="AC14" s="46">
        <f>Índice!$G$51*'Datos Vida'!AC119</f>
        <v>1182945.6905268666</v>
      </c>
      <c r="AD14" s="46">
        <f>Índice!$G$51*'Datos Vida'!AD119</f>
        <v>1010114.7902362449</v>
      </c>
      <c r="AE14" s="46">
        <f>Índice!$G$51*'Datos Vida'!AE119</f>
        <v>2781210.0925605106</v>
      </c>
      <c r="AF14" s="46">
        <f>Índice!$G$51*'Datos Vida'!AF119</f>
        <v>3258139.9244100945</v>
      </c>
      <c r="AG14" s="46">
        <f>Índice!$G$51*'Datos Vida'!AG119</f>
        <v>2834735.7358525251</v>
      </c>
      <c r="AH14" s="46">
        <f>Índice!$G$51*'Datos Vida'!AH119</f>
        <v>0</v>
      </c>
      <c r="AI14" s="46">
        <f>Índice!$G$51*'Datos Vida'!AI119</f>
        <v>0</v>
      </c>
      <c r="AJ14" s="46">
        <f>Índice!$G$51*'Datos Vida'!AJ119</f>
        <v>0</v>
      </c>
      <c r="AK14" s="46">
        <f>Índice!$G$51*'Datos Vida'!AK119</f>
        <v>0</v>
      </c>
      <c r="AL14" s="46">
        <f>Índice!$G$51*'Datos Vida'!AL119</f>
        <v>0</v>
      </c>
      <c r="AM14" s="46">
        <f>Índice!$G$51*'Datos Vida'!AM119</f>
        <v>0</v>
      </c>
      <c r="AN14" s="46">
        <f>Índice!$G$51*'Datos Vida'!AN119</f>
        <v>0</v>
      </c>
      <c r="AO14" s="46">
        <f>Índice!$G$51*'Datos Vida'!AO119</f>
        <v>0</v>
      </c>
      <c r="AP14" s="46">
        <f>Índice!$G$51*'Datos Vida'!AP119</f>
        <v>0</v>
      </c>
      <c r="AQ14" s="46">
        <f>Índice!$G$51*'Datos Vida'!AQ119</f>
        <v>79155546.117620438</v>
      </c>
    </row>
    <row r="15" spans="2:43">
      <c r="B15" s="67" t="str">
        <f>'Datos Generales'!B120</f>
        <v>5.31.11.20  Prima Aceptada</v>
      </c>
      <c r="C15" s="46">
        <f>Índice!$G$51*'Datos Vida'!C120</f>
        <v>0</v>
      </c>
      <c r="D15" s="46">
        <f>Índice!$G$51*'Datos Vida'!D120</f>
        <v>0</v>
      </c>
      <c r="E15" s="46">
        <f>Índice!$G$51*'Datos Vida'!E120</f>
        <v>0</v>
      </c>
      <c r="F15" s="46">
        <f>Índice!$G$51*'Datos Vida'!F120</f>
        <v>0</v>
      </c>
      <c r="G15" s="46">
        <f>Índice!$G$51*'Datos Vida'!G120</f>
        <v>0</v>
      </c>
      <c r="H15" s="46">
        <f>Índice!$G$51*'Datos Vida'!H120</f>
        <v>0</v>
      </c>
      <c r="I15" s="46">
        <f>Índice!$G$51*'Datos Vida'!I120</f>
        <v>34675.631624723341</v>
      </c>
      <c r="J15" s="46">
        <f>Índice!$G$51*'Datos Vida'!J120</f>
        <v>0</v>
      </c>
      <c r="K15" s="46">
        <f>Índice!$G$51*'Datos Vida'!K120</f>
        <v>0</v>
      </c>
      <c r="L15" s="46">
        <f>Índice!$G$51*'Datos Vida'!L120</f>
        <v>0</v>
      </c>
      <c r="M15" s="46">
        <f>Índice!$G$51*'Datos Vida'!M120</f>
        <v>0</v>
      </c>
      <c r="N15" s="46">
        <f>Índice!$G$51*'Datos Vida'!N120</f>
        <v>0</v>
      </c>
      <c r="O15" s="46">
        <f>Índice!$G$51*'Datos Vida'!O120</f>
        <v>0</v>
      </c>
      <c r="P15" s="46">
        <f>Índice!$G$51*'Datos Vida'!P120</f>
        <v>0</v>
      </c>
      <c r="Q15" s="46">
        <f>Índice!$G$51*'Datos Vida'!Q120</f>
        <v>0</v>
      </c>
      <c r="R15" s="46">
        <f>Índice!$G$51*'Datos Vida'!R120</f>
        <v>0</v>
      </c>
      <c r="S15" s="46">
        <f>Índice!$G$51*'Datos Vida'!S120</f>
        <v>0</v>
      </c>
      <c r="T15" s="46">
        <f>Índice!$G$51*'Datos Vida'!T120</f>
        <v>0</v>
      </c>
      <c r="U15" s="46">
        <f>Índice!$G$51*'Datos Vida'!U120</f>
        <v>0</v>
      </c>
      <c r="V15" s="46">
        <f>Índice!$G$51*'Datos Vida'!V120</f>
        <v>0</v>
      </c>
      <c r="W15" s="46">
        <f>Índice!$G$51*'Datos Vida'!W120</f>
        <v>0</v>
      </c>
      <c r="X15" s="46">
        <f>Índice!$G$51*'Datos Vida'!X120</f>
        <v>0</v>
      </c>
      <c r="Y15" s="46">
        <f>Índice!$G$51*'Datos Vida'!Y120</f>
        <v>0</v>
      </c>
      <c r="Z15" s="46">
        <f>Índice!$G$51*'Datos Vida'!Z120</f>
        <v>925.56091386710602</v>
      </c>
      <c r="AA15" s="46">
        <f>Índice!$G$51*'Datos Vida'!AA120</f>
        <v>0</v>
      </c>
      <c r="AB15" s="46">
        <f>Índice!$G$51*'Datos Vida'!AB120</f>
        <v>0</v>
      </c>
      <c r="AC15" s="46">
        <f>Índice!$G$51*'Datos Vida'!AC120</f>
        <v>0</v>
      </c>
      <c r="AD15" s="46">
        <f>Índice!$G$51*'Datos Vida'!AD120</f>
        <v>0</v>
      </c>
      <c r="AE15" s="46">
        <f>Índice!$G$51*'Datos Vida'!AE120</f>
        <v>0</v>
      </c>
      <c r="AF15" s="46">
        <f>Índice!$G$51*'Datos Vida'!AF120</f>
        <v>0</v>
      </c>
      <c r="AG15" s="46">
        <f>Índice!$G$51*'Datos Vida'!AG120</f>
        <v>0</v>
      </c>
      <c r="AH15" s="46">
        <f>Índice!$G$51*'Datos Vida'!AH120</f>
        <v>0</v>
      </c>
      <c r="AI15" s="46">
        <f>Índice!$G$51*'Datos Vida'!AI120</f>
        <v>0</v>
      </c>
      <c r="AJ15" s="46">
        <f>Índice!$G$51*'Datos Vida'!AJ120</f>
        <v>0</v>
      </c>
      <c r="AK15" s="46">
        <f>Índice!$G$51*'Datos Vida'!AK120</f>
        <v>0</v>
      </c>
      <c r="AL15" s="46">
        <f>Índice!$G$51*'Datos Vida'!AL120</f>
        <v>0</v>
      </c>
      <c r="AM15" s="46">
        <f>Índice!$G$51*'Datos Vida'!AM120</f>
        <v>0</v>
      </c>
      <c r="AN15" s="46">
        <f>Índice!$G$51*'Datos Vida'!AN120</f>
        <v>0</v>
      </c>
      <c r="AO15" s="46">
        <f>Índice!$G$51*'Datos Vida'!AO120</f>
        <v>0</v>
      </c>
      <c r="AP15" s="46">
        <f>Índice!$G$51*'Datos Vida'!AP120</f>
        <v>0</v>
      </c>
      <c r="AQ15" s="46">
        <f>Índice!$G$51*'Datos Vida'!AQ120</f>
        <v>35601.192538590447</v>
      </c>
    </row>
    <row r="16" spans="2:43">
      <c r="B16" s="67" t="str">
        <f>'Datos Generales'!B121</f>
        <v>5.31.11.30  Prima Cedida</v>
      </c>
      <c r="C16" s="46">
        <f>Índice!$G$51*'Datos Vida'!C121</f>
        <v>138013.00726200492</v>
      </c>
      <c r="D16" s="46">
        <f>Índice!$G$51*'Datos Vida'!D121</f>
        <v>286152.51624581922</v>
      </c>
      <c r="E16" s="46">
        <f>Índice!$G$51*'Datos Vida'!E121</f>
        <v>108819.67670996528</v>
      </c>
      <c r="F16" s="46">
        <f>Índice!$G$51*'Datos Vida'!F121</f>
        <v>50220.308511465766</v>
      </c>
      <c r="G16" s="46">
        <f>Índice!$G$51*'Datos Vida'!G121</f>
        <v>51959.618797774019</v>
      </c>
      <c r="H16" s="46">
        <f>Índice!$G$51*'Datos Vida'!H121</f>
        <v>2231.1042914418649</v>
      </c>
      <c r="I16" s="46">
        <f>Índice!$G$51*'Datos Vida'!I121</f>
        <v>0</v>
      </c>
      <c r="J16" s="46">
        <f>Índice!$G$51*'Datos Vida'!J121</f>
        <v>37030.037971729798</v>
      </c>
      <c r="K16" s="46">
        <f>Índice!$G$51*'Datos Vida'!K121</f>
        <v>0</v>
      </c>
      <c r="L16" s="46">
        <f>Índice!$G$51*'Datos Vida'!L121</f>
        <v>2097.1072188713133</v>
      </c>
      <c r="M16" s="46">
        <f>Índice!$G$51*'Datos Vida'!M121</f>
        <v>32805.506254375236</v>
      </c>
      <c r="N16" s="46">
        <f>Índice!$G$51*'Datos Vida'!N121</f>
        <v>0</v>
      </c>
      <c r="O16" s="46">
        <f>Índice!$G$51*'Datos Vida'!O121</f>
        <v>5598.487848339355</v>
      </c>
      <c r="P16" s="46">
        <f>Índice!$G$51*'Datos Vida'!P121</f>
        <v>334418.73024515453</v>
      </c>
      <c r="Q16" s="46">
        <f>Índice!$G$51*'Datos Vida'!Q121</f>
        <v>252961.6358249482</v>
      </c>
      <c r="R16" s="46">
        <f>Índice!$G$51*'Datos Vida'!R121</f>
        <v>0</v>
      </c>
      <c r="S16" s="46">
        <f>Índice!$G$51*'Datos Vida'!S121</f>
        <v>45685.400329512588</v>
      </c>
      <c r="T16" s="46">
        <f>Índice!$G$51*'Datos Vida'!T121</f>
        <v>0</v>
      </c>
      <c r="U16" s="46">
        <f>Índice!$G$51*'Datos Vida'!U121</f>
        <v>2008.89542571471</v>
      </c>
      <c r="V16" s="46">
        <f>Índice!$G$51*'Datos Vida'!V121</f>
        <v>0</v>
      </c>
      <c r="W16" s="46">
        <f>Índice!$G$51*'Datos Vida'!W121</f>
        <v>24873.339178764116</v>
      </c>
      <c r="X16" s="46">
        <f>Índice!$G$51*'Datos Vida'!X121</f>
        <v>179314.64386477254</v>
      </c>
      <c r="Y16" s="46">
        <f>Índice!$G$51*'Datos Vida'!Y121</f>
        <v>1368.3876510560665</v>
      </c>
      <c r="Z16" s="46">
        <f>Índice!$G$51*'Datos Vida'!Z121</f>
        <v>16870.151886919197</v>
      </c>
      <c r="AA16" s="46">
        <f>Índice!$G$51*'Datos Vida'!AA121</f>
        <v>30111.201660290903</v>
      </c>
      <c r="AB16" s="46">
        <f>Índice!$G$51*'Datos Vida'!AB121</f>
        <v>7837.0609739713336</v>
      </c>
      <c r="AC16" s="46">
        <f>Índice!$G$51*'Datos Vida'!AC121</f>
        <v>1317.4758345648806</v>
      </c>
      <c r="AD16" s="46">
        <f>Índice!$G$51*'Datos Vida'!AD121</f>
        <v>0</v>
      </c>
      <c r="AE16" s="46">
        <f>Índice!$G$51*'Datos Vida'!AE121</f>
        <v>253642.93492479899</v>
      </c>
      <c r="AF16" s="46">
        <f>Índice!$G$51*'Datos Vida'!AF121</f>
        <v>572444.46546128229</v>
      </c>
      <c r="AG16" s="46">
        <f>Índice!$G$51*'Datos Vida'!AG121</f>
        <v>172066.29496326571</v>
      </c>
      <c r="AH16" s="46">
        <f>Índice!$G$51*'Datos Vida'!AH121</f>
        <v>0</v>
      </c>
      <c r="AI16" s="46">
        <f>Índice!$G$51*'Datos Vida'!AI121</f>
        <v>0</v>
      </c>
      <c r="AJ16" s="46">
        <f>Índice!$G$51*'Datos Vida'!AJ121</f>
        <v>0</v>
      </c>
      <c r="AK16" s="46">
        <f>Índice!$G$51*'Datos Vida'!AK121</f>
        <v>0</v>
      </c>
      <c r="AL16" s="46">
        <f>Índice!$G$51*'Datos Vida'!AL121</f>
        <v>0</v>
      </c>
      <c r="AM16" s="46">
        <f>Índice!$G$51*'Datos Vida'!AM121</f>
        <v>0</v>
      </c>
      <c r="AN16" s="46">
        <f>Índice!$G$51*'Datos Vida'!AN121</f>
        <v>0</v>
      </c>
      <c r="AO16" s="46">
        <f>Índice!$G$51*'Datos Vida'!AO121</f>
        <v>0</v>
      </c>
      <c r="AP16" s="46">
        <f>Índice!$G$51*'Datos Vida'!AP121</f>
        <v>0</v>
      </c>
      <c r="AQ16" s="46">
        <f>Índice!$G$51*'Datos Vida'!AQ121</f>
        <v>2609847.9893368026</v>
      </c>
    </row>
    <row r="17" spans="2:43">
      <c r="B17" s="66" t="str">
        <f>'Datos Generales'!B122</f>
        <v>5.31.12.00  Variación De Reservas Técnicas</v>
      </c>
      <c r="C17" s="46">
        <f>Índice!$G$51*'Datos Vida'!C122</f>
        <v>48968.284413205954</v>
      </c>
      <c r="D17" s="46">
        <f>Índice!$G$51*'Datos Vida'!D122</f>
        <v>-154650.07848905041</v>
      </c>
      <c r="E17" s="46">
        <f>Índice!$G$51*'Datos Vida'!E122</f>
        <v>34916.269507357465</v>
      </c>
      <c r="F17" s="46">
        <f>Índice!$G$51*'Datos Vida'!F122</f>
        <v>114722.92834868937</v>
      </c>
      <c r="G17" s="46">
        <f>Índice!$G$51*'Datos Vida'!G122</f>
        <v>96669.518671201586</v>
      </c>
      <c r="H17" s="46">
        <f>Índice!$G$51*'Datos Vida'!H122</f>
        <v>-76480.596941048352</v>
      </c>
      <c r="I17" s="46">
        <f>Índice!$G$51*'Datos Vida'!I122</f>
        <v>-32452.482304608224</v>
      </c>
      <c r="J17" s="46">
        <f>Índice!$G$51*'Datos Vida'!J122</f>
        <v>116299.73624850623</v>
      </c>
      <c r="K17" s="46">
        <f>Índice!$G$51*'Datos Vida'!K122</f>
        <v>14620.353412859475</v>
      </c>
      <c r="L17" s="46">
        <f>Índice!$G$51*'Datos Vida'!L122</f>
        <v>-26604.47352231988</v>
      </c>
      <c r="M17" s="46">
        <f>Índice!$G$51*'Datos Vida'!M122</f>
        <v>946998.72190127347</v>
      </c>
      <c r="N17" s="46">
        <f>Índice!$G$51*'Datos Vida'!N122</f>
        <v>0</v>
      </c>
      <c r="O17" s="46">
        <f>Índice!$G$51*'Datos Vida'!O122</f>
        <v>539104.95965945651</v>
      </c>
      <c r="P17" s="46">
        <f>Índice!$G$51*'Datos Vida'!P122</f>
        <v>271363.69421797327</v>
      </c>
      <c r="Q17" s="46">
        <f>Índice!$G$51*'Datos Vida'!Q122</f>
        <v>621239.86183098692</v>
      </c>
      <c r="R17" s="46">
        <f>Índice!$G$51*'Datos Vida'!R122</f>
        <v>851.84484623924311</v>
      </c>
      <c r="S17" s="46">
        <f>Índice!$G$51*'Datos Vida'!S122</f>
        <v>84500.224506968545</v>
      </c>
      <c r="T17" s="46">
        <f>Índice!$G$51*'Datos Vida'!T122</f>
        <v>58060.72825110839</v>
      </c>
      <c r="U17" s="46">
        <f>Índice!$G$51*'Datos Vida'!U122</f>
        <v>43013.413849428303</v>
      </c>
      <c r="V17" s="46">
        <f>Índice!$G$51*'Datos Vida'!V122</f>
        <v>0</v>
      </c>
      <c r="W17" s="46">
        <f>Índice!$G$51*'Datos Vida'!W122</f>
        <v>-3159.2726681327381</v>
      </c>
      <c r="X17" s="46">
        <f>Índice!$G$51*'Datos Vida'!X122</f>
        <v>529037.98763974232</v>
      </c>
      <c r="Y17" s="46">
        <f>Índice!$G$51*'Datos Vida'!Y122</f>
        <v>47841.860473338471</v>
      </c>
      <c r="Z17" s="46">
        <f>Índice!$G$51*'Datos Vida'!Z122</f>
        <v>112671.42963209141</v>
      </c>
      <c r="AA17" s="46">
        <f>Índice!$G$51*'Datos Vida'!AA122</f>
        <v>177778.84826157358</v>
      </c>
      <c r="AB17" s="46">
        <f>Índice!$G$51*'Datos Vida'!AB122</f>
        <v>149660.80886148449</v>
      </c>
      <c r="AC17" s="46">
        <f>Índice!$G$51*'Datos Vida'!AC122</f>
        <v>-1971.1093119126579</v>
      </c>
      <c r="AD17" s="46">
        <f>Índice!$G$51*'Datos Vida'!AD122</f>
        <v>2897.2005572015469</v>
      </c>
      <c r="AE17" s="46">
        <f>Índice!$G$51*'Datos Vida'!AE122</f>
        <v>385990.58838503476</v>
      </c>
      <c r="AF17" s="46">
        <f>Índice!$G$51*'Datos Vida'!AF122</f>
        <v>453705.29306114366</v>
      </c>
      <c r="AG17" s="46">
        <f>Índice!$G$51*'Datos Vida'!AG122</f>
        <v>110833.52189561664</v>
      </c>
      <c r="AH17" s="46">
        <f>Índice!$G$51*'Datos Vida'!AH122</f>
        <v>0</v>
      </c>
      <c r="AI17" s="46">
        <f>Índice!$G$51*'Datos Vida'!AI122</f>
        <v>0</v>
      </c>
      <c r="AJ17" s="46">
        <f>Índice!$G$51*'Datos Vida'!AJ122</f>
        <v>0</v>
      </c>
      <c r="AK17" s="46">
        <f>Índice!$G$51*'Datos Vida'!AK122</f>
        <v>0</v>
      </c>
      <c r="AL17" s="46">
        <f>Índice!$G$51*'Datos Vida'!AL122</f>
        <v>0</v>
      </c>
      <c r="AM17" s="46">
        <f>Índice!$G$51*'Datos Vida'!AM122</f>
        <v>0</v>
      </c>
      <c r="AN17" s="46">
        <f>Índice!$G$51*'Datos Vida'!AN122</f>
        <v>0</v>
      </c>
      <c r="AO17" s="46">
        <f>Índice!$G$51*'Datos Vida'!AO122</f>
        <v>0</v>
      </c>
      <c r="AP17" s="46">
        <f>Índice!$G$51*'Datos Vida'!AP122</f>
        <v>0</v>
      </c>
      <c r="AQ17" s="46">
        <f>Índice!$G$51*'Datos Vida'!AQ122</f>
        <v>4666430.0651954096</v>
      </c>
    </row>
    <row r="18" spans="2:43">
      <c r="B18" s="67" t="str">
        <f>'Datos Generales'!B123</f>
        <v>5.31.12.10  Variación Reserva De Riesgo En Curso</v>
      </c>
      <c r="C18" s="46">
        <f>Índice!$G$51*'Datos Vida'!C123</f>
        <v>46383.316480579262</v>
      </c>
      <c r="D18" s="46">
        <f>Índice!$G$51*'Datos Vida'!D123</f>
        <v>-632942.06659548439</v>
      </c>
      <c r="E18" s="46">
        <f>Índice!$G$51*'Datos Vida'!E123</f>
        <v>-353.46589261849368</v>
      </c>
      <c r="F18" s="46">
        <f>Índice!$G$51*'Datos Vida'!F123</f>
        <v>75304.366041818401</v>
      </c>
      <c r="G18" s="46">
        <f>Índice!$G$51*'Datos Vida'!G123</f>
        <v>-10066.220716866661</v>
      </c>
      <c r="H18" s="46">
        <f>Índice!$G$51*'Datos Vida'!H123</f>
        <v>38053.179867205014</v>
      </c>
      <c r="I18" s="46">
        <f>Índice!$G$51*'Datos Vida'!I123</f>
        <v>7165.0868682868877</v>
      </c>
      <c r="J18" s="46">
        <f>Índice!$G$51*'Datos Vida'!J123</f>
        <v>-13413.893622587875</v>
      </c>
      <c r="K18" s="46">
        <f>Índice!$G$51*'Datos Vida'!K123</f>
        <v>14620.353412859475</v>
      </c>
      <c r="L18" s="46">
        <f>Índice!$G$51*'Datos Vida'!L123</f>
        <v>3.5355428118879089</v>
      </c>
      <c r="M18" s="46">
        <f>Índice!$G$51*'Datos Vida'!M123</f>
        <v>42303.697824226954</v>
      </c>
      <c r="N18" s="46">
        <f>Índice!$G$51*'Datos Vida'!N123</f>
        <v>0</v>
      </c>
      <c r="O18" s="46">
        <f>Índice!$G$51*'Datos Vida'!O123</f>
        <v>85470.907785972377</v>
      </c>
      <c r="P18" s="46">
        <f>Índice!$G$51*'Datos Vida'!P123</f>
        <v>36621.726971241893</v>
      </c>
      <c r="Q18" s="46">
        <f>Índice!$G$51*'Datos Vida'!Q123</f>
        <v>74580.773011080382</v>
      </c>
      <c r="R18" s="46">
        <f>Índice!$G$51*'Datos Vida'!R123</f>
        <v>-375.07689805615854</v>
      </c>
      <c r="S18" s="46">
        <f>Índice!$G$51*'Datos Vida'!S123</f>
        <v>70265.377843460301</v>
      </c>
      <c r="T18" s="46">
        <f>Índice!$G$51*'Datos Vida'!T123</f>
        <v>-15377.047963173785</v>
      </c>
      <c r="U18" s="46">
        <f>Índice!$G$51*'Datos Vida'!U123</f>
        <v>19623.676823102651</v>
      </c>
      <c r="V18" s="46">
        <f>Índice!$G$51*'Datos Vida'!V123</f>
        <v>0</v>
      </c>
      <c r="W18" s="46">
        <f>Índice!$G$51*'Datos Vida'!W123</f>
        <v>-1123.8164770437204</v>
      </c>
      <c r="X18" s="46">
        <f>Índice!$G$51*'Datos Vida'!X123</f>
        <v>224925.7977952355</v>
      </c>
      <c r="Y18" s="46">
        <f>Índice!$G$51*'Datos Vida'!Y123</f>
        <v>36032.396178785326</v>
      </c>
      <c r="Z18" s="46">
        <f>Índice!$G$51*'Datos Vida'!Z123</f>
        <v>-59164.347939839201</v>
      </c>
      <c r="AA18" s="46">
        <f>Índice!$G$51*'Datos Vida'!AA123</f>
        <v>4873.9225433280772</v>
      </c>
      <c r="AB18" s="46">
        <f>Índice!$G$51*'Datos Vida'!AB123</f>
        <v>179.20782627756839</v>
      </c>
      <c r="AC18" s="46">
        <f>Índice!$G$51*'Datos Vida'!AC123</f>
        <v>-512.25595915740939</v>
      </c>
      <c r="AD18" s="46">
        <f>Índice!$G$51*'Datos Vida'!AD123</f>
        <v>0</v>
      </c>
      <c r="AE18" s="46">
        <f>Índice!$G$51*'Datos Vida'!AE123</f>
        <v>55029.177067055105</v>
      </c>
      <c r="AF18" s="46">
        <f>Índice!$G$51*'Datos Vida'!AF123</f>
        <v>42771.361749669428</v>
      </c>
      <c r="AG18" s="46">
        <f>Índice!$G$51*'Datos Vida'!AG123</f>
        <v>91965.655737125315</v>
      </c>
      <c r="AH18" s="46">
        <f>Índice!$G$51*'Datos Vida'!AH123</f>
        <v>0</v>
      </c>
      <c r="AI18" s="46">
        <f>Índice!$G$51*'Datos Vida'!AI123</f>
        <v>0</v>
      </c>
      <c r="AJ18" s="46">
        <f>Índice!$G$51*'Datos Vida'!AJ123</f>
        <v>0</v>
      </c>
      <c r="AK18" s="46">
        <f>Índice!$G$51*'Datos Vida'!AK123</f>
        <v>0</v>
      </c>
      <c r="AL18" s="46">
        <f>Índice!$G$51*'Datos Vida'!AL123</f>
        <v>0</v>
      </c>
      <c r="AM18" s="46">
        <f>Índice!$G$51*'Datos Vida'!AM123</f>
        <v>0</v>
      </c>
      <c r="AN18" s="46">
        <f>Índice!$G$51*'Datos Vida'!AN123</f>
        <v>0</v>
      </c>
      <c r="AO18" s="46">
        <f>Índice!$G$51*'Datos Vida'!AO123</f>
        <v>0</v>
      </c>
      <c r="AP18" s="46">
        <f>Índice!$G$51*'Datos Vida'!AP123</f>
        <v>0</v>
      </c>
      <c r="AQ18" s="46">
        <f>Índice!$G$51*'Datos Vida'!AQ123</f>
        <v>232845.3253052941</v>
      </c>
    </row>
    <row r="19" spans="2:43">
      <c r="B19" s="67" t="str">
        <f>'Datos Generales'!B124</f>
        <v>5.31.12.20  Variación Reserva Matemática</v>
      </c>
      <c r="C19" s="46">
        <f>Índice!$G$51*'Datos Vida'!C124</f>
        <v>0</v>
      </c>
      <c r="D19" s="46">
        <f>Índice!$G$51*'Datos Vida'!D124</f>
        <v>478215.00166170509</v>
      </c>
      <c r="E19" s="46">
        <f>Índice!$G$51*'Datos Vida'!E124</f>
        <v>35269.735399975958</v>
      </c>
      <c r="F19" s="46">
        <f>Índice!$G$51*'Datos Vida'!F124</f>
        <v>-1895.3603071679595</v>
      </c>
      <c r="G19" s="46">
        <f>Índice!$G$51*'Datos Vida'!G124</f>
        <v>9296.9307952849995</v>
      </c>
      <c r="H19" s="46">
        <f>Índice!$G$51*'Datos Vida'!H124</f>
        <v>0</v>
      </c>
      <c r="I19" s="46">
        <f>Índice!$G$51*'Datos Vida'!I124</f>
        <v>-39617.569172895113</v>
      </c>
      <c r="J19" s="46">
        <f>Índice!$G$51*'Datos Vida'!J124</f>
        <v>17228.788510900078</v>
      </c>
      <c r="K19" s="46">
        <f>Índice!$G$51*'Datos Vida'!K124</f>
        <v>0</v>
      </c>
      <c r="L19" s="46">
        <f>Índice!$G$51*'Datos Vida'!L124</f>
        <v>-22916.283649528712</v>
      </c>
      <c r="M19" s="46">
        <f>Índice!$G$51*'Datos Vida'!M124</f>
        <v>32584.225468636199</v>
      </c>
      <c r="N19" s="46">
        <f>Índice!$G$51*'Datos Vida'!N124</f>
        <v>0</v>
      </c>
      <c r="O19" s="46">
        <f>Índice!$G$51*'Datos Vida'!O124</f>
        <v>96470.114056611113</v>
      </c>
      <c r="P19" s="46">
        <f>Índice!$G$51*'Datos Vida'!P124</f>
        <v>-22528.081048783417</v>
      </c>
      <c r="Q19" s="46">
        <f>Índice!$G$51*'Datos Vida'!Q124</f>
        <v>-11325.934620742322</v>
      </c>
      <c r="R19" s="46">
        <f>Índice!$G$51*'Datos Vida'!R124</f>
        <v>1226.9217442954016</v>
      </c>
      <c r="S19" s="46">
        <f>Índice!$G$51*'Datos Vida'!S124</f>
        <v>14234.846663508248</v>
      </c>
      <c r="T19" s="46">
        <f>Índice!$G$51*'Datos Vida'!T124</f>
        <v>74338.67671703636</v>
      </c>
      <c r="U19" s="46">
        <f>Índice!$G$51*'Datos Vida'!U124</f>
        <v>63155.312860183418</v>
      </c>
      <c r="V19" s="46">
        <f>Índice!$G$51*'Datos Vida'!V124</f>
        <v>0</v>
      </c>
      <c r="W19" s="46">
        <f>Índice!$G$51*'Datos Vida'!W124</f>
        <v>-2383.8839352005712</v>
      </c>
      <c r="X19" s="46">
        <f>Índice!$G$51*'Datos Vida'!X124</f>
        <v>-14702.024451814086</v>
      </c>
      <c r="Y19" s="46">
        <f>Índice!$G$51*'Datos Vida'!Y124</f>
        <v>-8839.8293039930413</v>
      </c>
      <c r="Z19" s="46">
        <f>Índice!$G$51*'Datos Vida'!Z124</f>
        <v>154674.38534588215</v>
      </c>
      <c r="AA19" s="46">
        <f>Índice!$G$51*'Datos Vida'!AA124</f>
        <v>21261.693807850319</v>
      </c>
      <c r="AB19" s="46">
        <f>Índice!$G$51*'Datos Vida'!AB124</f>
        <v>0</v>
      </c>
      <c r="AC19" s="46">
        <f>Índice!$G$51*'Datos Vida'!AC124</f>
        <v>-119.94328989329732</v>
      </c>
      <c r="AD19" s="46">
        <f>Índice!$G$51*'Datos Vida'!AD124</f>
        <v>0</v>
      </c>
      <c r="AE19" s="46">
        <f>Índice!$G$51*'Datos Vida'!AE124</f>
        <v>16282.898225864616</v>
      </c>
      <c r="AF19" s="46">
        <f>Índice!$G$51*'Datos Vida'!AF124</f>
        <v>-55185.359670770253</v>
      </c>
      <c r="AG19" s="46">
        <f>Índice!$G$51*'Datos Vida'!AG124</f>
        <v>18147.941253420639</v>
      </c>
      <c r="AH19" s="46">
        <f>Índice!$G$51*'Datos Vida'!AH124</f>
        <v>0</v>
      </c>
      <c r="AI19" s="46">
        <f>Índice!$G$51*'Datos Vida'!AI124</f>
        <v>0</v>
      </c>
      <c r="AJ19" s="46">
        <f>Índice!$G$51*'Datos Vida'!AJ124</f>
        <v>0</v>
      </c>
      <c r="AK19" s="46">
        <f>Índice!$G$51*'Datos Vida'!AK124</f>
        <v>0</v>
      </c>
      <c r="AL19" s="46">
        <f>Índice!$G$51*'Datos Vida'!AL124</f>
        <v>0</v>
      </c>
      <c r="AM19" s="46">
        <f>Índice!$G$51*'Datos Vida'!AM124</f>
        <v>0</v>
      </c>
      <c r="AN19" s="46">
        <f>Índice!$G$51*'Datos Vida'!AN124</f>
        <v>0</v>
      </c>
      <c r="AO19" s="46">
        <f>Índice!$G$51*'Datos Vida'!AO124</f>
        <v>0</v>
      </c>
      <c r="AP19" s="46">
        <f>Índice!$G$51*'Datos Vida'!AP124</f>
        <v>0</v>
      </c>
      <c r="AQ19" s="46">
        <f>Índice!$G$51*'Datos Vida'!AQ124</f>
        <v>852873.20306036586</v>
      </c>
    </row>
    <row r="20" spans="2:43">
      <c r="B20" s="67" t="str">
        <f>'Datos Generales'!B125</f>
        <v>5.31.12.30  Variación Reserva Valor Del Fondo</v>
      </c>
      <c r="C20" s="46">
        <f>Índice!$G$51*'Datos Vida'!C125</f>
        <v>0</v>
      </c>
      <c r="D20" s="46">
        <f>Índice!$G$51*'Datos Vida'!D125</f>
        <v>76.986444728859212</v>
      </c>
      <c r="E20" s="46">
        <f>Índice!$G$51*'Datos Vida'!E125</f>
        <v>0</v>
      </c>
      <c r="F20" s="46">
        <f>Índice!$G$51*'Datos Vida'!F125</f>
        <v>41313.922614038929</v>
      </c>
      <c r="G20" s="46">
        <f>Índice!$G$51*'Datos Vida'!G125</f>
        <v>97438.808592783244</v>
      </c>
      <c r="H20" s="46">
        <f>Índice!$G$51*'Datos Vida'!H125</f>
        <v>0</v>
      </c>
      <c r="I20" s="46">
        <f>Índice!$G$51*'Datos Vida'!I125</f>
        <v>0</v>
      </c>
      <c r="J20" s="46">
        <f>Índice!$G$51*'Datos Vida'!J125</f>
        <v>112484.84136019403</v>
      </c>
      <c r="K20" s="46">
        <f>Índice!$G$51*'Datos Vida'!K125</f>
        <v>0</v>
      </c>
      <c r="L20" s="46">
        <f>Índice!$G$51*'Datos Vida'!L125</f>
        <v>0</v>
      </c>
      <c r="M20" s="46">
        <f>Índice!$G$51*'Datos Vida'!M125</f>
        <v>867391.29089739139</v>
      </c>
      <c r="N20" s="46">
        <f>Índice!$G$51*'Datos Vida'!N125</f>
        <v>0</v>
      </c>
      <c r="O20" s="46">
        <f>Índice!$G$51*'Datos Vida'!O125</f>
        <v>357090.13336067484</v>
      </c>
      <c r="P20" s="46">
        <f>Índice!$G$51*'Datos Vida'!P125</f>
        <v>241727.00659732288</v>
      </c>
      <c r="Q20" s="46">
        <f>Índice!$G$51*'Datos Vida'!Q125</f>
        <v>557240.48231875035</v>
      </c>
      <c r="R20" s="46">
        <f>Índice!$G$51*'Datos Vida'!R125</f>
        <v>0</v>
      </c>
      <c r="S20" s="46">
        <f>Índice!$G$51*'Datos Vida'!S125</f>
        <v>0</v>
      </c>
      <c r="T20" s="46">
        <f>Índice!$G$51*'Datos Vida'!T125</f>
        <v>0</v>
      </c>
      <c r="U20" s="46">
        <f>Índice!$G$51*'Datos Vida'!U125</f>
        <v>0</v>
      </c>
      <c r="V20" s="46">
        <f>Índice!$G$51*'Datos Vida'!V125</f>
        <v>0</v>
      </c>
      <c r="W20" s="46">
        <f>Índice!$G$51*'Datos Vida'!W125</f>
        <v>258.93431668564074</v>
      </c>
      <c r="X20" s="46">
        <f>Índice!$G$51*'Datos Vida'!X125</f>
        <v>282925.05179570219</v>
      </c>
      <c r="Y20" s="46">
        <f>Índice!$G$51*'Datos Vida'!Y125</f>
        <v>20649.293598546185</v>
      </c>
      <c r="Z20" s="46">
        <f>Índice!$G$51*'Datos Vida'!Z125</f>
        <v>17161.436420333612</v>
      </c>
      <c r="AA20" s="46">
        <f>Índice!$G$51*'Datos Vida'!AA125</f>
        <v>151643.2319103952</v>
      </c>
      <c r="AB20" s="46">
        <f>Índice!$G$51*'Datos Vida'!AB125</f>
        <v>149481.60103520693</v>
      </c>
      <c r="AC20" s="46">
        <f>Índice!$G$51*'Datos Vida'!AC125</f>
        <v>-1263.5588066835901</v>
      </c>
      <c r="AD20" s="46">
        <f>Índice!$G$51*'Datos Vida'!AD125</f>
        <v>0</v>
      </c>
      <c r="AE20" s="46">
        <f>Índice!$G$51*'Datos Vida'!AE125</f>
        <v>314678.513092115</v>
      </c>
      <c r="AF20" s="46">
        <f>Índice!$G$51*'Datos Vida'!AF125</f>
        <v>449126.85350831912</v>
      </c>
      <c r="AG20" s="46">
        <f>Índice!$G$51*'Datos Vida'!AG125</f>
        <v>-49174.097199142983</v>
      </c>
      <c r="AH20" s="46">
        <f>Índice!$G$51*'Datos Vida'!AH125</f>
        <v>0</v>
      </c>
      <c r="AI20" s="46">
        <f>Índice!$G$51*'Datos Vida'!AI125</f>
        <v>0</v>
      </c>
      <c r="AJ20" s="46">
        <f>Índice!$G$51*'Datos Vida'!AJ125</f>
        <v>0</v>
      </c>
      <c r="AK20" s="46">
        <f>Índice!$G$51*'Datos Vida'!AK125</f>
        <v>0</v>
      </c>
      <c r="AL20" s="46">
        <f>Índice!$G$51*'Datos Vida'!AL125</f>
        <v>0</v>
      </c>
      <c r="AM20" s="46">
        <f>Índice!$G$51*'Datos Vida'!AM125</f>
        <v>0</v>
      </c>
      <c r="AN20" s="46">
        <f>Índice!$G$51*'Datos Vida'!AN125</f>
        <v>0</v>
      </c>
      <c r="AO20" s="46">
        <f>Índice!$G$51*'Datos Vida'!AO125</f>
        <v>0</v>
      </c>
      <c r="AP20" s="46">
        <f>Índice!$G$51*'Datos Vida'!AP125</f>
        <v>0</v>
      </c>
      <c r="AQ20" s="46">
        <f>Índice!$G$51*'Datos Vida'!AQ125</f>
        <v>3610250.7318573617</v>
      </c>
    </row>
    <row r="21" spans="2:43">
      <c r="B21" s="67" t="str">
        <f>'Datos Generales'!B126</f>
        <v>5.31.12.40  Variación Reserva Catastrófica De Terremoto</v>
      </c>
      <c r="C21" s="46">
        <f>Índice!$G$51*'Datos Vida'!C126</f>
        <v>0</v>
      </c>
      <c r="D21" s="46">
        <f>Índice!$G$51*'Datos Vida'!D126</f>
        <v>0</v>
      </c>
      <c r="E21" s="46">
        <f>Índice!$G$51*'Datos Vida'!E126</f>
        <v>0</v>
      </c>
      <c r="F21" s="46">
        <f>Índice!$G$51*'Datos Vida'!F126</f>
        <v>0</v>
      </c>
      <c r="G21" s="46">
        <f>Índice!$G$51*'Datos Vida'!G126</f>
        <v>0</v>
      </c>
      <c r="H21" s="46">
        <f>Índice!$G$51*'Datos Vida'!H126</f>
        <v>0</v>
      </c>
      <c r="I21" s="46">
        <f>Índice!$G$51*'Datos Vida'!I126</f>
        <v>0</v>
      </c>
      <c r="J21" s="46">
        <f>Índice!$G$51*'Datos Vida'!J126</f>
        <v>0</v>
      </c>
      <c r="K21" s="46">
        <f>Índice!$G$51*'Datos Vida'!K126</f>
        <v>0</v>
      </c>
      <c r="L21" s="46">
        <f>Índice!$G$51*'Datos Vida'!L126</f>
        <v>0</v>
      </c>
      <c r="M21" s="46">
        <f>Índice!$G$51*'Datos Vida'!M126</f>
        <v>0</v>
      </c>
      <c r="N21" s="46">
        <f>Índice!$G$51*'Datos Vida'!N126</f>
        <v>0</v>
      </c>
      <c r="O21" s="46">
        <f>Índice!$G$51*'Datos Vida'!O126</f>
        <v>0</v>
      </c>
      <c r="P21" s="46">
        <f>Índice!$G$51*'Datos Vida'!P126</f>
        <v>0</v>
      </c>
      <c r="Q21" s="46">
        <f>Índice!$G$51*'Datos Vida'!Q126</f>
        <v>0</v>
      </c>
      <c r="R21" s="46">
        <f>Índice!$G$51*'Datos Vida'!R126</f>
        <v>0</v>
      </c>
      <c r="S21" s="46">
        <f>Índice!$G$51*'Datos Vida'!S126</f>
        <v>0</v>
      </c>
      <c r="T21" s="46">
        <f>Índice!$G$51*'Datos Vida'!T126</f>
        <v>0</v>
      </c>
      <c r="U21" s="46">
        <f>Índice!$G$51*'Datos Vida'!U126</f>
        <v>0</v>
      </c>
      <c r="V21" s="46">
        <f>Índice!$G$51*'Datos Vida'!V126</f>
        <v>0</v>
      </c>
      <c r="W21" s="46">
        <f>Índice!$G$51*'Datos Vida'!W126</f>
        <v>0</v>
      </c>
      <c r="X21" s="46">
        <f>Índice!$G$51*'Datos Vida'!X126</f>
        <v>0</v>
      </c>
      <c r="Y21" s="46">
        <f>Índice!$G$51*'Datos Vida'!Y126</f>
        <v>0</v>
      </c>
      <c r="Z21" s="46">
        <f>Índice!$G$51*'Datos Vida'!Z126</f>
        <v>0</v>
      </c>
      <c r="AA21" s="46">
        <f>Índice!$G$51*'Datos Vida'!AA126</f>
        <v>0</v>
      </c>
      <c r="AB21" s="46">
        <f>Índice!$G$51*'Datos Vida'!AB126</f>
        <v>0</v>
      </c>
      <c r="AC21" s="46">
        <f>Índice!$G$51*'Datos Vida'!AC126</f>
        <v>0</v>
      </c>
      <c r="AD21" s="46">
        <f>Índice!$G$51*'Datos Vida'!AD126</f>
        <v>0</v>
      </c>
      <c r="AE21" s="46">
        <f>Índice!$G$51*'Datos Vida'!AE126</f>
        <v>0</v>
      </c>
      <c r="AF21" s="46">
        <f>Índice!$G$51*'Datos Vida'!AF126</f>
        <v>0</v>
      </c>
      <c r="AG21" s="46">
        <f>Índice!$G$51*'Datos Vida'!AG126</f>
        <v>0</v>
      </c>
      <c r="AH21" s="46">
        <f>Índice!$G$51*'Datos Vida'!AH126</f>
        <v>0</v>
      </c>
      <c r="AI21" s="46">
        <f>Índice!$G$51*'Datos Vida'!AI126</f>
        <v>0</v>
      </c>
      <c r="AJ21" s="46">
        <f>Índice!$G$51*'Datos Vida'!AJ126</f>
        <v>0</v>
      </c>
      <c r="AK21" s="46">
        <f>Índice!$G$51*'Datos Vida'!AK126</f>
        <v>0</v>
      </c>
      <c r="AL21" s="46">
        <f>Índice!$G$51*'Datos Vida'!AL126</f>
        <v>0</v>
      </c>
      <c r="AM21" s="46">
        <f>Índice!$G$51*'Datos Vida'!AM126</f>
        <v>0</v>
      </c>
      <c r="AN21" s="46">
        <f>Índice!$G$51*'Datos Vida'!AN126</f>
        <v>0</v>
      </c>
      <c r="AO21" s="46">
        <f>Índice!$G$51*'Datos Vida'!AO126</f>
        <v>0</v>
      </c>
      <c r="AP21" s="46">
        <f>Índice!$G$51*'Datos Vida'!AP126</f>
        <v>0</v>
      </c>
      <c r="AQ21" s="46">
        <f>Índice!$G$51*'Datos Vida'!AQ126</f>
        <v>0</v>
      </c>
    </row>
    <row r="22" spans="2:43">
      <c r="B22" s="67" t="str">
        <f>'Datos Generales'!B127</f>
        <v>5.31.12.50  Variación Reserva Insuficiencia De Prima</v>
      </c>
      <c r="C22" s="46">
        <f>Índice!$G$51*'Datos Vida'!C127</f>
        <v>2584.967932626696</v>
      </c>
      <c r="D22" s="46">
        <f>Índice!$G$51*'Datos Vida'!D127</f>
        <v>0</v>
      </c>
      <c r="E22" s="46">
        <f>Índice!$G$51*'Datos Vida'!E127</f>
        <v>0</v>
      </c>
      <c r="F22" s="46">
        <f>Índice!$G$51*'Datos Vida'!F127</f>
        <v>0</v>
      </c>
      <c r="G22" s="46">
        <f>Índice!$G$51*'Datos Vida'!G127</f>
        <v>0</v>
      </c>
      <c r="H22" s="46">
        <f>Índice!$G$51*'Datos Vida'!H127</f>
        <v>-114533.77680825336</v>
      </c>
      <c r="I22" s="46">
        <f>Índice!$G$51*'Datos Vida'!I127</f>
        <v>0</v>
      </c>
      <c r="J22" s="46">
        <f>Índice!$G$51*'Datos Vida'!J127</f>
        <v>0</v>
      </c>
      <c r="K22" s="46">
        <f>Índice!$G$51*'Datos Vida'!K127</f>
        <v>0</v>
      </c>
      <c r="L22" s="46">
        <f>Índice!$G$51*'Datos Vida'!L127</f>
        <v>0</v>
      </c>
      <c r="M22" s="46">
        <f>Índice!$G$51*'Datos Vida'!M127</f>
        <v>2340.5293414697958</v>
      </c>
      <c r="N22" s="46">
        <f>Índice!$G$51*'Datos Vida'!N127</f>
        <v>0</v>
      </c>
      <c r="O22" s="46">
        <f>Índice!$G$51*'Datos Vida'!O127</f>
        <v>73.804456198160096</v>
      </c>
      <c r="P22" s="46">
        <f>Índice!$G$51*'Datos Vida'!P127</f>
        <v>15543.041698191922</v>
      </c>
      <c r="Q22" s="46">
        <f>Índice!$G$51*'Datos Vida'!Q127</f>
        <v>744.541121898445</v>
      </c>
      <c r="R22" s="46">
        <f>Índice!$G$51*'Datos Vida'!R127</f>
        <v>0</v>
      </c>
      <c r="S22" s="46">
        <f>Índice!$G$51*'Datos Vida'!S127</f>
        <v>0</v>
      </c>
      <c r="T22" s="46">
        <f>Índice!$G$51*'Datos Vida'!T127</f>
        <v>0</v>
      </c>
      <c r="U22" s="46">
        <f>Índice!$G$51*'Datos Vida'!U127</f>
        <v>0</v>
      </c>
      <c r="V22" s="46">
        <f>Índice!$G$51*'Datos Vida'!V127</f>
        <v>0</v>
      </c>
      <c r="W22" s="46">
        <f>Índice!$G$51*'Datos Vida'!W127</f>
        <v>89.493427425912699</v>
      </c>
      <c r="X22" s="46">
        <f>Índice!$G$51*'Datos Vida'!X127</f>
        <v>35889.162500618717</v>
      </c>
      <c r="Y22" s="46">
        <f>Índice!$G$51*'Datos Vida'!Y127</f>
        <v>0</v>
      </c>
      <c r="Z22" s="46">
        <f>Índice!$G$51*'Datos Vida'!Z127</f>
        <v>0</v>
      </c>
      <c r="AA22" s="46">
        <f>Índice!$G$51*'Datos Vida'!AA127</f>
        <v>0</v>
      </c>
      <c r="AB22" s="46">
        <f>Índice!$G$51*'Datos Vida'!AB127</f>
        <v>0</v>
      </c>
      <c r="AC22" s="46">
        <f>Índice!$G$51*'Datos Vida'!AC127</f>
        <v>0</v>
      </c>
      <c r="AD22" s="46">
        <f>Índice!$G$51*'Datos Vida'!AD127</f>
        <v>0</v>
      </c>
      <c r="AE22" s="46">
        <f>Índice!$G$51*'Datos Vida'!AE127</f>
        <v>0</v>
      </c>
      <c r="AF22" s="46">
        <f>Índice!$G$51*'Datos Vida'!AF127</f>
        <v>4898.7597315815892</v>
      </c>
      <c r="AG22" s="46">
        <f>Índice!$G$51*'Datos Vida'!AG127</f>
        <v>49894.022104213655</v>
      </c>
      <c r="AH22" s="46">
        <f>Índice!$G$51*'Datos Vida'!AH127</f>
        <v>0</v>
      </c>
      <c r="AI22" s="46">
        <f>Índice!$G$51*'Datos Vida'!AI127</f>
        <v>0</v>
      </c>
      <c r="AJ22" s="46">
        <f>Índice!$G$51*'Datos Vida'!AJ127</f>
        <v>0</v>
      </c>
      <c r="AK22" s="46">
        <f>Índice!$G$51*'Datos Vida'!AK127</f>
        <v>0</v>
      </c>
      <c r="AL22" s="46">
        <f>Índice!$G$51*'Datos Vida'!AL127</f>
        <v>0</v>
      </c>
      <c r="AM22" s="46">
        <f>Índice!$G$51*'Datos Vida'!AM127</f>
        <v>0</v>
      </c>
      <c r="AN22" s="46">
        <f>Índice!$G$51*'Datos Vida'!AN127</f>
        <v>0</v>
      </c>
      <c r="AO22" s="46">
        <f>Índice!$G$51*'Datos Vida'!AO127</f>
        <v>0</v>
      </c>
      <c r="AP22" s="46">
        <f>Índice!$G$51*'Datos Vida'!AP127</f>
        <v>0</v>
      </c>
      <c r="AQ22" s="46">
        <f>Índice!$G$51*'Datos Vida'!AQ127</f>
        <v>-2475.4544940284682</v>
      </c>
    </row>
    <row r="23" spans="2:43">
      <c r="B23" s="67" t="str">
        <f>'Datos Generales'!B128</f>
        <v>5.31.12.60  Variación Otras Reservas Técnicas</v>
      </c>
      <c r="C23" s="46">
        <f>Índice!$G$51*'Datos Vida'!C128</f>
        <v>0</v>
      </c>
      <c r="D23" s="46">
        <f>Índice!$G$51*'Datos Vida'!D128</f>
        <v>0</v>
      </c>
      <c r="E23" s="46">
        <f>Índice!$G$51*'Datos Vida'!E128</f>
        <v>0</v>
      </c>
      <c r="F23" s="46">
        <f>Índice!$G$51*'Datos Vida'!F128</f>
        <v>0</v>
      </c>
      <c r="G23" s="46">
        <f>Índice!$G$51*'Datos Vida'!G128</f>
        <v>0</v>
      </c>
      <c r="H23" s="46">
        <f>Índice!$G$51*'Datos Vida'!H128</f>
        <v>0</v>
      </c>
      <c r="I23" s="46">
        <f>Índice!$G$51*'Datos Vida'!I128</f>
        <v>0</v>
      </c>
      <c r="J23" s="46">
        <f>Índice!$G$51*'Datos Vida'!J128</f>
        <v>0</v>
      </c>
      <c r="K23" s="46">
        <f>Índice!$G$51*'Datos Vida'!K128</f>
        <v>0</v>
      </c>
      <c r="L23" s="46">
        <f>Índice!$G$51*'Datos Vida'!L128</f>
        <v>-3691.7254156030572</v>
      </c>
      <c r="M23" s="46">
        <f>Índice!$G$51*'Datos Vida'!M128</f>
        <v>2378.9783695490769</v>
      </c>
      <c r="N23" s="46">
        <f>Índice!$G$51*'Datos Vida'!N128</f>
        <v>0</v>
      </c>
      <c r="O23" s="46">
        <f>Índice!$G$51*'Datos Vida'!O128</f>
        <v>0</v>
      </c>
      <c r="P23" s="46">
        <f>Índice!$G$51*'Datos Vida'!P128</f>
        <v>0</v>
      </c>
      <c r="Q23" s="46">
        <f>Índice!$G$51*'Datos Vida'!Q128</f>
        <v>0</v>
      </c>
      <c r="R23" s="46">
        <f>Índice!$G$51*'Datos Vida'!R128</f>
        <v>0</v>
      </c>
      <c r="S23" s="46">
        <f>Índice!$G$51*'Datos Vida'!S128</f>
        <v>0</v>
      </c>
      <c r="T23" s="46">
        <f>Índice!$G$51*'Datos Vida'!T128</f>
        <v>-900.85630846903916</v>
      </c>
      <c r="U23" s="46">
        <f>Índice!$G$51*'Datos Vida'!U128</f>
        <v>-39765.575833857773</v>
      </c>
      <c r="V23" s="46">
        <f>Índice!$G$51*'Datos Vida'!V128</f>
        <v>0</v>
      </c>
      <c r="W23" s="46">
        <f>Índice!$G$51*'Datos Vida'!W128</f>
        <v>0</v>
      </c>
      <c r="X23" s="46">
        <f>Índice!$G$51*'Datos Vida'!X128</f>
        <v>0</v>
      </c>
      <c r="Y23" s="46">
        <f>Índice!$G$51*'Datos Vida'!Y128</f>
        <v>0</v>
      </c>
      <c r="Z23" s="46">
        <f>Índice!$G$51*'Datos Vida'!Z128</f>
        <v>0</v>
      </c>
      <c r="AA23" s="46">
        <f>Índice!$G$51*'Datos Vida'!AA128</f>
        <v>0</v>
      </c>
      <c r="AB23" s="46">
        <f>Índice!$G$51*'Datos Vida'!AB128</f>
        <v>0</v>
      </c>
      <c r="AC23" s="46">
        <f>Índice!$G$51*'Datos Vida'!AC128</f>
        <v>-75.351256178361055</v>
      </c>
      <c r="AD23" s="46">
        <f>Índice!$G$51*'Datos Vida'!AD128</f>
        <v>2897.2005572015469</v>
      </c>
      <c r="AE23" s="46">
        <f>Índice!$G$51*'Datos Vida'!AE128</f>
        <v>0</v>
      </c>
      <c r="AF23" s="46">
        <f>Índice!$G$51*'Datos Vida'!AF128</f>
        <v>12093.677742343782</v>
      </c>
      <c r="AG23" s="46">
        <f>Índice!$G$51*'Datos Vida'!AG128</f>
        <v>0</v>
      </c>
      <c r="AH23" s="46">
        <f>Índice!$G$51*'Datos Vida'!AH128</f>
        <v>0</v>
      </c>
      <c r="AI23" s="46">
        <f>Índice!$G$51*'Datos Vida'!AI128</f>
        <v>0</v>
      </c>
      <c r="AJ23" s="46">
        <f>Índice!$G$51*'Datos Vida'!AJ128</f>
        <v>0</v>
      </c>
      <c r="AK23" s="46">
        <f>Índice!$G$51*'Datos Vida'!AK128</f>
        <v>0</v>
      </c>
      <c r="AL23" s="46">
        <f>Índice!$G$51*'Datos Vida'!AL128</f>
        <v>0</v>
      </c>
      <c r="AM23" s="46">
        <f>Índice!$G$51*'Datos Vida'!AM128</f>
        <v>0</v>
      </c>
      <c r="AN23" s="46">
        <f>Índice!$G$51*'Datos Vida'!AN128</f>
        <v>0</v>
      </c>
      <c r="AO23" s="46">
        <f>Índice!$G$51*'Datos Vida'!AO128</f>
        <v>0</v>
      </c>
      <c r="AP23" s="46">
        <f>Índice!$G$51*'Datos Vida'!AP128</f>
        <v>0</v>
      </c>
      <c r="AQ23" s="46">
        <f>Índice!$G$51*'Datos Vida'!AQ128</f>
        <v>-27063.652145013824</v>
      </c>
    </row>
    <row r="24" spans="2:43">
      <c r="B24" s="66" t="str">
        <f>'Datos Generales'!B129</f>
        <v xml:space="preserve">5.31.13.00  Costo De Siniestros </v>
      </c>
      <c r="C24" s="46">
        <f>Índice!$G$51*'Datos Vida'!C129</f>
        <v>101062.29803211687</v>
      </c>
      <c r="D24" s="46">
        <f>Índice!$G$51*'Datos Vida'!D129</f>
        <v>584953.5694840228</v>
      </c>
      <c r="E24" s="46">
        <f>Índice!$G$51*'Datos Vida'!E129</f>
        <v>58990.576010634912</v>
      </c>
      <c r="F24" s="46">
        <f>Índice!$G$51*'Datos Vida'!F129</f>
        <v>480778.62375460501</v>
      </c>
      <c r="G24" s="46">
        <f>Índice!$G$51*'Datos Vida'!G129</f>
        <v>881571.42503588577</v>
      </c>
      <c r="H24" s="46">
        <f>Índice!$G$51*'Datos Vida'!H129</f>
        <v>2816357.8075391916</v>
      </c>
      <c r="I24" s="46">
        <f>Índice!$G$51*'Datos Vida'!I129</f>
        <v>21666.822819807523</v>
      </c>
      <c r="J24" s="46">
        <f>Índice!$G$51*'Datos Vida'!J129</f>
        <v>1011241.700313249</v>
      </c>
      <c r="K24" s="46">
        <f>Índice!$G$51*'Datos Vida'!K129</f>
        <v>158489.36862276465</v>
      </c>
      <c r="L24" s="46">
        <f>Índice!$G$51*'Datos Vida'!L129</f>
        <v>872.70454882938168</v>
      </c>
      <c r="M24" s="46">
        <f>Índice!$G$51*'Datos Vida'!M129</f>
        <v>778865.58573337761</v>
      </c>
      <c r="N24" s="46">
        <f>Índice!$G$51*'Datos Vida'!N129</f>
        <v>0</v>
      </c>
      <c r="O24" s="46">
        <f>Índice!$G$51*'Datos Vida'!O129</f>
        <v>410355.6490903048</v>
      </c>
      <c r="P24" s="46">
        <f>Índice!$G$51*'Datos Vida'!P129</f>
        <v>874078.72593179229</v>
      </c>
      <c r="Q24" s="46">
        <f>Índice!$G$51*'Datos Vida'!Q129</f>
        <v>1196050.0473762737</v>
      </c>
      <c r="R24" s="46">
        <f>Índice!$G$51*'Datos Vida'!R129</f>
        <v>2788.5710043062909</v>
      </c>
      <c r="S24" s="46">
        <f>Índice!$G$51*'Datos Vida'!S129</f>
        <v>86508.854766972363</v>
      </c>
      <c r="T24" s="46">
        <f>Índice!$G$51*'Datos Vida'!T129</f>
        <v>284286.45674970478</v>
      </c>
      <c r="U24" s="46">
        <f>Índice!$G$51*'Datos Vida'!U129</f>
        <v>215301.96187270631</v>
      </c>
      <c r="V24" s="46">
        <f>Índice!$G$51*'Datos Vida'!V129</f>
        <v>0</v>
      </c>
      <c r="W24" s="46">
        <f>Índice!$G$51*'Datos Vida'!W129</f>
        <v>26708.285898133938</v>
      </c>
      <c r="X24" s="46">
        <f>Índice!$G$51*'Datos Vida'!X129</f>
        <v>2325422.2322003096</v>
      </c>
      <c r="Y24" s="46">
        <f>Índice!$G$51*'Datos Vida'!Y129</f>
        <v>204396.97781800438</v>
      </c>
      <c r="Z24" s="46">
        <f>Índice!$G$51*'Datos Vida'!Z129</f>
        <v>799422.20391596714</v>
      </c>
      <c r="AA24" s="46">
        <f>Índice!$G$51*'Datos Vida'!AA129</f>
        <v>147619.12127618951</v>
      </c>
      <c r="AB24" s="46">
        <f>Índice!$G$51*'Datos Vida'!AB129</f>
        <v>37649.288295231963</v>
      </c>
      <c r="AC24" s="46">
        <f>Índice!$G$51*'Datos Vida'!AC129</f>
        <v>3672.8986501297541</v>
      </c>
      <c r="AD24" s="46">
        <f>Índice!$G$51*'Datos Vida'!AD129</f>
        <v>754565.57901584625</v>
      </c>
      <c r="AE24" s="46">
        <f>Índice!$G$51*'Datos Vida'!AE129</f>
        <v>955125.52060867904</v>
      </c>
      <c r="AF24" s="46">
        <f>Índice!$G$51*'Datos Vida'!AF129</f>
        <v>1284277.8388641006</v>
      </c>
      <c r="AG24" s="46">
        <f>Índice!$G$51*'Datos Vida'!AG129</f>
        <v>863303.76146399754</v>
      </c>
      <c r="AH24" s="46">
        <f>Índice!$G$51*'Datos Vida'!AH129</f>
        <v>0</v>
      </c>
      <c r="AI24" s="46">
        <f>Índice!$G$51*'Datos Vida'!AI129</f>
        <v>0</v>
      </c>
      <c r="AJ24" s="46">
        <f>Índice!$G$51*'Datos Vida'!AJ129</f>
        <v>0</v>
      </c>
      <c r="AK24" s="46">
        <f>Índice!$G$51*'Datos Vida'!AK129</f>
        <v>0</v>
      </c>
      <c r="AL24" s="46">
        <f>Índice!$G$51*'Datos Vida'!AL129</f>
        <v>0</v>
      </c>
      <c r="AM24" s="46">
        <f>Índice!$G$51*'Datos Vida'!AM129</f>
        <v>0</v>
      </c>
      <c r="AN24" s="46">
        <f>Índice!$G$51*'Datos Vida'!AN129</f>
        <v>0</v>
      </c>
      <c r="AO24" s="46">
        <f>Índice!$G$51*'Datos Vida'!AO129</f>
        <v>0</v>
      </c>
      <c r="AP24" s="46">
        <f>Índice!$G$51*'Datos Vida'!AP129</f>
        <v>0</v>
      </c>
      <c r="AQ24" s="46">
        <f>Índice!$G$51*'Datos Vida'!AQ129</f>
        <v>17366384.456693135</v>
      </c>
    </row>
    <row r="25" spans="2:43">
      <c r="B25" s="67" t="str">
        <f>'Datos Generales'!B130</f>
        <v>5.31.13.10  Siniestros Directos</v>
      </c>
      <c r="C25" s="46">
        <f>Índice!$G$51*'Datos Vida'!C130</f>
        <v>147324.12442282264</v>
      </c>
      <c r="D25" s="46">
        <f>Índice!$G$51*'Datos Vida'!D130</f>
        <v>824328.99816858873</v>
      </c>
      <c r="E25" s="46">
        <f>Índice!$G$51*'Datos Vida'!E130</f>
        <v>53944.074783801552</v>
      </c>
      <c r="F25" s="46">
        <f>Índice!$G$51*'Datos Vida'!F130</f>
        <v>555264.33485833078</v>
      </c>
      <c r="G25" s="46">
        <f>Índice!$G$51*'Datos Vida'!G130</f>
        <v>932169.8598510829</v>
      </c>
      <c r="H25" s="46">
        <f>Índice!$G$51*'Datos Vida'!H130</f>
        <v>2816357.8075391916</v>
      </c>
      <c r="I25" s="46">
        <f>Índice!$G$51*'Datos Vida'!I130</f>
        <v>21536.582261474603</v>
      </c>
      <c r="J25" s="46">
        <f>Índice!$G$51*'Datos Vida'!J130</f>
        <v>1058931.0021142545</v>
      </c>
      <c r="K25" s="46">
        <f>Índice!$G$51*'Datos Vida'!K130</f>
        <v>158489.36862276465</v>
      </c>
      <c r="L25" s="46">
        <f>Índice!$G$51*'Datos Vida'!L130</f>
        <v>979.9640788850312</v>
      </c>
      <c r="M25" s="46">
        <f>Índice!$G$51*'Datos Vida'!M130</f>
        <v>798559.08952701499</v>
      </c>
      <c r="N25" s="46">
        <f>Índice!$G$51*'Datos Vida'!N130</f>
        <v>0</v>
      </c>
      <c r="O25" s="46">
        <f>Índice!$G$51*'Datos Vida'!O130</f>
        <v>429424.55505193712</v>
      </c>
      <c r="P25" s="46">
        <f>Índice!$G$51*'Datos Vida'!P130</f>
        <v>1175809.1089725005</v>
      </c>
      <c r="Q25" s="46">
        <f>Índice!$G$51*'Datos Vida'!Q130</f>
        <v>1378215.8413531228</v>
      </c>
      <c r="R25" s="46">
        <f>Índice!$G$51*'Datos Vida'!R130</f>
        <v>2788.5710043062909</v>
      </c>
      <c r="S25" s="46">
        <f>Índice!$G$51*'Datos Vida'!S130</f>
        <v>113639.63803112692</v>
      </c>
      <c r="T25" s="46">
        <f>Índice!$G$51*'Datos Vida'!T130</f>
        <v>284286.45674970478</v>
      </c>
      <c r="U25" s="46">
        <f>Índice!$G$51*'Datos Vida'!U130</f>
        <v>218164.2047503553</v>
      </c>
      <c r="V25" s="46">
        <f>Índice!$G$51*'Datos Vida'!V130</f>
        <v>0</v>
      </c>
      <c r="W25" s="46">
        <f>Índice!$G$51*'Datos Vida'!W130</f>
        <v>51967.794740526508</v>
      </c>
      <c r="X25" s="46">
        <f>Índice!$G$51*'Datos Vida'!X130</f>
        <v>2356391.9078496122</v>
      </c>
      <c r="Y25" s="46">
        <f>Índice!$G$51*'Datos Vida'!Y130</f>
        <v>204889.43473741523</v>
      </c>
      <c r="Z25" s="46">
        <f>Índice!$G$51*'Datos Vida'!Z130</f>
        <v>821415.44572588231</v>
      </c>
      <c r="AA25" s="46">
        <f>Índice!$G$51*'Datos Vida'!AA130</f>
        <v>158266.49684276027</v>
      </c>
      <c r="AB25" s="46">
        <f>Índice!$G$51*'Datos Vida'!AB130</f>
        <v>36321.647775082907</v>
      </c>
      <c r="AC25" s="46">
        <f>Índice!$G$51*'Datos Vida'!AC130</f>
        <v>3639.2226048465218</v>
      </c>
      <c r="AD25" s="46">
        <f>Índice!$G$51*'Datos Vida'!AD130</f>
        <v>754565.57901584625</v>
      </c>
      <c r="AE25" s="46">
        <f>Índice!$G$51*'Datos Vida'!AE130</f>
        <v>1160102.5042249735</v>
      </c>
      <c r="AF25" s="46">
        <f>Índice!$G$51*'Datos Vida'!AF130</f>
        <v>1755024.5366671144</v>
      </c>
      <c r="AG25" s="46">
        <f>Índice!$G$51*'Datos Vida'!AG130</f>
        <v>1071090.2199814736</v>
      </c>
      <c r="AH25" s="46">
        <f>Índice!$G$51*'Datos Vida'!AH130</f>
        <v>0</v>
      </c>
      <c r="AI25" s="46">
        <f>Índice!$G$51*'Datos Vida'!AI130</f>
        <v>0</v>
      </c>
      <c r="AJ25" s="46">
        <f>Índice!$G$51*'Datos Vida'!AJ130</f>
        <v>0</v>
      </c>
      <c r="AK25" s="46">
        <f>Índice!$G$51*'Datos Vida'!AK130</f>
        <v>0</v>
      </c>
      <c r="AL25" s="46">
        <f>Índice!$G$51*'Datos Vida'!AL130</f>
        <v>0</v>
      </c>
      <c r="AM25" s="46">
        <f>Índice!$G$51*'Datos Vida'!AM130</f>
        <v>0</v>
      </c>
      <c r="AN25" s="46">
        <f>Índice!$G$51*'Datos Vida'!AN130</f>
        <v>0</v>
      </c>
      <c r="AO25" s="46">
        <f>Índice!$G$51*'Datos Vida'!AO130</f>
        <v>0</v>
      </c>
      <c r="AP25" s="46">
        <f>Índice!$G$51*'Datos Vida'!AP130</f>
        <v>0</v>
      </c>
      <c r="AQ25" s="46">
        <f>Índice!$G$51*'Datos Vida'!AQ130</f>
        <v>19343888.372306798</v>
      </c>
    </row>
    <row r="26" spans="2:43">
      <c r="B26" s="67" t="str">
        <f>'Datos Generales'!B131</f>
        <v>5.31.13.20  Siniestros Cedidos</v>
      </c>
      <c r="C26" s="46">
        <f>Índice!$G$51*'Datos Vida'!C131</f>
        <v>46261.826390705763</v>
      </c>
      <c r="D26" s="46">
        <f>Índice!$G$51*'Datos Vida'!D131</f>
        <v>239375.42868456594</v>
      </c>
      <c r="E26" s="46">
        <f>Índice!$G$51*'Datos Vida'!E131</f>
        <v>-5046.5012268333558</v>
      </c>
      <c r="F26" s="46">
        <f>Índice!$G$51*'Datos Vida'!F131</f>
        <v>74485.711103725756</v>
      </c>
      <c r="G26" s="46">
        <f>Índice!$G$51*'Datos Vida'!G131</f>
        <v>50598.434815197172</v>
      </c>
      <c r="H26" s="46">
        <f>Índice!$G$51*'Datos Vida'!H131</f>
        <v>0</v>
      </c>
      <c r="I26" s="46">
        <f>Índice!$G$51*'Datos Vida'!I131</f>
        <v>35.532205259473486</v>
      </c>
      <c r="J26" s="46">
        <f>Índice!$G$51*'Datos Vida'!J131</f>
        <v>47689.301801005509</v>
      </c>
      <c r="K26" s="46">
        <f>Índice!$G$51*'Datos Vida'!K131</f>
        <v>0</v>
      </c>
      <c r="L26" s="46">
        <f>Índice!$G$51*'Datos Vida'!L131</f>
        <v>107.25953005564944</v>
      </c>
      <c r="M26" s="46">
        <f>Índice!$G$51*'Datos Vida'!M131</f>
        <v>19693.503793637436</v>
      </c>
      <c r="N26" s="46">
        <f>Índice!$G$51*'Datos Vida'!N131</f>
        <v>0</v>
      </c>
      <c r="O26" s="46">
        <f>Índice!$G$51*'Datos Vida'!O131</f>
        <v>19068.905961632288</v>
      </c>
      <c r="P26" s="46">
        <f>Índice!$G$51*'Datos Vida'!P131</f>
        <v>301730.3830407082</v>
      </c>
      <c r="Q26" s="46">
        <f>Índice!$G$51*'Datos Vida'!Q131</f>
        <v>182165.79397684927</v>
      </c>
      <c r="R26" s="46">
        <f>Índice!$G$51*'Datos Vida'!R131</f>
        <v>0</v>
      </c>
      <c r="S26" s="46">
        <f>Índice!$G$51*'Datos Vida'!S131</f>
        <v>27130.783264154543</v>
      </c>
      <c r="T26" s="46">
        <f>Índice!$G$51*'Datos Vida'!T131</f>
        <v>0</v>
      </c>
      <c r="U26" s="46">
        <f>Índice!$G$51*'Datos Vida'!U131</f>
        <v>2862.2428776490051</v>
      </c>
      <c r="V26" s="46">
        <f>Índice!$G$51*'Datos Vida'!V131</f>
        <v>0</v>
      </c>
      <c r="W26" s="46">
        <f>Índice!$G$51*'Datos Vida'!W131</f>
        <v>25259.50884239257</v>
      </c>
      <c r="X26" s="46">
        <f>Índice!$G$51*'Datos Vida'!X131</f>
        <v>30969.675649302437</v>
      </c>
      <c r="Y26" s="46">
        <f>Índice!$G$51*'Datos Vida'!Y131</f>
        <v>492.45691941083714</v>
      </c>
      <c r="Z26" s="46">
        <f>Índice!$G$51*'Datos Vida'!Z131</f>
        <v>21993.286004200225</v>
      </c>
      <c r="AA26" s="46">
        <f>Índice!$G$51*'Datos Vida'!AA131</f>
        <v>10647.375566570736</v>
      </c>
      <c r="AB26" s="46">
        <f>Índice!$G$51*'Datos Vida'!AB131</f>
        <v>-1327.6405201490584</v>
      </c>
      <c r="AC26" s="46">
        <f>Índice!$G$51*'Datos Vida'!AC131</f>
        <v>-33.676045283232334</v>
      </c>
      <c r="AD26" s="46">
        <f>Índice!$G$51*'Datos Vida'!AD131</f>
        <v>0</v>
      </c>
      <c r="AE26" s="46">
        <f>Índice!$G$51*'Datos Vida'!AE131</f>
        <v>204976.9836162946</v>
      </c>
      <c r="AF26" s="46">
        <f>Índice!$G$51*'Datos Vida'!AF131</f>
        <v>470746.74199729884</v>
      </c>
      <c r="AG26" s="46">
        <f>Índice!$G$51*'Datos Vida'!AG131</f>
        <v>207786.45851747619</v>
      </c>
      <c r="AH26" s="46">
        <f>Índice!$G$51*'Datos Vida'!AH131</f>
        <v>0</v>
      </c>
      <c r="AI26" s="46">
        <f>Índice!$G$51*'Datos Vida'!AI131</f>
        <v>0</v>
      </c>
      <c r="AJ26" s="46">
        <f>Índice!$G$51*'Datos Vida'!AJ131</f>
        <v>0</v>
      </c>
      <c r="AK26" s="46">
        <f>Índice!$G$51*'Datos Vida'!AK131</f>
        <v>0</v>
      </c>
      <c r="AL26" s="46">
        <f>Índice!$G$51*'Datos Vida'!AL131</f>
        <v>0</v>
      </c>
      <c r="AM26" s="46">
        <f>Índice!$G$51*'Datos Vida'!AM131</f>
        <v>0</v>
      </c>
      <c r="AN26" s="46">
        <f>Índice!$G$51*'Datos Vida'!AN131</f>
        <v>0</v>
      </c>
      <c r="AO26" s="46">
        <f>Índice!$G$51*'Datos Vida'!AO131</f>
        <v>0</v>
      </c>
      <c r="AP26" s="46">
        <f>Índice!$G$51*'Datos Vida'!AP131</f>
        <v>0</v>
      </c>
      <c r="AQ26" s="46">
        <f>Índice!$G$51*'Datos Vida'!AQ131</f>
        <v>1977669.7767658269</v>
      </c>
    </row>
    <row r="27" spans="2:43">
      <c r="B27" s="67" t="str">
        <f>'Datos Generales'!B132</f>
        <v>5.31.13.30  Siniestros Aceptados</v>
      </c>
      <c r="C27" s="46">
        <f>Índice!$G$51*'Datos Vida'!C132</f>
        <v>0</v>
      </c>
      <c r="D27" s="46">
        <f>Índice!$G$51*'Datos Vida'!D132</f>
        <v>0</v>
      </c>
      <c r="E27" s="46">
        <f>Índice!$G$51*'Datos Vida'!E132</f>
        <v>0</v>
      </c>
      <c r="F27" s="46">
        <f>Índice!$G$51*'Datos Vida'!F132</f>
        <v>0</v>
      </c>
      <c r="G27" s="46">
        <f>Índice!$G$51*'Datos Vida'!G132</f>
        <v>0</v>
      </c>
      <c r="H27" s="46">
        <f>Índice!$G$51*'Datos Vida'!H132</f>
        <v>0</v>
      </c>
      <c r="I27" s="46">
        <f>Índice!$G$51*'Datos Vida'!I132</f>
        <v>165.77276359239434</v>
      </c>
      <c r="J27" s="46">
        <f>Índice!$G$51*'Datos Vida'!J132</f>
        <v>0</v>
      </c>
      <c r="K27" s="46">
        <f>Índice!$G$51*'Datos Vida'!K132</f>
        <v>0</v>
      </c>
      <c r="L27" s="46">
        <f>Índice!$G$51*'Datos Vida'!L132</f>
        <v>0</v>
      </c>
      <c r="M27" s="46">
        <f>Índice!$G$51*'Datos Vida'!M132</f>
        <v>0</v>
      </c>
      <c r="N27" s="46">
        <f>Índice!$G$51*'Datos Vida'!N132</f>
        <v>0</v>
      </c>
      <c r="O27" s="46">
        <f>Índice!$G$51*'Datos Vida'!O132</f>
        <v>0</v>
      </c>
      <c r="P27" s="46">
        <f>Índice!$G$51*'Datos Vida'!P132</f>
        <v>0</v>
      </c>
      <c r="Q27" s="46">
        <f>Índice!$G$51*'Datos Vida'!Q132</f>
        <v>0</v>
      </c>
      <c r="R27" s="46">
        <f>Índice!$G$51*'Datos Vida'!R132</f>
        <v>0</v>
      </c>
      <c r="S27" s="46">
        <f>Índice!$G$51*'Datos Vida'!S132</f>
        <v>0</v>
      </c>
      <c r="T27" s="46">
        <f>Índice!$G$51*'Datos Vida'!T132</f>
        <v>0</v>
      </c>
      <c r="U27" s="46">
        <f>Índice!$G$51*'Datos Vida'!U132</f>
        <v>0</v>
      </c>
      <c r="V27" s="46">
        <f>Índice!$G$51*'Datos Vida'!V132</f>
        <v>0</v>
      </c>
      <c r="W27" s="46">
        <f>Índice!$G$51*'Datos Vida'!W132</f>
        <v>0</v>
      </c>
      <c r="X27" s="46">
        <f>Índice!$G$51*'Datos Vida'!X132</f>
        <v>0</v>
      </c>
      <c r="Y27" s="46">
        <f>Índice!$G$51*'Datos Vida'!Y132</f>
        <v>0</v>
      </c>
      <c r="Z27" s="46">
        <f>Índice!$G$51*'Datos Vida'!Z132</f>
        <v>0</v>
      </c>
      <c r="AA27" s="46">
        <f>Índice!$G$51*'Datos Vida'!AA132</f>
        <v>0</v>
      </c>
      <c r="AB27" s="46">
        <f>Índice!$G$51*'Datos Vida'!AB132</f>
        <v>0</v>
      </c>
      <c r="AC27" s="46">
        <f>Índice!$G$51*'Datos Vida'!AC132</f>
        <v>0</v>
      </c>
      <c r="AD27" s="46">
        <f>Índice!$G$51*'Datos Vida'!AD132</f>
        <v>0</v>
      </c>
      <c r="AE27" s="46">
        <f>Índice!$G$51*'Datos Vida'!AE132</f>
        <v>0</v>
      </c>
      <c r="AF27" s="46">
        <f>Índice!$G$51*'Datos Vida'!AF132</f>
        <v>0</v>
      </c>
      <c r="AG27" s="46">
        <f>Índice!$G$51*'Datos Vida'!AG132</f>
        <v>0</v>
      </c>
      <c r="AH27" s="46">
        <f>Índice!$G$51*'Datos Vida'!AH132</f>
        <v>0</v>
      </c>
      <c r="AI27" s="46">
        <f>Índice!$G$51*'Datos Vida'!AI132</f>
        <v>0</v>
      </c>
      <c r="AJ27" s="46">
        <f>Índice!$G$51*'Datos Vida'!AJ132</f>
        <v>0</v>
      </c>
      <c r="AK27" s="46">
        <f>Índice!$G$51*'Datos Vida'!AK132</f>
        <v>0</v>
      </c>
      <c r="AL27" s="46">
        <f>Índice!$G$51*'Datos Vida'!AL132</f>
        <v>0</v>
      </c>
      <c r="AM27" s="46">
        <f>Índice!$G$51*'Datos Vida'!AM132</f>
        <v>0</v>
      </c>
      <c r="AN27" s="46">
        <f>Índice!$G$51*'Datos Vida'!AN132</f>
        <v>0</v>
      </c>
      <c r="AO27" s="46">
        <f>Índice!$G$51*'Datos Vida'!AO132</f>
        <v>0</v>
      </c>
      <c r="AP27" s="46">
        <f>Índice!$G$51*'Datos Vida'!AP132</f>
        <v>0</v>
      </c>
      <c r="AQ27" s="46">
        <f>Índice!$G$51*'Datos Vida'!AQ132</f>
        <v>165.77276359239434</v>
      </c>
    </row>
    <row r="28" spans="2:43">
      <c r="B28" s="66" t="str">
        <f>'Datos Generales'!B133</f>
        <v xml:space="preserve">5.31.14.00  Costo De Rentas </v>
      </c>
      <c r="C28" s="46">
        <f>Índice!$G$51*'Datos Vida'!C133</f>
        <v>0</v>
      </c>
      <c r="D28" s="46">
        <f>Índice!$G$51*'Datos Vida'!D133</f>
        <v>0</v>
      </c>
      <c r="E28" s="46">
        <f>Índice!$G$51*'Datos Vida'!E133</f>
        <v>1397299.7291774205</v>
      </c>
      <c r="F28" s="46">
        <f>Índice!$G$51*'Datos Vida'!F133</f>
        <v>61957.824509796985</v>
      </c>
      <c r="G28" s="46">
        <f>Índice!$G$51*'Datos Vida'!G133</f>
        <v>4699324.5787400734</v>
      </c>
      <c r="H28" s="46">
        <f>Índice!$G$51*'Datos Vida'!H133</f>
        <v>0</v>
      </c>
      <c r="I28" s="46">
        <f>Índice!$G$51*'Datos Vida'!I133</f>
        <v>0</v>
      </c>
      <c r="J28" s="46">
        <f>Índice!$G$51*'Datos Vida'!J133</f>
        <v>3481885.911569003</v>
      </c>
      <c r="K28" s="46">
        <f>Índice!$G$51*'Datos Vida'!K133</f>
        <v>0</v>
      </c>
      <c r="L28" s="46">
        <f>Índice!$G$51*'Datos Vida'!L133</f>
        <v>997774.7735484828</v>
      </c>
      <c r="M28" s="46">
        <f>Índice!$G$51*'Datos Vida'!M133</f>
        <v>6528663.5294616781</v>
      </c>
      <c r="N28" s="46">
        <f>Índice!$G$51*'Datos Vida'!N133</f>
        <v>3244987.3957898756</v>
      </c>
      <c r="O28" s="46">
        <f>Índice!$G$51*'Datos Vida'!O133</f>
        <v>6528451.4410872497</v>
      </c>
      <c r="P28" s="46">
        <f>Índice!$G$51*'Datos Vida'!P133</f>
        <v>2597451.31557548</v>
      </c>
      <c r="Q28" s="46">
        <f>Índice!$G$51*'Datos Vida'!Q133</f>
        <v>2237949.6768513867</v>
      </c>
      <c r="R28" s="46">
        <f>Índice!$G$51*'Datos Vida'!R133</f>
        <v>0</v>
      </c>
      <c r="S28" s="46">
        <f>Índice!$G$51*'Datos Vida'!S133</f>
        <v>0</v>
      </c>
      <c r="T28" s="46">
        <f>Índice!$G$51*'Datos Vida'!T133</f>
        <v>0</v>
      </c>
      <c r="U28" s="46">
        <f>Índice!$G$51*'Datos Vida'!U133</f>
        <v>0</v>
      </c>
      <c r="V28" s="46">
        <f>Índice!$G$51*'Datos Vida'!V133</f>
        <v>0</v>
      </c>
      <c r="W28" s="46">
        <f>Índice!$G$51*'Datos Vida'!W133</f>
        <v>42082.151872777024</v>
      </c>
      <c r="X28" s="46">
        <f>Índice!$G$51*'Datos Vida'!X133</f>
        <v>9534948.5313355159</v>
      </c>
      <c r="Y28" s="46">
        <f>Índice!$G$51*'Datos Vida'!Y133</f>
        <v>83078.494353738119</v>
      </c>
      <c r="Z28" s="46">
        <f>Índice!$G$51*'Datos Vida'!Z133</f>
        <v>1267782.5429038119</v>
      </c>
      <c r="AA28" s="46">
        <f>Índice!$G$51*'Datos Vida'!AA133</f>
        <v>3941386.8873788193</v>
      </c>
      <c r="AB28" s="46">
        <f>Índice!$G$51*'Datos Vida'!AB133</f>
        <v>4867456.5658565555</v>
      </c>
      <c r="AC28" s="46">
        <f>Índice!$G$51*'Datos Vida'!AC133</f>
        <v>1900004.5962056553</v>
      </c>
      <c r="AD28" s="46">
        <f>Índice!$G$51*'Datos Vida'!AD133</f>
        <v>0</v>
      </c>
      <c r="AE28" s="46">
        <f>Índice!$G$51*'Datos Vida'!AE133</f>
        <v>1409170.6677226154</v>
      </c>
      <c r="AF28" s="46">
        <f>Índice!$G$51*'Datos Vida'!AF133</f>
        <v>550308.91805318871</v>
      </c>
      <c r="AG28" s="46">
        <f>Índice!$G$51*'Datos Vida'!AG133</f>
        <v>0</v>
      </c>
      <c r="AH28" s="46">
        <f>Índice!$G$51*'Datos Vida'!AH133</f>
        <v>0</v>
      </c>
      <c r="AI28" s="46">
        <f>Índice!$G$51*'Datos Vida'!AI133</f>
        <v>0</v>
      </c>
      <c r="AJ28" s="46">
        <f>Índice!$G$51*'Datos Vida'!AJ133</f>
        <v>0</v>
      </c>
      <c r="AK28" s="46">
        <f>Índice!$G$51*'Datos Vida'!AK133</f>
        <v>0</v>
      </c>
      <c r="AL28" s="46">
        <f>Índice!$G$51*'Datos Vida'!AL133</f>
        <v>0</v>
      </c>
      <c r="AM28" s="46">
        <f>Índice!$G$51*'Datos Vida'!AM133</f>
        <v>0</v>
      </c>
      <c r="AN28" s="46">
        <f>Índice!$G$51*'Datos Vida'!AN133</f>
        <v>0</v>
      </c>
      <c r="AO28" s="46">
        <f>Índice!$G$51*'Datos Vida'!AO133</f>
        <v>0</v>
      </c>
      <c r="AP28" s="46">
        <f>Índice!$G$51*'Datos Vida'!AP133</f>
        <v>0</v>
      </c>
      <c r="AQ28" s="46">
        <f>Índice!$G$51*'Datos Vida'!AQ133</f>
        <v>55371965.531993121</v>
      </c>
    </row>
    <row r="29" spans="2:43">
      <c r="B29" s="67" t="str">
        <f>'Datos Generales'!B134</f>
        <v>5.31.14.10  Rentas Directas</v>
      </c>
      <c r="C29" s="46">
        <f>Índice!$G$51*'Datos Vida'!C134</f>
        <v>0</v>
      </c>
      <c r="D29" s="46">
        <f>Índice!$G$51*'Datos Vida'!D134</f>
        <v>0</v>
      </c>
      <c r="E29" s="46">
        <f>Índice!$G$51*'Datos Vida'!E134</f>
        <v>1475574.6140955021</v>
      </c>
      <c r="F29" s="46">
        <f>Índice!$G$51*'Datos Vida'!F134</f>
        <v>65458.719002128397</v>
      </c>
      <c r="G29" s="46">
        <f>Índice!$G$51*'Datos Vida'!G134</f>
        <v>4699324.5787400734</v>
      </c>
      <c r="H29" s="46">
        <f>Índice!$G$51*'Datos Vida'!H134</f>
        <v>0</v>
      </c>
      <c r="I29" s="46">
        <f>Índice!$G$51*'Datos Vida'!I134</f>
        <v>0</v>
      </c>
      <c r="J29" s="46">
        <f>Índice!$G$51*'Datos Vida'!J134</f>
        <v>3487987.6397423293</v>
      </c>
      <c r="K29" s="46">
        <f>Índice!$G$51*'Datos Vida'!K134</f>
        <v>0</v>
      </c>
      <c r="L29" s="46">
        <f>Índice!$G$51*'Datos Vida'!L134</f>
        <v>999703.98667807458</v>
      </c>
      <c r="M29" s="46">
        <f>Índice!$G$51*'Datos Vida'!M134</f>
        <v>6467394.6938573476</v>
      </c>
      <c r="N29" s="46">
        <f>Índice!$G$51*'Datos Vida'!N134</f>
        <v>3244987.3957898756</v>
      </c>
      <c r="O29" s="46">
        <f>Índice!$G$51*'Datos Vida'!O134</f>
        <v>6581164.2188925259</v>
      </c>
      <c r="P29" s="46">
        <f>Índice!$G$51*'Datos Vida'!P134</f>
        <v>2597451.0504097692</v>
      </c>
      <c r="Q29" s="46">
        <f>Índice!$G$51*'Datos Vida'!Q134</f>
        <v>2237949.6768513867</v>
      </c>
      <c r="R29" s="46">
        <f>Índice!$G$51*'Datos Vida'!R134</f>
        <v>0</v>
      </c>
      <c r="S29" s="46">
        <f>Índice!$G$51*'Datos Vida'!S134</f>
        <v>0</v>
      </c>
      <c r="T29" s="46">
        <f>Índice!$G$51*'Datos Vida'!T134</f>
        <v>0</v>
      </c>
      <c r="U29" s="46">
        <f>Índice!$G$51*'Datos Vida'!U134</f>
        <v>0</v>
      </c>
      <c r="V29" s="46">
        <f>Índice!$G$51*'Datos Vida'!V134</f>
        <v>0</v>
      </c>
      <c r="W29" s="46">
        <f>Índice!$G$51*'Datos Vida'!W134</f>
        <v>42082.151872777024</v>
      </c>
      <c r="X29" s="46">
        <f>Índice!$G$51*'Datos Vida'!X134</f>
        <v>9534948.5313355159</v>
      </c>
      <c r="Y29" s="46">
        <f>Índice!$G$51*'Datos Vida'!Y134</f>
        <v>83078.494353738119</v>
      </c>
      <c r="Z29" s="46">
        <f>Índice!$G$51*'Datos Vida'!Z134</f>
        <v>1267782.5429038119</v>
      </c>
      <c r="AA29" s="46">
        <f>Índice!$G$51*'Datos Vida'!AA134</f>
        <v>3941386.8873788193</v>
      </c>
      <c r="AB29" s="46">
        <f>Índice!$G$51*'Datos Vida'!AB134</f>
        <v>5236876.418636553</v>
      </c>
      <c r="AC29" s="46">
        <f>Índice!$G$51*'Datos Vida'!AC134</f>
        <v>1924300.9347975194</v>
      </c>
      <c r="AD29" s="46">
        <f>Índice!$G$51*'Datos Vida'!AD134</f>
        <v>0</v>
      </c>
      <c r="AE29" s="46">
        <f>Índice!$G$51*'Datos Vida'!AE134</f>
        <v>1409170.6677226154</v>
      </c>
      <c r="AF29" s="46">
        <f>Índice!$G$51*'Datos Vida'!AF134</f>
        <v>550308.91805318871</v>
      </c>
      <c r="AG29" s="46">
        <f>Índice!$G$51*'Datos Vida'!AG134</f>
        <v>0</v>
      </c>
      <c r="AH29" s="46">
        <f>Índice!$G$51*'Datos Vida'!AH134</f>
        <v>0</v>
      </c>
      <c r="AI29" s="46">
        <f>Índice!$G$51*'Datos Vida'!AI134</f>
        <v>0</v>
      </c>
      <c r="AJ29" s="46">
        <f>Índice!$G$51*'Datos Vida'!AJ134</f>
        <v>0</v>
      </c>
      <c r="AK29" s="46">
        <f>Índice!$G$51*'Datos Vida'!AK134</f>
        <v>0</v>
      </c>
      <c r="AL29" s="46">
        <f>Índice!$G$51*'Datos Vida'!AL134</f>
        <v>0</v>
      </c>
      <c r="AM29" s="46">
        <f>Índice!$G$51*'Datos Vida'!AM134</f>
        <v>0</v>
      </c>
      <c r="AN29" s="46">
        <f>Índice!$G$51*'Datos Vida'!AN134</f>
        <v>0</v>
      </c>
      <c r="AO29" s="46">
        <f>Índice!$G$51*'Datos Vida'!AO134</f>
        <v>0</v>
      </c>
      <c r="AP29" s="46">
        <f>Índice!$G$51*'Datos Vida'!AP134</f>
        <v>0</v>
      </c>
      <c r="AQ29" s="46">
        <f>Índice!$G$51*'Datos Vida'!AQ134</f>
        <v>55846932.121113554</v>
      </c>
    </row>
    <row r="30" spans="2:43">
      <c r="B30" s="67" t="str">
        <f>'Datos Generales'!B135</f>
        <v>5.31.14.20  Rentas Cedidas</v>
      </c>
      <c r="C30" s="46">
        <f>Índice!$G$51*'Datos Vida'!C135</f>
        <v>0</v>
      </c>
      <c r="D30" s="46">
        <f>Índice!$G$51*'Datos Vida'!D135</f>
        <v>0</v>
      </c>
      <c r="E30" s="46">
        <f>Índice!$G$51*'Datos Vida'!E135</f>
        <v>78274.884918081472</v>
      </c>
      <c r="F30" s="46">
        <f>Índice!$G$51*'Datos Vida'!F135</f>
        <v>3500.8944923314075</v>
      </c>
      <c r="G30" s="46">
        <f>Índice!$G$51*'Datos Vida'!G135</f>
        <v>0</v>
      </c>
      <c r="H30" s="46">
        <f>Índice!$G$51*'Datos Vida'!H135</f>
        <v>0</v>
      </c>
      <c r="I30" s="46">
        <f>Índice!$G$51*'Datos Vida'!I135</f>
        <v>0</v>
      </c>
      <c r="J30" s="46">
        <f>Índice!$G$51*'Datos Vida'!J135</f>
        <v>6101.7281733264508</v>
      </c>
      <c r="K30" s="46">
        <f>Índice!$G$51*'Datos Vida'!K135</f>
        <v>0</v>
      </c>
      <c r="L30" s="46">
        <f>Índice!$G$51*'Datos Vida'!L135</f>
        <v>2970.3862934076269</v>
      </c>
      <c r="M30" s="46">
        <f>Índice!$G$51*'Datos Vida'!M135</f>
        <v>0</v>
      </c>
      <c r="N30" s="46">
        <f>Índice!$G$51*'Datos Vida'!N135</f>
        <v>0</v>
      </c>
      <c r="O30" s="46">
        <f>Índice!$G$51*'Datos Vida'!O135</f>
        <v>52712.777805276441</v>
      </c>
      <c r="P30" s="46">
        <f>Índice!$G$51*'Datos Vida'!P135</f>
        <v>-0.26516571089159319</v>
      </c>
      <c r="Q30" s="46">
        <f>Índice!$G$51*'Datos Vida'!Q135</f>
        <v>0</v>
      </c>
      <c r="R30" s="46">
        <f>Índice!$G$51*'Datos Vida'!R135</f>
        <v>0</v>
      </c>
      <c r="S30" s="46">
        <f>Índice!$G$51*'Datos Vida'!S135</f>
        <v>0</v>
      </c>
      <c r="T30" s="46">
        <f>Índice!$G$51*'Datos Vida'!T135</f>
        <v>0</v>
      </c>
      <c r="U30" s="46">
        <f>Índice!$G$51*'Datos Vida'!U135</f>
        <v>0</v>
      </c>
      <c r="V30" s="46">
        <f>Índice!$G$51*'Datos Vida'!V135</f>
        <v>0</v>
      </c>
      <c r="W30" s="46">
        <f>Índice!$G$51*'Datos Vida'!W135</f>
        <v>0</v>
      </c>
      <c r="X30" s="46">
        <f>Índice!$G$51*'Datos Vida'!X135</f>
        <v>0</v>
      </c>
      <c r="Y30" s="46">
        <f>Índice!$G$51*'Datos Vida'!Y135</f>
        <v>0</v>
      </c>
      <c r="Z30" s="46">
        <f>Índice!$G$51*'Datos Vida'!Z135</f>
        <v>0</v>
      </c>
      <c r="AA30" s="46">
        <f>Índice!$G$51*'Datos Vida'!AA135</f>
        <v>0</v>
      </c>
      <c r="AB30" s="46">
        <f>Índice!$G$51*'Datos Vida'!AB135</f>
        <v>370210.84209558694</v>
      </c>
      <c r="AC30" s="46">
        <f>Índice!$G$51*'Datos Vida'!AC135</f>
        <v>24296.338591864009</v>
      </c>
      <c r="AD30" s="46">
        <f>Índice!$G$51*'Datos Vida'!AD135</f>
        <v>0</v>
      </c>
      <c r="AE30" s="46">
        <f>Índice!$G$51*'Datos Vida'!AE135</f>
        <v>0</v>
      </c>
      <c r="AF30" s="46">
        <f>Índice!$G$51*'Datos Vida'!AF135</f>
        <v>0</v>
      </c>
      <c r="AG30" s="46">
        <f>Índice!$G$51*'Datos Vida'!AG135</f>
        <v>0</v>
      </c>
      <c r="AH30" s="46">
        <f>Índice!$G$51*'Datos Vida'!AH135</f>
        <v>0</v>
      </c>
      <c r="AI30" s="46">
        <f>Índice!$G$51*'Datos Vida'!AI135</f>
        <v>0</v>
      </c>
      <c r="AJ30" s="46">
        <f>Índice!$G$51*'Datos Vida'!AJ135</f>
        <v>0</v>
      </c>
      <c r="AK30" s="46">
        <f>Índice!$G$51*'Datos Vida'!AK135</f>
        <v>0</v>
      </c>
      <c r="AL30" s="46">
        <f>Índice!$G$51*'Datos Vida'!AL135</f>
        <v>0</v>
      </c>
      <c r="AM30" s="46">
        <f>Índice!$G$51*'Datos Vida'!AM135</f>
        <v>0</v>
      </c>
      <c r="AN30" s="46">
        <f>Índice!$G$51*'Datos Vida'!AN135</f>
        <v>0</v>
      </c>
      <c r="AO30" s="46">
        <f>Índice!$G$51*'Datos Vida'!AO135</f>
        <v>0</v>
      </c>
      <c r="AP30" s="46">
        <f>Índice!$G$51*'Datos Vida'!AP135</f>
        <v>0</v>
      </c>
      <c r="AQ30" s="46">
        <f>Índice!$G$51*'Datos Vida'!AQ135</f>
        <v>538067.58720416343</v>
      </c>
    </row>
    <row r="31" spans="2:43">
      <c r="B31" s="67" t="str">
        <f>'Datos Generales'!B136</f>
        <v>5.31.14.30  Rentas Aceptadas</v>
      </c>
      <c r="C31" s="46">
        <f>Índice!$G$51*'Datos Vida'!C136</f>
        <v>0</v>
      </c>
      <c r="D31" s="46">
        <f>Índice!$G$51*'Datos Vida'!D136</f>
        <v>0</v>
      </c>
      <c r="E31" s="46">
        <f>Índice!$G$51*'Datos Vida'!E136</f>
        <v>0</v>
      </c>
      <c r="F31" s="46">
        <f>Índice!$G$51*'Datos Vida'!F136</f>
        <v>0</v>
      </c>
      <c r="G31" s="46">
        <f>Índice!$G$51*'Datos Vida'!G136</f>
        <v>0</v>
      </c>
      <c r="H31" s="46">
        <f>Índice!$G$51*'Datos Vida'!H136</f>
        <v>0</v>
      </c>
      <c r="I31" s="46">
        <f>Índice!$G$51*'Datos Vida'!I136</f>
        <v>0</v>
      </c>
      <c r="J31" s="46">
        <f>Índice!$G$51*'Datos Vida'!J136</f>
        <v>0</v>
      </c>
      <c r="K31" s="46">
        <f>Índice!$G$51*'Datos Vida'!K136</f>
        <v>0</v>
      </c>
      <c r="L31" s="46">
        <f>Índice!$G$51*'Datos Vida'!L136</f>
        <v>1041.1731638158406</v>
      </c>
      <c r="M31" s="46">
        <f>Índice!$G$51*'Datos Vida'!M136</f>
        <v>61268.835604330328</v>
      </c>
      <c r="N31" s="46">
        <f>Índice!$G$51*'Datos Vida'!N136</f>
        <v>0</v>
      </c>
      <c r="O31" s="46">
        <f>Índice!$G$51*'Datos Vida'!O136</f>
        <v>0</v>
      </c>
      <c r="P31" s="46">
        <f>Índice!$G$51*'Datos Vida'!P136</f>
        <v>0</v>
      </c>
      <c r="Q31" s="46">
        <f>Índice!$G$51*'Datos Vida'!Q136</f>
        <v>0</v>
      </c>
      <c r="R31" s="46">
        <f>Índice!$G$51*'Datos Vida'!R136</f>
        <v>0</v>
      </c>
      <c r="S31" s="46">
        <f>Índice!$G$51*'Datos Vida'!S136</f>
        <v>0</v>
      </c>
      <c r="T31" s="46">
        <f>Índice!$G$51*'Datos Vida'!T136</f>
        <v>0</v>
      </c>
      <c r="U31" s="46">
        <f>Índice!$G$51*'Datos Vida'!U136</f>
        <v>0</v>
      </c>
      <c r="V31" s="46">
        <f>Índice!$G$51*'Datos Vida'!V136</f>
        <v>0</v>
      </c>
      <c r="W31" s="46">
        <f>Índice!$G$51*'Datos Vida'!W136</f>
        <v>0</v>
      </c>
      <c r="X31" s="46">
        <f>Índice!$G$51*'Datos Vida'!X136</f>
        <v>0</v>
      </c>
      <c r="Y31" s="46">
        <f>Índice!$G$51*'Datos Vida'!Y136</f>
        <v>0</v>
      </c>
      <c r="Z31" s="46">
        <f>Índice!$G$51*'Datos Vida'!Z136</f>
        <v>0</v>
      </c>
      <c r="AA31" s="46">
        <f>Índice!$G$51*'Datos Vida'!AA136</f>
        <v>0</v>
      </c>
      <c r="AB31" s="46">
        <f>Índice!$G$51*'Datos Vida'!AB136</f>
        <v>790.98931558962238</v>
      </c>
      <c r="AC31" s="46">
        <f>Índice!$G$51*'Datos Vida'!AC136</f>
        <v>0</v>
      </c>
      <c r="AD31" s="46">
        <f>Índice!$G$51*'Datos Vida'!AD136</f>
        <v>0</v>
      </c>
      <c r="AE31" s="46">
        <f>Índice!$G$51*'Datos Vida'!AE136</f>
        <v>0</v>
      </c>
      <c r="AF31" s="46">
        <f>Índice!$G$51*'Datos Vida'!AF136</f>
        <v>0</v>
      </c>
      <c r="AG31" s="46">
        <f>Índice!$G$51*'Datos Vida'!AG136</f>
        <v>0</v>
      </c>
      <c r="AH31" s="46">
        <f>Índice!$G$51*'Datos Vida'!AH136</f>
        <v>0</v>
      </c>
      <c r="AI31" s="46">
        <f>Índice!$G$51*'Datos Vida'!AI136</f>
        <v>0</v>
      </c>
      <c r="AJ31" s="46">
        <f>Índice!$G$51*'Datos Vida'!AJ136</f>
        <v>0</v>
      </c>
      <c r="AK31" s="46">
        <f>Índice!$G$51*'Datos Vida'!AK136</f>
        <v>0</v>
      </c>
      <c r="AL31" s="46">
        <f>Índice!$G$51*'Datos Vida'!AL136</f>
        <v>0</v>
      </c>
      <c r="AM31" s="46">
        <f>Índice!$G$51*'Datos Vida'!AM136</f>
        <v>0</v>
      </c>
      <c r="AN31" s="46">
        <f>Índice!$G$51*'Datos Vida'!AN136</f>
        <v>0</v>
      </c>
      <c r="AO31" s="46">
        <f>Índice!$G$51*'Datos Vida'!AO136</f>
        <v>0</v>
      </c>
      <c r="AP31" s="46">
        <f>Índice!$G$51*'Datos Vida'!AP136</f>
        <v>0</v>
      </c>
      <c r="AQ31" s="46">
        <f>Índice!$G$51*'Datos Vida'!AQ136</f>
        <v>63100.998083735794</v>
      </c>
    </row>
    <row r="32" spans="2:43">
      <c r="B32" s="66" t="str">
        <f>'Datos Generales'!B137</f>
        <v>5.31.15.00  Resultado De Intermediación</v>
      </c>
      <c r="C32" s="46">
        <f>Índice!$G$51*'Datos Vida'!C137</f>
        <v>-17095.896295458242</v>
      </c>
      <c r="D32" s="46">
        <f>Índice!$G$51*'Datos Vida'!D137</f>
        <v>206423.683540634</v>
      </c>
      <c r="E32" s="46">
        <f>Índice!$G$51*'Datos Vida'!E137</f>
        <v>70469.246080850789</v>
      </c>
      <c r="F32" s="46">
        <f>Índice!$G$51*'Datos Vida'!F137</f>
        <v>288333.94616075407</v>
      </c>
      <c r="G32" s="46">
        <f>Índice!$G$51*'Datos Vida'!G137</f>
        <v>229710.66885398913</v>
      </c>
      <c r="H32" s="46">
        <f>Índice!$G$51*'Datos Vida'!H137</f>
        <v>18099.504316897772</v>
      </c>
      <c r="I32" s="46">
        <f>Índice!$G$51*'Datos Vida'!I137</f>
        <v>312312.48364811449</v>
      </c>
      <c r="J32" s="46">
        <f>Índice!$G$51*'Datos Vida'!J137</f>
        <v>393680.8801380276</v>
      </c>
      <c r="K32" s="46">
        <f>Índice!$G$51*'Datos Vida'!K137</f>
        <v>16215.501941013003</v>
      </c>
      <c r="L32" s="46">
        <f>Índice!$G$51*'Datos Vida'!L137</f>
        <v>5652.5816533612406</v>
      </c>
      <c r="M32" s="46">
        <f>Índice!$G$51*'Datos Vida'!M137</f>
        <v>411603.032788624</v>
      </c>
      <c r="N32" s="46">
        <f>Índice!$G$51*'Datos Vida'!N137</f>
        <v>20429.868972783392</v>
      </c>
      <c r="O32" s="46">
        <f>Índice!$G$51*'Datos Vida'!O137</f>
        <v>350950.88423925726</v>
      </c>
      <c r="P32" s="46">
        <f>Índice!$G$51*'Datos Vida'!P137</f>
        <v>115437.15219097587</v>
      </c>
      <c r="Q32" s="46">
        <f>Índice!$G$51*'Datos Vida'!Q137</f>
        <v>187158.73173008251</v>
      </c>
      <c r="R32" s="46">
        <f>Índice!$G$51*'Datos Vida'!R137</f>
        <v>0</v>
      </c>
      <c r="S32" s="46">
        <f>Índice!$G$51*'Datos Vida'!S137</f>
        <v>18421.857432771652</v>
      </c>
      <c r="T32" s="46">
        <f>Índice!$G$51*'Datos Vida'!T137</f>
        <v>137.79778109333125</v>
      </c>
      <c r="U32" s="46">
        <f>Índice!$G$51*'Datos Vida'!U137</f>
        <v>1951.4870493066799</v>
      </c>
      <c r="V32" s="46">
        <f>Índice!$G$51*'Datos Vida'!V137</f>
        <v>0</v>
      </c>
      <c r="W32" s="46">
        <f>Índice!$G$51*'Datos Vida'!W137</f>
        <v>5822.8622340387919</v>
      </c>
      <c r="X32" s="46">
        <f>Índice!$G$51*'Datos Vida'!X137</f>
        <v>839113.26818506443</v>
      </c>
      <c r="Y32" s="46">
        <f>Índice!$G$51*'Datos Vida'!Y137</f>
        <v>45507.429943219184</v>
      </c>
      <c r="Z32" s="46">
        <f>Índice!$G$51*'Datos Vida'!Z137</f>
        <v>77051.321939457368</v>
      </c>
      <c r="AA32" s="46">
        <f>Índice!$G$51*'Datos Vida'!AA137</f>
        <v>87453.286640597929</v>
      </c>
      <c r="AB32" s="46">
        <f>Índice!$G$51*'Datos Vida'!AB137</f>
        <v>40158.595611684257</v>
      </c>
      <c r="AC32" s="46">
        <f>Índice!$G$51*'Datos Vida'!AC137</f>
        <v>19638.393520057132</v>
      </c>
      <c r="AD32" s="46">
        <f>Índice!$G$51*'Datos Vida'!AD137</f>
        <v>0</v>
      </c>
      <c r="AE32" s="46">
        <f>Índice!$G$51*'Datos Vida'!AE137</f>
        <v>235082.83776808254</v>
      </c>
      <c r="AF32" s="46">
        <f>Índice!$G$51*'Datos Vida'!AF137</f>
        <v>145276.24963760684</v>
      </c>
      <c r="AG32" s="46">
        <f>Índice!$G$51*'Datos Vida'!AG137</f>
        <v>553585.39396553545</v>
      </c>
      <c r="AH32" s="46">
        <f>Índice!$G$51*'Datos Vida'!AH137</f>
        <v>0</v>
      </c>
      <c r="AI32" s="46">
        <f>Índice!$G$51*'Datos Vida'!AI137</f>
        <v>0</v>
      </c>
      <c r="AJ32" s="46">
        <f>Índice!$G$51*'Datos Vida'!AJ137</f>
        <v>0</v>
      </c>
      <c r="AK32" s="46">
        <f>Índice!$G$51*'Datos Vida'!AK137</f>
        <v>0</v>
      </c>
      <c r="AL32" s="46">
        <f>Índice!$G$51*'Datos Vida'!AL137</f>
        <v>0</v>
      </c>
      <c r="AM32" s="46">
        <f>Índice!$G$51*'Datos Vida'!AM137</f>
        <v>0</v>
      </c>
      <c r="AN32" s="46">
        <f>Índice!$G$51*'Datos Vida'!AN137</f>
        <v>0</v>
      </c>
      <c r="AO32" s="46">
        <f>Índice!$G$51*'Datos Vida'!AO137</f>
        <v>0</v>
      </c>
      <c r="AP32" s="46">
        <f>Índice!$G$51*'Datos Vida'!AP137</f>
        <v>0</v>
      </c>
      <c r="AQ32" s="46">
        <f>Índice!$G$51*'Datos Vida'!AQ137</f>
        <v>4678583.0516684223</v>
      </c>
    </row>
    <row r="33" spans="2:43">
      <c r="B33" s="67" t="str">
        <f>'Datos Generales'!B138</f>
        <v>5.31.15.10  Comisión Agentes Directos</v>
      </c>
      <c r="C33" s="46">
        <f>Índice!$G$51*'Datos Vida'!C138</f>
        <v>0</v>
      </c>
      <c r="D33" s="46">
        <f>Índice!$G$51*'Datos Vida'!D138</f>
        <v>119.41295847151413</v>
      </c>
      <c r="E33" s="46">
        <f>Índice!$G$51*'Datos Vida'!E138</f>
        <v>0</v>
      </c>
      <c r="F33" s="46">
        <f>Índice!$G$51*'Datos Vida'!F138</f>
        <v>0</v>
      </c>
      <c r="G33" s="46">
        <f>Índice!$G$51*'Datos Vida'!G138</f>
        <v>59491.650815649722</v>
      </c>
      <c r="H33" s="46">
        <f>Índice!$G$51*'Datos Vida'!H138</f>
        <v>17765.174549748623</v>
      </c>
      <c r="I33" s="46">
        <f>Índice!$G$51*'Datos Vida'!I138</f>
        <v>0</v>
      </c>
      <c r="J33" s="46">
        <f>Índice!$G$51*'Datos Vida'!J138</f>
        <v>340678.18782217632</v>
      </c>
      <c r="K33" s="46">
        <f>Índice!$G$51*'Datos Vida'!K138</f>
        <v>16215.501941013003</v>
      </c>
      <c r="L33" s="46">
        <f>Índice!$G$51*'Datos Vida'!L138</f>
        <v>0</v>
      </c>
      <c r="M33" s="46">
        <f>Índice!$G$51*'Datos Vida'!M138</f>
        <v>348775.90668995411</v>
      </c>
      <c r="N33" s="46">
        <f>Índice!$G$51*'Datos Vida'!N138</f>
        <v>7578.1708515708415</v>
      </c>
      <c r="O33" s="46">
        <f>Índice!$G$51*'Datos Vida'!O138</f>
        <v>206088.69085920759</v>
      </c>
      <c r="P33" s="46">
        <f>Índice!$G$51*'Datos Vida'!P138</f>
        <v>66468.249057777837</v>
      </c>
      <c r="Q33" s="46">
        <f>Índice!$G$51*'Datos Vida'!Q138</f>
        <v>117202.05096838517</v>
      </c>
      <c r="R33" s="46">
        <f>Índice!$G$51*'Datos Vida'!R138</f>
        <v>0</v>
      </c>
      <c r="S33" s="46">
        <f>Índice!$G$51*'Datos Vida'!S138</f>
        <v>18421.857432771652</v>
      </c>
      <c r="T33" s="46">
        <f>Índice!$G$51*'Datos Vida'!T138</f>
        <v>137.79778109333125</v>
      </c>
      <c r="U33" s="46">
        <f>Índice!$G$51*'Datos Vida'!U138</f>
        <v>1951.4870493066799</v>
      </c>
      <c r="V33" s="46">
        <f>Índice!$G$51*'Datos Vida'!V138</f>
        <v>0</v>
      </c>
      <c r="W33" s="46">
        <f>Índice!$G$51*'Datos Vida'!W138</f>
        <v>3366.5438654796671</v>
      </c>
      <c r="X33" s="46">
        <f>Índice!$G$51*'Datos Vida'!X138</f>
        <v>318339.08153668832</v>
      </c>
      <c r="Y33" s="46">
        <f>Índice!$G$51*'Datos Vida'!Y138</f>
        <v>10742.437473925371</v>
      </c>
      <c r="Z33" s="46">
        <f>Índice!$G$51*'Datos Vida'!Z138</f>
        <v>9629.0066538915707</v>
      </c>
      <c r="AA33" s="46">
        <f>Índice!$G$51*'Datos Vida'!AA138</f>
        <v>53873.496510419245</v>
      </c>
      <c r="AB33" s="46">
        <f>Índice!$G$51*'Datos Vida'!AB138</f>
        <v>29495.928822452108</v>
      </c>
      <c r="AC33" s="46">
        <f>Índice!$G$51*'Datos Vida'!AC138</f>
        <v>65.672707730817905</v>
      </c>
      <c r="AD33" s="46">
        <f>Índice!$G$51*'Datos Vida'!AD138</f>
        <v>0</v>
      </c>
      <c r="AE33" s="46">
        <f>Índice!$G$51*'Datos Vida'!AE138</f>
        <v>162219.4546778767</v>
      </c>
      <c r="AF33" s="46">
        <f>Índice!$G$51*'Datos Vida'!AF138</f>
        <v>97014.897009637891</v>
      </c>
      <c r="AG33" s="46">
        <f>Índice!$G$51*'Datos Vida'!AG138</f>
        <v>0</v>
      </c>
      <c r="AH33" s="46">
        <f>Índice!$G$51*'Datos Vida'!AH138</f>
        <v>0</v>
      </c>
      <c r="AI33" s="46">
        <f>Índice!$G$51*'Datos Vida'!AI138</f>
        <v>0</v>
      </c>
      <c r="AJ33" s="46">
        <f>Índice!$G$51*'Datos Vida'!AJ138</f>
        <v>0</v>
      </c>
      <c r="AK33" s="46">
        <f>Índice!$G$51*'Datos Vida'!AK138</f>
        <v>0</v>
      </c>
      <c r="AL33" s="46">
        <f>Índice!$G$51*'Datos Vida'!AL138</f>
        <v>0</v>
      </c>
      <c r="AM33" s="46">
        <f>Índice!$G$51*'Datos Vida'!AM138</f>
        <v>0</v>
      </c>
      <c r="AN33" s="46">
        <f>Índice!$G$51*'Datos Vida'!AN138</f>
        <v>0</v>
      </c>
      <c r="AO33" s="46">
        <f>Índice!$G$51*'Datos Vida'!AO138</f>
        <v>0</v>
      </c>
      <c r="AP33" s="46">
        <f>Índice!$G$51*'Datos Vida'!AP138</f>
        <v>0</v>
      </c>
      <c r="AQ33" s="46">
        <f>Índice!$G$51*'Datos Vida'!AQ138</f>
        <v>1885640.658035228</v>
      </c>
    </row>
    <row r="34" spans="2:43">
      <c r="B34" s="67" t="str">
        <f>'Datos Generales'!B139</f>
        <v>5.31.15.20  Comisión Corredores Y Retribución Asesores Previsionales</v>
      </c>
      <c r="C34" s="46">
        <f>Índice!$G$51*'Datos Vida'!C139</f>
        <v>80641.577276359239</v>
      </c>
      <c r="D34" s="46">
        <f>Índice!$G$51*'Datos Vida'!D139</f>
        <v>208555.57166191723</v>
      </c>
      <c r="E34" s="46">
        <f>Índice!$G$51*'Datos Vida'!E139</f>
        <v>70454.264218185417</v>
      </c>
      <c r="F34" s="46">
        <f>Índice!$G$51*'Datos Vida'!F139</f>
        <v>289550.74741375045</v>
      </c>
      <c r="G34" s="46">
        <f>Índice!$G$51*'Datos Vida'!G139</f>
        <v>170219.01803833942</v>
      </c>
      <c r="H34" s="46">
        <f>Índice!$G$51*'Datos Vida'!H139</f>
        <v>334.32976714915037</v>
      </c>
      <c r="I34" s="46">
        <f>Índice!$G$51*'Datos Vida'!I139</f>
        <v>312312.48364811449</v>
      </c>
      <c r="J34" s="46">
        <f>Índice!$G$51*'Datos Vida'!J139</f>
        <v>55772.613331824832</v>
      </c>
      <c r="K34" s="46">
        <f>Índice!$G$51*'Datos Vida'!K139</f>
        <v>0</v>
      </c>
      <c r="L34" s="46">
        <f>Índice!$G$51*'Datos Vida'!L139</f>
        <v>5652.5816533612406</v>
      </c>
      <c r="M34" s="46">
        <f>Índice!$G$51*'Datos Vida'!M139</f>
        <v>62827.126098669927</v>
      </c>
      <c r="N34" s="46">
        <f>Índice!$G$51*'Datos Vida'!N139</f>
        <v>12851.698121212548</v>
      </c>
      <c r="O34" s="46">
        <f>Índice!$G$51*'Datos Vida'!O139</f>
        <v>145028.14292078261</v>
      </c>
      <c r="P34" s="46">
        <f>Índice!$G$51*'Datos Vida'!P139</f>
        <v>78124.270794295051</v>
      </c>
      <c r="Q34" s="46">
        <f>Índice!$G$51*'Datos Vida'!Q139</f>
        <v>87014.879331923832</v>
      </c>
      <c r="R34" s="46">
        <f>Índice!$G$51*'Datos Vida'!R139</f>
        <v>0</v>
      </c>
      <c r="S34" s="46">
        <f>Índice!$G$51*'Datos Vida'!S139</f>
        <v>0</v>
      </c>
      <c r="T34" s="46">
        <f>Índice!$G$51*'Datos Vida'!T139</f>
        <v>0</v>
      </c>
      <c r="U34" s="46">
        <f>Índice!$G$51*'Datos Vida'!U139</f>
        <v>0</v>
      </c>
      <c r="V34" s="46">
        <f>Índice!$G$51*'Datos Vida'!V139</f>
        <v>0</v>
      </c>
      <c r="W34" s="46">
        <f>Índice!$G$51*'Datos Vida'!W139</f>
        <v>8429.4853663883005</v>
      </c>
      <c r="X34" s="46">
        <f>Índice!$G$51*'Datos Vida'!X139</f>
        <v>538463.52380480978</v>
      </c>
      <c r="Y34" s="46">
        <f>Índice!$G$51*'Datos Vida'!Y139</f>
        <v>34875.92012501679</v>
      </c>
      <c r="Z34" s="46">
        <f>Índice!$G$51*'Datos Vida'!Z139</f>
        <v>67868.103039859707</v>
      </c>
      <c r="AA34" s="46">
        <f>Índice!$G$51*'Datos Vida'!AA139</f>
        <v>33579.790130178684</v>
      </c>
      <c r="AB34" s="46">
        <f>Índice!$G$51*'Datos Vida'!AB139</f>
        <v>10662.666789232151</v>
      </c>
      <c r="AC34" s="46">
        <f>Índice!$G$51*'Datos Vida'!AC139</f>
        <v>19731.731850290973</v>
      </c>
      <c r="AD34" s="46">
        <f>Índice!$G$51*'Datos Vida'!AD139</f>
        <v>0</v>
      </c>
      <c r="AE34" s="46">
        <f>Índice!$G$51*'Datos Vida'!AE139</f>
        <v>72863.38309020584</v>
      </c>
      <c r="AF34" s="46">
        <f>Índice!$G$51*'Datos Vida'!AF139</f>
        <v>79006.123560150183</v>
      </c>
      <c r="AG34" s="46">
        <f>Índice!$G$51*'Datos Vida'!AG139</f>
        <v>553585.39396553545</v>
      </c>
      <c r="AH34" s="46">
        <f>Índice!$G$51*'Datos Vida'!AH139</f>
        <v>0</v>
      </c>
      <c r="AI34" s="46">
        <f>Índice!$G$51*'Datos Vida'!AI139</f>
        <v>0</v>
      </c>
      <c r="AJ34" s="46">
        <f>Índice!$G$51*'Datos Vida'!AJ139</f>
        <v>0</v>
      </c>
      <c r="AK34" s="46">
        <f>Índice!$G$51*'Datos Vida'!AK139</f>
        <v>0</v>
      </c>
      <c r="AL34" s="46">
        <f>Índice!$G$51*'Datos Vida'!AL139</f>
        <v>0</v>
      </c>
      <c r="AM34" s="46">
        <f>Índice!$G$51*'Datos Vida'!AM139</f>
        <v>0</v>
      </c>
      <c r="AN34" s="46">
        <f>Índice!$G$51*'Datos Vida'!AN139</f>
        <v>0</v>
      </c>
      <c r="AO34" s="46">
        <f>Índice!$G$51*'Datos Vida'!AO139</f>
        <v>0</v>
      </c>
      <c r="AP34" s="46">
        <f>Índice!$G$51*'Datos Vida'!AP139</f>
        <v>0</v>
      </c>
      <c r="AQ34" s="46">
        <f>Índice!$G$51*'Datos Vida'!AQ139</f>
        <v>2998405.4259975534</v>
      </c>
    </row>
    <row r="35" spans="2:43">
      <c r="B35" s="67" t="str">
        <f>'Datos Generales'!B140</f>
        <v>5.31.15.30  Comisiones De Reaseguro Aceptado</v>
      </c>
      <c r="C35" s="46">
        <f>Índice!$G$51*'Datos Vida'!C140</f>
        <v>0</v>
      </c>
      <c r="D35" s="46">
        <f>Índice!$G$51*'Datos Vida'!D140</f>
        <v>0</v>
      </c>
      <c r="E35" s="46">
        <f>Índice!$G$51*'Datos Vida'!E140</f>
        <v>0</v>
      </c>
      <c r="F35" s="46">
        <f>Índice!$G$51*'Datos Vida'!F140</f>
        <v>0</v>
      </c>
      <c r="G35" s="46">
        <f>Índice!$G$51*'Datos Vida'!G140</f>
        <v>0</v>
      </c>
      <c r="H35" s="46">
        <f>Índice!$G$51*'Datos Vida'!H140</f>
        <v>0</v>
      </c>
      <c r="I35" s="46">
        <f>Índice!$G$51*'Datos Vida'!I140</f>
        <v>0</v>
      </c>
      <c r="J35" s="46">
        <f>Índice!$G$51*'Datos Vida'!J140</f>
        <v>0</v>
      </c>
      <c r="K35" s="46">
        <f>Índice!$G$51*'Datos Vida'!K140</f>
        <v>0</v>
      </c>
      <c r="L35" s="46">
        <f>Índice!$G$51*'Datos Vida'!L140</f>
        <v>0</v>
      </c>
      <c r="M35" s="46">
        <f>Índice!$G$51*'Datos Vida'!M140</f>
        <v>0</v>
      </c>
      <c r="N35" s="46">
        <f>Índice!$G$51*'Datos Vida'!N140</f>
        <v>0</v>
      </c>
      <c r="O35" s="46">
        <f>Índice!$G$51*'Datos Vida'!O140</f>
        <v>0</v>
      </c>
      <c r="P35" s="46">
        <f>Índice!$G$51*'Datos Vida'!P140</f>
        <v>0</v>
      </c>
      <c r="Q35" s="46">
        <f>Índice!$G$51*'Datos Vida'!Q140</f>
        <v>0</v>
      </c>
      <c r="R35" s="46">
        <f>Índice!$G$51*'Datos Vida'!R140</f>
        <v>0</v>
      </c>
      <c r="S35" s="46">
        <f>Índice!$G$51*'Datos Vida'!S140</f>
        <v>0</v>
      </c>
      <c r="T35" s="46">
        <f>Índice!$G$51*'Datos Vida'!T140</f>
        <v>0</v>
      </c>
      <c r="U35" s="46">
        <f>Índice!$G$51*'Datos Vida'!U140</f>
        <v>0</v>
      </c>
      <c r="V35" s="46">
        <f>Índice!$G$51*'Datos Vida'!V140</f>
        <v>0</v>
      </c>
      <c r="W35" s="46">
        <f>Índice!$G$51*'Datos Vida'!W140</f>
        <v>0</v>
      </c>
      <c r="X35" s="46">
        <f>Índice!$G$51*'Datos Vida'!X140</f>
        <v>0</v>
      </c>
      <c r="Y35" s="46">
        <f>Índice!$G$51*'Datos Vida'!Y140</f>
        <v>0</v>
      </c>
      <c r="Z35" s="46">
        <f>Índice!$G$51*'Datos Vida'!Z140</f>
        <v>0</v>
      </c>
      <c r="AA35" s="46">
        <f>Índice!$G$51*'Datos Vida'!AA140</f>
        <v>0</v>
      </c>
      <c r="AB35" s="46">
        <f>Índice!$G$51*'Datos Vida'!AB140</f>
        <v>0</v>
      </c>
      <c r="AC35" s="46">
        <f>Índice!$G$51*'Datos Vida'!AC140</f>
        <v>0</v>
      </c>
      <c r="AD35" s="46">
        <f>Índice!$G$51*'Datos Vida'!AD140</f>
        <v>0</v>
      </c>
      <c r="AE35" s="46">
        <f>Índice!$G$51*'Datos Vida'!AE140</f>
        <v>0</v>
      </c>
      <c r="AF35" s="46">
        <f>Índice!$G$51*'Datos Vida'!AF140</f>
        <v>0</v>
      </c>
      <c r="AG35" s="46">
        <f>Índice!$G$51*'Datos Vida'!AG140</f>
        <v>0</v>
      </c>
      <c r="AH35" s="46">
        <f>Índice!$G$51*'Datos Vida'!AH140</f>
        <v>0</v>
      </c>
      <c r="AI35" s="46">
        <f>Índice!$G$51*'Datos Vida'!AI140</f>
        <v>0</v>
      </c>
      <c r="AJ35" s="46">
        <f>Índice!$G$51*'Datos Vida'!AJ140</f>
        <v>0</v>
      </c>
      <c r="AK35" s="46">
        <f>Índice!$G$51*'Datos Vida'!AK140</f>
        <v>0</v>
      </c>
      <c r="AL35" s="46">
        <f>Índice!$G$51*'Datos Vida'!AL140</f>
        <v>0</v>
      </c>
      <c r="AM35" s="46">
        <f>Índice!$G$51*'Datos Vida'!AM140</f>
        <v>0</v>
      </c>
      <c r="AN35" s="46">
        <f>Índice!$G$51*'Datos Vida'!AN140</f>
        <v>0</v>
      </c>
      <c r="AO35" s="46">
        <f>Índice!$G$51*'Datos Vida'!AO140</f>
        <v>0</v>
      </c>
      <c r="AP35" s="46">
        <f>Índice!$G$51*'Datos Vida'!AP140</f>
        <v>0</v>
      </c>
      <c r="AQ35" s="46">
        <f>Índice!$G$51*'Datos Vida'!AQ140</f>
        <v>0</v>
      </c>
    </row>
    <row r="36" spans="2:43">
      <c r="B36" s="67" t="str">
        <f>'Datos Generales'!B141</f>
        <v>5.31.15.40  Comisiones De Reaseguro Cedido</v>
      </c>
      <c r="C36" s="46">
        <f>Índice!$G$51*'Datos Vida'!C141</f>
        <v>97737.473571817478</v>
      </c>
      <c r="D36" s="46">
        <f>Índice!$G$51*'Datos Vida'!D141</f>
        <v>2251.3010797547745</v>
      </c>
      <c r="E36" s="46">
        <f>Índice!$G$51*'Datos Vida'!E141</f>
        <v>-14.981862665375015</v>
      </c>
      <c r="F36" s="46">
        <f>Índice!$G$51*'Datos Vida'!F141</f>
        <v>1216.8012529963726</v>
      </c>
      <c r="G36" s="46">
        <f>Índice!$G$51*'Datos Vida'!G141</f>
        <v>0</v>
      </c>
      <c r="H36" s="46">
        <f>Índice!$G$51*'Datos Vida'!H141</f>
        <v>0</v>
      </c>
      <c r="I36" s="46">
        <f>Índice!$G$51*'Datos Vida'!I141</f>
        <v>0</v>
      </c>
      <c r="J36" s="46">
        <f>Índice!$G$51*'Datos Vida'!J141</f>
        <v>2769.9652102587311</v>
      </c>
      <c r="K36" s="46">
        <f>Índice!$G$51*'Datos Vida'!K141</f>
        <v>0</v>
      </c>
      <c r="L36" s="46">
        <f>Índice!$G$51*'Datos Vida'!L141</f>
        <v>0</v>
      </c>
      <c r="M36" s="46">
        <f>Índice!$G$51*'Datos Vida'!M141</f>
        <v>0</v>
      </c>
      <c r="N36" s="46">
        <f>Índice!$G$51*'Datos Vida'!N141</f>
        <v>0</v>
      </c>
      <c r="O36" s="46">
        <f>Índice!$G$51*'Datos Vida'!O141</f>
        <v>165.94954073298874</v>
      </c>
      <c r="P36" s="46">
        <f>Índice!$G$51*'Datos Vida'!P141</f>
        <v>29155.367661097007</v>
      </c>
      <c r="Q36" s="46">
        <f>Índice!$G$51*'Datos Vida'!Q141</f>
        <v>17058.198570226486</v>
      </c>
      <c r="R36" s="46">
        <f>Índice!$G$51*'Datos Vida'!R141</f>
        <v>0</v>
      </c>
      <c r="S36" s="46">
        <f>Índice!$G$51*'Datos Vida'!S141</f>
        <v>0</v>
      </c>
      <c r="T36" s="46">
        <f>Índice!$G$51*'Datos Vida'!T141</f>
        <v>0</v>
      </c>
      <c r="U36" s="46">
        <f>Índice!$G$51*'Datos Vida'!U141</f>
        <v>0</v>
      </c>
      <c r="V36" s="46">
        <f>Índice!$G$51*'Datos Vida'!V141</f>
        <v>0</v>
      </c>
      <c r="W36" s="46">
        <f>Índice!$G$51*'Datos Vida'!W141</f>
        <v>5973.1669978291766</v>
      </c>
      <c r="X36" s="46">
        <f>Índice!$G$51*'Datos Vida'!X141</f>
        <v>17689.337156433627</v>
      </c>
      <c r="Y36" s="46">
        <f>Índice!$G$51*'Datos Vida'!Y141</f>
        <v>110.92765572298315</v>
      </c>
      <c r="Z36" s="46">
        <f>Índice!$G$51*'Datos Vida'!Z141</f>
        <v>445.78775429391675</v>
      </c>
      <c r="AA36" s="46">
        <f>Índice!$G$51*'Datos Vida'!AA141</f>
        <v>0</v>
      </c>
      <c r="AB36" s="46">
        <f>Índice!$G$51*'Datos Vida'!AB141</f>
        <v>0</v>
      </c>
      <c r="AC36" s="46">
        <f>Índice!$G$51*'Datos Vida'!AC141</f>
        <v>159.0110379646587</v>
      </c>
      <c r="AD36" s="46">
        <f>Índice!$G$51*'Datos Vida'!AD141</f>
        <v>0</v>
      </c>
      <c r="AE36" s="46">
        <f>Índice!$G$51*'Datos Vida'!AE141</f>
        <v>0</v>
      </c>
      <c r="AF36" s="46">
        <f>Índice!$G$51*'Datos Vida'!AF141</f>
        <v>30744.815126466365</v>
      </c>
      <c r="AG36" s="46">
        <f>Índice!$G$51*'Datos Vida'!AG141</f>
        <v>0</v>
      </c>
      <c r="AH36" s="46">
        <f>Índice!$G$51*'Datos Vida'!AH141</f>
        <v>0</v>
      </c>
      <c r="AI36" s="46">
        <f>Índice!$G$51*'Datos Vida'!AI141</f>
        <v>0</v>
      </c>
      <c r="AJ36" s="46">
        <f>Índice!$G$51*'Datos Vida'!AJ141</f>
        <v>0</v>
      </c>
      <c r="AK36" s="46">
        <f>Índice!$G$51*'Datos Vida'!AK141</f>
        <v>0</v>
      </c>
      <c r="AL36" s="46">
        <f>Índice!$G$51*'Datos Vida'!AL141</f>
        <v>0</v>
      </c>
      <c r="AM36" s="46">
        <f>Índice!$G$51*'Datos Vida'!AM141</f>
        <v>0</v>
      </c>
      <c r="AN36" s="46">
        <f>Índice!$G$51*'Datos Vida'!AN141</f>
        <v>0</v>
      </c>
      <c r="AO36" s="46">
        <f>Índice!$G$51*'Datos Vida'!AO141</f>
        <v>0</v>
      </c>
      <c r="AP36" s="46">
        <f>Índice!$G$51*'Datos Vida'!AP141</f>
        <v>0</v>
      </c>
      <c r="AQ36" s="46">
        <f>Índice!$G$51*'Datos Vida'!AQ141</f>
        <v>205463.12075292919</v>
      </c>
    </row>
    <row r="37" spans="2:43">
      <c r="B37" s="66" t="str">
        <f>'Datos Generales'!B142</f>
        <v>5.31.16.00  Gastos Por Reaseguro No Proporcional</v>
      </c>
      <c r="C37" s="46">
        <f>Índice!$G$51*'Datos Vida'!C142</f>
        <v>0</v>
      </c>
      <c r="D37" s="46">
        <f>Índice!$G$51*'Datos Vida'!D142</f>
        <v>0</v>
      </c>
      <c r="E37" s="46">
        <f>Índice!$G$51*'Datos Vida'!E142</f>
        <v>8215.0105005621517</v>
      </c>
      <c r="F37" s="46">
        <f>Índice!$G$51*'Datos Vida'!F142</f>
        <v>3735.4335636150217</v>
      </c>
      <c r="G37" s="46">
        <f>Índice!$G$51*'Datos Vida'!G142</f>
        <v>8237.4170031324902</v>
      </c>
      <c r="H37" s="46">
        <f>Índice!$G$51*'Datos Vida'!H142</f>
        <v>1387.1702222442211</v>
      </c>
      <c r="I37" s="46">
        <f>Índice!$G$51*'Datos Vida'!I142</f>
        <v>7325.4679290911527</v>
      </c>
      <c r="J37" s="46">
        <f>Índice!$G$51*'Datos Vida'!J142</f>
        <v>0</v>
      </c>
      <c r="K37" s="46">
        <f>Índice!$G$51*'Datos Vida'!K142</f>
        <v>0</v>
      </c>
      <c r="L37" s="46">
        <f>Índice!$G$51*'Datos Vida'!L142</f>
        <v>25.809462526781736</v>
      </c>
      <c r="M37" s="46">
        <f>Índice!$G$51*'Datos Vida'!M142</f>
        <v>7651.7985306284072</v>
      </c>
      <c r="N37" s="46">
        <f>Índice!$G$51*'Datos Vida'!N142</f>
        <v>0</v>
      </c>
      <c r="O37" s="46">
        <f>Índice!$G$51*'Datos Vida'!O142</f>
        <v>5356.8776914319651</v>
      </c>
      <c r="P37" s="46">
        <f>Índice!$G$51*'Datos Vida'!P142</f>
        <v>250.09545965592096</v>
      </c>
      <c r="Q37" s="46">
        <f>Índice!$G$51*'Datos Vida'!Q142</f>
        <v>1784.5652343004222</v>
      </c>
      <c r="R37" s="46">
        <f>Índice!$G$51*'Datos Vida'!R142</f>
        <v>0</v>
      </c>
      <c r="S37" s="46">
        <f>Índice!$G$51*'Datos Vida'!S142</f>
        <v>0</v>
      </c>
      <c r="T37" s="46">
        <f>Índice!$G$51*'Datos Vida'!T142</f>
        <v>0</v>
      </c>
      <c r="U37" s="46">
        <f>Índice!$G$51*'Datos Vida'!U142</f>
        <v>1302.9801090361402</v>
      </c>
      <c r="V37" s="46">
        <f>Índice!$G$51*'Datos Vida'!V142</f>
        <v>0</v>
      </c>
      <c r="W37" s="46">
        <f>Índice!$G$51*'Datos Vida'!W142</f>
        <v>759.61137313411723</v>
      </c>
      <c r="X37" s="46">
        <f>Índice!$G$51*'Datos Vida'!X142</f>
        <v>0</v>
      </c>
      <c r="Y37" s="46">
        <f>Índice!$G$51*'Datos Vida'!Y142</f>
        <v>384.1367265116213</v>
      </c>
      <c r="Z37" s="46">
        <f>Índice!$G$51*'Datos Vida'!Z142</f>
        <v>0</v>
      </c>
      <c r="AA37" s="46">
        <f>Índice!$G$51*'Datos Vida'!AA142</f>
        <v>0</v>
      </c>
      <c r="AB37" s="46">
        <f>Índice!$G$51*'Datos Vida'!AB142</f>
        <v>0</v>
      </c>
      <c r="AC37" s="46">
        <f>Índice!$G$51*'Datos Vida'!AC142</f>
        <v>0</v>
      </c>
      <c r="AD37" s="46">
        <f>Índice!$G$51*'Datos Vida'!AD142</f>
        <v>0</v>
      </c>
      <c r="AE37" s="46">
        <f>Índice!$G$51*'Datos Vida'!AE142</f>
        <v>0</v>
      </c>
      <c r="AF37" s="46">
        <f>Índice!$G$51*'Datos Vida'!AF142</f>
        <v>1195.4112189844507</v>
      </c>
      <c r="AG37" s="46">
        <f>Índice!$G$51*'Datos Vida'!AG142</f>
        <v>8156.8066270214458</v>
      </c>
      <c r="AH37" s="46">
        <f>Índice!$G$51*'Datos Vida'!AH142</f>
        <v>0</v>
      </c>
      <c r="AI37" s="46">
        <f>Índice!$G$51*'Datos Vida'!AI142</f>
        <v>0</v>
      </c>
      <c r="AJ37" s="46">
        <f>Índice!$G$51*'Datos Vida'!AJ142</f>
        <v>0</v>
      </c>
      <c r="AK37" s="46">
        <f>Índice!$G$51*'Datos Vida'!AK142</f>
        <v>0</v>
      </c>
      <c r="AL37" s="46">
        <f>Índice!$G$51*'Datos Vida'!AL142</f>
        <v>0</v>
      </c>
      <c r="AM37" s="46">
        <f>Índice!$G$51*'Datos Vida'!AM142</f>
        <v>0</v>
      </c>
      <c r="AN37" s="46">
        <f>Índice!$G$51*'Datos Vida'!AN142</f>
        <v>0</v>
      </c>
      <c r="AO37" s="46">
        <f>Índice!$G$51*'Datos Vida'!AO142</f>
        <v>0</v>
      </c>
      <c r="AP37" s="46">
        <f>Índice!$G$51*'Datos Vida'!AP142</f>
        <v>0</v>
      </c>
      <c r="AQ37" s="46">
        <f>Índice!$G$51*'Datos Vida'!AQ142</f>
        <v>55768.591651876312</v>
      </c>
    </row>
    <row r="38" spans="2:43">
      <c r="B38" s="66" t="str">
        <f>'Datos Generales'!B143</f>
        <v>5.31.17.00  Gastos Médicos</v>
      </c>
      <c r="C38" s="46">
        <f>Índice!$G$51*'Datos Vida'!C143</f>
        <v>0</v>
      </c>
      <c r="D38" s="46">
        <f>Índice!$G$51*'Datos Vida'!D143</f>
        <v>6821.3437184010854</v>
      </c>
      <c r="E38" s="46">
        <f>Índice!$G$51*'Datos Vida'!E143</f>
        <v>16988.769348258036</v>
      </c>
      <c r="F38" s="46">
        <f>Índice!$G$51*'Datos Vida'!F143</f>
        <v>911.06518833836549</v>
      </c>
      <c r="G38" s="46">
        <f>Índice!$G$51*'Datos Vida'!G143</f>
        <v>3449.8942872699245</v>
      </c>
      <c r="H38" s="46">
        <f>Índice!$G$51*'Datos Vida'!H143</f>
        <v>33325.452019148499</v>
      </c>
      <c r="I38" s="46">
        <f>Índice!$G$51*'Datos Vida'!I143</f>
        <v>163.20949505377561</v>
      </c>
      <c r="J38" s="46">
        <f>Índice!$G$51*'Datos Vida'!J143</f>
        <v>333.00393859469244</v>
      </c>
      <c r="K38" s="46">
        <f>Índice!$G$51*'Datos Vida'!K143</f>
        <v>0</v>
      </c>
      <c r="L38" s="46">
        <f>Índice!$G$51*'Datos Vida'!L143</f>
        <v>0</v>
      </c>
      <c r="M38" s="46">
        <f>Índice!$G$51*'Datos Vida'!M143</f>
        <v>3010.2937328968114</v>
      </c>
      <c r="N38" s="46">
        <f>Índice!$G$51*'Datos Vida'!N143</f>
        <v>0</v>
      </c>
      <c r="O38" s="46">
        <f>Índice!$G$51*'Datos Vida'!O143</f>
        <v>1271.7789437212296</v>
      </c>
      <c r="P38" s="46">
        <f>Índice!$G$51*'Datos Vida'!P143</f>
        <v>1220.4251843785576</v>
      </c>
      <c r="Q38" s="46">
        <f>Índice!$G$51*'Datos Vida'!Q143</f>
        <v>5851.7211022408264</v>
      </c>
      <c r="R38" s="46">
        <f>Índice!$G$51*'Datos Vida'!R143</f>
        <v>0</v>
      </c>
      <c r="S38" s="46">
        <f>Índice!$G$51*'Datos Vida'!S143</f>
        <v>514.02373056335341</v>
      </c>
      <c r="T38" s="46">
        <f>Índice!$G$51*'Datos Vida'!T143</f>
        <v>0</v>
      </c>
      <c r="U38" s="46">
        <f>Índice!$G$51*'Datos Vida'!U143</f>
        <v>219.73398575883354</v>
      </c>
      <c r="V38" s="46">
        <f>Índice!$G$51*'Datos Vida'!V143</f>
        <v>0</v>
      </c>
      <c r="W38" s="46">
        <f>Índice!$G$51*'Datos Vida'!W143</f>
        <v>473.67434822268262</v>
      </c>
      <c r="X38" s="46">
        <f>Índice!$G$51*'Datos Vida'!X143</f>
        <v>55055.163306722476</v>
      </c>
      <c r="Y38" s="46">
        <f>Índice!$G$51*'Datos Vida'!Y143</f>
        <v>93.028970237800607</v>
      </c>
      <c r="Z38" s="46">
        <f>Índice!$G$51*'Datos Vida'!Z143</f>
        <v>857.14816045707494</v>
      </c>
      <c r="AA38" s="46">
        <f>Índice!$G$51*'Datos Vida'!AA143</f>
        <v>206.29892307365949</v>
      </c>
      <c r="AB38" s="46">
        <f>Índice!$G$51*'Datos Vida'!AB143</f>
        <v>123.78819270122541</v>
      </c>
      <c r="AC38" s="46">
        <f>Índice!$G$51*'Datos Vida'!AC143</f>
        <v>0</v>
      </c>
      <c r="AD38" s="46">
        <f>Índice!$G$51*'Datos Vida'!AD143</f>
        <v>6285.0902624079872</v>
      </c>
      <c r="AE38" s="46">
        <f>Índice!$G$51*'Datos Vida'!AE143</f>
        <v>1196.8254361092058</v>
      </c>
      <c r="AF38" s="46">
        <f>Índice!$G$51*'Datos Vida'!AF143</f>
        <v>895.1994399700186</v>
      </c>
      <c r="AG38" s="46">
        <f>Índice!$G$51*'Datos Vida'!AG143</f>
        <v>2950.0127279541225</v>
      </c>
      <c r="AH38" s="46">
        <f>Índice!$G$51*'Datos Vida'!AH143</f>
        <v>0</v>
      </c>
      <c r="AI38" s="46">
        <f>Índice!$G$51*'Datos Vida'!AI143</f>
        <v>0</v>
      </c>
      <c r="AJ38" s="46">
        <f>Índice!$G$51*'Datos Vida'!AJ143</f>
        <v>0</v>
      </c>
      <c r="AK38" s="46">
        <f>Índice!$G$51*'Datos Vida'!AK143</f>
        <v>0</v>
      </c>
      <c r="AL38" s="46">
        <f>Índice!$G$51*'Datos Vida'!AL143</f>
        <v>0</v>
      </c>
      <c r="AM38" s="46">
        <f>Índice!$G$51*'Datos Vida'!AM143</f>
        <v>0</v>
      </c>
      <c r="AN38" s="46">
        <f>Índice!$G$51*'Datos Vida'!AN143</f>
        <v>0</v>
      </c>
      <c r="AO38" s="46">
        <f>Índice!$G$51*'Datos Vida'!AO143</f>
        <v>0</v>
      </c>
      <c r="AP38" s="46">
        <f>Índice!$G$51*'Datos Vida'!AP143</f>
        <v>0</v>
      </c>
      <c r="AQ38" s="46">
        <f>Índice!$G$51*'Datos Vida'!AQ143</f>
        <v>142216.94444248025</v>
      </c>
    </row>
    <row r="39" spans="2:43">
      <c r="B39" s="66" t="str">
        <f>'Datos Generales'!B144</f>
        <v>5.31.18.00  Deterioro De Seguros</v>
      </c>
      <c r="C39" s="46">
        <f>Índice!$G$51*'Datos Vida'!C144</f>
        <v>2904.2716428253229</v>
      </c>
      <c r="D39" s="46">
        <f>Índice!$G$51*'Datos Vida'!D144</f>
        <v>-1742.1829148429158</v>
      </c>
      <c r="E39" s="46">
        <f>Índice!$G$51*'Datos Vida'!E144</f>
        <v>0</v>
      </c>
      <c r="F39" s="46">
        <f>Índice!$G$51*'Datos Vida'!F144</f>
        <v>4789.8650129754415</v>
      </c>
      <c r="G39" s="46">
        <f>Índice!$G$51*'Datos Vida'!G144</f>
        <v>-9968.6839295437021</v>
      </c>
      <c r="H39" s="46">
        <f>Índice!$G$51*'Datos Vida'!H144</f>
        <v>4819.6077668804492</v>
      </c>
      <c r="I39" s="46">
        <f>Índice!$G$51*'Datos Vida'!I144</f>
        <v>29284.635945156657</v>
      </c>
      <c r="J39" s="46">
        <f>Índice!$G$51*'Datos Vida'!J144</f>
        <v>13770.320532311325</v>
      </c>
      <c r="K39" s="46">
        <f>Índice!$G$51*'Datos Vida'!K144</f>
        <v>0</v>
      </c>
      <c r="L39" s="46">
        <f>Índice!$G$51*'Datos Vida'!L144</f>
        <v>-21.78778257825924</v>
      </c>
      <c r="M39" s="46">
        <f>Índice!$G$51*'Datos Vida'!M144</f>
        <v>-3137.9710226911138</v>
      </c>
      <c r="N39" s="46">
        <f>Índice!$G$51*'Datos Vida'!N144</f>
        <v>0</v>
      </c>
      <c r="O39" s="46">
        <f>Índice!$G$51*'Datos Vida'!O144</f>
        <v>46133.000049497598</v>
      </c>
      <c r="P39" s="46">
        <f>Índice!$G$51*'Datos Vida'!P144</f>
        <v>-13131.801500484369</v>
      </c>
      <c r="Q39" s="46">
        <f>Índice!$G$51*'Datos Vida'!Q144</f>
        <v>9264.2270242750365</v>
      </c>
      <c r="R39" s="46">
        <f>Índice!$G$51*'Datos Vida'!R144</f>
        <v>0</v>
      </c>
      <c r="S39" s="46">
        <f>Índice!$G$51*'Datos Vida'!S144</f>
        <v>4059.0683137582109</v>
      </c>
      <c r="T39" s="46">
        <f>Índice!$G$51*'Datos Vida'!T144</f>
        <v>0</v>
      </c>
      <c r="U39" s="46">
        <f>Índice!$G$51*'Datos Vida'!U144</f>
        <v>12.772148407945071</v>
      </c>
      <c r="V39" s="46">
        <f>Índice!$G$51*'Datos Vida'!V144</f>
        <v>0</v>
      </c>
      <c r="W39" s="46">
        <f>Índice!$G$51*'Datos Vida'!W144</f>
        <v>491.35206228212218</v>
      </c>
      <c r="X39" s="46">
        <f>Índice!$G$51*'Datos Vida'!X144</f>
        <v>338245.82275616773</v>
      </c>
      <c r="Y39" s="46">
        <f>Índice!$G$51*'Datos Vida'!Y144</f>
        <v>1410.195444806641</v>
      </c>
      <c r="Z39" s="46">
        <f>Índice!$G$51*'Datos Vida'!Z144</f>
        <v>803.93824113816186</v>
      </c>
      <c r="AA39" s="46">
        <f>Índice!$G$51*'Datos Vida'!AA144</f>
        <v>-5136.6575685364969</v>
      </c>
      <c r="AB39" s="46">
        <f>Índice!$G$51*'Datos Vida'!AB144</f>
        <v>-161.44172364783165</v>
      </c>
      <c r="AC39" s="46">
        <f>Índice!$G$51*'Datos Vida'!AC144</f>
        <v>0</v>
      </c>
      <c r="AD39" s="46">
        <f>Índice!$G$51*'Datos Vida'!AD144</f>
        <v>0</v>
      </c>
      <c r="AE39" s="46">
        <f>Índice!$G$51*'Datos Vida'!AE144</f>
        <v>1769.2298173538582</v>
      </c>
      <c r="AF39" s="46">
        <f>Índice!$G$51*'Datos Vida'!AF144</f>
        <v>-3836.505893749867</v>
      </c>
      <c r="AG39" s="46">
        <f>Índice!$G$51*'Datos Vida'!AG144</f>
        <v>0</v>
      </c>
      <c r="AH39" s="46">
        <f>Índice!$G$51*'Datos Vida'!AH144</f>
        <v>0</v>
      </c>
      <c r="AI39" s="46">
        <f>Índice!$G$51*'Datos Vida'!AI144</f>
        <v>0</v>
      </c>
      <c r="AJ39" s="46">
        <f>Índice!$G$51*'Datos Vida'!AJ144</f>
        <v>0</v>
      </c>
      <c r="AK39" s="46">
        <f>Índice!$G$51*'Datos Vida'!AK144</f>
        <v>0</v>
      </c>
      <c r="AL39" s="46">
        <f>Índice!$G$51*'Datos Vida'!AL144</f>
        <v>0</v>
      </c>
      <c r="AM39" s="46">
        <f>Índice!$G$51*'Datos Vida'!AM144</f>
        <v>0</v>
      </c>
      <c r="AN39" s="46">
        <f>Índice!$G$51*'Datos Vida'!AN144</f>
        <v>0</v>
      </c>
      <c r="AO39" s="46">
        <f>Índice!$G$51*'Datos Vida'!AO144</f>
        <v>0</v>
      </c>
      <c r="AP39" s="46">
        <f>Índice!$G$51*'Datos Vida'!AP144</f>
        <v>0</v>
      </c>
      <c r="AQ39" s="46">
        <f>Índice!$G$51*'Datos Vida'!AQ144</f>
        <v>420621.27442176198</v>
      </c>
    </row>
    <row r="40" spans="2:43">
      <c r="B40" s="65" t="str">
        <f>'Datos Generales'!B145</f>
        <v xml:space="preserve">5.31.20.00  Costos De Administración </v>
      </c>
      <c r="C40" s="43">
        <f>Índice!$G$51*'Datos Vida'!C145</f>
        <v>239852.63857560049</v>
      </c>
      <c r="D40" s="43">
        <f>Índice!$G$51*'Datos Vida'!D145</f>
        <v>1144266.586999102</v>
      </c>
      <c r="E40" s="43">
        <f>Índice!$G$51*'Datos Vida'!E145</f>
        <v>187376.65375015026</v>
      </c>
      <c r="F40" s="43">
        <f>Índice!$G$51*'Datos Vida'!F145</f>
        <v>557255.55256998609</v>
      </c>
      <c r="G40" s="43">
        <f>Índice!$G$51*'Datos Vida'!G145</f>
        <v>583689.12679163634</v>
      </c>
      <c r="H40" s="43">
        <f>Índice!$G$51*'Datos Vida'!H145</f>
        <v>126992.32256878397</v>
      </c>
      <c r="I40" s="43">
        <f>Índice!$G$51*'Datos Vida'!I145</f>
        <v>1331629.0101894343</v>
      </c>
      <c r="J40" s="43">
        <f>Índice!$G$51*'Datos Vida'!J145</f>
        <v>440370.86076325295</v>
      </c>
      <c r="K40" s="43">
        <f>Índice!$G$51*'Datos Vida'!K145</f>
        <v>32145.950742817542</v>
      </c>
      <c r="L40" s="43">
        <f>Índice!$G$51*'Datos Vida'!L145</f>
        <v>17396.638405894457</v>
      </c>
      <c r="M40" s="43">
        <f>Índice!$G$51*'Datos Vida'!M145</f>
        <v>727895.30020294013</v>
      </c>
      <c r="N40" s="43">
        <f>Índice!$G$51*'Datos Vida'!N145</f>
        <v>111502.97692704761</v>
      </c>
      <c r="O40" s="43">
        <f>Índice!$G$51*'Datos Vida'!O145</f>
        <v>508871.2072464485</v>
      </c>
      <c r="P40" s="43">
        <f>Índice!$G$51*'Datos Vida'!P145</f>
        <v>316536.13147976605</v>
      </c>
      <c r="Q40" s="43">
        <f>Índice!$G$51*'Datos Vida'!Q145</f>
        <v>328491.39272102446</v>
      </c>
      <c r="R40" s="43">
        <f>Índice!$G$51*'Datos Vida'!R145</f>
        <v>7805.0201172385996</v>
      </c>
      <c r="S40" s="43">
        <f>Índice!$G$51*'Datos Vida'!S145</f>
        <v>69984.213801344915</v>
      </c>
      <c r="T40" s="43">
        <f>Índice!$G$51*'Datos Vida'!T145</f>
        <v>57491.991995531069</v>
      </c>
      <c r="U40" s="43">
        <f>Índice!$G$51*'Datos Vida'!U145</f>
        <v>83592.960027152963</v>
      </c>
      <c r="V40" s="43">
        <f>Índice!$G$51*'Datos Vida'!V145</f>
        <v>0</v>
      </c>
      <c r="W40" s="43">
        <f>Índice!$G$51*'Datos Vida'!W145</f>
        <v>19255.494233529673</v>
      </c>
      <c r="X40" s="43">
        <f>Índice!$G$51*'Datos Vida'!X145</f>
        <v>1282039.9286527459</v>
      </c>
      <c r="Y40" s="43">
        <f>Índice!$G$51*'Datos Vida'!Y145</f>
        <v>183137.75889012238</v>
      </c>
      <c r="Z40" s="43">
        <f>Índice!$G$51*'Datos Vida'!Z145</f>
        <v>472828.82315921964</v>
      </c>
      <c r="AA40" s="43">
        <f>Índice!$G$51*'Datos Vida'!AA145</f>
        <v>199981.12904024153</v>
      </c>
      <c r="AB40" s="43">
        <f>Índice!$G$51*'Datos Vida'!AB145</f>
        <v>216734.47543151298</v>
      </c>
      <c r="AC40" s="43">
        <f>Índice!$G$51*'Datos Vida'!AC145</f>
        <v>74597.390062296254</v>
      </c>
      <c r="AD40" s="43">
        <f>Índice!$G$51*'Datos Vida'!AD145</f>
        <v>26027.340352564326</v>
      </c>
      <c r="AE40" s="43">
        <f>Índice!$G$51*'Datos Vida'!AE145</f>
        <v>390371.30270610447</v>
      </c>
      <c r="AF40" s="43">
        <f>Índice!$G$51*'Datos Vida'!AF145</f>
        <v>419747.28823866328</v>
      </c>
      <c r="AG40" s="43">
        <f>Índice!$G$51*'Datos Vida'!AG145</f>
        <v>739723.90062296262</v>
      </c>
      <c r="AH40" s="43">
        <f>Índice!$G$51*'Datos Vida'!AH145</f>
        <v>0</v>
      </c>
      <c r="AI40" s="43">
        <f>Índice!$G$51*'Datos Vida'!AI145</f>
        <v>0</v>
      </c>
      <c r="AJ40" s="43">
        <f>Índice!$G$51*'Datos Vida'!AJ145</f>
        <v>0</v>
      </c>
      <c r="AK40" s="43">
        <f>Índice!$G$51*'Datos Vida'!AK145</f>
        <v>0</v>
      </c>
      <c r="AL40" s="43">
        <f>Índice!$G$51*'Datos Vida'!AL145</f>
        <v>0</v>
      </c>
      <c r="AM40" s="43">
        <f>Índice!$G$51*'Datos Vida'!AM145</f>
        <v>0</v>
      </c>
      <c r="AN40" s="43">
        <f>Índice!$G$51*'Datos Vida'!AN145</f>
        <v>0</v>
      </c>
      <c r="AO40" s="43">
        <f>Índice!$G$51*'Datos Vida'!AO145</f>
        <v>0</v>
      </c>
      <c r="AP40" s="43">
        <f>Índice!$G$51*'Datos Vida'!AP145</f>
        <v>0</v>
      </c>
      <c r="AQ40" s="43">
        <f>Índice!$G$51*'Datos Vida'!AQ145</f>
        <v>10897591.367265116</v>
      </c>
    </row>
    <row r="41" spans="2:43">
      <c r="B41" s="66" t="str">
        <f>'Datos Generales'!B146</f>
        <v>5.31.21.00  Remuneraciones</v>
      </c>
      <c r="C41" s="46">
        <f>Índice!$G$51*'Datos Vida'!C146</f>
        <v>2428.0340260640214</v>
      </c>
      <c r="D41" s="46">
        <f>Índice!$G$51*'Datos Vida'!D146</f>
        <v>29242.607179980339</v>
      </c>
      <c r="E41" s="46">
        <f>Índice!$G$51*'Datos Vida'!E146</f>
        <v>19322.492769814948</v>
      </c>
      <c r="F41" s="46">
        <f>Índice!$G$51*'Datos Vida'!F146</f>
        <v>104660.55253463064</v>
      </c>
      <c r="G41" s="46">
        <f>Índice!$G$51*'Datos Vida'!G146</f>
        <v>273708.77557081339</v>
      </c>
      <c r="H41" s="46">
        <f>Índice!$G$51*'Datos Vida'!H146</f>
        <v>61173.552725549947</v>
      </c>
      <c r="I41" s="46">
        <f>Índice!$G$51*'Datos Vida'!I146</f>
        <v>81658.531971913646</v>
      </c>
      <c r="J41" s="46">
        <f>Índice!$G$51*'Datos Vida'!J146</f>
        <v>185958.45913973171</v>
      </c>
      <c r="K41" s="46">
        <f>Índice!$G$51*'Datos Vida'!K146</f>
        <v>17315.055755510144</v>
      </c>
      <c r="L41" s="46">
        <f>Índice!$G$51*'Datos Vida'!L146</f>
        <v>4165.7091238217799</v>
      </c>
      <c r="M41" s="46">
        <f>Índice!$G$51*'Datos Vida'!M146</f>
        <v>392031.24005628581</v>
      </c>
      <c r="N41" s="46">
        <f>Índice!$G$51*'Datos Vida'!N146</f>
        <v>26944.018215116565</v>
      </c>
      <c r="O41" s="46">
        <f>Índice!$G$51*'Datos Vida'!O146</f>
        <v>166317.10460256963</v>
      </c>
      <c r="P41" s="46">
        <f>Índice!$G$51*'Datos Vida'!P146</f>
        <v>145128.19878235905</v>
      </c>
      <c r="Q41" s="46">
        <f>Índice!$G$51*'Datos Vida'!Q146</f>
        <v>111401.94879119791</v>
      </c>
      <c r="R41" s="46">
        <f>Índice!$G$51*'Datos Vida'!R146</f>
        <v>5980.3264720232492</v>
      </c>
      <c r="S41" s="46">
        <f>Índice!$G$51*'Datos Vida'!S146</f>
        <v>18404.444884423105</v>
      </c>
      <c r="T41" s="46">
        <f>Índice!$G$51*'Datos Vida'!T146</f>
        <v>39538.72656819001</v>
      </c>
      <c r="U41" s="46">
        <f>Índice!$G$51*'Datos Vida'!U146</f>
        <v>58470.232497295307</v>
      </c>
      <c r="V41" s="46">
        <f>Índice!$G$51*'Datos Vida'!V146</f>
        <v>0</v>
      </c>
      <c r="W41" s="46">
        <f>Índice!$G$51*'Datos Vida'!W146</f>
        <v>9543.1371578478447</v>
      </c>
      <c r="X41" s="46">
        <f>Índice!$G$51*'Datos Vida'!X146</f>
        <v>372930.07226649503</v>
      </c>
      <c r="Y41" s="46">
        <f>Índice!$G$51*'Datos Vida'!Y146</f>
        <v>127791.39943855579</v>
      </c>
      <c r="Z41" s="46">
        <f>Índice!$G$51*'Datos Vida'!Z146</f>
        <v>81082.592047857106</v>
      </c>
      <c r="AA41" s="46">
        <f>Índice!$G$51*'Datos Vida'!AA146</f>
        <v>95086.877125745115</v>
      </c>
      <c r="AB41" s="46">
        <f>Índice!$G$51*'Datos Vida'!AB146</f>
        <v>56773.967444721784</v>
      </c>
      <c r="AC41" s="46">
        <f>Índice!$G$51*'Datos Vida'!AC146</f>
        <v>8566.2666789232153</v>
      </c>
      <c r="AD41" s="46">
        <f>Índice!$G$51*'Datos Vida'!AD146</f>
        <v>4228.2882315921961</v>
      </c>
      <c r="AE41" s="46">
        <f>Índice!$G$51*'Datos Vida'!AE146</f>
        <v>130423.61106200634</v>
      </c>
      <c r="AF41" s="46">
        <f>Índice!$G$51*'Datos Vida'!AF146</f>
        <v>133468.46472588935</v>
      </c>
      <c r="AG41" s="46">
        <f>Índice!$G$51*'Datos Vida'!AG146</f>
        <v>35982.986967989193</v>
      </c>
      <c r="AH41" s="46">
        <f>Índice!$G$51*'Datos Vida'!AH146</f>
        <v>0</v>
      </c>
      <c r="AI41" s="46">
        <f>Índice!$G$51*'Datos Vida'!AI146</f>
        <v>0</v>
      </c>
      <c r="AJ41" s="46">
        <f>Índice!$G$51*'Datos Vida'!AJ146</f>
        <v>0</v>
      </c>
      <c r="AK41" s="46">
        <f>Índice!$G$51*'Datos Vida'!AK146</f>
        <v>0</v>
      </c>
      <c r="AL41" s="46">
        <f>Índice!$G$51*'Datos Vida'!AL146</f>
        <v>0</v>
      </c>
      <c r="AM41" s="46">
        <f>Índice!$G$51*'Datos Vida'!AM146</f>
        <v>0</v>
      </c>
      <c r="AN41" s="46">
        <f>Índice!$G$51*'Datos Vida'!AN146</f>
        <v>0</v>
      </c>
      <c r="AO41" s="46">
        <f>Índice!$G$51*'Datos Vida'!AO146</f>
        <v>0</v>
      </c>
      <c r="AP41" s="46">
        <f>Índice!$G$51*'Datos Vida'!AP146</f>
        <v>0</v>
      </c>
      <c r="AQ41" s="46">
        <f>Índice!$G$51*'Datos Vida'!AQ146</f>
        <v>2799727.6748149144</v>
      </c>
    </row>
    <row r="42" spans="2:43">
      <c r="B42" s="66" t="str">
        <f>'Datos Generales'!B147</f>
        <v xml:space="preserve">5.31.22.00  Otros </v>
      </c>
      <c r="C42" s="46">
        <f>Índice!$G$51*'Datos Vida'!C147</f>
        <v>237424.60454953648</v>
      </c>
      <c r="D42" s="46">
        <f>Índice!$G$51*'Datos Vida'!D147</f>
        <v>1115023.9798191215</v>
      </c>
      <c r="E42" s="46">
        <f>Índice!$G$51*'Datos Vida'!E147</f>
        <v>168054.16098033529</v>
      </c>
      <c r="F42" s="46">
        <f>Índice!$G$51*'Datos Vida'!F147</f>
        <v>452595.00003535539</v>
      </c>
      <c r="G42" s="46">
        <f>Índice!$G$51*'Datos Vida'!G147</f>
        <v>309980.35122082289</v>
      </c>
      <c r="H42" s="46">
        <f>Índice!$G$51*'Datos Vida'!H147</f>
        <v>65818.769843234026</v>
      </c>
      <c r="I42" s="46">
        <f>Índice!$G$51*'Datos Vida'!I147</f>
        <v>1249970.4782175208</v>
      </c>
      <c r="J42" s="46">
        <f>Índice!$G$51*'Datos Vida'!J147</f>
        <v>254412.40162352123</v>
      </c>
      <c r="K42" s="46">
        <f>Índice!$G$51*'Datos Vida'!K147</f>
        <v>14830.8949873074</v>
      </c>
      <c r="L42" s="46">
        <f>Índice!$G$51*'Datos Vida'!L147</f>
        <v>13230.929282072677</v>
      </c>
      <c r="M42" s="46">
        <f>Índice!$G$51*'Datos Vida'!M147</f>
        <v>335864.06014665432</v>
      </c>
      <c r="N42" s="46">
        <f>Índice!$G$51*'Datos Vida'!N147</f>
        <v>84558.958711931045</v>
      </c>
      <c r="O42" s="46">
        <f>Índice!$G$51*'Datos Vida'!O147</f>
        <v>342554.1026438789</v>
      </c>
      <c r="P42" s="46">
        <f>Índice!$G$51*'Datos Vida'!P147</f>
        <v>171407.93269740703</v>
      </c>
      <c r="Q42" s="46">
        <f>Índice!$G$51*'Datos Vida'!Q147</f>
        <v>217089.44392982655</v>
      </c>
      <c r="R42" s="46">
        <f>Índice!$G$51*'Datos Vida'!R147</f>
        <v>1824.6936452153498</v>
      </c>
      <c r="S42" s="46">
        <f>Índice!$G$51*'Datos Vida'!S147</f>
        <v>51579.768916921814</v>
      </c>
      <c r="T42" s="46">
        <f>Índice!$G$51*'Datos Vida'!T147</f>
        <v>17953.265427341059</v>
      </c>
      <c r="U42" s="46">
        <f>Índice!$G$51*'Datos Vida'!U147</f>
        <v>25122.727529857657</v>
      </c>
      <c r="V42" s="46">
        <f>Índice!$G$51*'Datos Vida'!V147</f>
        <v>0</v>
      </c>
      <c r="W42" s="46">
        <f>Índice!$G$51*'Datos Vida'!W147</f>
        <v>9712.3570756818281</v>
      </c>
      <c r="X42" s="46">
        <f>Índice!$G$51*'Datos Vida'!X147</f>
        <v>909109.85638625093</v>
      </c>
      <c r="Y42" s="46">
        <f>Índice!$G$51*'Datos Vida'!Y147</f>
        <v>55346.359451566597</v>
      </c>
      <c r="Z42" s="46">
        <f>Índice!$G$51*'Datos Vida'!Z147</f>
        <v>391746.27530564764</v>
      </c>
      <c r="AA42" s="46">
        <f>Índice!$G$51*'Datos Vida'!AA147</f>
        <v>104894.20772021129</v>
      </c>
      <c r="AB42" s="46">
        <f>Índice!$G$51*'Datos Vida'!AB147</f>
        <v>159960.5079867912</v>
      </c>
      <c r="AC42" s="46">
        <f>Índice!$G$51*'Datos Vida'!AC147</f>
        <v>66031.123383373051</v>
      </c>
      <c r="AD42" s="46">
        <f>Índice!$G$51*'Datos Vida'!AD147</f>
        <v>21799.05212097213</v>
      </c>
      <c r="AE42" s="46">
        <f>Índice!$G$51*'Datos Vida'!AE147</f>
        <v>259947.69164409811</v>
      </c>
      <c r="AF42" s="46">
        <f>Índice!$G$51*'Datos Vida'!AF147</f>
        <v>286278.8235127739</v>
      </c>
      <c r="AG42" s="46">
        <f>Índice!$G$51*'Datos Vida'!AG147</f>
        <v>703740.91365497338</v>
      </c>
      <c r="AH42" s="46">
        <f>Índice!$G$51*'Datos Vida'!AH147</f>
        <v>0</v>
      </c>
      <c r="AI42" s="46">
        <f>Índice!$G$51*'Datos Vida'!AI147</f>
        <v>0</v>
      </c>
      <c r="AJ42" s="46">
        <f>Índice!$G$51*'Datos Vida'!AJ147</f>
        <v>0</v>
      </c>
      <c r="AK42" s="46">
        <f>Índice!$G$51*'Datos Vida'!AK147</f>
        <v>0</v>
      </c>
      <c r="AL42" s="46">
        <f>Índice!$G$51*'Datos Vida'!AL147</f>
        <v>0</v>
      </c>
      <c r="AM42" s="46">
        <f>Índice!$G$51*'Datos Vida'!AM147</f>
        <v>0</v>
      </c>
      <c r="AN42" s="46">
        <f>Índice!$G$51*'Datos Vida'!AN147</f>
        <v>0</v>
      </c>
      <c r="AO42" s="46">
        <f>Índice!$G$51*'Datos Vida'!AO147</f>
        <v>0</v>
      </c>
      <c r="AP42" s="46">
        <f>Índice!$G$51*'Datos Vida'!AP147</f>
        <v>0</v>
      </c>
      <c r="AQ42" s="46">
        <f>Índice!$G$51*'Datos Vida'!AQ147</f>
        <v>8097863.6924502011</v>
      </c>
    </row>
    <row r="43" spans="2:43">
      <c r="B43" s="65" t="str">
        <f>'Datos Generales'!B148</f>
        <v>5.31.30.00  Resultado De Inversiones</v>
      </c>
      <c r="C43" s="43">
        <f>Índice!$G$51*'Datos Vida'!C148</f>
        <v>6380.1079754774746</v>
      </c>
      <c r="D43" s="43">
        <f>Índice!$G$51*'Datos Vida'!D148</f>
        <v>78188.087342049621</v>
      </c>
      <c r="E43" s="43">
        <f>Índice!$G$51*'Datos Vida'!E148</f>
        <v>269238.83298802865</v>
      </c>
      <c r="F43" s="43">
        <f>Índice!$G$51*'Datos Vida'!F148</f>
        <v>127636.76363482085</v>
      </c>
      <c r="G43" s="43">
        <f>Índice!$G$51*'Datos Vida'!G148</f>
        <v>2402035.5887739444</v>
      </c>
      <c r="H43" s="43">
        <f>Índice!$G$51*'Datos Vida'!H148</f>
        <v>89615.624624348566</v>
      </c>
      <c r="I43" s="43">
        <f>Índice!$G$51*'Datos Vida'!I148</f>
        <v>100652.13087165271</v>
      </c>
      <c r="J43" s="43">
        <f>Índice!$G$51*'Datos Vida'!J148</f>
        <v>1145272.5815119394</v>
      </c>
      <c r="K43" s="43">
        <f>Índice!$G$51*'Datos Vida'!K148</f>
        <v>1778.0244800984294</v>
      </c>
      <c r="L43" s="43">
        <f>Índice!$G$51*'Datos Vida'!L148</f>
        <v>485572.99658466561</v>
      </c>
      <c r="M43" s="43">
        <f>Índice!$G$51*'Datos Vida'!M148</f>
        <v>3846993.0208384893</v>
      </c>
      <c r="N43" s="43">
        <f>Índice!$G$51*'Datos Vida'!N148</f>
        <v>2144762.4468784691</v>
      </c>
      <c r="O43" s="43">
        <f>Índice!$G$51*'Datos Vida'!O148</f>
        <v>1928761.0662490011</v>
      </c>
      <c r="P43" s="43">
        <f>Índice!$G$51*'Datos Vida'!P148</f>
        <v>964074.81915698515</v>
      </c>
      <c r="Q43" s="43">
        <f>Índice!$G$51*'Datos Vida'!Q148</f>
        <v>1470213.1401984147</v>
      </c>
      <c r="R43" s="43">
        <f>Índice!$G$51*'Datos Vida'!R148</f>
        <v>6341.5705588278961</v>
      </c>
      <c r="S43" s="43">
        <f>Índice!$G$51*'Datos Vida'!S148</f>
        <v>15580.651034853381</v>
      </c>
      <c r="T43" s="43">
        <f>Índice!$G$51*'Datos Vida'!T148</f>
        <v>145954.67610892298</v>
      </c>
      <c r="U43" s="43">
        <f>Índice!$G$51*'Datos Vida'!U148</f>
        <v>216596.05893042756</v>
      </c>
      <c r="V43" s="43">
        <f>Índice!$G$51*'Datos Vida'!V148</f>
        <v>841.19402351843075</v>
      </c>
      <c r="W43" s="43">
        <f>Índice!$G$51*'Datos Vida'!W148</f>
        <v>24643.661478846847</v>
      </c>
      <c r="X43" s="43">
        <f>Índice!$G$51*'Datos Vida'!X148</f>
        <v>3055718.1217782362</v>
      </c>
      <c r="Y43" s="43">
        <f>Índice!$G$51*'Datos Vida'!Y148</f>
        <v>180342.69132589924</v>
      </c>
      <c r="Z43" s="43">
        <f>Índice!$G$51*'Datos Vida'!Z148</f>
        <v>576425.35408461257</v>
      </c>
      <c r="AA43" s="43">
        <f>Índice!$G$51*'Datos Vida'!AA148</f>
        <v>1511546.6850750595</v>
      </c>
      <c r="AB43" s="43">
        <f>Índice!$G$51*'Datos Vida'!AB148</f>
        <v>2077057.8626936593</v>
      </c>
      <c r="AC43" s="43">
        <f>Índice!$G$51*'Datos Vida'!AC148</f>
        <v>894977.45207571716</v>
      </c>
      <c r="AD43" s="43">
        <f>Índice!$G$51*'Datos Vida'!AD148</f>
        <v>22727.750829084787</v>
      </c>
      <c r="AE43" s="43">
        <f>Índice!$G$51*'Datos Vida'!AE148</f>
        <v>1148311.2037816166</v>
      </c>
      <c r="AF43" s="43">
        <f>Índice!$G$51*'Datos Vida'!AF148</f>
        <v>563753.65928681032</v>
      </c>
      <c r="AG43" s="43">
        <f>Índice!$G$51*'Datos Vida'!AG148</f>
        <v>289703.30608608341</v>
      </c>
      <c r="AH43" s="43">
        <f>Índice!$G$51*'Datos Vida'!AH148</f>
        <v>0</v>
      </c>
      <c r="AI43" s="43">
        <f>Índice!$G$51*'Datos Vida'!AI148</f>
        <v>0</v>
      </c>
      <c r="AJ43" s="43">
        <f>Índice!$G$51*'Datos Vida'!AJ148</f>
        <v>0</v>
      </c>
      <c r="AK43" s="43">
        <f>Índice!$G$51*'Datos Vida'!AK148</f>
        <v>0</v>
      </c>
      <c r="AL43" s="43">
        <f>Índice!$G$51*'Datos Vida'!AL148</f>
        <v>0</v>
      </c>
      <c r="AM43" s="43">
        <f>Índice!$G$51*'Datos Vida'!AM148</f>
        <v>0</v>
      </c>
      <c r="AN43" s="43">
        <f>Índice!$G$51*'Datos Vida'!AN148</f>
        <v>0</v>
      </c>
      <c r="AO43" s="43">
        <f>Índice!$G$51*'Datos Vida'!AO148</f>
        <v>0</v>
      </c>
      <c r="AP43" s="43">
        <f>Índice!$G$51*'Datos Vida'!AP148</f>
        <v>0</v>
      </c>
      <c r="AQ43" s="43">
        <f>Índice!$G$51*'Datos Vida'!AQ148</f>
        <v>25791697.131260563</v>
      </c>
    </row>
    <row r="44" spans="2:43">
      <c r="B44" s="66" t="str">
        <f>'Datos Generales'!B149</f>
        <v>5.31.31.00  Resultado Neto Inversiones Realizadas</v>
      </c>
      <c r="C44" s="46">
        <f>Índice!$G$51*'Datos Vida'!C149</f>
        <v>0</v>
      </c>
      <c r="D44" s="46">
        <f>Índice!$G$51*'Datos Vida'!D149</f>
        <v>18554.484482502598</v>
      </c>
      <c r="E44" s="46">
        <f>Índice!$G$51*'Datos Vida'!E149</f>
        <v>-14857.058004115372</v>
      </c>
      <c r="F44" s="46">
        <f>Índice!$G$51*'Datos Vida'!F149</f>
        <v>14748.472645505264</v>
      </c>
      <c r="G44" s="46">
        <f>Índice!$G$51*'Datos Vida'!G149</f>
        <v>387583.70397607144</v>
      </c>
      <c r="H44" s="46">
        <f>Índice!$G$51*'Datos Vida'!H149</f>
        <v>10419.333055203964</v>
      </c>
      <c r="I44" s="46">
        <f>Índice!$G$51*'Datos Vida'!I149</f>
        <v>8315.4641107049156</v>
      </c>
      <c r="J44" s="46">
        <f>Índice!$G$51*'Datos Vida'!J149</f>
        <v>29550.508764610629</v>
      </c>
      <c r="K44" s="46">
        <f>Índice!$G$51*'Datos Vida'!K149</f>
        <v>354.21719546601986</v>
      </c>
      <c r="L44" s="46">
        <f>Índice!$G$51*'Datos Vida'!L149</f>
        <v>844.99473204121023</v>
      </c>
      <c r="M44" s="46">
        <f>Índice!$G$51*'Datos Vida'!M149</f>
        <v>125126.92598694676</v>
      </c>
      <c r="N44" s="46">
        <f>Índice!$G$51*'Datos Vida'!N149</f>
        <v>346085.66797010344</v>
      </c>
      <c r="O44" s="46">
        <f>Índice!$G$51*'Datos Vida'!O149</f>
        <v>352193.98109191703</v>
      </c>
      <c r="P44" s="46">
        <f>Índice!$G$51*'Datos Vida'!P149</f>
        <v>94947.178990390385</v>
      </c>
      <c r="Q44" s="46">
        <f>Índice!$G$51*'Datos Vida'!Q149</f>
        <v>467041.93507329177</v>
      </c>
      <c r="R44" s="46">
        <f>Índice!$G$51*'Datos Vida'!R149</f>
        <v>6329.5939075526267</v>
      </c>
      <c r="S44" s="46">
        <f>Índice!$G$51*'Datos Vida'!S149</f>
        <v>0</v>
      </c>
      <c r="T44" s="46">
        <f>Índice!$G$51*'Datos Vida'!T149</f>
        <v>0</v>
      </c>
      <c r="U44" s="46">
        <f>Índice!$G$51*'Datos Vida'!U149</f>
        <v>196612.50804335988</v>
      </c>
      <c r="V44" s="46">
        <f>Índice!$G$51*'Datos Vida'!V149</f>
        <v>0</v>
      </c>
      <c r="W44" s="46">
        <f>Índice!$G$51*'Datos Vida'!W149</f>
        <v>-1137.8260654358262</v>
      </c>
      <c r="X44" s="46">
        <f>Índice!$G$51*'Datos Vida'!X149</f>
        <v>42249.029493498136</v>
      </c>
      <c r="Y44" s="46">
        <f>Índice!$G$51*'Datos Vida'!Y149</f>
        <v>13156.859660163624</v>
      </c>
      <c r="Z44" s="46">
        <f>Índice!$G$51*'Datos Vida'!Z149</f>
        <v>-1971.6838376195897</v>
      </c>
      <c r="AA44" s="46">
        <f>Índice!$G$51*'Datos Vida'!AA149</f>
        <v>80273.571463926855</v>
      </c>
      <c r="AB44" s="46">
        <f>Índice!$G$51*'Datos Vida'!AB149</f>
        <v>-57564.514817459924</v>
      </c>
      <c r="AC44" s="46">
        <f>Índice!$G$51*'Datos Vida'!AC149</f>
        <v>436448.087624893</v>
      </c>
      <c r="AD44" s="46">
        <f>Índice!$G$51*'Datos Vida'!AD149</f>
        <v>7002.363510369747</v>
      </c>
      <c r="AE44" s="46">
        <f>Índice!$G$51*'Datos Vida'!AE149</f>
        <v>-10870.158958004822</v>
      </c>
      <c r="AF44" s="46">
        <f>Índice!$G$51*'Datos Vida'!AF149</f>
        <v>-31396.990192404239</v>
      </c>
      <c r="AG44" s="46">
        <f>Índice!$G$51*'Datos Vida'!AG149</f>
        <v>49099.718217237889</v>
      </c>
      <c r="AH44" s="46">
        <f>Índice!$G$51*'Datos Vida'!AH149</f>
        <v>0</v>
      </c>
      <c r="AI44" s="46">
        <f>Índice!$G$51*'Datos Vida'!AI149</f>
        <v>0</v>
      </c>
      <c r="AJ44" s="46">
        <f>Índice!$G$51*'Datos Vida'!AJ149</f>
        <v>0</v>
      </c>
      <c r="AK44" s="46">
        <f>Índice!$G$51*'Datos Vida'!AK149</f>
        <v>0</v>
      </c>
      <c r="AL44" s="46">
        <f>Índice!$G$51*'Datos Vida'!AL149</f>
        <v>0</v>
      </c>
      <c r="AM44" s="46">
        <f>Índice!$G$51*'Datos Vida'!AM149</f>
        <v>0</v>
      </c>
      <c r="AN44" s="46">
        <f>Índice!$G$51*'Datos Vida'!AN149</f>
        <v>0</v>
      </c>
      <c r="AO44" s="46">
        <f>Índice!$G$51*'Datos Vida'!AO149</f>
        <v>0</v>
      </c>
      <c r="AP44" s="46">
        <f>Índice!$G$51*'Datos Vida'!AP149</f>
        <v>0</v>
      </c>
      <c r="AQ44" s="46">
        <f>Índice!$G$51*'Datos Vida'!AQ149</f>
        <v>2569140.3681207174</v>
      </c>
    </row>
    <row r="45" spans="2:43">
      <c r="B45" s="67" t="str">
        <f>'Datos Generales'!B150</f>
        <v>5.31.31.10  Inversiones Inmobiliarias Realizadas</v>
      </c>
      <c r="C45" s="46">
        <f>Índice!$G$51*'Datos Vida'!C150</f>
        <v>0</v>
      </c>
      <c r="D45" s="46">
        <f>Índice!$G$51*'Datos Vida'!D150</f>
        <v>1800.4751769539178</v>
      </c>
      <c r="E45" s="46">
        <f>Índice!$G$51*'Datos Vida'!E150</f>
        <v>0</v>
      </c>
      <c r="F45" s="46">
        <f>Índice!$G$51*'Datos Vida'!F150</f>
        <v>0</v>
      </c>
      <c r="G45" s="46">
        <f>Índice!$G$51*'Datos Vida'!G150</f>
        <v>9366.4042115385964</v>
      </c>
      <c r="H45" s="46">
        <f>Índice!$G$51*'Datos Vida'!H150</f>
        <v>0</v>
      </c>
      <c r="I45" s="46">
        <f>Índice!$G$51*'Datos Vida'!I150</f>
        <v>0</v>
      </c>
      <c r="J45" s="46">
        <f>Índice!$G$51*'Datos Vida'!J150</f>
        <v>0</v>
      </c>
      <c r="K45" s="46">
        <f>Índice!$G$51*'Datos Vida'!K150</f>
        <v>0</v>
      </c>
      <c r="L45" s="46">
        <f>Índice!$G$51*'Datos Vida'!L150</f>
        <v>0</v>
      </c>
      <c r="M45" s="46">
        <f>Índice!$G$51*'Datos Vida'!M150</f>
        <v>66221.335586652611</v>
      </c>
      <c r="N45" s="46">
        <f>Índice!$G$51*'Datos Vida'!N150</f>
        <v>184133.89807737182</v>
      </c>
      <c r="O45" s="46">
        <f>Índice!$G$51*'Datos Vida'!O150</f>
        <v>285606.84940708947</v>
      </c>
      <c r="P45" s="46">
        <f>Índice!$G$51*'Datos Vida'!P150</f>
        <v>0</v>
      </c>
      <c r="Q45" s="46">
        <f>Índice!$G$51*'Datos Vida'!Q150</f>
        <v>7475.3749443152001</v>
      </c>
      <c r="R45" s="46">
        <f>Índice!$G$51*'Datos Vida'!R150</f>
        <v>143.14528959631173</v>
      </c>
      <c r="S45" s="46">
        <f>Índice!$G$51*'Datos Vida'!S150</f>
        <v>0</v>
      </c>
      <c r="T45" s="46">
        <f>Índice!$G$51*'Datos Vida'!T150</f>
        <v>0</v>
      </c>
      <c r="U45" s="46">
        <f>Índice!$G$51*'Datos Vida'!U150</f>
        <v>0</v>
      </c>
      <c r="V45" s="46">
        <f>Índice!$G$51*'Datos Vida'!V150</f>
        <v>0</v>
      </c>
      <c r="W45" s="46">
        <f>Índice!$G$51*'Datos Vida'!W150</f>
        <v>2619.6162521831975</v>
      </c>
      <c r="X45" s="46">
        <f>Índice!$G$51*'Datos Vida'!X150</f>
        <v>12644.957255287403</v>
      </c>
      <c r="Y45" s="46">
        <f>Índice!$G$51*'Datos Vida'!Y150</f>
        <v>0</v>
      </c>
      <c r="Z45" s="46">
        <f>Índice!$G$51*'Datos Vida'!Z150</f>
        <v>-10908.740568939549</v>
      </c>
      <c r="AA45" s="46">
        <f>Índice!$G$51*'Datos Vida'!AA150</f>
        <v>11730.268135566854</v>
      </c>
      <c r="AB45" s="46">
        <f>Índice!$G$51*'Datos Vida'!AB150</f>
        <v>-1186.7933333804738</v>
      </c>
      <c r="AC45" s="46">
        <f>Índice!$G$51*'Datos Vida'!AC150</f>
        <v>422087.06627728551</v>
      </c>
      <c r="AD45" s="46">
        <f>Índice!$G$51*'Datos Vida'!AD150</f>
        <v>0</v>
      </c>
      <c r="AE45" s="46">
        <f>Índice!$G$51*'Datos Vida'!AE150</f>
        <v>727.21696212019424</v>
      </c>
      <c r="AF45" s="46">
        <f>Índice!$G$51*'Datos Vida'!AF150</f>
        <v>0</v>
      </c>
      <c r="AG45" s="46">
        <f>Índice!$G$51*'Datos Vida'!AG150</f>
        <v>0</v>
      </c>
      <c r="AH45" s="46">
        <f>Índice!$G$51*'Datos Vida'!AH150</f>
        <v>0</v>
      </c>
      <c r="AI45" s="46">
        <f>Índice!$G$51*'Datos Vida'!AI150</f>
        <v>0</v>
      </c>
      <c r="AJ45" s="46">
        <f>Índice!$G$51*'Datos Vida'!AJ150</f>
        <v>0</v>
      </c>
      <c r="AK45" s="46">
        <f>Índice!$G$51*'Datos Vida'!AK150</f>
        <v>0</v>
      </c>
      <c r="AL45" s="46">
        <f>Índice!$G$51*'Datos Vida'!AL150</f>
        <v>0</v>
      </c>
      <c r="AM45" s="46">
        <f>Índice!$G$51*'Datos Vida'!AM150</f>
        <v>0</v>
      </c>
      <c r="AN45" s="46">
        <f>Índice!$G$51*'Datos Vida'!AN150</f>
        <v>0</v>
      </c>
      <c r="AO45" s="46">
        <f>Índice!$G$51*'Datos Vida'!AO150</f>
        <v>0</v>
      </c>
      <c r="AP45" s="46">
        <f>Índice!$G$51*'Datos Vida'!AP150</f>
        <v>0</v>
      </c>
      <c r="AQ45" s="46">
        <f>Índice!$G$51*'Datos Vida'!AQ150</f>
        <v>992461.07367364108</v>
      </c>
    </row>
    <row r="46" spans="2:43">
      <c r="B46" s="67" t="str">
        <f>'Datos Generales'!B151</f>
        <v>5.31.31.20  Inversiones Financieras Realizadas</v>
      </c>
      <c r="C46" s="46">
        <f>Índice!$G$51*'Datos Vida'!C151</f>
        <v>0</v>
      </c>
      <c r="D46" s="46">
        <f>Índice!$G$51*'Datos Vida'!D151</f>
        <v>16754.00930554868</v>
      </c>
      <c r="E46" s="46">
        <f>Índice!$G$51*'Datos Vida'!E151</f>
        <v>-14857.058004115372</v>
      </c>
      <c r="F46" s="46">
        <f>Índice!$G$51*'Datos Vida'!F151</f>
        <v>14748.472645505264</v>
      </c>
      <c r="G46" s="46">
        <f>Índice!$G$51*'Datos Vida'!G151</f>
        <v>378217.29976453283</v>
      </c>
      <c r="H46" s="46">
        <f>Índice!$G$51*'Datos Vida'!H151</f>
        <v>10419.333055203964</v>
      </c>
      <c r="I46" s="46">
        <f>Índice!$G$51*'Datos Vida'!I151</f>
        <v>8315.4641107049156</v>
      </c>
      <c r="J46" s="46">
        <f>Índice!$G$51*'Datos Vida'!J151</f>
        <v>29550.508764610629</v>
      </c>
      <c r="K46" s="46">
        <f>Índice!$G$51*'Datos Vida'!K151</f>
        <v>354.21719546601986</v>
      </c>
      <c r="L46" s="46">
        <f>Índice!$G$51*'Datos Vida'!L151</f>
        <v>844.99473204121023</v>
      </c>
      <c r="M46" s="46">
        <f>Índice!$G$51*'Datos Vida'!M151</f>
        <v>58905.590400294153</v>
      </c>
      <c r="N46" s="46">
        <f>Índice!$G$51*'Datos Vida'!N151</f>
        <v>161951.76989273162</v>
      </c>
      <c r="O46" s="46">
        <f>Índice!$G$51*'Datos Vida'!O151</f>
        <v>66587.131684827575</v>
      </c>
      <c r="P46" s="46">
        <f>Índice!$G$51*'Datos Vida'!P151</f>
        <v>94947.178990390385</v>
      </c>
      <c r="Q46" s="46">
        <f>Índice!$G$51*'Datos Vida'!Q151</f>
        <v>459566.56012897659</v>
      </c>
      <c r="R46" s="46">
        <f>Índice!$G$51*'Datos Vida'!R151</f>
        <v>6186.4486179563146</v>
      </c>
      <c r="S46" s="46">
        <f>Índice!$G$51*'Datos Vida'!S151</f>
        <v>0</v>
      </c>
      <c r="T46" s="46">
        <f>Índice!$G$51*'Datos Vida'!T151</f>
        <v>0</v>
      </c>
      <c r="U46" s="46">
        <f>Índice!$G$51*'Datos Vida'!U151</f>
        <v>196612.50804335988</v>
      </c>
      <c r="V46" s="46">
        <f>Índice!$G$51*'Datos Vida'!V151</f>
        <v>0</v>
      </c>
      <c r="W46" s="46">
        <f>Índice!$G$51*'Datos Vida'!W151</f>
        <v>-3757.4423176190239</v>
      </c>
      <c r="X46" s="46">
        <f>Índice!$G$51*'Datos Vida'!X151</f>
        <v>29604.072238210731</v>
      </c>
      <c r="Y46" s="46">
        <f>Índice!$G$51*'Datos Vida'!Y151</f>
        <v>13156.859660163624</v>
      </c>
      <c r="Z46" s="46">
        <f>Índice!$G$51*'Datos Vida'!Z151</f>
        <v>8937.056731319959</v>
      </c>
      <c r="AA46" s="46">
        <f>Índice!$G$51*'Datos Vida'!AA151</f>
        <v>68543.347522645156</v>
      </c>
      <c r="AB46" s="46">
        <f>Índice!$G$51*'Datos Vida'!AB151</f>
        <v>-56377.721484079448</v>
      </c>
      <c r="AC46" s="46">
        <f>Índice!$G$51*'Datos Vida'!AC151</f>
        <v>14361.021347607497</v>
      </c>
      <c r="AD46" s="46">
        <f>Índice!$G$51*'Datos Vida'!AD151</f>
        <v>7002.363510369747</v>
      </c>
      <c r="AE46" s="46">
        <f>Índice!$G$51*'Datos Vida'!AE151</f>
        <v>-11597.375920125016</v>
      </c>
      <c r="AF46" s="46">
        <f>Índice!$G$51*'Datos Vida'!AF151</f>
        <v>-31396.990192404239</v>
      </c>
      <c r="AG46" s="46">
        <f>Índice!$G$51*'Datos Vida'!AG151</f>
        <v>49099.718217237889</v>
      </c>
      <c r="AH46" s="46">
        <f>Índice!$G$51*'Datos Vida'!AH151</f>
        <v>0</v>
      </c>
      <c r="AI46" s="46">
        <f>Índice!$G$51*'Datos Vida'!AI151</f>
        <v>0</v>
      </c>
      <c r="AJ46" s="46">
        <f>Índice!$G$51*'Datos Vida'!AJ151</f>
        <v>0</v>
      </c>
      <c r="AK46" s="46">
        <f>Índice!$G$51*'Datos Vida'!AK151</f>
        <v>0</v>
      </c>
      <c r="AL46" s="46">
        <f>Índice!$G$51*'Datos Vida'!AL151</f>
        <v>0</v>
      </c>
      <c r="AM46" s="46">
        <f>Índice!$G$51*'Datos Vida'!AM151</f>
        <v>0</v>
      </c>
      <c r="AN46" s="46">
        <f>Índice!$G$51*'Datos Vida'!AN151</f>
        <v>0</v>
      </c>
      <c r="AO46" s="46">
        <f>Índice!$G$51*'Datos Vida'!AO151</f>
        <v>0</v>
      </c>
      <c r="AP46" s="46">
        <f>Índice!$G$51*'Datos Vida'!AP151</f>
        <v>0</v>
      </c>
      <c r="AQ46" s="46">
        <f>Índice!$G$51*'Datos Vida'!AQ151</f>
        <v>1576679.3386413616</v>
      </c>
    </row>
    <row r="47" spans="2:43">
      <c r="B47" s="66" t="str">
        <f>'Datos Generales'!B152</f>
        <v>5.31.32.00  Resultado Neto Inversiones No Realizadas</v>
      </c>
      <c r="C47" s="46">
        <f>Índice!$G$51*'Datos Vida'!C152</f>
        <v>0</v>
      </c>
      <c r="D47" s="46">
        <f>Índice!$G$51*'Datos Vida'!D152</f>
        <v>1119.6622142397521</v>
      </c>
      <c r="E47" s="46">
        <f>Índice!$G$51*'Datos Vida'!E152</f>
        <v>0</v>
      </c>
      <c r="F47" s="46">
        <f>Índice!$G$51*'Datos Vida'!F152</f>
        <v>0</v>
      </c>
      <c r="G47" s="46">
        <f>Índice!$G$51*'Datos Vida'!G152</f>
        <v>53186.363764928828</v>
      </c>
      <c r="H47" s="46">
        <f>Índice!$G$51*'Datos Vida'!H152</f>
        <v>10809.877953062132</v>
      </c>
      <c r="I47" s="46">
        <f>Índice!$G$51*'Datos Vida'!I152</f>
        <v>-8683.3815345670009</v>
      </c>
      <c r="J47" s="46">
        <f>Índice!$G$51*'Datos Vida'!J152</f>
        <v>-3325.0896260102813</v>
      </c>
      <c r="K47" s="46">
        <f>Índice!$G$51*'Datos Vida'!K152</f>
        <v>2528.3550533513408</v>
      </c>
      <c r="L47" s="46">
        <f>Índice!$G$51*'Datos Vida'!L152</f>
        <v>43393.617284561697</v>
      </c>
      <c r="M47" s="46">
        <f>Índice!$G$51*'Datos Vida'!M152</f>
        <v>423955.77743050887</v>
      </c>
      <c r="N47" s="46">
        <f>Índice!$G$51*'Datos Vida'!N152</f>
        <v>-20722.877083318603</v>
      </c>
      <c r="O47" s="46">
        <f>Índice!$G$51*'Datos Vida'!O152</f>
        <v>-140375.50116319358</v>
      </c>
      <c r="P47" s="46">
        <f>Índice!$G$51*'Datos Vida'!P152</f>
        <v>115410.90078559761</v>
      </c>
      <c r="Q47" s="46">
        <f>Índice!$G$51*'Datos Vida'!Q152</f>
        <v>-62056.642931389251</v>
      </c>
      <c r="R47" s="46">
        <f>Índice!$G$51*'Datos Vida'!R152</f>
        <v>11.976651275270292</v>
      </c>
      <c r="S47" s="46">
        <f>Índice!$G$51*'Datos Vida'!S152</f>
        <v>0</v>
      </c>
      <c r="T47" s="46">
        <f>Índice!$G$51*'Datos Vida'!T152</f>
        <v>6346.6087073348372</v>
      </c>
      <c r="U47" s="46">
        <f>Índice!$G$51*'Datos Vida'!U152</f>
        <v>6627.3308065987367</v>
      </c>
      <c r="V47" s="46">
        <f>Índice!$G$51*'Datos Vida'!V152</f>
        <v>0</v>
      </c>
      <c r="W47" s="46">
        <f>Índice!$G$51*'Datos Vida'!W152</f>
        <v>792.27094985893177</v>
      </c>
      <c r="X47" s="46">
        <f>Índice!$G$51*'Datos Vida'!X152</f>
        <v>-45527.008011540012</v>
      </c>
      <c r="Y47" s="46">
        <f>Índice!$G$51*'Datos Vida'!Y152</f>
        <v>15895.137567970809</v>
      </c>
      <c r="Z47" s="46">
        <f>Índice!$G$51*'Datos Vida'!Z152</f>
        <v>8302.4709908712284</v>
      </c>
      <c r="AA47" s="46">
        <f>Índice!$G$51*'Datos Vida'!AA152</f>
        <v>397153.44609357871</v>
      </c>
      <c r="AB47" s="46">
        <f>Índice!$G$51*'Datos Vida'!AB152</f>
        <v>-7204.7733363503294</v>
      </c>
      <c r="AC47" s="46">
        <f>Índice!$G$51*'Datos Vida'!AC152</f>
        <v>89398.763267124392</v>
      </c>
      <c r="AD47" s="46">
        <f>Índice!$G$51*'Datos Vida'!AD152</f>
        <v>-2900.3383514470975</v>
      </c>
      <c r="AE47" s="46">
        <f>Índice!$G$51*'Datos Vida'!AE152</f>
        <v>-25755.236138904405</v>
      </c>
      <c r="AF47" s="46">
        <f>Índice!$G$51*'Datos Vida'!AF152</f>
        <v>2008.7628428592641</v>
      </c>
      <c r="AG47" s="46">
        <f>Índice!$G$51*'Datos Vida'!AG152</f>
        <v>53636.261587741566</v>
      </c>
      <c r="AH47" s="46">
        <f>Índice!$G$51*'Datos Vida'!AH152</f>
        <v>0</v>
      </c>
      <c r="AI47" s="46">
        <f>Índice!$G$51*'Datos Vida'!AI152</f>
        <v>0</v>
      </c>
      <c r="AJ47" s="46">
        <f>Índice!$G$51*'Datos Vida'!AJ152</f>
        <v>0</v>
      </c>
      <c r="AK47" s="46">
        <f>Índice!$G$51*'Datos Vida'!AK152</f>
        <v>0</v>
      </c>
      <c r="AL47" s="46">
        <f>Índice!$G$51*'Datos Vida'!AL152</f>
        <v>0</v>
      </c>
      <c r="AM47" s="46">
        <f>Índice!$G$51*'Datos Vida'!AM152</f>
        <v>0</v>
      </c>
      <c r="AN47" s="46">
        <f>Índice!$G$51*'Datos Vida'!AN152</f>
        <v>0</v>
      </c>
      <c r="AO47" s="46">
        <f>Índice!$G$51*'Datos Vida'!AO152</f>
        <v>0</v>
      </c>
      <c r="AP47" s="46">
        <f>Índice!$G$51*'Datos Vida'!AP152</f>
        <v>0</v>
      </c>
      <c r="AQ47" s="46">
        <f>Índice!$G$51*'Datos Vida'!AQ152</f>
        <v>914026.73577474349</v>
      </c>
    </row>
    <row r="48" spans="2:43">
      <c r="B48" s="67" t="str">
        <f>'Datos Generales'!B153</f>
        <v>5.31.32.10  Inversiones Inmobiliarias No Realizadas</v>
      </c>
      <c r="C48" s="46">
        <f>Índice!$G$51*'Datos Vida'!C153</f>
        <v>0</v>
      </c>
      <c r="D48" s="46">
        <f>Índice!$G$51*'Datos Vida'!D153</f>
        <v>0</v>
      </c>
      <c r="E48" s="46">
        <f>Índice!$G$51*'Datos Vida'!E153</f>
        <v>0</v>
      </c>
      <c r="F48" s="46">
        <f>Índice!$G$51*'Datos Vida'!F153</f>
        <v>0</v>
      </c>
      <c r="G48" s="46">
        <f>Índice!$G$51*'Datos Vida'!G153</f>
        <v>9459.1238217803566</v>
      </c>
      <c r="H48" s="46">
        <f>Índice!$G$51*'Datos Vida'!H153</f>
        <v>0</v>
      </c>
      <c r="I48" s="46">
        <f>Índice!$G$51*'Datos Vida'!I153</f>
        <v>0</v>
      </c>
      <c r="J48" s="46">
        <f>Índice!$G$51*'Datos Vida'!J153</f>
        <v>0</v>
      </c>
      <c r="K48" s="46">
        <f>Índice!$G$51*'Datos Vida'!K153</f>
        <v>0</v>
      </c>
      <c r="L48" s="46">
        <f>Índice!$G$51*'Datos Vida'!L153</f>
        <v>0</v>
      </c>
      <c r="M48" s="46">
        <f>Índice!$G$51*'Datos Vida'!M153</f>
        <v>73083.8683788122</v>
      </c>
      <c r="N48" s="46">
        <f>Índice!$G$51*'Datos Vida'!N153</f>
        <v>-374.90012091556417</v>
      </c>
      <c r="O48" s="46">
        <f>Índice!$G$51*'Datos Vida'!O153</f>
        <v>-322.22053301843431</v>
      </c>
      <c r="P48" s="46">
        <f>Índice!$G$51*'Datos Vida'!P153</f>
        <v>8514.0290338775703</v>
      </c>
      <c r="Q48" s="46">
        <f>Índice!$G$51*'Datos Vida'!Q153</f>
        <v>-5077.9233635740093</v>
      </c>
      <c r="R48" s="46">
        <f>Índice!$G$51*'Datos Vida'!R153</f>
        <v>11.976651275270292</v>
      </c>
      <c r="S48" s="46">
        <f>Índice!$G$51*'Datos Vida'!S153</f>
        <v>0</v>
      </c>
      <c r="T48" s="46">
        <f>Índice!$G$51*'Datos Vida'!T153</f>
        <v>0</v>
      </c>
      <c r="U48" s="46">
        <f>Índice!$G$51*'Datos Vida'!U153</f>
        <v>83.969141782337843</v>
      </c>
      <c r="V48" s="46">
        <f>Índice!$G$51*'Datos Vida'!V153</f>
        <v>0</v>
      </c>
      <c r="W48" s="46">
        <f>Índice!$G$51*'Datos Vida'!W153</f>
        <v>0</v>
      </c>
      <c r="X48" s="46">
        <f>Índice!$G$51*'Datos Vida'!X153</f>
        <v>0</v>
      </c>
      <c r="Y48" s="46">
        <f>Índice!$G$51*'Datos Vida'!Y153</f>
        <v>0</v>
      </c>
      <c r="Z48" s="46">
        <f>Índice!$G$51*'Datos Vida'!Z153</f>
        <v>0</v>
      </c>
      <c r="AA48" s="46">
        <f>Índice!$G$51*'Datos Vida'!AA153</f>
        <v>0</v>
      </c>
      <c r="AB48" s="46">
        <f>Índice!$G$51*'Datos Vida'!AB153</f>
        <v>-13057.776072860466</v>
      </c>
      <c r="AC48" s="46">
        <f>Índice!$G$51*'Datos Vida'!AC153</f>
        <v>0</v>
      </c>
      <c r="AD48" s="46">
        <f>Índice!$G$51*'Datos Vida'!AD153</f>
        <v>0</v>
      </c>
      <c r="AE48" s="46">
        <f>Índice!$G$51*'Datos Vida'!AE153</f>
        <v>-874.20715452443415</v>
      </c>
      <c r="AF48" s="46">
        <f>Índice!$G$51*'Datos Vida'!AF153</f>
        <v>2008.7628428592641</v>
      </c>
      <c r="AG48" s="46">
        <f>Índice!$G$51*'Datos Vida'!AG153</f>
        <v>0</v>
      </c>
      <c r="AH48" s="46">
        <f>Índice!$G$51*'Datos Vida'!AH153</f>
        <v>0</v>
      </c>
      <c r="AI48" s="46">
        <f>Índice!$G$51*'Datos Vida'!AI153</f>
        <v>0</v>
      </c>
      <c r="AJ48" s="46">
        <f>Índice!$G$51*'Datos Vida'!AJ153</f>
        <v>0</v>
      </c>
      <c r="AK48" s="46">
        <f>Índice!$G$51*'Datos Vida'!AK153</f>
        <v>0</v>
      </c>
      <c r="AL48" s="46">
        <f>Índice!$G$51*'Datos Vida'!AL153</f>
        <v>0</v>
      </c>
      <c r="AM48" s="46">
        <f>Índice!$G$51*'Datos Vida'!AM153</f>
        <v>0</v>
      </c>
      <c r="AN48" s="46">
        <f>Índice!$G$51*'Datos Vida'!AN153</f>
        <v>0</v>
      </c>
      <c r="AO48" s="46">
        <f>Índice!$G$51*'Datos Vida'!AO153</f>
        <v>0</v>
      </c>
      <c r="AP48" s="46">
        <f>Índice!$G$51*'Datos Vida'!AP153</f>
        <v>0</v>
      </c>
      <c r="AQ48" s="46">
        <f>Índice!$G$51*'Datos Vida'!AQ153</f>
        <v>73454.702625494087</v>
      </c>
    </row>
    <row r="49" spans="2:43">
      <c r="B49" s="67" t="str">
        <f>'Datos Generales'!B154</f>
        <v>5.31.32.20  Inversiones Financieras No Realizadas</v>
      </c>
      <c r="C49" s="46">
        <f>Índice!$G$51*'Datos Vida'!C154</f>
        <v>0</v>
      </c>
      <c r="D49" s="46">
        <f>Índice!$G$51*'Datos Vida'!D154</f>
        <v>1119.6622142397521</v>
      </c>
      <c r="E49" s="46">
        <f>Índice!$G$51*'Datos Vida'!E154</f>
        <v>0</v>
      </c>
      <c r="F49" s="46">
        <f>Índice!$G$51*'Datos Vida'!F154</f>
        <v>0</v>
      </c>
      <c r="G49" s="46">
        <f>Índice!$G$51*'Datos Vida'!G154</f>
        <v>43727.239943148466</v>
      </c>
      <c r="H49" s="46">
        <f>Índice!$G$51*'Datos Vida'!H154</f>
        <v>10809.877953062132</v>
      </c>
      <c r="I49" s="46">
        <f>Índice!$G$51*'Datos Vida'!I154</f>
        <v>-8683.3815345670009</v>
      </c>
      <c r="J49" s="46">
        <f>Índice!$G$51*'Datos Vida'!J154</f>
        <v>-3325.0896260102813</v>
      </c>
      <c r="K49" s="46">
        <f>Índice!$G$51*'Datos Vida'!K154</f>
        <v>2528.3550533513408</v>
      </c>
      <c r="L49" s="46">
        <f>Índice!$G$51*'Datos Vida'!L154</f>
        <v>43393.617284561697</v>
      </c>
      <c r="M49" s="46">
        <f>Índice!$G$51*'Datos Vida'!M154</f>
        <v>350871.90905169671</v>
      </c>
      <c r="N49" s="46">
        <f>Índice!$G$51*'Datos Vida'!N154</f>
        <v>-20347.976962403038</v>
      </c>
      <c r="O49" s="46">
        <f>Índice!$G$51*'Datos Vida'!O154</f>
        <v>-140053.28063017514</v>
      </c>
      <c r="P49" s="46">
        <f>Índice!$G$51*'Datos Vida'!P154</f>
        <v>106896.87175172004</v>
      </c>
      <c r="Q49" s="46">
        <f>Índice!$G$51*'Datos Vida'!Q154</f>
        <v>-56978.719567815242</v>
      </c>
      <c r="R49" s="46">
        <f>Índice!$G$51*'Datos Vida'!R154</f>
        <v>0</v>
      </c>
      <c r="S49" s="46">
        <f>Índice!$G$51*'Datos Vida'!S154</f>
        <v>0</v>
      </c>
      <c r="T49" s="46">
        <f>Índice!$G$51*'Datos Vida'!T154</f>
        <v>6346.6087073348372</v>
      </c>
      <c r="U49" s="46">
        <f>Índice!$G$51*'Datos Vida'!U154</f>
        <v>6543.3616648163988</v>
      </c>
      <c r="V49" s="46">
        <f>Índice!$G$51*'Datos Vida'!V154</f>
        <v>0</v>
      </c>
      <c r="W49" s="46">
        <f>Índice!$G$51*'Datos Vida'!W154</f>
        <v>792.27094985893177</v>
      </c>
      <c r="X49" s="46">
        <f>Índice!$G$51*'Datos Vida'!X154</f>
        <v>-45527.008011540012</v>
      </c>
      <c r="Y49" s="46">
        <f>Índice!$G$51*'Datos Vida'!Y154</f>
        <v>15895.137567970809</v>
      </c>
      <c r="Z49" s="46">
        <f>Índice!$G$51*'Datos Vida'!Z154</f>
        <v>8302.4709908712284</v>
      </c>
      <c r="AA49" s="46">
        <f>Índice!$G$51*'Datos Vida'!AA154</f>
        <v>397153.44609357871</v>
      </c>
      <c r="AB49" s="46">
        <f>Índice!$G$51*'Datos Vida'!AB154</f>
        <v>5853.0027365101359</v>
      </c>
      <c r="AC49" s="46">
        <f>Índice!$G$51*'Datos Vida'!AC154</f>
        <v>89398.763267124392</v>
      </c>
      <c r="AD49" s="46">
        <f>Índice!$G$51*'Datos Vida'!AD154</f>
        <v>-2900.3383514470975</v>
      </c>
      <c r="AE49" s="46">
        <f>Índice!$G$51*'Datos Vida'!AE154</f>
        <v>-24881.028984379969</v>
      </c>
      <c r="AF49" s="46">
        <f>Índice!$G$51*'Datos Vida'!AF154</f>
        <v>0</v>
      </c>
      <c r="AG49" s="46">
        <f>Índice!$G$51*'Datos Vida'!AG154</f>
        <v>53636.261587741566</v>
      </c>
      <c r="AH49" s="46">
        <f>Índice!$G$51*'Datos Vida'!AH154</f>
        <v>0</v>
      </c>
      <c r="AI49" s="46">
        <f>Índice!$G$51*'Datos Vida'!AI154</f>
        <v>0</v>
      </c>
      <c r="AJ49" s="46">
        <f>Índice!$G$51*'Datos Vida'!AJ154</f>
        <v>0</v>
      </c>
      <c r="AK49" s="46">
        <f>Índice!$G$51*'Datos Vida'!AK154</f>
        <v>0</v>
      </c>
      <c r="AL49" s="46">
        <f>Índice!$G$51*'Datos Vida'!AL154</f>
        <v>0</v>
      </c>
      <c r="AM49" s="46">
        <f>Índice!$G$51*'Datos Vida'!AM154</f>
        <v>0</v>
      </c>
      <c r="AN49" s="46">
        <f>Índice!$G$51*'Datos Vida'!AN154</f>
        <v>0</v>
      </c>
      <c r="AO49" s="46">
        <f>Índice!$G$51*'Datos Vida'!AO154</f>
        <v>0</v>
      </c>
      <c r="AP49" s="46">
        <f>Índice!$G$51*'Datos Vida'!AP154</f>
        <v>0</v>
      </c>
      <c r="AQ49" s="46">
        <f>Índice!$G$51*'Datos Vida'!AQ154</f>
        <v>840572.03314924939</v>
      </c>
    </row>
    <row r="50" spans="2:43">
      <c r="B50" s="66" t="str">
        <f>'Datos Generales'!B155</f>
        <v>5.31.33.00  Resultado Neto Inversiones Devengadas</v>
      </c>
      <c r="C50" s="46">
        <f>Índice!$G$51*'Datos Vida'!C155</f>
        <v>6380.1079754774746</v>
      </c>
      <c r="D50" s="46">
        <f>Índice!$G$51*'Datos Vida'!D155</f>
        <v>58513.940645307273</v>
      </c>
      <c r="E50" s="46">
        <f>Índice!$G$51*'Datos Vida'!E155</f>
        <v>284095.89099214401</v>
      </c>
      <c r="F50" s="46">
        <f>Índice!$G$51*'Datos Vida'!F155</f>
        <v>99285.776157713495</v>
      </c>
      <c r="G50" s="46">
        <f>Índice!$G$51*'Datos Vida'!G155</f>
        <v>2046307.7000586898</v>
      </c>
      <c r="H50" s="46">
        <f>Índice!$G$51*'Datos Vida'!H155</f>
        <v>68386.413616082471</v>
      </c>
      <c r="I50" s="46">
        <f>Índice!$G$51*'Datos Vida'!I155</f>
        <v>101490.62904377708</v>
      </c>
      <c r="J50" s="46">
        <f>Índice!$G$51*'Datos Vida'!J155</f>
        <v>1174422.2923045375</v>
      </c>
      <c r="K50" s="46">
        <f>Índice!$G$51*'Datos Vida'!K155</f>
        <v>0</v>
      </c>
      <c r="L50" s="46">
        <f>Índice!$G$51*'Datos Vida'!L155</f>
        <v>441334.38456806273</v>
      </c>
      <c r="M50" s="46">
        <f>Índice!$G$51*'Datos Vida'!M155</f>
        <v>2776259.4487381647</v>
      </c>
      <c r="N50" s="46">
        <f>Índice!$G$51*'Datos Vida'!N155</f>
        <v>1819317.3220384524</v>
      </c>
      <c r="O50" s="46">
        <f>Índice!$G$51*'Datos Vida'!O155</f>
        <v>1645090.9871942638</v>
      </c>
      <c r="P50" s="46">
        <f>Índice!$G$51*'Datos Vida'!P155</f>
        <v>708367.74595003563</v>
      </c>
      <c r="Q50" s="46">
        <f>Índice!$G$51*'Datos Vida'!Q155</f>
        <v>926222.10456721415</v>
      </c>
      <c r="R50" s="46">
        <f>Índice!$G$51*'Datos Vida'!R155</f>
        <v>0</v>
      </c>
      <c r="S50" s="46">
        <f>Índice!$G$51*'Datos Vida'!S155</f>
        <v>16721.659088819906</v>
      </c>
      <c r="T50" s="46">
        <f>Índice!$G$51*'Datos Vida'!T155</f>
        <v>139608.06740158817</v>
      </c>
      <c r="U50" s="46">
        <f>Índice!$G$51*'Datos Vida'!U155</f>
        <v>17094.084329767149</v>
      </c>
      <c r="V50" s="46">
        <f>Índice!$G$51*'Datos Vida'!V155</f>
        <v>841.19402351843075</v>
      </c>
      <c r="W50" s="46">
        <f>Índice!$G$51*'Datos Vida'!W155</f>
        <v>26401.00303349573</v>
      </c>
      <c r="X50" s="46">
        <f>Índice!$G$51*'Datos Vida'!X155</f>
        <v>2774013.4509726278</v>
      </c>
      <c r="Y50" s="46">
        <f>Índice!$G$51*'Datos Vida'!Y155</f>
        <v>151915.07095834424</v>
      </c>
      <c r="Z50" s="46">
        <f>Índice!$G$51*'Datos Vida'!Z155</f>
        <v>596190.98295161256</v>
      </c>
      <c r="AA50" s="46">
        <f>Índice!$G$51*'Datos Vida'!AA155</f>
        <v>978567.62786290573</v>
      </c>
      <c r="AB50" s="46">
        <f>Índice!$G$51*'Datos Vida'!AB155</f>
        <v>2153460.8544699866</v>
      </c>
      <c r="AC50" s="46">
        <f>Índice!$G$51*'Datos Vida'!AC155</f>
        <v>376082.27384900401</v>
      </c>
      <c r="AD50" s="46">
        <f>Índice!$G$51*'Datos Vida'!AD155</f>
        <v>18625.725670162141</v>
      </c>
      <c r="AE50" s="46">
        <f>Índice!$G$51*'Datos Vida'!AE155</f>
        <v>1109416.2553651861</v>
      </c>
      <c r="AF50" s="46">
        <f>Índice!$G$51*'Datos Vida'!AF155</f>
        <v>290358.70733483712</v>
      </c>
      <c r="AG50" s="46">
        <f>Índice!$G$51*'Datos Vida'!AG155</f>
        <v>128929.09292113618</v>
      </c>
      <c r="AH50" s="46">
        <f>Índice!$G$51*'Datos Vida'!AH155</f>
        <v>0</v>
      </c>
      <c r="AI50" s="46">
        <f>Índice!$G$51*'Datos Vida'!AI155</f>
        <v>0</v>
      </c>
      <c r="AJ50" s="46">
        <f>Índice!$G$51*'Datos Vida'!AJ155</f>
        <v>0</v>
      </c>
      <c r="AK50" s="46">
        <f>Índice!$G$51*'Datos Vida'!AK155</f>
        <v>0</v>
      </c>
      <c r="AL50" s="46">
        <f>Índice!$G$51*'Datos Vida'!AL155</f>
        <v>0</v>
      </c>
      <c r="AM50" s="46">
        <f>Índice!$G$51*'Datos Vida'!AM155</f>
        <v>0</v>
      </c>
      <c r="AN50" s="46">
        <f>Índice!$G$51*'Datos Vida'!AN155</f>
        <v>0</v>
      </c>
      <c r="AO50" s="46">
        <f>Índice!$G$51*'Datos Vida'!AO155</f>
        <v>0</v>
      </c>
      <c r="AP50" s="46">
        <f>Índice!$G$51*'Datos Vida'!AP155</f>
        <v>0</v>
      </c>
      <c r="AQ50" s="46">
        <f>Índice!$G$51*'Datos Vida'!AQ155</f>
        <v>20933700.794082914</v>
      </c>
    </row>
    <row r="51" spans="2:43">
      <c r="B51" s="67" t="str">
        <f>'Datos Generales'!B156</f>
        <v>5.31.33.10  Inversiones Inmobiliarias Devengadas</v>
      </c>
      <c r="C51" s="46">
        <f>Índice!$G$51*'Datos Vida'!C156</f>
        <v>0</v>
      </c>
      <c r="D51" s="46">
        <f>Índice!$G$51*'Datos Vida'!D156</f>
        <v>0</v>
      </c>
      <c r="E51" s="46">
        <f>Índice!$G$51*'Datos Vida'!E156</f>
        <v>0</v>
      </c>
      <c r="F51" s="46">
        <f>Índice!$G$51*'Datos Vida'!F156</f>
        <v>18139.544339242402</v>
      </c>
      <c r="G51" s="46">
        <f>Índice!$G$51*'Datos Vida'!G156</f>
        <v>434490.8111242319</v>
      </c>
      <c r="H51" s="46">
        <f>Índice!$G$51*'Datos Vida'!H156</f>
        <v>0</v>
      </c>
      <c r="I51" s="46">
        <f>Índice!$G$51*'Datos Vida'!I156</f>
        <v>305.60348180256113</v>
      </c>
      <c r="J51" s="46">
        <f>Índice!$G$51*'Datos Vida'!J156</f>
        <v>185907.41474038508</v>
      </c>
      <c r="K51" s="46">
        <f>Índice!$G$51*'Datos Vida'!K156</f>
        <v>0</v>
      </c>
      <c r="L51" s="46">
        <f>Índice!$G$51*'Datos Vida'!L156</f>
        <v>39872.172449636193</v>
      </c>
      <c r="M51" s="46">
        <f>Índice!$G$51*'Datos Vida'!M156</f>
        <v>656646.73209777893</v>
      </c>
      <c r="N51" s="46">
        <f>Índice!$G$51*'Datos Vida'!N156</f>
        <v>13779.29197219649</v>
      </c>
      <c r="O51" s="46">
        <f>Índice!$G$51*'Datos Vida'!O156</f>
        <v>164425.27983821355</v>
      </c>
      <c r="P51" s="46">
        <f>Índice!$G$51*'Datos Vida'!P156</f>
        <v>123323.84334716908</v>
      </c>
      <c r="Q51" s="46">
        <f>Índice!$G$51*'Datos Vida'!Q156</f>
        <v>171162.78699768774</v>
      </c>
      <c r="R51" s="46">
        <f>Índice!$G$51*'Datos Vida'!R156</f>
        <v>0</v>
      </c>
      <c r="S51" s="46">
        <f>Índice!$G$51*'Datos Vida'!S156</f>
        <v>0</v>
      </c>
      <c r="T51" s="46">
        <f>Índice!$G$51*'Datos Vida'!T156</f>
        <v>11643.824113816194</v>
      </c>
      <c r="U51" s="46">
        <f>Índice!$G$51*'Datos Vida'!U156</f>
        <v>9269.1325899265303</v>
      </c>
      <c r="V51" s="46">
        <f>Índice!$G$51*'Datos Vida'!V156</f>
        <v>0</v>
      </c>
      <c r="W51" s="46">
        <f>Índice!$G$51*'Datos Vida'!W156</f>
        <v>0</v>
      </c>
      <c r="X51" s="46">
        <f>Índice!$G$51*'Datos Vida'!X156</f>
        <v>608679.49243747385</v>
      </c>
      <c r="Y51" s="46">
        <f>Índice!$G$51*'Datos Vida'!Y156</f>
        <v>2249.9752512003165</v>
      </c>
      <c r="Z51" s="46">
        <f>Índice!$G$51*'Datos Vida'!Z156</f>
        <v>87412.893063972107</v>
      </c>
      <c r="AA51" s="46">
        <f>Índice!$G$51*'Datos Vida'!AA156</f>
        <v>282277.91487827123</v>
      </c>
      <c r="AB51" s="46">
        <f>Índice!$G$51*'Datos Vida'!AB156</f>
        <v>365431.89307104319</v>
      </c>
      <c r="AC51" s="46">
        <f>Índice!$G$51*'Datos Vida'!AC156</f>
        <v>0</v>
      </c>
      <c r="AD51" s="46">
        <f>Índice!$G$51*'Datos Vida'!AD156</f>
        <v>0</v>
      </c>
      <c r="AE51" s="46">
        <f>Índice!$G$51*'Datos Vida'!AE156</f>
        <v>104192.53505490697</v>
      </c>
      <c r="AF51" s="46">
        <f>Índice!$G$51*'Datos Vida'!AF156</f>
        <v>196448.67982831402</v>
      </c>
      <c r="AG51" s="46">
        <f>Índice!$G$51*'Datos Vida'!AG156</f>
        <v>0</v>
      </c>
      <c r="AH51" s="46">
        <f>Índice!$G$51*'Datos Vida'!AH156</f>
        <v>0</v>
      </c>
      <c r="AI51" s="46">
        <f>Índice!$G$51*'Datos Vida'!AI156</f>
        <v>0</v>
      </c>
      <c r="AJ51" s="46">
        <f>Índice!$G$51*'Datos Vida'!AJ156</f>
        <v>0</v>
      </c>
      <c r="AK51" s="46">
        <f>Índice!$G$51*'Datos Vida'!AK156</f>
        <v>0</v>
      </c>
      <c r="AL51" s="46">
        <f>Índice!$G$51*'Datos Vida'!AL156</f>
        <v>0</v>
      </c>
      <c r="AM51" s="46">
        <f>Índice!$G$51*'Datos Vida'!AM156</f>
        <v>0</v>
      </c>
      <c r="AN51" s="46">
        <f>Índice!$G$51*'Datos Vida'!AN156</f>
        <v>0</v>
      </c>
      <c r="AO51" s="46">
        <f>Índice!$G$51*'Datos Vida'!AO156</f>
        <v>0</v>
      </c>
      <c r="AP51" s="46">
        <f>Índice!$G$51*'Datos Vida'!AP156</f>
        <v>0</v>
      </c>
      <c r="AQ51" s="46">
        <f>Índice!$G$51*'Datos Vida'!AQ156</f>
        <v>3475659.8206772683</v>
      </c>
    </row>
    <row r="52" spans="2:43">
      <c r="B52" s="67" t="str">
        <f>'Datos Generales'!B157</f>
        <v>5.31.33.20  Inversiones Financieras Devengadas</v>
      </c>
      <c r="C52" s="46">
        <f>Índice!$G$51*'Datos Vida'!C157</f>
        <v>6380.1079754774746</v>
      </c>
      <c r="D52" s="46">
        <f>Índice!$G$51*'Datos Vida'!D157</f>
        <v>59780.990800517604</v>
      </c>
      <c r="E52" s="46">
        <f>Índice!$G$51*'Datos Vida'!E157</f>
        <v>284140.39463728864</v>
      </c>
      <c r="F52" s="46">
        <f>Índice!$G$51*'Datos Vida'!F157</f>
        <v>90413.950191272859</v>
      </c>
      <c r="G52" s="46">
        <f>Índice!$G$51*'Datos Vida'!G157</f>
        <v>1701392.9596735986</v>
      </c>
      <c r="H52" s="46">
        <f>Índice!$G$51*'Datos Vida'!H157</f>
        <v>69533.034344262865</v>
      </c>
      <c r="I52" s="46">
        <f>Índice!$G$51*'Datos Vida'!I157</f>
        <v>102554.6064587296</v>
      </c>
      <c r="J52" s="46">
        <f>Índice!$G$51*'Datos Vida'!J157</f>
        <v>1016829.9792817191</v>
      </c>
      <c r="K52" s="46">
        <f>Índice!$G$51*'Datos Vida'!K157</f>
        <v>0</v>
      </c>
      <c r="L52" s="46">
        <f>Índice!$G$51*'Datos Vida'!L157</f>
        <v>402499.01004801266</v>
      </c>
      <c r="M52" s="46">
        <f>Índice!$G$51*'Datos Vida'!M157</f>
        <v>2222623.6290932745</v>
      </c>
      <c r="N52" s="46">
        <f>Índice!$G$51*'Datos Vida'!N157</f>
        <v>1813249.8886304013</v>
      </c>
      <c r="O52" s="46">
        <f>Índice!$G$51*'Datos Vida'!O157</f>
        <v>1509193.162613756</v>
      </c>
      <c r="P52" s="46">
        <f>Índice!$G$51*'Datos Vida'!P157</f>
        <v>638262.92594452028</v>
      </c>
      <c r="Q52" s="46">
        <f>Índice!$G$51*'Datos Vida'!Q157</f>
        <v>798318.14228438493</v>
      </c>
      <c r="R52" s="46">
        <f>Índice!$G$51*'Datos Vida'!R157</f>
        <v>0</v>
      </c>
      <c r="S52" s="46">
        <f>Índice!$G$51*'Datos Vida'!S157</f>
        <v>16721.659088819906</v>
      </c>
      <c r="T52" s="46">
        <f>Índice!$G$51*'Datos Vida'!T157</f>
        <v>154082.40289631666</v>
      </c>
      <c r="U52" s="46">
        <f>Índice!$G$51*'Datos Vida'!U157</f>
        <v>10758.082250867976</v>
      </c>
      <c r="V52" s="46">
        <f>Índice!$G$51*'Datos Vida'!V157</f>
        <v>841.19402351843075</v>
      </c>
      <c r="W52" s="46">
        <f>Índice!$G$51*'Datos Vida'!W157</f>
        <v>26972.21416904137</v>
      </c>
      <c r="X52" s="46">
        <f>Índice!$G$51*'Datos Vida'!X157</f>
        <v>2293124.8276422876</v>
      </c>
      <c r="Y52" s="46">
        <f>Índice!$G$51*'Datos Vida'!Y157</f>
        <v>154053.98597096611</v>
      </c>
      <c r="Z52" s="46">
        <f>Índice!$G$51*'Datos Vida'!Z157</f>
        <v>521901.84802822775</v>
      </c>
      <c r="AA52" s="46">
        <f>Índice!$G$51*'Datos Vida'!AA157</f>
        <v>705501.17203244206</v>
      </c>
      <c r="AB52" s="46">
        <f>Índice!$G$51*'Datos Vida'!AB157</f>
        <v>1826576.8078998167</v>
      </c>
      <c r="AC52" s="46">
        <f>Índice!$G$51*'Datos Vida'!AC157</f>
        <v>394124.06042949774</v>
      </c>
      <c r="AD52" s="46">
        <f>Índice!$G$51*'Datos Vida'!AD157</f>
        <v>18625.725670162141</v>
      </c>
      <c r="AE52" s="46">
        <f>Índice!$G$51*'Datos Vida'!AE157</f>
        <v>1031879.1940376606</v>
      </c>
      <c r="AF52" s="46">
        <f>Índice!$G$51*'Datos Vida'!AF157</f>
        <v>145616.81079896196</v>
      </c>
      <c r="AG52" s="46">
        <f>Índice!$G$51*'Datos Vida'!AG157</f>
        <v>132453.01263603001</v>
      </c>
      <c r="AH52" s="46">
        <f>Índice!$G$51*'Datos Vida'!AH157</f>
        <v>0</v>
      </c>
      <c r="AI52" s="46">
        <f>Índice!$G$51*'Datos Vida'!AI157</f>
        <v>0</v>
      </c>
      <c r="AJ52" s="46">
        <f>Índice!$G$51*'Datos Vida'!AJ157</f>
        <v>0</v>
      </c>
      <c r="AK52" s="46">
        <f>Índice!$G$51*'Datos Vida'!AK157</f>
        <v>0</v>
      </c>
      <c r="AL52" s="46">
        <f>Índice!$G$51*'Datos Vida'!AL157</f>
        <v>0</v>
      </c>
      <c r="AM52" s="46">
        <f>Índice!$G$51*'Datos Vida'!AM157</f>
        <v>0</v>
      </c>
      <c r="AN52" s="46">
        <f>Índice!$G$51*'Datos Vida'!AN157</f>
        <v>0</v>
      </c>
      <c r="AO52" s="46">
        <f>Índice!$G$51*'Datos Vida'!AO157</f>
        <v>0</v>
      </c>
      <c r="AP52" s="46">
        <f>Índice!$G$51*'Datos Vida'!AP157</f>
        <v>0</v>
      </c>
      <c r="AQ52" s="46">
        <f>Índice!$G$51*'Datos Vida'!AQ157</f>
        <v>18148405.779551834</v>
      </c>
    </row>
    <row r="53" spans="2:43">
      <c r="B53" s="67" t="str">
        <f>'Datos Generales'!B158</f>
        <v>5.31.33.30  Depreciación Inversiones</v>
      </c>
      <c r="C53" s="46">
        <f>Índice!$G$51*'Datos Vida'!C158</f>
        <v>0</v>
      </c>
      <c r="D53" s="46">
        <f>Índice!$G$51*'Datos Vida'!D158</f>
        <v>229.7660884875655</v>
      </c>
      <c r="E53" s="46">
        <f>Índice!$G$51*'Datos Vida'!E158</f>
        <v>0</v>
      </c>
      <c r="F53" s="46">
        <f>Índice!$G$51*'Datos Vida'!F158</f>
        <v>4957.7149079698202</v>
      </c>
      <c r="G53" s="46">
        <f>Índice!$G$51*'Datos Vida'!G158</f>
        <v>20696.979232221522</v>
      </c>
      <c r="H53" s="46">
        <f>Índice!$G$51*'Datos Vida'!H158</f>
        <v>0</v>
      </c>
      <c r="I53" s="46">
        <f>Índice!$G$51*'Datos Vida'!I158</f>
        <v>700.78877960133218</v>
      </c>
      <c r="J53" s="46">
        <f>Índice!$G$51*'Datos Vida'!J158</f>
        <v>9768.1744578245089</v>
      </c>
      <c r="K53" s="46">
        <f>Índice!$G$51*'Datos Vida'!K158</f>
        <v>0</v>
      </c>
      <c r="L53" s="46">
        <f>Índice!$G$51*'Datos Vida'!L158</f>
        <v>316.16591595307625</v>
      </c>
      <c r="M53" s="46">
        <f>Índice!$G$51*'Datos Vida'!M158</f>
        <v>57049.430424053004</v>
      </c>
      <c r="N53" s="46">
        <f>Índice!$G$51*'Datos Vida'!N158</f>
        <v>7711.8585641453528</v>
      </c>
      <c r="O53" s="46">
        <f>Índice!$G$51*'Datos Vida'!O158</f>
        <v>27162.647343746685</v>
      </c>
      <c r="P53" s="46">
        <f>Índice!$G$51*'Datos Vida'!P158</f>
        <v>15487.62206461558</v>
      </c>
      <c r="Q53" s="46">
        <f>Índice!$G$51*'Datos Vida'!Q158</f>
        <v>15725.652484425933</v>
      </c>
      <c r="R53" s="46">
        <f>Índice!$G$51*'Datos Vida'!R158</f>
        <v>0</v>
      </c>
      <c r="S53" s="46">
        <f>Índice!$G$51*'Datos Vida'!S158</f>
        <v>0</v>
      </c>
      <c r="T53" s="46">
        <f>Índice!$G$51*'Datos Vida'!T158</f>
        <v>26046.962615170305</v>
      </c>
      <c r="U53" s="46">
        <f>Índice!$G$51*'Datos Vida'!U158</f>
        <v>1899.912318538265</v>
      </c>
      <c r="V53" s="46">
        <f>Índice!$G$51*'Datos Vida'!V158</f>
        <v>0</v>
      </c>
      <c r="W53" s="46">
        <f>Índice!$G$51*'Datos Vida'!W158</f>
        <v>408.44358334335067</v>
      </c>
      <c r="X53" s="46">
        <f>Índice!$G$51*'Datos Vida'!X158</f>
        <v>29692.107254226739</v>
      </c>
      <c r="Y53" s="46">
        <f>Índice!$G$51*'Datos Vida'!Y158</f>
        <v>2413.1405519689438</v>
      </c>
      <c r="Z53" s="46">
        <f>Índice!$G$51*'Datos Vida'!Z158</f>
        <v>7116.2079889125371</v>
      </c>
      <c r="AA53" s="46">
        <f>Índice!$G$51*'Datos Vida'!AA158</f>
        <v>1500.4401750800801</v>
      </c>
      <c r="AB53" s="46">
        <f>Índice!$G$51*'Datos Vida'!AB158</f>
        <v>5876.0721533577043</v>
      </c>
      <c r="AC53" s="46">
        <f>Índice!$G$51*'Datos Vida'!AC158</f>
        <v>2303.1409762340809</v>
      </c>
      <c r="AD53" s="46">
        <f>Índice!$G$51*'Datos Vida'!AD158</f>
        <v>0</v>
      </c>
      <c r="AE53" s="46">
        <f>Índice!$G$51*'Datos Vida'!AE158</f>
        <v>8783.39320185828</v>
      </c>
      <c r="AF53" s="46">
        <f>Índice!$G$51*'Datos Vida'!AF158</f>
        <v>27472.847031204699</v>
      </c>
      <c r="AG53" s="46">
        <f>Índice!$G$51*'Datos Vida'!AG158</f>
        <v>0</v>
      </c>
      <c r="AH53" s="46">
        <f>Índice!$G$51*'Datos Vida'!AH158</f>
        <v>0</v>
      </c>
      <c r="AI53" s="46">
        <f>Índice!$G$51*'Datos Vida'!AI158</f>
        <v>0</v>
      </c>
      <c r="AJ53" s="46">
        <f>Índice!$G$51*'Datos Vida'!AJ158</f>
        <v>0</v>
      </c>
      <c r="AK53" s="46">
        <f>Índice!$G$51*'Datos Vida'!AK158</f>
        <v>0</v>
      </c>
      <c r="AL53" s="46">
        <f>Índice!$G$51*'Datos Vida'!AL158</f>
        <v>0</v>
      </c>
      <c r="AM53" s="46">
        <f>Índice!$G$51*'Datos Vida'!AM158</f>
        <v>0</v>
      </c>
      <c r="AN53" s="46">
        <f>Índice!$G$51*'Datos Vida'!AN158</f>
        <v>0</v>
      </c>
      <c r="AO53" s="46">
        <f>Índice!$G$51*'Datos Vida'!AO158</f>
        <v>0</v>
      </c>
      <c r="AP53" s="46">
        <f>Índice!$G$51*'Datos Vida'!AP158</f>
        <v>0</v>
      </c>
      <c r="AQ53" s="46">
        <f>Índice!$G$51*'Datos Vida'!AQ158</f>
        <v>273319.46811293939</v>
      </c>
    </row>
    <row r="54" spans="2:43">
      <c r="B54" s="67" t="str">
        <f>'Datos Generales'!B159</f>
        <v>5.31.33.40  Gastos De Gestión</v>
      </c>
      <c r="C54" s="46">
        <f>Índice!$G$51*'Datos Vida'!C159</f>
        <v>0</v>
      </c>
      <c r="D54" s="46">
        <f>Índice!$G$51*'Datos Vida'!D159</f>
        <v>1037.2840667227638</v>
      </c>
      <c r="E54" s="46">
        <f>Índice!$G$51*'Datos Vida'!E159</f>
        <v>44.503645144639052</v>
      </c>
      <c r="F54" s="46">
        <f>Índice!$G$51*'Datos Vida'!F159</f>
        <v>4310.0034648319552</v>
      </c>
      <c r="G54" s="46">
        <f>Índice!$G$51*'Datos Vida'!G159</f>
        <v>68879.091506919052</v>
      </c>
      <c r="H54" s="46">
        <f>Índice!$G$51*'Datos Vida'!H159</f>
        <v>1146.6207281803975</v>
      </c>
      <c r="I54" s="46">
        <f>Índice!$G$51*'Datos Vida'!I159</f>
        <v>668.79211715374663</v>
      </c>
      <c r="J54" s="46">
        <f>Índice!$G$51*'Datos Vida'!J159</f>
        <v>18546.927259742188</v>
      </c>
      <c r="K54" s="46">
        <f>Índice!$G$51*'Datos Vida'!K159</f>
        <v>0</v>
      </c>
      <c r="L54" s="46">
        <f>Índice!$G$51*'Datos Vida'!L159</f>
        <v>720.63201363305302</v>
      </c>
      <c r="M54" s="46">
        <f>Índice!$G$51*'Datos Vida'!M159</f>
        <v>45961.482028835882</v>
      </c>
      <c r="N54" s="46">
        <f>Índice!$G$51*'Datos Vida'!N159</f>
        <v>0</v>
      </c>
      <c r="O54" s="46">
        <f>Índice!$G$51*'Datos Vida'!O159</f>
        <v>1364.80791395903</v>
      </c>
      <c r="P54" s="46">
        <f>Índice!$G$51*'Datos Vida'!P159</f>
        <v>37731.401277038065</v>
      </c>
      <c r="Q54" s="46">
        <f>Índice!$G$51*'Datos Vida'!Q159</f>
        <v>27533.172230432538</v>
      </c>
      <c r="R54" s="46">
        <f>Índice!$G$51*'Datos Vida'!R159</f>
        <v>0</v>
      </c>
      <c r="S54" s="46">
        <f>Índice!$G$51*'Datos Vida'!S159</f>
        <v>0</v>
      </c>
      <c r="T54" s="46">
        <f>Índice!$G$51*'Datos Vida'!T159</f>
        <v>71.196993374392761</v>
      </c>
      <c r="U54" s="46">
        <f>Índice!$G$51*'Datos Vida'!U159</f>
        <v>1033.2181924890929</v>
      </c>
      <c r="V54" s="46">
        <f>Índice!$G$51*'Datos Vida'!V159</f>
        <v>0</v>
      </c>
      <c r="W54" s="46">
        <f>Índice!$G$51*'Datos Vida'!W159</f>
        <v>162.76755220228961</v>
      </c>
      <c r="X54" s="46">
        <f>Índice!$G$51*'Datos Vida'!X159</f>
        <v>98098.761852907279</v>
      </c>
      <c r="Y54" s="46">
        <f>Índice!$G$51*'Datos Vida'!Y159</f>
        <v>1975.7497118532608</v>
      </c>
      <c r="Z54" s="46">
        <f>Índice!$G$51*'Datos Vida'!Z159</f>
        <v>6007.5501516747863</v>
      </c>
      <c r="AA54" s="46">
        <f>Índice!$G$51*'Datos Vida'!AA159</f>
        <v>7711.0188727275299</v>
      </c>
      <c r="AB54" s="46">
        <f>Índice!$G$51*'Datos Vida'!AB159</f>
        <v>32671.774347515573</v>
      </c>
      <c r="AC54" s="46">
        <f>Índice!$G$51*'Datos Vida'!AC159</f>
        <v>15738.645604259622</v>
      </c>
      <c r="AD54" s="46">
        <f>Índice!$G$51*'Datos Vida'!AD159</f>
        <v>0</v>
      </c>
      <c r="AE54" s="46">
        <f>Índice!$G$51*'Datos Vida'!AE159</f>
        <v>17872.080525523084</v>
      </c>
      <c r="AF54" s="46">
        <f>Índice!$G$51*'Datos Vida'!AF159</f>
        <v>24233.980455519333</v>
      </c>
      <c r="AG54" s="46">
        <f>Índice!$G$51*'Datos Vida'!AG159</f>
        <v>3523.9197148938274</v>
      </c>
      <c r="AH54" s="46">
        <f>Índice!$G$51*'Datos Vida'!AH159</f>
        <v>0</v>
      </c>
      <c r="AI54" s="46">
        <f>Índice!$G$51*'Datos Vida'!AI159</f>
        <v>0</v>
      </c>
      <c r="AJ54" s="46">
        <f>Índice!$G$51*'Datos Vida'!AJ159</f>
        <v>0</v>
      </c>
      <c r="AK54" s="46">
        <f>Índice!$G$51*'Datos Vida'!AK159</f>
        <v>0</v>
      </c>
      <c r="AL54" s="46">
        <f>Índice!$G$51*'Datos Vida'!AL159</f>
        <v>0</v>
      </c>
      <c r="AM54" s="46">
        <f>Índice!$G$51*'Datos Vida'!AM159</f>
        <v>0</v>
      </c>
      <c r="AN54" s="46">
        <f>Índice!$G$51*'Datos Vida'!AN159</f>
        <v>0</v>
      </c>
      <c r="AO54" s="46">
        <f>Índice!$G$51*'Datos Vida'!AO159</f>
        <v>0</v>
      </c>
      <c r="AP54" s="46">
        <f>Índice!$G$51*'Datos Vida'!AP159</f>
        <v>0</v>
      </c>
      <c r="AQ54" s="46">
        <f>Índice!$G$51*'Datos Vida'!AQ159</f>
        <v>417045.38222753338</v>
      </c>
    </row>
    <row r="55" spans="2:43">
      <c r="B55" s="66" t="str">
        <f>'Datos Generales'!B160</f>
        <v>5.31.34.00  Resultado Neto Inversiones Por Seguros Con Cuenta Única De Inversiones</v>
      </c>
      <c r="C55" s="46">
        <f>Índice!$G$51*'Datos Vida'!C160</f>
        <v>0</v>
      </c>
      <c r="D55" s="46">
        <f>Índice!$G$51*'Datos Vida'!D160</f>
        <v>0</v>
      </c>
      <c r="E55" s="46">
        <f>Índice!$G$51*'Datos Vida'!E160</f>
        <v>0</v>
      </c>
      <c r="F55" s="46">
        <f>Índice!$G$51*'Datos Vida'!F160</f>
        <v>13648.565276726935</v>
      </c>
      <c r="G55" s="46">
        <f>Índice!$G$51*'Datos Vida'!G160</f>
        <v>0</v>
      </c>
      <c r="H55" s="46">
        <f>Índice!$G$51*'Datos Vida'!H160</f>
        <v>0</v>
      </c>
      <c r="I55" s="46">
        <f>Índice!$G$51*'Datos Vida'!I160</f>
        <v>0</v>
      </c>
      <c r="J55" s="46">
        <f>Índice!$G$51*'Datos Vida'!J160</f>
        <v>-55753.83076063668</v>
      </c>
      <c r="K55" s="46">
        <f>Índice!$G$51*'Datos Vida'!K160</f>
        <v>0</v>
      </c>
      <c r="L55" s="46">
        <f>Índice!$G$51*'Datos Vida'!L160</f>
        <v>0</v>
      </c>
      <c r="M55" s="46">
        <f>Índice!$G$51*'Datos Vida'!M160</f>
        <v>528142.87658834259</v>
      </c>
      <c r="N55" s="46">
        <f>Índice!$G$51*'Datos Vida'!N160</f>
        <v>0</v>
      </c>
      <c r="O55" s="46">
        <f>Índice!$G$51*'Datos Vida'!O160</f>
        <v>65072.593532785082</v>
      </c>
      <c r="P55" s="46">
        <f>Índice!$G$51*'Datos Vida'!P160</f>
        <v>47000.489672679447</v>
      </c>
      <c r="Q55" s="46">
        <f>Índice!$G$51*'Datos Vida'!Q160</f>
        <v>139005.74348929789</v>
      </c>
      <c r="R55" s="46">
        <f>Índice!$G$51*'Datos Vida'!R160</f>
        <v>0</v>
      </c>
      <c r="S55" s="46">
        <f>Índice!$G$51*'Datos Vida'!S160</f>
        <v>0</v>
      </c>
      <c r="T55" s="46">
        <f>Índice!$G$51*'Datos Vida'!T160</f>
        <v>0</v>
      </c>
      <c r="U55" s="46">
        <f>Índice!$G$51*'Datos Vida'!U160</f>
        <v>0</v>
      </c>
      <c r="V55" s="46">
        <f>Índice!$G$51*'Datos Vida'!V160</f>
        <v>0</v>
      </c>
      <c r="W55" s="46">
        <f>Índice!$G$51*'Datos Vida'!W160</f>
        <v>-24.527828257472368</v>
      </c>
      <c r="X55" s="46">
        <f>Índice!$G$51*'Datos Vida'!X160</f>
        <v>215287.77550717362</v>
      </c>
      <c r="Y55" s="46">
        <f>Índice!$G$51*'Datos Vida'!Y160</f>
        <v>2057.8184993742088</v>
      </c>
      <c r="Z55" s="46">
        <f>Índice!$G$51*'Datos Vida'!Z160</f>
        <v>80.698764681341515</v>
      </c>
      <c r="AA55" s="46">
        <f>Índice!$G$51*'Datos Vida'!AA160</f>
        <v>87624.583689833889</v>
      </c>
      <c r="AB55" s="46">
        <f>Índice!$G$51*'Datos Vida'!AB160</f>
        <v>5709.6364754880815</v>
      </c>
      <c r="AC55" s="46">
        <f>Índice!$G$51*'Datos Vida'!AC160</f>
        <v>0</v>
      </c>
      <c r="AD55" s="46">
        <f>Índice!$G$51*'Datos Vida'!AD160</f>
        <v>0</v>
      </c>
      <c r="AE55" s="46">
        <f>Índice!$G$51*'Datos Vida'!AE160</f>
        <v>60880.191060733552</v>
      </c>
      <c r="AF55" s="46">
        <f>Índice!$G$51*'Datos Vida'!AF160</f>
        <v>302783.17930151813</v>
      </c>
      <c r="AG55" s="46">
        <f>Índice!$G$51*'Datos Vida'!AG160</f>
        <v>58038.233359967751</v>
      </c>
      <c r="AH55" s="46">
        <f>Índice!$G$51*'Datos Vida'!AH160</f>
        <v>0</v>
      </c>
      <c r="AI55" s="46">
        <f>Índice!$G$51*'Datos Vida'!AI160</f>
        <v>0</v>
      </c>
      <c r="AJ55" s="46">
        <f>Índice!$G$51*'Datos Vida'!AJ160</f>
        <v>0</v>
      </c>
      <c r="AK55" s="46">
        <f>Índice!$G$51*'Datos Vida'!AK160</f>
        <v>0</v>
      </c>
      <c r="AL55" s="46">
        <f>Índice!$G$51*'Datos Vida'!AL160</f>
        <v>0</v>
      </c>
      <c r="AM55" s="46">
        <f>Índice!$G$51*'Datos Vida'!AM160</f>
        <v>0</v>
      </c>
      <c r="AN55" s="46">
        <f>Índice!$G$51*'Datos Vida'!AN160</f>
        <v>0</v>
      </c>
      <c r="AO55" s="46">
        <f>Índice!$G$51*'Datos Vida'!AO160</f>
        <v>0</v>
      </c>
      <c r="AP55" s="46">
        <f>Índice!$G$51*'Datos Vida'!AP160</f>
        <v>0</v>
      </c>
      <c r="AQ55" s="46">
        <f>Índice!$G$51*'Datos Vida'!AQ160</f>
        <v>1469554.0266297085</v>
      </c>
    </row>
    <row r="56" spans="2:43">
      <c r="B56" s="66" t="str">
        <f>'Datos Generales'!B161</f>
        <v>5.31.35.00  Deterioro De Inversiones</v>
      </c>
      <c r="C56" s="46">
        <f>Índice!$G$51*'Datos Vida'!C161</f>
        <v>0</v>
      </c>
      <c r="D56" s="46">
        <f>Índice!$G$51*'Datos Vida'!D161</f>
        <v>0</v>
      </c>
      <c r="E56" s="46">
        <f>Índice!$G$51*'Datos Vida'!E161</f>
        <v>0</v>
      </c>
      <c r="F56" s="46">
        <f>Índice!$G$51*'Datos Vida'!F161</f>
        <v>46.050445124840017</v>
      </c>
      <c r="G56" s="46">
        <f>Índice!$G$51*'Datos Vida'!G161</f>
        <v>85042.17902574582</v>
      </c>
      <c r="H56" s="46">
        <f>Índice!$G$51*'Datos Vida'!H161</f>
        <v>0</v>
      </c>
      <c r="I56" s="46">
        <f>Índice!$G$51*'Datos Vida'!I161</f>
        <v>470.58074826228068</v>
      </c>
      <c r="J56" s="46">
        <f>Índice!$G$51*'Datos Vida'!J161</f>
        <v>-378.65663515319505</v>
      </c>
      <c r="K56" s="46">
        <f>Índice!$G$51*'Datos Vida'!K161</f>
        <v>1104.5477687189314</v>
      </c>
      <c r="L56" s="46">
        <f>Índice!$G$51*'Datos Vida'!L161</f>
        <v>0</v>
      </c>
      <c r="M56" s="46">
        <f>Índice!$G$51*'Datos Vida'!M161</f>
        <v>6492.0079054737271</v>
      </c>
      <c r="N56" s="46">
        <f>Índice!$G$51*'Datos Vida'!N161</f>
        <v>-82.333953231839686</v>
      </c>
      <c r="O56" s="46">
        <f>Índice!$G$51*'Datos Vida'!O161</f>
        <v>-6779.0055932287278</v>
      </c>
      <c r="P56" s="46">
        <f>Índice!$G$51*'Datos Vida'!P161</f>
        <v>1651.4962417179909</v>
      </c>
      <c r="Q56" s="46">
        <f>Índice!$G$51*'Datos Vida'!Q161</f>
        <v>0</v>
      </c>
      <c r="R56" s="46">
        <f>Índice!$G$51*'Datos Vida'!R161</f>
        <v>0</v>
      </c>
      <c r="S56" s="46">
        <f>Índice!$G$51*'Datos Vida'!S161</f>
        <v>1141.0080539665255</v>
      </c>
      <c r="T56" s="46">
        <f>Índice!$G$51*'Datos Vida'!T161</f>
        <v>0</v>
      </c>
      <c r="U56" s="46">
        <f>Índice!$G$51*'Datos Vida'!U161</f>
        <v>3737.8642492981944</v>
      </c>
      <c r="V56" s="46">
        <f>Índice!$G$51*'Datos Vida'!V161</f>
        <v>0</v>
      </c>
      <c r="W56" s="46">
        <f>Índice!$G$51*'Datos Vida'!W161</f>
        <v>1387.2586108145183</v>
      </c>
      <c r="X56" s="46">
        <f>Índice!$G$51*'Datos Vida'!X161</f>
        <v>-69694.873816477048</v>
      </c>
      <c r="Y56" s="46">
        <f>Índice!$G$51*'Datos Vida'!Y161</f>
        <v>2682.1953599536137</v>
      </c>
      <c r="Z56" s="46">
        <f>Índice!$G$51*'Datos Vida'!Z161</f>
        <v>26177.070590647782</v>
      </c>
      <c r="AA56" s="46">
        <f>Índice!$G$51*'Datos Vida'!AA161</f>
        <v>32072.588229470868</v>
      </c>
      <c r="AB56" s="46">
        <f>Índice!$G$51*'Datos Vida'!AB161</f>
        <v>17343.340098005247</v>
      </c>
      <c r="AC56" s="46">
        <f>Índice!$G$51*'Datos Vida'!AC161</f>
        <v>6951.6726653043042</v>
      </c>
      <c r="AD56" s="46">
        <f>Índice!$G$51*'Datos Vida'!AD161</f>
        <v>0</v>
      </c>
      <c r="AE56" s="46">
        <f>Índice!$G$51*'Datos Vida'!AE161</f>
        <v>-14640.152452606048</v>
      </c>
      <c r="AF56" s="46">
        <f>Índice!$G$51*'Datos Vida'!AF161</f>
        <v>0</v>
      </c>
      <c r="AG56" s="46">
        <f>Índice!$G$51*'Datos Vida'!AG161</f>
        <v>0</v>
      </c>
      <c r="AH56" s="46">
        <f>Índice!$G$51*'Datos Vida'!AH161</f>
        <v>0</v>
      </c>
      <c r="AI56" s="46">
        <f>Índice!$G$51*'Datos Vida'!AI161</f>
        <v>0</v>
      </c>
      <c r="AJ56" s="46">
        <f>Índice!$G$51*'Datos Vida'!AJ161</f>
        <v>0</v>
      </c>
      <c r="AK56" s="46">
        <f>Índice!$G$51*'Datos Vida'!AK161</f>
        <v>0</v>
      </c>
      <c r="AL56" s="46">
        <f>Índice!$G$51*'Datos Vida'!AL161</f>
        <v>0</v>
      </c>
      <c r="AM56" s="46">
        <f>Índice!$G$51*'Datos Vida'!AM161</f>
        <v>0</v>
      </c>
      <c r="AN56" s="46">
        <f>Índice!$G$51*'Datos Vida'!AN161</f>
        <v>0</v>
      </c>
      <c r="AO56" s="46">
        <f>Índice!$G$51*'Datos Vida'!AO161</f>
        <v>0</v>
      </c>
      <c r="AP56" s="46">
        <f>Índice!$G$51*'Datos Vida'!AP161</f>
        <v>0</v>
      </c>
      <c r="AQ56" s="46">
        <f>Índice!$G$51*'Datos Vida'!AQ161</f>
        <v>94724.837541807792</v>
      </c>
    </row>
    <row r="57" spans="2:43">
      <c r="B57" s="68" t="str">
        <f>'Datos Generales'!B162</f>
        <v>5.31.40.00  Resultado Técnico De Seguros</v>
      </c>
      <c r="C57" s="43">
        <f>Índice!$G$51*'Datos Vida'!C162</f>
        <v>12467.517200415779</v>
      </c>
      <c r="D57" s="43">
        <f>Índice!$G$51*'Datos Vida'!D162</f>
        <v>614259.46288033598</v>
      </c>
      <c r="E57" s="43">
        <f>Índice!$G$51*'Datos Vida'!E162</f>
        <v>932428.52900205762</v>
      </c>
      <c r="F57" s="43">
        <f>Índice!$G$51*'Datos Vida'!F162</f>
        <v>149998.98353144157</v>
      </c>
      <c r="G57" s="43">
        <f>Índice!$G$51*'Datos Vida'!G162</f>
        <v>559751.86676660459</v>
      </c>
      <c r="H57" s="43">
        <f>Índice!$G$51*'Datos Vida'!H162</f>
        <v>1057355.8294029881</v>
      </c>
      <c r="I57" s="43">
        <f>Índice!$G$51*'Datos Vida'!I162</f>
        <v>317911.7669935865</v>
      </c>
      <c r="J57" s="43">
        <f>Índice!$G$51*'Datos Vida'!J162</f>
        <v>-43212.155549741547</v>
      </c>
      <c r="K57" s="43">
        <f>Índice!$G$51*'Datos Vida'!K162</f>
        <v>-22670.740201243098</v>
      </c>
      <c r="L57" s="43">
        <f>Índice!$G$51*'Datos Vida'!L162</f>
        <v>137148.4344616429</v>
      </c>
      <c r="M57" s="43">
        <f>Índice!$G$51*'Datos Vida'!M162</f>
        <v>990969.11880130949</v>
      </c>
      <c r="N57" s="43">
        <f>Índice!$G$51*'Datos Vida'!N162</f>
        <v>353978.45793764712</v>
      </c>
      <c r="O57" s="43">
        <f>Índice!$G$51*'Datos Vida'!O162</f>
        <v>-241373.40812184894</v>
      </c>
      <c r="P57" s="43">
        <f>Índice!$G$51*'Datos Vida'!P162</f>
        <v>103124.58015429108</v>
      </c>
      <c r="Q57" s="43">
        <f>Índice!$G$51*'Datos Vida'!Q162</f>
        <v>214003.79894075135</v>
      </c>
      <c r="R57" s="43">
        <f>Índice!$G$51*'Datos Vida'!R162</f>
        <v>4818.4145211814366</v>
      </c>
      <c r="S57" s="43">
        <f>Índice!$G$51*'Datos Vida'!S162</f>
        <v>84419.437353716916</v>
      </c>
      <c r="T57" s="43">
        <f>Índice!$G$51*'Datos Vida'!T162</f>
        <v>172921.98471231287</v>
      </c>
      <c r="U57" s="43">
        <f>Índice!$G$51*'Datos Vida'!U162</f>
        <v>278794.65390571411</v>
      </c>
      <c r="V57" s="43">
        <f>Índice!$G$51*'Datos Vida'!V162</f>
        <v>841.19402351843075</v>
      </c>
      <c r="W57" s="43">
        <f>Índice!$G$51*'Datos Vida'!W162</f>
        <v>-19605.733943332318</v>
      </c>
      <c r="X57" s="43">
        <f>Índice!$G$51*'Datos Vida'!X162</f>
        <v>902181.96024635655</v>
      </c>
      <c r="Y57" s="43">
        <f>Índice!$G$51*'Datos Vida'!Y162</f>
        <v>247515.83923179723</v>
      </c>
      <c r="Z57" s="43">
        <f>Índice!$G$51*'Datos Vida'!Z162</f>
        <v>157825.92401411387</v>
      </c>
      <c r="AA57" s="43">
        <f>Índice!$G$51*'Datos Vida'!AA162</f>
        <v>-143098.44365405419</v>
      </c>
      <c r="AB57" s="43">
        <f>Índice!$G$51*'Datos Vida'!AB162</f>
        <v>258076.94755375793</v>
      </c>
      <c r="AC57" s="43">
        <f>Índice!$G$51*'Datos Vida'!AC162</f>
        <v>80663.497641792943</v>
      </c>
      <c r="AD57" s="43">
        <f>Índice!$G$51*'Datos Vida'!AD162</f>
        <v>243067.33087730958</v>
      </c>
      <c r="AE57" s="43">
        <f>Índice!$G$51*'Datos Vida'!AE162</f>
        <v>297171.38897334907</v>
      </c>
      <c r="AF57" s="43">
        <f>Índice!$G$51*'Datos Vida'!AF162</f>
        <v>397879.46980999992</v>
      </c>
      <c r="AG57" s="43">
        <f>Índice!$G$51*'Datos Vida'!AG162</f>
        <v>673819.34967225511</v>
      </c>
      <c r="AH57" s="43">
        <f>Índice!$G$51*'Datos Vida'!AH162</f>
        <v>0</v>
      </c>
      <c r="AI57" s="43">
        <f>Índice!$G$51*'Datos Vida'!AI162</f>
        <v>0</v>
      </c>
      <c r="AJ57" s="43">
        <f>Índice!$G$51*'Datos Vida'!AJ162</f>
        <v>0</v>
      </c>
      <c r="AK57" s="43">
        <f>Índice!$G$51*'Datos Vida'!AK162</f>
        <v>0</v>
      </c>
      <c r="AL57" s="43">
        <f>Índice!$G$51*'Datos Vida'!AL162</f>
        <v>0</v>
      </c>
      <c r="AM57" s="43">
        <f>Índice!$G$51*'Datos Vida'!AM162</f>
        <v>0</v>
      </c>
      <c r="AN57" s="43">
        <f>Índice!$G$51*'Datos Vida'!AN162</f>
        <v>0</v>
      </c>
      <c r="AO57" s="43">
        <f>Índice!$G$51*'Datos Vida'!AO162</f>
        <v>0</v>
      </c>
      <c r="AP57" s="43">
        <f>Índice!$G$51*'Datos Vida'!AP162</f>
        <v>0</v>
      </c>
      <c r="AQ57" s="43">
        <f>Índice!$G$51*'Datos Vida'!AQ162</f>
        <v>8773435.2571400274</v>
      </c>
    </row>
    <row r="58" spans="2:43">
      <c r="B58" s="62" t="str">
        <f>'Datos Generales'!B163</f>
        <v>5.31.50.00  Otros Ingresos Y Egresos</v>
      </c>
      <c r="C58" s="46">
        <f>Índice!$G$51*'Datos Vida'!C163</f>
        <v>-492.94305654747171</v>
      </c>
      <c r="D58" s="46">
        <f>Índice!$G$51*'Datos Vida'!D163</f>
        <v>461.16736552562912</v>
      </c>
      <c r="E58" s="46">
        <f>Índice!$G$51*'Datos Vida'!E163</f>
        <v>0</v>
      </c>
      <c r="F58" s="46">
        <f>Índice!$G$51*'Datos Vida'!F163</f>
        <v>2523.2727105592521</v>
      </c>
      <c r="G58" s="46">
        <f>Índice!$G$51*'Datos Vida'!G163</f>
        <v>68279.109891741682</v>
      </c>
      <c r="H58" s="46">
        <f>Índice!$G$51*'Datos Vida'!H163</f>
        <v>4201.4623005069971</v>
      </c>
      <c r="I58" s="46">
        <f>Índice!$G$51*'Datos Vida'!I163</f>
        <v>1871.8489474689047</v>
      </c>
      <c r="J58" s="46">
        <f>Índice!$G$51*'Datos Vida'!J163</f>
        <v>-19115.442543893761</v>
      </c>
      <c r="K58" s="46">
        <f>Índice!$G$51*'Datos Vida'!K163</f>
        <v>0</v>
      </c>
      <c r="L58" s="46">
        <f>Índice!$G$51*'Datos Vida'!L163</f>
        <v>-9350.9362117365872</v>
      </c>
      <c r="M58" s="46">
        <f>Índice!$G$51*'Datos Vida'!M163</f>
        <v>29690.825619957432</v>
      </c>
      <c r="N58" s="46">
        <f>Índice!$G$51*'Datos Vida'!N163</f>
        <v>-78827.313482438956</v>
      </c>
      <c r="O58" s="46">
        <f>Índice!$G$51*'Datos Vida'!O163</f>
        <v>41662.350358150485</v>
      </c>
      <c r="P58" s="46">
        <f>Índice!$G$51*'Datos Vida'!P163</f>
        <v>33082.5602279718</v>
      </c>
      <c r="Q58" s="46">
        <f>Índice!$G$51*'Datos Vida'!Q163</f>
        <v>91424.054772629243</v>
      </c>
      <c r="R58" s="46">
        <f>Índice!$G$51*'Datos Vida'!R163</f>
        <v>0</v>
      </c>
      <c r="S58" s="46">
        <f>Índice!$G$51*'Datos Vida'!S163</f>
        <v>-122.72752985765904</v>
      </c>
      <c r="T58" s="46">
        <f>Índice!$G$51*'Datos Vida'!T163</f>
        <v>-115172.42842293577</v>
      </c>
      <c r="U58" s="46">
        <f>Índice!$G$51*'Datos Vida'!U163</f>
        <v>590.47984387042936</v>
      </c>
      <c r="V58" s="46">
        <f>Índice!$G$51*'Datos Vida'!V163</f>
        <v>0</v>
      </c>
      <c r="W58" s="46">
        <f>Índice!$G$51*'Datos Vida'!W163</f>
        <v>-360.58117252741812</v>
      </c>
      <c r="X58" s="46">
        <f>Índice!$G$51*'Datos Vida'!X163</f>
        <v>24061.711132010096</v>
      </c>
      <c r="Y58" s="46">
        <f>Índice!$G$51*'Datos Vida'!Y163</f>
        <v>-68367.410073468578</v>
      </c>
      <c r="Z58" s="46">
        <f>Índice!$G$51*'Datos Vida'!Z163</f>
        <v>7.8665827564505975</v>
      </c>
      <c r="AA58" s="46">
        <f>Índice!$G$51*'Datos Vida'!AA163</f>
        <v>128641.91845624059</v>
      </c>
      <c r="AB58" s="46">
        <f>Índice!$G$51*'Datos Vida'!AB163</f>
        <v>-16518.056017140312</v>
      </c>
      <c r="AC58" s="46">
        <f>Índice!$G$51*'Datos Vida'!AC163</f>
        <v>-3118.3487600851358</v>
      </c>
      <c r="AD58" s="46">
        <f>Índice!$G$51*'Datos Vida'!AD163</f>
        <v>0</v>
      </c>
      <c r="AE58" s="46">
        <f>Índice!$G$51*'Datos Vida'!AE163</f>
        <v>16563.929685124556</v>
      </c>
      <c r="AF58" s="46">
        <f>Índice!$G$51*'Datos Vida'!AF163</f>
        <v>16768.549225362571</v>
      </c>
      <c r="AG58" s="46">
        <f>Índice!$G$51*'Datos Vida'!AG163</f>
        <v>31.46633102580239</v>
      </c>
      <c r="AH58" s="46">
        <f>Índice!$G$51*'Datos Vida'!AH163</f>
        <v>0</v>
      </c>
      <c r="AI58" s="46">
        <f>Índice!$G$51*'Datos Vida'!AI163</f>
        <v>0</v>
      </c>
      <c r="AJ58" s="46">
        <f>Índice!$G$51*'Datos Vida'!AJ163</f>
        <v>0</v>
      </c>
      <c r="AK58" s="46">
        <f>Índice!$G$51*'Datos Vida'!AK163</f>
        <v>0</v>
      </c>
      <c r="AL58" s="46">
        <f>Índice!$G$51*'Datos Vida'!AL163</f>
        <v>0</v>
      </c>
      <c r="AM58" s="46">
        <f>Índice!$G$51*'Datos Vida'!AM163</f>
        <v>0</v>
      </c>
      <c r="AN58" s="46">
        <f>Índice!$G$51*'Datos Vida'!AN163</f>
        <v>0</v>
      </c>
      <c r="AO58" s="46">
        <f>Índice!$G$51*'Datos Vida'!AO163</f>
        <v>0</v>
      </c>
      <c r="AP58" s="46">
        <f>Índice!$G$51*'Datos Vida'!AP163</f>
        <v>0</v>
      </c>
      <c r="AQ58" s="46">
        <f>Índice!$G$51*'Datos Vida'!AQ163</f>
        <v>148416.38618027026</v>
      </c>
    </row>
    <row r="59" spans="2:43">
      <c r="B59" s="63" t="str">
        <f>'Datos Generales'!B164</f>
        <v>5.31.51.00  Otros Ingresos</v>
      </c>
      <c r="C59" s="46">
        <f>Índice!$G$51*'Datos Vida'!C164</f>
        <v>0</v>
      </c>
      <c r="D59" s="46">
        <f>Índice!$G$51*'Datos Vida'!D164</f>
        <v>461.16736552562912</v>
      </c>
      <c r="E59" s="46">
        <f>Índice!$G$51*'Datos Vida'!E164</f>
        <v>0</v>
      </c>
      <c r="F59" s="46">
        <f>Índice!$G$51*'Datos Vida'!F164</f>
        <v>4116.7860501622808</v>
      </c>
      <c r="G59" s="46">
        <f>Índice!$G$51*'Datos Vida'!G164</f>
        <v>77880.362534559928</v>
      </c>
      <c r="H59" s="46">
        <f>Índice!$G$51*'Datos Vida'!H164</f>
        <v>4302.7997963527341</v>
      </c>
      <c r="I59" s="46">
        <f>Índice!$G$51*'Datos Vida'!I164</f>
        <v>15.202834091118008</v>
      </c>
      <c r="J59" s="46">
        <f>Índice!$G$51*'Datos Vida'!J164</f>
        <v>0</v>
      </c>
      <c r="K59" s="46">
        <f>Índice!$G$51*'Datos Vida'!K164</f>
        <v>0</v>
      </c>
      <c r="L59" s="46">
        <f>Índice!$G$51*'Datos Vida'!L164</f>
        <v>1057.8344093168623</v>
      </c>
      <c r="M59" s="46">
        <f>Índice!$G$51*'Datos Vida'!M164</f>
        <v>70409.274435904139</v>
      </c>
      <c r="N59" s="46">
        <f>Índice!$G$51*'Datos Vida'!N164</f>
        <v>98.685838736821253</v>
      </c>
      <c r="O59" s="46">
        <f>Índice!$G$51*'Datos Vida'!O164</f>
        <v>79704.65843120894</v>
      </c>
      <c r="P59" s="46">
        <f>Índice!$G$51*'Datos Vida'!P164</f>
        <v>34756.993303681913</v>
      </c>
      <c r="Q59" s="46">
        <f>Índice!$G$51*'Datos Vida'!Q164</f>
        <v>95521.351143040985</v>
      </c>
      <c r="R59" s="46">
        <f>Índice!$G$51*'Datos Vida'!R164</f>
        <v>0</v>
      </c>
      <c r="S59" s="46">
        <f>Índice!$G$51*'Datos Vida'!S164</f>
        <v>0</v>
      </c>
      <c r="T59" s="46">
        <f>Índice!$G$51*'Datos Vida'!T164</f>
        <v>0</v>
      </c>
      <c r="U59" s="46">
        <f>Índice!$G$51*'Datos Vida'!U164</f>
        <v>590.47984387042936</v>
      </c>
      <c r="V59" s="46">
        <f>Índice!$G$51*'Datos Vida'!V164</f>
        <v>0</v>
      </c>
      <c r="W59" s="46">
        <f>Índice!$G$51*'Datos Vida'!W164</f>
        <v>243.11276260244233</v>
      </c>
      <c r="X59" s="46">
        <f>Índice!$G$51*'Datos Vida'!X164</f>
        <v>35977.020739494132</v>
      </c>
      <c r="Y59" s="46">
        <f>Índice!$G$51*'Datos Vida'!Y164</f>
        <v>0</v>
      </c>
      <c r="Z59" s="46">
        <f>Índice!$G$51*'Datos Vida'!Z164</f>
        <v>0.3535542811887909</v>
      </c>
      <c r="AA59" s="46">
        <f>Índice!$G$51*'Datos Vida'!AA164</f>
        <v>199515.0561090644</v>
      </c>
      <c r="AB59" s="46">
        <f>Índice!$G$51*'Datos Vida'!AB164</f>
        <v>2301.9035362499203</v>
      </c>
      <c r="AC59" s="46">
        <f>Índice!$G$51*'Datos Vida'!AC164</f>
        <v>1127.1752427150141</v>
      </c>
      <c r="AD59" s="46">
        <f>Índice!$G$51*'Datos Vida'!AD164</f>
        <v>0</v>
      </c>
      <c r="AE59" s="46">
        <f>Índice!$G$51*'Datos Vida'!AE164</f>
        <v>17248.101413510016</v>
      </c>
      <c r="AF59" s="46">
        <f>Índice!$G$51*'Datos Vida'!AF164</f>
        <v>13515.849838425693</v>
      </c>
      <c r="AG59" s="46">
        <f>Índice!$G$51*'Datos Vida'!AG164</f>
        <v>39.244525211955789</v>
      </c>
      <c r="AH59" s="46">
        <f>Índice!$G$51*'Datos Vida'!AH164</f>
        <v>0</v>
      </c>
      <c r="AI59" s="46">
        <f>Índice!$G$51*'Datos Vida'!AI164</f>
        <v>0</v>
      </c>
      <c r="AJ59" s="46">
        <f>Índice!$G$51*'Datos Vida'!AJ164</f>
        <v>0</v>
      </c>
      <c r="AK59" s="46">
        <f>Índice!$G$51*'Datos Vida'!AK164</f>
        <v>0</v>
      </c>
      <c r="AL59" s="46">
        <f>Índice!$G$51*'Datos Vida'!AL164</f>
        <v>0</v>
      </c>
      <c r="AM59" s="46">
        <f>Índice!$G$51*'Datos Vida'!AM164</f>
        <v>0</v>
      </c>
      <c r="AN59" s="46">
        <f>Índice!$G$51*'Datos Vida'!AN164</f>
        <v>0</v>
      </c>
      <c r="AO59" s="46">
        <f>Índice!$G$51*'Datos Vida'!AO164</f>
        <v>0</v>
      </c>
      <c r="AP59" s="46">
        <f>Índice!$G$51*'Datos Vida'!AP164</f>
        <v>0</v>
      </c>
      <c r="AQ59" s="46">
        <f>Índice!$G$51*'Datos Vida'!AQ164</f>
        <v>638883.41370800661</v>
      </c>
    </row>
    <row r="60" spans="2:43">
      <c r="B60" s="63" t="str">
        <f>'Datos Generales'!B165</f>
        <v>5.31.52.00  Otros Egresos</v>
      </c>
      <c r="C60" s="46">
        <f>Índice!$G$51*'Datos Vida'!C165</f>
        <v>492.94305654747171</v>
      </c>
      <c r="D60" s="46">
        <f>Índice!$G$51*'Datos Vida'!D165</f>
        <v>0</v>
      </c>
      <c r="E60" s="46">
        <f>Índice!$G$51*'Datos Vida'!E165</f>
        <v>0</v>
      </c>
      <c r="F60" s="46">
        <f>Índice!$G$51*'Datos Vida'!F165</f>
        <v>1593.5133396030292</v>
      </c>
      <c r="G60" s="46">
        <f>Índice!$G$51*'Datos Vida'!G165</f>
        <v>9601.2526428182518</v>
      </c>
      <c r="H60" s="46">
        <f>Índice!$G$51*'Datos Vida'!H165</f>
        <v>101.33749584573719</v>
      </c>
      <c r="I60" s="46">
        <f>Índice!$G$51*'Datos Vida'!I165</f>
        <v>-1856.6461133777868</v>
      </c>
      <c r="J60" s="46">
        <f>Índice!$G$51*'Datos Vida'!J165</f>
        <v>19115.442543893761</v>
      </c>
      <c r="K60" s="46">
        <f>Índice!$G$51*'Datos Vida'!K165</f>
        <v>0</v>
      </c>
      <c r="L60" s="46">
        <f>Índice!$G$51*'Datos Vida'!L165</f>
        <v>10408.770621053451</v>
      </c>
      <c r="M60" s="46">
        <f>Índice!$G$51*'Datos Vida'!M165</f>
        <v>40718.448815946707</v>
      </c>
      <c r="N60" s="46">
        <f>Índice!$G$51*'Datos Vida'!N165</f>
        <v>78925.999321175783</v>
      </c>
      <c r="O60" s="46">
        <f>Índice!$G$51*'Datos Vida'!O165</f>
        <v>38042.308073058455</v>
      </c>
      <c r="P60" s="46">
        <f>Índice!$G$51*'Datos Vida'!P165</f>
        <v>1674.4330757101136</v>
      </c>
      <c r="Q60" s="46">
        <f>Índice!$G$51*'Datos Vida'!Q165</f>
        <v>4097.2963704117492</v>
      </c>
      <c r="R60" s="46">
        <f>Índice!$G$51*'Datos Vida'!R165</f>
        <v>0</v>
      </c>
      <c r="S60" s="46">
        <f>Índice!$G$51*'Datos Vida'!S165</f>
        <v>122.72752985765904</v>
      </c>
      <c r="T60" s="46">
        <f>Índice!$G$51*'Datos Vida'!T165</f>
        <v>115172.42842293577</v>
      </c>
      <c r="U60" s="46">
        <f>Índice!$G$51*'Datos Vida'!U165</f>
        <v>0</v>
      </c>
      <c r="V60" s="46">
        <f>Índice!$G$51*'Datos Vida'!V165</f>
        <v>0</v>
      </c>
      <c r="W60" s="46">
        <f>Índice!$G$51*'Datos Vida'!W165</f>
        <v>603.69393512986051</v>
      </c>
      <c r="X60" s="46">
        <f>Índice!$G$51*'Datos Vida'!X165</f>
        <v>11915.309607484036</v>
      </c>
      <c r="Y60" s="46">
        <f>Índice!$G$51*'Datos Vida'!Y165</f>
        <v>68367.410073468578</v>
      </c>
      <c r="Z60" s="46">
        <f>Índice!$G$51*'Datos Vida'!Z165</f>
        <v>-7.5572227604104052</v>
      </c>
      <c r="AA60" s="46">
        <f>Índice!$G$51*'Datos Vida'!AA165</f>
        <v>70873.137652823832</v>
      </c>
      <c r="AB60" s="46">
        <f>Índice!$G$51*'Datos Vida'!AB165</f>
        <v>18819.959553390232</v>
      </c>
      <c r="AC60" s="46">
        <f>Índice!$G$51*'Datos Vida'!AC165</f>
        <v>4245.5240028001499</v>
      </c>
      <c r="AD60" s="46">
        <f>Índice!$G$51*'Datos Vida'!AD165</f>
        <v>0</v>
      </c>
      <c r="AE60" s="46">
        <f>Índice!$G$51*'Datos Vida'!AE165</f>
        <v>684.17172838545901</v>
      </c>
      <c r="AF60" s="46">
        <f>Índice!$G$51*'Datos Vida'!AF165</f>
        <v>-3252.6993869368762</v>
      </c>
      <c r="AG60" s="46">
        <f>Índice!$G$51*'Datos Vida'!AG165</f>
        <v>7.7781941861533994</v>
      </c>
      <c r="AH60" s="46">
        <f>Índice!$G$51*'Datos Vida'!AH165</f>
        <v>0</v>
      </c>
      <c r="AI60" s="46">
        <f>Índice!$G$51*'Datos Vida'!AI165</f>
        <v>0</v>
      </c>
      <c r="AJ60" s="46">
        <f>Índice!$G$51*'Datos Vida'!AJ165</f>
        <v>0</v>
      </c>
      <c r="AK60" s="46">
        <f>Índice!$G$51*'Datos Vida'!AK165</f>
        <v>0</v>
      </c>
      <c r="AL60" s="46">
        <f>Índice!$G$51*'Datos Vida'!AL165</f>
        <v>0</v>
      </c>
      <c r="AM60" s="46">
        <f>Índice!$G$51*'Datos Vida'!AM165</f>
        <v>0</v>
      </c>
      <c r="AN60" s="46">
        <f>Índice!$G$51*'Datos Vida'!AN165</f>
        <v>0</v>
      </c>
      <c r="AO60" s="46">
        <f>Índice!$G$51*'Datos Vida'!AO165</f>
        <v>0</v>
      </c>
      <c r="AP60" s="46">
        <f>Índice!$G$51*'Datos Vida'!AP165</f>
        <v>0</v>
      </c>
      <c r="AQ60" s="46">
        <f>Índice!$G$51*'Datos Vida'!AQ165</f>
        <v>490466.98333345115</v>
      </c>
    </row>
    <row r="61" spans="2:43">
      <c r="B61" s="62" t="str">
        <f>'Datos Generales'!B166</f>
        <v>5.31.61.00  Diferencia De Cambio</v>
      </c>
      <c r="C61" s="46">
        <f>Índice!$G$51*'Datos Vida'!C166</f>
        <v>609.96952362096147</v>
      </c>
      <c r="D61" s="46">
        <f>Índice!$G$51*'Datos Vida'!D166</f>
        <v>-7847.4024366961057</v>
      </c>
      <c r="E61" s="46">
        <f>Índice!$G$51*'Datos Vida'!E166</f>
        <v>0</v>
      </c>
      <c r="F61" s="46">
        <f>Índice!$G$51*'Datos Vida'!F166</f>
        <v>1540.0382545732245</v>
      </c>
      <c r="G61" s="46">
        <f>Índice!$G$51*'Datos Vida'!G166</f>
        <v>-58249.393654407759</v>
      </c>
      <c r="H61" s="46">
        <f>Índice!$G$51*'Datos Vida'!H166</f>
        <v>0.92807998812057613</v>
      </c>
      <c r="I61" s="46">
        <f>Índice!$G$51*'Datos Vida'!I166</f>
        <v>30.405668182236017</v>
      </c>
      <c r="J61" s="46">
        <f>Índice!$G$51*'Datos Vida'!J166</f>
        <v>158347.5491617228</v>
      </c>
      <c r="K61" s="46">
        <f>Índice!$G$51*'Datos Vida'!K166</f>
        <v>1527.4870775910224</v>
      </c>
      <c r="L61" s="46">
        <f>Índice!$G$51*'Datos Vida'!L166</f>
        <v>-8415.9177208476813</v>
      </c>
      <c r="M61" s="46">
        <f>Índice!$G$51*'Datos Vida'!M166</f>
        <v>-90816.250768980564</v>
      </c>
      <c r="N61" s="46">
        <f>Índice!$G$51*'Datos Vida'!N166</f>
        <v>2065.0663621385788</v>
      </c>
      <c r="O61" s="46">
        <f>Índice!$G$51*'Datos Vida'!O166</f>
        <v>26794.553142744004</v>
      </c>
      <c r="P61" s="46">
        <f>Índice!$G$51*'Datos Vida'!P166</f>
        <v>42414.581285664783</v>
      </c>
      <c r="Q61" s="46">
        <f>Índice!$G$51*'Datos Vida'!Q166</f>
        <v>-142360.53167492803</v>
      </c>
      <c r="R61" s="46">
        <f>Índice!$G$51*'Datos Vida'!R166</f>
        <v>0</v>
      </c>
      <c r="S61" s="46">
        <f>Índice!$G$51*'Datos Vida'!S166</f>
        <v>-104.12173581009893</v>
      </c>
      <c r="T61" s="46">
        <f>Índice!$G$51*'Datos Vida'!T166</f>
        <v>0</v>
      </c>
      <c r="U61" s="46">
        <f>Índice!$G$51*'Datos Vida'!U166</f>
        <v>15927.885533265922</v>
      </c>
      <c r="V61" s="46">
        <f>Índice!$G$51*'Datos Vida'!V166</f>
        <v>0</v>
      </c>
      <c r="W61" s="46">
        <f>Índice!$G$51*'Datos Vida'!W166</f>
        <v>-11.844068419824495</v>
      </c>
      <c r="X61" s="46">
        <f>Índice!$G$51*'Datos Vida'!X166</f>
        <v>-113812.83543462427</v>
      </c>
      <c r="Y61" s="46">
        <f>Índice!$G$51*'Datos Vida'!Y166</f>
        <v>0</v>
      </c>
      <c r="Z61" s="46">
        <f>Índice!$G$51*'Datos Vida'!Z166</f>
        <v>-9785.4986176027596</v>
      </c>
      <c r="AA61" s="46">
        <f>Índice!$G$51*'Datos Vida'!AA166</f>
        <v>67971.606055677723</v>
      </c>
      <c r="AB61" s="46">
        <f>Índice!$G$51*'Datos Vida'!AB166</f>
        <v>-1331.2202572460949</v>
      </c>
      <c r="AC61" s="46">
        <f>Índice!$G$51*'Datos Vida'!AC166</f>
        <v>617.7477178071149</v>
      </c>
      <c r="AD61" s="46">
        <f>Índice!$G$51*'Datos Vida'!AD166</f>
        <v>0</v>
      </c>
      <c r="AE61" s="46">
        <f>Índice!$G$51*'Datos Vida'!AE166</f>
        <v>-4739.7928879020792</v>
      </c>
      <c r="AF61" s="46">
        <f>Índice!$G$51*'Datos Vida'!AF166</f>
        <v>-140776.34332949136</v>
      </c>
      <c r="AG61" s="46">
        <f>Índice!$G$51*'Datos Vida'!AG166</f>
        <v>-2526.675670515694</v>
      </c>
      <c r="AH61" s="46">
        <f>Índice!$G$51*'Datos Vida'!AH166</f>
        <v>0</v>
      </c>
      <c r="AI61" s="46">
        <f>Índice!$G$51*'Datos Vida'!AI166</f>
        <v>0</v>
      </c>
      <c r="AJ61" s="46">
        <f>Índice!$G$51*'Datos Vida'!AJ166</f>
        <v>0</v>
      </c>
      <c r="AK61" s="46">
        <f>Índice!$G$51*'Datos Vida'!AK166</f>
        <v>0</v>
      </c>
      <c r="AL61" s="46">
        <f>Índice!$G$51*'Datos Vida'!AL166</f>
        <v>0</v>
      </c>
      <c r="AM61" s="46">
        <f>Índice!$G$51*'Datos Vida'!AM166</f>
        <v>0</v>
      </c>
      <c r="AN61" s="46">
        <f>Índice!$G$51*'Datos Vida'!AN166</f>
        <v>0</v>
      </c>
      <c r="AO61" s="46">
        <f>Índice!$G$51*'Datos Vida'!AO166</f>
        <v>0</v>
      </c>
      <c r="AP61" s="46">
        <f>Índice!$G$51*'Datos Vida'!AP166</f>
        <v>0</v>
      </c>
      <c r="AQ61" s="46">
        <f>Índice!$G$51*'Datos Vida'!AQ166</f>
        <v>-262930.01039449585</v>
      </c>
    </row>
    <row r="62" spans="2:43">
      <c r="B62" s="62" t="str">
        <f>'Datos Generales'!B167</f>
        <v>5.31.62.00  Utilidad (Pérdida) Por Unidades Reajustables</v>
      </c>
      <c r="C62" s="46">
        <f>Índice!$G$51*'Datos Vida'!C167</f>
        <v>-1851.4311877302521</v>
      </c>
      <c r="D62" s="46">
        <f>Índice!$G$51*'Datos Vida'!D167</f>
        <v>18497.385466090607</v>
      </c>
      <c r="E62" s="46">
        <f>Índice!$G$51*'Datos Vida'!E167</f>
        <v>-90154.573931735737</v>
      </c>
      <c r="F62" s="46">
        <f>Índice!$G$51*'Datos Vida'!F167</f>
        <v>70777.103471195936</v>
      </c>
      <c r="G62" s="46">
        <f>Índice!$G$51*'Datos Vida'!G167</f>
        <v>16722.145225956541</v>
      </c>
      <c r="H62" s="46">
        <f>Índice!$G$51*'Datos Vida'!H167</f>
        <v>3827.8880081458906</v>
      </c>
      <c r="I62" s="46">
        <f>Índice!$G$51*'Datos Vida'!I167</f>
        <v>894.31555426704654</v>
      </c>
      <c r="J62" s="46">
        <f>Índice!$G$51*'Datos Vida'!J167</f>
        <v>0</v>
      </c>
      <c r="K62" s="46">
        <f>Índice!$G$51*'Datos Vida'!K167</f>
        <v>0</v>
      </c>
      <c r="L62" s="46">
        <f>Índice!$G$51*'Datos Vida'!L167</f>
        <v>-181.19656910925534</v>
      </c>
      <c r="M62" s="46">
        <f>Índice!$G$51*'Datos Vida'!M167</f>
        <v>-103682.79817000304</v>
      </c>
      <c r="N62" s="46">
        <f>Índice!$G$51*'Datos Vida'!N167</f>
        <v>-622.47650631801503</v>
      </c>
      <c r="O62" s="46">
        <f>Índice!$G$51*'Datos Vida'!O167</f>
        <v>-137843.3012070343</v>
      </c>
      <c r="P62" s="46">
        <f>Índice!$G$51*'Datos Vida'!P167</f>
        <v>-75002.20971425742</v>
      </c>
      <c r="Q62" s="46">
        <f>Índice!$G$51*'Datos Vida'!Q167</f>
        <v>177216.07823449135</v>
      </c>
      <c r="R62" s="46">
        <f>Índice!$G$51*'Datos Vida'!R167</f>
        <v>0</v>
      </c>
      <c r="S62" s="46">
        <f>Índice!$G$51*'Datos Vida'!S167</f>
        <v>11993.40090934161</v>
      </c>
      <c r="T62" s="46">
        <f>Índice!$G$51*'Datos Vida'!T167</f>
        <v>66492.202360328374</v>
      </c>
      <c r="U62" s="46">
        <f>Índice!$G$51*'Datos Vida'!U167</f>
        <v>0</v>
      </c>
      <c r="V62" s="46">
        <f>Índice!$G$51*'Datos Vida'!V167</f>
        <v>0</v>
      </c>
      <c r="W62" s="46">
        <f>Índice!$G$51*'Datos Vida'!W167</f>
        <v>21851.42234887322</v>
      </c>
      <c r="X62" s="46">
        <f>Índice!$G$51*'Datos Vida'!X167</f>
        <v>70398.80039032393</v>
      </c>
      <c r="Y62" s="46">
        <f>Índice!$G$51*'Datos Vida'!Y167</f>
        <v>73512.950693319945</v>
      </c>
      <c r="Z62" s="46">
        <f>Índice!$G$51*'Datos Vida'!Z167</f>
        <v>24944.491977853359</v>
      </c>
      <c r="AA62" s="46">
        <f>Índice!$G$51*'Datos Vida'!AA167</f>
        <v>330718.51952680293</v>
      </c>
      <c r="AB62" s="46">
        <f>Índice!$G$51*'Datos Vida'!AB167</f>
        <v>56011.218277342115</v>
      </c>
      <c r="AC62" s="46">
        <f>Índice!$G$51*'Datos Vida'!AC167</f>
        <v>287722.56242000835</v>
      </c>
      <c r="AD62" s="46">
        <f>Índice!$G$51*'Datos Vida'!AD167</f>
        <v>2876.7386031777455</v>
      </c>
      <c r="AE62" s="46">
        <f>Índice!$G$51*'Datos Vida'!AE167</f>
        <v>14925.338174669956</v>
      </c>
      <c r="AF62" s="46">
        <f>Índice!$G$51*'Datos Vida'!AF167</f>
        <v>-21576.091952397452</v>
      </c>
      <c r="AG62" s="46">
        <f>Índice!$G$51*'Datos Vida'!AG167</f>
        <v>32815.670939959411</v>
      </c>
      <c r="AH62" s="46">
        <f>Índice!$G$51*'Datos Vida'!AH167</f>
        <v>0</v>
      </c>
      <c r="AI62" s="46">
        <f>Índice!$G$51*'Datos Vida'!AI167</f>
        <v>0</v>
      </c>
      <c r="AJ62" s="46">
        <f>Índice!$G$51*'Datos Vida'!AJ167</f>
        <v>0</v>
      </c>
      <c r="AK62" s="46">
        <f>Índice!$G$51*'Datos Vida'!AK167</f>
        <v>0</v>
      </c>
      <c r="AL62" s="46">
        <f>Índice!$G$51*'Datos Vida'!AL167</f>
        <v>0</v>
      </c>
      <c r="AM62" s="46">
        <f>Índice!$G$51*'Datos Vida'!AM167</f>
        <v>0</v>
      </c>
      <c r="AN62" s="46">
        <f>Índice!$G$51*'Datos Vida'!AN167</f>
        <v>0</v>
      </c>
      <c r="AO62" s="46">
        <f>Índice!$G$51*'Datos Vida'!AO167</f>
        <v>0</v>
      </c>
      <c r="AP62" s="46">
        <f>Índice!$G$51*'Datos Vida'!AP167</f>
        <v>0</v>
      </c>
      <c r="AQ62" s="46">
        <f>Índice!$G$51*'Datos Vida'!AQ167</f>
        <v>851284.15334356285</v>
      </c>
    </row>
    <row r="63" spans="2:43">
      <c r="B63" s="61" t="str">
        <f>'Datos Generales'!B168</f>
        <v>5.31.70.00  Resultado De Operaciones Continuas Antes De Impuesto Renta</v>
      </c>
      <c r="C63" s="46">
        <f>Índice!$G$51*'Datos Vida'!C168</f>
        <v>10733.112479759016</v>
      </c>
      <c r="D63" s="46">
        <f>Índice!$G$51*'Datos Vida'!D168</f>
        <v>625370.61327525612</v>
      </c>
      <c r="E63" s="46">
        <f>Índice!$G$51*'Datos Vida'!E168</f>
        <v>842273.95507032191</v>
      </c>
      <c r="F63" s="46">
        <f>Índice!$G$51*'Datos Vida'!F168</f>
        <v>224839.39796776997</v>
      </c>
      <c r="G63" s="46">
        <f>Índice!$G$51*'Datos Vida'!G168</f>
        <v>586503.72822989512</v>
      </c>
      <c r="H63" s="46">
        <f>Índice!$G$51*'Datos Vida'!H168</f>
        <v>1065386.1077916292</v>
      </c>
      <c r="I63" s="46">
        <f>Índice!$G$51*'Datos Vida'!I168</f>
        <v>320708.33716350468</v>
      </c>
      <c r="J63" s="46">
        <f>Índice!$G$51*'Datos Vida'!J168</f>
        <v>96019.995262372628</v>
      </c>
      <c r="K63" s="46">
        <f>Índice!$G$51*'Datos Vida'!K168</f>
        <v>-21143.253123652074</v>
      </c>
      <c r="L63" s="46">
        <f>Índice!$G$51*'Datos Vida'!L168</f>
        <v>119200.38395994937</v>
      </c>
      <c r="M63" s="46">
        <f>Índice!$G$51*'Datos Vida'!M168</f>
        <v>826160.89548228332</v>
      </c>
      <c r="N63" s="46">
        <f>Índice!$G$51*'Datos Vida'!N168</f>
        <v>276593.73431102873</v>
      </c>
      <c r="O63" s="46">
        <f>Índice!$G$51*'Datos Vida'!O168</f>
        <v>-310759.80582798878</v>
      </c>
      <c r="P63" s="46">
        <f>Índice!$G$51*'Datos Vida'!P168</f>
        <v>103619.51195367024</v>
      </c>
      <c r="Q63" s="46">
        <f>Índice!$G$51*'Datos Vida'!Q168</f>
        <v>340283.40027294389</v>
      </c>
      <c r="R63" s="46">
        <f>Índice!$G$51*'Datos Vida'!R168</f>
        <v>4818.4145211814366</v>
      </c>
      <c r="S63" s="46">
        <f>Índice!$G$51*'Datos Vida'!S168</f>
        <v>96185.98899739077</v>
      </c>
      <c r="T63" s="46">
        <f>Índice!$G$51*'Datos Vida'!T168</f>
        <v>124241.75864970549</v>
      </c>
      <c r="U63" s="46">
        <f>Índice!$G$51*'Datos Vida'!U168</f>
        <v>295313.0192828505</v>
      </c>
      <c r="V63" s="46">
        <f>Índice!$G$51*'Datos Vida'!V168</f>
        <v>841.19402351843075</v>
      </c>
      <c r="W63" s="46">
        <f>Índice!$G$51*'Datos Vida'!W168</f>
        <v>1873.2631645936599</v>
      </c>
      <c r="X63" s="46">
        <f>Índice!$G$51*'Datos Vida'!X168</f>
        <v>882829.63633406628</v>
      </c>
      <c r="Y63" s="46">
        <f>Índice!$G$51*'Datos Vida'!Y168</f>
        <v>252661.37985164861</v>
      </c>
      <c r="Z63" s="46">
        <f>Índice!$G$51*'Datos Vida'!Z168</f>
        <v>172992.78395712093</v>
      </c>
      <c r="AA63" s="46">
        <f>Índice!$G$51*'Datos Vida'!AA168</f>
        <v>384233.55619038187</v>
      </c>
      <c r="AB63" s="46">
        <f>Índice!$G$51*'Datos Vida'!AB168</f>
        <v>296238.88955671364</v>
      </c>
      <c r="AC63" s="46">
        <f>Índice!$G$51*'Datos Vida'!AC168</f>
        <v>365885.45901952323</v>
      </c>
      <c r="AD63" s="46">
        <f>Índice!$G$51*'Datos Vida'!AD168</f>
        <v>245944.06948048732</v>
      </c>
      <c r="AE63" s="46">
        <f>Índice!$G$51*'Datos Vida'!AE168</f>
        <v>323920.86394524149</v>
      </c>
      <c r="AF63" s="46">
        <f>Índice!$G$51*'Datos Vida'!AF168</f>
        <v>252295.58375347365</v>
      </c>
      <c r="AG63" s="46">
        <f>Índice!$G$51*'Datos Vida'!AG168</f>
        <v>704139.81127272465</v>
      </c>
      <c r="AH63" s="46">
        <f>Índice!$G$51*'Datos Vida'!AH168</f>
        <v>0</v>
      </c>
      <c r="AI63" s="46">
        <f>Índice!$G$51*'Datos Vida'!AI168</f>
        <v>0</v>
      </c>
      <c r="AJ63" s="46">
        <f>Índice!$G$51*'Datos Vida'!AJ168</f>
        <v>0</v>
      </c>
      <c r="AK63" s="46">
        <f>Índice!$G$51*'Datos Vida'!AK168</f>
        <v>0</v>
      </c>
      <c r="AL63" s="46">
        <f>Índice!$G$51*'Datos Vida'!AL168</f>
        <v>0</v>
      </c>
      <c r="AM63" s="46">
        <f>Índice!$G$51*'Datos Vida'!AM168</f>
        <v>0</v>
      </c>
      <c r="AN63" s="46">
        <f>Índice!$G$51*'Datos Vida'!AN168</f>
        <v>0</v>
      </c>
      <c r="AO63" s="46">
        <f>Índice!$G$51*'Datos Vida'!AO168</f>
        <v>0</v>
      </c>
      <c r="AP63" s="46">
        <f>Índice!$G$51*'Datos Vida'!AP168</f>
        <v>0</v>
      </c>
      <c r="AQ63" s="46">
        <f>Índice!$G$51*'Datos Vida'!AQ168</f>
        <v>9510205.7862693649</v>
      </c>
    </row>
    <row r="64" spans="2:43">
      <c r="B64" s="61" t="str">
        <f>'Datos Generales'!B169</f>
        <v>5.31.80.00  Utilidad (Pérdida) Por Operaciones Discontinuas Y Disponibles Para La Venta (Netas De Impuesto)</v>
      </c>
      <c r="C64" s="46">
        <f>Índice!$G$51*'Datos Vida'!C169</f>
        <v>0</v>
      </c>
      <c r="D64" s="46">
        <f>Índice!$G$51*'Datos Vida'!D169</f>
        <v>0</v>
      </c>
      <c r="E64" s="46">
        <f>Índice!$G$51*'Datos Vida'!E169</f>
        <v>0</v>
      </c>
      <c r="F64" s="46">
        <f>Índice!$G$51*'Datos Vida'!F169</f>
        <v>0</v>
      </c>
      <c r="G64" s="46">
        <f>Índice!$G$51*'Datos Vida'!G169</f>
        <v>0</v>
      </c>
      <c r="H64" s="46">
        <f>Índice!$G$51*'Datos Vida'!H169</f>
        <v>0</v>
      </c>
      <c r="I64" s="46">
        <f>Índice!$G$51*'Datos Vida'!I169</f>
        <v>0</v>
      </c>
      <c r="J64" s="46">
        <f>Índice!$G$51*'Datos Vida'!J169</f>
        <v>0</v>
      </c>
      <c r="K64" s="46">
        <f>Índice!$G$51*'Datos Vida'!K169</f>
        <v>0</v>
      </c>
      <c r="L64" s="46">
        <f>Índice!$G$51*'Datos Vida'!L169</f>
        <v>0</v>
      </c>
      <c r="M64" s="46">
        <f>Índice!$G$51*'Datos Vida'!M169</f>
        <v>0</v>
      </c>
      <c r="N64" s="46">
        <f>Índice!$G$51*'Datos Vida'!N169</f>
        <v>0</v>
      </c>
      <c r="O64" s="46">
        <f>Índice!$G$51*'Datos Vida'!O169</f>
        <v>0</v>
      </c>
      <c r="P64" s="46">
        <f>Índice!$G$51*'Datos Vida'!P169</f>
        <v>0</v>
      </c>
      <c r="Q64" s="46">
        <f>Índice!$G$51*'Datos Vida'!Q169</f>
        <v>0</v>
      </c>
      <c r="R64" s="46">
        <f>Índice!$G$51*'Datos Vida'!R169</f>
        <v>0</v>
      </c>
      <c r="S64" s="46">
        <f>Índice!$G$51*'Datos Vida'!S169</f>
        <v>0</v>
      </c>
      <c r="T64" s="46">
        <f>Índice!$G$51*'Datos Vida'!T169</f>
        <v>0</v>
      </c>
      <c r="U64" s="46">
        <f>Índice!$G$51*'Datos Vida'!U169</f>
        <v>0</v>
      </c>
      <c r="V64" s="46">
        <f>Índice!$G$51*'Datos Vida'!V169</f>
        <v>0</v>
      </c>
      <c r="W64" s="46">
        <f>Índice!$G$51*'Datos Vida'!W169</f>
        <v>0</v>
      </c>
      <c r="X64" s="46">
        <f>Índice!$G$51*'Datos Vida'!X169</f>
        <v>0</v>
      </c>
      <c r="Y64" s="46">
        <f>Índice!$G$51*'Datos Vida'!Y169</f>
        <v>0</v>
      </c>
      <c r="Z64" s="46">
        <f>Índice!$G$51*'Datos Vida'!Z169</f>
        <v>0</v>
      </c>
      <c r="AA64" s="46">
        <f>Índice!$G$51*'Datos Vida'!AA169</f>
        <v>0</v>
      </c>
      <c r="AB64" s="46">
        <f>Índice!$G$51*'Datos Vida'!AB169</f>
        <v>0</v>
      </c>
      <c r="AC64" s="46">
        <f>Índice!$G$51*'Datos Vida'!AC169</f>
        <v>0</v>
      </c>
      <c r="AD64" s="46">
        <f>Índice!$G$51*'Datos Vida'!AD169</f>
        <v>0</v>
      </c>
      <c r="AE64" s="46">
        <f>Índice!$G$51*'Datos Vida'!AE169</f>
        <v>0</v>
      </c>
      <c r="AF64" s="46">
        <f>Índice!$G$51*'Datos Vida'!AF169</f>
        <v>0</v>
      </c>
      <c r="AG64" s="46">
        <f>Índice!$G$51*'Datos Vida'!AG169</f>
        <v>0</v>
      </c>
      <c r="AH64" s="46">
        <f>Índice!$G$51*'Datos Vida'!AH169</f>
        <v>0</v>
      </c>
      <c r="AI64" s="46">
        <f>Índice!$G$51*'Datos Vida'!AI169</f>
        <v>0</v>
      </c>
      <c r="AJ64" s="46">
        <f>Índice!$G$51*'Datos Vida'!AJ169</f>
        <v>0</v>
      </c>
      <c r="AK64" s="46">
        <f>Índice!$G$51*'Datos Vida'!AK169</f>
        <v>0</v>
      </c>
      <c r="AL64" s="46">
        <f>Índice!$G$51*'Datos Vida'!AL169</f>
        <v>0</v>
      </c>
      <c r="AM64" s="46">
        <f>Índice!$G$51*'Datos Vida'!AM169</f>
        <v>0</v>
      </c>
      <c r="AN64" s="46">
        <f>Índice!$G$51*'Datos Vida'!AN169</f>
        <v>0</v>
      </c>
      <c r="AO64" s="46">
        <f>Índice!$G$51*'Datos Vida'!AO169</f>
        <v>0</v>
      </c>
      <c r="AP64" s="46">
        <f>Índice!$G$51*'Datos Vida'!AP169</f>
        <v>0</v>
      </c>
      <c r="AQ64" s="46">
        <f>Índice!$G$51*'Datos Vida'!AQ169</f>
        <v>0</v>
      </c>
    </row>
    <row r="65" spans="2:43">
      <c r="B65" s="61" t="str">
        <f>'Datos Generales'!B170</f>
        <v xml:space="preserve">5.31.90.00  Impuesto Renta </v>
      </c>
      <c r="C65" s="46">
        <f>Índice!$G$51*'Datos Vida'!C170</f>
        <v>1444.1366558007651</v>
      </c>
      <c r="D65" s="46">
        <f>Índice!$G$51*'Datos Vida'!D170</f>
        <v>113376.68203449275</v>
      </c>
      <c r="E65" s="46">
        <f>Índice!$G$51*'Datos Vida'!E170</f>
        <v>156359.99957573487</v>
      </c>
      <c r="F65" s="46">
        <f>Índice!$G$51*'Datos Vida'!F170</f>
        <v>41272.114820288356</v>
      </c>
      <c r="G65" s="46">
        <f>Índice!$G$51*'Datos Vida'!G170</f>
        <v>13564.905494940638</v>
      </c>
      <c r="H65" s="46">
        <f>Índice!$G$51*'Datos Vida'!H170</f>
        <v>198299.22713034131</v>
      </c>
      <c r="I65" s="46">
        <f>Índice!$G$51*'Datos Vida'!I170</f>
        <v>55779.68441744861</v>
      </c>
      <c r="J65" s="46">
        <f>Índice!$G$51*'Datos Vida'!J170</f>
        <v>-2218.1111716081768</v>
      </c>
      <c r="K65" s="46">
        <f>Índice!$G$51*'Datos Vida'!K170</f>
        <v>-4177.5531922416048</v>
      </c>
      <c r="L65" s="46">
        <f>Índice!$G$51*'Datos Vida'!L170</f>
        <v>12362.511578902708</v>
      </c>
      <c r="M65" s="46">
        <f>Índice!$G$51*'Datos Vida'!M170</f>
        <v>140717.69751309918</v>
      </c>
      <c r="N65" s="46">
        <f>Índice!$G$51*'Datos Vida'!N170</f>
        <v>-57580.8667029649</v>
      </c>
      <c r="O65" s="46">
        <f>Índice!$G$51*'Datos Vida'!O170</f>
        <v>58411.940235184302</v>
      </c>
      <c r="P65" s="46">
        <f>Índice!$G$51*'Datos Vida'!P170</f>
        <v>11741.449289709448</v>
      </c>
      <c r="Q65" s="46">
        <f>Índice!$G$51*'Datos Vida'!Q170</f>
        <v>6280.228891041641</v>
      </c>
      <c r="R65" s="46">
        <f>Índice!$G$51*'Datos Vida'!R170</f>
        <v>570.37144412781697</v>
      </c>
      <c r="S65" s="46">
        <f>Índice!$G$51*'Datos Vida'!S170</f>
        <v>15628.115697102976</v>
      </c>
      <c r="T65" s="46">
        <f>Índice!$G$51*'Datos Vida'!T170</f>
        <v>0</v>
      </c>
      <c r="U65" s="46">
        <f>Índice!$G$51*'Datos Vida'!U170</f>
        <v>0</v>
      </c>
      <c r="V65" s="46">
        <f>Índice!$G$51*'Datos Vida'!V170</f>
        <v>155.60807800821658</v>
      </c>
      <c r="W65" s="46">
        <f>Índice!$G$51*'Datos Vida'!W170</f>
        <v>-460.72542267414315</v>
      </c>
      <c r="X65" s="46">
        <f>Índice!$G$51*'Datos Vida'!X170</f>
        <v>149955.58474342566</v>
      </c>
      <c r="Y65" s="46">
        <f>Índice!$G$51*'Datos Vida'!Y170</f>
        <v>0</v>
      </c>
      <c r="Z65" s="46">
        <f>Índice!$G$51*'Datos Vida'!Z170</f>
        <v>39110.528139385235</v>
      </c>
      <c r="AA65" s="46">
        <f>Índice!$G$51*'Datos Vida'!AA170</f>
        <v>105191.90042497223</v>
      </c>
      <c r="AB65" s="46">
        <f>Índice!$G$51*'Datos Vida'!AB170</f>
        <v>-18538.088402712467</v>
      </c>
      <c r="AC65" s="46">
        <f>Índice!$G$51*'Datos Vida'!AC170</f>
        <v>27065.640887845511</v>
      </c>
      <c r="AD65" s="46">
        <f>Índice!$G$51*'Datos Vida'!AD170</f>
        <v>46761.310201455228</v>
      </c>
      <c r="AE65" s="46">
        <f>Índice!$G$51*'Datos Vida'!AE170</f>
        <v>25727.879876397423</v>
      </c>
      <c r="AF65" s="46">
        <f>Índice!$G$51*'Datos Vida'!AF170</f>
        <v>40926.780676137205</v>
      </c>
      <c r="AG65" s="46">
        <f>Índice!$G$51*'Datos Vida'!AG170</f>
        <v>122360.54051378508</v>
      </c>
      <c r="AH65" s="46">
        <f>Índice!$G$51*'Datos Vida'!AH170</f>
        <v>0</v>
      </c>
      <c r="AI65" s="46">
        <f>Índice!$G$51*'Datos Vida'!AI170</f>
        <v>0</v>
      </c>
      <c r="AJ65" s="46">
        <f>Índice!$G$51*'Datos Vida'!AJ170</f>
        <v>0</v>
      </c>
      <c r="AK65" s="46">
        <f>Índice!$G$51*'Datos Vida'!AK170</f>
        <v>0</v>
      </c>
      <c r="AL65" s="46">
        <f>Índice!$G$51*'Datos Vida'!AL170</f>
        <v>0</v>
      </c>
      <c r="AM65" s="46">
        <f>Índice!$G$51*'Datos Vida'!AM170</f>
        <v>0</v>
      </c>
      <c r="AN65" s="46">
        <f>Índice!$G$51*'Datos Vida'!AN170</f>
        <v>0</v>
      </c>
      <c r="AO65" s="46">
        <f>Índice!$G$51*'Datos Vida'!AO170</f>
        <v>0</v>
      </c>
      <c r="AP65" s="46">
        <f>Índice!$G$51*'Datos Vida'!AP170</f>
        <v>0</v>
      </c>
      <c r="AQ65" s="46">
        <f>Índice!$G$51*'Datos Vida'!AQ170</f>
        <v>1300089.4934274259</v>
      </c>
    </row>
    <row r="66" spans="2:43">
      <c r="B66" s="60" t="str">
        <f>'Datos Generales'!B171</f>
        <v xml:space="preserve">8.21.00.00  Total Resultado Del Periodo </v>
      </c>
      <c r="C66" s="43">
        <f>Índice!$G$51*'Datos Vida'!C171</f>
        <v>9288.9758239582516</v>
      </c>
      <c r="D66" s="43">
        <f>Índice!$G$51*'Datos Vida'!D171</f>
        <v>511993.93124076334</v>
      </c>
      <c r="E66" s="43">
        <f>Índice!$G$51*'Datos Vida'!E171</f>
        <v>685913.95549458708</v>
      </c>
      <c r="F66" s="43">
        <f>Índice!$G$51*'Datos Vida'!F171</f>
        <v>183567.28314748162</v>
      </c>
      <c r="G66" s="43">
        <f>Índice!$G$51*'Datos Vida'!G171</f>
        <v>572938.82273495442</v>
      </c>
      <c r="H66" s="43">
        <f>Índice!$G$51*'Datos Vida'!H171</f>
        <v>867086.88066128793</v>
      </c>
      <c r="I66" s="43">
        <f>Índice!$G$51*'Datos Vida'!I171</f>
        <v>264928.65274605609</v>
      </c>
      <c r="J66" s="43">
        <f>Índice!$G$51*'Datos Vida'!J171</f>
        <v>98238.106433980807</v>
      </c>
      <c r="K66" s="43">
        <f>Índice!$G$51*'Datos Vida'!K171</f>
        <v>-16965.699931410469</v>
      </c>
      <c r="L66" s="43">
        <f>Índice!$G$51*'Datos Vida'!L171</f>
        <v>106837.87238104666</v>
      </c>
      <c r="M66" s="43">
        <f>Índice!$G$51*'Datos Vida'!M171</f>
        <v>685443.19796918414</v>
      </c>
      <c r="N66" s="43">
        <f>Índice!$G$51*'Datos Vida'!N171</f>
        <v>334174.60101399367</v>
      </c>
      <c r="O66" s="43">
        <f>Índice!$G$51*'Datos Vida'!O171</f>
        <v>-369171.74606317305</v>
      </c>
      <c r="P66" s="43">
        <f>Índice!$G$51*'Datos Vida'!P171</f>
        <v>91878.062663960794</v>
      </c>
      <c r="Q66" s="43">
        <f>Índice!$G$51*'Datos Vida'!Q171</f>
        <v>334003.17138190224</v>
      </c>
      <c r="R66" s="43">
        <f>Índice!$G$51*'Datos Vida'!R171</f>
        <v>4248.087271338768</v>
      </c>
      <c r="S66" s="43">
        <f>Índice!$G$51*'Datos Vida'!S171</f>
        <v>80557.873300287785</v>
      </c>
      <c r="T66" s="43">
        <f>Índice!$G$51*'Datos Vida'!T171</f>
        <v>124241.75864970549</v>
      </c>
      <c r="U66" s="43">
        <f>Índice!$G$51*'Datos Vida'!U171</f>
        <v>295313.0192828505</v>
      </c>
      <c r="V66" s="43">
        <f>Índice!$G$51*'Datos Vida'!V171</f>
        <v>685.58594551021417</v>
      </c>
      <c r="W66" s="43">
        <f>Índice!$G$51*'Datos Vida'!W171</f>
        <v>2333.9885872678033</v>
      </c>
      <c r="X66" s="43">
        <f>Índice!$G$51*'Datos Vida'!X171</f>
        <v>732874.05159064068</v>
      </c>
      <c r="Y66" s="43">
        <f>Índice!$G$51*'Datos Vida'!Y171</f>
        <v>252661.37985164861</v>
      </c>
      <c r="Z66" s="43">
        <f>Índice!$G$51*'Datos Vida'!Z171</f>
        <v>133882.30001202083</v>
      </c>
      <c r="AA66" s="43">
        <f>Índice!$G$51*'Datos Vida'!AA171</f>
        <v>279041.65576540964</v>
      </c>
      <c r="AB66" s="43">
        <f>Índice!$G$51*'Datos Vida'!AB171</f>
        <v>314776.97795942612</v>
      </c>
      <c r="AC66" s="43">
        <f>Índice!$G$51*'Datos Vida'!AC171</f>
        <v>338819.81813167775</v>
      </c>
      <c r="AD66" s="43">
        <f>Índice!$G$51*'Datos Vida'!AD171</f>
        <v>199182.75927903209</v>
      </c>
      <c r="AE66" s="43">
        <f>Índice!$G$51*'Datos Vida'!AE171</f>
        <v>298192.98406884406</v>
      </c>
      <c r="AF66" s="43">
        <f>Índice!$G$51*'Datos Vida'!AF171</f>
        <v>211368.80307733646</v>
      </c>
      <c r="AG66" s="43">
        <f>Índice!$G$51*'Datos Vida'!AG171</f>
        <v>581779.27075893956</v>
      </c>
      <c r="AH66" s="43">
        <f>Índice!$G$51*'Datos Vida'!AH171</f>
        <v>0</v>
      </c>
      <c r="AI66" s="43">
        <f>Índice!$G$51*'Datos Vida'!AI171</f>
        <v>0</v>
      </c>
      <c r="AJ66" s="43">
        <f>Índice!$G$51*'Datos Vida'!AJ171</f>
        <v>0</v>
      </c>
      <c r="AK66" s="43">
        <f>Índice!$G$51*'Datos Vida'!AK171</f>
        <v>0</v>
      </c>
      <c r="AL66" s="43">
        <f>Índice!$G$51*'Datos Vida'!AL171</f>
        <v>0</v>
      </c>
      <c r="AM66" s="43">
        <f>Índice!$G$51*'Datos Vida'!AM171</f>
        <v>0</v>
      </c>
      <c r="AN66" s="43">
        <f>Índice!$G$51*'Datos Vida'!AN171</f>
        <v>0</v>
      </c>
      <c r="AO66" s="43">
        <f>Índice!$G$51*'Datos Vida'!AO171</f>
        <v>0</v>
      </c>
      <c r="AP66" s="43">
        <f>Índice!$G$51*'Datos Vida'!AP171</f>
        <v>0</v>
      </c>
      <c r="AQ66" s="43">
        <f>Índice!$G$51*'Datos Vida'!AQ171</f>
        <v>8210116.3812305098</v>
      </c>
    </row>
    <row r="67" spans="2:43">
      <c r="B67" s="61" t="str">
        <f>'Datos Generales'!B172</f>
        <v>5.32.10.00  Resultado En La Evaluación Propiedades, Muebles Y Equipos</v>
      </c>
      <c r="C67" s="46">
        <f>Índice!$G$51*'Datos Vida'!C172</f>
        <v>0</v>
      </c>
      <c r="D67" s="46">
        <f>Índice!$G$51*'Datos Vida'!D172</f>
        <v>0</v>
      </c>
      <c r="E67" s="46">
        <f>Índice!$G$51*'Datos Vida'!E172</f>
        <v>0</v>
      </c>
      <c r="F67" s="46">
        <f>Índice!$G$51*'Datos Vida'!F172</f>
        <v>0</v>
      </c>
      <c r="G67" s="46">
        <f>Índice!$G$51*'Datos Vida'!G172</f>
        <v>0</v>
      </c>
      <c r="H67" s="46">
        <f>Índice!$G$51*'Datos Vida'!H172</f>
        <v>0</v>
      </c>
      <c r="I67" s="46">
        <f>Índice!$G$51*'Datos Vida'!I172</f>
        <v>0</v>
      </c>
      <c r="J67" s="46">
        <f>Índice!$G$51*'Datos Vida'!J172</f>
        <v>0</v>
      </c>
      <c r="K67" s="46">
        <f>Índice!$G$51*'Datos Vida'!K172</f>
        <v>0</v>
      </c>
      <c r="L67" s="46">
        <f>Índice!$G$51*'Datos Vida'!L172</f>
        <v>0</v>
      </c>
      <c r="M67" s="46">
        <f>Índice!$G$51*'Datos Vida'!M172</f>
        <v>0</v>
      </c>
      <c r="N67" s="46">
        <f>Índice!$G$51*'Datos Vida'!N172</f>
        <v>0</v>
      </c>
      <c r="O67" s="46">
        <f>Índice!$G$51*'Datos Vida'!O172</f>
        <v>0</v>
      </c>
      <c r="P67" s="46">
        <f>Índice!$G$51*'Datos Vida'!P172</f>
        <v>0</v>
      </c>
      <c r="Q67" s="46">
        <f>Índice!$G$51*'Datos Vida'!Q172</f>
        <v>0</v>
      </c>
      <c r="R67" s="46">
        <f>Índice!$G$51*'Datos Vida'!R172</f>
        <v>0</v>
      </c>
      <c r="S67" s="46">
        <f>Índice!$G$51*'Datos Vida'!S172</f>
        <v>0</v>
      </c>
      <c r="T67" s="46">
        <f>Índice!$G$51*'Datos Vida'!T172</f>
        <v>0</v>
      </c>
      <c r="U67" s="46">
        <f>Índice!$G$51*'Datos Vida'!U172</f>
        <v>0</v>
      </c>
      <c r="V67" s="46">
        <f>Índice!$G$51*'Datos Vida'!V172</f>
        <v>0</v>
      </c>
      <c r="W67" s="46">
        <f>Índice!$G$51*'Datos Vida'!W172</f>
        <v>0</v>
      </c>
      <c r="X67" s="46">
        <f>Índice!$G$51*'Datos Vida'!X172</f>
        <v>0</v>
      </c>
      <c r="Y67" s="46">
        <f>Índice!$G$51*'Datos Vida'!Y172</f>
        <v>0</v>
      </c>
      <c r="Z67" s="46">
        <f>Índice!$G$51*'Datos Vida'!Z172</f>
        <v>0</v>
      </c>
      <c r="AA67" s="46">
        <f>Índice!$G$51*'Datos Vida'!AA172</f>
        <v>0</v>
      </c>
      <c r="AB67" s="46">
        <f>Índice!$G$51*'Datos Vida'!AB172</f>
        <v>0</v>
      </c>
      <c r="AC67" s="46">
        <f>Índice!$G$51*'Datos Vida'!AC172</f>
        <v>0</v>
      </c>
      <c r="AD67" s="46">
        <f>Índice!$G$51*'Datos Vida'!AD172</f>
        <v>0</v>
      </c>
      <c r="AE67" s="46">
        <f>Índice!$G$51*'Datos Vida'!AE172</f>
        <v>0</v>
      </c>
      <c r="AF67" s="46">
        <f>Índice!$G$51*'Datos Vida'!AF172</f>
        <v>0</v>
      </c>
      <c r="AG67" s="46">
        <f>Índice!$G$51*'Datos Vida'!AG172</f>
        <v>0</v>
      </c>
      <c r="AH67" s="46">
        <f>Índice!$G$51*'Datos Vida'!AH172</f>
        <v>0</v>
      </c>
      <c r="AI67" s="46">
        <f>Índice!$G$51*'Datos Vida'!AI172</f>
        <v>0</v>
      </c>
      <c r="AJ67" s="46">
        <f>Índice!$G$51*'Datos Vida'!AJ172</f>
        <v>0</v>
      </c>
      <c r="AK67" s="46">
        <f>Índice!$G$51*'Datos Vida'!AK172</f>
        <v>0</v>
      </c>
      <c r="AL67" s="46">
        <f>Índice!$G$51*'Datos Vida'!AL172</f>
        <v>0</v>
      </c>
      <c r="AM67" s="46">
        <f>Índice!$G$51*'Datos Vida'!AM172</f>
        <v>0</v>
      </c>
      <c r="AN67" s="46">
        <f>Índice!$G$51*'Datos Vida'!AN172</f>
        <v>0</v>
      </c>
      <c r="AO67" s="46">
        <f>Índice!$G$51*'Datos Vida'!AO172</f>
        <v>0</v>
      </c>
      <c r="AP67" s="46">
        <f>Índice!$G$51*'Datos Vida'!AP172</f>
        <v>0</v>
      </c>
      <c r="AQ67" s="46">
        <f>Índice!$G$51*'Datos Vida'!AQ172</f>
        <v>0</v>
      </c>
    </row>
    <row r="68" spans="2:43">
      <c r="B68" s="61" t="str">
        <f>'Datos Generales'!B173</f>
        <v>5.32.20.00  Resultado En Activos Financieros</v>
      </c>
      <c r="C68" s="46">
        <f>Índice!$G$51*'Datos Vida'!C173</f>
        <v>0</v>
      </c>
      <c r="D68" s="46">
        <f>Índice!$G$51*'Datos Vida'!D173</f>
        <v>0</v>
      </c>
      <c r="E68" s="46">
        <f>Índice!$G$51*'Datos Vida'!E173</f>
        <v>0</v>
      </c>
      <c r="F68" s="46">
        <f>Índice!$G$51*'Datos Vida'!F173</f>
        <v>0</v>
      </c>
      <c r="G68" s="46">
        <f>Índice!$G$51*'Datos Vida'!G173</f>
        <v>0</v>
      </c>
      <c r="H68" s="46">
        <f>Índice!$G$51*'Datos Vida'!H173</f>
        <v>0</v>
      </c>
      <c r="I68" s="46">
        <f>Índice!$G$51*'Datos Vida'!I173</f>
        <v>0</v>
      </c>
      <c r="J68" s="46">
        <f>Índice!$G$51*'Datos Vida'!J173</f>
        <v>0</v>
      </c>
      <c r="K68" s="46">
        <f>Índice!$G$51*'Datos Vida'!K173</f>
        <v>0</v>
      </c>
      <c r="L68" s="46">
        <f>Índice!$G$51*'Datos Vida'!L173</f>
        <v>0</v>
      </c>
      <c r="M68" s="46">
        <f>Índice!$G$51*'Datos Vida'!M173</f>
        <v>0</v>
      </c>
      <c r="N68" s="46">
        <f>Índice!$G$51*'Datos Vida'!N173</f>
        <v>0</v>
      </c>
      <c r="O68" s="46">
        <f>Índice!$G$51*'Datos Vida'!O173</f>
        <v>0</v>
      </c>
      <c r="P68" s="46">
        <f>Índice!$G$51*'Datos Vida'!P173</f>
        <v>0</v>
      </c>
      <c r="Q68" s="46">
        <f>Índice!$G$51*'Datos Vida'!Q173</f>
        <v>0</v>
      </c>
      <c r="R68" s="46">
        <f>Índice!$G$51*'Datos Vida'!R173</f>
        <v>0</v>
      </c>
      <c r="S68" s="46">
        <f>Índice!$G$51*'Datos Vida'!S173</f>
        <v>0</v>
      </c>
      <c r="T68" s="46">
        <f>Índice!$G$51*'Datos Vida'!T173</f>
        <v>0</v>
      </c>
      <c r="U68" s="46">
        <f>Índice!$G$51*'Datos Vida'!U173</f>
        <v>55.508022146640172</v>
      </c>
      <c r="V68" s="46">
        <f>Índice!$G$51*'Datos Vida'!V173</f>
        <v>0</v>
      </c>
      <c r="W68" s="46">
        <f>Índice!$G$51*'Datos Vida'!W173</f>
        <v>0</v>
      </c>
      <c r="X68" s="46">
        <f>Índice!$G$51*'Datos Vida'!X173</f>
        <v>0</v>
      </c>
      <c r="Y68" s="46">
        <f>Índice!$G$51*'Datos Vida'!Y173</f>
        <v>0</v>
      </c>
      <c r="Z68" s="46">
        <f>Índice!$G$51*'Datos Vida'!Z173</f>
        <v>0</v>
      </c>
      <c r="AA68" s="46">
        <f>Índice!$G$51*'Datos Vida'!AA173</f>
        <v>0</v>
      </c>
      <c r="AB68" s="46">
        <f>Índice!$G$51*'Datos Vida'!AB173</f>
        <v>0</v>
      </c>
      <c r="AC68" s="46">
        <f>Índice!$G$51*'Datos Vida'!AC173</f>
        <v>0</v>
      </c>
      <c r="AD68" s="46">
        <f>Índice!$G$51*'Datos Vida'!AD173</f>
        <v>0</v>
      </c>
      <c r="AE68" s="46">
        <f>Índice!$G$51*'Datos Vida'!AE173</f>
        <v>0</v>
      </c>
      <c r="AF68" s="46">
        <f>Índice!$G$51*'Datos Vida'!AF173</f>
        <v>0</v>
      </c>
      <c r="AG68" s="46">
        <f>Índice!$G$51*'Datos Vida'!AG173</f>
        <v>0</v>
      </c>
      <c r="AH68" s="46">
        <f>Índice!$G$51*'Datos Vida'!AH173</f>
        <v>0</v>
      </c>
      <c r="AI68" s="46">
        <f>Índice!$G$51*'Datos Vida'!AI173</f>
        <v>0</v>
      </c>
      <c r="AJ68" s="46">
        <f>Índice!$G$51*'Datos Vida'!AJ173</f>
        <v>0</v>
      </c>
      <c r="AK68" s="46">
        <f>Índice!$G$51*'Datos Vida'!AK173</f>
        <v>0</v>
      </c>
      <c r="AL68" s="46">
        <f>Índice!$G$51*'Datos Vida'!AL173</f>
        <v>0</v>
      </c>
      <c r="AM68" s="46">
        <f>Índice!$G$51*'Datos Vida'!AM173</f>
        <v>0</v>
      </c>
      <c r="AN68" s="46">
        <f>Índice!$G$51*'Datos Vida'!AN173</f>
        <v>0</v>
      </c>
      <c r="AO68" s="46">
        <f>Índice!$G$51*'Datos Vida'!AO173</f>
        <v>0</v>
      </c>
      <c r="AP68" s="46">
        <f>Índice!$G$51*'Datos Vida'!AP173</f>
        <v>0</v>
      </c>
      <c r="AQ68" s="46">
        <f>Índice!$G$51*'Datos Vida'!AQ173</f>
        <v>55.508022146640172</v>
      </c>
    </row>
    <row r="69" spans="2:43">
      <c r="B69" s="61" t="str">
        <f>'Datos Generales'!B174</f>
        <v>5.32.30.00  Resultado En Coberturas De Flujo De Caja</v>
      </c>
      <c r="C69" s="46">
        <f>Índice!$G$51*'Datos Vida'!C174</f>
        <v>0</v>
      </c>
      <c r="D69" s="46">
        <f>Índice!$G$51*'Datos Vida'!D174</f>
        <v>0</v>
      </c>
      <c r="E69" s="46">
        <f>Índice!$G$51*'Datos Vida'!E174</f>
        <v>0</v>
      </c>
      <c r="F69" s="46">
        <f>Índice!$G$51*'Datos Vida'!F174</f>
        <v>0</v>
      </c>
      <c r="G69" s="46">
        <f>Índice!$G$51*'Datos Vida'!G174</f>
        <v>0</v>
      </c>
      <c r="H69" s="46">
        <f>Índice!$G$51*'Datos Vida'!H174</f>
        <v>0</v>
      </c>
      <c r="I69" s="46">
        <f>Índice!$G$51*'Datos Vida'!I174</f>
        <v>0</v>
      </c>
      <c r="J69" s="46">
        <f>Índice!$G$51*'Datos Vida'!J174</f>
        <v>0</v>
      </c>
      <c r="K69" s="46">
        <f>Índice!$G$51*'Datos Vida'!K174</f>
        <v>0</v>
      </c>
      <c r="L69" s="46">
        <f>Índice!$G$51*'Datos Vida'!L174</f>
        <v>0</v>
      </c>
      <c r="M69" s="46">
        <f>Índice!$G$51*'Datos Vida'!M174</f>
        <v>0</v>
      </c>
      <c r="N69" s="46">
        <f>Índice!$G$51*'Datos Vida'!N174</f>
        <v>0</v>
      </c>
      <c r="O69" s="46">
        <f>Índice!$G$51*'Datos Vida'!O174</f>
        <v>0</v>
      </c>
      <c r="P69" s="46">
        <f>Índice!$G$51*'Datos Vida'!P174</f>
        <v>0</v>
      </c>
      <c r="Q69" s="46">
        <f>Índice!$G$51*'Datos Vida'!Q174</f>
        <v>0</v>
      </c>
      <c r="R69" s="46">
        <f>Índice!$G$51*'Datos Vida'!R174</f>
        <v>0</v>
      </c>
      <c r="S69" s="46">
        <f>Índice!$G$51*'Datos Vida'!S174</f>
        <v>0</v>
      </c>
      <c r="T69" s="46">
        <f>Índice!$G$51*'Datos Vida'!T174</f>
        <v>0</v>
      </c>
      <c r="U69" s="46">
        <f>Índice!$G$51*'Datos Vida'!U174</f>
        <v>0</v>
      </c>
      <c r="V69" s="46">
        <f>Índice!$G$51*'Datos Vida'!V174</f>
        <v>0</v>
      </c>
      <c r="W69" s="46">
        <f>Índice!$G$51*'Datos Vida'!W174</f>
        <v>0</v>
      </c>
      <c r="X69" s="46">
        <f>Índice!$G$51*'Datos Vida'!X174</f>
        <v>0</v>
      </c>
      <c r="Y69" s="46">
        <f>Índice!$G$51*'Datos Vida'!Y174</f>
        <v>0</v>
      </c>
      <c r="Z69" s="46">
        <f>Índice!$G$51*'Datos Vida'!Z174</f>
        <v>0</v>
      </c>
      <c r="AA69" s="46">
        <f>Índice!$G$51*'Datos Vida'!AA174</f>
        <v>0</v>
      </c>
      <c r="AB69" s="46">
        <f>Índice!$G$51*'Datos Vida'!AB174</f>
        <v>0</v>
      </c>
      <c r="AC69" s="46">
        <f>Índice!$G$51*'Datos Vida'!AC174</f>
        <v>0</v>
      </c>
      <c r="AD69" s="46">
        <f>Índice!$G$51*'Datos Vida'!AD174</f>
        <v>0</v>
      </c>
      <c r="AE69" s="46">
        <f>Índice!$G$51*'Datos Vida'!AE174</f>
        <v>0</v>
      </c>
      <c r="AF69" s="46">
        <f>Índice!$G$51*'Datos Vida'!AF174</f>
        <v>0</v>
      </c>
      <c r="AG69" s="46">
        <f>Índice!$G$51*'Datos Vida'!AG174</f>
        <v>0</v>
      </c>
      <c r="AH69" s="46">
        <f>Índice!$G$51*'Datos Vida'!AH174</f>
        <v>0</v>
      </c>
      <c r="AI69" s="46">
        <f>Índice!$G$51*'Datos Vida'!AI174</f>
        <v>0</v>
      </c>
      <c r="AJ69" s="46">
        <f>Índice!$G$51*'Datos Vida'!AJ174</f>
        <v>0</v>
      </c>
      <c r="AK69" s="46">
        <f>Índice!$G$51*'Datos Vida'!AK174</f>
        <v>0</v>
      </c>
      <c r="AL69" s="46">
        <f>Índice!$G$51*'Datos Vida'!AL174</f>
        <v>0</v>
      </c>
      <c r="AM69" s="46">
        <f>Índice!$G$51*'Datos Vida'!AM174</f>
        <v>0</v>
      </c>
      <c r="AN69" s="46">
        <f>Índice!$G$51*'Datos Vida'!AN174</f>
        <v>0</v>
      </c>
      <c r="AO69" s="46">
        <f>Índice!$G$51*'Datos Vida'!AO174</f>
        <v>0</v>
      </c>
      <c r="AP69" s="46">
        <f>Índice!$G$51*'Datos Vida'!AP174</f>
        <v>0</v>
      </c>
      <c r="AQ69" s="46">
        <f>Índice!$G$51*'Datos Vida'!AQ174</f>
        <v>0</v>
      </c>
    </row>
    <row r="70" spans="2:43">
      <c r="B70" s="61" t="str">
        <f>'Datos Generales'!B175</f>
        <v>5.32.40.00  Otros Resultados Con Ajuste En Patrimonio</v>
      </c>
      <c r="C70" s="46">
        <f>Índice!$G$51*'Datos Vida'!C175</f>
        <v>0</v>
      </c>
      <c r="D70" s="46">
        <f>Índice!$G$51*'Datos Vida'!D175</f>
        <v>0</v>
      </c>
      <c r="E70" s="46">
        <f>Índice!$G$51*'Datos Vida'!E175</f>
        <v>0</v>
      </c>
      <c r="F70" s="46">
        <f>Índice!$G$51*'Datos Vida'!F175</f>
        <v>0</v>
      </c>
      <c r="G70" s="46">
        <f>Índice!$G$51*'Datos Vida'!G175</f>
        <v>0</v>
      </c>
      <c r="H70" s="46">
        <f>Índice!$G$51*'Datos Vida'!H175</f>
        <v>0</v>
      </c>
      <c r="I70" s="46">
        <f>Índice!$G$51*'Datos Vida'!I175</f>
        <v>0</v>
      </c>
      <c r="J70" s="46">
        <f>Índice!$G$51*'Datos Vida'!J175</f>
        <v>0</v>
      </c>
      <c r="K70" s="46">
        <f>Índice!$G$51*'Datos Vida'!K175</f>
        <v>0</v>
      </c>
      <c r="L70" s="46">
        <f>Índice!$G$51*'Datos Vida'!L175</f>
        <v>0</v>
      </c>
      <c r="M70" s="46">
        <f>Índice!$G$51*'Datos Vida'!M175</f>
        <v>0</v>
      </c>
      <c r="N70" s="46">
        <f>Índice!$G$51*'Datos Vida'!N175</f>
        <v>0</v>
      </c>
      <c r="O70" s="46">
        <f>Índice!$G$51*'Datos Vida'!O175</f>
        <v>0</v>
      </c>
      <c r="P70" s="46">
        <f>Índice!$G$51*'Datos Vida'!P175</f>
        <v>0</v>
      </c>
      <c r="Q70" s="46">
        <f>Índice!$G$51*'Datos Vida'!Q175</f>
        <v>0</v>
      </c>
      <c r="R70" s="46">
        <f>Índice!$G$51*'Datos Vida'!R175</f>
        <v>0</v>
      </c>
      <c r="S70" s="46">
        <f>Índice!$G$51*'Datos Vida'!S175</f>
        <v>0</v>
      </c>
      <c r="T70" s="46">
        <f>Índice!$G$51*'Datos Vida'!T175</f>
        <v>0</v>
      </c>
      <c r="U70" s="46">
        <f>Índice!$G$51*'Datos Vida'!U175</f>
        <v>0</v>
      </c>
      <c r="V70" s="46">
        <f>Índice!$G$51*'Datos Vida'!V175</f>
        <v>0</v>
      </c>
      <c r="W70" s="46">
        <f>Índice!$G$51*'Datos Vida'!W175</f>
        <v>0</v>
      </c>
      <c r="X70" s="46">
        <f>Índice!$G$51*'Datos Vida'!X175</f>
        <v>0</v>
      </c>
      <c r="Y70" s="46">
        <f>Índice!$G$51*'Datos Vida'!Y175</f>
        <v>0</v>
      </c>
      <c r="Z70" s="46">
        <f>Índice!$G$51*'Datos Vida'!Z175</f>
        <v>0</v>
      </c>
      <c r="AA70" s="46">
        <f>Índice!$G$51*'Datos Vida'!AA175</f>
        <v>0</v>
      </c>
      <c r="AB70" s="46">
        <f>Índice!$G$51*'Datos Vida'!AB175</f>
        <v>0</v>
      </c>
      <c r="AC70" s="46">
        <f>Índice!$G$51*'Datos Vida'!AC175</f>
        <v>0</v>
      </c>
      <c r="AD70" s="46">
        <f>Índice!$G$51*'Datos Vida'!AD175</f>
        <v>0</v>
      </c>
      <c r="AE70" s="46">
        <f>Índice!$G$51*'Datos Vida'!AE175</f>
        <v>0</v>
      </c>
      <c r="AF70" s="46">
        <f>Índice!$G$51*'Datos Vida'!AF175</f>
        <v>0</v>
      </c>
      <c r="AG70" s="46">
        <f>Índice!$G$51*'Datos Vida'!AG175</f>
        <v>0</v>
      </c>
      <c r="AH70" s="46">
        <f>Índice!$G$51*'Datos Vida'!AH175</f>
        <v>0</v>
      </c>
      <c r="AI70" s="46">
        <f>Índice!$G$51*'Datos Vida'!AI175</f>
        <v>0</v>
      </c>
      <c r="AJ70" s="46">
        <f>Índice!$G$51*'Datos Vida'!AJ175</f>
        <v>0</v>
      </c>
      <c r="AK70" s="46">
        <f>Índice!$G$51*'Datos Vida'!AK175</f>
        <v>0</v>
      </c>
      <c r="AL70" s="46">
        <f>Índice!$G$51*'Datos Vida'!AL175</f>
        <v>0</v>
      </c>
      <c r="AM70" s="46">
        <f>Índice!$G$51*'Datos Vida'!AM175</f>
        <v>0</v>
      </c>
      <c r="AN70" s="46">
        <f>Índice!$G$51*'Datos Vida'!AN175</f>
        <v>0</v>
      </c>
      <c r="AO70" s="46">
        <f>Índice!$G$51*'Datos Vida'!AO175</f>
        <v>0</v>
      </c>
      <c r="AP70" s="46">
        <f>Índice!$G$51*'Datos Vida'!AP175</f>
        <v>0</v>
      </c>
      <c r="AQ70" s="46">
        <f>Índice!$G$51*'Datos Vida'!AQ175</f>
        <v>0</v>
      </c>
    </row>
    <row r="71" spans="2:43">
      <c r="B71" s="61" t="str">
        <f>'Datos Generales'!B176</f>
        <v>8.23.00.00  Impuesto Diferido</v>
      </c>
      <c r="C71" s="46">
        <f>Índice!$G$51*'Datos Vida'!C176</f>
        <v>0</v>
      </c>
      <c r="D71" s="46">
        <f>Índice!$G$51*'Datos Vida'!D176</f>
        <v>0</v>
      </c>
      <c r="E71" s="46">
        <f>Índice!$G$51*'Datos Vida'!E176</f>
        <v>0</v>
      </c>
      <c r="F71" s="46">
        <f>Índice!$G$51*'Datos Vida'!F176</f>
        <v>0</v>
      </c>
      <c r="G71" s="46">
        <f>Índice!$G$51*'Datos Vida'!G176</f>
        <v>0</v>
      </c>
      <c r="H71" s="46">
        <f>Índice!$G$51*'Datos Vida'!H176</f>
        <v>0</v>
      </c>
      <c r="I71" s="46">
        <f>Índice!$G$51*'Datos Vida'!I176</f>
        <v>0</v>
      </c>
      <c r="J71" s="46">
        <f>Índice!$G$51*'Datos Vida'!J176</f>
        <v>0</v>
      </c>
      <c r="K71" s="46">
        <f>Índice!$G$51*'Datos Vida'!K176</f>
        <v>0</v>
      </c>
      <c r="L71" s="46">
        <f>Índice!$G$51*'Datos Vida'!L176</f>
        <v>0</v>
      </c>
      <c r="M71" s="46">
        <f>Índice!$G$51*'Datos Vida'!M176</f>
        <v>0</v>
      </c>
      <c r="N71" s="46">
        <f>Índice!$G$51*'Datos Vida'!N176</f>
        <v>0</v>
      </c>
      <c r="O71" s="46">
        <f>Índice!$G$51*'Datos Vida'!O176</f>
        <v>0</v>
      </c>
      <c r="P71" s="46">
        <f>Índice!$G$51*'Datos Vida'!P176</f>
        <v>0</v>
      </c>
      <c r="Q71" s="46">
        <f>Índice!$G$51*'Datos Vida'!Q176</f>
        <v>0</v>
      </c>
      <c r="R71" s="46">
        <f>Índice!$G$51*'Datos Vida'!R176</f>
        <v>0</v>
      </c>
      <c r="S71" s="46">
        <f>Índice!$G$51*'Datos Vida'!S176</f>
        <v>0</v>
      </c>
      <c r="T71" s="46">
        <f>Índice!$G$51*'Datos Vida'!T176</f>
        <v>0</v>
      </c>
      <c r="U71" s="46">
        <f>Índice!$G$51*'Datos Vida'!U176</f>
        <v>0</v>
      </c>
      <c r="V71" s="46">
        <f>Índice!$G$51*'Datos Vida'!V176</f>
        <v>0</v>
      </c>
      <c r="W71" s="46">
        <f>Índice!$G$51*'Datos Vida'!W176</f>
        <v>0</v>
      </c>
      <c r="X71" s="46">
        <f>Índice!$G$51*'Datos Vida'!X176</f>
        <v>0</v>
      </c>
      <c r="Y71" s="46">
        <f>Índice!$G$51*'Datos Vida'!Y176</f>
        <v>0</v>
      </c>
      <c r="Z71" s="46">
        <f>Índice!$G$51*'Datos Vida'!Z176</f>
        <v>0</v>
      </c>
      <c r="AA71" s="46">
        <f>Índice!$G$51*'Datos Vida'!AA176</f>
        <v>0</v>
      </c>
      <c r="AB71" s="46">
        <f>Índice!$G$51*'Datos Vida'!AB176</f>
        <v>0</v>
      </c>
      <c r="AC71" s="46">
        <f>Índice!$G$51*'Datos Vida'!AC176</f>
        <v>0</v>
      </c>
      <c r="AD71" s="46">
        <f>Índice!$G$51*'Datos Vida'!AD176</f>
        <v>0</v>
      </c>
      <c r="AE71" s="46">
        <f>Índice!$G$51*'Datos Vida'!AE176</f>
        <v>0</v>
      </c>
      <c r="AF71" s="46">
        <f>Índice!$G$51*'Datos Vida'!AF176</f>
        <v>0</v>
      </c>
      <c r="AG71" s="46">
        <f>Índice!$G$51*'Datos Vida'!AG176</f>
        <v>0</v>
      </c>
      <c r="AH71" s="46">
        <f>Índice!$G$51*'Datos Vida'!AH176</f>
        <v>0</v>
      </c>
      <c r="AI71" s="46">
        <f>Índice!$G$51*'Datos Vida'!AI176</f>
        <v>0</v>
      </c>
      <c r="AJ71" s="46">
        <f>Índice!$G$51*'Datos Vida'!AJ176</f>
        <v>0</v>
      </c>
      <c r="AK71" s="46">
        <f>Índice!$G$51*'Datos Vida'!AK176</f>
        <v>0</v>
      </c>
      <c r="AL71" s="46">
        <f>Índice!$G$51*'Datos Vida'!AL176</f>
        <v>0</v>
      </c>
      <c r="AM71" s="46">
        <f>Índice!$G$51*'Datos Vida'!AM176</f>
        <v>0</v>
      </c>
      <c r="AN71" s="46">
        <f>Índice!$G$51*'Datos Vida'!AN176</f>
        <v>0</v>
      </c>
      <c r="AO71" s="46">
        <f>Índice!$G$51*'Datos Vida'!AO176</f>
        <v>0</v>
      </c>
      <c r="AP71" s="46">
        <f>Índice!$G$51*'Datos Vida'!AP176</f>
        <v>0</v>
      </c>
      <c r="AQ71" s="46">
        <f>Índice!$G$51*'Datos Vida'!AQ176</f>
        <v>0</v>
      </c>
    </row>
    <row r="72" spans="2:43">
      <c r="B72" s="69" t="str">
        <f>'Datos Generales'!B177</f>
        <v xml:space="preserve">5.32.00.00  Total Otro Resultado Integral </v>
      </c>
      <c r="C72" s="46">
        <f>Índice!$G$51*'Datos Vida'!C177</f>
        <v>0</v>
      </c>
      <c r="D72" s="46">
        <f>Índice!$G$51*'Datos Vida'!D177</f>
        <v>0</v>
      </c>
      <c r="E72" s="46">
        <f>Índice!$G$51*'Datos Vida'!E177</f>
        <v>0</v>
      </c>
      <c r="F72" s="46">
        <f>Índice!$G$51*'Datos Vida'!F177</f>
        <v>0</v>
      </c>
      <c r="G72" s="46">
        <f>Índice!$G$51*'Datos Vida'!G177</f>
        <v>0</v>
      </c>
      <c r="H72" s="46">
        <f>Índice!$G$51*'Datos Vida'!H177</f>
        <v>0</v>
      </c>
      <c r="I72" s="46">
        <f>Índice!$G$51*'Datos Vida'!I177</f>
        <v>0</v>
      </c>
      <c r="J72" s="46">
        <f>Índice!$G$51*'Datos Vida'!J177</f>
        <v>0</v>
      </c>
      <c r="K72" s="46">
        <f>Índice!$G$51*'Datos Vida'!K177</f>
        <v>0</v>
      </c>
      <c r="L72" s="46">
        <f>Índice!$G$51*'Datos Vida'!L177</f>
        <v>0</v>
      </c>
      <c r="M72" s="46">
        <f>Índice!$G$51*'Datos Vida'!M177</f>
        <v>0</v>
      </c>
      <c r="N72" s="46">
        <f>Índice!$G$51*'Datos Vida'!N177</f>
        <v>0</v>
      </c>
      <c r="O72" s="46">
        <f>Índice!$G$51*'Datos Vida'!O177</f>
        <v>0</v>
      </c>
      <c r="P72" s="46">
        <f>Índice!$G$51*'Datos Vida'!P177</f>
        <v>0</v>
      </c>
      <c r="Q72" s="46">
        <f>Índice!$G$51*'Datos Vida'!Q177</f>
        <v>0</v>
      </c>
      <c r="R72" s="46">
        <f>Índice!$G$51*'Datos Vida'!R177</f>
        <v>0</v>
      </c>
      <c r="S72" s="46">
        <f>Índice!$G$51*'Datos Vida'!S177</f>
        <v>0</v>
      </c>
      <c r="T72" s="46">
        <f>Índice!$G$51*'Datos Vida'!T177</f>
        <v>0</v>
      </c>
      <c r="U72" s="46">
        <f>Índice!$G$51*'Datos Vida'!U177</f>
        <v>55.508022146640172</v>
      </c>
      <c r="V72" s="46">
        <f>Índice!$G$51*'Datos Vida'!V177</f>
        <v>0</v>
      </c>
      <c r="W72" s="46">
        <f>Índice!$G$51*'Datos Vida'!W177</f>
        <v>0</v>
      </c>
      <c r="X72" s="46">
        <f>Índice!$G$51*'Datos Vida'!X177</f>
        <v>0</v>
      </c>
      <c r="Y72" s="46">
        <f>Índice!$G$51*'Datos Vida'!Y177</f>
        <v>0</v>
      </c>
      <c r="Z72" s="46">
        <f>Índice!$G$51*'Datos Vida'!Z177</f>
        <v>0</v>
      </c>
      <c r="AA72" s="46">
        <f>Índice!$G$51*'Datos Vida'!AA177</f>
        <v>0</v>
      </c>
      <c r="AB72" s="46">
        <f>Índice!$G$51*'Datos Vida'!AB177</f>
        <v>0</v>
      </c>
      <c r="AC72" s="46">
        <f>Índice!$G$51*'Datos Vida'!AC177</f>
        <v>0</v>
      </c>
      <c r="AD72" s="46">
        <f>Índice!$G$51*'Datos Vida'!AD177</f>
        <v>0</v>
      </c>
      <c r="AE72" s="46">
        <f>Índice!$G$51*'Datos Vida'!AE177</f>
        <v>0</v>
      </c>
      <c r="AF72" s="46">
        <f>Índice!$G$51*'Datos Vida'!AF177</f>
        <v>0</v>
      </c>
      <c r="AG72" s="46">
        <f>Índice!$G$51*'Datos Vida'!AG177</f>
        <v>0</v>
      </c>
      <c r="AH72" s="46">
        <f>Índice!$G$51*'Datos Vida'!AH177</f>
        <v>0</v>
      </c>
      <c r="AI72" s="46">
        <f>Índice!$G$51*'Datos Vida'!AI177</f>
        <v>0</v>
      </c>
      <c r="AJ72" s="46">
        <f>Índice!$G$51*'Datos Vida'!AJ177</f>
        <v>0</v>
      </c>
      <c r="AK72" s="46">
        <f>Índice!$G$51*'Datos Vida'!AK177</f>
        <v>0</v>
      </c>
      <c r="AL72" s="46">
        <f>Índice!$G$51*'Datos Vida'!AL177</f>
        <v>0</v>
      </c>
      <c r="AM72" s="46">
        <f>Índice!$G$51*'Datos Vida'!AM177</f>
        <v>0</v>
      </c>
      <c r="AN72" s="46">
        <f>Índice!$G$51*'Datos Vida'!AN177</f>
        <v>0</v>
      </c>
      <c r="AO72" s="46">
        <f>Índice!$G$51*'Datos Vida'!AO177</f>
        <v>0</v>
      </c>
      <c r="AP72" s="46">
        <f>Índice!$G$51*'Datos Vida'!AP177</f>
        <v>0</v>
      </c>
      <c r="AQ72" s="46">
        <f>Índice!$G$51*'Datos Vida'!AQ177</f>
        <v>55.508022146640172</v>
      </c>
    </row>
    <row r="73" spans="2:43">
      <c r="B73" s="64" t="str">
        <f>'Datos Generales'!B178</f>
        <v xml:space="preserve">8.20.00.00  Total Del Resultado Integral </v>
      </c>
      <c r="C73" s="43">
        <f>Índice!$G$51*'Datos Vida'!C178</f>
        <v>9288.9758239582516</v>
      </c>
      <c r="D73" s="43">
        <f>Índice!$G$51*'Datos Vida'!D178</f>
        <v>511993.93124076334</v>
      </c>
      <c r="E73" s="43">
        <f>Índice!$G$51*'Datos Vida'!E178</f>
        <v>685913.95549458708</v>
      </c>
      <c r="F73" s="43">
        <f>Índice!$G$51*'Datos Vida'!F178</f>
        <v>183567.28314748162</v>
      </c>
      <c r="G73" s="43">
        <f>Índice!$G$51*'Datos Vida'!G178</f>
        <v>572938.82273495442</v>
      </c>
      <c r="H73" s="43">
        <f>Índice!$G$51*'Datos Vida'!H178</f>
        <v>867086.88066128793</v>
      </c>
      <c r="I73" s="43">
        <f>Índice!$G$51*'Datos Vida'!I178</f>
        <v>264928.65274605609</v>
      </c>
      <c r="J73" s="43">
        <f>Índice!$G$51*'Datos Vida'!J178</f>
        <v>98238.106433980807</v>
      </c>
      <c r="K73" s="43">
        <f>Índice!$G$51*'Datos Vida'!K178</f>
        <v>-16965.699931410469</v>
      </c>
      <c r="L73" s="43">
        <f>Índice!$G$51*'Datos Vida'!L178</f>
        <v>106837.87238104666</v>
      </c>
      <c r="M73" s="43">
        <f>Índice!$G$51*'Datos Vida'!M178</f>
        <v>685443.19796918414</v>
      </c>
      <c r="N73" s="43">
        <f>Índice!$G$51*'Datos Vida'!N178</f>
        <v>334174.60101399367</v>
      </c>
      <c r="O73" s="43">
        <f>Índice!$G$51*'Datos Vida'!O178</f>
        <v>-369171.74606317305</v>
      </c>
      <c r="P73" s="43">
        <f>Índice!$G$51*'Datos Vida'!P178</f>
        <v>91878.062663960794</v>
      </c>
      <c r="Q73" s="43">
        <f>Índice!$G$51*'Datos Vida'!Q178</f>
        <v>334003.17138190224</v>
      </c>
      <c r="R73" s="43">
        <f>Índice!$G$51*'Datos Vida'!R178</f>
        <v>4248.087271338768</v>
      </c>
      <c r="S73" s="43">
        <f>Índice!$G$51*'Datos Vida'!S178</f>
        <v>80557.873300287785</v>
      </c>
      <c r="T73" s="43">
        <f>Índice!$G$51*'Datos Vida'!T178</f>
        <v>124241.75864970549</v>
      </c>
      <c r="U73" s="43">
        <f>Índice!$G$51*'Datos Vida'!U178</f>
        <v>295368.52730499714</v>
      </c>
      <c r="V73" s="43">
        <f>Índice!$G$51*'Datos Vida'!V178</f>
        <v>685.58594551021417</v>
      </c>
      <c r="W73" s="43">
        <f>Índice!$G$51*'Datos Vida'!W178</f>
        <v>2333.9885872678033</v>
      </c>
      <c r="X73" s="43">
        <f>Índice!$G$51*'Datos Vida'!X178</f>
        <v>732874.05159064068</v>
      </c>
      <c r="Y73" s="43">
        <f>Índice!$G$51*'Datos Vida'!Y178</f>
        <v>252661.37985164861</v>
      </c>
      <c r="Z73" s="43">
        <f>Índice!$G$51*'Datos Vida'!Z178</f>
        <v>133882.30001202083</v>
      </c>
      <c r="AA73" s="43">
        <f>Índice!$G$51*'Datos Vida'!AA178</f>
        <v>279041.65576540964</v>
      </c>
      <c r="AB73" s="43">
        <f>Índice!$G$51*'Datos Vida'!AB178</f>
        <v>314776.97795942612</v>
      </c>
      <c r="AC73" s="43">
        <f>Índice!$G$51*'Datos Vida'!AC178</f>
        <v>338819.81813167775</v>
      </c>
      <c r="AD73" s="43">
        <f>Índice!$G$51*'Datos Vida'!AD178</f>
        <v>199182.75927903209</v>
      </c>
      <c r="AE73" s="43">
        <f>Índice!$G$51*'Datos Vida'!AE178</f>
        <v>298192.98406884406</v>
      </c>
      <c r="AF73" s="43">
        <f>Índice!$G$51*'Datos Vida'!AF178</f>
        <v>211368.80307733646</v>
      </c>
      <c r="AG73" s="43">
        <f>Índice!$G$51*'Datos Vida'!AG178</f>
        <v>581779.27075893956</v>
      </c>
      <c r="AH73" s="43">
        <f>Índice!$G$51*'Datos Vida'!AH178</f>
        <v>0</v>
      </c>
      <c r="AI73" s="43">
        <f>Índice!$G$51*'Datos Vida'!AI178</f>
        <v>0</v>
      </c>
      <c r="AJ73" s="43">
        <f>Índice!$G$51*'Datos Vida'!AJ178</f>
        <v>0</v>
      </c>
      <c r="AK73" s="43">
        <f>Índice!$G$51*'Datos Vida'!AK178</f>
        <v>0</v>
      </c>
      <c r="AL73" s="43">
        <f>Índice!$G$51*'Datos Vida'!AL178</f>
        <v>0</v>
      </c>
      <c r="AM73" s="43">
        <f>Índice!$G$51*'Datos Vida'!AM178</f>
        <v>0</v>
      </c>
      <c r="AN73" s="43">
        <f>Índice!$G$51*'Datos Vida'!AN178</f>
        <v>0</v>
      </c>
      <c r="AO73" s="43">
        <f>Índice!$G$51*'Datos Vida'!AO178</f>
        <v>0</v>
      </c>
      <c r="AP73" s="43">
        <f>Índice!$G$51*'Datos Vida'!AP178</f>
        <v>0</v>
      </c>
      <c r="AQ73" s="43">
        <f>Índice!$G$51*'Datos Vida'!AQ178</f>
        <v>8210171.8892526561</v>
      </c>
    </row>
    <row r="75" spans="2:43" hidden="1">
      <c r="B75" s="49" t="s">
        <v>101</v>
      </c>
      <c r="C75" s="50">
        <f>INDEX(Benchmark!$D$54:$D$93,COLUMNS(Benchmark!$D$54:D93),)</f>
        <v>1</v>
      </c>
      <c r="D75" s="50">
        <f>INDEX(Benchmark!$D$54:$D$93,COLUMNS(Benchmark!$D$54:E93),)</f>
        <v>1</v>
      </c>
      <c r="E75" s="50">
        <f>INDEX(Benchmark!$D$54:$D$93,COLUMNS(Benchmark!$D$54:F93),)</f>
        <v>1</v>
      </c>
      <c r="F75" s="50">
        <f>INDEX(Benchmark!$D$54:$D$93,COLUMNS(Benchmark!$D$54:G93),)</f>
        <v>1</v>
      </c>
      <c r="G75" s="50">
        <f>INDEX(Benchmark!$D$54:$D$93,COLUMNS(Benchmark!$D$54:H93),)</f>
        <v>1</v>
      </c>
      <c r="H75" s="50">
        <f>INDEX(Benchmark!$D$54:$D$93,COLUMNS(Benchmark!$D$54:I93),)</f>
        <v>1</v>
      </c>
      <c r="I75" s="50">
        <f>INDEX(Benchmark!$D$54:$D$93,COLUMNS(Benchmark!$D$54:J93),)</f>
        <v>1</v>
      </c>
      <c r="J75" s="50">
        <f>INDEX(Benchmark!$D$54:$D$93,COLUMNS(Benchmark!$D$54:K93),)</f>
        <v>1</v>
      </c>
      <c r="K75" s="50">
        <f>INDEX(Benchmark!$D$54:$D$93,COLUMNS(Benchmark!$D$54:L93),)</f>
        <v>1</v>
      </c>
      <c r="L75" s="50">
        <f>INDEX(Benchmark!$D$54:$D$93,COLUMNS(Benchmark!$D$54:M93),)</f>
        <v>1</v>
      </c>
      <c r="M75" s="50">
        <f>INDEX(Benchmark!$D$54:$D$93,COLUMNS(Benchmark!$D$54:N93),)</f>
        <v>1</v>
      </c>
      <c r="N75" s="50">
        <f>INDEX(Benchmark!$D$54:$D$93,COLUMNS(Benchmark!$D$54:O93),)</f>
        <v>1</v>
      </c>
      <c r="O75" s="50">
        <f>INDEX(Benchmark!$D$54:$D$93,COLUMNS(Benchmark!$D$54:P93),)</f>
        <v>1</v>
      </c>
      <c r="P75" s="50">
        <f>INDEX(Benchmark!$D$54:$D$93,COLUMNS(Benchmark!$D$54:Q93),)</f>
        <v>1</v>
      </c>
      <c r="Q75" s="50">
        <f>INDEX(Benchmark!$D$54:$D$93,COLUMNS(Benchmark!$D$54:R93),)</f>
        <v>1</v>
      </c>
      <c r="R75" s="50">
        <f>INDEX(Benchmark!$D$54:$D$93,COLUMNS(Benchmark!$D$54:S93),)</f>
        <v>1</v>
      </c>
      <c r="S75" s="50">
        <f>INDEX(Benchmark!$D$54:$D$93,COLUMNS(Benchmark!$D$54:T93),)</f>
        <v>1</v>
      </c>
      <c r="T75" s="50">
        <f>INDEX(Benchmark!$D$54:$D$93,COLUMNS(Benchmark!$D$54:U93),)</f>
        <v>1</v>
      </c>
      <c r="U75" s="50">
        <f>INDEX(Benchmark!$D$54:$D$93,COLUMNS(Benchmark!$D$54:V93),)</f>
        <v>1</v>
      </c>
      <c r="V75" s="50">
        <f>INDEX(Benchmark!$D$54:$D$93,COLUMNS(Benchmark!$D$54:W93),)</f>
        <v>1</v>
      </c>
      <c r="W75" s="50">
        <f>INDEX(Benchmark!$D$54:$D$93,COLUMNS(Benchmark!$D$54:X93),)</f>
        <v>1</v>
      </c>
      <c r="X75" s="50">
        <f>INDEX(Benchmark!$D$54:$D$93,COLUMNS(Benchmark!$D$54:Y93),)</f>
        <v>1</v>
      </c>
      <c r="Y75" s="50">
        <f>INDEX(Benchmark!$D$54:$D$93,COLUMNS(Benchmark!$D$54:Z93),)</f>
        <v>1</v>
      </c>
      <c r="Z75" s="50">
        <f>INDEX(Benchmark!$D$54:$D$93,COLUMNS(Benchmark!$D$54:AA93),)</f>
        <v>1</v>
      </c>
      <c r="AA75" s="50">
        <f>INDEX(Benchmark!$D$54:$D$93,COLUMNS(Benchmark!$D$54:AB93),)</f>
        <v>1</v>
      </c>
      <c r="AB75" s="50">
        <f>INDEX(Benchmark!$D$54:$D$93,COLUMNS(Benchmark!$D$54:AC93),)</f>
        <v>1</v>
      </c>
      <c r="AC75" s="50">
        <f>INDEX(Benchmark!$D$54:$D$93,COLUMNS(Benchmark!$D$54:AD93),)</f>
        <v>1</v>
      </c>
      <c r="AD75" s="50">
        <f>INDEX(Benchmark!$D$54:$D$93,COLUMNS(Benchmark!$D$54:AE93),)</f>
        <v>1</v>
      </c>
      <c r="AE75" s="50">
        <f>INDEX(Benchmark!$D$54:$D$93,COLUMNS(Benchmark!$D$54:AF93),)</f>
        <v>1</v>
      </c>
      <c r="AF75" s="50">
        <f>INDEX(Benchmark!$D$54:$D$93,COLUMNS(Benchmark!$D$54:AG93),)</f>
        <v>1</v>
      </c>
      <c r="AG75" s="50">
        <f>INDEX(Benchmark!$D$54:$D$93,COLUMNS(Benchmark!$D$54:AH93),)</f>
        <v>1</v>
      </c>
      <c r="AH75" s="50">
        <f>INDEX(Benchmark!$D$54:$D$93,COLUMNS(Benchmark!$D$54:AI93),)</f>
        <v>0</v>
      </c>
      <c r="AI75" s="50">
        <f>INDEX(Benchmark!$D$54:$D$93,COLUMNS(Benchmark!$D$54:AJ93),)</f>
        <v>0</v>
      </c>
      <c r="AJ75" s="50">
        <f>INDEX(Benchmark!$D$54:$D$93,COLUMNS(Benchmark!$D$54:AK93),)</f>
        <v>0</v>
      </c>
      <c r="AK75" s="50">
        <f>INDEX(Benchmark!$D$54:$D$93,COLUMNS(Benchmark!$D$54:AL93),)</f>
        <v>0</v>
      </c>
      <c r="AL75" s="50">
        <f>INDEX(Benchmark!$D$54:$D$93,COLUMNS(Benchmark!$D$54:AM93),)</f>
        <v>0</v>
      </c>
      <c r="AM75" s="50">
        <f>INDEX(Benchmark!$D$54:$D$93,COLUMNS(Benchmark!$D$54:AN93),)</f>
        <v>0</v>
      </c>
      <c r="AN75" s="50">
        <f>INDEX(Benchmark!$D$54:$D$93,COLUMNS(Benchmark!$D$54:AO93),)</f>
        <v>0</v>
      </c>
      <c r="AO75" s="50">
        <f>INDEX(Benchmark!$D$54:$D$93,COLUMNS(Benchmark!$D$54:AP93),)</f>
        <v>0</v>
      </c>
      <c r="AP75" s="50">
        <f>INDEX(Benchmark!$D$54:$D$93,COLUMNS(Benchmark!$D$54:AQ93),)</f>
        <v>0</v>
      </c>
    </row>
    <row r="76" spans="2:43" hidden="1"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</row>
    <row r="77" spans="2:43" hidden="1">
      <c r="B77" s="49" t="s">
        <v>102</v>
      </c>
      <c r="C77" s="50">
        <f>IFERROR(RANK(C79,$C$79:$AP$79,0),"")</f>
        <v>24</v>
      </c>
      <c r="D77" s="50">
        <f t="shared" ref="D77:AP77" si="0">IFERROR(RANK(D79,$C$79:$AP$79,0),"")</f>
        <v>14</v>
      </c>
      <c r="E77" s="50">
        <f t="shared" si="0"/>
        <v>15</v>
      </c>
      <c r="F77" s="50">
        <f t="shared" si="0"/>
        <v>19</v>
      </c>
      <c r="G77" s="50">
        <f t="shared" si="0"/>
        <v>4</v>
      </c>
      <c r="H77" s="50">
        <f t="shared" si="0"/>
        <v>6</v>
      </c>
      <c r="I77" s="50">
        <f t="shared" si="0"/>
        <v>17</v>
      </c>
      <c r="J77" s="50">
        <f t="shared" si="0"/>
        <v>5</v>
      </c>
      <c r="K77" s="50">
        <f t="shared" si="0"/>
        <v>28</v>
      </c>
      <c r="L77" s="50">
        <f t="shared" si="0"/>
        <v>22</v>
      </c>
      <c r="M77" s="50">
        <f t="shared" si="0"/>
        <v>2</v>
      </c>
      <c r="N77" s="50">
        <f t="shared" si="0"/>
        <v>18</v>
      </c>
      <c r="O77" s="50">
        <f t="shared" si="0"/>
        <v>3</v>
      </c>
      <c r="P77" s="50">
        <f t="shared" si="0"/>
        <v>7</v>
      </c>
      <c r="Q77" s="50">
        <f t="shared" si="0"/>
        <v>8</v>
      </c>
      <c r="R77" s="50">
        <f t="shared" si="0"/>
        <v>30</v>
      </c>
      <c r="S77" s="50">
        <f t="shared" si="0"/>
        <v>27</v>
      </c>
      <c r="T77" s="50">
        <f t="shared" si="0"/>
        <v>25</v>
      </c>
      <c r="U77" s="50">
        <f t="shared" si="0"/>
        <v>26</v>
      </c>
      <c r="V77" s="50">
        <f t="shared" si="0"/>
        <v>31</v>
      </c>
      <c r="W77" s="50">
        <f t="shared" si="0"/>
        <v>29</v>
      </c>
      <c r="X77" s="50">
        <f t="shared" si="0"/>
        <v>1</v>
      </c>
      <c r="Y77" s="50">
        <f t="shared" si="0"/>
        <v>23</v>
      </c>
      <c r="Z77" s="50">
        <f t="shared" si="0"/>
        <v>16</v>
      </c>
      <c r="AA77" s="50">
        <f t="shared" si="0"/>
        <v>11</v>
      </c>
      <c r="AB77" s="50">
        <f t="shared" si="0"/>
        <v>9</v>
      </c>
      <c r="AC77" s="50">
        <f t="shared" si="0"/>
        <v>20</v>
      </c>
      <c r="AD77" s="50">
        <f t="shared" si="0"/>
        <v>21</v>
      </c>
      <c r="AE77" s="50">
        <f t="shared" si="0"/>
        <v>13</v>
      </c>
      <c r="AF77" s="50">
        <f t="shared" si="0"/>
        <v>10</v>
      </c>
      <c r="AG77" s="50">
        <f t="shared" si="0"/>
        <v>12</v>
      </c>
      <c r="AH77" s="50" t="str">
        <f t="shared" si="0"/>
        <v/>
      </c>
      <c r="AI77" s="50" t="str">
        <f t="shared" si="0"/>
        <v/>
      </c>
      <c r="AJ77" s="50" t="str">
        <f t="shared" si="0"/>
        <v/>
      </c>
      <c r="AK77" s="50" t="str">
        <f t="shared" si="0"/>
        <v/>
      </c>
      <c r="AL77" s="50" t="str">
        <f t="shared" si="0"/>
        <v/>
      </c>
      <c r="AM77" s="50" t="str">
        <f t="shared" si="0"/>
        <v/>
      </c>
      <c r="AN77" s="50" t="str">
        <f t="shared" si="0"/>
        <v/>
      </c>
      <c r="AO77" s="50" t="str">
        <f t="shared" si="0"/>
        <v/>
      </c>
      <c r="AP77" s="50" t="str">
        <f t="shared" si="0"/>
        <v/>
      </c>
    </row>
    <row r="78" spans="2:43" hidden="1">
      <c r="C78" s="50" t="str">
        <f t="shared" ref="C78:AP78" si="1">C11</f>
        <v>Ace Vida</v>
      </c>
      <c r="D78" s="50" t="str">
        <f t="shared" si="1"/>
        <v>BanChile</v>
      </c>
      <c r="E78" s="50" t="str">
        <f t="shared" si="1"/>
        <v>BBVA Vida</v>
      </c>
      <c r="F78" s="50" t="str">
        <f t="shared" si="1"/>
        <v>BCI Seguros Vida</v>
      </c>
      <c r="G78" s="50" t="str">
        <f t="shared" si="1"/>
        <v>BICE Vida</v>
      </c>
      <c r="H78" s="50" t="str">
        <f t="shared" si="1"/>
        <v>Cámara</v>
      </c>
      <c r="I78" s="50" t="str">
        <f t="shared" si="1"/>
        <v>Cardif</v>
      </c>
      <c r="J78" s="50" t="str">
        <f t="shared" si="1"/>
        <v>Chilena Consolidada</v>
      </c>
      <c r="K78" s="50" t="str">
        <f t="shared" si="1"/>
        <v>CLC</v>
      </c>
      <c r="L78" s="50" t="str">
        <f t="shared" si="1"/>
        <v>CN Life</v>
      </c>
      <c r="M78" s="50" t="str">
        <f t="shared" si="1"/>
        <v>Consorcio Nacional</v>
      </c>
      <c r="N78" s="50" t="str">
        <f t="shared" si="1"/>
        <v>CorpSeguros</v>
      </c>
      <c r="O78" s="50" t="str">
        <f t="shared" si="1"/>
        <v>CorpVida</v>
      </c>
      <c r="P78" s="50" t="str">
        <f t="shared" si="1"/>
        <v>Cruz del Sur</v>
      </c>
      <c r="Q78" s="50" t="str">
        <f t="shared" si="1"/>
        <v>EuroAmérica</v>
      </c>
      <c r="R78" s="50" t="str">
        <f t="shared" si="1"/>
        <v>Huelen</v>
      </c>
      <c r="S78" s="50" t="str">
        <f t="shared" si="1"/>
        <v>Itaú</v>
      </c>
      <c r="T78" s="50" t="str">
        <f t="shared" si="1"/>
        <v>M. de Carabineros</v>
      </c>
      <c r="U78" s="50" t="str">
        <f t="shared" si="1"/>
        <v>M. del Ej. y Av.</v>
      </c>
      <c r="V78" s="50" t="str">
        <f t="shared" si="1"/>
        <v>Magallanes Vida</v>
      </c>
      <c r="W78" s="50" t="str">
        <f t="shared" si="1"/>
        <v>Mapfre Vida</v>
      </c>
      <c r="X78" s="50" t="str">
        <f t="shared" si="1"/>
        <v>Metlife</v>
      </c>
      <c r="Y78" s="50" t="str">
        <f t="shared" si="1"/>
        <v>Mutual de Seguros</v>
      </c>
      <c r="Z78" s="50" t="str">
        <f t="shared" si="1"/>
        <v>Ohio National</v>
      </c>
      <c r="AA78" s="50" t="str">
        <f t="shared" si="1"/>
        <v>Penta Vida</v>
      </c>
      <c r="AB78" s="50" t="str">
        <f t="shared" si="1"/>
        <v>Principal</v>
      </c>
      <c r="AC78" s="50" t="str">
        <f t="shared" si="1"/>
        <v>Renta Nacional</v>
      </c>
      <c r="AD78" s="50" t="str">
        <f t="shared" si="1"/>
        <v>Rigel</v>
      </c>
      <c r="AE78" s="50" t="str">
        <f t="shared" si="1"/>
        <v>Security Previsión</v>
      </c>
      <c r="AF78" s="50" t="str">
        <f t="shared" si="1"/>
        <v>Sura</v>
      </c>
      <c r="AG78" s="50" t="str">
        <f t="shared" si="1"/>
        <v>Zurich Santander</v>
      </c>
      <c r="AH78" s="50" t="str">
        <f t="shared" si="1"/>
        <v/>
      </c>
      <c r="AI78" s="50" t="str">
        <f t="shared" si="1"/>
        <v/>
      </c>
      <c r="AJ78" s="50" t="str">
        <f t="shared" si="1"/>
        <v/>
      </c>
      <c r="AK78" s="50" t="str">
        <f t="shared" si="1"/>
        <v/>
      </c>
      <c r="AL78" s="50" t="str">
        <f t="shared" si="1"/>
        <v/>
      </c>
      <c r="AM78" s="50" t="str">
        <f t="shared" si="1"/>
        <v/>
      </c>
      <c r="AN78" s="50" t="str">
        <f t="shared" si="1"/>
        <v/>
      </c>
      <c r="AO78" s="50" t="str">
        <f t="shared" si="1"/>
        <v/>
      </c>
      <c r="AP78" s="50" t="str">
        <f t="shared" si="1"/>
        <v/>
      </c>
    </row>
    <row r="79" spans="2:43" hidden="1">
      <c r="C79" s="52">
        <f t="shared" ref="C79:AP79" si="2">IFERROR(IF(C75=1,VLOOKUP($B$95,$B$12:$AQ$73,C82+1,FALSE)+C80/1000000,""),"")</f>
        <v>519792.01289523364</v>
      </c>
      <c r="D79" s="52">
        <f t="shared" si="2"/>
        <v>2608296.8141613724</v>
      </c>
      <c r="E79" s="52">
        <f t="shared" si="2"/>
        <v>2546265.6271372284</v>
      </c>
      <c r="F79" s="52">
        <f t="shared" si="2"/>
        <v>1585067.7675538468</v>
      </c>
      <c r="G79" s="52">
        <f t="shared" si="2"/>
        <v>4702359.8422800796</v>
      </c>
      <c r="H79" s="52">
        <f t="shared" si="2"/>
        <v>3894472.5765971793</v>
      </c>
      <c r="I79" s="52">
        <f t="shared" si="2"/>
        <v>1852513.1522532601</v>
      </c>
      <c r="J79" s="52">
        <f t="shared" si="2"/>
        <v>4306127.7144459933</v>
      </c>
      <c r="K79" s="52">
        <f t="shared" si="2"/>
        <v>197022.41007011314</v>
      </c>
      <c r="L79" s="52">
        <f t="shared" si="2"/>
        <v>648768.79144104512</v>
      </c>
      <c r="M79" s="52">
        <f t="shared" si="2"/>
        <v>6578331.8955759229</v>
      </c>
      <c r="N79" s="52">
        <f t="shared" si="2"/>
        <v>1586136.2527778845</v>
      </c>
      <c r="O79" s="52">
        <f t="shared" si="2"/>
        <v>6225959.8115128567</v>
      </c>
      <c r="P79" s="52">
        <f t="shared" si="2"/>
        <v>3636674.2298089983</v>
      </c>
      <c r="Q79" s="52">
        <f t="shared" si="2"/>
        <v>3584542.5184638556</v>
      </c>
      <c r="R79" s="52">
        <f t="shared" si="2"/>
        <v>9922.2799551376738</v>
      </c>
      <c r="S79" s="52">
        <f t="shared" si="2"/>
        <v>378512.42922475521</v>
      </c>
      <c r="T79" s="52">
        <f t="shared" si="2"/>
        <v>426944.28340382746</v>
      </c>
      <c r="U79" s="52">
        <f t="shared" si="2"/>
        <v>409602.79946479842</v>
      </c>
      <c r="V79" s="52">
        <f t="shared" si="2"/>
        <v>2.0999999999999999E-5</v>
      </c>
      <c r="W79" s="52">
        <f t="shared" si="2"/>
        <v>73058.103130570569</v>
      </c>
      <c r="X79" s="52">
        <f t="shared" si="2"/>
        <v>12929641.416428162</v>
      </c>
      <c r="Y79" s="52">
        <f t="shared" si="2"/>
        <v>634391.41819493275</v>
      </c>
      <c r="Z79" s="52">
        <f t="shared" si="2"/>
        <v>2328762.568871696</v>
      </c>
      <c r="AA79" s="52">
        <f t="shared" si="2"/>
        <v>2924754.9427048508</v>
      </c>
      <c r="AB79" s="52">
        <f t="shared" si="2"/>
        <v>3500478.2263745926</v>
      </c>
      <c r="AC79" s="52">
        <f t="shared" si="2"/>
        <v>1182945.6905408667</v>
      </c>
      <c r="AD79" s="52">
        <f t="shared" si="2"/>
        <v>1010114.7902492449</v>
      </c>
      <c r="AE79" s="52">
        <f t="shared" si="2"/>
        <v>2781210.0925725107</v>
      </c>
      <c r="AF79" s="52">
        <f t="shared" si="2"/>
        <v>3258139.9244210944</v>
      </c>
      <c r="AG79" s="52">
        <f t="shared" si="2"/>
        <v>2834735.7358625252</v>
      </c>
      <c r="AH79" s="52" t="str">
        <f t="shared" si="2"/>
        <v/>
      </c>
      <c r="AI79" s="52" t="str">
        <f t="shared" si="2"/>
        <v/>
      </c>
      <c r="AJ79" s="52" t="str">
        <f t="shared" si="2"/>
        <v/>
      </c>
      <c r="AK79" s="52" t="str">
        <f t="shared" si="2"/>
        <v/>
      </c>
      <c r="AL79" s="52" t="str">
        <f t="shared" si="2"/>
        <v/>
      </c>
      <c r="AM79" s="52" t="str">
        <f t="shared" si="2"/>
        <v/>
      </c>
      <c r="AN79" s="52" t="str">
        <f t="shared" si="2"/>
        <v/>
      </c>
      <c r="AO79" s="52" t="str">
        <f t="shared" si="2"/>
        <v/>
      </c>
      <c r="AP79" s="52" t="str">
        <f t="shared" si="2"/>
        <v/>
      </c>
    </row>
    <row r="80" spans="2:43" hidden="1">
      <c r="C80" s="50">
        <v>40</v>
      </c>
      <c r="D80" s="50">
        <f>C80-1</f>
        <v>39</v>
      </c>
      <c r="E80" s="50">
        <f t="shared" ref="E80:AP80" si="3">D80-1</f>
        <v>38</v>
      </c>
      <c r="F80" s="50">
        <f t="shared" si="3"/>
        <v>37</v>
      </c>
      <c r="G80" s="50">
        <f t="shared" si="3"/>
        <v>36</v>
      </c>
      <c r="H80" s="50">
        <f t="shared" si="3"/>
        <v>35</v>
      </c>
      <c r="I80" s="50">
        <f t="shared" si="3"/>
        <v>34</v>
      </c>
      <c r="J80" s="50">
        <f t="shared" si="3"/>
        <v>33</v>
      </c>
      <c r="K80" s="50">
        <f t="shared" si="3"/>
        <v>32</v>
      </c>
      <c r="L80" s="50">
        <f t="shared" si="3"/>
        <v>31</v>
      </c>
      <c r="M80" s="50">
        <f t="shared" si="3"/>
        <v>30</v>
      </c>
      <c r="N80" s="50">
        <f t="shared" si="3"/>
        <v>29</v>
      </c>
      <c r="O80" s="50">
        <f t="shared" si="3"/>
        <v>28</v>
      </c>
      <c r="P80" s="50">
        <f t="shared" si="3"/>
        <v>27</v>
      </c>
      <c r="Q80" s="50">
        <f t="shared" si="3"/>
        <v>26</v>
      </c>
      <c r="R80" s="50">
        <f t="shared" si="3"/>
        <v>25</v>
      </c>
      <c r="S80" s="50">
        <f t="shared" si="3"/>
        <v>24</v>
      </c>
      <c r="T80" s="50">
        <f t="shared" si="3"/>
        <v>23</v>
      </c>
      <c r="U80" s="50">
        <f t="shared" si="3"/>
        <v>22</v>
      </c>
      <c r="V80" s="50">
        <f t="shared" si="3"/>
        <v>21</v>
      </c>
      <c r="W80" s="50">
        <f t="shared" si="3"/>
        <v>20</v>
      </c>
      <c r="X80" s="50">
        <f t="shared" si="3"/>
        <v>19</v>
      </c>
      <c r="Y80" s="50">
        <f t="shared" si="3"/>
        <v>18</v>
      </c>
      <c r="Z80" s="50">
        <f t="shared" si="3"/>
        <v>17</v>
      </c>
      <c r="AA80" s="50">
        <f t="shared" si="3"/>
        <v>16</v>
      </c>
      <c r="AB80" s="50">
        <f t="shared" si="3"/>
        <v>15</v>
      </c>
      <c r="AC80" s="50">
        <f t="shared" si="3"/>
        <v>14</v>
      </c>
      <c r="AD80" s="50">
        <f t="shared" si="3"/>
        <v>13</v>
      </c>
      <c r="AE80" s="50">
        <f t="shared" si="3"/>
        <v>12</v>
      </c>
      <c r="AF80" s="50">
        <f t="shared" si="3"/>
        <v>11</v>
      </c>
      <c r="AG80" s="50">
        <f t="shared" si="3"/>
        <v>10</v>
      </c>
      <c r="AH80" s="50">
        <f t="shared" si="3"/>
        <v>9</v>
      </c>
      <c r="AI80" s="50">
        <f t="shared" si="3"/>
        <v>8</v>
      </c>
      <c r="AJ80" s="50">
        <f t="shared" si="3"/>
        <v>7</v>
      </c>
      <c r="AK80" s="50">
        <f t="shared" si="3"/>
        <v>6</v>
      </c>
      <c r="AL80" s="50">
        <f t="shared" si="3"/>
        <v>5</v>
      </c>
      <c r="AM80" s="50">
        <f t="shared" si="3"/>
        <v>4</v>
      </c>
      <c r="AN80" s="50">
        <f t="shared" si="3"/>
        <v>3</v>
      </c>
      <c r="AO80" s="50">
        <f t="shared" si="3"/>
        <v>2</v>
      </c>
      <c r="AP80" s="50">
        <f t="shared" si="3"/>
        <v>1</v>
      </c>
    </row>
    <row r="81" spans="1:42" hidden="1"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</row>
    <row r="82" spans="1:42" hidden="1">
      <c r="B82" s="49" t="s">
        <v>103</v>
      </c>
      <c r="C82" s="50">
        <v>1</v>
      </c>
      <c r="D82" s="50">
        <v>2</v>
      </c>
      <c r="E82" s="50">
        <v>3</v>
      </c>
      <c r="F82" s="50">
        <v>4</v>
      </c>
      <c r="G82" s="50">
        <v>5</v>
      </c>
      <c r="H82" s="50">
        <v>6</v>
      </c>
      <c r="I82" s="50">
        <v>7</v>
      </c>
      <c r="J82" s="50">
        <v>8</v>
      </c>
      <c r="K82" s="50">
        <v>9</v>
      </c>
      <c r="L82" s="50">
        <v>10</v>
      </c>
      <c r="M82" s="50">
        <v>11</v>
      </c>
      <c r="N82" s="50">
        <v>12</v>
      </c>
      <c r="O82" s="50">
        <v>13</v>
      </c>
      <c r="P82" s="50">
        <v>14</v>
      </c>
      <c r="Q82" s="50">
        <v>15</v>
      </c>
      <c r="R82" s="50">
        <v>16</v>
      </c>
      <c r="S82" s="50">
        <v>17</v>
      </c>
      <c r="T82" s="50">
        <v>18</v>
      </c>
      <c r="U82" s="50">
        <v>19</v>
      </c>
      <c r="V82" s="50">
        <v>20</v>
      </c>
      <c r="W82" s="50">
        <v>21</v>
      </c>
      <c r="X82" s="50">
        <v>22</v>
      </c>
      <c r="Y82" s="50">
        <v>23</v>
      </c>
      <c r="Z82" s="50">
        <v>24</v>
      </c>
      <c r="AA82" s="50">
        <v>25</v>
      </c>
      <c r="AB82" s="50">
        <v>26</v>
      </c>
      <c r="AC82" s="50">
        <v>27</v>
      </c>
      <c r="AD82" s="50">
        <v>28</v>
      </c>
      <c r="AE82" s="50">
        <v>29</v>
      </c>
      <c r="AF82" s="50">
        <v>30</v>
      </c>
      <c r="AG82" s="50">
        <v>31</v>
      </c>
      <c r="AH82" s="50">
        <v>32</v>
      </c>
      <c r="AI82" s="50">
        <v>33</v>
      </c>
      <c r="AJ82" s="50">
        <v>34</v>
      </c>
      <c r="AK82" s="50">
        <v>35</v>
      </c>
      <c r="AL82" s="50">
        <v>36</v>
      </c>
      <c r="AM82" s="50">
        <v>37</v>
      </c>
      <c r="AN82" s="50">
        <v>38</v>
      </c>
      <c r="AO82" s="50">
        <v>39</v>
      </c>
      <c r="AP82" s="50">
        <v>40</v>
      </c>
    </row>
    <row r="83" spans="1:42" hidden="1">
      <c r="C83" s="50" t="str">
        <f>IFERROR(HLOOKUP(C82,$C$77:$AP$78,2,FALSE),"")</f>
        <v>Metlife</v>
      </c>
      <c r="D83" s="50" t="str">
        <f t="shared" ref="D83:AP83" si="4">IFERROR(HLOOKUP(D82,$C$77:$AP$78,2,FALSE),"")</f>
        <v>Consorcio Nacional</v>
      </c>
      <c r="E83" s="50" t="str">
        <f t="shared" si="4"/>
        <v>CorpVida</v>
      </c>
      <c r="F83" s="50" t="str">
        <f t="shared" si="4"/>
        <v>BICE Vida</v>
      </c>
      <c r="G83" s="50" t="str">
        <f t="shared" si="4"/>
        <v>Chilena Consolidada</v>
      </c>
      <c r="H83" s="50" t="str">
        <f t="shared" si="4"/>
        <v>Cámara</v>
      </c>
      <c r="I83" s="50" t="str">
        <f t="shared" si="4"/>
        <v>Cruz del Sur</v>
      </c>
      <c r="J83" s="50" t="str">
        <f t="shared" si="4"/>
        <v>EuroAmérica</v>
      </c>
      <c r="K83" s="50" t="str">
        <f t="shared" si="4"/>
        <v>Principal</v>
      </c>
      <c r="L83" s="50" t="str">
        <f t="shared" si="4"/>
        <v>Sura</v>
      </c>
      <c r="M83" s="50" t="str">
        <f t="shared" si="4"/>
        <v>Penta Vida</v>
      </c>
      <c r="N83" s="50" t="str">
        <f t="shared" si="4"/>
        <v>Zurich Santander</v>
      </c>
      <c r="O83" s="50" t="str">
        <f t="shared" si="4"/>
        <v>Security Previsión</v>
      </c>
      <c r="P83" s="50" t="str">
        <f t="shared" si="4"/>
        <v>BanChile</v>
      </c>
      <c r="Q83" s="50" t="str">
        <f t="shared" si="4"/>
        <v>BBVA Vida</v>
      </c>
      <c r="R83" s="50" t="str">
        <f t="shared" si="4"/>
        <v>Ohio National</v>
      </c>
      <c r="S83" s="50" t="str">
        <f t="shared" si="4"/>
        <v>Cardif</v>
      </c>
      <c r="T83" s="50" t="str">
        <f t="shared" si="4"/>
        <v>CorpSeguros</v>
      </c>
      <c r="U83" s="50" t="str">
        <f t="shared" si="4"/>
        <v>BCI Seguros Vida</v>
      </c>
      <c r="V83" s="50" t="str">
        <f t="shared" si="4"/>
        <v>Renta Nacional</v>
      </c>
      <c r="W83" s="50" t="str">
        <f t="shared" si="4"/>
        <v>Rigel</v>
      </c>
      <c r="X83" s="50" t="str">
        <f t="shared" si="4"/>
        <v>CN Life</v>
      </c>
      <c r="Y83" s="50" t="str">
        <f t="shared" si="4"/>
        <v>Mutual de Seguros</v>
      </c>
      <c r="Z83" s="50" t="str">
        <f t="shared" si="4"/>
        <v>Ace Vida</v>
      </c>
      <c r="AA83" s="50" t="str">
        <f t="shared" si="4"/>
        <v>M. de Carabineros</v>
      </c>
      <c r="AB83" s="50" t="str">
        <f t="shared" si="4"/>
        <v>M. del Ej. y Av.</v>
      </c>
      <c r="AC83" s="50" t="str">
        <f t="shared" si="4"/>
        <v>Itaú</v>
      </c>
      <c r="AD83" s="50" t="str">
        <f t="shared" si="4"/>
        <v>CLC</v>
      </c>
      <c r="AE83" s="50" t="str">
        <f t="shared" si="4"/>
        <v>Mapfre Vida</v>
      </c>
      <c r="AF83" s="50" t="str">
        <f t="shared" si="4"/>
        <v>Huelen</v>
      </c>
      <c r="AG83" s="50" t="str">
        <f t="shared" si="4"/>
        <v>Magallanes Vida</v>
      </c>
      <c r="AH83" s="50" t="str">
        <f t="shared" si="4"/>
        <v/>
      </c>
      <c r="AI83" s="50" t="str">
        <f t="shared" si="4"/>
        <v/>
      </c>
      <c r="AJ83" s="50" t="str">
        <f t="shared" si="4"/>
        <v/>
      </c>
      <c r="AK83" s="50" t="str">
        <f t="shared" si="4"/>
        <v/>
      </c>
      <c r="AL83" s="50" t="str">
        <f t="shared" si="4"/>
        <v/>
      </c>
      <c r="AM83" s="50" t="str">
        <f t="shared" si="4"/>
        <v/>
      </c>
      <c r="AN83" s="50" t="str">
        <f t="shared" si="4"/>
        <v/>
      </c>
      <c r="AO83" s="50" t="str">
        <f t="shared" si="4"/>
        <v/>
      </c>
      <c r="AP83" s="50" t="str">
        <f t="shared" si="4"/>
        <v/>
      </c>
    </row>
    <row r="84" spans="1:42" hidden="1">
      <c r="C84" s="52">
        <f>IFERROR((HLOOKUP(C82,$C$77:$AP$79,3,FALSE)-HLOOKUP(C82,$C$77:$AP$80,4,FALSE)/1000000)/$C$89,"")</f>
        <v>12929.64141640916</v>
      </c>
      <c r="D84" s="52">
        <f t="shared" ref="D84:AP84" si="5">IFERROR((HLOOKUP(D82,$C$77:$AP$79,3,FALSE)-HLOOKUP(D82,$C$77:$AP$80,4,FALSE)/1000000)/$C$89,"")</f>
        <v>6578.3318955459235</v>
      </c>
      <c r="E84" s="52">
        <f t="shared" si="5"/>
        <v>6225.9598114848568</v>
      </c>
      <c r="F84" s="52">
        <f t="shared" si="5"/>
        <v>4702.3598422440791</v>
      </c>
      <c r="G84" s="52">
        <f t="shared" si="5"/>
        <v>4306.1277144129936</v>
      </c>
      <c r="H84" s="52">
        <f t="shared" si="5"/>
        <v>3894.4725765621793</v>
      </c>
      <c r="I84" s="52">
        <f t="shared" si="5"/>
        <v>3636.6742297819983</v>
      </c>
      <c r="J84" s="52">
        <f t="shared" si="5"/>
        <v>3584.5425184378555</v>
      </c>
      <c r="K84" s="52">
        <f t="shared" si="5"/>
        <v>3500.4782263595926</v>
      </c>
      <c r="L84" s="52">
        <f t="shared" si="5"/>
        <v>3258.1399244100944</v>
      </c>
      <c r="M84" s="52">
        <f t="shared" si="5"/>
        <v>2924.7549426888509</v>
      </c>
      <c r="N84" s="52">
        <f t="shared" si="5"/>
        <v>2834.7357358525251</v>
      </c>
      <c r="O84" s="52">
        <f t="shared" si="5"/>
        <v>2781.2100925605105</v>
      </c>
      <c r="P84" s="52">
        <f t="shared" si="5"/>
        <v>2608.2968141223723</v>
      </c>
      <c r="Q84" s="52">
        <f t="shared" si="5"/>
        <v>2546.2656270992284</v>
      </c>
      <c r="R84" s="52">
        <f t="shared" si="5"/>
        <v>2328.7625688546959</v>
      </c>
      <c r="S84" s="52">
        <f t="shared" si="5"/>
        <v>1852.5131522192601</v>
      </c>
      <c r="T84" s="52">
        <f t="shared" si="5"/>
        <v>1586.1362527488845</v>
      </c>
      <c r="U84" s="52">
        <f t="shared" si="5"/>
        <v>1585.0677675168467</v>
      </c>
      <c r="V84" s="52">
        <f t="shared" si="5"/>
        <v>1182.9456905268667</v>
      </c>
      <c r="W84" s="52">
        <f t="shared" si="5"/>
        <v>1010.1147902362449</v>
      </c>
      <c r="X84" s="52">
        <f t="shared" si="5"/>
        <v>648.76879141004508</v>
      </c>
      <c r="Y84" s="52">
        <f t="shared" si="5"/>
        <v>634.39141817693269</v>
      </c>
      <c r="Z84" s="52">
        <f t="shared" si="5"/>
        <v>519.79201285523368</v>
      </c>
      <c r="AA84" s="52">
        <f t="shared" si="5"/>
        <v>426.94428338082747</v>
      </c>
      <c r="AB84" s="52">
        <f t="shared" si="5"/>
        <v>409.60279944279841</v>
      </c>
      <c r="AC84" s="52">
        <f t="shared" si="5"/>
        <v>378.51242920075521</v>
      </c>
      <c r="AD84" s="52">
        <f t="shared" si="5"/>
        <v>197.02241003811312</v>
      </c>
      <c r="AE84" s="52">
        <f t="shared" si="5"/>
        <v>73.058103110570556</v>
      </c>
      <c r="AF84" s="52">
        <f t="shared" si="5"/>
        <v>9.922279930137675</v>
      </c>
      <c r="AG84" s="52">
        <f t="shared" si="5"/>
        <v>0</v>
      </c>
      <c r="AH84" s="52" t="str">
        <f t="shared" si="5"/>
        <v/>
      </c>
      <c r="AI84" s="52" t="str">
        <f t="shared" si="5"/>
        <v/>
      </c>
      <c r="AJ84" s="52" t="str">
        <f t="shared" si="5"/>
        <v/>
      </c>
      <c r="AK84" s="52" t="str">
        <f t="shared" si="5"/>
        <v/>
      </c>
      <c r="AL84" s="52" t="str">
        <f t="shared" si="5"/>
        <v/>
      </c>
      <c r="AM84" s="52" t="str">
        <f t="shared" si="5"/>
        <v/>
      </c>
      <c r="AN84" s="52" t="str">
        <f t="shared" si="5"/>
        <v/>
      </c>
      <c r="AO84" s="52" t="str">
        <f t="shared" si="5"/>
        <v/>
      </c>
      <c r="AP84" s="52" t="str">
        <f t="shared" si="5"/>
        <v/>
      </c>
    </row>
    <row r="85" spans="1:42" hidden="1">
      <c r="C85" s="52" t="str">
        <f>IF(ISNUMBER(C84),CONCATENATE(C83," - ",C82),"")</f>
        <v>Metlife - 1</v>
      </c>
      <c r="D85" s="52" t="str">
        <f t="shared" ref="D85:AP85" si="6">IF(ISNUMBER(D84),CONCATENATE(D83," - ",D82),"")</f>
        <v>Consorcio Nacional - 2</v>
      </c>
      <c r="E85" s="52" t="str">
        <f t="shared" si="6"/>
        <v>CorpVida - 3</v>
      </c>
      <c r="F85" s="52" t="str">
        <f t="shared" si="6"/>
        <v>BICE Vida - 4</v>
      </c>
      <c r="G85" s="52" t="str">
        <f t="shared" si="6"/>
        <v>Chilena Consolidada - 5</v>
      </c>
      <c r="H85" s="52" t="str">
        <f t="shared" si="6"/>
        <v>Cámara - 6</v>
      </c>
      <c r="I85" s="52" t="str">
        <f t="shared" si="6"/>
        <v>Cruz del Sur - 7</v>
      </c>
      <c r="J85" s="52" t="str">
        <f t="shared" si="6"/>
        <v>EuroAmérica - 8</v>
      </c>
      <c r="K85" s="52" t="str">
        <f t="shared" si="6"/>
        <v>Principal - 9</v>
      </c>
      <c r="L85" s="52" t="str">
        <f t="shared" si="6"/>
        <v>Sura - 10</v>
      </c>
      <c r="M85" s="52" t="str">
        <f t="shared" si="6"/>
        <v>Penta Vida - 11</v>
      </c>
      <c r="N85" s="52" t="str">
        <f t="shared" si="6"/>
        <v>Zurich Santander - 12</v>
      </c>
      <c r="O85" s="52" t="str">
        <f t="shared" si="6"/>
        <v>Security Previsión - 13</v>
      </c>
      <c r="P85" s="52" t="str">
        <f t="shared" si="6"/>
        <v>BanChile - 14</v>
      </c>
      <c r="Q85" s="52" t="str">
        <f t="shared" si="6"/>
        <v>BBVA Vida - 15</v>
      </c>
      <c r="R85" s="52" t="str">
        <f t="shared" si="6"/>
        <v>Ohio National - 16</v>
      </c>
      <c r="S85" s="52" t="str">
        <f t="shared" si="6"/>
        <v>Cardif - 17</v>
      </c>
      <c r="T85" s="52" t="str">
        <f t="shared" si="6"/>
        <v>CorpSeguros - 18</v>
      </c>
      <c r="U85" s="52" t="str">
        <f t="shared" si="6"/>
        <v>BCI Seguros Vida - 19</v>
      </c>
      <c r="V85" s="52" t="str">
        <f t="shared" si="6"/>
        <v>Renta Nacional - 20</v>
      </c>
      <c r="W85" s="52" t="str">
        <f t="shared" si="6"/>
        <v>Rigel - 21</v>
      </c>
      <c r="X85" s="52" t="str">
        <f t="shared" si="6"/>
        <v>CN Life - 22</v>
      </c>
      <c r="Y85" s="52" t="str">
        <f t="shared" si="6"/>
        <v>Mutual de Seguros - 23</v>
      </c>
      <c r="Z85" s="52" t="str">
        <f t="shared" si="6"/>
        <v>Ace Vida - 24</v>
      </c>
      <c r="AA85" s="52" t="str">
        <f t="shared" si="6"/>
        <v>M. de Carabineros - 25</v>
      </c>
      <c r="AB85" s="52" t="str">
        <f t="shared" si="6"/>
        <v>M. del Ej. y Av. - 26</v>
      </c>
      <c r="AC85" s="52" t="str">
        <f t="shared" si="6"/>
        <v>Itaú - 27</v>
      </c>
      <c r="AD85" s="52" t="str">
        <f t="shared" si="6"/>
        <v>CLC - 28</v>
      </c>
      <c r="AE85" s="52" t="str">
        <f t="shared" si="6"/>
        <v>Mapfre Vida - 29</v>
      </c>
      <c r="AF85" s="52" t="str">
        <f t="shared" si="6"/>
        <v>Huelen - 30</v>
      </c>
      <c r="AG85" s="52" t="str">
        <f t="shared" si="6"/>
        <v>Magallanes Vida - 31</v>
      </c>
      <c r="AH85" s="52" t="str">
        <f t="shared" si="6"/>
        <v/>
      </c>
      <c r="AI85" s="52" t="str">
        <f t="shared" si="6"/>
        <v/>
      </c>
      <c r="AJ85" s="52" t="str">
        <f t="shared" si="6"/>
        <v/>
      </c>
      <c r="AK85" s="52" t="str">
        <f t="shared" si="6"/>
        <v/>
      </c>
      <c r="AL85" s="52" t="str">
        <f t="shared" si="6"/>
        <v/>
      </c>
      <c r="AM85" s="52" t="str">
        <f t="shared" si="6"/>
        <v/>
      </c>
      <c r="AN85" s="52" t="str">
        <f t="shared" si="6"/>
        <v/>
      </c>
      <c r="AO85" s="52" t="str">
        <f t="shared" si="6"/>
        <v/>
      </c>
      <c r="AP85" s="52" t="str">
        <f t="shared" si="6"/>
        <v/>
      </c>
    </row>
    <row r="86" spans="1:42" hidden="1"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</row>
    <row r="87" spans="1:42" hidden="1">
      <c r="B87" s="49" t="s">
        <v>104</v>
      </c>
      <c r="C87" s="52" t="str">
        <f>IF($B$98=C83,C84,"")</f>
        <v/>
      </c>
      <c r="D87" s="52" t="str">
        <f t="shared" ref="D87:AP87" si="7">IF($B$98=D83,D84,"")</f>
        <v/>
      </c>
      <c r="E87" s="52" t="str">
        <f t="shared" si="7"/>
        <v/>
      </c>
      <c r="F87" s="52" t="str">
        <f t="shared" si="7"/>
        <v/>
      </c>
      <c r="G87" s="52" t="str">
        <f t="shared" si="7"/>
        <v/>
      </c>
      <c r="H87" s="52" t="str">
        <f t="shared" si="7"/>
        <v/>
      </c>
      <c r="I87" s="52" t="str">
        <f t="shared" si="7"/>
        <v/>
      </c>
      <c r="J87" s="52" t="str">
        <f t="shared" si="7"/>
        <v/>
      </c>
      <c r="K87" s="52" t="str">
        <f t="shared" si="7"/>
        <v/>
      </c>
      <c r="L87" s="52" t="str">
        <f t="shared" si="7"/>
        <v/>
      </c>
      <c r="M87" s="52" t="str">
        <f t="shared" si="7"/>
        <v/>
      </c>
      <c r="N87" s="52" t="str">
        <f t="shared" si="7"/>
        <v/>
      </c>
      <c r="O87" s="52" t="str">
        <f t="shared" si="7"/>
        <v/>
      </c>
      <c r="P87" s="52" t="str">
        <f t="shared" si="7"/>
        <v/>
      </c>
      <c r="Q87" s="52" t="str">
        <f t="shared" si="7"/>
        <v/>
      </c>
      <c r="R87" s="52" t="str">
        <f t="shared" si="7"/>
        <v/>
      </c>
      <c r="S87" s="52" t="str">
        <f t="shared" si="7"/>
        <v/>
      </c>
      <c r="T87" s="52" t="str">
        <f t="shared" si="7"/>
        <v/>
      </c>
      <c r="U87" s="52" t="str">
        <f t="shared" si="7"/>
        <v/>
      </c>
      <c r="V87" s="52" t="str">
        <f t="shared" si="7"/>
        <v/>
      </c>
      <c r="W87" s="52" t="str">
        <f t="shared" si="7"/>
        <v/>
      </c>
      <c r="X87" s="52" t="str">
        <f t="shared" si="7"/>
        <v/>
      </c>
      <c r="Y87" s="52" t="str">
        <f t="shared" si="7"/>
        <v/>
      </c>
      <c r="Z87" s="52" t="str">
        <f t="shared" si="7"/>
        <v/>
      </c>
      <c r="AA87" s="52" t="str">
        <f t="shared" si="7"/>
        <v/>
      </c>
      <c r="AB87" s="52" t="str">
        <f t="shared" si="7"/>
        <v/>
      </c>
      <c r="AC87" s="52" t="str">
        <f t="shared" si="7"/>
        <v/>
      </c>
      <c r="AD87" s="52" t="str">
        <f t="shared" si="7"/>
        <v/>
      </c>
      <c r="AE87" s="52" t="str">
        <f t="shared" si="7"/>
        <v/>
      </c>
      <c r="AF87" s="52" t="str">
        <f t="shared" si="7"/>
        <v/>
      </c>
      <c r="AG87" s="52" t="str">
        <f t="shared" si="7"/>
        <v/>
      </c>
      <c r="AH87" s="52" t="str">
        <f t="shared" si="7"/>
        <v/>
      </c>
      <c r="AI87" s="52" t="str">
        <f t="shared" si="7"/>
        <v/>
      </c>
      <c r="AJ87" s="52" t="str">
        <f t="shared" si="7"/>
        <v/>
      </c>
      <c r="AK87" s="52" t="str">
        <f t="shared" si="7"/>
        <v/>
      </c>
      <c r="AL87" s="52" t="str">
        <f t="shared" si="7"/>
        <v/>
      </c>
      <c r="AM87" s="52" t="str">
        <f t="shared" si="7"/>
        <v/>
      </c>
      <c r="AN87" s="52" t="str">
        <f t="shared" si="7"/>
        <v/>
      </c>
      <c r="AO87" s="52" t="str">
        <f t="shared" si="7"/>
        <v/>
      </c>
      <c r="AP87" s="52" t="str">
        <f t="shared" si="7"/>
        <v/>
      </c>
    </row>
    <row r="88" spans="1:42" hidden="1"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</row>
    <row r="89" spans="1:42" hidden="1">
      <c r="B89" s="49" t="s">
        <v>108</v>
      </c>
      <c r="C89" s="37">
        <f>IF(MAX(C79:AP79)&lt;100000,1,IF(AND(MAX(C79:AP79)&gt;=100000,MAX(C79:AP79)&lt;100000000),1000,IF(MAX(C79:AP79)&gt;=100000000,1000000)))</f>
        <v>1000</v>
      </c>
      <c r="D89" s="37">
        <v>1000000</v>
      </c>
      <c r="E89" s="37">
        <v>1000</v>
      </c>
      <c r="F89" s="37">
        <v>1</v>
      </c>
      <c r="G89" s="37" t="str">
        <f>INDEX(D90:F92,MATCH(Índice!$H$51,C90:C92,0),MATCH(C89,D89:F89,0))</f>
        <v>Miles de UF</v>
      </c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</row>
    <row r="90" spans="1:42" hidden="1">
      <c r="C90" s="37" t="str">
        <f>Índice!H52</f>
        <v>Cifras en UF al 30.06.2012</v>
      </c>
      <c r="D90" s="37" t="s">
        <v>374</v>
      </c>
      <c r="E90" s="37" t="s">
        <v>105</v>
      </c>
      <c r="F90" s="37" t="s">
        <v>22</v>
      </c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</row>
    <row r="91" spans="1:42" hidden="1">
      <c r="C91" s="37" t="str">
        <f>Índice!H53</f>
        <v>Cifras en M$ al 30.06.2012</v>
      </c>
      <c r="D91" s="37" t="s">
        <v>375</v>
      </c>
      <c r="E91" s="37" t="s">
        <v>106</v>
      </c>
      <c r="F91" s="37" t="s">
        <v>372</v>
      </c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</row>
    <row r="92" spans="1:42" hidden="1">
      <c r="C92" s="37" t="str">
        <f>Índice!H54</f>
        <v>Cifras en US$ al 30.06.2012</v>
      </c>
      <c r="D92" s="37" t="s">
        <v>376</v>
      </c>
      <c r="E92" s="37" t="s">
        <v>107</v>
      </c>
      <c r="F92" s="37" t="s">
        <v>373</v>
      </c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</row>
    <row r="94" spans="1:42">
      <c r="B94" s="54" t="s">
        <v>115</v>
      </c>
    </row>
    <row r="95" spans="1:42">
      <c r="A95" s="56"/>
      <c r="B95" s="59" t="s">
        <v>174</v>
      </c>
      <c r="C95" s="57"/>
    </row>
    <row r="96" spans="1:42">
      <c r="B96" s="58"/>
    </row>
    <row r="97" spans="1:3">
      <c r="B97" s="54" t="s">
        <v>116</v>
      </c>
    </row>
    <row r="98" spans="1:3">
      <c r="A98" s="56"/>
      <c r="B98" s="59"/>
      <c r="C98" s="57"/>
    </row>
    <row r="99" spans="1:3">
      <c r="B99" s="58"/>
    </row>
    <row r="129" spans="2:42" hidden="1">
      <c r="C129" s="52" t="str">
        <f>C83</f>
        <v>Metlife</v>
      </c>
      <c r="D129" s="52" t="str">
        <f t="shared" ref="D129:AP129" si="8">D83</f>
        <v>Consorcio Nacional</v>
      </c>
      <c r="E129" s="52" t="str">
        <f t="shared" si="8"/>
        <v>CorpVida</v>
      </c>
      <c r="F129" s="52" t="str">
        <f t="shared" si="8"/>
        <v>BICE Vida</v>
      </c>
      <c r="G129" s="52" t="str">
        <f t="shared" si="8"/>
        <v>Chilena Consolidada</v>
      </c>
      <c r="H129" s="52" t="str">
        <f t="shared" si="8"/>
        <v>Cámara</v>
      </c>
      <c r="I129" s="52" t="str">
        <f t="shared" si="8"/>
        <v>Cruz del Sur</v>
      </c>
      <c r="J129" s="52" t="str">
        <f t="shared" si="8"/>
        <v>EuroAmérica</v>
      </c>
      <c r="K129" s="52" t="str">
        <f t="shared" si="8"/>
        <v>Principal</v>
      </c>
      <c r="L129" s="52" t="str">
        <f t="shared" si="8"/>
        <v>Sura</v>
      </c>
      <c r="M129" s="52" t="str">
        <f t="shared" si="8"/>
        <v>Penta Vida</v>
      </c>
      <c r="N129" s="52" t="str">
        <f t="shared" si="8"/>
        <v>Zurich Santander</v>
      </c>
      <c r="O129" s="52" t="str">
        <f t="shared" si="8"/>
        <v>Security Previsión</v>
      </c>
      <c r="P129" s="52" t="str">
        <f t="shared" si="8"/>
        <v>BanChile</v>
      </c>
      <c r="Q129" s="52" t="str">
        <f t="shared" si="8"/>
        <v>BBVA Vida</v>
      </c>
      <c r="R129" s="52" t="str">
        <f t="shared" si="8"/>
        <v>Ohio National</v>
      </c>
      <c r="S129" s="52" t="str">
        <f t="shared" si="8"/>
        <v>Cardif</v>
      </c>
      <c r="T129" s="52" t="str">
        <f t="shared" si="8"/>
        <v>CorpSeguros</v>
      </c>
      <c r="U129" s="52" t="str">
        <f t="shared" si="8"/>
        <v>BCI Seguros Vida</v>
      </c>
      <c r="V129" s="52" t="str">
        <f t="shared" si="8"/>
        <v>Renta Nacional</v>
      </c>
      <c r="W129" s="52" t="str">
        <f t="shared" si="8"/>
        <v>Rigel</v>
      </c>
      <c r="X129" s="52" t="str">
        <f t="shared" si="8"/>
        <v>CN Life</v>
      </c>
      <c r="Y129" s="52" t="str">
        <f t="shared" si="8"/>
        <v>Mutual de Seguros</v>
      </c>
      <c r="Z129" s="52" t="str">
        <f t="shared" si="8"/>
        <v>Ace Vida</v>
      </c>
      <c r="AA129" s="52" t="str">
        <f t="shared" si="8"/>
        <v>M. de Carabineros</v>
      </c>
      <c r="AB129" s="52" t="str">
        <f t="shared" si="8"/>
        <v>M. del Ej. y Av.</v>
      </c>
      <c r="AC129" s="52" t="str">
        <f t="shared" si="8"/>
        <v>Itaú</v>
      </c>
      <c r="AD129" s="52" t="str">
        <f t="shared" si="8"/>
        <v>CLC</v>
      </c>
      <c r="AE129" s="52" t="str">
        <f t="shared" si="8"/>
        <v>Mapfre Vida</v>
      </c>
      <c r="AF129" s="52" t="str">
        <f t="shared" si="8"/>
        <v>Huelen</v>
      </c>
      <c r="AG129" s="52" t="str">
        <f t="shared" si="8"/>
        <v>Magallanes Vida</v>
      </c>
      <c r="AH129" s="52" t="str">
        <f t="shared" si="8"/>
        <v/>
      </c>
      <c r="AI129" s="52" t="str">
        <f t="shared" si="8"/>
        <v/>
      </c>
      <c r="AJ129" s="52" t="str">
        <f t="shared" si="8"/>
        <v/>
      </c>
      <c r="AK129" s="52" t="str">
        <f t="shared" si="8"/>
        <v/>
      </c>
      <c r="AL129" s="52" t="str">
        <f t="shared" si="8"/>
        <v/>
      </c>
      <c r="AM129" s="52" t="str">
        <f t="shared" si="8"/>
        <v/>
      </c>
      <c r="AN129" s="52" t="str">
        <f t="shared" si="8"/>
        <v/>
      </c>
      <c r="AO129" s="52" t="str">
        <f t="shared" si="8"/>
        <v/>
      </c>
      <c r="AP129" s="52" t="str">
        <f t="shared" si="8"/>
        <v/>
      </c>
    </row>
    <row r="130" spans="2:42" hidden="1">
      <c r="B130" s="49" t="s">
        <v>7</v>
      </c>
      <c r="C130" s="70">
        <f>IFERROR(HLOOKUP(C$129,$C$11:$AP$16,4,FALSE)/$C$89,"")</f>
        <v>12929.64141640916</v>
      </c>
      <c r="D130" s="70">
        <f t="shared" ref="D130:AP130" si="9">IFERROR(HLOOKUP(D$129,$C$11:$AP$16,4,FALSE)/$C$89,"")</f>
        <v>6578.3318955459235</v>
      </c>
      <c r="E130" s="70">
        <f t="shared" si="9"/>
        <v>6225.9598114848568</v>
      </c>
      <c r="F130" s="70">
        <f t="shared" si="9"/>
        <v>4702.3598422440791</v>
      </c>
      <c r="G130" s="70">
        <f t="shared" si="9"/>
        <v>4306.1277144129936</v>
      </c>
      <c r="H130" s="70">
        <f t="shared" si="9"/>
        <v>3894.4725765621793</v>
      </c>
      <c r="I130" s="70">
        <f t="shared" si="9"/>
        <v>3636.6742297819983</v>
      </c>
      <c r="J130" s="70">
        <f t="shared" si="9"/>
        <v>3584.5425184378555</v>
      </c>
      <c r="K130" s="70">
        <f t="shared" si="9"/>
        <v>3500.4782263595926</v>
      </c>
      <c r="L130" s="70">
        <f t="shared" si="9"/>
        <v>3258.1399244100944</v>
      </c>
      <c r="M130" s="70">
        <f t="shared" si="9"/>
        <v>2924.7549426888509</v>
      </c>
      <c r="N130" s="70">
        <f t="shared" si="9"/>
        <v>2834.7357358525251</v>
      </c>
      <c r="O130" s="70">
        <f t="shared" si="9"/>
        <v>2781.2100925605105</v>
      </c>
      <c r="P130" s="70">
        <f t="shared" si="9"/>
        <v>2608.2968141223723</v>
      </c>
      <c r="Q130" s="70">
        <f t="shared" si="9"/>
        <v>2546.2656270992284</v>
      </c>
      <c r="R130" s="70">
        <f t="shared" si="9"/>
        <v>2328.7625688546959</v>
      </c>
      <c r="S130" s="70">
        <f t="shared" si="9"/>
        <v>1852.5131522192601</v>
      </c>
      <c r="T130" s="70">
        <f t="shared" si="9"/>
        <v>1586.1362527488845</v>
      </c>
      <c r="U130" s="70">
        <f t="shared" si="9"/>
        <v>1585.0677675168467</v>
      </c>
      <c r="V130" s="70">
        <f t="shared" si="9"/>
        <v>1182.9456905268667</v>
      </c>
      <c r="W130" s="70">
        <f t="shared" si="9"/>
        <v>1010.1147902362449</v>
      </c>
      <c r="X130" s="70">
        <f t="shared" si="9"/>
        <v>648.76879141004508</v>
      </c>
      <c r="Y130" s="70">
        <f t="shared" si="9"/>
        <v>634.39141817693269</v>
      </c>
      <c r="Z130" s="70">
        <f t="shared" si="9"/>
        <v>519.79201285523368</v>
      </c>
      <c r="AA130" s="70">
        <f t="shared" si="9"/>
        <v>426.94428338082747</v>
      </c>
      <c r="AB130" s="70">
        <f t="shared" si="9"/>
        <v>409.60279944279841</v>
      </c>
      <c r="AC130" s="70">
        <f t="shared" si="9"/>
        <v>378.51242920075521</v>
      </c>
      <c r="AD130" s="70">
        <f t="shared" si="9"/>
        <v>197.02241003811312</v>
      </c>
      <c r="AE130" s="70">
        <f t="shared" si="9"/>
        <v>73.058103110570556</v>
      </c>
      <c r="AF130" s="70">
        <f t="shared" si="9"/>
        <v>9.922279930137675</v>
      </c>
      <c r="AG130" s="70">
        <f t="shared" si="9"/>
        <v>0</v>
      </c>
      <c r="AH130" s="70">
        <f t="shared" si="9"/>
        <v>0</v>
      </c>
      <c r="AI130" s="70">
        <f t="shared" si="9"/>
        <v>0</v>
      </c>
      <c r="AJ130" s="70">
        <f t="shared" si="9"/>
        <v>0</v>
      </c>
      <c r="AK130" s="70">
        <f t="shared" si="9"/>
        <v>0</v>
      </c>
      <c r="AL130" s="70">
        <f t="shared" si="9"/>
        <v>0</v>
      </c>
      <c r="AM130" s="70">
        <f t="shared" si="9"/>
        <v>0</v>
      </c>
      <c r="AN130" s="70">
        <f t="shared" si="9"/>
        <v>0</v>
      </c>
      <c r="AO130" s="70">
        <f t="shared" si="9"/>
        <v>0</v>
      </c>
      <c r="AP130" s="70">
        <f t="shared" si="9"/>
        <v>0</v>
      </c>
    </row>
    <row r="131" spans="2:42" hidden="1">
      <c r="B131" s="49" t="s">
        <v>369</v>
      </c>
      <c r="C131" s="70">
        <f>IFERROR(HLOOKUP(C$129,$C$11:$AP$16,5,FALSE)/$C$89,"")</f>
        <v>0</v>
      </c>
      <c r="D131" s="70">
        <f t="shared" ref="D131:AP131" si="10">IFERROR(HLOOKUP(D$129,$C$11:$AP$16,5,FALSE)/$C$89,"")</f>
        <v>0</v>
      </c>
      <c r="E131" s="70">
        <f t="shared" si="10"/>
        <v>0</v>
      </c>
      <c r="F131" s="70">
        <f t="shared" si="10"/>
        <v>0</v>
      </c>
      <c r="G131" s="70">
        <f t="shared" si="10"/>
        <v>0</v>
      </c>
      <c r="H131" s="70">
        <f t="shared" si="10"/>
        <v>0</v>
      </c>
      <c r="I131" s="70">
        <f t="shared" si="10"/>
        <v>0</v>
      </c>
      <c r="J131" s="70">
        <f t="shared" si="10"/>
        <v>0</v>
      </c>
      <c r="K131" s="70">
        <f t="shared" si="10"/>
        <v>0</v>
      </c>
      <c r="L131" s="70">
        <f t="shared" si="10"/>
        <v>0</v>
      </c>
      <c r="M131" s="70">
        <f t="shared" si="10"/>
        <v>0</v>
      </c>
      <c r="N131" s="70">
        <f t="shared" si="10"/>
        <v>0</v>
      </c>
      <c r="O131" s="70">
        <f t="shared" si="10"/>
        <v>0</v>
      </c>
      <c r="P131" s="70">
        <f t="shared" si="10"/>
        <v>0</v>
      </c>
      <c r="Q131" s="70">
        <f t="shared" si="10"/>
        <v>0</v>
      </c>
      <c r="R131" s="70">
        <f t="shared" si="10"/>
        <v>0.92556091386710604</v>
      </c>
      <c r="S131" s="70">
        <f t="shared" si="10"/>
        <v>34.675631624723344</v>
      </c>
      <c r="T131" s="70">
        <f t="shared" si="10"/>
        <v>0</v>
      </c>
      <c r="U131" s="70">
        <f t="shared" si="10"/>
        <v>0</v>
      </c>
      <c r="V131" s="70">
        <f t="shared" si="10"/>
        <v>0</v>
      </c>
      <c r="W131" s="70">
        <f t="shared" si="10"/>
        <v>0</v>
      </c>
      <c r="X131" s="70">
        <f t="shared" si="10"/>
        <v>0</v>
      </c>
      <c r="Y131" s="70">
        <f t="shared" si="10"/>
        <v>0</v>
      </c>
      <c r="Z131" s="70">
        <f t="shared" si="10"/>
        <v>0</v>
      </c>
      <c r="AA131" s="70">
        <f t="shared" si="10"/>
        <v>0</v>
      </c>
      <c r="AB131" s="70">
        <f t="shared" si="10"/>
        <v>0</v>
      </c>
      <c r="AC131" s="70">
        <f t="shared" si="10"/>
        <v>0</v>
      </c>
      <c r="AD131" s="70">
        <f t="shared" si="10"/>
        <v>0</v>
      </c>
      <c r="AE131" s="70">
        <f t="shared" si="10"/>
        <v>0</v>
      </c>
      <c r="AF131" s="70">
        <f t="shared" si="10"/>
        <v>0</v>
      </c>
      <c r="AG131" s="70">
        <f t="shared" si="10"/>
        <v>0</v>
      </c>
      <c r="AH131" s="70">
        <f t="shared" si="10"/>
        <v>0</v>
      </c>
      <c r="AI131" s="70">
        <f t="shared" si="10"/>
        <v>0</v>
      </c>
      <c r="AJ131" s="70">
        <f t="shared" si="10"/>
        <v>0</v>
      </c>
      <c r="AK131" s="70">
        <f t="shared" si="10"/>
        <v>0</v>
      </c>
      <c r="AL131" s="70">
        <f t="shared" si="10"/>
        <v>0</v>
      </c>
      <c r="AM131" s="70">
        <f t="shared" si="10"/>
        <v>0</v>
      </c>
      <c r="AN131" s="70">
        <f t="shared" si="10"/>
        <v>0</v>
      </c>
      <c r="AO131" s="70">
        <f t="shared" si="10"/>
        <v>0</v>
      </c>
      <c r="AP131" s="70">
        <f t="shared" si="10"/>
        <v>0</v>
      </c>
    </row>
    <row r="132" spans="2:42" hidden="1">
      <c r="B132" s="49" t="s">
        <v>370</v>
      </c>
      <c r="C132" s="70">
        <f>IFERROR(-HLOOKUP(C$129,$C$11:$AP$16,6,FALSE)/$C$89,"")</f>
        <v>-179.31464386477253</v>
      </c>
      <c r="D132" s="70">
        <f t="shared" ref="D132:AP132" si="11">IFERROR(-HLOOKUP(D$129,$C$11:$AP$16,6,FALSE)/$C$89,"")</f>
        <v>-32.805506254375238</v>
      </c>
      <c r="E132" s="70">
        <f t="shared" si="11"/>
        <v>-5.5984878483393548</v>
      </c>
      <c r="F132" s="70">
        <f t="shared" si="11"/>
        <v>-51.95961879777402</v>
      </c>
      <c r="G132" s="70">
        <f t="shared" si="11"/>
        <v>-37.030037971729797</v>
      </c>
      <c r="H132" s="70">
        <f t="shared" si="11"/>
        <v>-2.2311042914418651</v>
      </c>
      <c r="I132" s="70">
        <f t="shared" si="11"/>
        <v>-334.41873024515451</v>
      </c>
      <c r="J132" s="70">
        <f t="shared" si="11"/>
        <v>-252.96163582494819</v>
      </c>
      <c r="K132" s="70">
        <f t="shared" si="11"/>
        <v>-7.8370609739713339</v>
      </c>
      <c r="L132" s="70">
        <f t="shared" si="11"/>
        <v>-572.44446546128233</v>
      </c>
      <c r="M132" s="70">
        <f t="shared" si="11"/>
        <v>-30.111201660290902</v>
      </c>
      <c r="N132" s="70">
        <f t="shared" si="11"/>
        <v>-172.0662949632657</v>
      </c>
      <c r="O132" s="70">
        <f t="shared" si="11"/>
        <v>-253.64293492479899</v>
      </c>
      <c r="P132" s="70">
        <f t="shared" si="11"/>
        <v>-286.15251624581924</v>
      </c>
      <c r="Q132" s="70">
        <f t="shared" si="11"/>
        <v>-108.81967670996528</v>
      </c>
      <c r="R132" s="70">
        <f t="shared" si="11"/>
        <v>-16.870151886919196</v>
      </c>
      <c r="S132" s="70">
        <f t="shared" si="11"/>
        <v>0</v>
      </c>
      <c r="T132" s="70">
        <f t="shared" si="11"/>
        <v>0</v>
      </c>
      <c r="U132" s="70">
        <f t="shared" si="11"/>
        <v>-50.220308511465767</v>
      </c>
      <c r="V132" s="70">
        <f t="shared" si="11"/>
        <v>-1.3174758345648807</v>
      </c>
      <c r="W132" s="70">
        <f t="shared" si="11"/>
        <v>0</v>
      </c>
      <c r="X132" s="70">
        <f t="shared" si="11"/>
        <v>-2.0971072188713133</v>
      </c>
      <c r="Y132" s="70">
        <f t="shared" si="11"/>
        <v>-1.3683876510560664</v>
      </c>
      <c r="Z132" s="70">
        <f t="shared" si="11"/>
        <v>-138.01300726200492</v>
      </c>
      <c r="AA132" s="70">
        <f t="shared" si="11"/>
        <v>0</v>
      </c>
      <c r="AB132" s="70">
        <f t="shared" si="11"/>
        <v>-2.00889542571471</v>
      </c>
      <c r="AC132" s="70">
        <f t="shared" si="11"/>
        <v>-45.685400329512589</v>
      </c>
      <c r="AD132" s="70">
        <f t="shared" si="11"/>
        <v>0</v>
      </c>
      <c r="AE132" s="70">
        <f t="shared" si="11"/>
        <v>-24.873339178764116</v>
      </c>
      <c r="AF132" s="70">
        <f t="shared" si="11"/>
        <v>0</v>
      </c>
      <c r="AG132" s="70">
        <f t="shared" si="11"/>
        <v>0</v>
      </c>
      <c r="AH132" s="70">
        <f t="shared" si="11"/>
        <v>0</v>
      </c>
      <c r="AI132" s="70">
        <f t="shared" si="11"/>
        <v>0</v>
      </c>
      <c r="AJ132" s="70">
        <f t="shared" si="11"/>
        <v>0</v>
      </c>
      <c r="AK132" s="70">
        <f t="shared" si="11"/>
        <v>0</v>
      </c>
      <c r="AL132" s="70">
        <f t="shared" si="11"/>
        <v>0</v>
      </c>
      <c r="AM132" s="70">
        <f t="shared" si="11"/>
        <v>0</v>
      </c>
      <c r="AN132" s="70">
        <f t="shared" si="11"/>
        <v>0</v>
      </c>
      <c r="AO132" s="70">
        <f t="shared" si="11"/>
        <v>0</v>
      </c>
      <c r="AP132" s="70">
        <f t="shared" si="11"/>
        <v>0</v>
      </c>
    </row>
    <row r="133" spans="2:42" hidden="1">
      <c r="B133" s="49" t="s">
        <v>371</v>
      </c>
      <c r="C133" s="71">
        <f>IFERROR(SUM(C130:C132)/C130,"")</f>
        <v>0.98613150681524686</v>
      </c>
      <c r="D133" s="71">
        <f t="shared" ref="D133:AP133" si="12">IFERROR(SUM(D130:D132)/D130,"")</f>
        <v>0.99501309651515346</v>
      </c>
      <c r="E133" s="71">
        <f t="shared" si="12"/>
        <v>0.99910078316952633</v>
      </c>
      <c r="F133" s="71">
        <f t="shared" si="12"/>
        <v>0.98895030994204436</v>
      </c>
      <c r="G133" s="71">
        <f t="shared" si="12"/>
        <v>0.99140061781080313</v>
      </c>
      <c r="H133" s="71">
        <f t="shared" si="12"/>
        <v>0.99942711002643347</v>
      </c>
      <c r="I133" s="71">
        <f t="shared" si="12"/>
        <v>0.90804270354862071</v>
      </c>
      <c r="J133" s="71">
        <f t="shared" si="12"/>
        <v>0.92942986879810008</v>
      </c>
      <c r="K133" s="71">
        <f t="shared" si="12"/>
        <v>0.99776114563005813</v>
      </c>
      <c r="L133" s="71">
        <f t="shared" si="12"/>
        <v>0.82430328999300828</v>
      </c>
      <c r="M133" s="71">
        <f t="shared" si="12"/>
        <v>0.98970470953966194</v>
      </c>
      <c r="N133" s="71">
        <f t="shared" si="12"/>
        <v>0.93930076345846114</v>
      </c>
      <c r="O133" s="71">
        <f t="shared" si="12"/>
        <v>0.90880123166413374</v>
      </c>
      <c r="P133" s="71">
        <f t="shared" si="12"/>
        <v>0.89029142899056812</v>
      </c>
      <c r="Q133" s="71">
        <f t="shared" si="12"/>
        <v>0.95726303039564042</v>
      </c>
      <c r="R133" s="71">
        <f t="shared" si="12"/>
        <v>0.99315319166225957</v>
      </c>
      <c r="S133" s="71">
        <f t="shared" si="12"/>
        <v>1.0187181567824135</v>
      </c>
      <c r="T133" s="71">
        <f t="shared" si="12"/>
        <v>1</v>
      </c>
      <c r="U133" s="71">
        <f t="shared" si="12"/>
        <v>0.96831661740864206</v>
      </c>
      <c r="V133" s="71">
        <f t="shared" si="12"/>
        <v>0.9988862752997747</v>
      </c>
      <c r="W133" s="71">
        <f t="shared" si="12"/>
        <v>1</v>
      </c>
      <c r="X133" s="71">
        <f t="shared" si="12"/>
        <v>0.99676755841736253</v>
      </c>
      <c r="Y133" s="71">
        <f t="shared" si="12"/>
        <v>0.9978429915477286</v>
      </c>
      <c r="Z133" s="71">
        <f t="shared" si="12"/>
        <v>0.73448417088232043</v>
      </c>
      <c r="AA133" s="71">
        <f t="shared" si="12"/>
        <v>1</v>
      </c>
      <c r="AB133" s="71">
        <f t="shared" si="12"/>
        <v>0.99509550367222221</v>
      </c>
      <c r="AC133" s="71">
        <f t="shared" si="12"/>
        <v>0.87930277368703802</v>
      </c>
      <c r="AD133" s="71">
        <f t="shared" si="12"/>
        <v>1</v>
      </c>
      <c r="AE133" s="71">
        <f t="shared" si="12"/>
        <v>0.65954030942852027</v>
      </c>
      <c r="AF133" s="71">
        <f t="shared" si="12"/>
        <v>1</v>
      </c>
      <c r="AG133" s="71" t="str">
        <f t="shared" si="12"/>
        <v/>
      </c>
      <c r="AH133" s="71" t="str">
        <f t="shared" si="12"/>
        <v/>
      </c>
      <c r="AI133" s="71" t="str">
        <f t="shared" si="12"/>
        <v/>
      </c>
      <c r="AJ133" s="71" t="str">
        <f t="shared" si="12"/>
        <v/>
      </c>
      <c r="AK133" s="71" t="str">
        <f t="shared" si="12"/>
        <v/>
      </c>
      <c r="AL133" s="71" t="str">
        <f t="shared" si="12"/>
        <v/>
      </c>
      <c r="AM133" s="71" t="str">
        <f t="shared" si="12"/>
        <v/>
      </c>
      <c r="AN133" s="71" t="str">
        <f t="shared" si="12"/>
        <v/>
      </c>
      <c r="AO133" s="71" t="str">
        <f t="shared" si="12"/>
        <v/>
      </c>
      <c r="AP133" s="71" t="str">
        <f t="shared" si="12"/>
        <v/>
      </c>
    </row>
    <row r="169" spans="2:42" hidden="1">
      <c r="C169" s="52" t="str">
        <f>C83</f>
        <v>Metlife</v>
      </c>
      <c r="D169" s="52" t="str">
        <f t="shared" ref="D169:AP169" si="13">D83</f>
        <v>Consorcio Nacional</v>
      </c>
      <c r="E169" s="52" t="str">
        <f t="shared" si="13"/>
        <v>CorpVida</v>
      </c>
      <c r="F169" s="52" t="str">
        <f t="shared" si="13"/>
        <v>BICE Vida</v>
      </c>
      <c r="G169" s="52" t="str">
        <f t="shared" si="13"/>
        <v>Chilena Consolidada</v>
      </c>
      <c r="H169" s="52" t="str">
        <f t="shared" si="13"/>
        <v>Cámara</v>
      </c>
      <c r="I169" s="52" t="str">
        <f t="shared" si="13"/>
        <v>Cruz del Sur</v>
      </c>
      <c r="J169" s="52" t="str">
        <f t="shared" si="13"/>
        <v>EuroAmérica</v>
      </c>
      <c r="K169" s="52" t="str">
        <f t="shared" si="13"/>
        <v>Principal</v>
      </c>
      <c r="L169" s="52" t="str">
        <f t="shared" si="13"/>
        <v>Sura</v>
      </c>
      <c r="M169" s="52" t="str">
        <f t="shared" si="13"/>
        <v>Penta Vida</v>
      </c>
      <c r="N169" s="52" t="str">
        <f t="shared" si="13"/>
        <v>Zurich Santander</v>
      </c>
      <c r="O169" s="52" t="str">
        <f t="shared" si="13"/>
        <v>Security Previsión</v>
      </c>
      <c r="P169" s="52" t="str">
        <f t="shared" si="13"/>
        <v>BanChile</v>
      </c>
      <c r="Q169" s="52" t="str">
        <f t="shared" si="13"/>
        <v>BBVA Vida</v>
      </c>
      <c r="R169" s="52" t="str">
        <f t="shared" si="13"/>
        <v>Ohio National</v>
      </c>
      <c r="S169" s="52" t="str">
        <f t="shared" si="13"/>
        <v>Cardif</v>
      </c>
      <c r="T169" s="52" t="str">
        <f t="shared" si="13"/>
        <v>CorpSeguros</v>
      </c>
      <c r="U169" s="52" t="str">
        <f t="shared" si="13"/>
        <v>BCI Seguros Vida</v>
      </c>
      <c r="V169" s="52" t="str">
        <f t="shared" si="13"/>
        <v>Renta Nacional</v>
      </c>
      <c r="W169" s="52" t="str">
        <f t="shared" si="13"/>
        <v>Rigel</v>
      </c>
      <c r="X169" s="52" t="str">
        <f t="shared" si="13"/>
        <v>CN Life</v>
      </c>
      <c r="Y169" s="52" t="str">
        <f t="shared" si="13"/>
        <v>Mutual de Seguros</v>
      </c>
      <c r="Z169" s="52" t="str">
        <f t="shared" si="13"/>
        <v>Ace Vida</v>
      </c>
      <c r="AA169" s="52" t="str">
        <f t="shared" si="13"/>
        <v>M. de Carabineros</v>
      </c>
      <c r="AB169" s="52" t="str">
        <f t="shared" si="13"/>
        <v>M. del Ej. y Av.</v>
      </c>
      <c r="AC169" s="52" t="str">
        <f t="shared" si="13"/>
        <v>Itaú</v>
      </c>
      <c r="AD169" s="52" t="str">
        <f t="shared" si="13"/>
        <v>CLC</v>
      </c>
      <c r="AE169" s="52" t="str">
        <f t="shared" si="13"/>
        <v>Mapfre Vida</v>
      </c>
      <c r="AF169" s="52" t="str">
        <f t="shared" si="13"/>
        <v>Huelen</v>
      </c>
      <c r="AG169" s="52" t="str">
        <f t="shared" si="13"/>
        <v>Magallanes Vida</v>
      </c>
      <c r="AH169" s="52" t="str">
        <f t="shared" si="13"/>
        <v/>
      </c>
      <c r="AI169" s="52" t="str">
        <f t="shared" si="13"/>
        <v/>
      </c>
      <c r="AJ169" s="52" t="str">
        <f t="shared" si="13"/>
        <v/>
      </c>
      <c r="AK169" s="52" t="str">
        <f t="shared" si="13"/>
        <v/>
      </c>
      <c r="AL169" s="52" t="str">
        <f t="shared" si="13"/>
        <v/>
      </c>
      <c r="AM169" s="52" t="str">
        <f t="shared" si="13"/>
        <v/>
      </c>
      <c r="AN169" s="52" t="str">
        <f t="shared" si="13"/>
        <v/>
      </c>
      <c r="AO169" s="52" t="str">
        <f t="shared" si="13"/>
        <v/>
      </c>
      <c r="AP169" s="52" t="str">
        <f t="shared" si="13"/>
        <v/>
      </c>
    </row>
    <row r="170" spans="2:42" hidden="1">
      <c r="B170" s="49" t="s">
        <v>377</v>
      </c>
      <c r="C170" s="53">
        <f>IFERROR((HLOOKUP(C$169,$C$11:$AP$36,23,FALSE)+HLOOKUP(C$169,$C$11:$AP$36,24,FALSE))/HLOOKUP(C$169,$C$11:$AP$36,4,FALSE),"")</f>
        <v>6.6266540404911756E-2</v>
      </c>
      <c r="D170" s="53">
        <f t="shared" ref="D170:AP170" si="14">IFERROR((HLOOKUP(D$169,$C$11:$AP$36,23,FALSE)+HLOOKUP(D$169,$C$11:$AP$36,24,FALSE))/HLOOKUP(D$169,$C$11:$AP$36,4,FALSE),"")</f>
        <v>6.2569514479394614E-2</v>
      </c>
      <c r="E170" s="53">
        <f t="shared" si="14"/>
        <v>5.6395615200132622E-2</v>
      </c>
      <c r="F170" s="53">
        <f t="shared" si="14"/>
        <v>4.8850083056248134E-2</v>
      </c>
      <c r="G170" s="53">
        <f t="shared" si="14"/>
        <v>9.2066661150584303E-2</v>
      </c>
      <c r="H170" s="53">
        <f t="shared" si="14"/>
        <v>4.6474853683203983E-3</v>
      </c>
      <c r="I170" s="53">
        <f t="shared" si="14"/>
        <v>3.9759546969578445E-2</v>
      </c>
      <c r="J170" s="53">
        <f t="shared" si="14"/>
        <v>5.6971546368853453E-2</v>
      </c>
      <c r="K170" s="53">
        <f t="shared" si="14"/>
        <v>1.1472316927806793E-2</v>
      </c>
      <c r="L170" s="53">
        <f t="shared" si="14"/>
        <v>5.4025003423282293E-2</v>
      </c>
      <c r="M170" s="53">
        <f t="shared" si="14"/>
        <v>2.9901064654735972E-2</v>
      </c>
      <c r="N170" s="53">
        <f t="shared" si="14"/>
        <v>0.19528642016397654</v>
      </c>
      <c r="O170" s="53">
        <f t="shared" si="14"/>
        <v>8.4525379221407335E-2</v>
      </c>
      <c r="P170" s="53">
        <f t="shared" si="14"/>
        <v>8.0004309130210227E-2</v>
      </c>
      <c r="Q170" s="53">
        <f t="shared" si="14"/>
        <v>2.7669644309045924E-2</v>
      </c>
      <c r="R170" s="53">
        <f t="shared" si="14"/>
        <v>3.3278235716346548E-2</v>
      </c>
      <c r="S170" s="53">
        <f t="shared" si="14"/>
        <v>0.16858853783249672</v>
      </c>
      <c r="T170" s="53">
        <f t="shared" si="14"/>
        <v>1.2880273644447006E-2</v>
      </c>
      <c r="U170" s="53">
        <f t="shared" si="14"/>
        <v>0.18267404924103536</v>
      </c>
      <c r="V170" s="53">
        <f t="shared" si="14"/>
        <v>1.673568340166514E-2</v>
      </c>
      <c r="W170" s="53">
        <f t="shared" si="14"/>
        <v>0</v>
      </c>
      <c r="X170" s="53">
        <f t="shared" si="14"/>
        <v>8.7127829331553139E-3</v>
      </c>
      <c r="Y170" s="53">
        <f t="shared" si="14"/>
        <v>7.1908850422404566E-2</v>
      </c>
      <c r="Z170" s="53">
        <f t="shared" si="14"/>
        <v>0.15514200926903929</v>
      </c>
      <c r="AA170" s="53">
        <f t="shared" si="14"/>
        <v>3.2275354526861726E-4</v>
      </c>
      <c r="AB170" s="53">
        <f t="shared" si="14"/>
        <v>4.7643401167213155E-3</v>
      </c>
      <c r="AC170" s="53">
        <f t="shared" si="14"/>
        <v>4.8669095151433132E-2</v>
      </c>
      <c r="AD170" s="53">
        <f t="shared" si="14"/>
        <v>8.2302830108900729E-2</v>
      </c>
      <c r="AE170" s="53">
        <f t="shared" si="14"/>
        <v>0.1614609294470066</v>
      </c>
      <c r="AF170" s="53">
        <f t="shared" si="14"/>
        <v>0</v>
      </c>
      <c r="AG170" s="53" t="str">
        <f t="shared" si="14"/>
        <v/>
      </c>
      <c r="AH170" s="53" t="str">
        <f t="shared" si="14"/>
        <v/>
      </c>
      <c r="AI170" s="53" t="str">
        <f t="shared" si="14"/>
        <v/>
      </c>
      <c r="AJ170" s="53" t="str">
        <f t="shared" si="14"/>
        <v/>
      </c>
      <c r="AK170" s="53" t="str">
        <f t="shared" si="14"/>
        <v/>
      </c>
      <c r="AL170" s="53" t="str">
        <f t="shared" si="14"/>
        <v/>
      </c>
      <c r="AM170" s="53" t="str">
        <f t="shared" si="14"/>
        <v/>
      </c>
      <c r="AN170" s="53" t="str">
        <f t="shared" si="14"/>
        <v/>
      </c>
      <c r="AO170" s="53" t="str">
        <f t="shared" si="14"/>
        <v/>
      </c>
      <c r="AP170" s="53" t="str">
        <f t="shared" si="14"/>
        <v/>
      </c>
    </row>
    <row r="171" spans="2:42" hidden="1">
      <c r="B171" s="49" t="s">
        <v>378</v>
      </c>
      <c r="C171" s="53" t="str">
        <f>IFERROR(HLOOKUP(C$169,$C$11:$AP$36,25,FALSE)/HLOOKUP(C$169,$C$11:$AP$36,5,FALSE),"")</f>
        <v/>
      </c>
      <c r="D171" s="53" t="str">
        <f t="shared" ref="D171:AP171" si="15">IFERROR(HLOOKUP(D$169,$C$11:$AP$36,25,FALSE)/HLOOKUP(D$169,$C$11:$AP$36,5,FALSE),"")</f>
        <v/>
      </c>
      <c r="E171" s="53" t="str">
        <f t="shared" si="15"/>
        <v/>
      </c>
      <c r="F171" s="53" t="str">
        <f t="shared" si="15"/>
        <v/>
      </c>
      <c r="G171" s="53" t="str">
        <f t="shared" si="15"/>
        <v/>
      </c>
      <c r="H171" s="53" t="str">
        <f t="shared" si="15"/>
        <v/>
      </c>
      <c r="I171" s="53" t="str">
        <f t="shared" si="15"/>
        <v/>
      </c>
      <c r="J171" s="53" t="str">
        <f t="shared" si="15"/>
        <v/>
      </c>
      <c r="K171" s="53" t="str">
        <f t="shared" si="15"/>
        <v/>
      </c>
      <c r="L171" s="53" t="str">
        <f t="shared" si="15"/>
        <v/>
      </c>
      <c r="M171" s="53" t="str">
        <f t="shared" si="15"/>
        <v/>
      </c>
      <c r="N171" s="53" t="str">
        <f t="shared" si="15"/>
        <v/>
      </c>
      <c r="O171" s="53" t="str">
        <f t="shared" si="15"/>
        <v/>
      </c>
      <c r="P171" s="53" t="str">
        <f t="shared" si="15"/>
        <v/>
      </c>
      <c r="Q171" s="53" t="str">
        <f t="shared" si="15"/>
        <v/>
      </c>
      <c r="R171" s="53">
        <f t="shared" si="15"/>
        <v>0</v>
      </c>
      <c r="S171" s="53">
        <f t="shared" si="15"/>
        <v>0</v>
      </c>
      <c r="T171" s="53" t="str">
        <f t="shared" si="15"/>
        <v/>
      </c>
      <c r="U171" s="53" t="str">
        <f t="shared" si="15"/>
        <v/>
      </c>
      <c r="V171" s="53" t="str">
        <f t="shared" si="15"/>
        <v/>
      </c>
      <c r="W171" s="53" t="str">
        <f t="shared" si="15"/>
        <v/>
      </c>
      <c r="X171" s="53" t="str">
        <f t="shared" si="15"/>
        <v/>
      </c>
      <c r="Y171" s="53" t="str">
        <f t="shared" si="15"/>
        <v/>
      </c>
      <c r="Z171" s="53" t="str">
        <f t="shared" si="15"/>
        <v/>
      </c>
      <c r="AA171" s="53" t="str">
        <f t="shared" si="15"/>
        <v/>
      </c>
      <c r="AB171" s="53" t="str">
        <f t="shared" si="15"/>
        <v/>
      </c>
      <c r="AC171" s="53" t="str">
        <f t="shared" si="15"/>
        <v/>
      </c>
      <c r="AD171" s="53" t="str">
        <f t="shared" si="15"/>
        <v/>
      </c>
      <c r="AE171" s="53" t="str">
        <f t="shared" si="15"/>
        <v/>
      </c>
      <c r="AF171" s="53" t="str">
        <f t="shared" si="15"/>
        <v/>
      </c>
      <c r="AG171" s="53" t="str">
        <f t="shared" si="15"/>
        <v/>
      </c>
      <c r="AH171" s="53" t="str">
        <f t="shared" si="15"/>
        <v/>
      </c>
      <c r="AI171" s="53" t="str">
        <f t="shared" si="15"/>
        <v/>
      </c>
      <c r="AJ171" s="53" t="str">
        <f t="shared" si="15"/>
        <v/>
      </c>
      <c r="AK171" s="53" t="str">
        <f t="shared" si="15"/>
        <v/>
      </c>
      <c r="AL171" s="53" t="str">
        <f t="shared" si="15"/>
        <v/>
      </c>
      <c r="AM171" s="53" t="str">
        <f t="shared" si="15"/>
        <v/>
      </c>
      <c r="AN171" s="53" t="str">
        <f t="shared" si="15"/>
        <v/>
      </c>
      <c r="AO171" s="53" t="str">
        <f t="shared" si="15"/>
        <v/>
      </c>
      <c r="AP171" s="53" t="str">
        <f t="shared" si="15"/>
        <v/>
      </c>
    </row>
    <row r="172" spans="2:42" hidden="1">
      <c r="B172" s="49" t="s">
        <v>379</v>
      </c>
      <c r="C172" s="53">
        <f>IFERROR(HLOOKUP(C$169,$C$11:$AP$36,26,FALSE)/HLOOKUP(C$169,$C$11:$AP$36,6,FALSE),"")</f>
        <v>9.864970743702213E-2</v>
      </c>
      <c r="D172" s="53">
        <f t="shared" ref="D172:AP172" si="16">IFERROR(HLOOKUP(D$169,$C$11:$AP$36,26,FALSE)/HLOOKUP(D$169,$C$11:$AP$36,6,FALSE),"")</f>
        <v>0</v>
      </c>
      <c r="E172" s="53">
        <f t="shared" si="16"/>
        <v>2.964185066190924E-2</v>
      </c>
      <c r="F172" s="53">
        <f t="shared" si="16"/>
        <v>0</v>
      </c>
      <c r="G172" s="53">
        <f t="shared" si="16"/>
        <v>7.4803196593355714E-2</v>
      </c>
      <c r="H172" s="53">
        <f t="shared" si="16"/>
        <v>0</v>
      </c>
      <c r="I172" s="53">
        <f t="shared" si="16"/>
        <v>8.7182221042834213E-2</v>
      </c>
      <c r="J172" s="53">
        <f t="shared" si="16"/>
        <v>6.7433935247125446E-2</v>
      </c>
      <c r="K172" s="53">
        <f t="shared" si="16"/>
        <v>0</v>
      </c>
      <c r="L172" s="53">
        <f t="shared" si="16"/>
        <v>5.370794370715392E-2</v>
      </c>
      <c r="M172" s="53">
        <f t="shared" si="16"/>
        <v>0</v>
      </c>
      <c r="N172" s="53">
        <f t="shared" si="16"/>
        <v>0</v>
      </c>
      <c r="O172" s="53">
        <f t="shared" si="16"/>
        <v>0</v>
      </c>
      <c r="P172" s="53">
        <f t="shared" si="16"/>
        <v>7.8674865742602625E-3</v>
      </c>
      <c r="Q172" s="53">
        <f t="shared" si="16"/>
        <v>-1.3767604461191194E-4</v>
      </c>
      <c r="R172" s="53">
        <f t="shared" si="16"/>
        <v>2.6424643789933647E-2</v>
      </c>
      <c r="S172" s="53" t="str">
        <f t="shared" si="16"/>
        <v/>
      </c>
      <c r="T172" s="53" t="str">
        <f t="shared" si="16"/>
        <v/>
      </c>
      <c r="U172" s="53">
        <f t="shared" si="16"/>
        <v>2.4229266785937117E-2</v>
      </c>
      <c r="V172" s="53">
        <f t="shared" si="16"/>
        <v>0.12069370366643185</v>
      </c>
      <c r="W172" s="53" t="str">
        <f t="shared" si="16"/>
        <v/>
      </c>
      <c r="X172" s="53">
        <f t="shared" si="16"/>
        <v>0</v>
      </c>
      <c r="Y172" s="53">
        <f t="shared" si="16"/>
        <v>8.1064496334334532E-2</v>
      </c>
      <c r="Z172" s="53">
        <f t="shared" si="16"/>
        <v>0.70817581263389129</v>
      </c>
      <c r="AA172" s="53" t="str">
        <f t="shared" si="16"/>
        <v/>
      </c>
      <c r="AB172" s="53">
        <f t="shared" si="16"/>
        <v>0</v>
      </c>
      <c r="AC172" s="53">
        <f t="shared" si="16"/>
        <v>0</v>
      </c>
      <c r="AD172" s="53" t="str">
        <f t="shared" si="16"/>
        <v/>
      </c>
      <c r="AE172" s="53">
        <f t="shared" si="16"/>
        <v>0.24014335007053789</v>
      </c>
      <c r="AF172" s="53" t="str">
        <f t="shared" si="16"/>
        <v/>
      </c>
      <c r="AG172" s="53" t="str">
        <f t="shared" si="16"/>
        <v/>
      </c>
      <c r="AH172" s="53" t="str">
        <f t="shared" si="16"/>
        <v/>
      </c>
      <c r="AI172" s="53" t="str">
        <f t="shared" si="16"/>
        <v/>
      </c>
      <c r="AJ172" s="53" t="str">
        <f t="shared" si="16"/>
        <v/>
      </c>
      <c r="AK172" s="53" t="str">
        <f t="shared" si="16"/>
        <v/>
      </c>
      <c r="AL172" s="53" t="str">
        <f t="shared" si="16"/>
        <v/>
      </c>
      <c r="AM172" s="53" t="str">
        <f t="shared" si="16"/>
        <v/>
      </c>
      <c r="AN172" s="53" t="str">
        <f t="shared" si="16"/>
        <v/>
      </c>
      <c r="AO172" s="53" t="str">
        <f t="shared" si="16"/>
        <v/>
      </c>
      <c r="AP172" s="53" t="str">
        <f t="shared" si="16"/>
        <v/>
      </c>
    </row>
  </sheetData>
  <sheetProtection sheet="1" objects="1" scenarios="1"/>
  <conditionalFormatting sqref="A1:XFD1048576">
    <cfRule type="cellIs" dxfId="21" priority="1" operator="lessThan">
      <formula>0</formula>
    </cfRule>
  </conditionalFormatting>
  <dataValidations count="2">
    <dataValidation type="list" allowBlank="1" showInputMessage="1" showErrorMessage="1" sqref="B98">
      <formula1>$B$11:$AG$11</formula1>
    </dataValidation>
    <dataValidation type="list" allowBlank="1" showInputMessage="1" showErrorMessage="1" sqref="B95">
      <formula1>$B$12:$B$73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2:AQ9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0" style="39" hidden="1" customWidth="1"/>
    <col min="43" max="16384" width="11.42578125" style="39"/>
  </cols>
  <sheetData>
    <row r="2" spans="2:43">
      <c r="C2" s="96" t="s">
        <v>392</v>
      </c>
    </row>
    <row r="8" spans="2:43" ht="15.75">
      <c r="B8" s="38" t="s">
        <v>449</v>
      </c>
    </row>
    <row r="9" spans="2:43">
      <c r="B9" s="40" t="str">
        <f>Índice!H51</f>
        <v>Cifras en UF al 30.06.2012</v>
      </c>
    </row>
    <row r="11" spans="2:43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</row>
    <row r="12" spans="2:43">
      <c r="B12" s="61" t="str">
        <f>'Datos Generales'!B185</f>
        <v>7.31.11.00  Ingreso Por Prima De Seguro Y Coaseguro</v>
      </c>
      <c r="C12" s="46">
        <f>Índice!$G$51*'Datos Vida'!C185</f>
        <v>641443.89800666098</v>
      </c>
      <c r="D12" s="46">
        <f>Índice!$G$51*'Datos Vida'!D185</f>
        <v>2546612.9057919262</v>
      </c>
      <c r="E12" s="46">
        <f>Índice!$G$51*'Datos Vida'!E185</f>
        <v>1414271.395337326</v>
      </c>
      <c r="F12" s="46">
        <f>Índice!$G$51*'Datos Vida'!F185</f>
        <v>2016431.9213553856</v>
      </c>
      <c r="G12" s="46">
        <f>Índice!$G$51*'Datos Vida'!G185</f>
        <v>4950193.9687175173</v>
      </c>
      <c r="H12" s="46">
        <f>Índice!$G$51*'Datos Vida'!H185</f>
        <v>3793505.6939916983</v>
      </c>
      <c r="I12" s="46">
        <f>Índice!$G$51*'Datos Vida'!I185</f>
        <v>1840449.8359508135</v>
      </c>
      <c r="J12" s="46">
        <f>Índice!$G$51*'Datos Vida'!J185</f>
        <v>4145627.2848445419</v>
      </c>
      <c r="K12" s="46">
        <f>Índice!$G$51*'Datos Vida'!K185</f>
        <v>275495.50632508605</v>
      </c>
      <c r="L12" s="46">
        <f>Índice!$G$51*'Datos Vida'!L185</f>
        <v>647829.97221063345</v>
      </c>
      <c r="M12" s="46">
        <f>Índice!$G$51*'Datos Vida'!M185</f>
        <v>6639037.6959574604</v>
      </c>
      <c r="N12" s="46">
        <f>Índice!$G$51*'Datos Vida'!N185</f>
        <v>1516239.4552435635</v>
      </c>
      <c r="O12" s="46">
        <f>Índice!$G$51*'Datos Vida'!O185</f>
        <v>6033385.1143040992</v>
      </c>
      <c r="P12" s="46">
        <f>Índice!$G$51*'Datos Vida'!P185</f>
        <v>3583820.869955664</v>
      </c>
      <c r="Q12" s="46">
        <f>Índice!$G$51*'Datos Vida'!Q185</f>
        <v>3544900.8633795544</v>
      </c>
      <c r="R12" s="46">
        <f>Índice!$G$51*'Datos Vida'!R185</f>
        <v>9548.3962777805264</v>
      </c>
      <c r="S12" s="46">
        <f>Índice!$G$51*'Datos Vida'!S185</f>
        <v>408965.25268524472</v>
      </c>
      <c r="T12" s="46">
        <f>Índice!$G$51*'Datos Vida'!T185</f>
        <v>400657.65515729628</v>
      </c>
      <c r="U12" s="46">
        <f>Índice!$G$51*'Datos Vida'!U185</f>
        <v>409783.24470906018</v>
      </c>
      <c r="V12" s="46">
        <f>Índice!$G$51*'Datos Vida'!V185</f>
        <v>0</v>
      </c>
      <c r="W12" s="46">
        <f>Índice!$G$51*'Datos Vida'!W185</f>
        <v>59230.860338987841</v>
      </c>
      <c r="X12" s="46">
        <f>Índice!$G$51*'Datos Vida'!X185</f>
        <v>12619797.669723732</v>
      </c>
      <c r="Y12" s="46">
        <f>Índice!$G$51*'Datos Vida'!Y185</f>
        <v>621899.10798254854</v>
      </c>
      <c r="Z12" s="46">
        <f>Índice!$G$51*'Datos Vida'!Z185</f>
        <v>2299177.5001590992</v>
      </c>
      <c r="AA12" s="46">
        <f>Índice!$G$51*'Datos Vida'!AA185</f>
        <v>3699785.2157741776</v>
      </c>
      <c r="AB12" s="46">
        <f>Índice!$G$51*'Datos Vida'!AB185</f>
        <v>3346788.1361325402</v>
      </c>
      <c r="AC12" s="46">
        <f>Índice!$G$51*'Datos Vida'!AC185</f>
        <v>1289435.1793580868</v>
      </c>
      <c r="AD12" s="46">
        <f>Índice!$G$51*'Datos Vida'!AD185</f>
        <v>994548.50234406488</v>
      </c>
      <c r="AE12" s="46">
        <f>Índice!$G$51*'Datos Vida'!AE185</f>
        <v>2745315.582551389</v>
      </c>
      <c r="AF12" s="46">
        <f>Índice!$G$51*'Datos Vida'!AF185</f>
        <v>3518749.0277257264</v>
      </c>
      <c r="AG12" s="46">
        <f>Índice!$G$51*'Datos Vida'!AG185</f>
        <v>2826954.4922606968</v>
      </c>
      <c r="AH12" s="46">
        <f>Índice!$G$51*'Datos Vida'!AH185</f>
        <v>0</v>
      </c>
      <c r="AI12" s="46">
        <f>Índice!$G$51*'Datos Vida'!AI185</f>
        <v>0</v>
      </c>
      <c r="AJ12" s="46">
        <f>Índice!$G$51*'Datos Vida'!AJ185</f>
        <v>0</v>
      </c>
      <c r="AK12" s="46">
        <f>Índice!$G$51*'Datos Vida'!AK185</f>
        <v>0</v>
      </c>
      <c r="AL12" s="46">
        <f>Índice!$G$51*'Datos Vida'!AL185</f>
        <v>0</v>
      </c>
      <c r="AM12" s="46">
        <f>Índice!$G$51*'Datos Vida'!AM185</f>
        <v>0</v>
      </c>
      <c r="AN12" s="46">
        <f>Índice!$G$51*'Datos Vida'!AN185</f>
        <v>0</v>
      </c>
      <c r="AO12" s="46">
        <f>Índice!$G$51*'Datos Vida'!AO185</f>
        <v>0</v>
      </c>
      <c r="AP12" s="46">
        <f>Índice!$G$51*'Datos Vida'!AP185</f>
        <v>0</v>
      </c>
      <c r="AQ12" s="46">
        <f>Índice!$G$51*'Datos Vida'!AQ185</f>
        <v>78839882.204552367</v>
      </c>
    </row>
    <row r="13" spans="2:43">
      <c r="B13" s="61" t="str">
        <f>'Datos Generales'!B186</f>
        <v>7.31.12.00  Ingreso Por Prima Reaseguro Aceptado</v>
      </c>
      <c r="C13" s="46">
        <f>Índice!$G$51*'Datos Vida'!C186</f>
        <v>0</v>
      </c>
      <c r="D13" s="46">
        <f>Índice!$G$51*'Datos Vida'!D186</f>
        <v>0</v>
      </c>
      <c r="E13" s="46">
        <f>Índice!$G$51*'Datos Vida'!E186</f>
        <v>0</v>
      </c>
      <c r="F13" s="46">
        <f>Índice!$G$51*'Datos Vida'!F186</f>
        <v>0</v>
      </c>
      <c r="G13" s="46">
        <f>Índice!$G$51*'Datos Vida'!G186</f>
        <v>0</v>
      </c>
      <c r="H13" s="46">
        <f>Índice!$G$51*'Datos Vida'!H186</f>
        <v>0</v>
      </c>
      <c r="I13" s="46">
        <f>Índice!$G$51*'Datos Vida'!I186</f>
        <v>0</v>
      </c>
      <c r="J13" s="46">
        <f>Índice!$G$51*'Datos Vida'!J186</f>
        <v>0</v>
      </c>
      <c r="K13" s="46">
        <f>Índice!$G$51*'Datos Vida'!K186</f>
        <v>0</v>
      </c>
      <c r="L13" s="46">
        <f>Índice!$G$51*'Datos Vida'!L186</f>
        <v>0</v>
      </c>
      <c r="M13" s="46">
        <f>Índice!$G$51*'Datos Vida'!M186</f>
        <v>181210.93225192864</v>
      </c>
      <c r="N13" s="46">
        <f>Índice!$G$51*'Datos Vida'!N186</f>
        <v>0</v>
      </c>
      <c r="O13" s="46">
        <f>Índice!$G$51*'Datos Vida'!O186</f>
        <v>0</v>
      </c>
      <c r="P13" s="46">
        <f>Índice!$G$51*'Datos Vida'!P186</f>
        <v>0</v>
      </c>
      <c r="Q13" s="46">
        <f>Índice!$G$51*'Datos Vida'!Q186</f>
        <v>0</v>
      </c>
      <c r="R13" s="46">
        <f>Índice!$G$51*'Datos Vida'!R186</f>
        <v>0</v>
      </c>
      <c r="S13" s="46">
        <f>Índice!$G$51*'Datos Vida'!S186</f>
        <v>0</v>
      </c>
      <c r="T13" s="46">
        <f>Índice!$G$51*'Datos Vida'!T186</f>
        <v>0</v>
      </c>
      <c r="U13" s="46">
        <f>Índice!$G$51*'Datos Vida'!U186</f>
        <v>0</v>
      </c>
      <c r="V13" s="46">
        <f>Índice!$G$51*'Datos Vida'!V186</f>
        <v>0</v>
      </c>
      <c r="W13" s="46">
        <f>Índice!$G$51*'Datos Vida'!W186</f>
        <v>0</v>
      </c>
      <c r="X13" s="46">
        <f>Índice!$G$51*'Datos Vida'!X186</f>
        <v>0</v>
      </c>
      <c r="Y13" s="46">
        <f>Índice!$G$51*'Datos Vida'!Y186</f>
        <v>0</v>
      </c>
      <c r="Z13" s="46">
        <f>Índice!$G$51*'Datos Vida'!Z186</f>
        <v>777.86361290048853</v>
      </c>
      <c r="AA13" s="46">
        <f>Índice!$G$51*'Datos Vida'!AA186</f>
        <v>0</v>
      </c>
      <c r="AB13" s="46">
        <f>Índice!$G$51*'Datos Vida'!AB186</f>
        <v>0</v>
      </c>
      <c r="AC13" s="46">
        <f>Índice!$G$51*'Datos Vida'!AC186</f>
        <v>0</v>
      </c>
      <c r="AD13" s="46">
        <f>Índice!$G$51*'Datos Vida'!AD186</f>
        <v>0</v>
      </c>
      <c r="AE13" s="46">
        <f>Índice!$G$51*'Datos Vida'!AE186</f>
        <v>0</v>
      </c>
      <c r="AF13" s="46">
        <f>Índice!$G$51*'Datos Vida'!AF186</f>
        <v>0</v>
      </c>
      <c r="AG13" s="46">
        <f>Índice!$G$51*'Datos Vida'!AG186</f>
        <v>0</v>
      </c>
      <c r="AH13" s="46">
        <f>Índice!$G$51*'Datos Vida'!AH186</f>
        <v>0</v>
      </c>
      <c r="AI13" s="46">
        <f>Índice!$G$51*'Datos Vida'!AI186</f>
        <v>0</v>
      </c>
      <c r="AJ13" s="46">
        <f>Índice!$G$51*'Datos Vida'!AJ186</f>
        <v>0</v>
      </c>
      <c r="AK13" s="46">
        <f>Índice!$G$51*'Datos Vida'!AK186</f>
        <v>0</v>
      </c>
      <c r="AL13" s="46">
        <f>Índice!$G$51*'Datos Vida'!AL186</f>
        <v>0</v>
      </c>
      <c r="AM13" s="46">
        <f>Índice!$G$51*'Datos Vida'!AM186</f>
        <v>0</v>
      </c>
      <c r="AN13" s="46">
        <f>Índice!$G$51*'Datos Vida'!AN186</f>
        <v>0</v>
      </c>
      <c r="AO13" s="46">
        <f>Índice!$G$51*'Datos Vida'!AO186</f>
        <v>0</v>
      </c>
      <c r="AP13" s="46">
        <f>Índice!$G$51*'Datos Vida'!AP186</f>
        <v>0</v>
      </c>
      <c r="AQ13" s="46">
        <f>Índice!$G$51*'Datos Vida'!AQ186</f>
        <v>181988.79586482912</v>
      </c>
    </row>
    <row r="14" spans="2:43">
      <c r="B14" s="61" t="str">
        <f>'Datos Generales'!B187</f>
        <v>7.31.13.00  Devolución Por Rentas Y Siniestros</v>
      </c>
      <c r="C14" s="46">
        <f>Índice!$G$51*'Datos Vida'!C187</f>
        <v>0</v>
      </c>
      <c r="D14" s="46">
        <f>Índice!$G$51*'Datos Vida'!D187</f>
        <v>1569.9135913336775</v>
      </c>
      <c r="E14" s="46">
        <f>Índice!$G$51*'Datos Vida'!E187</f>
        <v>668187.09739006229</v>
      </c>
      <c r="F14" s="46">
        <f>Índice!$G$51*'Datos Vida'!F187</f>
        <v>0</v>
      </c>
      <c r="G14" s="46">
        <f>Índice!$G$51*'Datos Vida'!G187</f>
        <v>0</v>
      </c>
      <c r="H14" s="46">
        <f>Índice!$G$51*'Datos Vida'!H187</f>
        <v>2873.6008089321954</v>
      </c>
      <c r="I14" s="46">
        <f>Índice!$G$51*'Datos Vida'!I187</f>
        <v>3410.8707334837118</v>
      </c>
      <c r="J14" s="46">
        <f>Índice!$G$51*'Datos Vida'!J187</f>
        <v>60100.957424993459</v>
      </c>
      <c r="K14" s="46">
        <f>Índice!$G$51*'Datos Vida'!K187</f>
        <v>0</v>
      </c>
      <c r="L14" s="46">
        <f>Índice!$G$51*'Datos Vida'!L187</f>
        <v>0</v>
      </c>
      <c r="M14" s="46">
        <f>Índice!$G$51*'Datos Vida'!M187</f>
        <v>0</v>
      </c>
      <c r="N14" s="46">
        <f>Índice!$G$51*'Datos Vida'!N187</f>
        <v>0</v>
      </c>
      <c r="O14" s="46">
        <f>Índice!$G$51*'Datos Vida'!O187</f>
        <v>639.0493632487395</v>
      </c>
      <c r="P14" s="46">
        <f>Índice!$G$51*'Datos Vida'!P187</f>
        <v>0</v>
      </c>
      <c r="Q14" s="46">
        <f>Índice!$G$51*'Datos Vida'!Q187</f>
        <v>6827.2657526109979</v>
      </c>
      <c r="R14" s="46">
        <f>Índice!$G$51*'Datos Vida'!R187</f>
        <v>0</v>
      </c>
      <c r="S14" s="46">
        <f>Índice!$G$51*'Datos Vida'!S187</f>
        <v>0</v>
      </c>
      <c r="T14" s="46">
        <f>Índice!$G$51*'Datos Vida'!T187</f>
        <v>0</v>
      </c>
      <c r="U14" s="46">
        <f>Índice!$G$51*'Datos Vida'!U187</f>
        <v>0</v>
      </c>
      <c r="V14" s="46">
        <f>Índice!$G$51*'Datos Vida'!V187</f>
        <v>0</v>
      </c>
      <c r="W14" s="46">
        <f>Índice!$G$51*'Datos Vida'!W187</f>
        <v>0</v>
      </c>
      <c r="X14" s="46">
        <f>Índice!$G$51*'Datos Vida'!X187</f>
        <v>0</v>
      </c>
      <c r="Y14" s="46">
        <f>Índice!$G$51*'Datos Vida'!Y187</f>
        <v>0</v>
      </c>
      <c r="Z14" s="46">
        <f>Índice!$G$51*'Datos Vida'!Z187</f>
        <v>0</v>
      </c>
      <c r="AA14" s="46">
        <f>Índice!$G$51*'Datos Vida'!AA187</f>
        <v>0</v>
      </c>
      <c r="AB14" s="46">
        <f>Índice!$G$51*'Datos Vida'!AB187</f>
        <v>0</v>
      </c>
      <c r="AC14" s="46">
        <f>Índice!$G$51*'Datos Vida'!AC187</f>
        <v>471261.95897356118</v>
      </c>
      <c r="AD14" s="46">
        <f>Índice!$G$51*'Datos Vida'!AD187</f>
        <v>0</v>
      </c>
      <c r="AE14" s="46">
        <f>Índice!$G$51*'Datos Vida'!AE187</f>
        <v>0</v>
      </c>
      <c r="AF14" s="46">
        <f>Índice!$G$51*'Datos Vida'!AF187</f>
        <v>-3025.6291498433752</v>
      </c>
      <c r="AG14" s="46">
        <f>Índice!$G$51*'Datos Vida'!AG187</f>
        <v>6922.1950771101883</v>
      </c>
      <c r="AH14" s="46">
        <f>Índice!$G$51*'Datos Vida'!AH187</f>
        <v>0</v>
      </c>
      <c r="AI14" s="46">
        <f>Índice!$G$51*'Datos Vida'!AI187</f>
        <v>0</v>
      </c>
      <c r="AJ14" s="46">
        <f>Índice!$G$51*'Datos Vida'!AJ187</f>
        <v>0</v>
      </c>
      <c r="AK14" s="46">
        <f>Índice!$G$51*'Datos Vida'!AK187</f>
        <v>0</v>
      </c>
      <c r="AL14" s="46">
        <f>Índice!$G$51*'Datos Vida'!AL187</f>
        <v>0</v>
      </c>
      <c r="AM14" s="46">
        <f>Índice!$G$51*'Datos Vida'!AM187</f>
        <v>0</v>
      </c>
      <c r="AN14" s="46">
        <f>Índice!$G$51*'Datos Vida'!AN187</f>
        <v>0</v>
      </c>
      <c r="AO14" s="46">
        <f>Índice!$G$51*'Datos Vida'!AO187</f>
        <v>0</v>
      </c>
      <c r="AP14" s="46">
        <f>Índice!$G$51*'Datos Vida'!AP187</f>
        <v>0</v>
      </c>
      <c r="AQ14" s="46">
        <f>Índice!$G$51*'Datos Vida'!AQ187</f>
        <v>1218767.2799654931</v>
      </c>
    </row>
    <row r="15" spans="2:43">
      <c r="B15" s="61" t="str">
        <f>'Datos Generales'!B188</f>
        <v>7.31.14.00  Ingreso Por Rentas Y Siniestros Reasegurados</v>
      </c>
      <c r="C15" s="46">
        <f>Índice!$G$51*'Datos Vida'!C188</f>
        <v>22622.303264720231</v>
      </c>
      <c r="D15" s="46">
        <f>Índice!$G$51*'Datos Vida'!D188</f>
        <v>0</v>
      </c>
      <c r="E15" s="46">
        <f>Índice!$G$51*'Datos Vida'!E188</f>
        <v>11163.520622821221</v>
      </c>
      <c r="F15" s="46">
        <f>Índice!$G$51*'Datos Vida'!F188</f>
        <v>4601.0228325354792</v>
      </c>
      <c r="G15" s="46">
        <f>Índice!$G$51*'Datos Vida'!G188</f>
        <v>-127.80987264974792</v>
      </c>
      <c r="H15" s="46">
        <f>Índice!$G$51*'Datos Vida'!H188</f>
        <v>0</v>
      </c>
      <c r="I15" s="46">
        <f>Índice!$G$51*'Datos Vida'!I188</f>
        <v>0</v>
      </c>
      <c r="J15" s="46">
        <f>Índice!$G$51*'Datos Vida'!J188</f>
        <v>0</v>
      </c>
      <c r="K15" s="46">
        <f>Índice!$G$51*'Datos Vida'!K188</f>
        <v>0</v>
      </c>
      <c r="L15" s="46">
        <f>Índice!$G$51*'Datos Vida'!L188</f>
        <v>1954.5364549819333</v>
      </c>
      <c r="M15" s="46">
        <f>Índice!$G$51*'Datos Vida'!M188</f>
        <v>15510.735675748298</v>
      </c>
      <c r="N15" s="46">
        <f>Índice!$G$51*'Datos Vida'!N188</f>
        <v>0</v>
      </c>
      <c r="O15" s="46">
        <f>Índice!$G$51*'Datos Vida'!O188</f>
        <v>424479.74487523065</v>
      </c>
      <c r="P15" s="46">
        <f>Índice!$G$51*'Datos Vida'!P188</f>
        <v>64616.199150055501</v>
      </c>
      <c r="Q15" s="46">
        <f>Índice!$G$51*'Datos Vida'!Q188</f>
        <v>151880.55522164318</v>
      </c>
      <c r="R15" s="46">
        <f>Índice!$G$51*'Datos Vida'!R188</f>
        <v>0</v>
      </c>
      <c r="S15" s="46">
        <f>Índice!$G$51*'Datos Vida'!S188</f>
        <v>14168.997178636835</v>
      </c>
      <c r="T15" s="46">
        <f>Índice!$G$51*'Datos Vida'!T188</f>
        <v>0</v>
      </c>
      <c r="U15" s="46">
        <f>Índice!$G$51*'Datos Vida'!U188</f>
        <v>6495.9411968519526</v>
      </c>
      <c r="V15" s="46">
        <f>Índice!$G$51*'Datos Vida'!V188</f>
        <v>0</v>
      </c>
      <c r="W15" s="46">
        <f>Índice!$G$51*'Datos Vida'!W188</f>
        <v>8923.4448914941913</v>
      </c>
      <c r="X15" s="46">
        <f>Índice!$G$51*'Datos Vida'!X188</f>
        <v>0</v>
      </c>
      <c r="Y15" s="46">
        <f>Índice!$G$51*'Datos Vida'!Y188</f>
        <v>0</v>
      </c>
      <c r="Z15" s="46">
        <f>Índice!$G$51*'Datos Vida'!Z188</f>
        <v>13973.702632565177</v>
      </c>
      <c r="AA15" s="46">
        <f>Índice!$G$51*'Datos Vida'!AA188</f>
        <v>0</v>
      </c>
      <c r="AB15" s="46">
        <f>Índice!$G$51*'Datos Vida'!AB188</f>
        <v>3986.0151604075772</v>
      </c>
      <c r="AC15" s="46">
        <f>Índice!$G$51*'Datos Vida'!AC188</f>
        <v>0</v>
      </c>
      <c r="AD15" s="46">
        <f>Índice!$G$51*'Datos Vida'!AD188</f>
        <v>0</v>
      </c>
      <c r="AE15" s="46">
        <f>Índice!$G$51*'Datos Vida'!AE188</f>
        <v>266.71251087179411</v>
      </c>
      <c r="AF15" s="46">
        <f>Índice!$G$51*'Datos Vida'!AF188</f>
        <v>280122.25023157801</v>
      </c>
      <c r="AG15" s="46">
        <f>Índice!$G$51*'Datos Vida'!AG188</f>
        <v>30395.857050933027</v>
      </c>
      <c r="AH15" s="46">
        <f>Índice!$G$51*'Datos Vida'!AH188</f>
        <v>0</v>
      </c>
      <c r="AI15" s="46">
        <f>Índice!$G$51*'Datos Vida'!AI188</f>
        <v>0</v>
      </c>
      <c r="AJ15" s="46">
        <f>Índice!$G$51*'Datos Vida'!AJ188</f>
        <v>0</v>
      </c>
      <c r="AK15" s="46">
        <f>Índice!$G$51*'Datos Vida'!AK188</f>
        <v>0</v>
      </c>
      <c r="AL15" s="46">
        <f>Índice!$G$51*'Datos Vida'!AL188</f>
        <v>0</v>
      </c>
      <c r="AM15" s="46">
        <f>Índice!$G$51*'Datos Vida'!AM188</f>
        <v>0</v>
      </c>
      <c r="AN15" s="46">
        <f>Índice!$G$51*'Datos Vida'!AN188</f>
        <v>0</v>
      </c>
      <c r="AO15" s="46">
        <f>Índice!$G$51*'Datos Vida'!AO188</f>
        <v>0</v>
      </c>
      <c r="AP15" s="46">
        <f>Índice!$G$51*'Datos Vida'!AP188</f>
        <v>0</v>
      </c>
      <c r="AQ15" s="46">
        <f>Índice!$G$51*'Datos Vida'!AQ188</f>
        <v>1055033.7290784253</v>
      </c>
    </row>
    <row r="16" spans="2:43">
      <c r="B16" s="61" t="str">
        <f>'Datos Generales'!B189</f>
        <v>7.31.15.00  Ingreso Por Comisiones Reaseguro Cedido</v>
      </c>
      <c r="C16" s="46">
        <f>Índice!$G$51*'Datos Vida'!C189</f>
        <v>97737.473571817478</v>
      </c>
      <c r="D16" s="46">
        <f>Índice!$G$51*'Datos Vida'!D189</f>
        <v>0</v>
      </c>
      <c r="E16" s="46">
        <f>Índice!$G$51*'Datos Vida'!E189</f>
        <v>0</v>
      </c>
      <c r="F16" s="46">
        <f>Índice!$G$51*'Datos Vida'!F189</f>
        <v>0</v>
      </c>
      <c r="G16" s="46">
        <f>Índice!$G$51*'Datos Vida'!G189</f>
        <v>0</v>
      </c>
      <c r="H16" s="46">
        <f>Índice!$G$51*'Datos Vida'!H189</f>
        <v>0</v>
      </c>
      <c r="I16" s="46">
        <f>Índice!$G$51*'Datos Vida'!I189</f>
        <v>0</v>
      </c>
      <c r="J16" s="46">
        <f>Índice!$G$51*'Datos Vida'!J189</f>
        <v>0</v>
      </c>
      <c r="K16" s="46">
        <f>Índice!$G$51*'Datos Vida'!K189</f>
        <v>0</v>
      </c>
      <c r="L16" s="46">
        <f>Índice!$G$51*'Datos Vida'!L189</f>
        <v>0</v>
      </c>
      <c r="M16" s="46">
        <f>Índice!$G$51*'Datos Vida'!M189</f>
        <v>0</v>
      </c>
      <c r="N16" s="46">
        <f>Índice!$G$51*'Datos Vida'!N189</f>
        <v>0</v>
      </c>
      <c r="O16" s="46">
        <f>Índice!$G$51*'Datos Vida'!O189</f>
        <v>91.128615976410856</v>
      </c>
      <c r="P16" s="46">
        <f>Índice!$G$51*'Datos Vida'!P189</f>
        <v>0</v>
      </c>
      <c r="Q16" s="46">
        <f>Índice!$G$51*'Datos Vida'!Q189</f>
        <v>0</v>
      </c>
      <c r="R16" s="46">
        <f>Índice!$G$51*'Datos Vida'!R189</f>
        <v>0</v>
      </c>
      <c r="S16" s="46">
        <f>Índice!$G$51*'Datos Vida'!S189</f>
        <v>0</v>
      </c>
      <c r="T16" s="46">
        <f>Índice!$G$51*'Datos Vida'!T189</f>
        <v>0</v>
      </c>
      <c r="U16" s="46">
        <f>Índice!$G$51*'Datos Vida'!U189</f>
        <v>0</v>
      </c>
      <c r="V16" s="46">
        <f>Índice!$G$51*'Datos Vida'!V189</f>
        <v>0</v>
      </c>
      <c r="W16" s="46">
        <f>Índice!$G$51*'Datos Vida'!W189</f>
        <v>0</v>
      </c>
      <c r="X16" s="46">
        <f>Índice!$G$51*'Datos Vida'!X189</f>
        <v>-41863.787909857798</v>
      </c>
      <c r="Y16" s="46">
        <f>Índice!$G$51*'Datos Vida'!Y189</f>
        <v>0</v>
      </c>
      <c r="Z16" s="46">
        <f>Índice!$G$51*'Datos Vida'!Z189</f>
        <v>317.09399594119685</v>
      </c>
      <c r="AA16" s="46">
        <f>Índice!$G$51*'Datos Vida'!AA189</f>
        <v>0</v>
      </c>
      <c r="AB16" s="46">
        <f>Índice!$G$51*'Datos Vida'!AB189</f>
        <v>0</v>
      </c>
      <c r="AC16" s="46">
        <f>Índice!$G$51*'Datos Vida'!AC189</f>
        <v>0</v>
      </c>
      <c r="AD16" s="46">
        <f>Índice!$G$51*'Datos Vida'!AD189</f>
        <v>0</v>
      </c>
      <c r="AE16" s="46">
        <f>Índice!$G$51*'Datos Vida'!AE189</f>
        <v>0</v>
      </c>
      <c r="AF16" s="46">
        <f>Índice!$G$51*'Datos Vida'!AF189</f>
        <v>47208.247007163009</v>
      </c>
      <c r="AG16" s="46">
        <f>Índice!$G$51*'Datos Vida'!AG189</f>
        <v>0</v>
      </c>
      <c r="AH16" s="46">
        <f>Índice!$G$51*'Datos Vida'!AH189</f>
        <v>0</v>
      </c>
      <c r="AI16" s="46">
        <f>Índice!$G$51*'Datos Vida'!AI189</f>
        <v>0</v>
      </c>
      <c r="AJ16" s="46">
        <f>Índice!$G$51*'Datos Vida'!AJ189</f>
        <v>0</v>
      </c>
      <c r="AK16" s="46">
        <f>Índice!$G$51*'Datos Vida'!AK189</f>
        <v>0</v>
      </c>
      <c r="AL16" s="46">
        <f>Índice!$G$51*'Datos Vida'!AL189</f>
        <v>0</v>
      </c>
      <c r="AM16" s="46">
        <f>Índice!$G$51*'Datos Vida'!AM189</f>
        <v>0</v>
      </c>
      <c r="AN16" s="46">
        <f>Índice!$G$51*'Datos Vida'!AN189</f>
        <v>0</v>
      </c>
      <c r="AO16" s="46">
        <f>Índice!$G$51*'Datos Vida'!AO189</f>
        <v>0</v>
      </c>
      <c r="AP16" s="46">
        <f>Índice!$G$51*'Datos Vida'!AP189</f>
        <v>0</v>
      </c>
      <c r="AQ16" s="46">
        <f>Índice!$G$51*'Datos Vida'!AQ189</f>
        <v>103490.15528104029</v>
      </c>
    </row>
    <row r="17" spans="2:43">
      <c r="B17" s="61" t="str">
        <f>'Datos Generales'!B190</f>
        <v>7.31.16.00  Ingreso Por Activos Financieros A Valor Razonable</v>
      </c>
      <c r="C17" s="46">
        <f>Índice!$G$51*'Datos Vida'!C190</f>
        <v>0</v>
      </c>
      <c r="D17" s="46">
        <f>Índice!$G$51*'Datos Vida'!D190</f>
        <v>12150.025455908244</v>
      </c>
      <c r="E17" s="46">
        <f>Índice!$G$51*'Datos Vida'!E190</f>
        <v>7086444.0217506588</v>
      </c>
      <c r="F17" s="46">
        <f>Índice!$G$51*'Datos Vida'!F190</f>
        <v>1145500.270469025</v>
      </c>
      <c r="G17" s="46">
        <f>Índice!$G$51*'Datos Vida'!G190</f>
        <v>37433311.928567894</v>
      </c>
      <c r="H17" s="46">
        <f>Índice!$G$51*'Datos Vida'!H190</f>
        <v>2299698.8159467122</v>
      </c>
      <c r="I17" s="46">
        <f>Índice!$G$51*'Datos Vida'!I190</f>
        <v>1333182.837060974</v>
      </c>
      <c r="J17" s="46">
        <f>Índice!$G$51*'Datos Vida'!J190</f>
        <v>15414313.203131076</v>
      </c>
      <c r="K17" s="46">
        <f>Índice!$G$51*'Datos Vida'!K190</f>
        <v>34.206376705015522</v>
      </c>
      <c r="L17" s="46">
        <f>Índice!$G$51*'Datos Vida'!L190</f>
        <v>12090484.3958818</v>
      </c>
      <c r="M17" s="46">
        <f>Índice!$G$51*'Datos Vida'!M190</f>
        <v>49231477.600568511</v>
      </c>
      <c r="N17" s="46">
        <f>Índice!$G$51*'Datos Vida'!N190</f>
        <v>101370.90672530953</v>
      </c>
      <c r="O17" s="46">
        <f>Índice!$G$51*'Datos Vida'!O190</f>
        <v>153019.88389277406</v>
      </c>
      <c r="P17" s="46">
        <f>Índice!$G$51*'Datos Vida'!P190</f>
        <v>115363.12676335197</v>
      </c>
      <c r="Q17" s="46">
        <f>Índice!$G$51*'Datos Vida'!Q190</f>
        <v>1111463.2020704139</v>
      </c>
      <c r="R17" s="46">
        <f>Índice!$G$51*'Datos Vida'!R190</f>
        <v>0</v>
      </c>
      <c r="S17" s="46">
        <f>Índice!$G$51*'Datos Vida'!S190</f>
        <v>0</v>
      </c>
      <c r="T17" s="46">
        <f>Índice!$G$51*'Datos Vida'!T190</f>
        <v>0</v>
      </c>
      <c r="U17" s="46">
        <f>Índice!$G$51*'Datos Vida'!U190</f>
        <v>94072.971835865959</v>
      </c>
      <c r="V17" s="46">
        <f>Índice!$G$51*'Datos Vida'!V190</f>
        <v>0</v>
      </c>
      <c r="W17" s="46">
        <f>Índice!$G$51*'Datos Vida'!W190</f>
        <v>180725.72319528216</v>
      </c>
      <c r="X17" s="46">
        <f>Índice!$G$51*'Datos Vida'!X190</f>
        <v>1416420.8727840984</v>
      </c>
      <c r="Y17" s="46">
        <f>Índice!$G$51*'Datos Vida'!Y190</f>
        <v>90167.522857284275</v>
      </c>
      <c r="Z17" s="46">
        <f>Índice!$G$51*'Datos Vida'!Z190</f>
        <v>9913494.9459415507</v>
      </c>
      <c r="AA17" s="46">
        <f>Índice!$G$51*'Datos Vida'!AA190</f>
        <v>2322832.7564505977</v>
      </c>
      <c r="AB17" s="46">
        <f>Índice!$G$51*'Datos Vida'!AB190</f>
        <v>433466.25501163193</v>
      </c>
      <c r="AC17" s="46">
        <f>Índice!$G$51*'Datos Vida'!AC190</f>
        <v>0</v>
      </c>
      <c r="AD17" s="46">
        <f>Índice!$G$51*'Datos Vida'!AD190</f>
        <v>1722314.0923200939</v>
      </c>
      <c r="AE17" s="46">
        <f>Índice!$G$51*'Datos Vida'!AE190</f>
        <v>9216.7623620254417</v>
      </c>
      <c r="AF17" s="46">
        <f>Índice!$G$51*'Datos Vida'!AF190</f>
        <v>3421123.365695335</v>
      </c>
      <c r="AG17" s="46">
        <f>Índice!$G$51*'Datos Vida'!AG190</f>
        <v>0</v>
      </c>
      <c r="AH17" s="46">
        <f>Índice!$G$51*'Datos Vida'!AH190</f>
        <v>0</v>
      </c>
      <c r="AI17" s="46">
        <f>Índice!$G$51*'Datos Vida'!AI190</f>
        <v>0</v>
      </c>
      <c r="AJ17" s="46">
        <f>Índice!$G$51*'Datos Vida'!AJ190</f>
        <v>0</v>
      </c>
      <c r="AK17" s="46">
        <f>Índice!$G$51*'Datos Vida'!AK190</f>
        <v>0</v>
      </c>
      <c r="AL17" s="46">
        <f>Índice!$G$51*'Datos Vida'!AL190</f>
        <v>0</v>
      </c>
      <c r="AM17" s="46">
        <f>Índice!$G$51*'Datos Vida'!AM190</f>
        <v>0</v>
      </c>
      <c r="AN17" s="46">
        <f>Índice!$G$51*'Datos Vida'!AN190</f>
        <v>0</v>
      </c>
      <c r="AO17" s="46">
        <f>Índice!$G$51*'Datos Vida'!AO190</f>
        <v>0</v>
      </c>
      <c r="AP17" s="46">
        <f>Índice!$G$51*'Datos Vida'!AP190</f>
        <v>0</v>
      </c>
      <c r="AQ17" s="46">
        <f>Índice!$G$51*'Datos Vida'!AQ190</f>
        <v>147131649.69311488</v>
      </c>
    </row>
    <row r="18" spans="2:43">
      <c r="B18" s="61" t="str">
        <f>'Datos Generales'!B191</f>
        <v>7.31.17.00  Ingreso Por Activos Financieros A Costo Amortizado</v>
      </c>
      <c r="C18" s="46">
        <f>Índice!$G$51*'Datos Vida'!C191</f>
        <v>0</v>
      </c>
      <c r="D18" s="46">
        <f>Índice!$G$51*'Datos Vida'!D191</f>
        <v>6404.503220879501</v>
      </c>
      <c r="E18" s="46">
        <f>Índice!$G$51*'Datos Vida'!E191</f>
        <v>8245086.7887371741</v>
      </c>
      <c r="F18" s="46">
        <f>Índice!$G$51*'Datos Vida'!F191</f>
        <v>463065.1123241951</v>
      </c>
      <c r="G18" s="46">
        <f>Índice!$G$51*'Datos Vida'!G191</f>
        <v>50582586.302600034</v>
      </c>
      <c r="H18" s="46">
        <f>Índice!$G$51*'Datos Vida'!H191</f>
        <v>0</v>
      </c>
      <c r="I18" s="46">
        <f>Índice!$G$51*'Datos Vida'!I191</f>
        <v>591.45211814369861</v>
      </c>
      <c r="J18" s="46">
        <f>Índice!$G$51*'Datos Vida'!J191</f>
        <v>15872985.094151504</v>
      </c>
      <c r="K18" s="46">
        <f>Índice!$G$51*'Datos Vida'!K191</f>
        <v>0</v>
      </c>
      <c r="L18" s="46">
        <f>Índice!$G$51*'Datos Vida'!L191</f>
        <v>1122696.7706351955</v>
      </c>
      <c r="M18" s="46">
        <f>Índice!$G$51*'Datos Vida'!M191</f>
        <v>38038895.478747852</v>
      </c>
      <c r="N18" s="46">
        <f>Índice!$G$51*'Datos Vida'!N191</f>
        <v>53741848.850241475</v>
      </c>
      <c r="O18" s="46">
        <f>Índice!$G$51*'Datos Vida'!O191</f>
        <v>7735774.7434963686</v>
      </c>
      <c r="P18" s="46">
        <f>Índice!$G$51*'Datos Vida'!P191</f>
        <v>505319.57771476655</v>
      </c>
      <c r="Q18" s="46">
        <f>Índice!$G$51*'Datos Vida'!Q191</f>
        <v>30757.543080589163</v>
      </c>
      <c r="R18" s="46">
        <f>Índice!$G$51*'Datos Vida'!R191</f>
        <v>0</v>
      </c>
      <c r="S18" s="46">
        <f>Índice!$G$51*'Datos Vida'!S191</f>
        <v>0</v>
      </c>
      <c r="T18" s="46">
        <f>Índice!$G$51*'Datos Vida'!T191</f>
        <v>33285.323608233572</v>
      </c>
      <c r="U18" s="46">
        <f>Índice!$G$51*'Datos Vida'!U191</f>
        <v>2122490.7368778326</v>
      </c>
      <c r="V18" s="46">
        <f>Índice!$G$51*'Datos Vida'!V191</f>
        <v>0</v>
      </c>
      <c r="W18" s="46">
        <f>Índice!$G$51*'Datos Vida'!W191</f>
        <v>0</v>
      </c>
      <c r="X18" s="46">
        <f>Índice!$G$51*'Datos Vida'!X191</f>
        <v>11589232.946309246</v>
      </c>
      <c r="Y18" s="46">
        <f>Índice!$G$51*'Datos Vida'!Y191</f>
        <v>541971.44518847973</v>
      </c>
      <c r="Z18" s="46">
        <f>Índice!$G$51*'Datos Vida'!Z191</f>
        <v>1120449.0934868229</v>
      </c>
      <c r="AA18" s="46">
        <f>Índice!$G$51*'Datos Vida'!AA191</f>
        <v>38027802.845758408</v>
      </c>
      <c r="AB18" s="46">
        <f>Índice!$G$51*'Datos Vida'!AB191</f>
        <v>7097926.9344722489</v>
      </c>
      <c r="AC18" s="46">
        <f>Índice!$G$51*'Datos Vida'!AC191</f>
        <v>15963373.102297395</v>
      </c>
      <c r="AD18" s="46">
        <f>Índice!$G$51*'Datos Vida'!AD191</f>
        <v>0</v>
      </c>
      <c r="AE18" s="46">
        <f>Índice!$G$51*'Datos Vida'!AE191</f>
        <v>17028713.292226754</v>
      </c>
      <c r="AF18" s="46">
        <f>Índice!$G$51*'Datos Vida'!AF191</f>
        <v>1587122.2714448348</v>
      </c>
      <c r="AG18" s="46">
        <f>Índice!$G$51*'Datos Vida'!AG191</f>
        <v>7731954.6778766941</v>
      </c>
      <c r="AH18" s="46">
        <f>Índice!$G$51*'Datos Vida'!AH191</f>
        <v>0</v>
      </c>
      <c r="AI18" s="46">
        <f>Índice!$G$51*'Datos Vida'!AI191</f>
        <v>0</v>
      </c>
      <c r="AJ18" s="46">
        <f>Índice!$G$51*'Datos Vida'!AJ191</f>
        <v>0</v>
      </c>
      <c r="AK18" s="46">
        <f>Índice!$G$51*'Datos Vida'!AK191</f>
        <v>0</v>
      </c>
      <c r="AL18" s="46">
        <f>Índice!$G$51*'Datos Vida'!AL191</f>
        <v>0</v>
      </c>
      <c r="AM18" s="46">
        <f>Índice!$G$51*'Datos Vida'!AM191</f>
        <v>0</v>
      </c>
      <c r="AN18" s="46">
        <f>Índice!$G$51*'Datos Vida'!AN191</f>
        <v>0</v>
      </c>
      <c r="AO18" s="46">
        <f>Índice!$G$51*'Datos Vida'!AO191</f>
        <v>0</v>
      </c>
      <c r="AP18" s="46">
        <f>Índice!$G$51*'Datos Vida'!AP191</f>
        <v>0</v>
      </c>
      <c r="AQ18" s="46">
        <f>Índice!$G$51*'Datos Vida'!AQ191</f>
        <v>279190334.88661516</v>
      </c>
    </row>
    <row r="19" spans="2:43">
      <c r="B19" s="61" t="str">
        <f>'Datos Generales'!B192</f>
        <v>7.31.18.00  Ingreso Por Activos Inmobiliarios</v>
      </c>
      <c r="C19" s="46">
        <f>Índice!$G$51*'Datos Vida'!C192</f>
        <v>0</v>
      </c>
      <c r="D19" s="46">
        <f>Índice!$G$51*'Datos Vida'!D192</f>
        <v>0</v>
      </c>
      <c r="E19" s="46">
        <f>Índice!$G$51*'Datos Vida'!E192</f>
        <v>0</v>
      </c>
      <c r="F19" s="46">
        <f>Índice!$G$51*'Datos Vida'!F192</f>
        <v>0</v>
      </c>
      <c r="G19" s="46">
        <f>Índice!$G$51*'Datos Vida'!G192</f>
        <v>209907.69581603861</v>
      </c>
      <c r="H19" s="46">
        <f>Índice!$G$51*'Datos Vida'!H192</f>
        <v>0</v>
      </c>
      <c r="I19" s="46">
        <f>Índice!$G$51*'Datos Vida'!I192</f>
        <v>0</v>
      </c>
      <c r="J19" s="46">
        <f>Índice!$G$51*'Datos Vida'!J192</f>
        <v>237575.6606161744</v>
      </c>
      <c r="K19" s="46">
        <f>Índice!$G$51*'Datos Vida'!K192</f>
        <v>0</v>
      </c>
      <c r="L19" s="46">
        <f>Índice!$G$51*'Datos Vida'!L192</f>
        <v>0</v>
      </c>
      <c r="M19" s="46">
        <f>Índice!$G$51*'Datos Vida'!M192</f>
        <v>101.42588441603439</v>
      </c>
      <c r="N19" s="46">
        <f>Índice!$G$51*'Datos Vida'!N192</f>
        <v>72142.662688002485</v>
      </c>
      <c r="O19" s="46">
        <f>Índice!$G$51*'Datos Vida'!O192</f>
        <v>0</v>
      </c>
      <c r="P19" s="46">
        <f>Índice!$G$51*'Datos Vida'!P192</f>
        <v>39504.431802914696</v>
      </c>
      <c r="Q19" s="46">
        <f>Índice!$G$51*'Datos Vida'!Q192</f>
        <v>4432.9961604005057</v>
      </c>
      <c r="R19" s="46">
        <f>Índice!$G$51*'Datos Vida'!R192</f>
        <v>128.3843983566797</v>
      </c>
      <c r="S19" s="46">
        <f>Índice!$G$51*'Datos Vida'!S192</f>
        <v>0</v>
      </c>
      <c r="T19" s="46">
        <f>Índice!$G$51*'Datos Vida'!T192</f>
        <v>49263.590626568897</v>
      </c>
      <c r="U19" s="46">
        <f>Índice!$G$51*'Datos Vida'!U192</f>
        <v>9291.097149645384</v>
      </c>
      <c r="V19" s="46">
        <f>Índice!$G$51*'Datos Vida'!V192</f>
        <v>0</v>
      </c>
      <c r="W19" s="46">
        <f>Índice!$G$51*'Datos Vida'!W192</f>
        <v>0</v>
      </c>
      <c r="X19" s="46">
        <f>Índice!$G$51*'Datos Vida'!X192</f>
        <v>1752141.1247268792</v>
      </c>
      <c r="Y19" s="46">
        <f>Índice!$G$51*'Datos Vida'!Y192</f>
        <v>0</v>
      </c>
      <c r="Z19" s="46">
        <f>Índice!$G$51*'Datos Vida'!Z192</f>
        <v>0</v>
      </c>
      <c r="AA19" s="46">
        <f>Índice!$G$51*'Datos Vida'!AA192</f>
        <v>0</v>
      </c>
      <c r="AB19" s="46">
        <f>Índice!$G$51*'Datos Vida'!AB192</f>
        <v>0</v>
      </c>
      <c r="AC19" s="46">
        <f>Índice!$G$51*'Datos Vida'!AC192</f>
        <v>520003.08476110332</v>
      </c>
      <c r="AD19" s="46">
        <f>Índice!$G$51*'Datos Vida'!AD192</f>
        <v>0</v>
      </c>
      <c r="AE19" s="46">
        <f>Índice!$G$51*'Datos Vida'!AE192</f>
        <v>0</v>
      </c>
      <c r="AF19" s="46">
        <f>Índice!$G$51*'Datos Vida'!AF192</f>
        <v>214423.46787252245</v>
      </c>
      <c r="AG19" s="46">
        <f>Índice!$G$51*'Datos Vida'!AG192</f>
        <v>0</v>
      </c>
      <c r="AH19" s="46">
        <f>Índice!$G$51*'Datos Vida'!AH192</f>
        <v>0</v>
      </c>
      <c r="AI19" s="46">
        <f>Índice!$G$51*'Datos Vida'!AI192</f>
        <v>0</v>
      </c>
      <c r="AJ19" s="46">
        <f>Índice!$G$51*'Datos Vida'!AJ192</f>
        <v>0</v>
      </c>
      <c r="AK19" s="46">
        <f>Índice!$G$51*'Datos Vida'!AK192</f>
        <v>0</v>
      </c>
      <c r="AL19" s="46">
        <f>Índice!$G$51*'Datos Vida'!AL192</f>
        <v>0</v>
      </c>
      <c r="AM19" s="46">
        <f>Índice!$G$51*'Datos Vida'!AM192</f>
        <v>0</v>
      </c>
      <c r="AN19" s="46">
        <f>Índice!$G$51*'Datos Vida'!AN192</f>
        <v>0</v>
      </c>
      <c r="AO19" s="46">
        <f>Índice!$G$51*'Datos Vida'!AO192</f>
        <v>0</v>
      </c>
      <c r="AP19" s="46">
        <f>Índice!$G$51*'Datos Vida'!AP192</f>
        <v>0</v>
      </c>
      <c r="AQ19" s="46">
        <f>Índice!$G$51*'Datos Vida'!AQ192</f>
        <v>3108915.6225030227</v>
      </c>
    </row>
    <row r="20" spans="2:43">
      <c r="B20" s="61" t="str">
        <f>'Datos Generales'!B193</f>
        <v>7.31.19.00  Intereses Y Dividendos Recibidos</v>
      </c>
      <c r="C20" s="46">
        <f>Índice!$G$51*'Datos Vida'!C193</f>
        <v>0</v>
      </c>
      <c r="D20" s="46">
        <f>Índice!$G$51*'Datos Vida'!D193</f>
        <v>0</v>
      </c>
      <c r="E20" s="46">
        <f>Índice!$G$51*'Datos Vida'!E193</f>
        <v>0</v>
      </c>
      <c r="F20" s="46">
        <f>Índice!$G$51*'Datos Vida'!F193</f>
        <v>0</v>
      </c>
      <c r="G20" s="46">
        <f>Índice!$G$51*'Datos Vida'!G193</f>
        <v>0</v>
      </c>
      <c r="H20" s="46">
        <f>Índice!$G$51*'Datos Vida'!H193</f>
        <v>0</v>
      </c>
      <c r="I20" s="46">
        <f>Índice!$G$51*'Datos Vida'!I193</f>
        <v>0</v>
      </c>
      <c r="J20" s="46">
        <f>Índice!$G$51*'Datos Vida'!J193</f>
        <v>43413.814072874608</v>
      </c>
      <c r="K20" s="46">
        <f>Índice!$G$51*'Datos Vida'!K193</f>
        <v>0</v>
      </c>
      <c r="L20" s="46">
        <f>Índice!$G$51*'Datos Vida'!L193</f>
        <v>0</v>
      </c>
      <c r="M20" s="46">
        <f>Índice!$G$51*'Datos Vida'!M193</f>
        <v>173527.00447599718</v>
      </c>
      <c r="N20" s="46">
        <f>Índice!$G$51*'Datos Vida'!N193</f>
        <v>69781.096866801963</v>
      </c>
      <c r="O20" s="46">
        <f>Índice!$G$51*'Datos Vida'!O193</f>
        <v>221664.17116269859</v>
      </c>
      <c r="P20" s="46">
        <f>Índice!$G$51*'Datos Vida'!P193</f>
        <v>44119.420029557135</v>
      </c>
      <c r="Q20" s="46">
        <f>Índice!$G$51*'Datos Vida'!Q193</f>
        <v>0</v>
      </c>
      <c r="R20" s="46">
        <f>Índice!$G$51*'Datos Vida'!R193</f>
        <v>0</v>
      </c>
      <c r="S20" s="46">
        <f>Índice!$G$51*'Datos Vida'!S193</f>
        <v>0</v>
      </c>
      <c r="T20" s="46">
        <f>Índice!$G$51*'Datos Vida'!T193</f>
        <v>30923.448427037001</v>
      </c>
      <c r="U20" s="46">
        <f>Índice!$G$51*'Datos Vida'!U193</f>
        <v>200055.59641071694</v>
      </c>
      <c r="V20" s="46">
        <f>Índice!$G$51*'Datos Vida'!V193</f>
        <v>841.19402351843075</v>
      </c>
      <c r="W20" s="46">
        <f>Índice!$G$51*'Datos Vida'!W193</f>
        <v>0</v>
      </c>
      <c r="X20" s="46">
        <f>Índice!$G$51*'Datos Vida'!X193</f>
        <v>28225.608290140783</v>
      </c>
      <c r="Y20" s="46">
        <f>Índice!$G$51*'Datos Vida'!Y193</f>
        <v>154476.04139413525</v>
      </c>
      <c r="Z20" s="46">
        <f>Índice!$G$51*'Datos Vida'!Z193</f>
        <v>299170.87101632712</v>
      </c>
      <c r="AA20" s="46">
        <f>Índice!$G$51*'Datos Vida'!AA193</f>
        <v>59593.297671491498</v>
      </c>
      <c r="AB20" s="46">
        <f>Índice!$G$51*'Datos Vida'!AB193</f>
        <v>2.607462823767333</v>
      </c>
      <c r="AC20" s="46">
        <f>Índice!$G$51*'Datos Vida'!AC193</f>
        <v>0</v>
      </c>
      <c r="AD20" s="46">
        <f>Índice!$G$51*'Datos Vida'!AD193</f>
        <v>7002.363510369747</v>
      </c>
      <c r="AE20" s="46">
        <f>Índice!$G$51*'Datos Vida'!AE193</f>
        <v>49597.301673725968</v>
      </c>
      <c r="AF20" s="46">
        <f>Índice!$G$51*'Datos Vida'!AF193</f>
        <v>277.09816788171486</v>
      </c>
      <c r="AG20" s="46">
        <f>Índice!$G$51*'Datos Vida'!AG193</f>
        <v>0</v>
      </c>
      <c r="AH20" s="46">
        <f>Índice!$G$51*'Datos Vida'!AH193</f>
        <v>0</v>
      </c>
      <c r="AI20" s="46">
        <f>Índice!$G$51*'Datos Vida'!AI193</f>
        <v>0</v>
      </c>
      <c r="AJ20" s="46">
        <f>Índice!$G$51*'Datos Vida'!AJ193</f>
        <v>0</v>
      </c>
      <c r="AK20" s="46">
        <f>Índice!$G$51*'Datos Vida'!AK193</f>
        <v>0</v>
      </c>
      <c r="AL20" s="46">
        <f>Índice!$G$51*'Datos Vida'!AL193</f>
        <v>0</v>
      </c>
      <c r="AM20" s="46">
        <f>Índice!$G$51*'Datos Vida'!AM193</f>
        <v>0</v>
      </c>
      <c r="AN20" s="46">
        <f>Índice!$G$51*'Datos Vida'!AN193</f>
        <v>0</v>
      </c>
      <c r="AO20" s="46">
        <f>Índice!$G$51*'Datos Vida'!AO193</f>
        <v>0</v>
      </c>
      <c r="AP20" s="46">
        <f>Índice!$G$51*'Datos Vida'!AP193</f>
        <v>0</v>
      </c>
      <c r="AQ20" s="46">
        <f>Índice!$G$51*'Datos Vida'!AQ193</f>
        <v>1382670.9346560978</v>
      </c>
    </row>
    <row r="21" spans="2:43">
      <c r="B21" s="61" t="str">
        <f>'Datos Generales'!B194</f>
        <v>7.31.20.00  Préstamos Y Partidas Por Cobrar</v>
      </c>
      <c r="C21" s="46">
        <f>Índice!$G$51*'Datos Vida'!C194</f>
        <v>0</v>
      </c>
      <c r="D21" s="46">
        <f>Índice!$G$51*'Datos Vida'!D194</f>
        <v>0</v>
      </c>
      <c r="E21" s="46">
        <f>Índice!$G$51*'Datos Vida'!E194</f>
        <v>0</v>
      </c>
      <c r="F21" s="46">
        <f>Índice!$G$51*'Datos Vida'!F194</f>
        <v>0</v>
      </c>
      <c r="G21" s="46">
        <f>Índice!$G$51*'Datos Vida'!G194</f>
        <v>-100938.59822798593</v>
      </c>
      <c r="H21" s="46">
        <f>Índice!$G$51*'Datos Vida'!H194</f>
        <v>0</v>
      </c>
      <c r="I21" s="46">
        <f>Índice!$G$51*'Datos Vida'!I194</f>
        <v>0</v>
      </c>
      <c r="J21" s="46">
        <f>Índice!$G$51*'Datos Vida'!J194</f>
        <v>13410.534856916582</v>
      </c>
      <c r="K21" s="46">
        <f>Índice!$G$51*'Datos Vida'!K194</f>
        <v>0</v>
      </c>
      <c r="L21" s="46">
        <f>Índice!$G$51*'Datos Vida'!L194</f>
        <v>1768.3901259360348</v>
      </c>
      <c r="M21" s="46">
        <f>Índice!$G$51*'Datos Vida'!M194</f>
        <v>105639.1907849612</v>
      </c>
      <c r="N21" s="46">
        <f>Índice!$G$51*'Datos Vida'!N194</f>
        <v>0</v>
      </c>
      <c r="O21" s="46">
        <f>Índice!$G$51*'Datos Vida'!O194</f>
        <v>6007.6385402450833</v>
      </c>
      <c r="P21" s="46">
        <f>Índice!$G$51*'Datos Vida'!P194</f>
        <v>9488.8665756853643</v>
      </c>
      <c r="Q21" s="46">
        <f>Índice!$G$51*'Datos Vida'!Q194</f>
        <v>0</v>
      </c>
      <c r="R21" s="46">
        <f>Índice!$G$51*'Datos Vida'!R194</f>
        <v>0</v>
      </c>
      <c r="S21" s="46">
        <f>Índice!$G$51*'Datos Vida'!S194</f>
        <v>0</v>
      </c>
      <c r="T21" s="46">
        <f>Índice!$G$51*'Datos Vida'!T194</f>
        <v>107062.73290388273</v>
      </c>
      <c r="U21" s="46">
        <f>Índice!$G$51*'Datos Vida'!U194</f>
        <v>770101.01929699269</v>
      </c>
      <c r="V21" s="46">
        <f>Índice!$G$51*'Datos Vida'!V194</f>
        <v>0</v>
      </c>
      <c r="W21" s="46">
        <f>Índice!$G$51*'Datos Vida'!W194</f>
        <v>0</v>
      </c>
      <c r="X21" s="46">
        <f>Índice!$G$51*'Datos Vida'!X194</f>
        <v>0</v>
      </c>
      <c r="Y21" s="46">
        <f>Índice!$G$51*'Datos Vida'!Y194</f>
        <v>95321.902334165366</v>
      </c>
      <c r="Z21" s="46">
        <f>Índice!$G$51*'Datos Vida'!Z194</f>
        <v>42374.276097609261</v>
      </c>
      <c r="AA21" s="46">
        <f>Índice!$G$51*'Datos Vida'!AA194</f>
        <v>0</v>
      </c>
      <c r="AB21" s="46">
        <f>Índice!$G$51*'Datos Vida'!AB194</f>
        <v>62216.405272201438</v>
      </c>
      <c r="AC21" s="46">
        <f>Índice!$G$51*'Datos Vida'!AC194</f>
        <v>96019.332348095399</v>
      </c>
      <c r="AD21" s="46">
        <f>Índice!$G$51*'Datos Vida'!AD194</f>
        <v>0</v>
      </c>
      <c r="AE21" s="46">
        <f>Índice!$G$51*'Datos Vida'!AE194</f>
        <v>0</v>
      </c>
      <c r="AF21" s="46">
        <f>Índice!$G$51*'Datos Vida'!AF194</f>
        <v>0</v>
      </c>
      <c r="AG21" s="46">
        <f>Índice!$G$51*'Datos Vida'!AG194</f>
        <v>56564.663310258024</v>
      </c>
      <c r="AH21" s="46">
        <f>Índice!$G$51*'Datos Vida'!AH194</f>
        <v>0</v>
      </c>
      <c r="AI21" s="46">
        <f>Índice!$G$51*'Datos Vida'!AI194</f>
        <v>0</v>
      </c>
      <c r="AJ21" s="46">
        <f>Índice!$G$51*'Datos Vida'!AJ194</f>
        <v>0</v>
      </c>
      <c r="AK21" s="46">
        <f>Índice!$G$51*'Datos Vida'!AK194</f>
        <v>0</v>
      </c>
      <c r="AL21" s="46">
        <f>Índice!$G$51*'Datos Vida'!AL194</f>
        <v>0</v>
      </c>
      <c r="AM21" s="46">
        <f>Índice!$G$51*'Datos Vida'!AM194</f>
        <v>0</v>
      </c>
      <c r="AN21" s="46">
        <f>Índice!$G$51*'Datos Vida'!AN194</f>
        <v>0</v>
      </c>
      <c r="AO21" s="46">
        <f>Índice!$G$51*'Datos Vida'!AO194</f>
        <v>0</v>
      </c>
      <c r="AP21" s="46">
        <f>Índice!$G$51*'Datos Vida'!AP194</f>
        <v>0</v>
      </c>
      <c r="AQ21" s="46">
        <f>Índice!$G$51*'Datos Vida'!AQ194</f>
        <v>1265036.3542189631</v>
      </c>
    </row>
    <row r="22" spans="2:43">
      <c r="B22" s="61" t="str">
        <f>'Datos Generales'!B195</f>
        <v>7.31.21.00  Otros Ingresos De La Actividad Aseguradora</v>
      </c>
      <c r="C22" s="46">
        <f>Índice!$G$51*'Datos Vida'!C195</f>
        <v>0</v>
      </c>
      <c r="D22" s="46">
        <f>Índice!$G$51*'Datos Vida'!D195</f>
        <v>0</v>
      </c>
      <c r="E22" s="46">
        <f>Índice!$G$51*'Datos Vida'!E195</f>
        <v>0</v>
      </c>
      <c r="F22" s="46">
        <f>Índice!$G$51*'Datos Vida'!F195</f>
        <v>0</v>
      </c>
      <c r="G22" s="46">
        <f>Índice!$G$51*'Datos Vida'!G195</f>
        <v>5665.8841331909689</v>
      </c>
      <c r="H22" s="46">
        <f>Índice!$G$51*'Datos Vida'!H195</f>
        <v>1546.0928716385827</v>
      </c>
      <c r="I22" s="46">
        <f>Índice!$G$51*'Datos Vida'!I195</f>
        <v>412.46526329187316</v>
      </c>
      <c r="J22" s="46">
        <f>Índice!$G$51*'Datos Vida'!J195</f>
        <v>-31901.998288797276</v>
      </c>
      <c r="K22" s="46">
        <f>Índice!$G$51*'Datos Vida'!K195</f>
        <v>0</v>
      </c>
      <c r="L22" s="46">
        <f>Índice!$G$51*'Datos Vida'!L195</f>
        <v>0</v>
      </c>
      <c r="M22" s="46">
        <f>Índice!$G$51*'Datos Vida'!M195</f>
        <v>1.0164685584177737</v>
      </c>
      <c r="N22" s="46">
        <f>Índice!$G$51*'Datos Vida'!N195</f>
        <v>0</v>
      </c>
      <c r="O22" s="46">
        <f>Índice!$G$51*'Datos Vida'!O195</f>
        <v>0</v>
      </c>
      <c r="P22" s="46">
        <f>Índice!$G$51*'Datos Vida'!P195</f>
        <v>7694.9763472185878</v>
      </c>
      <c r="Q22" s="46">
        <f>Índice!$G$51*'Datos Vida'!Q195</f>
        <v>0</v>
      </c>
      <c r="R22" s="46">
        <f>Índice!$G$51*'Datos Vida'!R195</f>
        <v>3314.5713861449149</v>
      </c>
      <c r="S22" s="46">
        <f>Índice!$G$51*'Datos Vida'!S195</f>
        <v>0</v>
      </c>
      <c r="T22" s="46">
        <f>Índice!$G$51*'Datos Vida'!T195</f>
        <v>526.04457612377223</v>
      </c>
      <c r="U22" s="46">
        <f>Índice!$G$51*'Datos Vida'!U195</f>
        <v>150.03959807949315</v>
      </c>
      <c r="V22" s="46">
        <f>Índice!$G$51*'Datos Vida'!V195</f>
        <v>0</v>
      </c>
      <c r="W22" s="46">
        <f>Índice!$G$51*'Datos Vida'!W195</f>
        <v>0</v>
      </c>
      <c r="X22" s="46">
        <f>Índice!$G$51*'Datos Vida'!X195</f>
        <v>17689.337156433627</v>
      </c>
      <c r="Y22" s="46">
        <f>Índice!$G$51*'Datos Vida'!Y195</f>
        <v>0</v>
      </c>
      <c r="Z22" s="46">
        <f>Índice!$G$51*'Datos Vida'!Z195</f>
        <v>12354.291441865069</v>
      </c>
      <c r="AA22" s="46">
        <f>Índice!$G$51*'Datos Vida'!AA195</f>
        <v>30199.148287736614</v>
      </c>
      <c r="AB22" s="46">
        <f>Índice!$G$51*'Datos Vida'!AB195</f>
        <v>0</v>
      </c>
      <c r="AC22" s="46">
        <f>Índice!$G$51*'Datos Vida'!AC195</f>
        <v>0</v>
      </c>
      <c r="AD22" s="46">
        <f>Índice!$G$51*'Datos Vida'!AD195</f>
        <v>0</v>
      </c>
      <c r="AE22" s="46">
        <f>Índice!$G$51*'Datos Vida'!AE195</f>
        <v>0</v>
      </c>
      <c r="AF22" s="46">
        <f>Índice!$G$51*'Datos Vida'!AF195</f>
        <v>0</v>
      </c>
      <c r="AG22" s="46">
        <f>Índice!$G$51*'Datos Vida'!AG195</f>
        <v>25211.823208717233</v>
      </c>
      <c r="AH22" s="46">
        <f>Índice!$G$51*'Datos Vida'!AH195</f>
        <v>0</v>
      </c>
      <c r="AI22" s="46">
        <f>Índice!$G$51*'Datos Vida'!AI195</f>
        <v>0</v>
      </c>
      <c r="AJ22" s="46">
        <f>Índice!$G$51*'Datos Vida'!AJ195</f>
        <v>0</v>
      </c>
      <c r="AK22" s="46">
        <f>Índice!$G$51*'Datos Vida'!AK195</f>
        <v>0</v>
      </c>
      <c r="AL22" s="46">
        <f>Índice!$G$51*'Datos Vida'!AL195</f>
        <v>0</v>
      </c>
      <c r="AM22" s="46">
        <f>Índice!$G$51*'Datos Vida'!AM195</f>
        <v>0</v>
      </c>
      <c r="AN22" s="46">
        <f>Índice!$G$51*'Datos Vida'!AN195</f>
        <v>0</v>
      </c>
      <c r="AO22" s="46">
        <f>Índice!$G$51*'Datos Vida'!AO195</f>
        <v>0</v>
      </c>
      <c r="AP22" s="46">
        <f>Índice!$G$51*'Datos Vida'!AP195</f>
        <v>0</v>
      </c>
      <c r="AQ22" s="46">
        <f>Índice!$G$51*'Datos Vida'!AQ195</f>
        <v>72863.692450201881</v>
      </c>
    </row>
    <row r="23" spans="2:43">
      <c r="B23" s="60" t="str">
        <f>'Datos Generales'!B196</f>
        <v xml:space="preserve">7.31.00.00  Total Ingresos De Efectivo De La Actividad Aseguradora </v>
      </c>
      <c r="C23" s="43">
        <f>Índice!$G$51*'Datos Vida'!C196</f>
        <v>761803.67484319862</v>
      </c>
      <c r="D23" s="43">
        <f>Índice!$G$51*'Datos Vida'!D196</f>
        <v>2566737.3480600477</v>
      </c>
      <c r="E23" s="43">
        <f>Índice!$G$51*'Datos Vida'!E196</f>
        <v>17425152.823838044</v>
      </c>
      <c r="F23" s="43">
        <f>Índice!$G$51*'Datos Vida'!F196</f>
        <v>3629598.3269811412</v>
      </c>
      <c r="G23" s="43">
        <f>Índice!$G$51*'Datos Vida'!G196</f>
        <v>93080599.371734038</v>
      </c>
      <c r="H23" s="43">
        <f>Índice!$G$51*'Datos Vida'!H196</f>
        <v>6097624.2036189809</v>
      </c>
      <c r="I23" s="43">
        <f>Índice!$G$51*'Datos Vida'!I196</f>
        <v>3178047.4611267066</v>
      </c>
      <c r="J23" s="43">
        <f>Índice!$G$51*'Datos Vida'!J196</f>
        <v>35755524.550809287</v>
      </c>
      <c r="K23" s="43">
        <f>Índice!$G$51*'Datos Vida'!K196</f>
        <v>275529.71270179108</v>
      </c>
      <c r="L23" s="43">
        <f>Índice!$G$51*'Datos Vida'!L196</f>
        <v>13864734.065308547</v>
      </c>
      <c r="M23" s="43">
        <f>Índice!$G$51*'Datos Vida'!M196</f>
        <v>94385401.080815434</v>
      </c>
      <c r="N23" s="43">
        <f>Índice!$G$51*'Datos Vida'!N196</f>
        <v>55501382.971765153</v>
      </c>
      <c r="O23" s="43">
        <f>Índice!$G$51*'Datos Vida'!O196</f>
        <v>14575061.474250641</v>
      </c>
      <c r="P23" s="43">
        <f>Índice!$G$51*'Datos Vida'!P196</f>
        <v>4369927.4683392141</v>
      </c>
      <c r="Q23" s="43">
        <f>Índice!$G$51*'Datos Vida'!Q196</f>
        <v>4850262.4256652119</v>
      </c>
      <c r="R23" s="43">
        <f>Índice!$G$51*'Datos Vida'!R196</f>
        <v>12991.307867996973</v>
      </c>
      <c r="S23" s="43">
        <f>Índice!$G$51*'Datos Vida'!S196</f>
        <v>423134.24986388156</v>
      </c>
      <c r="T23" s="43">
        <f>Índice!$G$51*'Datos Vida'!T196</f>
        <v>621718.79529914225</v>
      </c>
      <c r="U23" s="43">
        <f>Índice!$G$51*'Datos Vida'!U196</f>
        <v>3612440.6470750454</v>
      </c>
      <c r="V23" s="43">
        <f>Índice!$G$51*'Datos Vida'!V196</f>
        <v>841.19402351843075</v>
      </c>
      <c r="W23" s="43">
        <f>Índice!$G$51*'Datos Vida'!W196</f>
        <v>248880.02842576421</v>
      </c>
      <c r="X23" s="43">
        <f>Índice!$G$51*'Datos Vida'!X196</f>
        <v>27381643.771080673</v>
      </c>
      <c r="Y23" s="43">
        <f>Índice!$G$51*'Datos Vida'!Y196</f>
        <v>1503836.0197566131</v>
      </c>
      <c r="Z23" s="43">
        <f>Índice!$G$51*'Datos Vida'!Z196</f>
        <v>13702089.54999611</v>
      </c>
      <c r="AA23" s="43">
        <f>Índice!$G$51*'Datos Vida'!AA196</f>
        <v>44140213.263942413</v>
      </c>
      <c r="AB23" s="43">
        <f>Índice!$G$51*'Datos Vida'!AB196</f>
        <v>10944386.353511855</v>
      </c>
      <c r="AC23" s="43">
        <f>Índice!$G$51*'Datos Vida'!AC196</f>
        <v>18340092.657738242</v>
      </c>
      <c r="AD23" s="43">
        <f>Índice!$G$51*'Datos Vida'!AD196</f>
        <v>2723864.9581745286</v>
      </c>
      <c r="AE23" s="43">
        <f>Índice!$G$51*'Datos Vida'!AE196</f>
        <v>19833109.651324768</v>
      </c>
      <c r="AF23" s="43">
        <f>Índice!$G$51*'Datos Vida'!AF196</f>
        <v>9066000.0989951976</v>
      </c>
      <c r="AG23" s="43">
        <f>Índice!$G$51*'Datos Vida'!AG196</f>
        <v>10678003.708784409</v>
      </c>
      <c r="AH23" s="43">
        <f>Índice!$G$51*'Datos Vida'!AH196</f>
        <v>0</v>
      </c>
      <c r="AI23" s="43">
        <f>Índice!$G$51*'Datos Vida'!AI196</f>
        <v>0</v>
      </c>
      <c r="AJ23" s="43">
        <f>Índice!$G$51*'Datos Vida'!AJ196</f>
        <v>0</v>
      </c>
      <c r="AK23" s="43">
        <f>Índice!$G$51*'Datos Vida'!AK196</f>
        <v>0</v>
      </c>
      <c r="AL23" s="43">
        <f>Índice!$G$51*'Datos Vida'!AL196</f>
        <v>0</v>
      </c>
      <c r="AM23" s="43">
        <f>Índice!$G$51*'Datos Vida'!AM196</f>
        <v>0</v>
      </c>
      <c r="AN23" s="43">
        <f>Índice!$G$51*'Datos Vida'!AN196</f>
        <v>0</v>
      </c>
      <c r="AO23" s="43">
        <f>Índice!$G$51*'Datos Vida'!AO196</f>
        <v>0</v>
      </c>
      <c r="AP23" s="43">
        <f>Índice!$G$51*'Datos Vida'!AP196</f>
        <v>0</v>
      </c>
      <c r="AQ23" s="43">
        <f>Índice!$G$51*'Datos Vida'!AQ196</f>
        <v>513550633.21571755</v>
      </c>
    </row>
    <row r="24" spans="2:43">
      <c r="B24" s="61" t="str">
        <f>'Datos Generales'!B197</f>
        <v>7.32.11.00  Egreso Por Prestaciones Seguro Directo Y Coaseguro</v>
      </c>
      <c r="C24" s="46">
        <f>Índice!$G$51*'Datos Vida'!C197</f>
        <v>180556.41488887789</v>
      </c>
      <c r="D24" s="46">
        <f>Índice!$G$51*'Datos Vida'!D197</f>
        <v>94040.444841996592</v>
      </c>
      <c r="E24" s="46">
        <f>Índice!$G$51*'Datos Vida'!E197</f>
        <v>38137.900311834877</v>
      </c>
      <c r="F24" s="46">
        <f>Índice!$G$51*'Datos Vida'!F197</f>
        <v>9710.3241385649926</v>
      </c>
      <c r="G24" s="46">
        <f>Índice!$G$51*'Datos Vida'!G197</f>
        <v>63772.176692287561</v>
      </c>
      <c r="H24" s="46">
        <f>Índice!$G$51*'Datos Vida'!H197</f>
        <v>0</v>
      </c>
      <c r="I24" s="46">
        <f>Índice!$G$51*'Datos Vida'!I197</f>
        <v>0</v>
      </c>
      <c r="J24" s="46">
        <f>Índice!$G$51*'Datos Vida'!J197</f>
        <v>111558.21978348335</v>
      </c>
      <c r="K24" s="46">
        <f>Índice!$G$51*'Datos Vida'!K197</f>
        <v>0</v>
      </c>
      <c r="L24" s="46">
        <f>Índice!$G$51*'Datos Vida'!L197</f>
        <v>0</v>
      </c>
      <c r="M24" s="46">
        <f>Índice!$G$51*'Datos Vida'!M197</f>
        <v>14389.747632954086</v>
      </c>
      <c r="N24" s="46">
        <f>Índice!$G$51*'Datos Vida'!N197</f>
        <v>0</v>
      </c>
      <c r="O24" s="46">
        <f>Índice!$G$51*'Datos Vida'!O197</f>
        <v>65929.697498957015</v>
      </c>
      <c r="P24" s="46">
        <f>Índice!$G$51*'Datos Vida'!P197</f>
        <v>228195.46778766942</v>
      </c>
      <c r="Q24" s="46">
        <f>Índice!$G$51*'Datos Vida'!Q197</f>
        <v>209431.10464499614</v>
      </c>
      <c r="R24" s="46">
        <f>Índice!$G$51*'Datos Vida'!R197</f>
        <v>4066.3603708077299</v>
      </c>
      <c r="S24" s="46">
        <f>Índice!$G$51*'Datos Vida'!S197</f>
        <v>50211.16029444</v>
      </c>
      <c r="T24" s="46">
        <f>Índice!$G$51*'Datos Vida'!T197</f>
        <v>0</v>
      </c>
      <c r="U24" s="46">
        <f>Índice!$G$51*'Datos Vida'!U197</f>
        <v>0</v>
      </c>
      <c r="V24" s="46">
        <f>Índice!$G$51*'Datos Vida'!V197</f>
        <v>0</v>
      </c>
      <c r="W24" s="46">
        <f>Índice!$G$51*'Datos Vida'!W197</f>
        <v>6472.8275857192348</v>
      </c>
      <c r="X24" s="46">
        <f>Índice!$G$51*'Datos Vida'!X197</f>
        <v>-14427.401163900693</v>
      </c>
      <c r="Y24" s="46">
        <f>Índice!$G$51*'Datos Vida'!Y197</f>
        <v>1387.4353879551127</v>
      </c>
      <c r="Z24" s="46">
        <f>Índice!$G$51*'Datos Vida'!Z197</f>
        <v>43459.510963718254</v>
      </c>
      <c r="AA24" s="46">
        <f>Índice!$G$51*'Datos Vida'!AA197</f>
        <v>0</v>
      </c>
      <c r="AB24" s="46">
        <f>Índice!$G$51*'Datos Vida'!AB197</f>
        <v>0</v>
      </c>
      <c r="AC24" s="46">
        <f>Índice!$G$51*'Datos Vida'!AC197</f>
        <v>0</v>
      </c>
      <c r="AD24" s="46">
        <f>Índice!$G$51*'Datos Vida'!AD197</f>
        <v>0</v>
      </c>
      <c r="AE24" s="46">
        <f>Índice!$G$51*'Datos Vida'!AE197</f>
        <v>31279.168228198072</v>
      </c>
      <c r="AF24" s="46">
        <f>Índice!$G$51*'Datos Vida'!AF197</f>
        <v>597739.6832860749</v>
      </c>
      <c r="AG24" s="46">
        <f>Índice!$G$51*'Datos Vida'!AG197</f>
        <v>20734.676957453277</v>
      </c>
      <c r="AH24" s="46">
        <f>Índice!$G$51*'Datos Vida'!AH197</f>
        <v>0</v>
      </c>
      <c r="AI24" s="46">
        <f>Índice!$G$51*'Datos Vida'!AI197</f>
        <v>0</v>
      </c>
      <c r="AJ24" s="46">
        <f>Índice!$G$51*'Datos Vida'!AJ197</f>
        <v>0</v>
      </c>
      <c r="AK24" s="46">
        <f>Índice!$G$51*'Datos Vida'!AK197</f>
        <v>0</v>
      </c>
      <c r="AL24" s="46">
        <f>Índice!$G$51*'Datos Vida'!AL197</f>
        <v>0</v>
      </c>
      <c r="AM24" s="46">
        <f>Índice!$G$51*'Datos Vida'!AM197</f>
        <v>0</v>
      </c>
      <c r="AN24" s="46">
        <f>Índice!$G$51*'Datos Vida'!AN197</f>
        <v>0</v>
      </c>
      <c r="AO24" s="46">
        <f>Índice!$G$51*'Datos Vida'!AO197</f>
        <v>0</v>
      </c>
      <c r="AP24" s="46">
        <f>Índice!$G$51*'Datos Vida'!AP197</f>
        <v>0</v>
      </c>
      <c r="AQ24" s="46">
        <f>Índice!$G$51*'Datos Vida'!AQ197</f>
        <v>1756644.9201320878</v>
      </c>
    </row>
    <row r="25" spans="2:43">
      <c r="B25" s="61" t="str">
        <f>'Datos Generales'!B198</f>
        <v>7.32.12.00  Pago De Rentas Y Siniestros</v>
      </c>
      <c r="C25" s="46">
        <f>Índice!$G$51*'Datos Vida'!C198</f>
        <v>198281.41683342643</v>
      </c>
      <c r="D25" s="46">
        <f>Índice!$G$51*'Datos Vida'!D198</f>
        <v>782900.7891331556</v>
      </c>
      <c r="E25" s="46">
        <f>Índice!$G$51*'Datos Vida'!E198</f>
        <v>2012190.9493639558</v>
      </c>
      <c r="F25" s="46">
        <f>Índice!$G$51*'Datos Vida'!F198</f>
        <v>470339.97779679112</v>
      </c>
      <c r="G25" s="46">
        <f>Índice!$G$51*'Datos Vida'!G198</f>
        <v>4060758.2590280082</v>
      </c>
      <c r="H25" s="46">
        <f>Índice!$G$51*'Datos Vida'!H198</f>
        <v>2525225.3024656875</v>
      </c>
      <c r="I25" s="46">
        <f>Índice!$G$51*'Datos Vida'!I198</f>
        <v>212106.44989075171</v>
      </c>
      <c r="J25" s="46">
        <f>Índice!$G$51*'Datos Vida'!J198</f>
        <v>2381546.5878476324</v>
      </c>
      <c r="K25" s="46">
        <f>Índice!$G$51*'Datos Vida'!K198</f>
        <v>145972.88415440422</v>
      </c>
      <c r="L25" s="46">
        <f>Índice!$G$51*'Datos Vida'!L198</f>
        <v>578049.40567525325</v>
      </c>
      <c r="M25" s="46">
        <f>Índice!$G$51*'Datos Vida'!M198</f>
        <v>5081729.4196052914</v>
      </c>
      <c r="N25" s="46">
        <f>Índice!$G$51*'Datos Vida'!N198</f>
        <v>2150720.720402203</v>
      </c>
      <c r="O25" s="46">
        <f>Índice!$G$51*'Datos Vida'!O198</f>
        <v>2838478.5056674751</v>
      </c>
      <c r="P25" s="46">
        <f>Índice!$G$51*'Datos Vida'!P198</f>
        <v>1728083.5678576732</v>
      </c>
      <c r="Q25" s="46">
        <f>Índice!$G$51*'Datos Vida'!Q198</f>
        <v>2677553.1038530343</v>
      </c>
      <c r="R25" s="46">
        <f>Índice!$G$51*'Datos Vida'!R198</f>
        <v>0</v>
      </c>
      <c r="S25" s="46">
        <f>Índice!$G$51*'Datos Vida'!S198</f>
        <v>84273.154269875056</v>
      </c>
      <c r="T25" s="46">
        <f>Índice!$G$51*'Datos Vida'!T198</f>
        <v>277085.48412187723</v>
      </c>
      <c r="U25" s="46">
        <f>Índice!$G$51*'Datos Vida'!U198</f>
        <v>223559.66405272202</v>
      </c>
      <c r="V25" s="46">
        <f>Índice!$G$51*'Datos Vida'!V198</f>
        <v>0</v>
      </c>
      <c r="W25" s="46">
        <f>Índice!$G$51*'Datos Vida'!W198</f>
        <v>91331.467745242917</v>
      </c>
      <c r="X25" s="46">
        <f>Índice!$G$51*'Datos Vida'!X198</f>
        <v>6193446.8272038801</v>
      </c>
      <c r="Y25" s="46">
        <f>Índice!$G$51*'Datos Vida'!Y198</f>
        <v>285923.58984874946</v>
      </c>
      <c r="Z25" s="46">
        <f>Índice!$G$51*'Datos Vida'!Z198</f>
        <v>1625253.6310024678</v>
      </c>
      <c r="AA25" s="46">
        <f>Índice!$G$51*'Datos Vida'!AA198</f>
        <v>1579384.117281026</v>
      </c>
      <c r="AB25" s="46">
        <f>Índice!$G$51*'Datos Vida'!AB198</f>
        <v>2961904.0400647712</v>
      </c>
      <c r="AC25" s="46">
        <f>Índice!$G$51*'Datos Vida'!AC198</f>
        <v>1288320.1575437877</v>
      </c>
      <c r="AD25" s="46">
        <f>Índice!$G$51*'Datos Vida'!AD198</f>
        <v>705779.77280601882</v>
      </c>
      <c r="AE25" s="46">
        <f>Índice!$G$51*'Datos Vida'!AE198</f>
        <v>2282118.7712574513</v>
      </c>
      <c r="AF25" s="46">
        <f>Índice!$G$51*'Datos Vida'!AF198</f>
        <v>2104434.9849032322</v>
      </c>
      <c r="AG25" s="46">
        <f>Índice!$G$51*'Datos Vida'!AG198</f>
        <v>731380.54991832888</v>
      </c>
      <c r="AH25" s="46">
        <f>Índice!$G$51*'Datos Vida'!AH198</f>
        <v>0</v>
      </c>
      <c r="AI25" s="46">
        <f>Índice!$G$51*'Datos Vida'!AI198</f>
        <v>0</v>
      </c>
      <c r="AJ25" s="46">
        <f>Índice!$G$51*'Datos Vida'!AJ198</f>
        <v>0</v>
      </c>
      <c r="AK25" s="46">
        <f>Índice!$G$51*'Datos Vida'!AK198</f>
        <v>0</v>
      </c>
      <c r="AL25" s="46">
        <f>Índice!$G$51*'Datos Vida'!AL198</f>
        <v>0</v>
      </c>
      <c r="AM25" s="46">
        <f>Índice!$G$51*'Datos Vida'!AM198</f>
        <v>0</v>
      </c>
      <c r="AN25" s="46">
        <f>Índice!$G$51*'Datos Vida'!AN198</f>
        <v>0</v>
      </c>
      <c r="AO25" s="46">
        <f>Índice!$G$51*'Datos Vida'!AO198</f>
        <v>0</v>
      </c>
      <c r="AP25" s="46">
        <f>Índice!$G$51*'Datos Vida'!AP198</f>
        <v>0</v>
      </c>
      <c r="AQ25" s="46">
        <f>Índice!$G$51*'Datos Vida'!AQ198</f>
        <v>48278133.551594175</v>
      </c>
    </row>
    <row r="26" spans="2:43">
      <c r="B26" s="61" t="str">
        <f>'Datos Generales'!B199</f>
        <v>7.32.13.00  Egreso Por Comisiones Seguro Directo</v>
      </c>
      <c r="C26" s="46">
        <f>Índice!$G$51*'Datos Vida'!C199</f>
        <v>99860.522836071017</v>
      </c>
      <c r="D26" s="46">
        <f>Índice!$G$51*'Datos Vida'!D199</f>
        <v>242010.95487940262</v>
      </c>
      <c r="E26" s="46">
        <f>Índice!$G$51*'Datos Vida'!E199</f>
        <v>122099.26389998656</v>
      </c>
      <c r="F26" s="46">
        <f>Índice!$G$51*'Datos Vida'!F199</f>
        <v>352019.89980271668</v>
      </c>
      <c r="G26" s="46">
        <f>Índice!$G$51*'Datos Vida'!G199</f>
        <v>139790.72238210731</v>
      </c>
      <c r="H26" s="46">
        <f>Índice!$G$51*'Datos Vida'!H199</f>
        <v>0</v>
      </c>
      <c r="I26" s="46">
        <f>Índice!$G$51*'Datos Vida'!I199</f>
        <v>297252.79484659276</v>
      </c>
      <c r="J26" s="46">
        <f>Índice!$G$51*'Datos Vida'!J199</f>
        <v>118900.65831807157</v>
      </c>
      <c r="K26" s="46">
        <f>Índice!$G$51*'Datos Vida'!K199</f>
        <v>0</v>
      </c>
      <c r="L26" s="46">
        <f>Índice!$G$51*'Datos Vida'!L199</f>
        <v>5108.5058088968399</v>
      </c>
      <c r="M26" s="46">
        <f>Índice!$G$51*'Datos Vida'!M199</f>
        <v>1194.041196144844</v>
      </c>
      <c r="N26" s="46">
        <f>Índice!$G$51*'Datos Vida'!N199</f>
        <v>17988.046329753008</v>
      </c>
      <c r="O26" s="46">
        <f>Índice!$G$51*'Datos Vida'!O199</f>
        <v>333808.2303901118</v>
      </c>
      <c r="P26" s="46">
        <f>Índice!$G$51*'Datos Vida'!P199</f>
        <v>99116.821405590395</v>
      </c>
      <c r="Q26" s="46">
        <f>Índice!$G$51*'Datos Vida'!Q199</f>
        <v>167264.71846472588</v>
      </c>
      <c r="R26" s="46">
        <f>Índice!$G$51*'Datos Vida'!R199</f>
        <v>0</v>
      </c>
      <c r="S26" s="46">
        <f>Índice!$G$51*'Datos Vida'!S199</f>
        <v>17093.333026919623</v>
      </c>
      <c r="T26" s="46">
        <f>Índice!$G$51*'Datos Vida'!T199</f>
        <v>0</v>
      </c>
      <c r="U26" s="46">
        <f>Índice!$G$51*'Datos Vida'!U199</f>
        <v>1428.6244617136067</v>
      </c>
      <c r="V26" s="46">
        <f>Índice!$G$51*'Datos Vida'!V199</f>
        <v>0</v>
      </c>
      <c r="W26" s="46">
        <f>Índice!$G$51*'Datos Vida'!W199</f>
        <v>7673.4537303512207</v>
      </c>
      <c r="X26" s="46">
        <f>Índice!$G$51*'Datos Vida'!X199</f>
        <v>822374.24074218108</v>
      </c>
      <c r="Y26" s="46">
        <f>Índice!$G$51*'Datos Vida'!Y199</f>
        <v>45618.357598942166</v>
      </c>
      <c r="Z26" s="46">
        <f>Índice!$G$51*'Datos Vida'!Z199</f>
        <v>87059.294588498175</v>
      </c>
      <c r="AA26" s="46">
        <f>Índice!$G$51*'Datos Vida'!AA199</f>
        <v>37245.131557548026</v>
      </c>
      <c r="AB26" s="46">
        <f>Índice!$G$51*'Datos Vida'!AB199</f>
        <v>58601.975661323282</v>
      </c>
      <c r="AC26" s="46">
        <f>Índice!$G$51*'Datos Vida'!AC199</f>
        <v>19895.427482481384</v>
      </c>
      <c r="AD26" s="46">
        <f>Índice!$G$51*'Datos Vida'!AD199</f>
        <v>0</v>
      </c>
      <c r="AE26" s="46">
        <f>Índice!$G$51*'Datos Vida'!AE199</f>
        <v>238445.97867360574</v>
      </c>
      <c r="AF26" s="46">
        <f>Índice!$G$51*'Datos Vida'!AF199</f>
        <v>110872.63383797313</v>
      </c>
      <c r="AG26" s="46">
        <f>Índice!$G$51*'Datos Vida'!AG199</f>
        <v>1186190.1697767659</v>
      </c>
      <c r="AH26" s="46">
        <f>Índice!$G$51*'Datos Vida'!AH199</f>
        <v>0</v>
      </c>
      <c r="AI26" s="46">
        <f>Índice!$G$51*'Datos Vida'!AI199</f>
        <v>0</v>
      </c>
      <c r="AJ26" s="46">
        <f>Índice!$G$51*'Datos Vida'!AJ199</f>
        <v>0</v>
      </c>
      <c r="AK26" s="46">
        <f>Índice!$G$51*'Datos Vida'!AK199</f>
        <v>0</v>
      </c>
      <c r="AL26" s="46">
        <f>Índice!$G$51*'Datos Vida'!AL199</f>
        <v>0</v>
      </c>
      <c r="AM26" s="46">
        <f>Índice!$G$51*'Datos Vida'!AM199</f>
        <v>0</v>
      </c>
      <c r="AN26" s="46">
        <f>Índice!$G$51*'Datos Vida'!AN199</f>
        <v>0</v>
      </c>
      <c r="AO26" s="46">
        <f>Índice!$G$51*'Datos Vida'!AO199</f>
        <v>0</v>
      </c>
      <c r="AP26" s="46">
        <f>Índice!$G$51*'Datos Vida'!AP199</f>
        <v>0</v>
      </c>
      <c r="AQ26" s="46">
        <f>Índice!$G$51*'Datos Vida'!AQ199</f>
        <v>4628913.8016984742</v>
      </c>
    </row>
    <row r="27" spans="2:43">
      <c r="B27" s="61" t="str">
        <f>'Datos Generales'!B200</f>
        <v>7.32.14.00  Egreso Por Comisiones Reaseguro Aceptado</v>
      </c>
      <c r="C27" s="46">
        <f>Índice!$G$51*'Datos Vida'!C200</f>
        <v>0</v>
      </c>
      <c r="D27" s="46">
        <f>Índice!$G$51*'Datos Vida'!D200</f>
        <v>0</v>
      </c>
      <c r="E27" s="46">
        <f>Índice!$G$51*'Datos Vida'!E200</f>
        <v>0</v>
      </c>
      <c r="F27" s="46">
        <f>Índice!$G$51*'Datos Vida'!F200</f>
        <v>0</v>
      </c>
      <c r="G27" s="46">
        <f>Índice!$G$51*'Datos Vida'!G200</f>
        <v>0</v>
      </c>
      <c r="H27" s="46">
        <f>Índice!$G$51*'Datos Vida'!H200</f>
        <v>0</v>
      </c>
      <c r="I27" s="46">
        <f>Índice!$G$51*'Datos Vida'!I200</f>
        <v>0</v>
      </c>
      <c r="J27" s="46">
        <f>Índice!$G$51*'Datos Vida'!J200</f>
        <v>0</v>
      </c>
      <c r="K27" s="46">
        <f>Índice!$G$51*'Datos Vida'!K200</f>
        <v>0</v>
      </c>
      <c r="L27" s="46">
        <f>Índice!$G$51*'Datos Vida'!L200</f>
        <v>0</v>
      </c>
      <c r="M27" s="46">
        <f>Índice!$G$51*'Datos Vida'!M200</f>
        <v>0</v>
      </c>
      <c r="N27" s="46">
        <f>Índice!$G$51*'Datos Vida'!N200</f>
        <v>0</v>
      </c>
      <c r="O27" s="46">
        <f>Índice!$G$51*'Datos Vida'!O200</f>
        <v>0</v>
      </c>
      <c r="P27" s="46">
        <f>Índice!$G$51*'Datos Vida'!P200</f>
        <v>0</v>
      </c>
      <c r="Q27" s="46">
        <f>Índice!$G$51*'Datos Vida'!Q200</f>
        <v>0</v>
      </c>
      <c r="R27" s="46">
        <f>Índice!$G$51*'Datos Vida'!R200</f>
        <v>0</v>
      </c>
      <c r="S27" s="46">
        <f>Índice!$G$51*'Datos Vida'!S200</f>
        <v>0</v>
      </c>
      <c r="T27" s="46">
        <f>Índice!$G$51*'Datos Vida'!T200</f>
        <v>0</v>
      </c>
      <c r="U27" s="46">
        <f>Índice!$G$51*'Datos Vida'!U200</f>
        <v>0</v>
      </c>
      <c r="V27" s="46">
        <f>Índice!$G$51*'Datos Vida'!V200</f>
        <v>0</v>
      </c>
      <c r="W27" s="46">
        <f>Índice!$G$51*'Datos Vida'!W200</f>
        <v>0</v>
      </c>
      <c r="X27" s="46">
        <f>Índice!$G$51*'Datos Vida'!X200</f>
        <v>0</v>
      </c>
      <c r="Y27" s="46">
        <f>Índice!$G$51*'Datos Vida'!Y200</f>
        <v>0</v>
      </c>
      <c r="Z27" s="46">
        <f>Índice!$G$51*'Datos Vida'!Z200</f>
        <v>0</v>
      </c>
      <c r="AA27" s="46">
        <f>Índice!$G$51*'Datos Vida'!AA200</f>
        <v>0</v>
      </c>
      <c r="AB27" s="46">
        <f>Índice!$G$51*'Datos Vida'!AB200</f>
        <v>0</v>
      </c>
      <c r="AC27" s="46">
        <f>Índice!$G$51*'Datos Vida'!AC200</f>
        <v>0</v>
      </c>
      <c r="AD27" s="46">
        <f>Índice!$G$51*'Datos Vida'!AD200</f>
        <v>0</v>
      </c>
      <c r="AE27" s="46">
        <f>Índice!$G$51*'Datos Vida'!AE200</f>
        <v>0</v>
      </c>
      <c r="AF27" s="46">
        <f>Índice!$G$51*'Datos Vida'!AF200</f>
        <v>0</v>
      </c>
      <c r="AG27" s="46">
        <f>Índice!$G$51*'Datos Vida'!AG200</f>
        <v>0</v>
      </c>
      <c r="AH27" s="46">
        <f>Índice!$G$51*'Datos Vida'!AH200</f>
        <v>0</v>
      </c>
      <c r="AI27" s="46">
        <f>Índice!$G$51*'Datos Vida'!AI200</f>
        <v>0</v>
      </c>
      <c r="AJ27" s="46">
        <f>Índice!$G$51*'Datos Vida'!AJ200</f>
        <v>0</v>
      </c>
      <c r="AK27" s="46">
        <f>Índice!$G$51*'Datos Vida'!AK200</f>
        <v>0</v>
      </c>
      <c r="AL27" s="46">
        <f>Índice!$G$51*'Datos Vida'!AL200</f>
        <v>0</v>
      </c>
      <c r="AM27" s="46">
        <f>Índice!$G$51*'Datos Vida'!AM200</f>
        <v>0</v>
      </c>
      <c r="AN27" s="46">
        <f>Índice!$G$51*'Datos Vida'!AN200</f>
        <v>0</v>
      </c>
      <c r="AO27" s="46">
        <f>Índice!$G$51*'Datos Vida'!AO200</f>
        <v>0</v>
      </c>
      <c r="AP27" s="46">
        <f>Índice!$G$51*'Datos Vida'!AP200</f>
        <v>0</v>
      </c>
      <c r="AQ27" s="46">
        <f>Índice!$G$51*'Datos Vida'!AQ200</f>
        <v>0</v>
      </c>
    </row>
    <row r="28" spans="2:43">
      <c r="B28" s="61" t="str">
        <f>'Datos Generales'!B201</f>
        <v>7.32.15.00  Egreso Por Activos Financieros A Valor Razonable</v>
      </c>
      <c r="C28" s="46">
        <f>Índice!$G$51*'Datos Vida'!C201</f>
        <v>0</v>
      </c>
      <c r="D28" s="46">
        <f>Índice!$G$51*'Datos Vida'!D201</f>
        <v>0</v>
      </c>
      <c r="E28" s="46">
        <f>Índice!$G$51*'Datos Vida'!E201</f>
        <v>0</v>
      </c>
      <c r="F28" s="46">
        <f>Índice!$G$51*'Datos Vida'!F201</f>
        <v>1103703.1275411714</v>
      </c>
      <c r="G28" s="46">
        <f>Índice!$G$51*'Datos Vida'!G201</f>
        <v>38878873.363927566</v>
      </c>
      <c r="H28" s="46">
        <f>Índice!$G$51*'Datos Vida'!H201</f>
        <v>2101868.5785703678</v>
      </c>
      <c r="I28" s="46">
        <f>Índice!$G$51*'Datos Vida'!I201</f>
        <v>1391887.2550752717</v>
      </c>
      <c r="J28" s="46">
        <f>Índice!$G$51*'Datos Vida'!J201</f>
        <v>15595858.907093005</v>
      </c>
      <c r="K28" s="46">
        <f>Índice!$G$51*'Datos Vida'!K201</f>
        <v>0</v>
      </c>
      <c r="L28" s="46">
        <f>Índice!$G$51*'Datos Vida'!L201</f>
        <v>12151881.085553065</v>
      </c>
      <c r="M28" s="46">
        <f>Índice!$G$51*'Datos Vida'!M201</f>
        <v>49151030.566535376</v>
      </c>
      <c r="N28" s="46">
        <f>Índice!$G$51*'Datos Vida'!N201</f>
        <v>145799.50997376625</v>
      </c>
      <c r="O28" s="46">
        <f>Índice!$G$51*'Datos Vida'!O201</f>
        <v>492198.60381414357</v>
      </c>
      <c r="P28" s="46">
        <f>Índice!$G$51*'Datos Vida'!P201</f>
        <v>410717.82125709759</v>
      </c>
      <c r="Q28" s="46">
        <f>Índice!$G$51*'Datos Vida'!Q201</f>
        <v>0</v>
      </c>
      <c r="R28" s="46">
        <f>Índice!$G$51*'Datos Vida'!R201</f>
        <v>0</v>
      </c>
      <c r="S28" s="46">
        <f>Índice!$G$51*'Datos Vida'!S201</f>
        <v>0</v>
      </c>
      <c r="T28" s="46">
        <f>Índice!$G$51*'Datos Vida'!T201</f>
        <v>0</v>
      </c>
      <c r="U28" s="46">
        <f>Índice!$G$51*'Datos Vida'!U201</f>
        <v>60148.731447239094</v>
      </c>
      <c r="V28" s="46">
        <f>Índice!$G$51*'Datos Vida'!V201</f>
        <v>0</v>
      </c>
      <c r="W28" s="46">
        <f>Índice!$G$51*'Datos Vida'!W201</f>
        <v>110339.03203908895</v>
      </c>
      <c r="X28" s="46">
        <f>Índice!$G$51*'Datos Vida'!X201</f>
        <v>464041.85022026428</v>
      </c>
      <c r="Y28" s="46">
        <f>Índice!$G$51*'Datos Vida'!Y201</f>
        <v>33148.011964276877</v>
      </c>
      <c r="Z28" s="46">
        <f>Índice!$G$51*'Datos Vida'!Z201</f>
        <v>10242794.342777947</v>
      </c>
      <c r="AA28" s="46">
        <f>Índice!$G$51*'Datos Vida'!AA201</f>
        <v>12026467.427044073</v>
      </c>
      <c r="AB28" s="46">
        <f>Índice!$G$51*'Datos Vida'!AB201</f>
        <v>143170.34775599098</v>
      </c>
      <c r="AC28" s="46">
        <f>Índice!$G$51*'Datos Vida'!AC201</f>
        <v>44.503645144639052</v>
      </c>
      <c r="AD28" s="46">
        <f>Índice!$G$51*'Datos Vida'!AD201</f>
        <v>1915256.3091761477</v>
      </c>
      <c r="AE28" s="46">
        <f>Índice!$G$51*'Datos Vida'!AE201</f>
        <v>0</v>
      </c>
      <c r="AF28" s="46">
        <f>Índice!$G$51*'Datos Vida'!AF201</f>
        <v>3630474.9648213489</v>
      </c>
      <c r="AG28" s="46">
        <f>Índice!$G$51*'Datos Vida'!AG201</f>
        <v>5778140.357514089</v>
      </c>
      <c r="AH28" s="46">
        <f>Índice!$G$51*'Datos Vida'!AH201</f>
        <v>0</v>
      </c>
      <c r="AI28" s="46">
        <f>Índice!$G$51*'Datos Vida'!AI201</f>
        <v>0</v>
      </c>
      <c r="AJ28" s="46">
        <f>Índice!$G$51*'Datos Vida'!AJ201</f>
        <v>0</v>
      </c>
      <c r="AK28" s="46">
        <f>Índice!$G$51*'Datos Vida'!AK201</f>
        <v>0</v>
      </c>
      <c r="AL28" s="46">
        <f>Índice!$G$51*'Datos Vida'!AL201</f>
        <v>0</v>
      </c>
      <c r="AM28" s="46">
        <f>Índice!$G$51*'Datos Vida'!AM201</f>
        <v>0</v>
      </c>
      <c r="AN28" s="46">
        <f>Índice!$G$51*'Datos Vida'!AN201</f>
        <v>0</v>
      </c>
      <c r="AO28" s="46">
        <f>Índice!$G$51*'Datos Vida'!AO201</f>
        <v>0</v>
      </c>
      <c r="AP28" s="46">
        <f>Índice!$G$51*'Datos Vida'!AP201</f>
        <v>0</v>
      </c>
      <c r="AQ28" s="46">
        <f>Índice!$G$51*'Datos Vida'!AQ201</f>
        <v>155827844.69774643</v>
      </c>
    </row>
    <row r="29" spans="2:43">
      <c r="B29" s="61" t="str">
        <f>'Datos Generales'!B202</f>
        <v>7.32.16.00  Egreso Por Activos Financieros A Costo Amortizado</v>
      </c>
      <c r="C29" s="46">
        <f>Índice!$G$51*'Datos Vida'!C202</f>
        <v>0</v>
      </c>
      <c r="D29" s="46">
        <f>Índice!$G$51*'Datos Vida'!D202</f>
        <v>0</v>
      </c>
      <c r="E29" s="46">
        <f>Índice!$G$51*'Datos Vida'!E202</f>
        <v>10456549.504670452</v>
      </c>
      <c r="F29" s="46">
        <f>Índice!$G$51*'Datos Vida'!F202</f>
        <v>467785.54811520211</v>
      </c>
      <c r="G29" s="46">
        <f>Índice!$G$51*'Datos Vida'!G202</f>
        <v>48351151.34951669</v>
      </c>
      <c r="H29" s="46">
        <f>Índice!$G$51*'Datos Vida'!H202</f>
        <v>0</v>
      </c>
      <c r="I29" s="46">
        <f>Índice!$G$51*'Datos Vida'!I202</f>
        <v>0</v>
      </c>
      <c r="J29" s="46">
        <f>Índice!$G$51*'Datos Vida'!J202</f>
        <v>16515057.302310122</v>
      </c>
      <c r="K29" s="46">
        <f>Índice!$G$51*'Datos Vida'!K202</f>
        <v>0</v>
      </c>
      <c r="L29" s="46">
        <f>Índice!$G$51*'Datos Vida'!L202</f>
        <v>1176416.2500618719</v>
      </c>
      <c r="M29" s="46">
        <f>Índice!$G$51*'Datos Vida'!M202</f>
        <v>37743352.251433663</v>
      </c>
      <c r="N29" s="46">
        <f>Índice!$G$51*'Datos Vida'!N202</f>
        <v>51706811.002255671</v>
      </c>
      <c r="O29" s="46">
        <f>Índice!$G$51*'Datos Vida'!O202</f>
        <v>9637600.5861929972</v>
      </c>
      <c r="P29" s="46">
        <f>Índice!$G$51*'Datos Vida'!P202</f>
        <v>959169.2535054906</v>
      </c>
      <c r="Q29" s="46">
        <f>Índice!$G$51*'Datos Vida'!Q202</f>
        <v>1438468.0758161801</v>
      </c>
      <c r="R29" s="46">
        <f>Índice!$G$51*'Datos Vida'!R202</f>
        <v>0</v>
      </c>
      <c r="S29" s="46">
        <f>Índice!$G$51*'Datos Vida'!S202</f>
        <v>0</v>
      </c>
      <c r="T29" s="46">
        <f>Índice!$G$51*'Datos Vida'!T202</f>
        <v>0</v>
      </c>
      <c r="U29" s="46">
        <f>Índice!$G$51*'Datos Vida'!U202</f>
        <v>2334728.1786297648</v>
      </c>
      <c r="V29" s="46">
        <f>Índice!$G$51*'Datos Vida'!V202</f>
        <v>0</v>
      </c>
      <c r="W29" s="46">
        <f>Índice!$G$51*'Datos Vida'!W202</f>
        <v>0</v>
      </c>
      <c r="X29" s="46">
        <f>Índice!$G$51*'Datos Vida'!X202</f>
        <v>15717008.391610863</v>
      </c>
      <c r="Y29" s="46">
        <f>Índice!$G$51*'Datos Vida'!Y202</f>
        <v>740081.56497267017</v>
      </c>
      <c r="Z29" s="46">
        <f>Índice!$G$51*'Datos Vida'!Z202</f>
        <v>1259791.3322632422</v>
      </c>
      <c r="AA29" s="46">
        <f>Índice!$G$51*'Datos Vida'!AA202</f>
        <v>29360656.921532162</v>
      </c>
      <c r="AB29" s="46">
        <f>Índice!$G$51*'Datos Vida'!AB202</f>
        <v>7340613.4431944331</v>
      </c>
      <c r="AC29" s="46">
        <f>Índice!$G$51*'Datos Vida'!AC202</f>
        <v>16340553.383160915</v>
      </c>
      <c r="AD29" s="46">
        <f>Índice!$G$51*'Datos Vida'!AD202</f>
        <v>0</v>
      </c>
      <c r="AE29" s="46">
        <f>Índice!$G$51*'Datos Vida'!AE202</f>
        <v>15676056.729552187</v>
      </c>
      <c r="AF29" s="46">
        <f>Índice!$G$51*'Datos Vida'!AF202</f>
        <v>1372838.2807362413</v>
      </c>
      <c r="AG29" s="46">
        <f>Índice!$G$51*'Datos Vida'!AG202</f>
        <v>2590217.7717594979</v>
      </c>
      <c r="AH29" s="46">
        <f>Índice!$G$51*'Datos Vida'!AH202</f>
        <v>0</v>
      </c>
      <c r="AI29" s="46">
        <f>Índice!$G$51*'Datos Vida'!AI202</f>
        <v>0</v>
      </c>
      <c r="AJ29" s="46">
        <f>Índice!$G$51*'Datos Vida'!AJ202</f>
        <v>0</v>
      </c>
      <c r="AK29" s="46">
        <f>Índice!$G$51*'Datos Vida'!AK202</f>
        <v>0</v>
      </c>
      <c r="AL29" s="46">
        <f>Índice!$G$51*'Datos Vida'!AL202</f>
        <v>0</v>
      </c>
      <c r="AM29" s="46">
        <f>Índice!$G$51*'Datos Vida'!AM202</f>
        <v>0</v>
      </c>
      <c r="AN29" s="46">
        <f>Índice!$G$51*'Datos Vida'!AN202</f>
        <v>0</v>
      </c>
      <c r="AO29" s="46">
        <f>Índice!$G$51*'Datos Vida'!AO202</f>
        <v>0</v>
      </c>
      <c r="AP29" s="46">
        <f>Índice!$G$51*'Datos Vida'!AP202</f>
        <v>0</v>
      </c>
      <c r="AQ29" s="46">
        <f>Índice!$G$51*'Datos Vida'!AQ202</f>
        <v>271184907.12129033</v>
      </c>
    </row>
    <row r="30" spans="2:43">
      <c r="B30" s="61" t="str">
        <f>'Datos Generales'!B203</f>
        <v>7.32.17.00  Egreso Por Activos Inmobiliarios</v>
      </c>
      <c r="C30" s="46">
        <f>Índice!$G$51*'Datos Vida'!C203</f>
        <v>0</v>
      </c>
      <c r="D30" s="46">
        <f>Índice!$G$51*'Datos Vida'!D203</f>
        <v>0</v>
      </c>
      <c r="E30" s="46">
        <f>Índice!$G$51*'Datos Vida'!E203</f>
        <v>3476240.7545555467</v>
      </c>
      <c r="F30" s="46">
        <f>Índice!$G$51*'Datos Vida'!F203</f>
        <v>0</v>
      </c>
      <c r="G30" s="46">
        <f>Índice!$G$51*'Datos Vida'!G203</f>
        <v>379644.59839769197</v>
      </c>
      <c r="H30" s="46">
        <f>Índice!$G$51*'Datos Vida'!H203</f>
        <v>0</v>
      </c>
      <c r="I30" s="46">
        <f>Índice!$G$51*'Datos Vida'!I203</f>
        <v>0</v>
      </c>
      <c r="J30" s="46">
        <f>Índice!$G$51*'Datos Vida'!J203</f>
        <v>2345.9652385430736</v>
      </c>
      <c r="K30" s="46">
        <f>Índice!$G$51*'Datos Vida'!K203</f>
        <v>0</v>
      </c>
      <c r="L30" s="46">
        <f>Índice!$G$51*'Datos Vida'!L203</f>
        <v>0</v>
      </c>
      <c r="M30" s="46">
        <f>Índice!$G$51*'Datos Vida'!M203</f>
        <v>0</v>
      </c>
      <c r="N30" s="46">
        <f>Índice!$G$51*'Datos Vida'!N203</f>
        <v>0</v>
      </c>
      <c r="O30" s="46">
        <f>Índice!$G$51*'Datos Vida'!O203</f>
        <v>0</v>
      </c>
      <c r="P30" s="46">
        <f>Índice!$G$51*'Datos Vida'!P203</f>
        <v>457214.45188479783</v>
      </c>
      <c r="Q30" s="46">
        <f>Índice!$G$51*'Datos Vida'!Q203</f>
        <v>20975.093868661654</v>
      </c>
      <c r="R30" s="46">
        <f>Índice!$G$51*'Datos Vida'!R203</f>
        <v>0</v>
      </c>
      <c r="S30" s="46">
        <f>Índice!$G$51*'Datos Vida'!S203</f>
        <v>0</v>
      </c>
      <c r="T30" s="46">
        <f>Índice!$G$51*'Datos Vida'!T203</f>
        <v>728.49859638950363</v>
      </c>
      <c r="U30" s="46">
        <f>Índice!$G$51*'Datos Vida'!U203</f>
        <v>1725.5658636270425</v>
      </c>
      <c r="V30" s="46">
        <f>Índice!$G$51*'Datos Vida'!V203</f>
        <v>0</v>
      </c>
      <c r="W30" s="46">
        <f>Índice!$G$51*'Datos Vida'!W203</f>
        <v>0</v>
      </c>
      <c r="X30" s="46">
        <f>Índice!$G$51*'Datos Vida'!X203</f>
        <v>1949048.4970407505</v>
      </c>
      <c r="Y30" s="46">
        <f>Índice!$G$51*'Datos Vida'!Y203</f>
        <v>0</v>
      </c>
      <c r="Z30" s="46">
        <f>Índice!$G$51*'Datos Vida'!Z203</f>
        <v>0</v>
      </c>
      <c r="AA30" s="46">
        <f>Índice!$G$51*'Datos Vida'!AA203</f>
        <v>0</v>
      </c>
      <c r="AB30" s="46">
        <f>Índice!$G$51*'Datos Vida'!AB203</f>
        <v>0</v>
      </c>
      <c r="AC30" s="46">
        <f>Índice!$G$51*'Datos Vida'!AC203</f>
        <v>565372.23078609258</v>
      </c>
      <c r="AD30" s="46">
        <f>Índice!$G$51*'Datos Vida'!AD203</f>
        <v>0</v>
      </c>
      <c r="AE30" s="46">
        <f>Índice!$G$51*'Datos Vida'!AE203</f>
        <v>0</v>
      </c>
      <c r="AF30" s="46">
        <f>Índice!$G$51*'Datos Vida'!AF203</f>
        <v>22177.178424703543</v>
      </c>
      <c r="AG30" s="46">
        <f>Índice!$G$51*'Datos Vida'!AG203</f>
        <v>0</v>
      </c>
      <c r="AH30" s="46">
        <f>Índice!$G$51*'Datos Vida'!AH203</f>
        <v>0</v>
      </c>
      <c r="AI30" s="46">
        <f>Índice!$G$51*'Datos Vida'!AI203</f>
        <v>0</v>
      </c>
      <c r="AJ30" s="46">
        <f>Índice!$G$51*'Datos Vida'!AJ203</f>
        <v>0</v>
      </c>
      <c r="AK30" s="46">
        <f>Índice!$G$51*'Datos Vida'!AK203</f>
        <v>0</v>
      </c>
      <c r="AL30" s="46">
        <f>Índice!$G$51*'Datos Vida'!AL203</f>
        <v>0</v>
      </c>
      <c r="AM30" s="46">
        <f>Índice!$G$51*'Datos Vida'!AM203</f>
        <v>0</v>
      </c>
      <c r="AN30" s="46">
        <f>Índice!$G$51*'Datos Vida'!AN203</f>
        <v>0</v>
      </c>
      <c r="AO30" s="46">
        <f>Índice!$G$51*'Datos Vida'!AO203</f>
        <v>0</v>
      </c>
      <c r="AP30" s="46">
        <f>Índice!$G$51*'Datos Vida'!AP203</f>
        <v>0</v>
      </c>
      <c r="AQ30" s="46">
        <f>Índice!$G$51*'Datos Vida'!AQ203</f>
        <v>6875472.8346568048</v>
      </c>
    </row>
    <row r="31" spans="2:43">
      <c r="B31" s="61" t="str">
        <f>'Datos Generales'!B204</f>
        <v>7.32.18.00  Gasto Por Impuestos</v>
      </c>
      <c r="C31" s="46">
        <f>Índice!$G$51*'Datos Vida'!C204</f>
        <v>17866.025908457723</v>
      </c>
      <c r="D31" s="46">
        <f>Índice!$G$51*'Datos Vida'!D204</f>
        <v>118551.87701967882</v>
      </c>
      <c r="E31" s="46">
        <f>Índice!$G$51*'Datos Vida'!E204</f>
        <v>0</v>
      </c>
      <c r="F31" s="46">
        <f>Índice!$G$51*'Datos Vida'!F204</f>
        <v>103925.51318403914</v>
      </c>
      <c r="G31" s="46">
        <f>Índice!$G$51*'Datos Vida'!G204</f>
        <v>304192.97699775844</v>
      </c>
      <c r="H31" s="46">
        <f>Índice!$G$51*'Datos Vida'!H204</f>
        <v>279946.00342240545</v>
      </c>
      <c r="I31" s="46">
        <f>Índice!$G$51*'Datos Vida'!I204</f>
        <v>93156.470750454318</v>
      </c>
      <c r="J31" s="46">
        <f>Índice!$G$51*'Datos Vida'!J204</f>
        <v>2091.5829332277385</v>
      </c>
      <c r="K31" s="46">
        <f>Índice!$G$51*'Datos Vida'!K204</f>
        <v>37827.921595802603</v>
      </c>
      <c r="L31" s="46">
        <f>Índice!$G$51*'Datos Vida'!L204</f>
        <v>54578.660524250285</v>
      </c>
      <c r="M31" s="46">
        <f>Índice!$G$51*'Datos Vida'!M204</f>
        <v>94176.209685973081</v>
      </c>
      <c r="N31" s="46">
        <f>Índice!$G$51*'Datos Vida'!N204</f>
        <v>24788.92809413029</v>
      </c>
      <c r="O31" s="46">
        <f>Índice!$G$51*'Datos Vida'!O204</f>
        <v>61922.690053103848</v>
      </c>
      <c r="P31" s="46">
        <f>Índice!$G$51*'Datos Vida'!P204</f>
        <v>53749.664123432871</v>
      </c>
      <c r="Q31" s="46">
        <f>Índice!$G$51*'Datos Vida'!Q204</f>
        <v>180109.83163745128</v>
      </c>
      <c r="R31" s="46">
        <f>Índice!$G$51*'Datos Vida'!R204</f>
        <v>1142.5106596615778</v>
      </c>
      <c r="S31" s="46">
        <f>Índice!$G$51*'Datos Vida'!S204</f>
        <v>44800.851712263378</v>
      </c>
      <c r="T31" s="46">
        <f>Índice!$G$51*'Datos Vida'!T204</f>
        <v>860.77209183926004</v>
      </c>
      <c r="U31" s="46">
        <f>Índice!$G$51*'Datos Vida'!U204</f>
        <v>5971.7085864192723</v>
      </c>
      <c r="V31" s="46">
        <f>Índice!$G$51*'Datos Vida'!V204</f>
        <v>0</v>
      </c>
      <c r="W31" s="46">
        <f>Índice!$G$51*'Datos Vida'!W204</f>
        <v>4550.950707462116</v>
      </c>
      <c r="X31" s="46">
        <f>Índice!$G$51*'Datos Vida'!X204</f>
        <v>1013545.7693694712</v>
      </c>
      <c r="Y31" s="46">
        <f>Índice!$G$51*'Datos Vida'!Y204</f>
        <v>16515.360165746246</v>
      </c>
      <c r="Z31" s="46">
        <f>Índice!$G$51*'Datos Vida'!Z204</f>
        <v>45426.952149963581</v>
      </c>
      <c r="AA31" s="46">
        <f>Índice!$G$51*'Datos Vida'!AA204</f>
        <v>239932.01151172738</v>
      </c>
      <c r="AB31" s="46">
        <f>Índice!$G$51*'Datos Vida'!AB204</f>
        <v>80336.327348837862</v>
      </c>
      <c r="AC31" s="46">
        <f>Índice!$G$51*'Datos Vida'!AC204</f>
        <v>3566.7881714879682</v>
      </c>
      <c r="AD31" s="46">
        <f>Índice!$G$51*'Datos Vida'!AD204</f>
        <v>63530.654923950467</v>
      </c>
      <c r="AE31" s="46">
        <f>Índice!$G$51*'Datos Vida'!AE204</f>
        <v>165705.49989039818</v>
      </c>
      <c r="AF31" s="46">
        <f>Índice!$G$51*'Datos Vida'!AF204</f>
        <v>199506.74758345648</v>
      </c>
      <c r="AG31" s="46">
        <f>Índice!$G$51*'Datos Vida'!AG204</f>
        <v>273287.82500477298</v>
      </c>
      <c r="AH31" s="46">
        <f>Índice!$G$51*'Datos Vida'!AH204</f>
        <v>0</v>
      </c>
      <c r="AI31" s="46">
        <f>Índice!$G$51*'Datos Vida'!AI204</f>
        <v>0</v>
      </c>
      <c r="AJ31" s="46">
        <f>Índice!$G$51*'Datos Vida'!AJ204</f>
        <v>0</v>
      </c>
      <c r="AK31" s="46">
        <f>Índice!$G$51*'Datos Vida'!AK204</f>
        <v>0</v>
      </c>
      <c r="AL31" s="46">
        <f>Índice!$G$51*'Datos Vida'!AL204</f>
        <v>0</v>
      </c>
      <c r="AM31" s="46">
        <f>Índice!$G$51*'Datos Vida'!AM204</f>
        <v>0</v>
      </c>
      <c r="AN31" s="46">
        <f>Índice!$G$51*'Datos Vida'!AN204</f>
        <v>0</v>
      </c>
      <c r="AO31" s="46">
        <f>Índice!$G$51*'Datos Vida'!AO204</f>
        <v>0</v>
      </c>
      <c r="AP31" s="46">
        <f>Índice!$G$51*'Datos Vida'!AP204</f>
        <v>0</v>
      </c>
      <c r="AQ31" s="46">
        <f>Índice!$G$51*'Datos Vida'!AQ204</f>
        <v>3585565.0858076238</v>
      </c>
    </row>
    <row r="32" spans="2:43">
      <c r="B32" s="61" t="str">
        <f>'Datos Generales'!B205</f>
        <v>7.32.19.00  Gasto De Administración</v>
      </c>
      <c r="C32" s="46">
        <f>Índice!$G$51*'Datos Vida'!C205</f>
        <v>159940.88572418524</v>
      </c>
      <c r="D32" s="46">
        <f>Índice!$G$51*'Datos Vida'!D205</f>
        <v>1248460.4478825633</v>
      </c>
      <c r="E32" s="46">
        <f>Índice!$G$51*'Datos Vida'!E205</f>
        <v>39445.69759795221</v>
      </c>
      <c r="F32" s="46">
        <f>Índice!$G$51*'Datos Vida'!F205</f>
        <v>1018093.051951266</v>
      </c>
      <c r="G32" s="46">
        <f>Índice!$G$51*'Datos Vida'!G205</f>
        <v>695347.31404812576</v>
      </c>
      <c r="H32" s="46">
        <f>Índice!$G$51*'Datos Vida'!H205</f>
        <v>140108.2583209</v>
      </c>
      <c r="I32" s="46">
        <f>Índice!$G$51*'Datos Vida'!I205</f>
        <v>1438362.0095318235</v>
      </c>
      <c r="J32" s="46">
        <f>Índice!$G$51*'Datos Vida'!J205</f>
        <v>754778.5512759774</v>
      </c>
      <c r="K32" s="46">
        <f>Índice!$G$51*'Datos Vida'!K205</f>
        <v>65190.415496991249</v>
      </c>
      <c r="L32" s="46">
        <f>Índice!$G$51*'Datos Vida'!L205</f>
        <v>14462.712397734424</v>
      </c>
      <c r="M32" s="46">
        <f>Índice!$G$51*'Datos Vida'!M205</f>
        <v>1123658.8802228805</v>
      </c>
      <c r="N32" s="46">
        <f>Índice!$G$51*'Datos Vida'!N205</f>
        <v>1271180.3763231768</v>
      </c>
      <c r="O32" s="46">
        <f>Índice!$G$51*'Datos Vida'!O205</f>
        <v>579485.01283402042</v>
      </c>
      <c r="P32" s="46">
        <f>Índice!$G$51*'Datos Vida'!P205</f>
        <v>159844.23282256525</v>
      </c>
      <c r="Q32" s="46">
        <f>Índice!$G$51*'Datos Vida'!Q205</f>
        <v>394771.86026120587</v>
      </c>
      <c r="R32" s="46">
        <f>Índice!$G$51*'Datos Vida'!R205</f>
        <v>7274.7770840257099</v>
      </c>
      <c r="S32" s="46">
        <f>Índice!$G$51*'Datos Vida'!S205</f>
        <v>115895.88887081834</v>
      </c>
      <c r="T32" s="46">
        <f>Índice!$G$51*'Datos Vida'!T205</f>
        <v>70576.196250910405</v>
      </c>
      <c r="U32" s="46">
        <f>Índice!$G$51*'Datos Vida'!U205</f>
        <v>87883.783172230425</v>
      </c>
      <c r="V32" s="46">
        <f>Índice!$G$51*'Datos Vida'!V205</f>
        <v>806.67828681737501</v>
      </c>
      <c r="W32" s="46">
        <f>Índice!$G$51*'Datos Vida'!W205</f>
        <v>25101.735244412073</v>
      </c>
      <c r="X32" s="46">
        <f>Índice!$G$51*'Datos Vida'!X205</f>
        <v>1339078.6640597931</v>
      </c>
      <c r="Y32" s="46">
        <f>Índice!$G$51*'Datos Vida'!Y205</f>
        <v>148829.07241498787</v>
      </c>
      <c r="Z32" s="46">
        <f>Índice!$G$51*'Datos Vida'!Z205</f>
        <v>507084.56488074613</v>
      </c>
      <c r="AA32" s="46">
        <f>Índice!$G$51*'Datos Vida'!AA205</f>
        <v>165632.71190275843</v>
      </c>
      <c r="AB32" s="46">
        <f>Índice!$G$51*'Datos Vida'!AB205</f>
        <v>275350.4164869432</v>
      </c>
      <c r="AC32" s="46">
        <f>Índice!$G$51*'Datos Vida'!AC205</f>
        <v>69425.509648496329</v>
      </c>
      <c r="AD32" s="46">
        <f>Índice!$G$51*'Datos Vida'!AD205</f>
        <v>37965.012268333558</v>
      </c>
      <c r="AE32" s="46">
        <f>Índice!$G$51*'Datos Vida'!AE205</f>
        <v>396746.94705878192</v>
      </c>
      <c r="AF32" s="46">
        <f>Índice!$G$51*'Datos Vida'!AF205</f>
        <v>542218.13768817927</v>
      </c>
      <c r="AG32" s="46">
        <f>Índice!$G$51*'Datos Vida'!AG205</f>
        <v>117497.84331888474</v>
      </c>
      <c r="AH32" s="46">
        <f>Índice!$G$51*'Datos Vida'!AH205</f>
        <v>0</v>
      </c>
      <c r="AI32" s="46">
        <f>Índice!$G$51*'Datos Vida'!AI205</f>
        <v>0</v>
      </c>
      <c r="AJ32" s="46">
        <f>Índice!$G$51*'Datos Vida'!AJ205</f>
        <v>0</v>
      </c>
      <c r="AK32" s="46">
        <f>Índice!$G$51*'Datos Vida'!AK205</f>
        <v>0</v>
      </c>
      <c r="AL32" s="46">
        <f>Índice!$G$51*'Datos Vida'!AL205</f>
        <v>0</v>
      </c>
      <c r="AM32" s="46">
        <f>Índice!$G$51*'Datos Vida'!AM205</f>
        <v>0</v>
      </c>
      <c r="AN32" s="46">
        <f>Índice!$G$51*'Datos Vida'!AN205</f>
        <v>0</v>
      </c>
      <c r="AO32" s="46">
        <f>Índice!$G$51*'Datos Vida'!AO205</f>
        <v>0</v>
      </c>
      <c r="AP32" s="46">
        <f>Índice!$G$51*'Datos Vida'!AP205</f>
        <v>0</v>
      </c>
      <c r="AQ32" s="46">
        <f>Índice!$G$51*'Datos Vida'!AQ205</f>
        <v>13010497.645328486</v>
      </c>
    </row>
    <row r="33" spans="2:43">
      <c r="B33" s="61" t="str">
        <f>'Datos Generales'!B206</f>
        <v>7.32.20.00  Otros Egresos De La Actividad Aseguradora</v>
      </c>
      <c r="C33" s="46">
        <f>Índice!$G$51*'Datos Vida'!C206</f>
        <v>0</v>
      </c>
      <c r="D33" s="46">
        <f>Índice!$G$51*'Datos Vida'!D206</f>
        <v>0</v>
      </c>
      <c r="E33" s="46">
        <f>Índice!$G$51*'Datos Vida'!E206</f>
        <v>516693.81668917625</v>
      </c>
      <c r="F33" s="46">
        <f>Índice!$G$51*'Datos Vida'!F206</f>
        <v>118382.6129075597</v>
      </c>
      <c r="G33" s="46">
        <f>Índice!$G$51*'Datos Vida'!G206</f>
        <v>-382254.75707285339</v>
      </c>
      <c r="H33" s="46">
        <f>Índice!$G$51*'Datos Vida'!H206</f>
        <v>39146.723258921942</v>
      </c>
      <c r="I33" s="46">
        <f>Índice!$G$51*'Datos Vida'!I206</f>
        <v>0</v>
      </c>
      <c r="J33" s="46">
        <f>Índice!$G$51*'Datos Vida'!J206</f>
        <v>60890.355746317728</v>
      </c>
      <c r="K33" s="46">
        <f>Índice!$G$51*'Datos Vida'!K206</f>
        <v>0</v>
      </c>
      <c r="L33" s="46">
        <f>Índice!$G$51*'Datos Vida'!L206</f>
        <v>0</v>
      </c>
      <c r="M33" s="46">
        <f>Índice!$G$51*'Datos Vida'!M206</f>
        <v>3542.0835660899015</v>
      </c>
      <c r="N33" s="46">
        <f>Índice!$G$51*'Datos Vida'!N206</f>
        <v>35921.910465913832</v>
      </c>
      <c r="O33" s="46">
        <f>Índice!$G$51*'Datos Vida'!O206</f>
        <v>66109.303073800911</v>
      </c>
      <c r="P33" s="46">
        <f>Índice!$G$51*'Datos Vida'!P206</f>
        <v>9539.3364493250647</v>
      </c>
      <c r="Q33" s="46">
        <f>Índice!$G$51*'Datos Vida'!Q206</f>
        <v>524.76294185446284</v>
      </c>
      <c r="R33" s="46">
        <f>Índice!$G$51*'Datos Vida'!R206</f>
        <v>0</v>
      </c>
      <c r="S33" s="46">
        <f>Índice!$G$51*'Datos Vida'!S206</f>
        <v>0</v>
      </c>
      <c r="T33" s="46">
        <f>Índice!$G$51*'Datos Vida'!T206</f>
        <v>811.36288104312655</v>
      </c>
      <c r="U33" s="46">
        <f>Índice!$G$51*'Datos Vida'!U206</f>
        <v>837018.06132045446</v>
      </c>
      <c r="V33" s="46">
        <f>Índice!$G$51*'Datos Vida'!V206</f>
        <v>0</v>
      </c>
      <c r="W33" s="46">
        <f>Índice!$G$51*'Datos Vida'!W206</f>
        <v>0</v>
      </c>
      <c r="X33" s="46">
        <f>Índice!$G$51*'Datos Vida'!X206</f>
        <v>47303.087943091901</v>
      </c>
      <c r="Y33" s="46">
        <f>Índice!$G$51*'Datos Vida'!Y206</f>
        <v>189361.19812474807</v>
      </c>
      <c r="Z33" s="46">
        <f>Índice!$G$51*'Datos Vida'!Z206</f>
        <v>26832.604422256947</v>
      </c>
      <c r="AA33" s="46">
        <f>Índice!$G$51*'Datos Vida'!AA206</f>
        <v>0</v>
      </c>
      <c r="AB33" s="46">
        <f>Índice!$G$51*'Datos Vida'!AB206</f>
        <v>31.46633102580239</v>
      </c>
      <c r="AC33" s="46">
        <f>Índice!$G$51*'Datos Vida'!AC206</f>
        <v>113817.91777741635</v>
      </c>
      <c r="AD33" s="46">
        <f>Índice!$G$51*'Datos Vida'!AD206</f>
        <v>999.4979529207119</v>
      </c>
      <c r="AE33" s="46">
        <f>Índice!$G$51*'Datos Vida'!AE206</f>
        <v>0</v>
      </c>
      <c r="AF33" s="46">
        <f>Índice!$G$51*'Datos Vida'!AF206</f>
        <v>0</v>
      </c>
      <c r="AG33" s="46">
        <f>Índice!$G$51*'Datos Vida'!AG206</f>
        <v>446.53905714144292</v>
      </c>
      <c r="AH33" s="46">
        <f>Índice!$G$51*'Datos Vida'!AH206</f>
        <v>0</v>
      </c>
      <c r="AI33" s="46">
        <f>Índice!$G$51*'Datos Vida'!AI206</f>
        <v>0</v>
      </c>
      <c r="AJ33" s="46">
        <f>Índice!$G$51*'Datos Vida'!AJ206</f>
        <v>0</v>
      </c>
      <c r="AK33" s="46">
        <f>Índice!$G$51*'Datos Vida'!AK206</f>
        <v>0</v>
      </c>
      <c r="AL33" s="46">
        <f>Índice!$G$51*'Datos Vida'!AL206</f>
        <v>0</v>
      </c>
      <c r="AM33" s="46">
        <f>Índice!$G$51*'Datos Vida'!AM206</f>
        <v>0</v>
      </c>
      <c r="AN33" s="46">
        <f>Índice!$G$51*'Datos Vida'!AN206</f>
        <v>0</v>
      </c>
      <c r="AO33" s="46">
        <f>Índice!$G$51*'Datos Vida'!AO206</f>
        <v>0</v>
      </c>
      <c r="AP33" s="46">
        <f>Índice!$G$51*'Datos Vida'!AP206</f>
        <v>0</v>
      </c>
      <c r="AQ33" s="46">
        <f>Índice!$G$51*'Datos Vida'!AQ206</f>
        <v>1685117.8838362054</v>
      </c>
    </row>
    <row r="34" spans="2:43">
      <c r="B34" s="60" t="str">
        <f>'Datos Generales'!B207</f>
        <v xml:space="preserve">7.32.00.00  Total Egresos De Efectivo De La Actividad Aseguradora </v>
      </c>
      <c r="C34" s="43">
        <f>Índice!$G$51*'Datos Vida'!C207</f>
        <v>656505.26619101828</v>
      </c>
      <c r="D34" s="43">
        <f>Índice!$G$51*'Datos Vida'!D207</f>
        <v>2485964.5137567972</v>
      </c>
      <c r="E34" s="43">
        <f>Índice!$G$51*'Datos Vida'!E207</f>
        <v>16661357.842894619</v>
      </c>
      <c r="F34" s="43">
        <f>Índice!$G$51*'Datos Vida'!F207</f>
        <v>3643960.0554373111</v>
      </c>
      <c r="G34" s="43">
        <f>Índice!$G$51*'Datos Vida'!G207</f>
        <v>92491276.003917381</v>
      </c>
      <c r="H34" s="43">
        <f>Índice!$G$51*'Datos Vida'!H207</f>
        <v>5086294.8660382824</v>
      </c>
      <c r="I34" s="43">
        <f>Índice!$G$51*'Datos Vida'!I207</f>
        <v>3432764.9800948938</v>
      </c>
      <c r="J34" s="43">
        <f>Índice!$G$51*'Datos Vida'!J207</f>
        <v>35543028.174740665</v>
      </c>
      <c r="K34" s="43">
        <f>Índice!$G$51*'Datos Vida'!K207</f>
        <v>248991.22124719806</v>
      </c>
      <c r="L34" s="43">
        <f>Índice!$G$51*'Datos Vida'!L207</f>
        <v>13980496.620021071</v>
      </c>
      <c r="M34" s="43">
        <f>Índice!$G$51*'Datos Vida'!M207</f>
        <v>93213073.19987838</v>
      </c>
      <c r="N34" s="43">
        <f>Índice!$G$51*'Datos Vida'!N207</f>
        <v>55353210.493844621</v>
      </c>
      <c r="O34" s="43">
        <f>Índice!$G$51*'Datos Vida'!O207</f>
        <v>14075532.629524611</v>
      </c>
      <c r="P34" s="43">
        <f>Índice!$G$51*'Datos Vida'!P207</f>
        <v>4105630.6170936422</v>
      </c>
      <c r="Q34" s="43">
        <f>Índice!$G$51*'Datos Vida'!Q207</f>
        <v>5089098.5514881099</v>
      </c>
      <c r="R34" s="43">
        <f>Índice!$G$51*'Datos Vida'!R207</f>
        <v>12483.648114495018</v>
      </c>
      <c r="S34" s="43">
        <f>Índice!$G$51*'Datos Vida'!S207</f>
        <v>312274.38817431638</v>
      </c>
      <c r="T34" s="43">
        <f>Índice!$G$51*'Datos Vida'!T207</f>
        <v>350062.31394205953</v>
      </c>
      <c r="U34" s="43">
        <f>Índice!$G$51*'Datos Vida'!U207</f>
        <v>3552464.317534171</v>
      </c>
      <c r="V34" s="43">
        <f>Índice!$G$51*'Datos Vida'!V207</f>
        <v>806.67828681737501</v>
      </c>
      <c r="W34" s="43">
        <f>Índice!$G$51*'Datos Vida'!W207</f>
        <v>245469.46705227654</v>
      </c>
      <c r="X34" s="43">
        <f>Índice!$G$51*'Datos Vida'!X207</f>
        <v>27531419.927026395</v>
      </c>
      <c r="Y34" s="43">
        <f>Índice!$G$51*'Datos Vida'!Y207</f>
        <v>1460864.5904780761</v>
      </c>
      <c r="Z34" s="43">
        <f>Índice!$G$51*'Datos Vida'!Z207</f>
        <v>13837702.233048839</v>
      </c>
      <c r="AA34" s="43">
        <f>Índice!$G$51*'Datos Vida'!AA207</f>
        <v>43409318.320829295</v>
      </c>
      <c r="AB34" s="43">
        <f>Índice!$G$51*'Datos Vida'!AB207</f>
        <v>10860008.016843325</v>
      </c>
      <c r="AC34" s="43">
        <f>Índice!$G$51*'Datos Vida'!AC207</f>
        <v>18400995.918215822</v>
      </c>
      <c r="AD34" s="43">
        <f>Índice!$G$51*'Datos Vida'!AD207</f>
        <v>2723531.2471273714</v>
      </c>
      <c r="AE34" s="43">
        <f>Índice!$G$51*'Datos Vida'!AE207</f>
        <v>18790353.094660621</v>
      </c>
      <c r="AF34" s="43">
        <f>Índice!$G$51*'Datos Vida'!AF207</f>
        <v>8580262.6112812087</v>
      </c>
      <c r="AG34" s="43">
        <f>Índice!$G$51*'Datos Vida'!AG207</f>
        <v>10697895.733306933</v>
      </c>
      <c r="AH34" s="43">
        <f>Índice!$G$51*'Datos Vida'!AH207</f>
        <v>0</v>
      </c>
      <c r="AI34" s="43">
        <f>Índice!$G$51*'Datos Vida'!AI207</f>
        <v>0</v>
      </c>
      <c r="AJ34" s="43">
        <f>Índice!$G$51*'Datos Vida'!AJ207</f>
        <v>0</v>
      </c>
      <c r="AK34" s="43">
        <f>Índice!$G$51*'Datos Vida'!AK207</f>
        <v>0</v>
      </c>
      <c r="AL34" s="43">
        <f>Índice!$G$51*'Datos Vida'!AL207</f>
        <v>0</v>
      </c>
      <c r="AM34" s="43">
        <f>Índice!$G$51*'Datos Vida'!AM207</f>
        <v>0</v>
      </c>
      <c r="AN34" s="43">
        <f>Índice!$G$51*'Datos Vida'!AN207</f>
        <v>0</v>
      </c>
      <c r="AO34" s="43">
        <f>Índice!$G$51*'Datos Vida'!AO207</f>
        <v>0</v>
      </c>
      <c r="AP34" s="43">
        <f>Índice!$G$51*'Datos Vida'!AP207</f>
        <v>0</v>
      </c>
      <c r="AQ34" s="43">
        <f>Índice!$G$51*'Datos Vida'!AQ207</f>
        <v>506833097.54209059</v>
      </c>
    </row>
    <row r="35" spans="2:43">
      <c r="B35" s="64" t="str">
        <f>'Datos Generales'!B208</f>
        <v xml:space="preserve">7.30.00.00  Total Flujo De Efectivo Neto De Actividades De La Operación </v>
      </c>
      <c r="C35" s="43">
        <f>Índice!$G$51*'Datos Vida'!C208</f>
        <v>105298.40865218037</v>
      </c>
      <c r="D35" s="43">
        <f>Índice!$G$51*'Datos Vida'!D208</f>
        <v>80772.83430325058</v>
      </c>
      <c r="E35" s="43">
        <f>Índice!$G$51*'Datos Vida'!E208</f>
        <v>763794.9367491391</v>
      </c>
      <c r="F35" s="43">
        <f>Índice!$G$51*'Datos Vida'!F208</f>
        <v>-14361.728456169874</v>
      </c>
      <c r="G35" s="43">
        <f>Índice!$G$51*'Datos Vida'!G208</f>
        <v>589323.3678166609</v>
      </c>
      <c r="H35" s="43">
        <f>Índice!$G$51*'Datos Vida'!H208</f>
        <v>1011329.3375806987</v>
      </c>
      <c r="I35" s="43">
        <f>Índice!$G$51*'Datos Vida'!I208</f>
        <v>-254717.51896818719</v>
      </c>
      <c r="J35" s="43">
        <f>Índice!$G$51*'Datos Vida'!J208</f>
        <v>212496.42026290295</v>
      </c>
      <c r="K35" s="43">
        <f>Índice!$G$51*'Datos Vida'!K208</f>
        <v>26538.491454593022</v>
      </c>
      <c r="L35" s="43">
        <f>Índice!$G$51*'Datos Vida'!L208</f>
        <v>-115762.554712525</v>
      </c>
      <c r="M35" s="43">
        <f>Índice!$G$51*'Datos Vida'!M208</f>
        <v>1172327.8809370601</v>
      </c>
      <c r="N35" s="43">
        <f>Índice!$G$51*'Datos Vida'!N208</f>
        <v>148172.47792053514</v>
      </c>
      <c r="O35" s="43">
        <f>Índice!$G$51*'Datos Vida'!O208</f>
        <v>499528.84472603077</v>
      </c>
      <c r="P35" s="43">
        <f>Índice!$G$51*'Datos Vida'!P208</f>
        <v>264296.85124557174</v>
      </c>
      <c r="Q35" s="43">
        <f>Índice!$G$51*'Datos Vida'!Q208</f>
        <v>-238836.12582289756</v>
      </c>
      <c r="R35" s="43">
        <f>Índice!$G$51*'Datos Vida'!R208</f>
        <v>507.65975350195515</v>
      </c>
      <c r="S35" s="43">
        <f>Índice!$G$51*'Datos Vida'!S208</f>
        <v>110859.86168956519</v>
      </c>
      <c r="T35" s="43">
        <f>Índice!$G$51*'Datos Vida'!T208</f>
        <v>271656.48135708272</v>
      </c>
      <c r="U35" s="43">
        <f>Índice!$G$51*'Datos Vida'!U208</f>
        <v>59976.329540874409</v>
      </c>
      <c r="V35" s="43">
        <f>Índice!$G$51*'Datos Vida'!V208</f>
        <v>34.515736701055708</v>
      </c>
      <c r="W35" s="43">
        <f>Índice!$G$51*'Datos Vida'!W208</f>
        <v>3410.5613734876715</v>
      </c>
      <c r="X35" s="43">
        <f>Índice!$G$51*'Datos Vida'!X208</f>
        <v>-149776.15594572233</v>
      </c>
      <c r="Y35" s="43">
        <f>Índice!$G$51*'Datos Vida'!Y208</f>
        <v>42971.429278537129</v>
      </c>
      <c r="Z35" s="43">
        <f>Índice!$G$51*'Datos Vida'!Z208</f>
        <v>-135612.63885844394</v>
      </c>
      <c r="AA35" s="43">
        <f>Índice!$G$51*'Datos Vida'!AA208</f>
        <v>730894.94311311608</v>
      </c>
      <c r="AB35" s="43">
        <f>Índice!$G$51*'Datos Vida'!AB208</f>
        <v>84378.336668528718</v>
      </c>
      <c r="AC35" s="43">
        <f>Índice!$G$51*'Datos Vida'!AC208</f>
        <v>-60903.26047758112</v>
      </c>
      <c r="AD35" s="43">
        <f>Índice!$G$51*'Datos Vida'!AD208</f>
        <v>333.71104715707003</v>
      </c>
      <c r="AE35" s="43">
        <f>Índice!$G$51*'Datos Vida'!AE208</f>
        <v>1042756.5566641446</v>
      </c>
      <c r="AF35" s="43">
        <f>Índice!$G$51*'Datos Vida'!AF208</f>
        <v>485737.4877139887</v>
      </c>
      <c r="AG35" s="43">
        <f>Índice!$G$51*'Datos Vida'!AG208</f>
        <v>-19892.024522524942</v>
      </c>
      <c r="AH35" s="43">
        <f>Índice!$G$51*'Datos Vida'!AH208</f>
        <v>0</v>
      </c>
      <c r="AI35" s="43">
        <f>Índice!$G$51*'Datos Vida'!AI208</f>
        <v>0</v>
      </c>
      <c r="AJ35" s="43">
        <f>Índice!$G$51*'Datos Vida'!AJ208</f>
        <v>0</v>
      </c>
      <c r="AK35" s="43">
        <f>Índice!$G$51*'Datos Vida'!AK208</f>
        <v>0</v>
      </c>
      <c r="AL35" s="43">
        <f>Índice!$G$51*'Datos Vida'!AL208</f>
        <v>0</v>
      </c>
      <c r="AM35" s="43">
        <f>Índice!$G$51*'Datos Vida'!AM208</f>
        <v>0</v>
      </c>
      <c r="AN35" s="43">
        <f>Índice!$G$51*'Datos Vida'!AN208</f>
        <v>0</v>
      </c>
      <c r="AO35" s="43">
        <f>Índice!$G$51*'Datos Vida'!AO208</f>
        <v>0</v>
      </c>
      <c r="AP35" s="43">
        <f>Índice!$G$51*'Datos Vida'!AP208</f>
        <v>0</v>
      </c>
      <c r="AQ35" s="43">
        <f>Índice!$G$51*'Datos Vida'!AQ208</f>
        <v>6717535.7178212572</v>
      </c>
    </row>
    <row r="36" spans="2:43">
      <c r="B36" s="61" t="str">
        <f>'Datos Generales'!B209</f>
        <v>7.41.11.00  Ingresos Por Propiedades, Muebles Y Equipos</v>
      </c>
      <c r="C36" s="46">
        <f>Índice!$G$51*'Datos Vida'!C209</f>
        <v>0</v>
      </c>
      <c r="D36" s="46">
        <f>Índice!$G$51*'Datos Vida'!D209</f>
        <v>0</v>
      </c>
      <c r="E36" s="46">
        <f>Índice!$G$51*'Datos Vida'!E209</f>
        <v>0</v>
      </c>
      <c r="F36" s="46">
        <f>Índice!$G$51*'Datos Vida'!F209</f>
        <v>0</v>
      </c>
      <c r="G36" s="46">
        <f>Índice!$G$51*'Datos Vida'!G209</f>
        <v>8910.0982173793145</v>
      </c>
      <c r="H36" s="46">
        <f>Índice!$G$51*'Datos Vida'!H209</f>
        <v>236.7487855410441</v>
      </c>
      <c r="I36" s="46">
        <f>Índice!$G$51*'Datos Vida'!I209</f>
        <v>0</v>
      </c>
      <c r="J36" s="46">
        <f>Índice!$G$51*'Datos Vida'!J209</f>
        <v>0</v>
      </c>
      <c r="K36" s="46">
        <f>Índice!$G$51*'Datos Vida'!K209</f>
        <v>0</v>
      </c>
      <c r="L36" s="46">
        <f>Índice!$G$51*'Datos Vida'!L209</f>
        <v>0</v>
      </c>
      <c r="M36" s="46">
        <f>Índice!$G$51*'Datos Vida'!M209</f>
        <v>3963.9622121184261</v>
      </c>
      <c r="N36" s="46">
        <f>Índice!$G$51*'Datos Vida'!N209</f>
        <v>71721.402761966048</v>
      </c>
      <c r="O36" s="46">
        <f>Índice!$G$51*'Datos Vida'!O209</f>
        <v>0</v>
      </c>
      <c r="P36" s="46">
        <f>Índice!$G$51*'Datos Vida'!P209</f>
        <v>30.317279611938819</v>
      </c>
      <c r="Q36" s="46">
        <f>Índice!$G$51*'Datos Vida'!Q209</f>
        <v>0</v>
      </c>
      <c r="R36" s="46">
        <f>Índice!$G$51*'Datos Vida'!R209</f>
        <v>0</v>
      </c>
      <c r="S36" s="46">
        <f>Índice!$G$51*'Datos Vida'!S209</f>
        <v>0</v>
      </c>
      <c r="T36" s="46">
        <f>Índice!$G$51*'Datos Vida'!T209</f>
        <v>0</v>
      </c>
      <c r="U36" s="46">
        <f>Índice!$G$51*'Datos Vida'!U209</f>
        <v>0</v>
      </c>
      <c r="V36" s="46">
        <f>Índice!$G$51*'Datos Vida'!V209</f>
        <v>0</v>
      </c>
      <c r="W36" s="46">
        <f>Índice!$G$51*'Datos Vida'!W209</f>
        <v>0</v>
      </c>
      <c r="X36" s="46">
        <f>Índice!$G$51*'Datos Vida'!X209</f>
        <v>102.22138154870918</v>
      </c>
      <c r="Y36" s="46">
        <f>Índice!$G$51*'Datos Vida'!Y209</f>
        <v>0</v>
      </c>
      <c r="Z36" s="46">
        <f>Índice!$G$51*'Datos Vida'!Z209</f>
        <v>0</v>
      </c>
      <c r="AA36" s="46">
        <f>Índice!$G$51*'Datos Vida'!AA209</f>
        <v>163869.49250818478</v>
      </c>
      <c r="AB36" s="46">
        <f>Índice!$G$51*'Datos Vida'!AB209</f>
        <v>0</v>
      </c>
      <c r="AC36" s="46">
        <f>Índice!$G$51*'Datos Vida'!AC209</f>
        <v>0</v>
      </c>
      <c r="AD36" s="46">
        <f>Índice!$G$51*'Datos Vida'!AD209</f>
        <v>0</v>
      </c>
      <c r="AE36" s="46">
        <f>Índice!$G$51*'Datos Vida'!AE209</f>
        <v>458.64829127215899</v>
      </c>
      <c r="AF36" s="46">
        <f>Índice!$G$51*'Datos Vida'!AF209</f>
        <v>0</v>
      </c>
      <c r="AG36" s="46">
        <f>Índice!$G$51*'Datos Vida'!AG209</f>
        <v>0</v>
      </c>
      <c r="AH36" s="46">
        <f>Índice!$G$51*'Datos Vida'!AH209</f>
        <v>0</v>
      </c>
      <c r="AI36" s="46">
        <f>Índice!$G$51*'Datos Vida'!AI209</f>
        <v>0</v>
      </c>
      <c r="AJ36" s="46">
        <f>Índice!$G$51*'Datos Vida'!AJ209</f>
        <v>0</v>
      </c>
      <c r="AK36" s="46">
        <f>Índice!$G$51*'Datos Vida'!AK209</f>
        <v>0</v>
      </c>
      <c r="AL36" s="46">
        <f>Índice!$G$51*'Datos Vida'!AL209</f>
        <v>0</v>
      </c>
      <c r="AM36" s="46">
        <f>Índice!$G$51*'Datos Vida'!AM209</f>
        <v>0</v>
      </c>
      <c r="AN36" s="46">
        <f>Índice!$G$51*'Datos Vida'!AN209</f>
        <v>0</v>
      </c>
      <c r="AO36" s="46">
        <f>Índice!$G$51*'Datos Vida'!AO209</f>
        <v>0</v>
      </c>
      <c r="AP36" s="46">
        <f>Índice!$G$51*'Datos Vida'!AP209</f>
        <v>0</v>
      </c>
      <c r="AQ36" s="46">
        <f>Índice!$G$51*'Datos Vida'!AQ209</f>
        <v>249292.8914376224</v>
      </c>
    </row>
    <row r="37" spans="2:43">
      <c r="B37" s="61" t="str">
        <f>'Datos Generales'!B210</f>
        <v>7.41.12.00  Ingresos Por Propiedades De Inversión</v>
      </c>
      <c r="C37" s="46">
        <f>Índice!$G$51*'Datos Vida'!C210</f>
        <v>0</v>
      </c>
      <c r="D37" s="46">
        <f>Índice!$G$51*'Datos Vida'!D210</f>
        <v>0</v>
      </c>
      <c r="E37" s="46">
        <f>Índice!$G$51*'Datos Vida'!E210</f>
        <v>0</v>
      </c>
      <c r="F37" s="46">
        <f>Índice!$G$51*'Datos Vida'!F210</f>
        <v>17553.881672453172</v>
      </c>
      <c r="G37" s="46">
        <f>Índice!$G$51*'Datos Vida'!G210</f>
        <v>499959.03189766721</v>
      </c>
      <c r="H37" s="46">
        <f>Índice!$G$51*'Datos Vida'!H210</f>
        <v>0</v>
      </c>
      <c r="I37" s="46">
        <f>Índice!$G$51*'Datos Vida'!I210</f>
        <v>0</v>
      </c>
      <c r="J37" s="46">
        <f>Índice!$G$51*'Datos Vida'!J210</f>
        <v>0</v>
      </c>
      <c r="K37" s="46">
        <f>Índice!$G$51*'Datos Vida'!K210</f>
        <v>3625.875930731645</v>
      </c>
      <c r="L37" s="46">
        <f>Índice!$G$51*'Datos Vida'!L210</f>
        <v>69913.989082243788</v>
      </c>
      <c r="M37" s="46">
        <f>Índice!$G$51*'Datos Vida'!M210</f>
        <v>1580140.414082774</v>
      </c>
      <c r="N37" s="46">
        <f>Índice!$G$51*'Datos Vida'!N210</f>
        <v>167884.98525678646</v>
      </c>
      <c r="O37" s="46">
        <f>Índice!$G$51*'Datos Vida'!O210</f>
        <v>319894.54359677841</v>
      </c>
      <c r="P37" s="46">
        <f>Índice!$G$51*'Datos Vida'!P210</f>
        <v>90586.92662334448</v>
      </c>
      <c r="Q37" s="46">
        <f>Índice!$G$51*'Datos Vida'!Q210</f>
        <v>173435.43391716928</v>
      </c>
      <c r="R37" s="46">
        <f>Índice!$G$51*'Datos Vida'!R210</f>
        <v>0</v>
      </c>
      <c r="S37" s="46">
        <f>Índice!$G$51*'Datos Vida'!S210</f>
        <v>0</v>
      </c>
      <c r="T37" s="46">
        <f>Índice!$G$51*'Datos Vida'!T210</f>
        <v>20012.586532410322</v>
      </c>
      <c r="U37" s="46">
        <f>Índice!$G$51*'Datos Vida'!U210</f>
        <v>0</v>
      </c>
      <c r="V37" s="46">
        <f>Índice!$G$51*'Datos Vida'!V210</f>
        <v>0</v>
      </c>
      <c r="W37" s="46">
        <f>Índice!$G$51*'Datos Vida'!W210</f>
        <v>0</v>
      </c>
      <c r="X37" s="46">
        <f>Índice!$G$51*'Datos Vida'!X210</f>
        <v>415107.28604662674</v>
      </c>
      <c r="Y37" s="46">
        <f>Índice!$G$51*'Datos Vida'!Y210</f>
        <v>2109.7025901386637</v>
      </c>
      <c r="Z37" s="46">
        <f>Índice!$G$51*'Datos Vida'!Z210</f>
        <v>141961.1921143253</v>
      </c>
      <c r="AA37" s="46">
        <f>Índice!$G$51*'Datos Vida'!AA210</f>
        <v>-6364820.5093302969</v>
      </c>
      <c r="AB37" s="46">
        <f>Índice!$G$51*'Datos Vida'!AB210</f>
        <v>419299.11399297131</v>
      </c>
      <c r="AC37" s="46">
        <f>Índice!$G$51*'Datos Vida'!AC210</f>
        <v>47299.905954561204</v>
      </c>
      <c r="AD37" s="46">
        <f>Índice!$G$51*'Datos Vida'!AD210</f>
        <v>0</v>
      </c>
      <c r="AE37" s="46">
        <f>Índice!$G$51*'Datos Vida'!AE210</f>
        <v>13977.06139823647</v>
      </c>
      <c r="AF37" s="46">
        <f>Índice!$G$51*'Datos Vida'!AF210</f>
        <v>0</v>
      </c>
      <c r="AG37" s="46">
        <f>Índice!$G$51*'Datos Vida'!AG210</f>
        <v>0</v>
      </c>
      <c r="AH37" s="46">
        <f>Índice!$G$51*'Datos Vida'!AH210</f>
        <v>0</v>
      </c>
      <c r="AI37" s="46">
        <f>Índice!$G$51*'Datos Vida'!AI210</f>
        <v>0</v>
      </c>
      <c r="AJ37" s="46">
        <f>Índice!$G$51*'Datos Vida'!AJ210</f>
        <v>0</v>
      </c>
      <c r="AK37" s="46">
        <f>Índice!$G$51*'Datos Vida'!AK210</f>
        <v>0</v>
      </c>
      <c r="AL37" s="46">
        <f>Índice!$G$51*'Datos Vida'!AL210</f>
        <v>0</v>
      </c>
      <c r="AM37" s="46">
        <f>Índice!$G$51*'Datos Vida'!AM210</f>
        <v>0</v>
      </c>
      <c r="AN37" s="46">
        <f>Índice!$G$51*'Datos Vida'!AN210</f>
        <v>0</v>
      </c>
      <c r="AO37" s="46">
        <f>Índice!$G$51*'Datos Vida'!AO210</f>
        <v>0</v>
      </c>
      <c r="AP37" s="46">
        <f>Índice!$G$51*'Datos Vida'!AP210</f>
        <v>0</v>
      </c>
      <c r="AQ37" s="46">
        <f>Índice!$G$51*'Datos Vida'!AQ210</f>
        <v>-2382058.5786410784</v>
      </c>
    </row>
    <row r="38" spans="2:43">
      <c r="B38" s="61" t="str">
        <f>'Datos Generales'!B211</f>
        <v>7.41.13.00  Ingresos Por Activos Intangibles</v>
      </c>
      <c r="C38" s="46">
        <f>Índice!$G$51*'Datos Vida'!C211</f>
        <v>0</v>
      </c>
      <c r="D38" s="46">
        <f>Índice!$G$51*'Datos Vida'!D211</f>
        <v>0</v>
      </c>
      <c r="E38" s="46">
        <f>Índice!$G$51*'Datos Vida'!E211</f>
        <v>0</v>
      </c>
      <c r="F38" s="46">
        <f>Índice!$G$51*'Datos Vida'!F211</f>
        <v>0</v>
      </c>
      <c r="G38" s="46">
        <f>Índice!$G$51*'Datos Vida'!G211</f>
        <v>0</v>
      </c>
      <c r="H38" s="46">
        <f>Índice!$G$51*'Datos Vida'!H211</f>
        <v>0</v>
      </c>
      <c r="I38" s="46">
        <f>Índice!$G$51*'Datos Vida'!I211</f>
        <v>0</v>
      </c>
      <c r="J38" s="46">
        <f>Índice!$G$51*'Datos Vida'!J211</f>
        <v>0</v>
      </c>
      <c r="K38" s="46">
        <f>Índice!$G$51*'Datos Vida'!K211</f>
        <v>0</v>
      </c>
      <c r="L38" s="46">
        <f>Índice!$G$51*'Datos Vida'!L211</f>
        <v>0</v>
      </c>
      <c r="M38" s="46">
        <f>Índice!$G$51*'Datos Vida'!M211</f>
        <v>0</v>
      </c>
      <c r="N38" s="46">
        <f>Índice!$G$51*'Datos Vida'!N211</f>
        <v>0</v>
      </c>
      <c r="O38" s="46">
        <f>Índice!$G$51*'Datos Vida'!O211</f>
        <v>0</v>
      </c>
      <c r="P38" s="46">
        <f>Índice!$G$51*'Datos Vida'!P211</f>
        <v>0</v>
      </c>
      <c r="Q38" s="46">
        <f>Índice!$G$51*'Datos Vida'!Q211</f>
        <v>0</v>
      </c>
      <c r="R38" s="46">
        <f>Índice!$G$51*'Datos Vida'!R211</f>
        <v>0</v>
      </c>
      <c r="S38" s="46">
        <f>Índice!$G$51*'Datos Vida'!S211</f>
        <v>0</v>
      </c>
      <c r="T38" s="46">
        <f>Índice!$G$51*'Datos Vida'!T211</f>
        <v>0</v>
      </c>
      <c r="U38" s="46">
        <f>Índice!$G$51*'Datos Vida'!U211</f>
        <v>0</v>
      </c>
      <c r="V38" s="46">
        <f>Índice!$G$51*'Datos Vida'!V211</f>
        <v>0</v>
      </c>
      <c r="W38" s="46">
        <f>Índice!$G$51*'Datos Vida'!W211</f>
        <v>0</v>
      </c>
      <c r="X38" s="46">
        <f>Índice!$G$51*'Datos Vida'!X211</f>
        <v>0</v>
      </c>
      <c r="Y38" s="46">
        <f>Índice!$G$51*'Datos Vida'!Y211</f>
        <v>0</v>
      </c>
      <c r="Z38" s="46">
        <f>Índice!$G$51*'Datos Vida'!Z211</f>
        <v>0</v>
      </c>
      <c r="AA38" s="46">
        <f>Índice!$G$51*'Datos Vida'!AA211</f>
        <v>0</v>
      </c>
      <c r="AB38" s="46">
        <f>Índice!$G$51*'Datos Vida'!AB211</f>
        <v>0</v>
      </c>
      <c r="AC38" s="46">
        <f>Índice!$G$51*'Datos Vida'!AC211</f>
        <v>0</v>
      </c>
      <c r="AD38" s="46">
        <f>Índice!$G$51*'Datos Vida'!AD211</f>
        <v>0</v>
      </c>
      <c r="AE38" s="46">
        <f>Índice!$G$51*'Datos Vida'!AE211</f>
        <v>968.25259332065252</v>
      </c>
      <c r="AF38" s="46">
        <f>Índice!$G$51*'Datos Vida'!AF211</f>
        <v>0</v>
      </c>
      <c r="AG38" s="46">
        <f>Índice!$G$51*'Datos Vida'!AG211</f>
        <v>0</v>
      </c>
      <c r="AH38" s="46">
        <f>Índice!$G$51*'Datos Vida'!AH211</f>
        <v>0</v>
      </c>
      <c r="AI38" s="46">
        <f>Índice!$G$51*'Datos Vida'!AI211</f>
        <v>0</v>
      </c>
      <c r="AJ38" s="46">
        <f>Índice!$G$51*'Datos Vida'!AJ211</f>
        <v>0</v>
      </c>
      <c r="AK38" s="46">
        <f>Índice!$G$51*'Datos Vida'!AK211</f>
        <v>0</v>
      </c>
      <c r="AL38" s="46">
        <f>Índice!$G$51*'Datos Vida'!AL211</f>
        <v>0</v>
      </c>
      <c r="AM38" s="46">
        <f>Índice!$G$51*'Datos Vida'!AM211</f>
        <v>0</v>
      </c>
      <c r="AN38" s="46">
        <f>Índice!$G$51*'Datos Vida'!AN211</f>
        <v>0</v>
      </c>
      <c r="AO38" s="46">
        <f>Índice!$G$51*'Datos Vida'!AO211</f>
        <v>0</v>
      </c>
      <c r="AP38" s="46">
        <f>Índice!$G$51*'Datos Vida'!AP211</f>
        <v>0</v>
      </c>
      <c r="AQ38" s="46">
        <f>Índice!$G$51*'Datos Vida'!AQ211</f>
        <v>968.25259332065252</v>
      </c>
    </row>
    <row r="39" spans="2:43">
      <c r="B39" s="61" t="str">
        <f>'Datos Generales'!B212</f>
        <v>7.41.14.00  Ingresos Por Activos Mantenidos Para La Venta</v>
      </c>
      <c r="C39" s="46">
        <f>Índice!$G$51*'Datos Vida'!C212</f>
        <v>0</v>
      </c>
      <c r="D39" s="46">
        <f>Índice!$G$51*'Datos Vida'!D212</f>
        <v>7219676.8867424214</v>
      </c>
      <c r="E39" s="46">
        <f>Índice!$G$51*'Datos Vida'!E212</f>
        <v>0</v>
      </c>
      <c r="F39" s="46">
        <f>Índice!$G$51*'Datos Vida'!F212</f>
        <v>0</v>
      </c>
      <c r="G39" s="46">
        <f>Índice!$G$51*'Datos Vida'!G212</f>
        <v>0</v>
      </c>
      <c r="H39" s="46">
        <f>Índice!$G$51*'Datos Vida'!H212</f>
        <v>0</v>
      </c>
      <c r="I39" s="46">
        <f>Índice!$G$51*'Datos Vida'!I212</f>
        <v>0</v>
      </c>
      <c r="J39" s="46">
        <f>Índice!$G$51*'Datos Vida'!J212</f>
        <v>0</v>
      </c>
      <c r="K39" s="46">
        <f>Índice!$G$51*'Datos Vida'!K212</f>
        <v>0</v>
      </c>
      <c r="L39" s="46">
        <f>Índice!$G$51*'Datos Vida'!L212</f>
        <v>0</v>
      </c>
      <c r="M39" s="46">
        <f>Índice!$G$51*'Datos Vida'!M212</f>
        <v>0</v>
      </c>
      <c r="N39" s="46">
        <f>Índice!$G$51*'Datos Vida'!N212</f>
        <v>0</v>
      </c>
      <c r="O39" s="46">
        <f>Índice!$G$51*'Datos Vida'!O212</f>
        <v>0</v>
      </c>
      <c r="P39" s="46">
        <f>Índice!$G$51*'Datos Vida'!P212</f>
        <v>0</v>
      </c>
      <c r="Q39" s="46">
        <f>Índice!$G$51*'Datos Vida'!Q212</f>
        <v>0</v>
      </c>
      <c r="R39" s="46">
        <f>Índice!$G$51*'Datos Vida'!R212</f>
        <v>0</v>
      </c>
      <c r="S39" s="46">
        <f>Índice!$G$51*'Datos Vida'!S212</f>
        <v>1247643.6491044469</v>
      </c>
      <c r="T39" s="46">
        <f>Índice!$G$51*'Datos Vida'!T212</f>
        <v>0</v>
      </c>
      <c r="U39" s="46">
        <f>Índice!$G$51*'Datos Vida'!U212</f>
        <v>0</v>
      </c>
      <c r="V39" s="46">
        <f>Índice!$G$51*'Datos Vida'!V212</f>
        <v>0</v>
      </c>
      <c r="W39" s="46">
        <f>Índice!$G$51*'Datos Vida'!W212</f>
        <v>0</v>
      </c>
      <c r="X39" s="46">
        <f>Índice!$G$51*'Datos Vida'!X212</f>
        <v>0</v>
      </c>
      <c r="Y39" s="46">
        <f>Índice!$G$51*'Datos Vida'!Y212</f>
        <v>0</v>
      </c>
      <c r="Z39" s="46">
        <f>Índice!$G$51*'Datos Vida'!Z212</f>
        <v>0</v>
      </c>
      <c r="AA39" s="46">
        <f>Índice!$G$51*'Datos Vida'!AA212</f>
        <v>0</v>
      </c>
      <c r="AB39" s="46">
        <f>Índice!$G$51*'Datos Vida'!AB212</f>
        <v>34969.435232391224</v>
      </c>
      <c r="AC39" s="46">
        <f>Índice!$G$51*'Datos Vida'!AC212</f>
        <v>0</v>
      </c>
      <c r="AD39" s="46">
        <f>Índice!$G$51*'Datos Vida'!AD212</f>
        <v>0</v>
      </c>
      <c r="AE39" s="46">
        <f>Índice!$G$51*'Datos Vida'!AE212</f>
        <v>0</v>
      </c>
      <c r="AF39" s="46">
        <f>Índice!$G$51*'Datos Vida'!AF212</f>
        <v>0</v>
      </c>
      <c r="AG39" s="46">
        <f>Índice!$G$51*'Datos Vida'!AG212</f>
        <v>0</v>
      </c>
      <c r="AH39" s="46">
        <f>Índice!$G$51*'Datos Vida'!AH212</f>
        <v>0</v>
      </c>
      <c r="AI39" s="46">
        <f>Índice!$G$51*'Datos Vida'!AI212</f>
        <v>0</v>
      </c>
      <c r="AJ39" s="46">
        <f>Índice!$G$51*'Datos Vida'!AJ212</f>
        <v>0</v>
      </c>
      <c r="AK39" s="46">
        <f>Índice!$G$51*'Datos Vida'!AK212</f>
        <v>0</v>
      </c>
      <c r="AL39" s="46">
        <f>Índice!$G$51*'Datos Vida'!AL212</f>
        <v>0</v>
      </c>
      <c r="AM39" s="46">
        <f>Índice!$G$51*'Datos Vida'!AM212</f>
        <v>0</v>
      </c>
      <c r="AN39" s="46">
        <f>Índice!$G$51*'Datos Vida'!AN212</f>
        <v>0</v>
      </c>
      <c r="AO39" s="46">
        <f>Índice!$G$51*'Datos Vida'!AO212</f>
        <v>0</v>
      </c>
      <c r="AP39" s="46">
        <f>Índice!$G$51*'Datos Vida'!AP212</f>
        <v>0</v>
      </c>
      <c r="AQ39" s="46">
        <f>Índice!$G$51*'Datos Vida'!AQ212</f>
        <v>8502289.9710792601</v>
      </c>
    </row>
    <row r="40" spans="2:43">
      <c r="B40" s="61" t="str">
        <f>'Datos Generales'!B213</f>
        <v>7.41.15.00  Ingresos Por Participaciones En Entidades Del Grupo Y Filiales</v>
      </c>
      <c r="C40" s="46">
        <f>Índice!$G$51*'Datos Vida'!C213</f>
        <v>0</v>
      </c>
      <c r="D40" s="46">
        <f>Índice!$G$51*'Datos Vida'!D213</f>
        <v>0</v>
      </c>
      <c r="E40" s="46">
        <f>Índice!$G$51*'Datos Vida'!E213</f>
        <v>0</v>
      </c>
      <c r="F40" s="46">
        <f>Índice!$G$51*'Datos Vida'!F213</f>
        <v>0</v>
      </c>
      <c r="G40" s="46">
        <f>Índice!$G$51*'Datos Vida'!G213</f>
        <v>0</v>
      </c>
      <c r="H40" s="46">
        <f>Índice!$G$51*'Datos Vida'!H213</f>
        <v>3068.4976064375164</v>
      </c>
      <c r="I40" s="46">
        <f>Índice!$G$51*'Datos Vida'!I213</f>
        <v>0</v>
      </c>
      <c r="J40" s="46">
        <f>Índice!$G$51*'Datos Vida'!J213</f>
        <v>0</v>
      </c>
      <c r="K40" s="46">
        <f>Índice!$G$51*'Datos Vida'!K213</f>
        <v>0</v>
      </c>
      <c r="L40" s="46">
        <f>Índice!$G$51*'Datos Vida'!L213</f>
        <v>0</v>
      </c>
      <c r="M40" s="46">
        <f>Índice!$G$51*'Datos Vida'!M213</f>
        <v>0</v>
      </c>
      <c r="N40" s="46">
        <f>Índice!$G$51*'Datos Vida'!N213</f>
        <v>3238.3362442635816</v>
      </c>
      <c r="O40" s="46">
        <f>Índice!$G$51*'Datos Vida'!O213</f>
        <v>0</v>
      </c>
      <c r="P40" s="46">
        <f>Índice!$G$51*'Datos Vida'!P213</f>
        <v>0</v>
      </c>
      <c r="Q40" s="46">
        <f>Índice!$G$51*'Datos Vida'!Q213</f>
        <v>0</v>
      </c>
      <c r="R40" s="46">
        <f>Índice!$G$51*'Datos Vida'!R213</f>
        <v>0</v>
      </c>
      <c r="S40" s="46">
        <f>Índice!$G$51*'Datos Vida'!S213</f>
        <v>0</v>
      </c>
      <c r="T40" s="46">
        <f>Índice!$G$51*'Datos Vida'!T213</f>
        <v>0</v>
      </c>
      <c r="U40" s="46">
        <f>Índice!$G$51*'Datos Vida'!U213</f>
        <v>0</v>
      </c>
      <c r="V40" s="46">
        <f>Índice!$G$51*'Datos Vida'!V213</f>
        <v>0</v>
      </c>
      <c r="W40" s="46">
        <f>Índice!$G$51*'Datos Vida'!W213</f>
        <v>0</v>
      </c>
      <c r="X40" s="46">
        <f>Índice!$G$51*'Datos Vida'!X213</f>
        <v>0</v>
      </c>
      <c r="Y40" s="46">
        <f>Índice!$G$51*'Datos Vida'!Y213</f>
        <v>0</v>
      </c>
      <c r="Z40" s="46">
        <f>Índice!$G$51*'Datos Vida'!Z213</f>
        <v>0</v>
      </c>
      <c r="AA40" s="46">
        <f>Índice!$G$51*'Datos Vida'!AA213</f>
        <v>0</v>
      </c>
      <c r="AB40" s="46">
        <f>Índice!$G$51*'Datos Vida'!AB213</f>
        <v>0</v>
      </c>
      <c r="AC40" s="46">
        <f>Índice!$G$51*'Datos Vida'!AC213</f>
        <v>0</v>
      </c>
      <c r="AD40" s="46">
        <f>Índice!$G$51*'Datos Vida'!AD213</f>
        <v>0</v>
      </c>
      <c r="AE40" s="46">
        <f>Índice!$G$51*'Datos Vida'!AE213</f>
        <v>0</v>
      </c>
      <c r="AF40" s="46">
        <f>Índice!$G$51*'Datos Vida'!AF213</f>
        <v>0</v>
      </c>
      <c r="AG40" s="46">
        <f>Índice!$G$51*'Datos Vida'!AG213</f>
        <v>0</v>
      </c>
      <c r="AH40" s="46">
        <f>Índice!$G$51*'Datos Vida'!AH213</f>
        <v>0</v>
      </c>
      <c r="AI40" s="46">
        <f>Índice!$G$51*'Datos Vida'!AI213</f>
        <v>0</v>
      </c>
      <c r="AJ40" s="46">
        <f>Índice!$G$51*'Datos Vida'!AJ213</f>
        <v>0</v>
      </c>
      <c r="AK40" s="46">
        <f>Índice!$G$51*'Datos Vida'!AK213</f>
        <v>0</v>
      </c>
      <c r="AL40" s="46">
        <f>Índice!$G$51*'Datos Vida'!AL213</f>
        <v>0</v>
      </c>
      <c r="AM40" s="46">
        <f>Índice!$G$51*'Datos Vida'!AM213</f>
        <v>0</v>
      </c>
      <c r="AN40" s="46">
        <f>Índice!$G$51*'Datos Vida'!AN213</f>
        <v>0</v>
      </c>
      <c r="AO40" s="46">
        <f>Índice!$G$51*'Datos Vida'!AO213</f>
        <v>0</v>
      </c>
      <c r="AP40" s="46">
        <f>Índice!$G$51*'Datos Vida'!AP213</f>
        <v>0</v>
      </c>
      <c r="AQ40" s="46">
        <f>Índice!$G$51*'Datos Vida'!AQ213</f>
        <v>6306.8338507010976</v>
      </c>
    </row>
    <row r="41" spans="2:43">
      <c r="B41" s="61" t="str">
        <f>'Datos Generales'!B214</f>
        <v>7.41.16.00  Otros Ingresos Relacionados Con Actividades De Inversión</v>
      </c>
      <c r="C41" s="46">
        <f>Índice!$G$51*'Datos Vida'!C214</f>
        <v>0</v>
      </c>
      <c r="D41" s="46">
        <f>Índice!$G$51*'Datos Vida'!D214</f>
        <v>0</v>
      </c>
      <c r="E41" s="46">
        <f>Índice!$G$51*'Datos Vida'!E214</f>
        <v>0</v>
      </c>
      <c r="F41" s="46">
        <f>Índice!$G$51*'Datos Vida'!F214</f>
        <v>0</v>
      </c>
      <c r="G41" s="46">
        <f>Índice!$G$51*'Datos Vida'!G214</f>
        <v>0</v>
      </c>
      <c r="H41" s="46">
        <f>Índice!$G$51*'Datos Vida'!H214</f>
        <v>0</v>
      </c>
      <c r="I41" s="46">
        <f>Índice!$G$51*'Datos Vida'!I214</f>
        <v>0</v>
      </c>
      <c r="J41" s="46">
        <f>Índice!$G$51*'Datos Vida'!J214</f>
        <v>12851.256178361064</v>
      </c>
      <c r="K41" s="46">
        <f>Índice!$G$51*'Datos Vida'!K214</f>
        <v>0</v>
      </c>
      <c r="L41" s="46">
        <f>Índice!$G$51*'Datos Vida'!L214</f>
        <v>0</v>
      </c>
      <c r="M41" s="46">
        <f>Índice!$G$51*'Datos Vida'!M214</f>
        <v>0</v>
      </c>
      <c r="N41" s="46">
        <f>Índice!$G$51*'Datos Vida'!N214</f>
        <v>11089.45100091217</v>
      </c>
      <c r="O41" s="46">
        <f>Índice!$G$51*'Datos Vida'!O214</f>
        <v>8389.1359840476307</v>
      </c>
      <c r="P41" s="46">
        <f>Índice!$G$51*'Datos Vida'!P214</f>
        <v>0</v>
      </c>
      <c r="Q41" s="46">
        <f>Índice!$G$51*'Datos Vida'!Q214</f>
        <v>0</v>
      </c>
      <c r="R41" s="46">
        <f>Índice!$G$51*'Datos Vida'!R214</f>
        <v>216030.46046909582</v>
      </c>
      <c r="S41" s="46">
        <f>Índice!$G$51*'Datos Vida'!S214</f>
        <v>0</v>
      </c>
      <c r="T41" s="46">
        <f>Índice!$G$51*'Datos Vida'!T214</f>
        <v>0</v>
      </c>
      <c r="U41" s="46">
        <f>Índice!$G$51*'Datos Vida'!U214</f>
        <v>0</v>
      </c>
      <c r="V41" s="46">
        <f>Índice!$G$51*'Datos Vida'!V214</f>
        <v>0</v>
      </c>
      <c r="W41" s="46">
        <f>Índice!$G$51*'Datos Vida'!W214</f>
        <v>0</v>
      </c>
      <c r="X41" s="46">
        <f>Índice!$G$51*'Datos Vida'!X214</f>
        <v>0</v>
      </c>
      <c r="Y41" s="46">
        <f>Índice!$G$51*'Datos Vida'!Y214</f>
        <v>0</v>
      </c>
      <c r="Z41" s="46">
        <f>Índice!$G$51*'Datos Vida'!Z214</f>
        <v>0</v>
      </c>
      <c r="AA41" s="46">
        <f>Índice!$G$51*'Datos Vida'!AA214</f>
        <v>-120110.03493116297</v>
      </c>
      <c r="AB41" s="46">
        <f>Índice!$G$51*'Datos Vida'!AB214</f>
        <v>0</v>
      </c>
      <c r="AC41" s="46">
        <f>Índice!$G$51*'Datos Vida'!AC214</f>
        <v>0</v>
      </c>
      <c r="AD41" s="46">
        <f>Índice!$G$51*'Datos Vida'!AD214</f>
        <v>0</v>
      </c>
      <c r="AE41" s="46">
        <f>Índice!$G$51*'Datos Vida'!AE214</f>
        <v>0</v>
      </c>
      <c r="AF41" s="46">
        <f>Índice!$G$51*'Datos Vida'!AF214</f>
        <v>0</v>
      </c>
      <c r="AG41" s="46">
        <f>Índice!$G$51*'Datos Vida'!AG214</f>
        <v>0</v>
      </c>
      <c r="AH41" s="46">
        <f>Índice!$G$51*'Datos Vida'!AH214</f>
        <v>0</v>
      </c>
      <c r="AI41" s="46">
        <f>Índice!$G$51*'Datos Vida'!AI214</f>
        <v>0</v>
      </c>
      <c r="AJ41" s="46">
        <f>Índice!$G$51*'Datos Vida'!AJ214</f>
        <v>0</v>
      </c>
      <c r="AK41" s="46">
        <f>Índice!$G$51*'Datos Vida'!AK214</f>
        <v>0</v>
      </c>
      <c r="AL41" s="46">
        <f>Índice!$G$51*'Datos Vida'!AL214</f>
        <v>0</v>
      </c>
      <c r="AM41" s="46">
        <f>Índice!$G$51*'Datos Vida'!AM214</f>
        <v>0</v>
      </c>
      <c r="AN41" s="46">
        <f>Índice!$G$51*'Datos Vida'!AN214</f>
        <v>0</v>
      </c>
      <c r="AO41" s="46">
        <f>Índice!$G$51*'Datos Vida'!AO214</f>
        <v>0</v>
      </c>
      <c r="AP41" s="46">
        <f>Índice!$G$51*'Datos Vida'!AP214</f>
        <v>0</v>
      </c>
      <c r="AQ41" s="46">
        <f>Índice!$G$51*'Datos Vida'!AQ214</f>
        <v>128250.26870125369</v>
      </c>
    </row>
    <row r="42" spans="2:43">
      <c r="B42" s="60" t="str">
        <f>'Datos Generales'!B215</f>
        <v xml:space="preserve">7.41.00.00  Total Ingresos De Efectivo De Las Actividades De Inversión </v>
      </c>
      <c r="C42" s="43">
        <f>Índice!$G$51*'Datos Vida'!C215</f>
        <v>0</v>
      </c>
      <c r="D42" s="43">
        <f>Índice!$G$51*'Datos Vida'!D215</f>
        <v>7219676.8867424214</v>
      </c>
      <c r="E42" s="43">
        <f>Índice!$G$51*'Datos Vida'!E215</f>
        <v>0</v>
      </c>
      <c r="F42" s="43">
        <f>Índice!$G$51*'Datos Vida'!F215</f>
        <v>17553.881672453172</v>
      </c>
      <c r="G42" s="43">
        <f>Índice!$G$51*'Datos Vida'!G215</f>
        <v>508869.13011504652</v>
      </c>
      <c r="H42" s="43">
        <f>Índice!$G$51*'Datos Vida'!H215</f>
        <v>3305.2463919785605</v>
      </c>
      <c r="I42" s="43">
        <f>Índice!$G$51*'Datos Vida'!I215</f>
        <v>0</v>
      </c>
      <c r="J42" s="43">
        <f>Índice!$G$51*'Datos Vida'!J215</f>
        <v>12851.256178361064</v>
      </c>
      <c r="K42" s="43">
        <f>Índice!$G$51*'Datos Vida'!K215</f>
        <v>3625.875930731645</v>
      </c>
      <c r="L42" s="43">
        <f>Índice!$G$51*'Datos Vida'!L215</f>
        <v>69913.989082243788</v>
      </c>
      <c r="M42" s="43">
        <f>Índice!$G$51*'Datos Vida'!M215</f>
        <v>1584104.3762948925</v>
      </c>
      <c r="N42" s="43">
        <f>Índice!$G$51*'Datos Vida'!N215</f>
        <v>253934.17526392825</v>
      </c>
      <c r="O42" s="43">
        <f>Índice!$G$51*'Datos Vida'!O215</f>
        <v>328283.67958082602</v>
      </c>
      <c r="P42" s="43">
        <f>Índice!$G$51*'Datos Vida'!P215</f>
        <v>90617.243902956412</v>
      </c>
      <c r="Q42" s="43">
        <f>Índice!$G$51*'Datos Vida'!Q215</f>
        <v>173435.43391716928</v>
      </c>
      <c r="R42" s="43">
        <f>Índice!$G$51*'Datos Vida'!R215</f>
        <v>216030.46046909582</v>
      </c>
      <c r="S42" s="43">
        <f>Índice!$G$51*'Datos Vida'!S215</f>
        <v>1247643.6491044469</v>
      </c>
      <c r="T42" s="43">
        <f>Índice!$G$51*'Datos Vida'!T215</f>
        <v>20012.586532410322</v>
      </c>
      <c r="U42" s="43">
        <f>Índice!$G$51*'Datos Vida'!U215</f>
        <v>0</v>
      </c>
      <c r="V42" s="43">
        <f>Índice!$G$51*'Datos Vida'!V215</f>
        <v>0</v>
      </c>
      <c r="W42" s="43">
        <f>Índice!$G$51*'Datos Vida'!W215</f>
        <v>0</v>
      </c>
      <c r="X42" s="43">
        <f>Índice!$G$51*'Datos Vida'!X215</f>
        <v>415209.50742817542</v>
      </c>
      <c r="Y42" s="43">
        <f>Índice!$G$51*'Datos Vida'!Y215</f>
        <v>2109.7025901386637</v>
      </c>
      <c r="Z42" s="43">
        <f>Índice!$G$51*'Datos Vida'!Z215</f>
        <v>141961.1921143253</v>
      </c>
      <c r="AA42" s="43">
        <f>Índice!$G$51*'Datos Vida'!AA215</f>
        <v>-6321061.0517532751</v>
      </c>
      <c r="AB42" s="43">
        <f>Índice!$G$51*'Datos Vida'!AB215</f>
        <v>454268.54922536254</v>
      </c>
      <c r="AC42" s="43">
        <f>Índice!$G$51*'Datos Vida'!AC215</f>
        <v>47299.905954561204</v>
      </c>
      <c r="AD42" s="43">
        <f>Índice!$G$51*'Datos Vida'!AD215</f>
        <v>0</v>
      </c>
      <c r="AE42" s="43">
        <f>Índice!$G$51*'Datos Vida'!AE215</f>
        <v>15403.962282829281</v>
      </c>
      <c r="AF42" s="43">
        <f>Índice!$G$51*'Datos Vida'!AF215</f>
        <v>0</v>
      </c>
      <c r="AG42" s="43">
        <f>Índice!$G$51*'Datos Vida'!AG215</f>
        <v>0</v>
      </c>
      <c r="AH42" s="43">
        <f>Índice!$G$51*'Datos Vida'!AH215</f>
        <v>0</v>
      </c>
      <c r="AI42" s="43">
        <f>Índice!$G$51*'Datos Vida'!AI215</f>
        <v>0</v>
      </c>
      <c r="AJ42" s="43">
        <f>Índice!$G$51*'Datos Vida'!AJ215</f>
        <v>0</v>
      </c>
      <c r="AK42" s="43">
        <f>Índice!$G$51*'Datos Vida'!AK215</f>
        <v>0</v>
      </c>
      <c r="AL42" s="43">
        <f>Índice!$G$51*'Datos Vida'!AL215</f>
        <v>0</v>
      </c>
      <c r="AM42" s="43">
        <f>Índice!$G$51*'Datos Vida'!AM215</f>
        <v>0</v>
      </c>
      <c r="AN42" s="43">
        <f>Índice!$G$51*'Datos Vida'!AN215</f>
        <v>0</v>
      </c>
      <c r="AO42" s="43">
        <f>Índice!$G$51*'Datos Vida'!AO215</f>
        <v>0</v>
      </c>
      <c r="AP42" s="43">
        <f>Índice!$G$51*'Datos Vida'!AP215</f>
        <v>0</v>
      </c>
      <c r="AQ42" s="43">
        <f>Índice!$G$51*'Datos Vida'!AQ215</f>
        <v>6505049.6390210781</v>
      </c>
    </row>
    <row r="43" spans="2:43">
      <c r="B43" s="61" t="str">
        <f>'Datos Generales'!B216</f>
        <v>7.42.11.00  Egresos Por Propiedades, Muebles Y Equipos</v>
      </c>
      <c r="C43" s="46">
        <f>Índice!$G$51*'Datos Vida'!C216</f>
        <v>0</v>
      </c>
      <c r="D43" s="46">
        <f>Índice!$G$51*'Datos Vida'!D216</f>
        <v>1032.7320553524582</v>
      </c>
      <c r="E43" s="46">
        <f>Índice!$G$51*'Datos Vida'!E216</f>
        <v>0</v>
      </c>
      <c r="F43" s="46">
        <f>Índice!$G$51*'Datos Vida'!F216</f>
        <v>409.54844047206564</v>
      </c>
      <c r="G43" s="46">
        <f>Índice!$G$51*'Datos Vida'!G216</f>
        <v>4679.20252296335</v>
      </c>
      <c r="H43" s="46">
        <f>Índice!$G$51*'Datos Vida'!H216</f>
        <v>903.64054843340091</v>
      </c>
      <c r="I43" s="46">
        <f>Índice!$G$51*'Datos Vida'!I216</f>
        <v>141.28912962007055</v>
      </c>
      <c r="J43" s="46">
        <f>Índice!$G$51*'Datos Vida'!J216</f>
        <v>25199.890751727111</v>
      </c>
      <c r="K43" s="46">
        <f>Índice!$G$51*'Datos Vida'!K216</f>
        <v>0</v>
      </c>
      <c r="L43" s="46">
        <f>Índice!$G$51*'Datos Vida'!L216</f>
        <v>44.680422285233448</v>
      </c>
      <c r="M43" s="46">
        <f>Índice!$G$51*'Datos Vida'!M216</f>
        <v>17692.165590683137</v>
      </c>
      <c r="N43" s="46">
        <f>Índice!$G$51*'Datos Vida'!N216</f>
        <v>0</v>
      </c>
      <c r="O43" s="46">
        <f>Índice!$G$51*'Datos Vida'!O216</f>
        <v>0</v>
      </c>
      <c r="P43" s="46">
        <f>Índice!$G$51*'Datos Vida'!P216</f>
        <v>0</v>
      </c>
      <c r="Q43" s="46">
        <f>Índice!$G$51*'Datos Vida'!Q216</f>
        <v>0</v>
      </c>
      <c r="R43" s="46">
        <f>Índice!$G$51*'Datos Vida'!R216</f>
        <v>0</v>
      </c>
      <c r="S43" s="46">
        <f>Índice!$G$51*'Datos Vida'!S216</f>
        <v>0</v>
      </c>
      <c r="T43" s="46">
        <f>Índice!$G$51*'Datos Vida'!T216</f>
        <v>432.0433316127025</v>
      </c>
      <c r="U43" s="46">
        <f>Índice!$G$51*'Datos Vida'!U216</f>
        <v>1073.7443519703579</v>
      </c>
      <c r="V43" s="46">
        <f>Índice!$G$51*'Datos Vida'!V216</f>
        <v>0</v>
      </c>
      <c r="W43" s="46">
        <f>Índice!$G$51*'Datos Vida'!W216</f>
        <v>0</v>
      </c>
      <c r="X43" s="46">
        <f>Índice!$G$51*'Datos Vida'!X216</f>
        <v>8647.6283578817856</v>
      </c>
      <c r="Y43" s="46">
        <f>Índice!$G$51*'Datos Vida'!Y216</f>
        <v>22518.358306050726</v>
      </c>
      <c r="Z43" s="46">
        <f>Índice!$G$51*'Datos Vida'!Z216</f>
        <v>0</v>
      </c>
      <c r="AA43" s="46">
        <f>Índice!$G$51*'Datos Vida'!AA216</f>
        <v>228771.80546029229</v>
      </c>
      <c r="AB43" s="46">
        <f>Índice!$G$51*'Datos Vida'!AB216</f>
        <v>714.31223085680335</v>
      </c>
      <c r="AC43" s="46">
        <f>Índice!$G$51*'Datos Vida'!AC216</f>
        <v>0</v>
      </c>
      <c r="AD43" s="46">
        <f>Índice!$G$51*'Datos Vida'!AD216</f>
        <v>0</v>
      </c>
      <c r="AE43" s="46">
        <f>Índice!$G$51*'Datos Vida'!AE216</f>
        <v>409114.27581476583</v>
      </c>
      <c r="AF43" s="46">
        <f>Índice!$G$51*'Datos Vida'!AF216</f>
        <v>0</v>
      </c>
      <c r="AG43" s="46">
        <f>Índice!$G$51*'Datos Vida'!AG216</f>
        <v>0</v>
      </c>
      <c r="AH43" s="46">
        <f>Índice!$G$51*'Datos Vida'!AH216</f>
        <v>0</v>
      </c>
      <c r="AI43" s="46">
        <f>Índice!$G$51*'Datos Vida'!AI216</f>
        <v>0</v>
      </c>
      <c r="AJ43" s="46">
        <f>Índice!$G$51*'Datos Vida'!AJ216</f>
        <v>0</v>
      </c>
      <c r="AK43" s="46">
        <f>Índice!$G$51*'Datos Vida'!AK216</f>
        <v>0</v>
      </c>
      <c r="AL43" s="46">
        <f>Índice!$G$51*'Datos Vida'!AL216</f>
        <v>0</v>
      </c>
      <c r="AM43" s="46">
        <f>Índice!$G$51*'Datos Vida'!AM216</f>
        <v>0</v>
      </c>
      <c r="AN43" s="46">
        <f>Índice!$G$51*'Datos Vida'!AN216</f>
        <v>0</v>
      </c>
      <c r="AO43" s="46">
        <f>Índice!$G$51*'Datos Vida'!AO216</f>
        <v>0</v>
      </c>
      <c r="AP43" s="46">
        <f>Índice!$G$51*'Datos Vida'!AP216</f>
        <v>0</v>
      </c>
      <c r="AQ43" s="46">
        <f>Índice!$G$51*'Datos Vida'!AQ216</f>
        <v>721375.31731496728</v>
      </c>
    </row>
    <row r="44" spans="2:43">
      <c r="B44" s="61" t="str">
        <f>'Datos Generales'!B217</f>
        <v>7.42.12.00  Egresos Por Propiedades De Inversión</v>
      </c>
      <c r="C44" s="46">
        <f>Índice!$G$51*'Datos Vida'!C217</f>
        <v>0</v>
      </c>
      <c r="D44" s="46">
        <f>Índice!$G$51*'Datos Vida'!D217</f>
        <v>0</v>
      </c>
      <c r="E44" s="46">
        <f>Índice!$G$51*'Datos Vida'!E217</f>
        <v>0</v>
      </c>
      <c r="F44" s="46">
        <f>Índice!$G$51*'Datos Vida'!F217</f>
        <v>0</v>
      </c>
      <c r="G44" s="46">
        <f>Índice!$G$51*'Datos Vida'!G217</f>
        <v>0</v>
      </c>
      <c r="H44" s="46">
        <f>Índice!$G$51*'Datos Vida'!H217</f>
        <v>0</v>
      </c>
      <c r="I44" s="46">
        <f>Índice!$G$51*'Datos Vida'!I217</f>
        <v>0</v>
      </c>
      <c r="J44" s="46">
        <f>Índice!$G$51*'Datos Vida'!J217</f>
        <v>23540.925675819006</v>
      </c>
      <c r="K44" s="46">
        <f>Índice!$G$51*'Datos Vida'!K217</f>
        <v>0</v>
      </c>
      <c r="L44" s="46">
        <f>Índice!$G$51*'Datos Vida'!L217</f>
        <v>135820.04263864629</v>
      </c>
      <c r="M44" s="46">
        <f>Índice!$G$51*'Datos Vida'!M217</f>
        <v>1040961.2080242679</v>
      </c>
      <c r="N44" s="46">
        <f>Índice!$G$51*'Datos Vida'!N217</f>
        <v>238420.47857107501</v>
      </c>
      <c r="O44" s="46">
        <f>Índice!$G$51*'Datos Vida'!O217</f>
        <v>1120173.8956732026</v>
      </c>
      <c r="P44" s="46">
        <f>Índice!$G$51*'Datos Vida'!P217</f>
        <v>186319.57064368093</v>
      </c>
      <c r="Q44" s="46">
        <f>Índice!$G$51*'Datos Vida'!Q217</f>
        <v>4952.6325651777315</v>
      </c>
      <c r="R44" s="46">
        <f>Índice!$G$51*'Datos Vida'!R217</f>
        <v>0</v>
      </c>
      <c r="S44" s="46">
        <f>Índice!$G$51*'Datos Vida'!S217</f>
        <v>0</v>
      </c>
      <c r="T44" s="46">
        <f>Índice!$G$51*'Datos Vida'!T217</f>
        <v>0</v>
      </c>
      <c r="U44" s="46">
        <f>Índice!$G$51*'Datos Vida'!U217</f>
        <v>0</v>
      </c>
      <c r="V44" s="46">
        <f>Índice!$G$51*'Datos Vida'!V217</f>
        <v>0</v>
      </c>
      <c r="W44" s="46">
        <f>Índice!$G$51*'Datos Vida'!W217</f>
        <v>0</v>
      </c>
      <c r="X44" s="46">
        <f>Índice!$G$51*'Datos Vida'!X217</f>
        <v>282350.57028305554</v>
      </c>
      <c r="Y44" s="46">
        <f>Índice!$G$51*'Datos Vida'!Y217</f>
        <v>0</v>
      </c>
      <c r="Z44" s="46">
        <f>Índice!$G$51*'Datos Vida'!Z217</f>
        <v>108406.15078382984</v>
      </c>
      <c r="AA44" s="46">
        <f>Índice!$G$51*'Datos Vida'!AA217</f>
        <v>217371.84541192607</v>
      </c>
      <c r="AB44" s="46">
        <f>Índice!$G$51*'Datos Vida'!AB217</f>
        <v>6206.1150748474411</v>
      </c>
      <c r="AC44" s="46">
        <f>Índice!$G$51*'Datos Vida'!AC217</f>
        <v>0</v>
      </c>
      <c r="AD44" s="46">
        <f>Índice!$G$51*'Datos Vida'!AD217</f>
        <v>0</v>
      </c>
      <c r="AE44" s="46">
        <f>Índice!$G$51*'Datos Vida'!AE217</f>
        <v>77792.327518543912</v>
      </c>
      <c r="AF44" s="46">
        <f>Índice!$G$51*'Datos Vida'!AF217</f>
        <v>0</v>
      </c>
      <c r="AG44" s="46">
        <f>Índice!$G$51*'Datos Vida'!AG217</f>
        <v>0</v>
      </c>
      <c r="AH44" s="46">
        <f>Índice!$G$51*'Datos Vida'!AH217</f>
        <v>0</v>
      </c>
      <c r="AI44" s="46">
        <f>Índice!$G$51*'Datos Vida'!AI217</f>
        <v>0</v>
      </c>
      <c r="AJ44" s="46">
        <f>Índice!$G$51*'Datos Vida'!AJ217</f>
        <v>0</v>
      </c>
      <c r="AK44" s="46">
        <f>Índice!$G$51*'Datos Vida'!AK217</f>
        <v>0</v>
      </c>
      <c r="AL44" s="46">
        <f>Índice!$G$51*'Datos Vida'!AL217</f>
        <v>0</v>
      </c>
      <c r="AM44" s="46">
        <f>Índice!$G$51*'Datos Vida'!AM217</f>
        <v>0</v>
      </c>
      <c r="AN44" s="46">
        <f>Índice!$G$51*'Datos Vida'!AN217</f>
        <v>0</v>
      </c>
      <c r="AO44" s="46">
        <f>Índice!$G$51*'Datos Vida'!AO217</f>
        <v>0</v>
      </c>
      <c r="AP44" s="46">
        <f>Índice!$G$51*'Datos Vida'!AP217</f>
        <v>0</v>
      </c>
      <c r="AQ44" s="46">
        <f>Índice!$G$51*'Datos Vida'!AQ217</f>
        <v>3442315.7628640723</v>
      </c>
    </row>
    <row r="45" spans="2:43">
      <c r="B45" s="61" t="str">
        <f>'Datos Generales'!B218</f>
        <v>7.42.13.00  Egresos Por Activos Intangibles</v>
      </c>
      <c r="C45" s="46">
        <f>Índice!$G$51*'Datos Vida'!C218</f>
        <v>0</v>
      </c>
      <c r="D45" s="46">
        <f>Índice!$G$51*'Datos Vida'!D218</f>
        <v>466.64745688405537</v>
      </c>
      <c r="E45" s="46">
        <f>Índice!$G$51*'Datos Vida'!E218</f>
        <v>0</v>
      </c>
      <c r="F45" s="46">
        <f>Índice!$G$51*'Datos Vida'!F218</f>
        <v>0</v>
      </c>
      <c r="G45" s="46">
        <f>Índice!$G$51*'Datos Vida'!G218</f>
        <v>0</v>
      </c>
      <c r="H45" s="46">
        <f>Índice!$G$51*'Datos Vida'!H218</f>
        <v>0</v>
      </c>
      <c r="I45" s="46">
        <f>Índice!$G$51*'Datos Vida'!I218</f>
        <v>112.38606713288691</v>
      </c>
      <c r="J45" s="46">
        <f>Índice!$G$51*'Datos Vida'!J218</f>
        <v>0</v>
      </c>
      <c r="K45" s="46">
        <f>Índice!$G$51*'Datos Vida'!K218</f>
        <v>0</v>
      </c>
      <c r="L45" s="46">
        <f>Índice!$G$51*'Datos Vida'!L218</f>
        <v>0</v>
      </c>
      <c r="M45" s="46">
        <f>Índice!$G$51*'Datos Vida'!M218</f>
        <v>0</v>
      </c>
      <c r="N45" s="46">
        <f>Índice!$G$51*'Datos Vida'!N218</f>
        <v>0</v>
      </c>
      <c r="O45" s="46">
        <f>Índice!$G$51*'Datos Vida'!O218</f>
        <v>0</v>
      </c>
      <c r="P45" s="46">
        <f>Índice!$G$51*'Datos Vida'!P218</f>
        <v>0</v>
      </c>
      <c r="Q45" s="46">
        <f>Índice!$G$51*'Datos Vida'!Q218</f>
        <v>0</v>
      </c>
      <c r="R45" s="46">
        <f>Índice!$G$51*'Datos Vida'!R218</f>
        <v>0</v>
      </c>
      <c r="S45" s="46">
        <f>Índice!$G$51*'Datos Vida'!S218</f>
        <v>0</v>
      </c>
      <c r="T45" s="46">
        <f>Índice!$G$51*'Datos Vida'!T218</f>
        <v>0</v>
      </c>
      <c r="U45" s="46">
        <f>Índice!$G$51*'Datos Vida'!U218</f>
        <v>792.62450414012062</v>
      </c>
      <c r="V45" s="46">
        <f>Índice!$G$51*'Datos Vida'!V218</f>
        <v>0</v>
      </c>
      <c r="W45" s="46">
        <f>Índice!$G$51*'Datos Vida'!W218</f>
        <v>0</v>
      </c>
      <c r="X45" s="46">
        <f>Índice!$G$51*'Datos Vida'!X218</f>
        <v>0</v>
      </c>
      <c r="Y45" s="46">
        <f>Índice!$G$51*'Datos Vida'!Y218</f>
        <v>4126.9949300316075</v>
      </c>
      <c r="Z45" s="46">
        <f>Índice!$G$51*'Datos Vida'!Z218</f>
        <v>0</v>
      </c>
      <c r="AA45" s="46">
        <f>Índice!$G$51*'Datos Vida'!AA218</f>
        <v>0</v>
      </c>
      <c r="AB45" s="46">
        <f>Índice!$G$51*'Datos Vida'!AB218</f>
        <v>4119.3935129860483</v>
      </c>
      <c r="AC45" s="46">
        <f>Índice!$G$51*'Datos Vida'!AC218</f>
        <v>0</v>
      </c>
      <c r="AD45" s="46">
        <f>Índice!$G$51*'Datos Vida'!AD218</f>
        <v>0</v>
      </c>
      <c r="AE45" s="46">
        <f>Índice!$G$51*'Datos Vida'!AE218</f>
        <v>6182.0733837266034</v>
      </c>
      <c r="AF45" s="46">
        <f>Índice!$G$51*'Datos Vida'!AF218</f>
        <v>0</v>
      </c>
      <c r="AG45" s="46">
        <f>Índice!$G$51*'Datos Vida'!AG218</f>
        <v>0</v>
      </c>
      <c r="AH45" s="46">
        <f>Índice!$G$51*'Datos Vida'!AH218</f>
        <v>0</v>
      </c>
      <c r="AI45" s="46">
        <f>Índice!$G$51*'Datos Vida'!AI218</f>
        <v>0</v>
      </c>
      <c r="AJ45" s="46">
        <f>Índice!$G$51*'Datos Vida'!AJ218</f>
        <v>0</v>
      </c>
      <c r="AK45" s="46">
        <f>Índice!$G$51*'Datos Vida'!AK218</f>
        <v>0</v>
      </c>
      <c r="AL45" s="46">
        <f>Índice!$G$51*'Datos Vida'!AL218</f>
        <v>0</v>
      </c>
      <c r="AM45" s="46">
        <f>Índice!$G$51*'Datos Vida'!AM218</f>
        <v>0</v>
      </c>
      <c r="AN45" s="46">
        <f>Índice!$G$51*'Datos Vida'!AN218</f>
        <v>0</v>
      </c>
      <c r="AO45" s="46">
        <f>Índice!$G$51*'Datos Vida'!AO218</f>
        <v>0</v>
      </c>
      <c r="AP45" s="46">
        <f>Índice!$G$51*'Datos Vida'!AP218</f>
        <v>0</v>
      </c>
      <c r="AQ45" s="46">
        <f>Índice!$G$51*'Datos Vida'!AQ218</f>
        <v>15800.119854901322</v>
      </c>
    </row>
    <row r="46" spans="2:43">
      <c r="B46" s="61" t="str">
        <f>'Datos Generales'!B219</f>
        <v>7.42.14.00  Egresos Por Activos Mantenidos Para La Venta</v>
      </c>
      <c r="C46" s="46">
        <f>Índice!$G$51*'Datos Vida'!C219</f>
        <v>0</v>
      </c>
      <c r="D46" s="46">
        <f>Índice!$G$51*'Datos Vida'!D219</f>
        <v>6149140.4211538592</v>
      </c>
      <c r="E46" s="46">
        <f>Índice!$G$51*'Datos Vida'!E219</f>
        <v>0</v>
      </c>
      <c r="F46" s="46">
        <f>Índice!$G$51*'Datos Vida'!F219</f>
        <v>0</v>
      </c>
      <c r="G46" s="46">
        <f>Índice!$G$51*'Datos Vida'!G219</f>
        <v>0</v>
      </c>
      <c r="H46" s="46">
        <f>Índice!$G$51*'Datos Vida'!H219</f>
        <v>0</v>
      </c>
      <c r="I46" s="46">
        <f>Índice!$G$51*'Datos Vida'!I219</f>
        <v>0</v>
      </c>
      <c r="J46" s="46">
        <f>Índice!$G$51*'Datos Vida'!J219</f>
        <v>0</v>
      </c>
      <c r="K46" s="46">
        <f>Índice!$G$51*'Datos Vida'!K219</f>
        <v>0</v>
      </c>
      <c r="L46" s="46">
        <f>Índice!$G$51*'Datos Vida'!L219</f>
        <v>0</v>
      </c>
      <c r="M46" s="46">
        <f>Índice!$G$51*'Datos Vida'!M219</f>
        <v>0</v>
      </c>
      <c r="N46" s="46">
        <f>Índice!$G$51*'Datos Vida'!N219</f>
        <v>0</v>
      </c>
      <c r="O46" s="46">
        <f>Índice!$G$51*'Datos Vida'!O219</f>
        <v>0</v>
      </c>
      <c r="P46" s="46">
        <f>Índice!$G$51*'Datos Vida'!P219</f>
        <v>3283.7679693963414</v>
      </c>
      <c r="Q46" s="46">
        <f>Índice!$G$51*'Datos Vida'!Q219</f>
        <v>0</v>
      </c>
      <c r="R46" s="46">
        <f>Índice!$G$51*'Datos Vida'!R219</f>
        <v>0</v>
      </c>
      <c r="S46" s="46">
        <f>Índice!$G$51*'Datos Vida'!S219</f>
        <v>1360166.1439955875</v>
      </c>
      <c r="T46" s="46">
        <f>Índice!$G$51*'Datos Vida'!T219</f>
        <v>0</v>
      </c>
      <c r="U46" s="46">
        <f>Índice!$G$51*'Datos Vida'!U219</f>
        <v>0</v>
      </c>
      <c r="V46" s="46">
        <f>Índice!$G$51*'Datos Vida'!V219</f>
        <v>0</v>
      </c>
      <c r="W46" s="46">
        <f>Índice!$G$51*'Datos Vida'!W219</f>
        <v>0</v>
      </c>
      <c r="X46" s="46">
        <f>Índice!$G$51*'Datos Vida'!X219</f>
        <v>0</v>
      </c>
      <c r="Y46" s="46">
        <f>Índice!$G$51*'Datos Vida'!Y219</f>
        <v>0</v>
      </c>
      <c r="Z46" s="46">
        <f>Índice!$G$51*'Datos Vida'!Z219</f>
        <v>0</v>
      </c>
      <c r="AA46" s="46">
        <f>Índice!$G$51*'Datos Vida'!AA219</f>
        <v>0</v>
      </c>
      <c r="AB46" s="46">
        <f>Índice!$G$51*'Datos Vida'!AB219</f>
        <v>0</v>
      </c>
      <c r="AC46" s="46">
        <f>Índice!$G$51*'Datos Vida'!AC219</f>
        <v>0</v>
      </c>
      <c r="AD46" s="46">
        <f>Índice!$G$51*'Datos Vida'!AD219</f>
        <v>0</v>
      </c>
      <c r="AE46" s="46">
        <f>Índice!$G$51*'Datos Vida'!AE219</f>
        <v>0</v>
      </c>
      <c r="AF46" s="46">
        <f>Índice!$G$51*'Datos Vida'!AF219</f>
        <v>0</v>
      </c>
      <c r="AG46" s="46">
        <f>Índice!$G$51*'Datos Vida'!AG219</f>
        <v>0</v>
      </c>
      <c r="AH46" s="46">
        <f>Índice!$G$51*'Datos Vida'!AH219</f>
        <v>0</v>
      </c>
      <c r="AI46" s="46">
        <f>Índice!$G$51*'Datos Vida'!AI219</f>
        <v>0</v>
      </c>
      <c r="AJ46" s="46">
        <f>Índice!$G$51*'Datos Vida'!AJ219</f>
        <v>0</v>
      </c>
      <c r="AK46" s="46">
        <f>Índice!$G$51*'Datos Vida'!AK219</f>
        <v>0</v>
      </c>
      <c r="AL46" s="46">
        <f>Índice!$G$51*'Datos Vida'!AL219</f>
        <v>0</v>
      </c>
      <c r="AM46" s="46">
        <f>Índice!$G$51*'Datos Vida'!AM219</f>
        <v>0</v>
      </c>
      <c r="AN46" s="46">
        <f>Índice!$G$51*'Datos Vida'!AN219</f>
        <v>0</v>
      </c>
      <c r="AO46" s="46">
        <f>Índice!$G$51*'Datos Vida'!AO219</f>
        <v>0</v>
      </c>
      <c r="AP46" s="46">
        <f>Índice!$G$51*'Datos Vida'!AP219</f>
        <v>0</v>
      </c>
      <c r="AQ46" s="46">
        <f>Índice!$G$51*'Datos Vida'!AQ219</f>
        <v>7512590.3331188429</v>
      </c>
    </row>
    <row r="47" spans="2:43">
      <c r="B47" s="61" t="str">
        <f>'Datos Generales'!B220</f>
        <v>7.42.15.00  Egresos Por Participaciones En Entidades Del Grupo Y Filiales</v>
      </c>
      <c r="C47" s="46">
        <f>Índice!$G$51*'Datos Vida'!C220</f>
        <v>0</v>
      </c>
      <c r="D47" s="46">
        <f>Índice!$G$51*'Datos Vida'!D220</f>
        <v>0</v>
      </c>
      <c r="E47" s="46">
        <f>Índice!$G$51*'Datos Vida'!E220</f>
        <v>0</v>
      </c>
      <c r="F47" s="46">
        <f>Índice!$G$51*'Datos Vida'!F220</f>
        <v>0</v>
      </c>
      <c r="G47" s="46">
        <f>Índice!$G$51*'Datos Vida'!G220</f>
        <v>0</v>
      </c>
      <c r="H47" s="46">
        <f>Índice!$G$51*'Datos Vida'!H220</f>
        <v>0</v>
      </c>
      <c r="I47" s="46">
        <f>Índice!$G$51*'Datos Vida'!I220</f>
        <v>0</v>
      </c>
      <c r="J47" s="46">
        <f>Índice!$G$51*'Datos Vida'!J220</f>
        <v>0</v>
      </c>
      <c r="K47" s="46">
        <f>Índice!$G$51*'Datos Vida'!K220</f>
        <v>32261.828158477168</v>
      </c>
      <c r="L47" s="46">
        <f>Índice!$G$51*'Datos Vida'!L220</f>
        <v>0</v>
      </c>
      <c r="M47" s="46">
        <f>Índice!$G$51*'Datos Vida'!M220</f>
        <v>0</v>
      </c>
      <c r="N47" s="46">
        <f>Índice!$G$51*'Datos Vida'!N220</f>
        <v>3230.0719129407935</v>
      </c>
      <c r="O47" s="46">
        <f>Índice!$G$51*'Datos Vida'!O220</f>
        <v>0</v>
      </c>
      <c r="P47" s="46">
        <f>Índice!$G$51*'Datos Vida'!P220</f>
        <v>0</v>
      </c>
      <c r="Q47" s="46">
        <f>Índice!$G$51*'Datos Vida'!Q220</f>
        <v>0</v>
      </c>
      <c r="R47" s="46">
        <f>Índice!$G$51*'Datos Vida'!R220</f>
        <v>0</v>
      </c>
      <c r="S47" s="46">
        <f>Índice!$G$51*'Datos Vida'!S220</f>
        <v>0</v>
      </c>
      <c r="T47" s="46">
        <f>Índice!$G$51*'Datos Vida'!T220</f>
        <v>0</v>
      </c>
      <c r="U47" s="46">
        <f>Índice!$G$51*'Datos Vida'!U220</f>
        <v>0</v>
      </c>
      <c r="V47" s="46">
        <f>Índice!$G$51*'Datos Vida'!V220</f>
        <v>0</v>
      </c>
      <c r="W47" s="46">
        <f>Índice!$G$51*'Datos Vida'!W220</f>
        <v>0</v>
      </c>
      <c r="X47" s="46">
        <f>Índice!$G$51*'Datos Vida'!X220</f>
        <v>0</v>
      </c>
      <c r="Y47" s="46">
        <f>Índice!$G$51*'Datos Vida'!Y220</f>
        <v>0</v>
      </c>
      <c r="Z47" s="46">
        <f>Índice!$G$51*'Datos Vida'!Z220</f>
        <v>0</v>
      </c>
      <c r="AA47" s="46">
        <f>Índice!$G$51*'Datos Vida'!AA220</f>
        <v>0</v>
      </c>
      <c r="AB47" s="46">
        <f>Índice!$G$51*'Datos Vida'!AB220</f>
        <v>22097.142574299432</v>
      </c>
      <c r="AC47" s="46">
        <f>Índice!$G$51*'Datos Vida'!AC220</f>
        <v>0</v>
      </c>
      <c r="AD47" s="46">
        <f>Índice!$G$51*'Datos Vida'!AD220</f>
        <v>0</v>
      </c>
      <c r="AE47" s="46">
        <f>Índice!$G$51*'Datos Vida'!AE220</f>
        <v>0</v>
      </c>
      <c r="AF47" s="46">
        <f>Índice!$G$51*'Datos Vida'!AF220</f>
        <v>0</v>
      </c>
      <c r="AG47" s="46">
        <f>Índice!$G$51*'Datos Vida'!AG220</f>
        <v>0</v>
      </c>
      <c r="AH47" s="46">
        <f>Índice!$G$51*'Datos Vida'!AH220</f>
        <v>0</v>
      </c>
      <c r="AI47" s="46">
        <f>Índice!$G$51*'Datos Vida'!AI220</f>
        <v>0</v>
      </c>
      <c r="AJ47" s="46">
        <f>Índice!$G$51*'Datos Vida'!AJ220</f>
        <v>0</v>
      </c>
      <c r="AK47" s="46">
        <f>Índice!$G$51*'Datos Vida'!AK220</f>
        <v>0</v>
      </c>
      <c r="AL47" s="46">
        <f>Índice!$G$51*'Datos Vida'!AL220</f>
        <v>0</v>
      </c>
      <c r="AM47" s="46">
        <f>Índice!$G$51*'Datos Vida'!AM220</f>
        <v>0</v>
      </c>
      <c r="AN47" s="46">
        <f>Índice!$G$51*'Datos Vida'!AN220</f>
        <v>0</v>
      </c>
      <c r="AO47" s="46">
        <f>Índice!$G$51*'Datos Vida'!AO220</f>
        <v>0</v>
      </c>
      <c r="AP47" s="46">
        <f>Índice!$G$51*'Datos Vida'!AP220</f>
        <v>0</v>
      </c>
      <c r="AQ47" s="46">
        <f>Índice!$G$51*'Datos Vida'!AQ220</f>
        <v>57589.042645717396</v>
      </c>
    </row>
    <row r="48" spans="2:43">
      <c r="B48" s="61" t="str">
        <f>'Datos Generales'!B221</f>
        <v>7.42.16.00  Otros Egresos Relacionados Con Actividades De Inversión</v>
      </c>
      <c r="C48" s="46">
        <f>Índice!$G$51*'Datos Vida'!C221</f>
        <v>124731.25455201136</v>
      </c>
      <c r="D48" s="46">
        <f>Índice!$G$51*'Datos Vida'!D221</f>
        <v>0</v>
      </c>
      <c r="E48" s="46">
        <f>Índice!$G$51*'Datos Vida'!E221</f>
        <v>0</v>
      </c>
      <c r="F48" s="46">
        <f>Índice!$G$51*'Datos Vida'!F221</f>
        <v>0</v>
      </c>
      <c r="G48" s="46">
        <f>Índice!$G$51*'Datos Vida'!G221</f>
        <v>7.9107770415991965</v>
      </c>
      <c r="H48" s="46">
        <f>Índice!$G$51*'Datos Vida'!H221</f>
        <v>0</v>
      </c>
      <c r="I48" s="46">
        <f>Índice!$G$51*'Datos Vida'!I221</f>
        <v>0</v>
      </c>
      <c r="J48" s="46">
        <f>Índice!$G$51*'Datos Vida'!J221</f>
        <v>328.49612150953533</v>
      </c>
      <c r="K48" s="46">
        <f>Índice!$G$51*'Datos Vida'!K221</f>
        <v>0</v>
      </c>
      <c r="L48" s="46">
        <f>Índice!$G$51*'Datos Vida'!L221</f>
        <v>0</v>
      </c>
      <c r="M48" s="46">
        <f>Índice!$G$51*'Datos Vida'!M221</f>
        <v>0</v>
      </c>
      <c r="N48" s="46">
        <f>Índice!$G$51*'Datos Vida'!N221</f>
        <v>2154.0294581427083</v>
      </c>
      <c r="O48" s="46">
        <f>Índice!$G$51*'Datos Vida'!O221</f>
        <v>1766.6665488152396</v>
      </c>
      <c r="P48" s="46">
        <f>Índice!$G$51*'Datos Vida'!P221</f>
        <v>0</v>
      </c>
      <c r="Q48" s="46">
        <f>Índice!$G$51*'Datos Vida'!Q221</f>
        <v>0</v>
      </c>
      <c r="R48" s="46">
        <f>Índice!$G$51*'Datos Vida'!R221</f>
        <v>0</v>
      </c>
      <c r="S48" s="46">
        <f>Índice!$G$51*'Datos Vida'!S221</f>
        <v>0</v>
      </c>
      <c r="T48" s="46">
        <f>Índice!$G$51*'Datos Vida'!T221</f>
        <v>0</v>
      </c>
      <c r="U48" s="46">
        <f>Índice!$G$51*'Datos Vida'!U221</f>
        <v>0</v>
      </c>
      <c r="V48" s="46">
        <f>Índice!$G$51*'Datos Vida'!V221</f>
        <v>0</v>
      </c>
      <c r="W48" s="46">
        <f>Índice!$G$51*'Datos Vida'!W221</f>
        <v>0</v>
      </c>
      <c r="X48" s="46">
        <f>Índice!$G$51*'Datos Vida'!X221</f>
        <v>0</v>
      </c>
      <c r="Y48" s="46">
        <f>Índice!$G$51*'Datos Vida'!Y221</f>
        <v>0</v>
      </c>
      <c r="Z48" s="46">
        <f>Índice!$G$51*'Datos Vida'!Z221</f>
        <v>923.26281103937879</v>
      </c>
      <c r="AA48" s="46">
        <f>Índice!$G$51*'Datos Vida'!AA221</f>
        <v>-1366464.6693206807</v>
      </c>
      <c r="AB48" s="46">
        <f>Índice!$G$51*'Datos Vida'!AB221</f>
        <v>0</v>
      </c>
      <c r="AC48" s="46">
        <f>Índice!$G$51*'Datos Vida'!AC221</f>
        <v>0</v>
      </c>
      <c r="AD48" s="46">
        <f>Índice!$G$51*'Datos Vida'!AD221</f>
        <v>0</v>
      </c>
      <c r="AE48" s="46">
        <f>Índice!$G$51*'Datos Vida'!AE221</f>
        <v>0</v>
      </c>
      <c r="AF48" s="46">
        <f>Índice!$G$51*'Datos Vida'!AF221</f>
        <v>0</v>
      </c>
      <c r="AG48" s="46">
        <f>Índice!$G$51*'Datos Vida'!AG221</f>
        <v>0</v>
      </c>
      <c r="AH48" s="46">
        <f>Índice!$G$51*'Datos Vida'!AH221</f>
        <v>0</v>
      </c>
      <c r="AI48" s="46">
        <f>Índice!$G$51*'Datos Vida'!AI221</f>
        <v>0</v>
      </c>
      <c r="AJ48" s="46">
        <f>Índice!$G$51*'Datos Vida'!AJ221</f>
        <v>0</v>
      </c>
      <c r="AK48" s="46">
        <f>Índice!$G$51*'Datos Vida'!AK221</f>
        <v>0</v>
      </c>
      <c r="AL48" s="46">
        <f>Índice!$G$51*'Datos Vida'!AL221</f>
        <v>0</v>
      </c>
      <c r="AM48" s="46">
        <f>Índice!$G$51*'Datos Vida'!AM221</f>
        <v>0</v>
      </c>
      <c r="AN48" s="46">
        <f>Índice!$G$51*'Datos Vida'!AN221</f>
        <v>0</v>
      </c>
      <c r="AO48" s="46">
        <f>Índice!$G$51*'Datos Vida'!AO221</f>
        <v>0</v>
      </c>
      <c r="AP48" s="46">
        <f>Índice!$G$51*'Datos Vida'!AP221</f>
        <v>0</v>
      </c>
      <c r="AQ48" s="46">
        <f>Índice!$G$51*'Datos Vida'!AQ221</f>
        <v>-1236553.0490521209</v>
      </c>
    </row>
    <row r="49" spans="2:43">
      <c r="B49" s="60" t="str">
        <f>'Datos Generales'!B222</f>
        <v xml:space="preserve">7.42.00.00  Total Egresos De Efectivo De Las Actividades De Inversión </v>
      </c>
      <c r="C49" s="43">
        <f>Índice!$G$51*'Datos Vida'!C222</f>
        <v>124731.25455201136</v>
      </c>
      <c r="D49" s="43">
        <f>Índice!$G$51*'Datos Vida'!D222</f>
        <v>6150639.8006660957</v>
      </c>
      <c r="E49" s="43">
        <f>Índice!$G$51*'Datos Vida'!E222</f>
        <v>0</v>
      </c>
      <c r="F49" s="43">
        <f>Índice!$G$51*'Datos Vida'!F222</f>
        <v>409.54844047206564</v>
      </c>
      <c r="G49" s="43">
        <f>Índice!$G$51*'Datos Vida'!G222</f>
        <v>4687.1133000049495</v>
      </c>
      <c r="H49" s="43">
        <f>Índice!$G$51*'Datos Vida'!H222</f>
        <v>903.64054843340091</v>
      </c>
      <c r="I49" s="43">
        <f>Índice!$G$51*'Datos Vida'!I222</f>
        <v>253.67519675295748</v>
      </c>
      <c r="J49" s="43">
        <f>Índice!$G$51*'Datos Vida'!J222</f>
        <v>49069.356743340802</v>
      </c>
      <c r="K49" s="43">
        <f>Índice!$G$51*'Datos Vida'!K222</f>
        <v>32261.828158477168</v>
      </c>
      <c r="L49" s="43">
        <f>Índice!$G$51*'Datos Vida'!L222</f>
        <v>135864.72306093154</v>
      </c>
      <c r="M49" s="43">
        <f>Índice!$G$51*'Datos Vida'!M222</f>
        <v>1058653.373614951</v>
      </c>
      <c r="N49" s="43">
        <f>Índice!$G$51*'Datos Vida'!N222</f>
        <v>243804.57994215851</v>
      </c>
      <c r="O49" s="43">
        <f>Índice!$G$51*'Datos Vida'!O222</f>
        <v>1121940.5622220179</v>
      </c>
      <c r="P49" s="43">
        <f>Índice!$G$51*'Datos Vida'!P222</f>
        <v>189603.33861307727</v>
      </c>
      <c r="Q49" s="43">
        <f>Índice!$G$51*'Datos Vida'!Q222</f>
        <v>4952.6325651777315</v>
      </c>
      <c r="R49" s="43">
        <f>Índice!$G$51*'Datos Vida'!R222</f>
        <v>0</v>
      </c>
      <c r="S49" s="43">
        <f>Índice!$G$51*'Datos Vida'!S222</f>
        <v>1360166.1439955875</v>
      </c>
      <c r="T49" s="43">
        <f>Índice!$G$51*'Datos Vida'!T222</f>
        <v>432.0433316127025</v>
      </c>
      <c r="U49" s="43">
        <f>Índice!$G$51*'Datos Vida'!U222</f>
        <v>1866.3688561104786</v>
      </c>
      <c r="V49" s="43">
        <f>Índice!$G$51*'Datos Vida'!V222</f>
        <v>0</v>
      </c>
      <c r="W49" s="43">
        <f>Índice!$G$51*'Datos Vida'!W222</f>
        <v>0</v>
      </c>
      <c r="X49" s="43">
        <f>Índice!$G$51*'Datos Vida'!X222</f>
        <v>290998.19864093733</v>
      </c>
      <c r="Y49" s="43">
        <f>Índice!$G$51*'Datos Vida'!Y222</f>
        <v>26645.353236082334</v>
      </c>
      <c r="Z49" s="43">
        <f>Índice!$G$51*'Datos Vida'!Z222</f>
        <v>109329.45778915436</v>
      </c>
      <c r="AA49" s="43">
        <f>Índice!$G$51*'Datos Vida'!AA222</f>
        <v>-920321.01844846236</v>
      </c>
      <c r="AB49" s="43">
        <f>Índice!$G$51*'Datos Vida'!AB222</f>
        <v>33136.963392989725</v>
      </c>
      <c r="AC49" s="43">
        <f>Índice!$G$51*'Datos Vida'!AC222</f>
        <v>0</v>
      </c>
      <c r="AD49" s="43">
        <f>Índice!$G$51*'Datos Vida'!AD222</f>
        <v>0</v>
      </c>
      <c r="AE49" s="43">
        <f>Índice!$G$51*'Datos Vida'!AE222</f>
        <v>493088.67671703635</v>
      </c>
      <c r="AF49" s="43">
        <f>Índice!$G$51*'Datos Vida'!AF222</f>
        <v>0</v>
      </c>
      <c r="AG49" s="43">
        <f>Índice!$G$51*'Datos Vida'!AG222</f>
        <v>0</v>
      </c>
      <c r="AH49" s="43">
        <f>Índice!$G$51*'Datos Vida'!AH222</f>
        <v>0</v>
      </c>
      <c r="AI49" s="43">
        <f>Índice!$G$51*'Datos Vida'!AI222</f>
        <v>0</v>
      </c>
      <c r="AJ49" s="43">
        <f>Índice!$G$51*'Datos Vida'!AJ222</f>
        <v>0</v>
      </c>
      <c r="AK49" s="43">
        <f>Índice!$G$51*'Datos Vida'!AK222</f>
        <v>0</v>
      </c>
      <c r="AL49" s="43">
        <f>Índice!$G$51*'Datos Vida'!AL222</f>
        <v>0</v>
      </c>
      <c r="AM49" s="43">
        <f>Índice!$G$51*'Datos Vida'!AM222</f>
        <v>0</v>
      </c>
      <c r="AN49" s="43">
        <f>Índice!$G$51*'Datos Vida'!AN222</f>
        <v>0</v>
      </c>
      <c r="AO49" s="43">
        <f>Índice!$G$51*'Datos Vida'!AO222</f>
        <v>0</v>
      </c>
      <c r="AP49" s="43">
        <f>Índice!$G$51*'Datos Vida'!AP222</f>
        <v>0</v>
      </c>
      <c r="AQ49" s="43">
        <f>Índice!$G$51*'Datos Vida'!AQ222</f>
        <v>10513117.615134951</v>
      </c>
    </row>
    <row r="50" spans="2:43">
      <c r="B50" s="64" t="str">
        <f>'Datos Generales'!B223</f>
        <v xml:space="preserve">7.40.00.00  Total Flujo De Efectivo Neto De Actividades De Inversión </v>
      </c>
      <c r="C50" s="43">
        <f>Índice!$G$51*'Datos Vida'!C223</f>
        <v>-124731.25455201136</v>
      </c>
      <c r="D50" s="43">
        <f>Índice!$G$51*'Datos Vida'!D223</f>
        <v>1069037.0860763253</v>
      </c>
      <c r="E50" s="43">
        <f>Índice!$G$51*'Datos Vida'!E223</f>
        <v>0</v>
      </c>
      <c r="F50" s="43">
        <f>Índice!$G$51*'Datos Vida'!F223</f>
        <v>17144.333231981105</v>
      </c>
      <c r="G50" s="43">
        <f>Índice!$G$51*'Datos Vida'!G223</f>
        <v>504182.0168150416</v>
      </c>
      <c r="H50" s="43">
        <f>Índice!$G$51*'Datos Vida'!H223</f>
        <v>2401.6058435451596</v>
      </c>
      <c r="I50" s="43">
        <f>Índice!$G$51*'Datos Vida'!I223</f>
        <v>-253.67519675295748</v>
      </c>
      <c r="J50" s="43">
        <f>Índice!$G$51*'Datos Vida'!J223</f>
        <v>-36218.05637069459</v>
      </c>
      <c r="K50" s="43">
        <f>Índice!$G$51*'Datos Vida'!K223</f>
        <v>-28635.952227745525</v>
      </c>
      <c r="L50" s="43">
        <f>Índice!$G$51*'Datos Vida'!L223</f>
        <v>-65950.733978687742</v>
      </c>
      <c r="M50" s="43">
        <f>Índice!$G$51*'Datos Vida'!M223</f>
        <v>525451.00267994148</v>
      </c>
      <c r="N50" s="43">
        <f>Índice!$G$51*'Datos Vida'!N223</f>
        <v>10129.595321769752</v>
      </c>
      <c r="O50" s="43">
        <f>Índice!$G$51*'Datos Vida'!O223</f>
        <v>-793656.88264119183</v>
      </c>
      <c r="P50" s="43">
        <f>Índice!$G$51*'Datos Vida'!P223</f>
        <v>-98986.094710120844</v>
      </c>
      <c r="Q50" s="43">
        <f>Índice!$G$51*'Datos Vida'!Q223</f>
        <v>168482.80135199157</v>
      </c>
      <c r="R50" s="43">
        <f>Índice!$G$51*'Datos Vida'!R223</f>
        <v>216030.46046909582</v>
      </c>
      <c r="S50" s="43">
        <f>Índice!$G$51*'Datos Vida'!S223</f>
        <v>-112522.49489114062</v>
      </c>
      <c r="T50" s="43">
        <f>Índice!$G$51*'Datos Vida'!T223</f>
        <v>19580.543200797616</v>
      </c>
      <c r="U50" s="43">
        <f>Índice!$G$51*'Datos Vida'!U223</f>
        <v>-1866.3688561104786</v>
      </c>
      <c r="V50" s="43">
        <f>Índice!$G$51*'Datos Vida'!V223</f>
        <v>0</v>
      </c>
      <c r="W50" s="43">
        <f>Índice!$G$51*'Datos Vida'!W223</f>
        <v>0</v>
      </c>
      <c r="X50" s="43">
        <f>Índice!$G$51*'Datos Vida'!X223</f>
        <v>124211.3087872381</v>
      </c>
      <c r="Y50" s="43">
        <f>Índice!$G$51*'Datos Vida'!Y223</f>
        <v>-24535.650645943671</v>
      </c>
      <c r="Z50" s="43">
        <f>Índice!$G$51*'Datos Vida'!Z223</f>
        <v>32631.734325170943</v>
      </c>
      <c r="AA50" s="43">
        <f>Índice!$G$51*'Datos Vida'!AA223</f>
        <v>-5400740.0333048133</v>
      </c>
      <c r="AB50" s="43">
        <f>Índice!$G$51*'Datos Vida'!AB223</f>
        <v>421131.58583237283</v>
      </c>
      <c r="AC50" s="43">
        <f>Índice!$G$51*'Datos Vida'!AC223</f>
        <v>47299.905954561204</v>
      </c>
      <c r="AD50" s="43">
        <f>Índice!$G$51*'Datos Vida'!AD223</f>
        <v>0</v>
      </c>
      <c r="AE50" s="43">
        <f>Índice!$G$51*'Datos Vida'!AE223</f>
        <v>-477684.71443420707</v>
      </c>
      <c r="AF50" s="43">
        <f>Índice!$G$51*'Datos Vida'!AF223</f>
        <v>0</v>
      </c>
      <c r="AG50" s="43">
        <f>Índice!$G$51*'Datos Vida'!AG223</f>
        <v>0</v>
      </c>
      <c r="AH50" s="43">
        <f>Índice!$G$51*'Datos Vida'!AH223</f>
        <v>0</v>
      </c>
      <c r="AI50" s="43">
        <f>Índice!$G$51*'Datos Vida'!AI223</f>
        <v>0</v>
      </c>
      <c r="AJ50" s="43">
        <f>Índice!$G$51*'Datos Vida'!AJ223</f>
        <v>0</v>
      </c>
      <c r="AK50" s="43">
        <f>Índice!$G$51*'Datos Vida'!AK223</f>
        <v>0</v>
      </c>
      <c r="AL50" s="43">
        <f>Índice!$G$51*'Datos Vida'!AL223</f>
        <v>0</v>
      </c>
      <c r="AM50" s="43">
        <f>Índice!$G$51*'Datos Vida'!AM223</f>
        <v>0</v>
      </c>
      <c r="AN50" s="43">
        <f>Índice!$G$51*'Datos Vida'!AN223</f>
        <v>0</v>
      </c>
      <c r="AO50" s="43">
        <f>Índice!$G$51*'Datos Vida'!AO223</f>
        <v>0</v>
      </c>
      <c r="AP50" s="43">
        <f>Índice!$G$51*'Datos Vida'!AP223</f>
        <v>0</v>
      </c>
      <c r="AQ50" s="43">
        <f>Índice!$G$51*'Datos Vida'!AQ223</f>
        <v>-4008067.9319195873</v>
      </c>
    </row>
    <row r="51" spans="2:43">
      <c r="B51" s="61" t="str">
        <f>'Datos Generales'!B224</f>
        <v>7.51.11.00  Ingresos Por Emisión De Instrumentos De Patrimonio</v>
      </c>
      <c r="C51" s="46">
        <f>Índice!$G$51*'Datos Vida'!C224</f>
        <v>0</v>
      </c>
      <c r="D51" s="46">
        <f>Índice!$G$51*'Datos Vida'!D224</f>
        <v>0</v>
      </c>
      <c r="E51" s="46">
        <f>Índice!$G$51*'Datos Vida'!E224</f>
        <v>0</v>
      </c>
      <c r="F51" s="46">
        <f>Índice!$G$51*'Datos Vida'!F224</f>
        <v>0</v>
      </c>
      <c r="G51" s="46">
        <f>Índice!$G$51*'Datos Vida'!G224</f>
        <v>0</v>
      </c>
      <c r="H51" s="46">
        <f>Índice!$G$51*'Datos Vida'!H224</f>
        <v>0</v>
      </c>
      <c r="I51" s="46">
        <f>Índice!$G$51*'Datos Vida'!I224</f>
        <v>0</v>
      </c>
      <c r="J51" s="46">
        <f>Índice!$G$51*'Datos Vida'!J224</f>
        <v>-68149.841607682029</v>
      </c>
      <c r="K51" s="46">
        <f>Índice!$G$51*'Datos Vida'!K224</f>
        <v>0</v>
      </c>
      <c r="L51" s="46">
        <f>Índice!$G$51*'Datos Vida'!L224</f>
        <v>0</v>
      </c>
      <c r="M51" s="46">
        <f>Índice!$G$51*'Datos Vida'!M224</f>
        <v>0</v>
      </c>
      <c r="N51" s="46">
        <f>Índice!$G$51*'Datos Vida'!N224</f>
        <v>0</v>
      </c>
      <c r="O51" s="46">
        <f>Índice!$G$51*'Datos Vida'!O224</f>
        <v>0</v>
      </c>
      <c r="P51" s="46">
        <f>Índice!$G$51*'Datos Vida'!P224</f>
        <v>0</v>
      </c>
      <c r="Q51" s="46">
        <f>Índice!$G$51*'Datos Vida'!Q224</f>
        <v>0</v>
      </c>
      <c r="R51" s="46">
        <f>Índice!$G$51*'Datos Vida'!R224</f>
        <v>0</v>
      </c>
      <c r="S51" s="46">
        <f>Índice!$G$51*'Datos Vida'!S224</f>
        <v>0</v>
      </c>
      <c r="T51" s="46">
        <f>Índice!$G$51*'Datos Vida'!T224</f>
        <v>0</v>
      </c>
      <c r="U51" s="46">
        <f>Índice!$G$51*'Datos Vida'!U224</f>
        <v>0</v>
      </c>
      <c r="V51" s="46">
        <f>Índice!$G$51*'Datos Vida'!V224</f>
        <v>0</v>
      </c>
      <c r="W51" s="46">
        <f>Índice!$G$51*'Datos Vida'!W224</f>
        <v>0</v>
      </c>
      <c r="X51" s="46">
        <f>Índice!$G$51*'Datos Vida'!X224</f>
        <v>0</v>
      </c>
      <c r="Y51" s="46">
        <f>Índice!$G$51*'Datos Vida'!Y224</f>
        <v>0</v>
      </c>
      <c r="Z51" s="46">
        <f>Índice!$G$51*'Datos Vida'!Z224</f>
        <v>0</v>
      </c>
      <c r="AA51" s="46">
        <f>Índice!$G$51*'Datos Vida'!AA224</f>
        <v>3831899.2582431179</v>
      </c>
      <c r="AB51" s="46">
        <f>Índice!$G$51*'Datos Vida'!AB224</f>
        <v>0</v>
      </c>
      <c r="AC51" s="46">
        <f>Índice!$G$51*'Datos Vida'!AC224</f>
        <v>0</v>
      </c>
      <c r="AD51" s="46">
        <f>Índice!$G$51*'Datos Vida'!AD224</f>
        <v>0</v>
      </c>
      <c r="AE51" s="46">
        <f>Índice!$G$51*'Datos Vida'!AE224</f>
        <v>0</v>
      </c>
      <c r="AF51" s="46">
        <f>Índice!$G$51*'Datos Vida'!AF224</f>
        <v>0</v>
      </c>
      <c r="AG51" s="46">
        <f>Índice!$G$51*'Datos Vida'!AG224</f>
        <v>0</v>
      </c>
      <c r="AH51" s="46">
        <f>Índice!$G$51*'Datos Vida'!AH224</f>
        <v>0</v>
      </c>
      <c r="AI51" s="46">
        <f>Índice!$G$51*'Datos Vida'!AI224</f>
        <v>0</v>
      </c>
      <c r="AJ51" s="46">
        <f>Índice!$G$51*'Datos Vida'!AJ224</f>
        <v>0</v>
      </c>
      <c r="AK51" s="46">
        <f>Índice!$G$51*'Datos Vida'!AK224</f>
        <v>0</v>
      </c>
      <c r="AL51" s="46">
        <f>Índice!$G$51*'Datos Vida'!AL224</f>
        <v>0</v>
      </c>
      <c r="AM51" s="46">
        <f>Índice!$G$51*'Datos Vida'!AM224</f>
        <v>0</v>
      </c>
      <c r="AN51" s="46">
        <f>Índice!$G$51*'Datos Vida'!AN224</f>
        <v>0</v>
      </c>
      <c r="AO51" s="46">
        <f>Índice!$G$51*'Datos Vida'!AO224</f>
        <v>0</v>
      </c>
      <c r="AP51" s="46">
        <f>Índice!$G$51*'Datos Vida'!AP224</f>
        <v>0</v>
      </c>
      <c r="AQ51" s="46">
        <f>Índice!$G$51*'Datos Vida'!AQ224</f>
        <v>3763749.416635436</v>
      </c>
    </row>
    <row r="52" spans="2:43">
      <c r="B52" s="61" t="str">
        <f>'Datos Generales'!B225</f>
        <v>7.51.12.00  Ingresos Por Préstamos A Relacionados</v>
      </c>
      <c r="C52" s="46">
        <f>Índice!$G$51*'Datos Vida'!C225</f>
        <v>0</v>
      </c>
      <c r="D52" s="46">
        <f>Índice!$G$51*'Datos Vida'!D225</f>
        <v>0</v>
      </c>
      <c r="E52" s="46">
        <f>Índice!$G$51*'Datos Vida'!E225</f>
        <v>0</v>
      </c>
      <c r="F52" s="46">
        <f>Índice!$G$51*'Datos Vida'!F225</f>
        <v>0</v>
      </c>
      <c r="G52" s="46">
        <f>Índice!$G$51*'Datos Vida'!G225</f>
        <v>0</v>
      </c>
      <c r="H52" s="46">
        <f>Índice!$G$51*'Datos Vida'!H225</f>
        <v>0</v>
      </c>
      <c r="I52" s="46">
        <f>Índice!$G$51*'Datos Vida'!I225</f>
        <v>0</v>
      </c>
      <c r="J52" s="46">
        <f>Índice!$G$51*'Datos Vida'!J225</f>
        <v>0</v>
      </c>
      <c r="K52" s="46">
        <f>Índice!$G$51*'Datos Vida'!K225</f>
        <v>0</v>
      </c>
      <c r="L52" s="46">
        <f>Índice!$G$51*'Datos Vida'!L225</f>
        <v>0</v>
      </c>
      <c r="M52" s="46">
        <f>Índice!$G$51*'Datos Vida'!M225</f>
        <v>55139.706974211746</v>
      </c>
      <c r="N52" s="46">
        <f>Índice!$G$51*'Datos Vida'!N225</f>
        <v>0</v>
      </c>
      <c r="O52" s="46">
        <f>Índice!$G$51*'Datos Vida'!O225</f>
        <v>154369.00283550532</v>
      </c>
      <c r="P52" s="46">
        <f>Índice!$G$51*'Datos Vida'!P225</f>
        <v>15876.84113391929</v>
      </c>
      <c r="Q52" s="46">
        <f>Índice!$G$51*'Datos Vida'!Q225</f>
        <v>0</v>
      </c>
      <c r="R52" s="46">
        <f>Índice!$G$51*'Datos Vida'!R225</f>
        <v>0</v>
      </c>
      <c r="S52" s="46">
        <f>Índice!$G$51*'Datos Vida'!S225</f>
        <v>0</v>
      </c>
      <c r="T52" s="46">
        <f>Índice!$G$51*'Datos Vida'!T225</f>
        <v>0</v>
      </c>
      <c r="U52" s="46">
        <f>Índice!$G$51*'Datos Vida'!U225</f>
        <v>0</v>
      </c>
      <c r="V52" s="46">
        <f>Índice!$G$51*'Datos Vida'!V225</f>
        <v>0</v>
      </c>
      <c r="W52" s="46">
        <f>Índice!$G$51*'Datos Vida'!W225</f>
        <v>0</v>
      </c>
      <c r="X52" s="46">
        <f>Índice!$G$51*'Datos Vida'!X225</f>
        <v>424827.99584220164</v>
      </c>
      <c r="Y52" s="46">
        <f>Índice!$G$51*'Datos Vida'!Y225</f>
        <v>0</v>
      </c>
      <c r="Z52" s="46">
        <f>Índice!$G$51*'Datos Vida'!Z225</f>
        <v>0</v>
      </c>
      <c r="AA52" s="46">
        <f>Índice!$G$51*'Datos Vida'!AA225</f>
        <v>936774.28564357478</v>
      </c>
      <c r="AB52" s="46">
        <f>Índice!$G$51*'Datos Vida'!AB225</f>
        <v>165692.19741056845</v>
      </c>
      <c r="AC52" s="46">
        <f>Índice!$G$51*'Datos Vida'!AC225</f>
        <v>0</v>
      </c>
      <c r="AD52" s="46">
        <f>Índice!$G$51*'Datos Vida'!AD225</f>
        <v>0</v>
      </c>
      <c r="AE52" s="46">
        <f>Índice!$G$51*'Datos Vida'!AE225</f>
        <v>0</v>
      </c>
      <c r="AF52" s="46">
        <f>Índice!$G$51*'Datos Vida'!AF225</f>
        <v>480437.09031897667</v>
      </c>
      <c r="AG52" s="46">
        <f>Índice!$G$51*'Datos Vida'!AG225</f>
        <v>0</v>
      </c>
      <c r="AH52" s="46">
        <f>Índice!$G$51*'Datos Vida'!AH225</f>
        <v>0</v>
      </c>
      <c r="AI52" s="46">
        <f>Índice!$G$51*'Datos Vida'!AI225</f>
        <v>0</v>
      </c>
      <c r="AJ52" s="46">
        <f>Índice!$G$51*'Datos Vida'!AJ225</f>
        <v>0</v>
      </c>
      <c r="AK52" s="46">
        <f>Índice!$G$51*'Datos Vida'!AK225</f>
        <v>0</v>
      </c>
      <c r="AL52" s="46">
        <f>Índice!$G$51*'Datos Vida'!AL225</f>
        <v>0</v>
      </c>
      <c r="AM52" s="46">
        <f>Índice!$G$51*'Datos Vida'!AM225</f>
        <v>0</v>
      </c>
      <c r="AN52" s="46">
        <f>Índice!$G$51*'Datos Vida'!AN225</f>
        <v>0</v>
      </c>
      <c r="AO52" s="46">
        <f>Índice!$G$51*'Datos Vida'!AO225</f>
        <v>0</v>
      </c>
      <c r="AP52" s="46">
        <f>Índice!$G$51*'Datos Vida'!AP225</f>
        <v>0</v>
      </c>
      <c r="AQ52" s="46">
        <f>Índice!$G$51*'Datos Vida'!AQ225</f>
        <v>2233117.1201589578</v>
      </c>
    </row>
    <row r="53" spans="2:43">
      <c r="B53" s="61" t="str">
        <f>'Datos Generales'!B226</f>
        <v>7.51.13.00  Ingresos Por Préstamos Bancarios</v>
      </c>
      <c r="C53" s="46">
        <f>Índice!$G$51*'Datos Vida'!C226</f>
        <v>0</v>
      </c>
      <c r="D53" s="46">
        <f>Índice!$G$51*'Datos Vida'!D226</f>
        <v>0</v>
      </c>
      <c r="E53" s="46">
        <f>Índice!$G$51*'Datos Vida'!E226</f>
        <v>0</v>
      </c>
      <c r="F53" s="46">
        <f>Índice!$G$51*'Datos Vida'!F226</f>
        <v>0</v>
      </c>
      <c r="G53" s="46">
        <f>Índice!$G$51*'Datos Vida'!G226</f>
        <v>0</v>
      </c>
      <c r="H53" s="46">
        <f>Índice!$G$51*'Datos Vida'!H226</f>
        <v>0</v>
      </c>
      <c r="I53" s="46">
        <f>Índice!$G$51*'Datos Vida'!I226</f>
        <v>0</v>
      </c>
      <c r="J53" s="46">
        <f>Índice!$G$51*'Datos Vida'!J226</f>
        <v>0</v>
      </c>
      <c r="K53" s="46">
        <f>Índice!$G$51*'Datos Vida'!K226</f>
        <v>0</v>
      </c>
      <c r="L53" s="46">
        <f>Índice!$G$51*'Datos Vida'!L226</f>
        <v>0</v>
      </c>
      <c r="M53" s="46">
        <f>Índice!$G$51*'Datos Vida'!M226</f>
        <v>734.68579631030752</v>
      </c>
      <c r="N53" s="46">
        <f>Índice!$G$51*'Datos Vida'!N226</f>
        <v>0</v>
      </c>
      <c r="O53" s="46">
        <f>Índice!$G$51*'Datos Vida'!O226</f>
        <v>932143.43166856398</v>
      </c>
      <c r="P53" s="46">
        <f>Índice!$G$51*'Datos Vida'!P226</f>
        <v>0</v>
      </c>
      <c r="Q53" s="46">
        <f>Índice!$G$51*'Datos Vida'!Q226</f>
        <v>40174.328777197159</v>
      </c>
      <c r="R53" s="46">
        <f>Índice!$G$51*'Datos Vida'!R226</f>
        <v>0</v>
      </c>
      <c r="S53" s="46">
        <f>Índice!$G$51*'Datos Vida'!S226</f>
        <v>0</v>
      </c>
      <c r="T53" s="46">
        <f>Índice!$G$51*'Datos Vida'!T226</f>
        <v>0</v>
      </c>
      <c r="U53" s="46">
        <f>Índice!$G$51*'Datos Vida'!U226</f>
        <v>0</v>
      </c>
      <c r="V53" s="46">
        <f>Índice!$G$51*'Datos Vida'!V226</f>
        <v>0</v>
      </c>
      <c r="W53" s="46">
        <f>Índice!$G$51*'Datos Vida'!W226</f>
        <v>0</v>
      </c>
      <c r="X53" s="46">
        <f>Índice!$G$51*'Datos Vida'!X226</f>
        <v>0</v>
      </c>
      <c r="Y53" s="46">
        <f>Índice!$G$51*'Datos Vida'!Y226</f>
        <v>0</v>
      </c>
      <c r="Z53" s="46">
        <f>Índice!$G$51*'Datos Vida'!Z226</f>
        <v>0</v>
      </c>
      <c r="AA53" s="46">
        <f>Índice!$G$51*'Datos Vida'!AA226</f>
        <v>47601.399367844941</v>
      </c>
      <c r="AB53" s="46">
        <f>Índice!$G$51*'Datos Vida'!AB226</f>
        <v>0</v>
      </c>
      <c r="AC53" s="46">
        <f>Índice!$G$51*'Datos Vida'!AC226</f>
        <v>0</v>
      </c>
      <c r="AD53" s="46">
        <f>Índice!$G$51*'Datos Vida'!AD226</f>
        <v>0</v>
      </c>
      <c r="AE53" s="46">
        <f>Índice!$G$51*'Datos Vida'!AE226</f>
        <v>0</v>
      </c>
      <c r="AF53" s="46">
        <f>Índice!$G$51*'Datos Vida'!AF226</f>
        <v>0</v>
      </c>
      <c r="AG53" s="46">
        <f>Índice!$G$51*'Datos Vida'!AG226</f>
        <v>0</v>
      </c>
      <c r="AH53" s="46">
        <f>Índice!$G$51*'Datos Vida'!AH226</f>
        <v>0</v>
      </c>
      <c r="AI53" s="46">
        <f>Índice!$G$51*'Datos Vida'!AI226</f>
        <v>0</v>
      </c>
      <c r="AJ53" s="46">
        <f>Índice!$G$51*'Datos Vida'!AJ226</f>
        <v>0</v>
      </c>
      <c r="AK53" s="46">
        <f>Índice!$G$51*'Datos Vida'!AK226</f>
        <v>0</v>
      </c>
      <c r="AL53" s="46">
        <f>Índice!$G$51*'Datos Vida'!AL226</f>
        <v>0</v>
      </c>
      <c r="AM53" s="46">
        <f>Índice!$G$51*'Datos Vida'!AM226</f>
        <v>0</v>
      </c>
      <c r="AN53" s="46">
        <f>Índice!$G$51*'Datos Vida'!AN226</f>
        <v>0</v>
      </c>
      <c r="AO53" s="46">
        <f>Índice!$G$51*'Datos Vida'!AO226</f>
        <v>0</v>
      </c>
      <c r="AP53" s="46">
        <f>Índice!$G$51*'Datos Vida'!AP226</f>
        <v>0</v>
      </c>
      <c r="AQ53" s="46">
        <f>Índice!$G$51*'Datos Vida'!AQ226</f>
        <v>1020653.8456099165</v>
      </c>
    </row>
    <row r="54" spans="2:43">
      <c r="B54" s="61" t="str">
        <f>'Datos Generales'!B227</f>
        <v>7.51.14.00  Aumentos De Capital</v>
      </c>
      <c r="C54" s="46">
        <f>Índice!$G$51*'Datos Vida'!C227</f>
        <v>137886.5674121948</v>
      </c>
      <c r="D54" s="46">
        <f>Índice!$G$51*'Datos Vida'!D227</f>
        <v>0</v>
      </c>
      <c r="E54" s="46">
        <f>Índice!$G$51*'Datos Vida'!E227</f>
        <v>0</v>
      </c>
      <c r="F54" s="46">
        <f>Índice!$G$51*'Datos Vida'!F227</f>
        <v>0</v>
      </c>
      <c r="G54" s="46">
        <f>Índice!$G$51*'Datos Vida'!G227</f>
        <v>0</v>
      </c>
      <c r="H54" s="46">
        <f>Índice!$G$51*'Datos Vida'!H227</f>
        <v>0</v>
      </c>
      <c r="I54" s="46">
        <f>Índice!$G$51*'Datos Vida'!I227</f>
        <v>0</v>
      </c>
      <c r="J54" s="46">
        <f>Índice!$G$51*'Datos Vida'!J227</f>
        <v>0</v>
      </c>
      <c r="K54" s="46">
        <f>Índice!$G$51*'Datos Vida'!K227</f>
        <v>0</v>
      </c>
      <c r="L54" s="46">
        <f>Índice!$G$51*'Datos Vida'!L227</f>
        <v>0</v>
      </c>
      <c r="M54" s="46">
        <f>Índice!$G$51*'Datos Vida'!M227</f>
        <v>0</v>
      </c>
      <c r="N54" s="46">
        <f>Índice!$G$51*'Datos Vida'!N227</f>
        <v>0</v>
      </c>
      <c r="O54" s="46">
        <f>Índice!$G$51*'Datos Vida'!O227</f>
        <v>0</v>
      </c>
      <c r="P54" s="46">
        <f>Índice!$G$51*'Datos Vida'!P227</f>
        <v>0</v>
      </c>
      <c r="Q54" s="46">
        <f>Índice!$G$51*'Datos Vida'!Q227</f>
        <v>0</v>
      </c>
      <c r="R54" s="46">
        <f>Índice!$G$51*'Datos Vida'!R227</f>
        <v>0</v>
      </c>
      <c r="S54" s="46">
        <f>Índice!$G$51*'Datos Vida'!S227</f>
        <v>0</v>
      </c>
      <c r="T54" s="46">
        <f>Índice!$G$51*'Datos Vida'!T227</f>
        <v>69.208250542705812</v>
      </c>
      <c r="U54" s="46">
        <f>Índice!$G$51*'Datos Vida'!U227</f>
        <v>0</v>
      </c>
      <c r="V54" s="46">
        <f>Índice!$G$51*'Datos Vida'!V227</f>
        <v>98268.644685018488</v>
      </c>
      <c r="W54" s="46">
        <f>Índice!$G$51*'Datos Vida'!W227</f>
        <v>0</v>
      </c>
      <c r="X54" s="46">
        <f>Índice!$G$51*'Datos Vida'!X227</f>
        <v>0</v>
      </c>
      <c r="Y54" s="46">
        <f>Índice!$G$51*'Datos Vida'!Y227</f>
        <v>0</v>
      </c>
      <c r="Z54" s="46">
        <f>Índice!$G$51*'Datos Vida'!Z227</f>
        <v>0</v>
      </c>
      <c r="AA54" s="46">
        <f>Índice!$G$51*'Datos Vida'!AA227</f>
        <v>0</v>
      </c>
      <c r="AB54" s="46">
        <f>Índice!$G$51*'Datos Vida'!AB227</f>
        <v>0</v>
      </c>
      <c r="AC54" s="46">
        <f>Índice!$G$51*'Datos Vida'!AC227</f>
        <v>0</v>
      </c>
      <c r="AD54" s="46">
        <f>Índice!$G$51*'Datos Vida'!AD227</f>
        <v>0</v>
      </c>
      <c r="AE54" s="46">
        <f>Índice!$G$51*'Datos Vida'!AE227</f>
        <v>0</v>
      </c>
      <c r="AF54" s="46">
        <f>Índice!$G$51*'Datos Vida'!AF227</f>
        <v>0</v>
      </c>
      <c r="AG54" s="46">
        <f>Índice!$G$51*'Datos Vida'!AG227</f>
        <v>0</v>
      </c>
      <c r="AH54" s="46">
        <f>Índice!$G$51*'Datos Vida'!AH227</f>
        <v>0</v>
      </c>
      <c r="AI54" s="46">
        <f>Índice!$G$51*'Datos Vida'!AI227</f>
        <v>0</v>
      </c>
      <c r="AJ54" s="46">
        <f>Índice!$G$51*'Datos Vida'!AJ227</f>
        <v>0</v>
      </c>
      <c r="AK54" s="46">
        <f>Índice!$G$51*'Datos Vida'!AK227</f>
        <v>0</v>
      </c>
      <c r="AL54" s="46">
        <f>Índice!$G$51*'Datos Vida'!AL227</f>
        <v>0</v>
      </c>
      <c r="AM54" s="46">
        <f>Índice!$G$51*'Datos Vida'!AM227</f>
        <v>0</v>
      </c>
      <c r="AN54" s="46">
        <f>Índice!$G$51*'Datos Vida'!AN227</f>
        <v>0</v>
      </c>
      <c r="AO54" s="46">
        <f>Índice!$G$51*'Datos Vida'!AO227</f>
        <v>0</v>
      </c>
      <c r="AP54" s="46">
        <f>Índice!$G$51*'Datos Vida'!AP227</f>
        <v>0</v>
      </c>
      <c r="AQ54" s="46">
        <f>Índice!$G$51*'Datos Vida'!AQ227</f>
        <v>236224.42034775598</v>
      </c>
    </row>
    <row r="55" spans="2:43">
      <c r="B55" s="61" t="str">
        <f>'Datos Generales'!B228</f>
        <v>7.51.15.00  Otros Ingresos Relacionados Con Actividades De Financiamiento</v>
      </c>
      <c r="C55" s="46">
        <f>Índice!$G$51*'Datos Vida'!C228</f>
        <v>0</v>
      </c>
      <c r="D55" s="46">
        <f>Índice!$G$51*'Datos Vida'!D228</f>
        <v>0</v>
      </c>
      <c r="E55" s="46">
        <f>Índice!$G$51*'Datos Vida'!E228</f>
        <v>0</v>
      </c>
      <c r="F55" s="46">
        <f>Índice!$G$51*'Datos Vida'!F228</f>
        <v>5093.3913633760185</v>
      </c>
      <c r="G55" s="46">
        <f>Índice!$G$51*'Datos Vida'!G228</f>
        <v>0</v>
      </c>
      <c r="H55" s="46">
        <f>Índice!$G$51*'Datos Vida'!H228</f>
        <v>0</v>
      </c>
      <c r="I55" s="46">
        <f>Índice!$G$51*'Datos Vida'!I228</f>
        <v>0</v>
      </c>
      <c r="J55" s="46">
        <f>Índice!$G$51*'Datos Vida'!J228</f>
        <v>12.948925548539467</v>
      </c>
      <c r="K55" s="46">
        <f>Índice!$G$51*'Datos Vida'!K228</f>
        <v>0</v>
      </c>
      <c r="L55" s="46">
        <f>Índice!$G$51*'Datos Vida'!L228</f>
        <v>9441657.8425410651</v>
      </c>
      <c r="M55" s="46">
        <f>Índice!$G$51*'Datos Vida'!M228</f>
        <v>18895204.654895667</v>
      </c>
      <c r="N55" s="46">
        <f>Índice!$G$51*'Datos Vida'!N228</f>
        <v>0</v>
      </c>
      <c r="O55" s="46">
        <f>Índice!$G$51*'Datos Vida'!O228</f>
        <v>2296097.4236499527</v>
      </c>
      <c r="P55" s="46">
        <f>Índice!$G$51*'Datos Vida'!P228</f>
        <v>2444.6510772798947</v>
      </c>
      <c r="Q55" s="46">
        <f>Índice!$G$51*'Datos Vida'!Q228</f>
        <v>0</v>
      </c>
      <c r="R55" s="46">
        <f>Índice!$G$51*'Datos Vida'!R228</f>
        <v>0</v>
      </c>
      <c r="S55" s="46">
        <f>Índice!$G$51*'Datos Vida'!S228</f>
        <v>0</v>
      </c>
      <c r="T55" s="46">
        <f>Índice!$G$51*'Datos Vida'!T228</f>
        <v>0</v>
      </c>
      <c r="U55" s="46">
        <f>Índice!$G$51*'Datos Vida'!U228</f>
        <v>0</v>
      </c>
      <c r="V55" s="46">
        <f>Índice!$G$51*'Datos Vida'!V228</f>
        <v>0</v>
      </c>
      <c r="W55" s="46">
        <f>Índice!$G$51*'Datos Vida'!W228</f>
        <v>0</v>
      </c>
      <c r="X55" s="46">
        <f>Índice!$G$51*'Datos Vida'!X228</f>
        <v>0</v>
      </c>
      <c r="Y55" s="46">
        <f>Índice!$G$51*'Datos Vida'!Y228</f>
        <v>0</v>
      </c>
      <c r="Z55" s="46">
        <f>Índice!$G$51*'Datos Vida'!Z228</f>
        <v>0</v>
      </c>
      <c r="AA55" s="46">
        <f>Índice!$G$51*'Datos Vida'!AA228</f>
        <v>-68072.545802957131</v>
      </c>
      <c r="AB55" s="46">
        <f>Índice!$G$51*'Datos Vida'!AB228</f>
        <v>0</v>
      </c>
      <c r="AC55" s="46">
        <f>Índice!$G$51*'Datos Vida'!AC228</f>
        <v>0</v>
      </c>
      <c r="AD55" s="46">
        <f>Índice!$G$51*'Datos Vida'!AD228</f>
        <v>0</v>
      </c>
      <c r="AE55" s="46">
        <f>Índice!$G$51*'Datos Vida'!AE228</f>
        <v>0</v>
      </c>
      <c r="AF55" s="46">
        <f>Índice!$G$51*'Datos Vida'!AF228</f>
        <v>0</v>
      </c>
      <c r="AG55" s="46">
        <f>Índice!$G$51*'Datos Vida'!AG228</f>
        <v>0</v>
      </c>
      <c r="AH55" s="46">
        <f>Índice!$G$51*'Datos Vida'!AH228</f>
        <v>0</v>
      </c>
      <c r="AI55" s="46">
        <f>Índice!$G$51*'Datos Vida'!AI228</f>
        <v>0</v>
      </c>
      <c r="AJ55" s="46">
        <f>Índice!$G$51*'Datos Vida'!AJ228</f>
        <v>0</v>
      </c>
      <c r="AK55" s="46">
        <f>Índice!$G$51*'Datos Vida'!AK228</f>
        <v>0</v>
      </c>
      <c r="AL55" s="46">
        <f>Índice!$G$51*'Datos Vida'!AL228</f>
        <v>0</v>
      </c>
      <c r="AM55" s="46">
        <f>Índice!$G$51*'Datos Vida'!AM228</f>
        <v>0</v>
      </c>
      <c r="AN55" s="46">
        <f>Índice!$G$51*'Datos Vida'!AN228</f>
        <v>0</v>
      </c>
      <c r="AO55" s="46">
        <f>Índice!$G$51*'Datos Vida'!AO228</f>
        <v>0</v>
      </c>
      <c r="AP55" s="46">
        <f>Índice!$G$51*'Datos Vida'!AP228</f>
        <v>0</v>
      </c>
      <c r="AQ55" s="46">
        <f>Índice!$G$51*'Datos Vida'!AQ228</f>
        <v>30572438.366649929</v>
      </c>
    </row>
    <row r="56" spans="2:43">
      <c r="B56" s="60" t="str">
        <f>'Datos Generales'!B229</f>
        <v xml:space="preserve">7.51.00.00  Total Ingresos De Efectivo De Las Actividades De Financiamiento </v>
      </c>
      <c r="C56" s="43">
        <f>Índice!$G$51*'Datos Vida'!C229</f>
        <v>137886.5674121948</v>
      </c>
      <c r="D56" s="43">
        <f>Índice!$G$51*'Datos Vida'!D229</f>
        <v>0</v>
      </c>
      <c r="E56" s="43">
        <f>Índice!$G$51*'Datos Vida'!E229</f>
        <v>0</v>
      </c>
      <c r="F56" s="43">
        <f>Índice!$G$51*'Datos Vida'!F229</f>
        <v>5093.3913633760185</v>
      </c>
      <c r="G56" s="43">
        <f>Índice!$G$51*'Datos Vida'!G229</f>
        <v>0</v>
      </c>
      <c r="H56" s="43">
        <f>Índice!$G$51*'Datos Vida'!H229</f>
        <v>0</v>
      </c>
      <c r="I56" s="43">
        <f>Índice!$G$51*'Datos Vida'!I229</f>
        <v>0</v>
      </c>
      <c r="J56" s="43">
        <f>Índice!$G$51*'Datos Vida'!J229</f>
        <v>-68136.89268213349</v>
      </c>
      <c r="K56" s="43">
        <f>Índice!$G$51*'Datos Vida'!K229</f>
        <v>0</v>
      </c>
      <c r="L56" s="43">
        <f>Índice!$G$51*'Datos Vida'!L229</f>
        <v>9441657.8425410651</v>
      </c>
      <c r="M56" s="43">
        <f>Índice!$G$51*'Datos Vida'!M229</f>
        <v>18951079.047666188</v>
      </c>
      <c r="N56" s="43">
        <f>Índice!$G$51*'Datos Vida'!N229</f>
        <v>0</v>
      </c>
      <c r="O56" s="43">
        <f>Índice!$G$51*'Datos Vida'!O229</f>
        <v>3382609.8581540221</v>
      </c>
      <c r="P56" s="43">
        <f>Índice!$G$51*'Datos Vida'!P229</f>
        <v>18321.492211199184</v>
      </c>
      <c r="Q56" s="43">
        <f>Índice!$G$51*'Datos Vida'!Q229</f>
        <v>40174.328777197159</v>
      </c>
      <c r="R56" s="43">
        <f>Índice!$G$51*'Datos Vida'!R229</f>
        <v>0</v>
      </c>
      <c r="S56" s="43">
        <f>Índice!$G$51*'Datos Vida'!S229</f>
        <v>0</v>
      </c>
      <c r="T56" s="43">
        <f>Índice!$G$51*'Datos Vida'!T229</f>
        <v>69.208250542705812</v>
      </c>
      <c r="U56" s="43">
        <f>Índice!$G$51*'Datos Vida'!U229</f>
        <v>0</v>
      </c>
      <c r="V56" s="43">
        <f>Índice!$G$51*'Datos Vida'!V229</f>
        <v>98268.644685018488</v>
      </c>
      <c r="W56" s="43">
        <f>Índice!$G$51*'Datos Vida'!W229</f>
        <v>0</v>
      </c>
      <c r="X56" s="43">
        <f>Índice!$G$51*'Datos Vida'!X229</f>
        <v>424827.99584220164</v>
      </c>
      <c r="Y56" s="43">
        <f>Índice!$G$51*'Datos Vida'!Y229</f>
        <v>0</v>
      </c>
      <c r="Z56" s="43">
        <f>Índice!$G$51*'Datos Vida'!Z229</f>
        <v>0</v>
      </c>
      <c r="AA56" s="43">
        <f>Índice!$G$51*'Datos Vida'!AA229</f>
        <v>4748202.3974515805</v>
      </c>
      <c r="AB56" s="43">
        <f>Índice!$G$51*'Datos Vida'!AB229</f>
        <v>165692.19741056845</v>
      </c>
      <c r="AC56" s="43">
        <f>Índice!$G$51*'Datos Vida'!AC229</f>
        <v>0</v>
      </c>
      <c r="AD56" s="43">
        <f>Índice!$G$51*'Datos Vida'!AD229</f>
        <v>0</v>
      </c>
      <c r="AE56" s="43">
        <f>Índice!$G$51*'Datos Vida'!AE229</f>
        <v>0</v>
      </c>
      <c r="AF56" s="43">
        <f>Índice!$G$51*'Datos Vida'!AF229</f>
        <v>480437.09031897667</v>
      </c>
      <c r="AG56" s="43">
        <f>Índice!$G$51*'Datos Vida'!AG229</f>
        <v>0</v>
      </c>
      <c r="AH56" s="43">
        <f>Índice!$G$51*'Datos Vida'!AH229</f>
        <v>0</v>
      </c>
      <c r="AI56" s="43">
        <f>Índice!$G$51*'Datos Vida'!AI229</f>
        <v>0</v>
      </c>
      <c r="AJ56" s="43">
        <f>Índice!$G$51*'Datos Vida'!AJ229</f>
        <v>0</v>
      </c>
      <c r="AK56" s="43">
        <f>Índice!$G$51*'Datos Vida'!AK229</f>
        <v>0</v>
      </c>
      <c r="AL56" s="43">
        <f>Índice!$G$51*'Datos Vida'!AL229</f>
        <v>0</v>
      </c>
      <c r="AM56" s="43">
        <f>Índice!$G$51*'Datos Vida'!AM229</f>
        <v>0</v>
      </c>
      <c r="AN56" s="43">
        <f>Índice!$G$51*'Datos Vida'!AN229</f>
        <v>0</v>
      </c>
      <c r="AO56" s="43">
        <f>Índice!$G$51*'Datos Vida'!AO229</f>
        <v>0</v>
      </c>
      <c r="AP56" s="43">
        <f>Índice!$G$51*'Datos Vida'!AP229</f>
        <v>0</v>
      </c>
      <c r="AQ56" s="43">
        <f>Índice!$G$51*'Datos Vida'!AQ229</f>
        <v>37826183.169401996</v>
      </c>
    </row>
    <row r="57" spans="2:43">
      <c r="B57" s="61" t="str">
        <f>'Datos Generales'!B230</f>
        <v>7.52.11.00  Dividendos A Los Accionistas</v>
      </c>
      <c r="C57" s="46">
        <f>Índice!$G$51*'Datos Vida'!C230</f>
        <v>0</v>
      </c>
      <c r="D57" s="46">
        <f>Índice!$G$51*'Datos Vida'!D230</f>
        <v>1215342.8415864687</v>
      </c>
      <c r="E57" s="46">
        <f>Índice!$G$51*'Datos Vida'!E230</f>
        <v>762846.92513841647</v>
      </c>
      <c r="F57" s="46">
        <f>Índice!$G$51*'Datos Vida'!F230</f>
        <v>0</v>
      </c>
      <c r="G57" s="46">
        <f>Índice!$G$51*'Datos Vida'!G230</f>
        <v>1138179.884882726</v>
      </c>
      <c r="H57" s="46">
        <f>Índice!$G$51*'Datos Vida'!H230</f>
        <v>1020547.3815769935</v>
      </c>
      <c r="I57" s="46">
        <f>Índice!$G$51*'Datos Vida'!I230</f>
        <v>0</v>
      </c>
      <c r="J57" s="46">
        <f>Índice!$G$51*'Datos Vida'!J230</f>
        <v>0</v>
      </c>
      <c r="K57" s="46">
        <f>Índice!$G$51*'Datos Vida'!K230</f>
        <v>17324.159778250752</v>
      </c>
      <c r="L57" s="46">
        <f>Índice!$G$51*'Datos Vida'!L230</f>
        <v>0</v>
      </c>
      <c r="M57" s="46">
        <f>Índice!$G$51*'Datos Vida'!M230</f>
        <v>1720.5719094052508</v>
      </c>
      <c r="N57" s="46">
        <f>Índice!$G$51*'Datos Vida'!N230</f>
        <v>0</v>
      </c>
      <c r="O57" s="46">
        <f>Índice!$G$51*'Datos Vida'!O230</f>
        <v>0</v>
      </c>
      <c r="P57" s="46">
        <f>Índice!$G$51*'Datos Vida'!P230</f>
        <v>0</v>
      </c>
      <c r="Q57" s="46">
        <f>Índice!$G$51*'Datos Vida'!Q230</f>
        <v>0</v>
      </c>
      <c r="R57" s="46">
        <f>Índice!$G$51*'Datos Vida'!R230</f>
        <v>628.00079196158981</v>
      </c>
      <c r="S57" s="46">
        <f>Índice!$G$51*'Datos Vida'!S230</f>
        <v>0</v>
      </c>
      <c r="T57" s="46">
        <f>Índice!$G$51*'Datos Vida'!T230</f>
        <v>0</v>
      </c>
      <c r="U57" s="46">
        <f>Índice!$G$51*'Datos Vida'!U230</f>
        <v>0</v>
      </c>
      <c r="V57" s="46">
        <f>Índice!$G$51*'Datos Vida'!V230</f>
        <v>0</v>
      </c>
      <c r="W57" s="46">
        <f>Índice!$G$51*'Datos Vida'!W230</f>
        <v>0</v>
      </c>
      <c r="X57" s="46">
        <f>Índice!$G$51*'Datos Vida'!X230</f>
        <v>0</v>
      </c>
      <c r="Y57" s="46">
        <f>Índice!$G$51*'Datos Vida'!Y230</f>
        <v>0</v>
      </c>
      <c r="Z57" s="46">
        <f>Índice!$G$51*'Datos Vida'!Z230</f>
        <v>0</v>
      </c>
      <c r="AA57" s="46">
        <f>Índice!$G$51*'Datos Vida'!AA230</f>
        <v>0</v>
      </c>
      <c r="AB57" s="46">
        <f>Índice!$G$51*'Datos Vida'!AB230</f>
        <v>0</v>
      </c>
      <c r="AC57" s="46">
        <f>Índice!$G$51*'Datos Vida'!AC230</f>
        <v>0</v>
      </c>
      <c r="AD57" s="46">
        <f>Índice!$G$51*'Datos Vida'!AD230</f>
        <v>0</v>
      </c>
      <c r="AE57" s="46">
        <f>Índice!$G$51*'Datos Vida'!AE230</f>
        <v>254856.95193783101</v>
      </c>
      <c r="AF57" s="46">
        <f>Índice!$G$51*'Datos Vida'!AF230</f>
        <v>308248.15621442359</v>
      </c>
      <c r="AG57" s="46">
        <f>Índice!$G$51*'Datos Vida'!AG230</f>
        <v>0</v>
      </c>
      <c r="AH57" s="46">
        <f>Índice!$G$51*'Datos Vida'!AH230</f>
        <v>0</v>
      </c>
      <c r="AI57" s="46">
        <f>Índice!$G$51*'Datos Vida'!AI230</f>
        <v>0</v>
      </c>
      <c r="AJ57" s="46">
        <f>Índice!$G$51*'Datos Vida'!AJ230</f>
        <v>0</v>
      </c>
      <c r="AK57" s="46">
        <f>Índice!$G$51*'Datos Vida'!AK230</f>
        <v>0</v>
      </c>
      <c r="AL57" s="46">
        <f>Índice!$G$51*'Datos Vida'!AL230</f>
        <v>0</v>
      </c>
      <c r="AM57" s="46">
        <f>Índice!$G$51*'Datos Vida'!AM230</f>
        <v>0</v>
      </c>
      <c r="AN57" s="46">
        <f>Índice!$G$51*'Datos Vida'!AN230</f>
        <v>0</v>
      </c>
      <c r="AO57" s="46">
        <f>Índice!$G$51*'Datos Vida'!AO230</f>
        <v>0</v>
      </c>
      <c r="AP57" s="46">
        <f>Índice!$G$51*'Datos Vida'!AP230</f>
        <v>0</v>
      </c>
      <c r="AQ57" s="46">
        <f>Índice!$G$51*'Datos Vida'!AQ230</f>
        <v>4719694.8738164771</v>
      </c>
    </row>
    <row r="58" spans="2:43">
      <c r="B58" s="61" t="str">
        <f>'Datos Generales'!B231</f>
        <v>7.52.12.00  Intereses Pagados</v>
      </c>
      <c r="C58" s="46">
        <f>Índice!$G$51*'Datos Vida'!C231</f>
        <v>0</v>
      </c>
      <c r="D58" s="46">
        <f>Índice!$G$51*'Datos Vida'!D231</f>
        <v>0</v>
      </c>
      <c r="E58" s="46">
        <f>Índice!$G$51*'Datos Vida'!E231</f>
        <v>0</v>
      </c>
      <c r="F58" s="46">
        <f>Índice!$G$51*'Datos Vida'!F231</f>
        <v>0</v>
      </c>
      <c r="G58" s="46">
        <f>Índice!$G$51*'Datos Vida'!G231</f>
        <v>0</v>
      </c>
      <c r="H58" s="46">
        <f>Índice!$G$51*'Datos Vida'!H231</f>
        <v>31.46633102580239</v>
      </c>
      <c r="I58" s="46">
        <f>Índice!$G$51*'Datos Vida'!I231</f>
        <v>0</v>
      </c>
      <c r="J58" s="46">
        <f>Índice!$G$51*'Datos Vida'!J231</f>
        <v>0</v>
      </c>
      <c r="K58" s="46">
        <f>Índice!$G$51*'Datos Vida'!K231</f>
        <v>0</v>
      </c>
      <c r="L58" s="46">
        <f>Índice!$G$51*'Datos Vida'!L231</f>
        <v>0</v>
      </c>
      <c r="M58" s="46">
        <f>Índice!$G$51*'Datos Vida'!M231</f>
        <v>29057.388930922563</v>
      </c>
      <c r="N58" s="46">
        <f>Índice!$G$51*'Datos Vida'!N231</f>
        <v>15346.067769284618</v>
      </c>
      <c r="O58" s="46">
        <f>Índice!$G$51*'Datos Vida'!O231</f>
        <v>23556.26109276557</v>
      </c>
      <c r="P58" s="46">
        <f>Índice!$G$51*'Datos Vida'!P231</f>
        <v>20449.40284681907</v>
      </c>
      <c r="Q58" s="46">
        <f>Índice!$G$51*'Datos Vida'!Q231</f>
        <v>3124.8453200019799</v>
      </c>
      <c r="R58" s="46">
        <f>Índice!$G$51*'Datos Vida'!R231</f>
        <v>0</v>
      </c>
      <c r="S58" s="46">
        <f>Índice!$G$51*'Datos Vida'!S231</f>
        <v>0</v>
      </c>
      <c r="T58" s="46">
        <f>Índice!$G$51*'Datos Vida'!T231</f>
        <v>0</v>
      </c>
      <c r="U58" s="46">
        <f>Índice!$G$51*'Datos Vida'!U231</f>
        <v>0</v>
      </c>
      <c r="V58" s="46">
        <f>Índice!$G$51*'Datos Vida'!V231</f>
        <v>0</v>
      </c>
      <c r="W58" s="46">
        <f>Índice!$G$51*'Datos Vida'!W231</f>
        <v>0</v>
      </c>
      <c r="X58" s="46">
        <f>Índice!$G$51*'Datos Vida'!X231</f>
        <v>0</v>
      </c>
      <c r="Y58" s="46">
        <f>Índice!$G$51*'Datos Vida'!Y231</f>
        <v>0</v>
      </c>
      <c r="Z58" s="46">
        <f>Índice!$G$51*'Datos Vida'!Z231</f>
        <v>0</v>
      </c>
      <c r="AA58" s="46">
        <f>Índice!$G$51*'Datos Vida'!AA231</f>
        <v>0</v>
      </c>
      <c r="AB58" s="46">
        <f>Índice!$G$51*'Datos Vida'!AB231</f>
        <v>3437.0337502916823</v>
      </c>
      <c r="AC58" s="46">
        <f>Índice!$G$51*'Datos Vida'!AC231</f>
        <v>0</v>
      </c>
      <c r="AD58" s="46">
        <f>Índice!$G$51*'Datos Vida'!AD231</f>
        <v>0</v>
      </c>
      <c r="AE58" s="46">
        <f>Índice!$G$51*'Datos Vida'!AE231</f>
        <v>0</v>
      </c>
      <c r="AF58" s="46">
        <f>Índice!$G$51*'Datos Vida'!AF231</f>
        <v>0</v>
      </c>
      <c r="AG58" s="46">
        <f>Índice!$G$51*'Datos Vida'!AG231</f>
        <v>0</v>
      </c>
      <c r="AH58" s="46">
        <f>Índice!$G$51*'Datos Vida'!AH231</f>
        <v>0</v>
      </c>
      <c r="AI58" s="46">
        <f>Índice!$G$51*'Datos Vida'!AI231</f>
        <v>0</v>
      </c>
      <c r="AJ58" s="46">
        <f>Índice!$G$51*'Datos Vida'!AJ231</f>
        <v>0</v>
      </c>
      <c r="AK58" s="46">
        <f>Índice!$G$51*'Datos Vida'!AK231</f>
        <v>0</v>
      </c>
      <c r="AL58" s="46">
        <f>Índice!$G$51*'Datos Vida'!AL231</f>
        <v>0</v>
      </c>
      <c r="AM58" s="46">
        <f>Índice!$G$51*'Datos Vida'!AM231</f>
        <v>0</v>
      </c>
      <c r="AN58" s="46">
        <f>Índice!$G$51*'Datos Vida'!AN231</f>
        <v>0</v>
      </c>
      <c r="AO58" s="46">
        <f>Índice!$G$51*'Datos Vida'!AO231</f>
        <v>0</v>
      </c>
      <c r="AP58" s="46">
        <f>Índice!$G$51*'Datos Vida'!AP231</f>
        <v>0</v>
      </c>
      <c r="AQ58" s="46">
        <f>Índice!$G$51*'Datos Vida'!AQ231</f>
        <v>95002.466041111285</v>
      </c>
    </row>
    <row r="59" spans="2:43">
      <c r="B59" s="61" t="str">
        <f>'Datos Generales'!B232</f>
        <v>7.52.13.00  Disminución De Capital</v>
      </c>
      <c r="C59" s="46">
        <f>Índice!$G$51*'Datos Vida'!C232</f>
        <v>0</v>
      </c>
      <c r="D59" s="46">
        <f>Índice!$G$51*'Datos Vida'!D232</f>
        <v>0</v>
      </c>
      <c r="E59" s="46">
        <f>Índice!$G$51*'Datos Vida'!E232</f>
        <v>0</v>
      </c>
      <c r="F59" s="46">
        <f>Índice!$G$51*'Datos Vida'!F232</f>
        <v>0</v>
      </c>
      <c r="G59" s="46">
        <f>Índice!$G$51*'Datos Vida'!G232</f>
        <v>0</v>
      </c>
      <c r="H59" s="46">
        <f>Índice!$G$51*'Datos Vida'!H232</f>
        <v>0</v>
      </c>
      <c r="I59" s="46">
        <f>Índice!$G$51*'Datos Vida'!I232</f>
        <v>0</v>
      </c>
      <c r="J59" s="46">
        <f>Índice!$G$51*'Datos Vida'!J232</f>
        <v>0</v>
      </c>
      <c r="K59" s="46">
        <f>Índice!$G$51*'Datos Vida'!K232</f>
        <v>0</v>
      </c>
      <c r="L59" s="46">
        <f>Índice!$G$51*'Datos Vida'!L232</f>
        <v>0</v>
      </c>
      <c r="M59" s="46">
        <f>Índice!$G$51*'Datos Vida'!M232</f>
        <v>0</v>
      </c>
      <c r="N59" s="46">
        <f>Índice!$G$51*'Datos Vida'!N232</f>
        <v>0</v>
      </c>
      <c r="O59" s="46">
        <f>Índice!$G$51*'Datos Vida'!O232</f>
        <v>0</v>
      </c>
      <c r="P59" s="46">
        <f>Índice!$G$51*'Datos Vida'!P232</f>
        <v>0</v>
      </c>
      <c r="Q59" s="46">
        <f>Índice!$G$51*'Datos Vida'!Q232</f>
        <v>0</v>
      </c>
      <c r="R59" s="46">
        <f>Índice!$G$51*'Datos Vida'!R232</f>
        <v>0</v>
      </c>
      <c r="S59" s="46">
        <f>Índice!$G$51*'Datos Vida'!S232</f>
        <v>0</v>
      </c>
      <c r="T59" s="46">
        <f>Índice!$G$51*'Datos Vida'!T232</f>
        <v>30321.699040453681</v>
      </c>
      <c r="U59" s="46">
        <f>Índice!$G$51*'Datos Vida'!U232</f>
        <v>0</v>
      </c>
      <c r="V59" s="46">
        <f>Índice!$G$51*'Datos Vida'!V232</f>
        <v>0</v>
      </c>
      <c r="W59" s="46">
        <f>Índice!$G$51*'Datos Vida'!W232</f>
        <v>0</v>
      </c>
      <c r="X59" s="46">
        <f>Índice!$G$51*'Datos Vida'!X232</f>
        <v>0</v>
      </c>
      <c r="Y59" s="46">
        <f>Índice!$G$51*'Datos Vida'!Y232</f>
        <v>0</v>
      </c>
      <c r="Z59" s="46">
        <f>Índice!$G$51*'Datos Vida'!Z232</f>
        <v>0</v>
      </c>
      <c r="AA59" s="46">
        <f>Índice!$G$51*'Datos Vida'!AA232</f>
        <v>0</v>
      </c>
      <c r="AB59" s="46">
        <f>Índice!$G$51*'Datos Vida'!AB232</f>
        <v>0</v>
      </c>
      <c r="AC59" s="46">
        <f>Índice!$G$51*'Datos Vida'!AC232</f>
        <v>0</v>
      </c>
      <c r="AD59" s="46">
        <f>Índice!$G$51*'Datos Vida'!AD232</f>
        <v>0</v>
      </c>
      <c r="AE59" s="46">
        <f>Índice!$G$51*'Datos Vida'!AE232</f>
        <v>0</v>
      </c>
      <c r="AF59" s="46">
        <f>Índice!$G$51*'Datos Vida'!AF232</f>
        <v>0</v>
      </c>
      <c r="AG59" s="46">
        <f>Índice!$G$51*'Datos Vida'!AG232</f>
        <v>0</v>
      </c>
      <c r="AH59" s="46">
        <f>Índice!$G$51*'Datos Vida'!AH232</f>
        <v>0</v>
      </c>
      <c r="AI59" s="46">
        <f>Índice!$G$51*'Datos Vida'!AI232</f>
        <v>0</v>
      </c>
      <c r="AJ59" s="46">
        <f>Índice!$G$51*'Datos Vida'!AJ232</f>
        <v>0</v>
      </c>
      <c r="AK59" s="46">
        <f>Índice!$G$51*'Datos Vida'!AK232</f>
        <v>0</v>
      </c>
      <c r="AL59" s="46">
        <f>Índice!$G$51*'Datos Vida'!AL232</f>
        <v>0</v>
      </c>
      <c r="AM59" s="46">
        <f>Índice!$G$51*'Datos Vida'!AM232</f>
        <v>0</v>
      </c>
      <c r="AN59" s="46">
        <f>Índice!$G$51*'Datos Vida'!AN232</f>
        <v>0</v>
      </c>
      <c r="AO59" s="46">
        <f>Índice!$G$51*'Datos Vida'!AO232</f>
        <v>0</v>
      </c>
      <c r="AP59" s="46">
        <f>Índice!$G$51*'Datos Vida'!AP232</f>
        <v>0</v>
      </c>
      <c r="AQ59" s="46">
        <f>Índice!$G$51*'Datos Vida'!AQ232</f>
        <v>30321.699040453681</v>
      </c>
    </row>
    <row r="60" spans="2:43">
      <c r="B60" s="61" t="str">
        <f>'Datos Generales'!B233</f>
        <v>7.52.14.00  Egresos Por Préstamos Con Relacionados</v>
      </c>
      <c r="C60" s="46">
        <f>Índice!$G$51*'Datos Vida'!C233</f>
        <v>0</v>
      </c>
      <c r="D60" s="46">
        <f>Índice!$G$51*'Datos Vida'!D233</f>
        <v>0</v>
      </c>
      <c r="E60" s="46">
        <f>Índice!$G$51*'Datos Vida'!E233</f>
        <v>0</v>
      </c>
      <c r="F60" s="46">
        <f>Índice!$G$51*'Datos Vida'!F233</f>
        <v>0</v>
      </c>
      <c r="G60" s="46">
        <f>Índice!$G$51*'Datos Vida'!G233</f>
        <v>-18605.926630415568</v>
      </c>
      <c r="H60" s="46">
        <f>Índice!$G$51*'Datos Vida'!H233</f>
        <v>0</v>
      </c>
      <c r="I60" s="46">
        <f>Índice!$G$51*'Datos Vida'!I233</f>
        <v>0</v>
      </c>
      <c r="J60" s="46">
        <f>Índice!$G$51*'Datos Vida'!J233</f>
        <v>0</v>
      </c>
      <c r="K60" s="46">
        <f>Índice!$G$51*'Datos Vida'!K233</f>
        <v>0</v>
      </c>
      <c r="L60" s="46">
        <f>Índice!$G$51*'Datos Vida'!L233</f>
        <v>0</v>
      </c>
      <c r="M60" s="46">
        <f>Índice!$G$51*'Datos Vida'!M233</f>
        <v>37.388365235714637</v>
      </c>
      <c r="N60" s="46">
        <f>Índice!$G$51*'Datos Vida'!N233</f>
        <v>0</v>
      </c>
      <c r="O60" s="46">
        <f>Índice!$G$51*'Datos Vida'!O233</f>
        <v>82303.901117938629</v>
      </c>
      <c r="P60" s="46">
        <f>Índice!$G$51*'Datos Vida'!P233</f>
        <v>12070.564131211064</v>
      </c>
      <c r="Q60" s="46">
        <f>Índice!$G$51*'Datos Vida'!Q233</f>
        <v>0</v>
      </c>
      <c r="R60" s="46">
        <f>Índice!$G$51*'Datos Vida'!R233</f>
        <v>0</v>
      </c>
      <c r="S60" s="46">
        <f>Índice!$G$51*'Datos Vida'!S233</f>
        <v>0</v>
      </c>
      <c r="T60" s="46">
        <f>Índice!$G$51*'Datos Vida'!T233</f>
        <v>0</v>
      </c>
      <c r="U60" s="46">
        <f>Índice!$G$51*'Datos Vida'!U233</f>
        <v>0</v>
      </c>
      <c r="V60" s="46">
        <f>Índice!$G$51*'Datos Vida'!V233</f>
        <v>0</v>
      </c>
      <c r="W60" s="46">
        <f>Índice!$G$51*'Datos Vida'!W233</f>
        <v>0</v>
      </c>
      <c r="X60" s="46">
        <f>Índice!$G$51*'Datos Vida'!X233</f>
        <v>396410.23080023471</v>
      </c>
      <c r="Y60" s="46">
        <f>Índice!$G$51*'Datos Vida'!Y233</f>
        <v>0</v>
      </c>
      <c r="Z60" s="46">
        <f>Índice!$G$51*'Datos Vida'!Z233</f>
        <v>0</v>
      </c>
      <c r="AA60" s="46">
        <f>Índice!$G$51*'Datos Vida'!AA233</f>
        <v>747.36955614795534</v>
      </c>
      <c r="AB60" s="46">
        <f>Índice!$G$51*'Datos Vida'!AB233</f>
        <v>305885.48553609435</v>
      </c>
      <c r="AC60" s="46">
        <f>Índice!$G$51*'Datos Vida'!AC233</f>
        <v>0</v>
      </c>
      <c r="AD60" s="46">
        <f>Índice!$G$51*'Datos Vida'!AD233</f>
        <v>0</v>
      </c>
      <c r="AE60" s="46">
        <f>Índice!$G$51*'Datos Vida'!AE233</f>
        <v>0</v>
      </c>
      <c r="AF60" s="46">
        <f>Índice!$G$51*'Datos Vida'!AF233</f>
        <v>411199.00863379554</v>
      </c>
      <c r="AG60" s="46">
        <f>Índice!$G$51*'Datos Vida'!AG233</f>
        <v>0</v>
      </c>
      <c r="AH60" s="46">
        <f>Índice!$G$51*'Datos Vida'!AH233</f>
        <v>0</v>
      </c>
      <c r="AI60" s="46">
        <f>Índice!$G$51*'Datos Vida'!AI233</f>
        <v>0</v>
      </c>
      <c r="AJ60" s="46">
        <f>Índice!$G$51*'Datos Vida'!AJ233</f>
        <v>0</v>
      </c>
      <c r="AK60" s="46">
        <f>Índice!$G$51*'Datos Vida'!AK233</f>
        <v>0</v>
      </c>
      <c r="AL60" s="46">
        <f>Índice!$G$51*'Datos Vida'!AL233</f>
        <v>0</v>
      </c>
      <c r="AM60" s="46">
        <f>Índice!$G$51*'Datos Vida'!AM233</f>
        <v>0</v>
      </c>
      <c r="AN60" s="46">
        <f>Índice!$G$51*'Datos Vida'!AN233</f>
        <v>0</v>
      </c>
      <c r="AO60" s="46">
        <f>Índice!$G$51*'Datos Vida'!AO233</f>
        <v>0</v>
      </c>
      <c r="AP60" s="46">
        <f>Índice!$G$51*'Datos Vida'!AP233</f>
        <v>0</v>
      </c>
      <c r="AQ60" s="46">
        <f>Índice!$G$51*'Datos Vida'!AQ233</f>
        <v>1190048.0215102425</v>
      </c>
    </row>
    <row r="61" spans="2:43">
      <c r="B61" s="61" t="str">
        <f>'Datos Generales'!B234</f>
        <v>7.52.15.00  Otros Egresos Relacionados Con Actividades De Financiamiento</v>
      </c>
      <c r="C61" s="46">
        <f>Índice!$G$51*'Datos Vida'!C234</f>
        <v>0</v>
      </c>
      <c r="D61" s="46">
        <f>Índice!$G$51*'Datos Vida'!D234</f>
        <v>0</v>
      </c>
      <c r="E61" s="46">
        <f>Índice!$G$51*'Datos Vida'!E234</f>
        <v>0</v>
      </c>
      <c r="F61" s="46">
        <f>Índice!$G$51*'Datos Vida'!F234</f>
        <v>349.35582409967401</v>
      </c>
      <c r="G61" s="46">
        <f>Índice!$G$51*'Datos Vida'!G234</f>
        <v>0</v>
      </c>
      <c r="H61" s="46">
        <f>Índice!$G$51*'Datos Vida'!H234</f>
        <v>0</v>
      </c>
      <c r="I61" s="46">
        <f>Índice!$G$51*'Datos Vida'!I234</f>
        <v>0</v>
      </c>
      <c r="J61" s="46">
        <f>Índice!$G$51*'Datos Vida'!J234</f>
        <v>0</v>
      </c>
      <c r="K61" s="46">
        <f>Índice!$G$51*'Datos Vida'!K234</f>
        <v>0</v>
      </c>
      <c r="L61" s="46">
        <f>Índice!$G$51*'Datos Vida'!L234</f>
        <v>9257968.6715551428</v>
      </c>
      <c r="M61" s="46">
        <f>Índice!$G$51*'Datos Vida'!M234</f>
        <v>20635343.230496176</v>
      </c>
      <c r="N61" s="46">
        <f>Índice!$G$51*'Datos Vida'!N234</f>
        <v>0</v>
      </c>
      <c r="O61" s="46">
        <f>Índice!$G$51*'Datos Vida'!O234</f>
        <v>3227798.0285813278</v>
      </c>
      <c r="P61" s="46">
        <f>Índice!$G$51*'Datos Vida'!P234</f>
        <v>134751.15965804231</v>
      </c>
      <c r="Q61" s="46">
        <f>Índice!$G$51*'Datos Vida'!Q234</f>
        <v>0</v>
      </c>
      <c r="R61" s="46">
        <f>Índice!$G$51*'Datos Vida'!R234</f>
        <v>0</v>
      </c>
      <c r="S61" s="46">
        <f>Índice!$G$51*'Datos Vida'!S234</f>
        <v>0</v>
      </c>
      <c r="T61" s="46">
        <f>Índice!$G$51*'Datos Vida'!T234</f>
        <v>0</v>
      </c>
      <c r="U61" s="46">
        <f>Índice!$G$51*'Datos Vida'!U234</f>
        <v>42111.938820967182</v>
      </c>
      <c r="V61" s="46">
        <f>Índice!$G$51*'Datos Vida'!V234</f>
        <v>0</v>
      </c>
      <c r="W61" s="46">
        <f>Índice!$G$51*'Datos Vida'!W234</f>
        <v>0</v>
      </c>
      <c r="X61" s="46">
        <f>Índice!$G$51*'Datos Vida'!X234</f>
        <v>0</v>
      </c>
      <c r="Y61" s="46">
        <f>Índice!$G$51*'Datos Vida'!Y234</f>
        <v>0</v>
      </c>
      <c r="Z61" s="46">
        <f>Índice!$G$51*'Datos Vida'!Z234</f>
        <v>0</v>
      </c>
      <c r="AA61" s="46">
        <f>Índice!$G$51*'Datos Vida'!AA234</f>
        <v>0</v>
      </c>
      <c r="AB61" s="46">
        <f>Índice!$G$51*'Datos Vida'!AB234</f>
        <v>0</v>
      </c>
      <c r="AC61" s="46">
        <f>Índice!$G$51*'Datos Vida'!AC234</f>
        <v>0</v>
      </c>
      <c r="AD61" s="46">
        <f>Índice!$G$51*'Datos Vida'!AD234</f>
        <v>0</v>
      </c>
      <c r="AE61" s="46">
        <f>Índice!$G$51*'Datos Vida'!AE234</f>
        <v>0</v>
      </c>
      <c r="AF61" s="46">
        <f>Índice!$G$51*'Datos Vida'!AF234</f>
        <v>0</v>
      </c>
      <c r="AG61" s="46">
        <f>Índice!$G$51*'Datos Vida'!AG234</f>
        <v>0</v>
      </c>
      <c r="AH61" s="46">
        <f>Índice!$G$51*'Datos Vida'!AH234</f>
        <v>0</v>
      </c>
      <c r="AI61" s="46">
        <f>Índice!$G$51*'Datos Vida'!AI234</f>
        <v>0</v>
      </c>
      <c r="AJ61" s="46">
        <f>Índice!$G$51*'Datos Vida'!AJ234</f>
        <v>0</v>
      </c>
      <c r="AK61" s="46">
        <f>Índice!$G$51*'Datos Vida'!AK234</f>
        <v>0</v>
      </c>
      <c r="AL61" s="46">
        <f>Índice!$G$51*'Datos Vida'!AL234</f>
        <v>0</v>
      </c>
      <c r="AM61" s="46">
        <f>Índice!$G$51*'Datos Vida'!AM234</f>
        <v>0</v>
      </c>
      <c r="AN61" s="46">
        <f>Índice!$G$51*'Datos Vida'!AN234</f>
        <v>0</v>
      </c>
      <c r="AO61" s="46">
        <f>Índice!$G$51*'Datos Vida'!AO234</f>
        <v>0</v>
      </c>
      <c r="AP61" s="46">
        <f>Índice!$G$51*'Datos Vida'!AP234</f>
        <v>0</v>
      </c>
      <c r="AQ61" s="46">
        <f>Índice!$G$51*'Datos Vida'!AQ234</f>
        <v>33298322.384935759</v>
      </c>
    </row>
    <row r="62" spans="2:43">
      <c r="B62" s="60" t="str">
        <f>'Datos Generales'!B235</f>
        <v xml:space="preserve">7.52.00.00  Total Egresos De Efectivo De Las Actividades De Financiamiento </v>
      </c>
      <c r="C62" s="43">
        <f>Índice!$G$51*'Datos Vida'!C235</f>
        <v>0</v>
      </c>
      <c r="D62" s="43">
        <f>Índice!$G$51*'Datos Vida'!D235</f>
        <v>1215342.8415864687</v>
      </c>
      <c r="E62" s="43">
        <f>Índice!$G$51*'Datos Vida'!E235</f>
        <v>762846.92513841647</v>
      </c>
      <c r="F62" s="43">
        <f>Índice!$G$51*'Datos Vida'!F235</f>
        <v>349.35582409967401</v>
      </c>
      <c r="G62" s="43">
        <f>Índice!$G$51*'Datos Vida'!G235</f>
        <v>1119573.9582523105</v>
      </c>
      <c r="H62" s="43">
        <f>Índice!$G$51*'Datos Vida'!H235</f>
        <v>1020578.8479080193</v>
      </c>
      <c r="I62" s="43">
        <f>Índice!$G$51*'Datos Vida'!I235</f>
        <v>0</v>
      </c>
      <c r="J62" s="43">
        <f>Índice!$G$51*'Datos Vida'!J235</f>
        <v>0</v>
      </c>
      <c r="K62" s="43">
        <f>Índice!$G$51*'Datos Vida'!K235</f>
        <v>17324.159778250752</v>
      </c>
      <c r="L62" s="43">
        <f>Índice!$G$51*'Datos Vida'!L235</f>
        <v>9257968.6715551428</v>
      </c>
      <c r="M62" s="43">
        <f>Índice!$G$51*'Datos Vida'!M235</f>
        <v>20666158.57970174</v>
      </c>
      <c r="N62" s="43">
        <f>Índice!$G$51*'Datos Vida'!N235</f>
        <v>15346.067769284618</v>
      </c>
      <c r="O62" s="43">
        <f>Índice!$G$51*'Datos Vida'!O235</f>
        <v>3333658.1907920321</v>
      </c>
      <c r="P62" s="43">
        <f>Índice!$G$51*'Datos Vida'!P235</f>
        <v>167271.12663607244</v>
      </c>
      <c r="Q62" s="43">
        <f>Índice!$G$51*'Datos Vida'!Q235</f>
        <v>3124.8453200019799</v>
      </c>
      <c r="R62" s="43">
        <f>Índice!$G$51*'Datos Vida'!R235</f>
        <v>628.00079196158981</v>
      </c>
      <c r="S62" s="43">
        <f>Índice!$G$51*'Datos Vida'!S235</f>
        <v>0</v>
      </c>
      <c r="T62" s="43">
        <f>Índice!$G$51*'Datos Vida'!T235</f>
        <v>30321.699040453681</v>
      </c>
      <c r="U62" s="43">
        <f>Índice!$G$51*'Datos Vida'!U235</f>
        <v>42111.938820967182</v>
      </c>
      <c r="V62" s="43">
        <f>Índice!$G$51*'Datos Vida'!V235</f>
        <v>0</v>
      </c>
      <c r="W62" s="43">
        <f>Índice!$G$51*'Datos Vida'!W235</f>
        <v>0</v>
      </c>
      <c r="X62" s="43">
        <f>Índice!$G$51*'Datos Vida'!X235</f>
        <v>396410.23080023471</v>
      </c>
      <c r="Y62" s="43">
        <f>Índice!$G$51*'Datos Vida'!Y235</f>
        <v>0</v>
      </c>
      <c r="Z62" s="43">
        <f>Índice!$G$51*'Datos Vida'!Z235</f>
        <v>0</v>
      </c>
      <c r="AA62" s="43">
        <f>Índice!$G$51*'Datos Vida'!AA235</f>
        <v>747.36955614795534</v>
      </c>
      <c r="AB62" s="43">
        <f>Índice!$G$51*'Datos Vida'!AB235</f>
        <v>309322.51928638603</v>
      </c>
      <c r="AC62" s="43">
        <f>Índice!$G$51*'Datos Vida'!AC235</f>
        <v>0</v>
      </c>
      <c r="AD62" s="43">
        <f>Índice!$G$51*'Datos Vida'!AD235</f>
        <v>0</v>
      </c>
      <c r="AE62" s="43">
        <f>Índice!$G$51*'Datos Vida'!AE235</f>
        <v>254856.95193783101</v>
      </c>
      <c r="AF62" s="43">
        <f>Índice!$G$51*'Datos Vida'!AF235</f>
        <v>719447.16484821914</v>
      </c>
      <c r="AG62" s="43">
        <f>Índice!$G$51*'Datos Vida'!AG235</f>
        <v>0</v>
      </c>
      <c r="AH62" s="43">
        <f>Índice!$G$51*'Datos Vida'!AH235</f>
        <v>0</v>
      </c>
      <c r="AI62" s="43">
        <f>Índice!$G$51*'Datos Vida'!AI235</f>
        <v>0</v>
      </c>
      <c r="AJ62" s="43">
        <f>Índice!$G$51*'Datos Vida'!AJ235</f>
        <v>0</v>
      </c>
      <c r="AK62" s="43">
        <f>Índice!$G$51*'Datos Vida'!AK235</f>
        <v>0</v>
      </c>
      <c r="AL62" s="43">
        <f>Índice!$G$51*'Datos Vida'!AL235</f>
        <v>0</v>
      </c>
      <c r="AM62" s="43">
        <f>Índice!$G$51*'Datos Vida'!AM235</f>
        <v>0</v>
      </c>
      <c r="AN62" s="43">
        <f>Índice!$G$51*'Datos Vida'!AN235</f>
        <v>0</v>
      </c>
      <c r="AO62" s="43">
        <f>Índice!$G$51*'Datos Vida'!AO235</f>
        <v>0</v>
      </c>
      <c r="AP62" s="43">
        <f>Índice!$G$51*'Datos Vida'!AP235</f>
        <v>0</v>
      </c>
      <c r="AQ62" s="43">
        <f>Índice!$G$51*'Datos Vida'!AQ235</f>
        <v>39333389.445344038</v>
      </c>
    </row>
    <row r="63" spans="2:43">
      <c r="B63" s="64" t="str">
        <f>'Datos Generales'!B236</f>
        <v xml:space="preserve">7.50.00.00  Total Flujo De Efectivo Neto De Actividades De Financiamiento </v>
      </c>
      <c r="C63" s="43">
        <f>Índice!$G$51*'Datos Vida'!C236</f>
        <v>137886.5674121948</v>
      </c>
      <c r="D63" s="43">
        <f>Índice!$G$51*'Datos Vida'!D236</f>
        <v>-1215342.8415864687</v>
      </c>
      <c r="E63" s="43">
        <f>Índice!$G$51*'Datos Vida'!E236</f>
        <v>-762846.92513841647</v>
      </c>
      <c r="F63" s="43">
        <f>Índice!$G$51*'Datos Vida'!F236</f>
        <v>4744.0355392763449</v>
      </c>
      <c r="G63" s="43">
        <f>Índice!$G$51*'Datos Vida'!G236</f>
        <v>-1119573.9582523105</v>
      </c>
      <c r="H63" s="43">
        <f>Índice!$G$51*'Datos Vida'!H236</f>
        <v>-1020578.8479080193</v>
      </c>
      <c r="I63" s="43">
        <f>Índice!$G$51*'Datos Vida'!I236</f>
        <v>0</v>
      </c>
      <c r="J63" s="43">
        <f>Índice!$G$51*'Datos Vida'!J236</f>
        <v>-68136.89268213349</v>
      </c>
      <c r="K63" s="43">
        <f>Índice!$G$51*'Datos Vida'!K236</f>
        <v>-17324.159778250752</v>
      </c>
      <c r="L63" s="43">
        <f>Índice!$G$51*'Datos Vida'!L236</f>
        <v>183689.17098592146</v>
      </c>
      <c r="M63" s="43">
        <f>Índice!$G$51*'Datos Vida'!M236</f>
        <v>-1715079.5320355534</v>
      </c>
      <c r="N63" s="43">
        <f>Índice!$G$51*'Datos Vida'!N236</f>
        <v>-15346.067769284618</v>
      </c>
      <c r="O63" s="43">
        <f>Índice!$G$51*'Datos Vida'!O236</f>
        <v>48951.667361990083</v>
      </c>
      <c r="P63" s="43">
        <f>Índice!$G$51*'Datos Vida'!P236</f>
        <v>-148949.63442487325</v>
      </c>
      <c r="Q63" s="43">
        <f>Índice!$G$51*'Datos Vida'!Q236</f>
        <v>37049.48345719518</v>
      </c>
      <c r="R63" s="43">
        <f>Índice!$G$51*'Datos Vida'!R236</f>
        <v>-628.00079196158981</v>
      </c>
      <c r="S63" s="43">
        <f>Índice!$G$51*'Datos Vida'!S236</f>
        <v>0</v>
      </c>
      <c r="T63" s="43">
        <f>Índice!$G$51*'Datos Vida'!T236</f>
        <v>-30252.490789910975</v>
      </c>
      <c r="U63" s="43">
        <f>Índice!$G$51*'Datos Vida'!U236</f>
        <v>-42111.938820967182</v>
      </c>
      <c r="V63" s="43">
        <f>Índice!$G$51*'Datos Vida'!V236</f>
        <v>98268.644685018488</v>
      </c>
      <c r="W63" s="43">
        <f>Índice!$G$51*'Datos Vida'!W236</f>
        <v>0</v>
      </c>
      <c r="X63" s="43">
        <f>Índice!$G$51*'Datos Vida'!X236</f>
        <v>28417.765041966893</v>
      </c>
      <c r="Y63" s="43">
        <f>Índice!$G$51*'Datos Vida'!Y236</f>
        <v>0</v>
      </c>
      <c r="Z63" s="43">
        <f>Índice!$G$51*'Datos Vida'!Z236</f>
        <v>0</v>
      </c>
      <c r="AA63" s="43">
        <f>Índice!$G$51*'Datos Vida'!AA236</f>
        <v>4747455.0278954329</v>
      </c>
      <c r="AB63" s="43">
        <f>Índice!$G$51*'Datos Vida'!AB236</f>
        <v>-143630.32187581758</v>
      </c>
      <c r="AC63" s="43">
        <f>Índice!$G$51*'Datos Vida'!AC236</f>
        <v>0</v>
      </c>
      <c r="AD63" s="43">
        <f>Índice!$G$51*'Datos Vida'!AD236</f>
        <v>0</v>
      </c>
      <c r="AE63" s="43">
        <f>Índice!$G$51*'Datos Vida'!AE236</f>
        <v>-254856.95193783101</v>
      </c>
      <c r="AF63" s="43">
        <f>Índice!$G$51*'Datos Vida'!AF236</f>
        <v>-239010.07452924247</v>
      </c>
      <c r="AG63" s="43">
        <f>Índice!$G$51*'Datos Vida'!AG236</f>
        <v>0</v>
      </c>
      <c r="AH63" s="43">
        <f>Índice!$G$51*'Datos Vida'!AH236</f>
        <v>0</v>
      </c>
      <c r="AI63" s="43">
        <f>Índice!$G$51*'Datos Vida'!AI236</f>
        <v>0</v>
      </c>
      <c r="AJ63" s="43">
        <f>Índice!$G$51*'Datos Vida'!AJ236</f>
        <v>0</v>
      </c>
      <c r="AK63" s="43">
        <f>Índice!$G$51*'Datos Vida'!AK236</f>
        <v>0</v>
      </c>
      <c r="AL63" s="43">
        <f>Índice!$G$51*'Datos Vida'!AL236</f>
        <v>0</v>
      </c>
      <c r="AM63" s="43">
        <f>Índice!$G$51*'Datos Vida'!AM236</f>
        <v>0</v>
      </c>
      <c r="AN63" s="43">
        <f>Índice!$G$51*'Datos Vida'!AN236</f>
        <v>0</v>
      </c>
      <c r="AO63" s="43">
        <f>Índice!$G$51*'Datos Vida'!AO236</f>
        <v>0</v>
      </c>
      <c r="AP63" s="43">
        <f>Índice!$G$51*'Datos Vida'!AP236</f>
        <v>0</v>
      </c>
      <c r="AQ63" s="43">
        <f>Índice!$G$51*'Datos Vida'!AQ236</f>
        <v>-1507206.2759420453</v>
      </c>
    </row>
    <row r="64" spans="2:43">
      <c r="B64" s="72" t="str">
        <f>'Datos Generales'!B237</f>
        <v>7.60.00.00  Efecto De Las Variaciones De Los Tipo De Cambio</v>
      </c>
      <c r="C64" s="46">
        <f>Índice!$G$51*'Datos Vida'!C237</f>
        <v>0</v>
      </c>
      <c r="D64" s="46">
        <f>Índice!$G$51*'Datos Vida'!D237</f>
        <v>223.93244284795043</v>
      </c>
      <c r="E64" s="46">
        <f>Índice!$G$51*'Datos Vida'!E237</f>
        <v>0</v>
      </c>
      <c r="F64" s="46">
        <f>Índice!$G$51*'Datos Vida'!F237</f>
        <v>850.20965768874487</v>
      </c>
      <c r="G64" s="46">
        <f>Índice!$G$51*'Datos Vida'!G237</f>
        <v>0</v>
      </c>
      <c r="H64" s="46">
        <f>Índice!$G$51*'Datos Vida'!H237</f>
        <v>0</v>
      </c>
      <c r="I64" s="46">
        <f>Índice!$G$51*'Datos Vida'!I237</f>
        <v>-145.66436384978184</v>
      </c>
      <c r="J64" s="46">
        <f>Índice!$G$51*'Datos Vida'!J237</f>
        <v>-870.05289172046582</v>
      </c>
      <c r="K64" s="46">
        <f>Índice!$G$51*'Datos Vida'!K237</f>
        <v>0</v>
      </c>
      <c r="L64" s="46">
        <f>Índice!$G$51*'Datos Vida'!L237</f>
        <v>0</v>
      </c>
      <c r="M64" s="46">
        <f>Índice!$G$51*'Datos Vida'!M237</f>
        <v>0</v>
      </c>
      <c r="N64" s="46">
        <f>Índice!$G$51*'Datos Vida'!N237</f>
        <v>-6144.2872699245509</v>
      </c>
      <c r="O64" s="46">
        <f>Índice!$G$51*'Datos Vida'!O237</f>
        <v>52477.885179711637</v>
      </c>
      <c r="P64" s="46">
        <f>Índice!$G$51*'Datos Vida'!P237</f>
        <v>233375.2147842258</v>
      </c>
      <c r="Q64" s="46">
        <f>Índice!$G$51*'Datos Vida'!Q237</f>
        <v>0</v>
      </c>
      <c r="R64" s="46">
        <f>Índice!$G$51*'Datos Vida'!R237</f>
        <v>0</v>
      </c>
      <c r="S64" s="46">
        <f>Índice!$G$51*'Datos Vida'!S237</f>
        <v>0</v>
      </c>
      <c r="T64" s="46">
        <f>Índice!$G$51*'Datos Vida'!T237</f>
        <v>0</v>
      </c>
      <c r="U64" s="46">
        <f>Índice!$G$51*'Datos Vida'!U237</f>
        <v>0</v>
      </c>
      <c r="V64" s="46">
        <f>Índice!$G$51*'Datos Vida'!V237</f>
        <v>0</v>
      </c>
      <c r="W64" s="46">
        <f>Índice!$G$51*'Datos Vida'!W237</f>
        <v>0</v>
      </c>
      <c r="X64" s="46">
        <f>Índice!$G$51*'Datos Vida'!X237</f>
        <v>737.60261913011504</v>
      </c>
      <c r="Y64" s="46">
        <f>Índice!$G$51*'Datos Vida'!Y237</f>
        <v>0</v>
      </c>
      <c r="Z64" s="46">
        <f>Índice!$G$51*'Datos Vida'!Z237</f>
        <v>-2.5632685386187339</v>
      </c>
      <c r="AA64" s="46">
        <f>Índice!$G$51*'Datos Vida'!AA237</f>
        <v>0</v>
      </c>
      <c r="AB64" s="46">
        <f>Índice!$G$51*'Datos Vida'!AB237</f>
        <v>0</v>
      </c>
      <c r="AC64" s="46">
        <f>Índice!$G$51*'Datos Vida'!AC237</f>
        <v>0</v>
      </c>
      <c r="AD64" s="46">
        <f>Índice!$G$51*'Datos Vida'!AD237</f>
        <v>0</v>
      </c>
      <c r="AE64" s="46">
        <f>Índice!$G$51*'Datos Vida'!AE237</f>
        <v>0</v>
      </c>
      <c r="AF64" s="46">
        <f>Índice!$G$51*'Datos Vida'!AF237</f>
        <v>-59.883256376351461</v>
      </c>
      <c r="AG64" s="46">
        <f>Índice!$G$51*'Datos Vida'!AG237</f>
        <v>0</v>
      </c>
      <c r="AH64" s="46">
        <f>Índice!$G$51*'Datos Vida'!AH237</f>
        <v>0</v>
      </c>
      <c r="AI64" s="46">
        <f>Índice!$G$51*'Datos Vida'!AI237</f>
        <v>0</v>
      </c>
      <c r="AJ64" s="46">
        <f>Índice!$G$51*'Datos Vida'!AJ237</f>
        <v>0</v>
      </c>
      <c r="AK64" s="46">
        <f>Índice!$G$51*'Datos Vida'!AK237</f>
        <v>0</v>
      </c>
      <c r="AL64" s="46">
        <f>Índice!$G$51*'Datos Vida'!AL237</f>
        <v>0</v>
      </c>
      <c r="AM64" s="46">
        <f>Índice!$G$51*'Datos Vida'!AM237</f>
        <v>0</v>
      </c>
      <c r="AN64" s="46">
        <f>Índice!$G$51*'Datos Vida'!AN237</f>
        <v>0</v>
      </c>
      <c r="AO64" s="46">
        <f>Índice!$G$51*'Datos Vida'!AO237</f>
        <v>0</v>
      </c>
      <c r="AP64" s="46">
        <f>Índice!$G$51*'Datos Vida'!AP237</f>
        <v>0</v>
      </c>
      <c r="AQ64" s="46">
        <f>Índice!$G$51*'Datos Vida'!AQ237</f>
        <v>280442.3936331945</v>
      </c>
    </row>
    <row r="65" spans="2:43">
      <c r="B65" s="64" t="str">
        <f>'Datos Generales'!B238</f>
        <v xml:space="preserve">7.70.00.00  Total Aumento (Disminución) De Efectivo Y Equivalentes </v>
      </c>
      <c r="C65" s="43">
        <f>Índice!$G$51*'Datos Vida'!C238</f>
        <v>118453.72151236379</v>
      </c>
      <c r="D65" s="43">
        <f>Índice!$G$51*'Datos Vida'!D238</f>
        <v>-65308.988764044938</v>
      </c>
      <c r="E65" s="43">
        <f>Índice!$G$51*'Datos Vida'!E238</f>
        <v>948.01161072259424</v>
      </c>
      <c r="F65" s="43">
        <f>Índice!$G$51*'Datos Vida'!F238</f>
        <v>8376.8499727763192</v>
      </c>
      <c r="G65" s="43">
        <f>Índice!$G$51*'Datos Vida'!G238</f>
        <v>-26068.573620607971</v>
      </c>
      <c r="H65" s="43">
        <f>Índice!$G$51*'Datos Vida'!H238</f>
        <v>-6847.9044837753936</v>
      </c>
      <c r="I65" s="43">
        <f>Índice!$G$51*'Datos Vida'!I238</f>
        <v>-255116.85852878992</v>
      </c>
      <c r="J65" s="43">
        <f>Índice!$G$51*'Datos Vida'!J238</f>
        <v>107271.37412406926</v>
      </c>
      <c r="K65" s="43">
        <f>Índice!$G$51*'Datos Vida'!K238</f>
        <v>-19421.620551403255</v>
      </c>
      <c r="L65" s="43">
        <f>Índice!$G$51*'Datos Vida'!L238</f>
        <v>1975.8822947087065</v>
      </c>
      <c r="M65" s="43">
        <f>Índice!$G$51*'Datos Vida'!M238</f>
        <v>-17300.6484185517</v>
      </c>
      <c r="N65" s="43">
        <f>Índice!$G$51*'Datos Vida'!N238</f>
        <v>136811.71820309572</v>
      </c>
      <c r="O65" s="43">
        <f>Índice!$G$51*'Datos Vida'!O238</f>
        <v>-192698.48537345938</v>
      </c>
      <c r="P65" s="43">
        <f>Índice!$G$51*'Datos Vida'!P238</f>
        <v>249736.33689480345</v>
      </c>
      <c r="Q65" s="43">
        <f>Índice!$G$51*'Datos Vida'!Q238</f>
        <v>-33303.841013710837</v>
      </c>
      <c r="R65" s="43">
        <f>Índice!$G$51*'Datos Vida'!R238</f>
        <v>215910.11943063617</v>
      </c>
      <c r="S65" s="43">
        <f>Índice!$G$51*'Datos Vida'!S238</f>
        <v>-1662.6332015754379</v>
      </c>
      <c r="T65" s="43">
        <f>Índice!$G$51*'Datos Vida'!T238</f>
        <v>260984.48957368423</v>
      </c>
      <c r="U65" s="43">
        <f>Índice!$G$51*'Datos Vida'!U238</f>
        <v>15998.021863796748</v>
      </c>
      <c r="V65" s="43">
        <f>Índice!$G$51*'Datos Vida'!V238</f>
        <v>98303.160421719542</v>
      </c>
      <c r="W65" s="43">
        <f>Índice!$G$51*'Datos Vida'!W238</f>
        <v>3410.5613734876715</v>
      </c>
      <c r="X65" s="43">
        <f>Índice!$G$51*'Datos Vida'!X238</f>
        <v>3590.520502612766</v>
      </c>
      <c r="Y65" s="43">
        <f>Índice!$G$51*'Datos Vida'!Y238</f>
        <v>18435.778632593461</v>
      </c>
      <c r="Z65" s="43">
        <f>Índice!$G$51*'Datos Vida'!Z238</f>
        <v>-102983.46780181161</v>
      </c>
      <c r="AA65" s="43">
        <f>Índice!$G$51*'Datos Vida'!AA238</f>
        <v>77609.981898020793</v>
      </c>
      <c r="AB65" s="43">
        <f>Índice!$G$51*'Datos Vida'!AB238</f>
        <v>361879.60062508396</v>
      </c>
      <c r="AC65" s="43">
        <f>Índice!$G$51*'Datos Vida'!AC238</f>
        <v>-13603.354523019918</v>
      </c>
      <c r="AD65" s="43">
        <f>Índice!$G$51*'Datos Vida'!AD238</f>
        <v>333.71104715707003</v>
      </c>
      <c r="AE65" s="43">
        <f>Índice!$G$51*'Datos Vida'!AE238</f>
        <v>310214.89029210655</v>
      </c>
      <c r="AF65" s="43">
        <f>Índice!$G$51*'Datos Vida'!AF238</f>
        <v>246667.52992836988</v>
      </c>
      <c r="AG65" s="43">
        <f>Índice!$G$51*'Datos Vida'!AG238</f>
        <v>-19892.024522524942</v>
      </c>
      <c r="AH65" s="43">
        <f>Índice!$G$51*'Datos Vida'!AH238</f>
        <v>0</v>
      </c>
      <c r="AI65" s="43">
        <f>Índice!$G$51*'Datos Vida'!AI238</f>
        <v>0</v>
      </c>
      <c r="AJ65" s="43">
        <f>Índice!$G$51*'Datos Vida'!AJ238</f>
        <v>0</v>
      </c>
      <c r="AK65" s="43">
        <f>Índice!$G$51*'Datos Vida'!AK238</f>
        <v>0</v>
      </c>
      <c r="AL65" s="43">
        <f>Índice!$G$51*'Datos Vida'!AL238</f>
        <v>0</v>
      </c>
      <c r="AM65" s="43">
        <f>Índice!$G$51*'Datos Vida'!AM238</f>
        <v>0</v>
      </c>
      <c r="AN65" s="43">
        <f>Índice!$G$51*'Datos Vida'!AN238</f>
        <v>0</v>
      </c>
      <c r="AO65" s="43">
        <f>Índice!$G$51*'Datos Vida'!AO238</f>
        <v>0</v>
      </c>
      <c r="AP65" s="43">
        <f>Índice!$G$51*'Datos Vida'!AP238</f>
        <v>0</v>
      </c>
      <c r="AQ65" s="43">
        <f>Índice!$G$51*'Datos Vida'!AQ238</f>
        <v>1482703.8593985334</v>
      </c>
    </row>
    <row r="66" spans="2:43">
      <c r="B66" s="64" t="str">
        <f>'Datos Generales'!B239</f>
        <v xml:space="preserve">7.71.00.00  Efectivo Y Efectivo Equivalente Al Inicio Del Periodo </v>
      </c>
      <c r="C66" s="43">
        <f>Índice!$G$51*'Datos Vida'!C239</f>
        <v>59635.282242382673</v>
      </c>
      <c r="D66" s="43">
        <f>Índice!$G$51*'Datos Vida'!D239</f>
        <v>552555.93228728406</v>
      </c>
      <c r="E66" s="43">
        <f>Índice!$G$51*'Datos Vida'!E239</f>
        <v>85213.034132130299</v>
      </c>
      <c r="F66" s="43">
        <f>Índice!$G$51*'Datos Vida'!F239</f>
        <v>91388.434178799464</v>
      </c>
      <c r="G66" s="43">
        <f>Índice!$G$51*'Datos Vida'!G239</f>
        <v>88268.361841593534</v>
      </c>
      <c r="H66" s="43">
        <f>Índice!$G$51*'Datos Vida'!H239</f>
        <v>34640.806528026245</v>
      </c>
      <c r="I66" s="43">
        <f>Índice!$G$51*'Datos Vida'!I239</f>
        <v>405204.98193337623</v>
      </c>
      <c r="J66" s="43">
        <f>Índice!$G$51*'Datos Vida'!J239</f>
        <v>237899.07439489182</v>
      </c>
      <c r="K66" s="43">
        <f>Índice!$G$51*'Datos Vida'!K239</f>
        <v>31203.905360590008</v>
      </c>
      <c r="L66" s="43">
        <f>Índice!$G$51*'Datos Vida'!L239</f>
        <v>2532.1999561592688</v>
      </c>
      <c r="M66" s="43">
        <f>Índice!$G$51*'Datos Vida'!M239</f>
        <v>84890.460044830674</v>
      </c>
      <c r="N66" s="43">
        <f>Índice!$G$51*'Datos Vida'!N239</f>
        <v>135978.169790908</v>
      </c>
      <c r="O66" s="43">
        <f>Índice!$G$51*'Datos Vida'!O239</f>
        <v>622609.53111631225</v>
      </c>
      <c r="P66" s="43">
        <f>Índice!$G$51*'Datos Vida'!P239</f>
        <v>58224.865826150286</v>
      </c>
      <c r="Q66" s="43">
        <f>Índice!$G$51*'Datos Vida'!Q239</f>
        <v>85011.11044328635</v>
      </c>
      <c r="R66" s="43">
        <f>Índice!$G$51*'Datos Vida'!R239</f>
        <v>1225.5517214557951</v>
      </c>
      <c r="S66" s="43">
        <f>Índice!$G$51*'Datos Vida'!S239</f>
        <v>17131.074946436525</v>
      </c>
      <c r="T66" s="43">
        <f>Índice!$G$51*'Datos Vida'!T239</f>
        <v>1061059.2663041556</v>
      </c>
      <c r="U66" s="43">
        <f>Índice!$G$51*'Datos Vida'!U239</f>
        <v>314173.81435571803</v>
      </c>
      <c r="V66" s="43">
        <f>Índice!$G$51*'Datos Vida'!V239</f>
        <v>99916.516995354294</v>
      </c>
      <c r="W66" s="43">
        <f>Índice!$G$51*'Datos Vida'!W239</f>
        <v>7239.1122959107906</v>
      </c>
      <c r="X66" s="43">
        <f>Índice!$G$51*'Datos Vida'!X239</f>
        <v>243733.7365030653</v>
      </c>
      <c r="Y66" s="43">
        <f>Índice!$G$51*'Datos Vida'!Y239</f>
        <v>163641.75935681403</v>
      </c>
      <c r="Z66" s="43">
        <f>Índice!$G$51*'Datos Vida'!Z239</f>
        <v>141699.20839196441</v>
      </c>
      <c r="AA66" s="43">
        <f>Índice!$G$51*'Datos Vida'!AA239</f>
        <v>27343.667135715346</v>
      </c>
      <c r="AB66" s="43">
        <f>Índice!$G$51*'Datos Vida'!AB239</f>
        <v>478489.22720105213</v>
      </c>
      <c r="AC66" s="43">
        <f>Índice!$G$51*'Datos Vida'!AC239</f>
        <v>42328.004681058679</v>
      </c>
      <c r="AD66" s="43">
        <f>Índice!$G$51*'Datos Vida'!AD239</f>
        <v>398.58825775521314</v>
      </c>
      <c r="AE66" s="43">
        <f>Índice!$G$51*'Datos Vida'!AE239</f>
        <v>76057.038912184187</v>
      </c>
      <c r="AF66" s="43">
        <f>Índice!$G$51*'Datos Vida'!AF239</f>
        <v>136461.16913329702</v>
      </c>
      <c r="AG66" s="43">
        <f>Índice!$G$51*'Datos Vida'!AG239</f>
        <v>27239.280234194353</v>
      </c>
      <c r="AH66" s="43">
        <f>Índice!$G$51*'Datos Vida'!AH239</f>
        <v>0</v>
      </c>
      <c r="AI66" s="43">
        <f>Índice!$G$51*'Datos Vida'!AI239</f>
        <v>0</v>
      </c>
      <c r="AJ66" s="43">
        <f>Índice!$G$51*'Datos Vida'!AJ239</f>
        <v>0</v>
      </c>
      <c r="AK66" s="43">
        <f>Índice!$G$51*'Datos Vida'!AK239</f>
        <v>0</v>
      </c>
      <c r="AL66" s="43">
        <f>Índice!$G$51*'Datos Vida'!AL239</f>
        <v>0</v>
      </c>
      <c r="AM66" s="43">
        <f>Índice!$G$51*'Datos Vida'!AM239</f>
        <v>0</v>
      </c>
      <c r="AN66" s="43">
        <f>Índice!$G$51*'Datos Vida'!AN239</f>
        <v>0</v>
      </c>
      <c r="AO66" s="43">
        <f>Índice!$G$51*'Datos Vida'!AO239</f>
        <v>0</v>
      </c>
      <c r="AP66" s="43">
        <f>Índice!$G$51*'Datos Vida'!AP239</f>
        <v>0</v>
      </c>
      <c r="AQ66" s="43">
        <f>Índice!$G$51*'Datos Vida'!AQ239</f>
        <v>5413393.1665028529</v>
      </c>
    </row>
    <row r="67" spans="2:43">
      <c r="B67" s="64" t="str">
        <f>'Datos Generales'!B240</f>
        <v xml:space="preserve">7.72.00.00  Efectivo Y Efectivo Equivalente Al Final Del Periodo </v>
      </c>
      <c r="C67" s="43">
        <f>Índice!$G$51*'Datos Vida'!C240</f>
        <v>184565.58785470334</v>
      </c>
      <c r="D67" s="43">
        <f>Índice!$G$51*'Datos Vida'!D240</f>
        <v>487246.94352323911</v>
      </c>
      <c r="E67" s="43">
        <f>Índice!$G$51*'Datos Vida'!E240</f>
        <v>86161.089937138051</v>
      </c>
      <c r="F67" s="43">
        <f>Índice!$G$51*'Datos Vida'!F240</f>
        <v>99765.28415157579</v>
      </c>
      <c r="G67" s="43">
        <f>Índice!$G$51*'Datos Vida'!G240</f>
        <v>62199.788220985567</v>
      </c>
      <c r="H67" s="43">
        <f>Índice!$G$51*'Datos Vida'!H240</f>
        <v>27792.902044250852</v>
      </c>
      <c r="I67" s="43">
        <f>Índice!$G$51*'Datos Vida'!I240</f>
        <v>150088.12340458631</v>
      </c>
      <c r="J67" s="43">
        <f>Índice!$G$51*'Datos Vida'!J240</f>
        <v>345170.44851896109</v>
      </c>
      <c r="K67" s="43">
        <f>Índice!$G$51*'Datos Vida'!K240</f>
        <v>11782.284809186755</v>
      </c>
      <c r="L67" s="43">
        <f>Índice!$G$51*'Datos Vida'!L240</f>
        <v>4508.5241937194614</v>
      </c>
      <c r="M67" s="43">
        <f>Índice!$G$51*'Datos Vida'!M240</f>
        <v>67589.811626278984</v>
      </c>
      <c r="N67" s="43">
        <f>Índice!$G$51*'Datos Vida'!N240</f>
        <v>272789.88799400371</v>
      </c>
      <c r="O67" s="43">
        <f>Índice!$G$51*'Datos Vida'!O240</f>
        <v>429911.0457428529</v>
      </c>
      <c r="P67" s="43">
        <f>Índice!$G$51*'Datos Vida'!P240</f>
        <v>307961.20272095373</v>
      </c>
      <c r="Q67" s="43">
        <f>Índice!$G$51*'Datos Vida'!Q240</f>
        <v>51707.269429575521</v>
      </c>
      <c r="R67" s="43">
        <f>Índice!$G$51*'Datos Vida'!R240</f>
        <v>217135.67115209196</v>
      </c>
      <c r="S67" s="43">
        <f>Índice!$G$51*'Datos Vida'!S240</f>
        <v>15468.441744861087</v>
      </c>
      <c r="T67" s="43">
        <f>Índice!$G$51*'Datos Vida'!T240</f>
        <v>1322043.7558778399</v>
      </c>
      <c r="U67" s="43">
        <f>Índice!$G$51*'Datos Vida'!U240</f>
        <v>330171.83621951478</v>
      </c>
      <c r="V67" s="43">
        <f>Índice!$G$51*'Datos Vida'!V240</f>
        <v>99916.516995354294</v>
      </c>
      <c r="W67" s="43">
        <f>Índice!$G$51*'Datos Vida'!W240</f>
        <v>10649.673669398462</v>
      </c>
      <c r="X67" s="43">
        <f>Índice!$G$51*'Datos Vida'!X240</f>
        <v>247324.25700567808</v>
      </c>
      <c r="Y67" s="43">
        <f>Índice!$G$51*'Datos Vida'!Y240</f>
        <v>182077.53798940752</v>
      </c>
      <c r="Z67" s="43">
        <f>Índice!$G$51*'Datos Vida'!Z240</f>
        <v>38715.740590152804</v>
      </c>
      <c r="AA67" s="43">
        <f>Índice!$G$51*'Datos Vida'!AA240</f>
        <v>77609.981898020793</v>
      </c>
      <c r="AB67" s="43">
        <f>Índice!$G$51*'Datos Vida'!AB240</f>
        <v>840368.82782613614</v>
      </c>
      <c r="AC67" s="43">
        <f>Índice!$G$51*'Datos Vida'!AC240</f>
        <v>28724.650158038763</v>
      </c>
      <c r="AD67" s="43">
        <f>Índice!$G$51*'Datos Vida'!AD240</f>
        <v>732.29930491228311</v>
      </c>
      <c r="AE67" s="43">
        <f>Índice!$G$51*'Datos Vida'!AE240</f>
        <v>386271.92920429073</v>
      </c>
      <c r="AF67" s="43">
        <f>Índice!$G$51*'Datos Vida'!AF240</f>
        <v>383248.42138013447</v>
      </c>
      <c r="AG67" s="43">
        <f>Índice!$G$51*'Datos Vida'!AG240</f>
        <v>7347.2557116694124</v>
      </c>
      <c r="AH67" s="43">
        <f>Índice!$G$51*'Datos Vida'!AH240</f>
        <v>0</v>
      </c>
      <c r="AI67" s="43">
        <f>Índice!$G$51*'Datos Vida'!AI240</f>
        <v>0</v>
      </c>
      <c r="AJ67" s="43">
        <f>Índice!$G$51*'Datos Vida'!AJ240</f>
        <v>0</v>
      </c>
      <c r="AK67" s="43">
        <f>Índice!$G$51*'Datos Vida'!AK240</f>
        <v>0</v>
      </c>
      <c r="AL67" s="43">
        <f>Índice!$G$51*'Datos Vida'!AL240</f>
        <v>0</v>
      </c>
      <c r="AM67" s="43">
        <f>Índice!$G$51*'Datos Vida'!AM240</f>
        <v>0</v>
      </c>
      <c r="AN67" s="43">
        <f>Índice!$G$51*'Datos Vida'!AN240</f>
        <v>0</v>
      </c>
      <c r="AO67" s="43">
        <f>Índice!$G$51*'Datos Vida'!AO240</f>
        <v>0</v>
      </c>
      <c r="AP67" s="43">
        <f>Índice!$G$51*'Datos Vida'!AP240</f>
        <v>0</v>
      </c>
      <c r="AQ67" s="43">
        <f>Índice!$G$51*'Datos Vida'!AQ240</f>
        <v>6777046.9908995125</v>
      </c>
    </row>
    <row r="68" spans="2:43">
      <c r="B68" s="72" t="str">
        <f>'Datos Generales'!B241</f>
        <v>7.81.00.00  Efectivo En Caja</v>
      </c>
      <c r="C68" s="46">
        <f>Índice!$G$51*'Datos Vida'!C241</f>
        <v>0</v>
      </c>
      <c r="D68" s="46">
        <f>Índice!$G$51*'Datos Vida'!D241</f>
        <v>3289.7783921765508</v>
      </c>
      <c r="E68" s="46">
        <f>Índice!$G$51*'Datos Vida'!E241</f>
        <v>86161.089937138051</v>
      </c>
      <c r="F68" s="46">
        <f>Índice!$G$51*'Datos Vida'!F241</f>
        <v>20339.756825365399</v>
      </c>
      <c r="G68" s="46">
        <f>Índice!$G$51*'Datos Vida'!G241</f>
        <v>62199.788220985567</v>
      </c>
      <c r="H68" s="46">
        <f>Índice!$G$51*'Datos Vida'!H241</f>
        <v>121.18072987745808</v>
      </c>
      <c r="I68" s="46">
        <f>Índice!$G$51*'Datos Vida'!I241</f>
        <v>26.516571089159317</v>
      </c>
      <c r="J68" s="46">
        <f>Índice!$G$51*'Datos Vida'!J241</f>
        <v>6808.7041528485861</v>
      </c>
      <c r="K68" s="46">
        <f>Índice!$G$51*'Datos Vida'!K241</f>
        <v>164.27015789734196</v>
      </c>
      <c r="L68" s="46">
        <f>Índice!$G$51*'Datos Vida'!L241</f>
        <v>0</v>
      </c>
      <c r="M68" s="46">
        <f>Índice!$G$51*'Datos Vida'!M241</f>
        <v>11199.141216650993</v>
      </c>
      <c r="N68" s="46">
        <f>Índice!$G$51*'Datos Vida'!N241</f>
        <v>601.08647230609313</v>
      </c>
      <c r="O68" s="46">
        <f>Índice!$G$51*'Datos Vida'!O241</f>
        <v>26730.427234993389</v>
      </c>
      <c r="P68" s="46">
        <f>Índice!$G$51*'Datos Vida'!P241</f>
        <v>0</v>
      </c>
      <c r="Q68" s="46">
        <f>Índice!$G$51*'Datos Vida'!Q241</f>
        <v>2341.8109757391053</v>
      </c>
      <c r="R68" s="46">
        <f>Índice!$G$51*'Datos Vida'!R241</f>
        <v>6.6291427722898293</v>
      </c>
      <c r="S68" s="46">
        <f>Índice!$G$51*'Datos Vida'!S241</f>
        <v>6.6291427722898293</v>
      </c>
      <c r="T68" s="46">
        <f>Índice!$G$51*'Datos Vida'!T241</f>
        <v>51547.153534482146</v>
      </c>
      <c r="U68" s="46">
        <f>Índice!$G$51*'Datos Vida'!U241</f>
        <v>1949.5425007601416</v>
      </c>
      <c r="V68" s="46">
        <f>Índice!$G$51*'Datos Vida'!V241</f>
        <v>0</v>
      </c>
      <c r="W68" s="46">
        <f>Índice!$G$51*'Datos Vida'!W241</f>
        <v>2540.8178417632457</v>
      </c>
      <c r="X68" s="46">
        <f>Índice!$G$51*'Datos Vida'!X241</f>
        <v>11183.010302571753</v>
      </c>
      <c r="Y68" s="46">
        <f>Índice!$G$51*'Datos Vida'!Y241</f>
        <v>367.65225815119396</v>
      </c>
      <c r="Z68" s="46">
        <f>Índice!$G$51*'Datos Vida'!Z241</f>
        <v>1058.7624893049829</v>
      </c>
      <c r="AA68" s="46">
        <f>Índice!$G$51*'Datos Vida'!AA241</f>
        <v>5292.9285608219425</v>
      </c>
      <c r="AB68" s="46">
        <f>Índice!$G$51*'Datos Vida'!AB241</f>
        <v>137.35583824184528</v>
      </c>
      <c r="AC68" s="46">
        <f>Índice!$G$51*'Datos Vida'!AC241</f>
        <v>64.125907750616946</v>
      </c>
      <c r="AD68" s="46">
        <f>Índice!$G$51*'Datos Vida'!AD241</f>
        <v>2.2097142574299431</v>
      </c>
      <c r="AE68" s="46">
        <f>Índice!$G$51*'Datos Vida'!AE241</f>
        <v>4732.0588880010746</v>
      </c>
      <c r="AF68" s="46">
        <f>Índice!$G$51*'Datos Vida'!AF241</f>
        <v>290.79839627778051</v>
      </c>
      <c r="AG68" s="46">
        <f>Índice!$G$51*'Datos Vida'!AG241</f>
        <v>3.5355428118879089</v>
      </c>
      <c r="AH68" s="46">
        <f>Índice!$G$51*'Datos Vida'!AH241</f>
        <v>0</v>
      </c>
      <c r="AI68" s="46">
        <f>Índice!$G$51*'Datos Vida'!AI241</f>
        <v>0</v>
      </c>
      <c r="AJ68" s="46">
        <f>Índice!$G$51*'Datos Vida'!AJ241</f>
        <v>0</v>
      </c>
      <c r="AK68" s="46">
        <f>Índice!$G$51*'Datos Vida'!AK241</f>
        <v>0</v>
      </c>
      <c r="AL68" s="46">
        <f>Índice!$G$51*'Datos Vida'!AL241</f>
        <v>0</v>
      </c>
      <c r="AM68" s="46">
        <f>Índice!$G$51*'Datos Vida'!AM241</f>
        <v>0</v>
      </c>
      <c r="AN68" s="46">
        <f>Índice!$G$51*'Datos Vida'!AN241</f>
        <v>0</v>
      </c>
      <c r="AO68" s="46">
        <f>Índice!$G$51*'Datos Vida'!AO241</f>
        <v>0</v>
      </c>
      <c r="AP68" s="46">
        <f>Índice!$G$51*'Datos Vida'!AP241</f>
        <v>0</v>
      </c>
      <c r="AQ68" s="46">
        <f>Índice!$G$51*'Datos Vida'!AQ241</f>
        <v>299166.76094780827</v>
      </c>
    </row>
    <row r="69" spans="2:43">
      <c r="B69" s="72" t="str">
        <f>'Datos Generales'!B242</f>
        <v>7.82.00.00  Bancos</v>
      </c>
      <c r="C69" s="46">
        <f>Índice!$G$51*'Datos Vida'!C242</f>
        <v>184565.58785470334</v>
      </c>
      <c r="D69" s="46">
        <f>Índice!$G$51*'Datos Vida'!D242</f>
        <v>9802.7343888107134</v>
      </c>
      <c r="E69" s="46">
        <f>Índice!$G$51*'Datos Vida'!E242</f>
        <v>4.4194285148598862</v>
      </c>
      <c r="F69" s="46">
        <f>Índice!$G$51*'Datos Vida'!F242</f>
        <v>79425.527326210387</v>
      </c>
      <c r="G69" s="46">
        <f>Índice!$G$51*'Datos Vida'!G242</f>
        <v>15985.868435380884</v>
      </c>
      <c r="H69" s="46">
        <f>Índice!$G$51*'Datos Vida'!H242</f>
        <v>9767.334766406686</v>
      </c>
      <c r="I69" s="46">
        <f>Índice!$G$51*'Datos Vida'!I242</f>
        <v>102158.8466352239</v>
      </c>
      <c r="J69" s="46">
        <f>Índice!$G$51*'Datos Vida'!J242</f>
        <v>212731.79902560438</v>
      </c>
      <c r="K69" s="46">
        <f>Índice!$G$51*'Datos Vida'!K242</f>
        <v>11618.014651289412</v>
      </c>
      <c r="L69" s="46">
        <f>Índice!$G$51*'Datos Vida'!L242</f>
        <v>4508.5241937194614</v>
      </c>
      <c r="M69" s="46">
        <f>Índice!$G$51*'Datos Vida'!M242</f>
        <v>56390.670409627986</v>
      </c>
      <c r="N69" s="46">
        <f>Índice!$G$51*'Datos Vida'!N242</f>
        <v>272188.80152169761</v>
      </c>
      <c r="O69" s="46">
        <f>Índice!$G$51*'Datos Vida'!O242</f>
        <v>90152.540994618903</v>
      </c>
      <c r="P69" s="46">
        <f>Índice!$G$51*'Datos Vida'!P242</f>
        <v>307961.20272095373</v>
      </c>
      <c r="Q69" s="46">
        <f>Índice!$G$51*'Datos Vida'!Q242</f>
        <v>49365.458453836414</v>
      </c>
      <c r="R69" s="46">
        <f>Índice!$G$51*'Datos Vida'!R242</f>
        <v>1098.6257345090191</v>
      </c>
      <c r="S69" s="46">
        <f>Índice!$G$51*'Datos Vida'!S242</f>
        <v>15461.812602088798</v>
      </c>
      <c r="T69" s="46">
        <f>Índice!$G$51*'Datos Vida'!T242</f>
        <v>72951.727466217882</v>
      </c>
      <c r="U69" s="46">
        <f>Índice!$G$51*'Datos Vida'!U242</f>
        <v>27441.336505893749</v>
      </c>
      <c r="V69" s="46">
        <f>Índice!$G$51*'Datos Vida'!V242</f>
        <v>99916.516995354294</v>
      </c>
      <c r="W69" s="46">
        <f>Índice!$G$51*'Datos Vida'!W242</f>
        <v>8108.8558276352169</v>
      </c>
      <c r="X69" s="46">
        <f>Índice!$G$51*'Datos Vida'!X242</f>
        <v>236141.24670310633</v>
      </c>
      <c r="Y69" s="46">
        <f>Índice!$G$51*'Datos Vida'!Y242</f>
        <v>36980.14262379703</v>
      </c>
      <c r="Z69" s="46">
        <f>Índice!$G$51*'Datos Vida'!Z242</f>
        <v>15166.462194440712</v>
      </c>
      <c r="AA69" s="46">
        <f>Índice!$G$51*'Datos Vida'!AA242</f>
        <v>72317.053337198857</v>
      </c>
      <c r="AB69" s="46">
        <f>Índice!$G$51*'Datos Vida'!AB242</f>
        <v>144332.0829296922</v>
      </c>
      <c r="AC69" s="46">
        <f>Índice!$G$51*'Datos Vida'!AC242</f>
        <v>28660.524250288145</v>
      </c>
      <c r="AD69" s="46">
        <f>Índice!$G$51*'Datos Vida'!AD242</f>
        <v>730.08959065485317</v>
      </c>
      <c r="AE69" s="46">
        <f>Índice!$G$51*'Datos Vida'!AE242</f>
        <v>381539.87031628966</v>
      </c>
      <c r="AF69" s="46">
        <f>Índice!$G$51*'Datos Vida'!AF242</f>
        <v>342018.51210216305</v>
      </c>
      <c r="AG69" s="46">
        <f>Índice!$G$51*'Datos Vida'!AG242</f>
        <v>7343.7201688575242</v>
      </c>
      <c r="AH69" s="46">
        <f>Índice!$G$51*'Datos Vida'!AH242</f>
        <v>0</v>
      </c>
      <c r="AI69" s="46">
        <f>Índice!$G$51*'Datos Vida'!AI242</f>
        <v>0</v>
      </c>
      <c r="AJ69" s="46">
        <f>Índice!$G$51*'Datos Vida'!AJ242</f>
        <v>0</v>
      </c>
      <c r="AK69" s="46">
        <f>Índice!$G$51*'Datos Vida'!AK242</f>
        <v>0</v>
      </c>
      <c r="AL69" s="46">
        <f>Índice!$G$51*'Datos Vida'!AL242</f>
        <v>0</v>
      </c>
      <c r="AM69" s="46">
        <f>Índice!$G$51*'Datos Vida'!AM242</f>
        <v>0</v>
      </c>
      <c r="AN69" s="46">
        <f>Índice!$G$51*'Datos Vida'!AN242</f>
        <v>0</v>
      </c>
      <c r="AO69" s="46">
        <f>Índice!$G$51*'Datos Vida'!AO242</f>
        <v>0</v>
      </c>
      <c r="AP69" s="46">
        <f>Índice!$G$51*'Datos Vida'!AP242</f>
        <v>0</v>
      </c>
      <c r="AQ69" s="46">
        <f>Índice!$G$51*'Datos Vida'!AQ242</f>
        <v>2896835.910154786</v>
      </c>
    </row>
    <row r="70" spans="2:43">
      <c r="B70" s="72" t="str">
        <f>'Datos Generales'!B243</f>
        <v>7.83.00.00  Equivalente Al Efectivo</v>
      </c>
      <c r="C70" s="46">
        <f>Índice!$G$51*'Datos Vida'!C243</f>
        <v>0</v>
      </c>
      <c r="D70" s="46">
        <f>Índice!$G$51*'Datos Vida'!D243</f>
        <v>474154.43074225186</v>
      </c>
      <c r="E70" s="46">
        <f>Índice!$G$51*'Datos Vida'!E243</f>
        <v>86156.670508623181</v>
      </c>
      <c r="F70" s="46">
        <f>Índice!$G$51*'Datos Vida'!F243</f>
        <v>0</v>
      </c>
      <c r="G70" s="46">
        <f>Índice!$G$51*'Datos Vida'!G243</f>
        <v>46213.919785604681</v>
      </c>
      <c r="H70" s="46">
        <f>Índice!$G$51*'Datos Vida'!H243</f>
        <v>17904.386547966707</v>
      </c>
      <c r="I70" s="46">
        <f>Índice!$G$51*'Datos Vida'!I243</f>
        <v>47902.760198273238</v>
      </c>
      <c r="J70" s="46">
        <f>Índice!$G$51*'Datos Vida'!J243</f>
        <v>125629.94534050811</v>
      </c>
      <c r="K70" s="46">
        <f>Índice!$G$51*'Datos Vida'!K243</f>
        <v>0</v>
      </c>
      <c r="L70" s="46">
        <f>Índice!$G$51*'Datos Vida'!L243</f>
        <v>0</v>
      </c>
      <c r="M70" s="46">
        <f>Índice!$G$51*'Datos Vida'!M243</f>
        <v>0</v>
      </c>
      <c r="N70" s="46">
        <f>Índice!$G$51*'Datos Vida'!N243</f>
        <v>0</v>
      </c>
      <c r="O70" s="46">
        <f>Índice!$G$51*'Datos Vida'!O243</f>
        <v>313028.07751324057</v>
      </c>
      <c r="P70" s="46">
        <f>Índice!$G$51*'Datos Vida'!P243</f>
        <v>307961.20272095373</v>
      </c>
      <c r="Q70" s="46">
        <f>Índice!$G$51*'Datos Vida'!Q243</f>
        <v>0</v>
      </c>
      <c r="R70" s="46">
        <f>Índice!$G$51*'Datos Vida'!R243</f>
        <v>216030.46046909582</v>
      </c>
      <c r="S70" s="46">
        <f>Índice!$G$51*'Datos Vida'!S243</f>
        <v>0</v>
      </c>
      <c r="T70" s="46">
        <f>Índice!$G$51*'Datos Vida'!T243</f>
        <v>1197544.8748771399</v>
      </c>
      <c r="U70" s="46">
        <f>Índice!$G$51*'Datos Vida'!U243</f>
        <v>300780.95721286087</v>
      </c>
      <c r="V70" s="46">
        <f>Índice!$G$51*'Datos Vida'!V243</f>
        <v>0</v>
      </c>
      <c r="W70" s="46">
        <f>Índice!$G$51*'Datos Vida'!W243</f>
        <v>0</v>
      </c>
      <c r="X70" s="46">
        <f>Índice!$G$51*'Datos Vida'!X243</f>
        <v>0</v>
      </c>
      <c r="Y70" s="46">
        <f>Índice!$G$51*'Datos Vida'!Y243</f>
        <v>144729.74310745928</v>
      </c>
      <c r="Z70" s="46">
        <f>Índice!$G$51*'Datos Vida'!Z243</f>
        <v>22490.560100692259</v>
      </c>
      <c r="AA70" s="46">
        <f>Índice!$G$51*'Datos Vida'!AA243</f>
        <v>0</v>
      </c>
      <c r="AB70" s="46">
        <f>Índice!$G$51*'Datos Vida'!AB243</f>
        <v>695899.38905820204</v>
      </c>
      <c r="AC70" s="46">
        <f>Índice!$G$51*'Datos Vida'!AC243</f>
        <v>0</v>
      </c>
      <c r="AD70" s="46">
        <f>Índice!$G$51*'Datos Vida'!AD243</f>
        <v>0</v>
      </c>
      <c r="AE70" s="46">
        <f>Índice!$G$51*'Datos Vida'!AE243</f>
        <v>0</v>
      </c>
      <c r="AF70" s="46">
        <f>Índice!$G$51*'Datos Vida'!AF243</f>
        <v>40939.155075978815</v>
      </c>
      <c r="AG70" s="46">
        <f>Índice!$G$51*'Datos Vida'!AG243</f>
        <v>0</v>
      </c>
      <c r="AH70" s="46">
        <f>Índice!$G$51*'Datos Vida'!AH243</f>
        <v>0</v>
      </c>
      <c r="AI70" s="46">
        <f>Índice!$G$51*'Datos Vida'!AI243</f>
        <v>0</v>
      </c>
      <c r="AJ70" s="46">
        <f>Índice!$G$51*'Datos Vida'!AJ243</f>
        <v>0</v>
      </c>
      <c r="AK70" s="46">
        <f>Índice!$G$51*'Datos Vida'!AK243</f>
        <v>0</v>
      </c>
      <c r="AL70" s="46">
        <f>Índice!$G$51*'Datos Vida'!AL243</f>
        <v>0</v>
      </c>
      <c r="AM70" s="46">
        <f>Índice!$G$51*'Datos Vida'!AM243</f>
        <v>0</v>
      </c>
      <c r="AN70" s="46">
        <f>Índice!$G$51*'Datos Vida'!AN243</f>
        <v>0</v>
      </c>
      <c r="AO70" s="46">
        <f>Índice!$G$51*'Datos Vida'!AO243</f>
        <v>0</v>
      </c>
      <c r="AP70" s="46">
        <f>Índice!$G$51*'Datos Vida'!AP243</f>
        <v>0</v>
      </c>
      <c r="AQ70" s="46">
        <f>Índice!$G$51*'Datos Vida'!AQ243</f>
        <v>4037366.5332588512</v>
      </c>
    </row>
    <row r="72" spans="2:43" hidden="1">
      <c r="B72" s="49" t="s">
        <v>101</v>
      </c>
      <c r="C72" s="50">
        <f>INDEX(Benchmark!$D$54:$D$93,COLUMNS(Benchmark!$D$54:D93),)</f>
        <v>1</v>
      </c>
      <c r="D72" s="50">
        <f>INDEX(Benchmark!$D$54:$D$93,COLUMNS(Benchmark!$D$54:E93),)</f>
        <v>1</v>
      </c>
      <c r="E72" s="50">
        <f>INDEX(Benchmark!$D$54:$D$93,COLUMNS(Benchmark!$D$54:F93),)</f>
        <v>1</v>
      </c>
      <c r="F72" s="50">
        <f>INDEX(Benchmark!$D$54:$D$93,COLUMNS(Benchmark!$D$54:G93),)</f>
        <v>1</v>
      </c>
      <c r="G72" s="50">
        <f>INDEX(Benchmark!$D$54:$D$93,COLUMNS(Benchmark!$D$54:H93),)</f>
        <v>1</v>
      </c>
      <c r="H72" s="50">
        <f>INDEX(Benchmark!$D$54:$D$93,COLUMNS(Benchmark!$D$54:I93),)</f>
        <v>1</v>
      </c>
      <c r="I72" s="50">
        <f>INDEX(Benchmark!$D$54:$D$93,COLUMNS(Benchmark!$D$54:J93),)</f>
        <v>1</v>
      </c>
      <c r="J72" s="50">
        <f>INDEX(Benchmark!$D$54:$D$93,COLUMNS(Benchmark!$D$54:K93),)</f>
        <v>1</v>
      </c>
      <c r="K72" s="50">
        <f>INDEX(Benchmark!$D$54:$D$93,COLUMNS(Benchmark!$D$54:L93),)</f>
        <v>1</v>
      </c>
      <c r="L72" s="50">
        <f>INDEX(Benchmark!$D$54:$D$93,COLUMNS(Benchmark!$D$54:M93),)</f>
        <v>1</v>
      </c>
      <c r="M72" s="50">
        <f>INDEX(Benchmark!$D$54:$D$93,COLUMNS(Benchmark!$D$54:N93),)</f>
        <v>1</v>
      </c>
      <c r="N72" s="50">
        <f>INDEX(Benchmark!$D$54:$D$93,COLUMNS(Benchmark!$D$54:O93),)</f>
        <v>1</v>
      </c>
      <c r="O72" s="50">
        <f>INDEX(Benchmark!$D$54:$D$93,COLUMNS(Benchmark!$D$54:P93),)</f>
        <v>1</v>
      </c>
      <c r="P72" s="50">
        <f>INDEX(Benchmark!$D$54:$D$93,COLUMNS(Benchmark!$D$54:Q93),)</f>
        <v>1</v>
      </c>
      <c r="Q72" s="50">
        <f>INDEX(Benchmark!$D$54:$D$93,COLUMNS(Benchmark!$D$54:R93),)</f>
        <v>1</v>
      </c>
      <c r="R72" s="50">
        <f>INDEX(Benchmark!$D$54:$D$93,COLUMNS(Benchmark!$D$54:S93),)</f>
        <v>1</v>
      </c>
      <c r="S72" s="50">
        <f>INDEX(Benchmark!$D$54:$D$93,COLUMNS(Benchmark!$D$54:T93),)</f>
        <v>1</v>
      </c>
      <c r="T72" s="50">
        <f>INDEX(Benchmark!$D$54:$D$93,COLUMNS(Benchmark!$D$54:U93),)</f>
        <v>1</v>
      </c>
      <c r="U72" s="50">
        <f>INDEX(Benchmark!$D$54:$D$93,COLUMNS(Benchmark!$D$54:V93),)</f>
        <v>1</v>
      </c>
      <c r="V72" s="50">
        <f>INDEX(Benchmark!$D$54:$D$93,COLUMNS(Benchmark!$D$54:W93),)</f>
        <v>1</v>
      </c>
      <c r="W72" s="50">
        <f>INDEX(Benchmark!$D$54:$D$93,COLUMNS(Benchmark!$D$54:X93),)</f>
        <v>1</v>
      </c>
      <c r="X72" s="50">
        <f>INDEX(Benchmark!$D$54:$D$93,COLUMNS(Benchmark!$D$54:Y93),)</f>
        <v>1</v>
      </c>
      <c r="Y72" s="50">
        <f>INDEX(Benchmark!$D$54:$D$93,COLUMNS(Benchmark!$D$54:Z93),)</f>
        <v>1</v>
      </c>
      <c r="Z72" s="50">
        <f>INDEX(Benchmark!$D$54:$D$93,COLUMNS(Benchmark!$D$54:AA93),)</f>
        <v>1</v>
      </c>
      <c r="AA72" s="50">
        <f>INDEX(Benchmark!$D$54:$D$93,COLUMNS(Benchmark!$D$54:AB93),)</f>
        <v>1</v>
      </c>
      <c r="AB72" s="50">
        <f>INDEX(Benchmark!$D$54:$D$93,COLUMNS(Benchmark!$D$54:AC93),)</f>
        <v>1</v>
      </c>
      <c r="AC72" s="50">
        <f>INDEX(Benchmark!$D$54:$D$93,COLUMNS(Benchmark!$D$54:AD93),)</f>
        <v>1</v>
      </c>
      <c r="AD72" s="50">
        <f>INDEX(Benchmark!$D$54:$D$93,COLUMNS(Benchmark!$D$54:AE93),)</f>
        <v>1</v>
      </c>
      <c r="AE72" s="50">
        <f>INDEX(Benchmark!$D$54:$D$93,COLUMNS(Benchmark!$D$54:AF93),)</f>
        <v>1</v>
      </c>
      <c r="AF72" s="50">
        <f>INDEX(Benchmark!$D$54:$D$93,COLUMNS(Benchmark!$D$54:AG93),)</f>
        <v>1</v>
      </c>
      <c r="AG72" s="50">
        <f>INDEX(Benchmark!$D$54:$D$93,COLUMNS(Benchmark!$D$54:AH93),)</f>
        <v>1</v>
      </c>
      <c r="AH72" s="50">
        <f>INDEX(Benchmark!$D$54:$D$93,COLUMNS(Benchmark!$D$54:AI93),)</f>
        <v>0</v>
      </c>
      <c r="AI72" s="50">
        <f>INDEX(Benchmark!$D$54:$D$93,COLUMNS(Benchmark!$D$54:AJ93),)</f>
        <v>0</v>
      </c>
      <c r="AJ72" s="50">
        <f>INDEX(Benchmark!$D$54:$D$93,COLUMNS(Benchmark!$D$54:AK93),)</f>
        <v>0</v>
      </c>
      <c r="AK72" s="50">
        <f>INDEX(Benchmark!$D$54:$D$93,COLUMNS(Benchmark!$D$54:AL93),)</f>
        <v>0</v>
      </c>
      <c r="AL72" s="50">
        <f>INDEX(Benchmark!$D$54:$D$93,COLUMNS(Benchmark!$D$54:AM93),)</f>
        <v>0</v>
      </c>
      <c r="AM72" s="50">
        <f>INDEX(Benchmark!$D$54:$D$93,COLUMNS(Benchmark!$D$54:AN93),)</f>
        <v>0</v>
      </c>
      <c r="AN72" s="50">
        <f>INDEX(Benchmark!$D$54:$D$93,COLUMNS(Benchmark!$D$54:AO93),)</f>
        <v>0</v>
      </c>
      <c r="AO72" s="50">
        <f>INDEX(Benchmark!$D$54:$D$93,COLUMNS(Benchmark!$D$54:AP93),)</f>
        <v>0</v>
      </c>
      <c r="AP72" s="50">
        <f>INDEX(Benchmark!$D$54:$D$93,COLUMNS(Benchmark!$D$54:AQ93),)</f>
        <v>0</v>
      </c>
    </row>
    <row r="73" spans="2:43" hidden="1"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2:43" hidden="1">
      <c r="B74" s="49" t="s">
        <v>102</v>
      </c>
      <c r="C74" s="50">
        <f>IFERROR(RANK(C76,$C$76:$AP$76,0),"")</f>
        <v>8</v>
      </c>
      <c r="D74" s="50">
        <f t="shared" ref="D74:AP74" si="0">IFERROR(RANK(D76,$C$76:$AP$76,0),"")</f>
        <v>28</v>
      </c>
      <c r="E74" s="50">
        <f t="shared" si="0"/>
        <v>18</v>
      </c>
      <c r="F74" s="50">
        <f t="shared" si="0"/>
        <v>14</v>
      </c>
      <c r="G74" s="50">
        <f t="shared" si="0"/>
        <v>26</v>
      </c>
      <c r="H74" s="50">
        <f t="shared" si="0"/>
        <v>21</v>
      </c>
      <c r="I74" s="50">
        <f t="shared" si="0"/>
        <v>31</v>
      </c>
      <c r="J74" s="50">
        <f t="shared" si="0"/>
        <v>9</v>
      </c>
      <c r="K74" s="50">
        <f t="shared" si="0"/>
        <v>24</v>
      </c>
      <c r="L74" s="50">
        <f t="shared" si="0"/>
        <v>17</v>
      </c>
      <c r="M74" s="50">
        <f t="shared" si="0"/>
        <v>23</v>
      </c>
      <c r="N74" s="50">
        <f t="shared" si="0"/>
        <v>7</v>
      </c>
      <c r="O74" s="50">
        <f t="shared" si="0"/>
        <v>30</v>
      </c>
      <c r="P74" s="50">
        <f t="shared" si="0"/>
        <v>4</v>
      </c>
      <c r="Q74" s="50">
        <f t="shared" si="0"/>
        <v>27</v>
      </c>
      <c r="R74" s="50">
        <f t="shared" si="0"/>
        <v>6</v>
      </c>
      <c r="S74" s="50">
        <f t="shared" si="0"/>
        <v>20</v>
      </c>
      <c r="T74" s="50">
        <f t="shared" si="0"/>
        <v>3</v>
      </c>
      <c r="U74" s="50">
        <f t="shared" si="0"/>
        <v>13</v>
      </c>
      <c r="V74" s="50">
        <f t="shared" si="0"/>
        <v>10</v>
      </c>
      <c r="W74" s="50">
        <f t="shared" si="0"/>
        <v>16</v>
      </c>
      <c r="X74" s="50">
        <f t="shared" si="0"/>
        <v>15</v>
      </c>
      <c r="Y74" s="50">
        <f t="shared" si="0"/>
        <v>12</v>
      </c>
      <c r="Z74" s="50">
        <f t="shared" si="0"/>
        <v>29</v>
      </c>
      <c r="AA74" s="50">
        <f t="shared" si="0"/>
        <v>11</v>
      </c>
      <c r="AB74" s="50">
        <f t="shared" si="0"/>
        <v>1</v>
      </c>
      <c r="AC74" s="50">
        <f t="shared" si="0"/>
        <v>22</v>
      </c>
      <c r="AD74" s="50">
        <f t="shared" si="0"/>
        <v>19</v>
      </c>
      <c r="AE74" s="50">
        <f t="shared" si="0"/>
        <v>2</v>
      </c>
      <c r="AF74" s="50">
        <f t="shared" si="0"/>
        <v>5</v>
      </c>
      <c r="AG74" s="50">
        <f t="shared" si="0"/>
        <v>25</v>
      </c>
      <c r="AH74" s="50" t="str">
        <f t="shared" si="0"/>
        <v/>
      </c>
      <c r="AI74" s="50" t="str">
        <f t="shared" si="0"/>
        <v/>
      </c>
      <c r="AJ74" s="50" t="str">
        <f t="shared" si="0"/>
        <v/>
      </c>
      <c r="AK74" s="50" t="str">
        <f t="shared" si="0"/>
        <v/>
      </c>
      <c r="AL74" s="50" t="str">
        <f t="shared" si="0"/>
        <v/>
      </c>
      <c r="AM74" s="50" t="str">
        <f t="shared" si="0"/>
        <v/>
      </c>
      <c r="AN74" s="50" t="str">
        <f t="shared" si="0"/>
        <v/>
      </c>
      <c r="AO74" s="50" t="str">
        <f t="shared" si="0"/>
        <v/>
      </c>
      <c r="AP74" s="50" t="str">
        <f t="shared" si="0"/>
        <v/>
      </c>
    </row>
    <row r="75" spans="2:43" hidden="1">
      <c r="C75" s="50" t="str">
        <f t="shared" ref="C75:AP75" si="1">C11</f>
        <v>Ace Vida</v>
      </c>
      <c r="D75" s="50" t="str">
        <f t="shared" si="1"/>
        <v>BanChile</v>
      </c>
      <c r="E75" s="50" t="str">
        <f t="shared" si="1"/>
        <v>BBVA Vida</v>
      </c>
      <c r="F75" s="50" t="str">
        <f t="shared" si="1"/>
        <v>BCI Seguros Vida</v>
      </c>
      <c r="G75" s="50" t="str">
        <f t="shared" si="1"/>
        <v>BICE Vida</v>
      </c>
      <c r="H75" s="50" t="str">
        <f t="shared" si="1"/>
        <v>Cámara</v>
      </c>
      <c r="I75" s="50" t="str">
        <f t="shared" si="1"/>
        <v>Cardif</v>
      </c>
      <c r="J75" s="50" t="str">
        <f t="shared" si="1"/>
        <v>Chilena Consolidada</v>
      </c>
      <c r="K75" s="50" t="str">
        <f t="shared" si="1"/>
        <v>CLC</v>
      </c>
      <c r="L75" s="50" t="str">
        <f t="shared" si="1"/>
        <v>CN Life</v>
      </c>
      <c r="M75" s="50" t="str">
        <f t="shared" si="1"/>
        <v>Consorcio Nacional</v>
      </c>
      <c r="N75" s="50" t="str">
        <f t="shared" si="1"/>
        <v>CorpSeguros</v>
      </c>
      <c r="O75" s="50" t="str">
        <f t="shared" si="1"/>
        <v>CorpVida</v>
      </c>
      <c r="P75" s="50" t="str">
        <f t="shared" si="1"/>
        <v>Cruz del Sur</v>
      </c>
      <c r="Q75" s="50" t="str">
        <f t="shared" si="1"/>
        <v>EuroAmérica</v>
      </c>
      <c r="R75" s="50" t="str">
        <f t="shared" si="1"/>
        <v>Huelen</v>
      </c>
      <c r="S75" s="50" t="str">
        <f t="shared" si="1"/>
        <v>Itaú</v>
      </c>
      <c r="T75" s="50" t="str">
        <f t="shared" si="1"/>
        <v>M. de Carabineros</v>
      </c>
      <c r="U75" s="50" t="str">
        <f t="shared" si="1"/>
        <v>M. del Ej. y Av.</v>
      </c>
      <c r="V75" s="50" t="str">
        <f t="shared" si="1"/>
        <v>Magallanes Vida</v>
      </c>
      <c r="W75" s="50" t="str">
        <f t="shared" si="1"/>
        <v>Mapfre Vida</v>
      </c>
      <c r="X75" s="50" t="str">
        <f t="shared" si="1"/>
        <v>Metlife</v>
      </c>
      <c r="Y75" s="50" t="str">
        <f t="shared" si="1"/>
        <v>Mutual de Seguros</v>
      </c>
      <c r="Z75" s="50" t="str">
        <f t="shared" si="1"/>
        <v>Ohio National</v>
      </c>
      <c r="AA75" s="50" t="str">
        <f t="shared" si="1"/>
        <v>Penta Vida</v>
      </c>
      <c r="AB75" s="50" t="str">
        <f t="shared" si="1"/>
        <v>Principal</v>
      </c>
      <c r="AC75" s="50" t="str">
        <f t="shared" si="1"/>
        <v>Renta Nacional</v>
      </c>
      <c r="AD75" s="50" t="str">
        <f t="shared" si="1"/>
        <v>Rigel</v>
      </c>
      <c r="AE75" s="50" t="str">
        <f t="shared" si="1"/>
        <v>Security Previsión</v>
      </c>
      <c r="AF75" s="50" t="str">
        <f t="shared" si="1"/>
        <v>Sura</v>
      </c>
      <c r="AG75" s="50" t="str">
        <f t="shared" si="1"/>
        <v>Zurich Santander</v>
      </c>
      <c r="AH75" s="50" t="str">
        <f t="shared" si="1"/>
        <v/>
      </c>
      <c r="AI75" s="50" t="str">
        <f t="shared" si="1"/>
        <v/>
      </c>
      <c r="AJ75" s="50" t="str">
        <f t="shared" si="1"/>
        <v/>
      </c>
      <c r="AK75" s="50" t="str">
        <f t="shared" si="1"/>
        <v/>
      </c>
      <c r="AL75" s="50" t="str">
        <f t="shared" si="1"/>
        <v/>
      </c>
      <c r="AM75" s="50" t="str">
        <f t="shared" si="1"/>
        <v/>
      </c>
      <c r="AN75" s="50" t="str">
        <f t="shared" si="1"/>
        <v/>
      </c>
      <c r="AO75" s="50" t="str">
        <f t="shared" si="1"/>
        <v/>
      </c>
      <c r="AP75" s="50" t="str">
        <f t="shared" si="1"/>
        <v/>
      </c>
    </row>
    <row r="76" spans="2:43" hidden="1">
      <c r="C76" s="52">
        <f t="shared" ref="C76:AP76" si="2">IFERROR(IF(C72=1,VLOOKUP($B$92,$B$12:$AQ$70,C79+1,FALSE)+C77/1000000,""),"")</f>
        <v>118453.72155236379</v>
      </c>
      <c r="D76" s="52">
        <f t="shared" si="2"/>
        <v>-65308.988725044939</v>
      </c>
      <c r="E76" s="52">
        <f t="shared" si="2"/>
        <v>948.01164872259426</v>
      </c>
      <c r="F76" s="52">
        <f t="shared" si="2"/>
        <v>8376.850009776319</v>
      </c>
      <c r="G76" s="52">
        <f t="shared" si="2"/>
        <v>-26068.57358460797</v>
      </c>
      <c r="H76" s="52">
        <f t="shared" si="2"/>
        <v>-6847.9044487753936</v>
      </c>
      <c r="I76" s="52">
        <f t="shared" si="2"/>
        <v>-255116.85849478992</v>
      </c>
      <c r="J76" s="52">
        <f t="shared" si="2"/>
        <v>107271.37415706927</v>
      </c>
      <c r="K76" s="52">
        <f t="shared" si="2"/>
        <v>-19421.620519403255</v>
      </c>
      <c r="L76" s="52">
        <f t="shared" si="2"/>
        <v>1975.8823257087065</v>
      </c>
      <c r="M76" s="52">
        <f t="shared" si="2"/>
        <v>-17300.648388551701</v>
      </c>
      <c r="N76" s="52">
        <f t="shared" si="2"/>
        <v>136811.71823209571</v>
      </c>
      <c r="O76" s="52">
        <f t="shared" si="2"/>
        <v>-192698.48534545937</v>
      </c>
      <c r="P76" s="52">
        <f t="shared" si="2"/>
        <v>249736.33692180345</v>
      </c>
      <c r="Q76" s="52">
        <f t="shared" si="2"/>
        <v>-33303.840987710835</v>
      </c>
      <c r="R76" s="52">
        <f t="shared" si="2"/>
        <v>215910.11945563616</v>
      </c>
      <c r="S76" s="52">
        <f t="shared" si="2"/>
        <v>-1662.6331775754379</v>
      </c>
      <c r="T76" s="52">
        <f t="shared" si="2"/>
        <v>260984.48959668423</v>
      </c>
      <c r="U76" s="52">
        <f t="shared" si="2"/>
        <v>15998.021885796748</v>
      </c>
      <c r="V76" s="52">
        <f t="shared" si="2"/>
        <v>98303.160442719542</v>
      </c>
      <c r="W76" s="52">
        <f t="shared" si="2"/>
        <v>3410.5613934876715</v>
      </c>
      <c r="X76" s="52">
        <f t="shared" si="2"/>
        <v>3590.5205216127661</v>
      </c>
      <c r="Y76" s="52">
        <f t="shared" si="2"/>
        <v>18435.77865059346</v>
      </c>
      <c r="Z76" s="52">
        <f t="shared" si="2"/>
        <v>-102983.46778481161</v>
      </c>
      <c r="AA76" s="52">
        <f t="shared" si="2"/>
        <v>77609.981914020798</v>
      </c>
      <c r="AB76" s="52">
        <f t="shared" si="2"/>
        <v>361879.60064008395</v>
      </c>
      <c r="AC76" s="52">
        <f t="shared" si="2"/>
        <v>-13603.354509019919</v>
      </c>
      <c r="AD76" s="52">
        <f t="shared" si="2"/>
        <v>333.71106015707005</v>
      </c>
      <c r="AE76" s="52">
        <f t="shared" si="2"/>
        <v>310214.89030410652</v>
      </c>
      <c r="AF76" s="52">
        <f t="shared" si="2"/>
        <v>246667.52993936988</v>
      </c>
      <c r="AG76" s="52">
        <f t="shared" si="2"/>
        <v>-19892.024512524942</v>
      </c>
      <c r="AH76" s="52" t="str">
        <f t="shared" si="2"/>
        <v/>
      </c>
      <c r="AI76" s="52" t="str">
        <f t="shared" si="2"/>
        <v/>
      </c>
      <c r="AJ76" s="52" t="str">
        <f t="shared" si="2"/>
        <v/>
      </c>
      <c r="AK76" s="52" t="str">
        <f t="shared" si="2"/>
        <v/>
      </c>
      <c r="AL76" s="52" t="str">
        <f t="shared" si="2"/>
        <v/>
      </c>
      <c r="AM76" s="52" t="str">
        <f t="shared" si="2"/>
        <v/>
      </c>
      <c r="AN76" s="52" t="str">
        <f t="shared" si="2"/>
        <v/>
      </c>
      <c r="AO76" s="52" t="str">
        <f t="shared" si="2"/>
        <v/>
      </c>
      <c r="AP76" s="52" t="str">
        <f t="shared" si="2"/>
        <v/>
      </c>
    </row>
    <row r="77" spans="2:43" hidden="1">
      <c r="C77" s="50">
        <v>40</v>
      </c>
      <c r="D77" s="50">
        <f>C77-1</f>
        <v>39</v>
      </c>
      <c r="E77" s="50">
        <f t="shared" ref="E77:AP77" si="3">D77-1</f>
        <v>38</v>
      </c>
      <c r="F77" s="50">
        <f t="shared" si="3"/>
        <v>37</v>
      </c>
      <c r="G77" s="50">
        <f t="shared" si="3"/>
        <v>36</v>
      </c>
      <c r="H77" s="50">
        <f t="shared" si="3"/>
        <v>35</v>
      </c>
      <c r="I77" s="50">
        <f t="shared" si="3"/>
        <v>34</v>
      </c>
      <c r="J77" s="50">
        <f t="shared" si="3"/>
        <v>33</v>
      </c>
      <c r="K77" s="50">
        <f t="shared" si="3"/>
        <v>32</v>
      </c>
      <c r="L77" s="50">
        <f t="shared" si="3"/>
        <v>31</v>
      </c>
      <c r="M77" s="50">
        <f t="shared" si="3"/>
        <v>30</v>
      </c>
      <c r="N77" s="50">
        <f t="shared" si="3"/>
        <v>29</v>
      </c>
      <c r="O77" s="50">
        <f t="shared" si="3"/>
        <v>28</v>
      </c>
      <c r="P77" s="50">
        <f t="shared" si="3"/>
        <v>27</v>
      </c>
      <c r="Q77" s="50">
        <f t="shared" si="3"/>
        <v>26</v>
      </c>
      <c r="R77" s="50">
        <f t="shared" si="3"/>
        <v>25</v>
      </c>
      <c r="S77" s="50">
        <f t="shared" si="3"/>
        <v>24</v>
      </c>
      <c r="T77" s="50">
        <f t="shared" si="3"/>
        <v>23</v>
      </c>
      <c r="U77" s="50">
        <f t="shared" si="3"/>
        <v>22</v>
      </c>
      <c r="V77" s="50">
        <f t="shared" si="3"/>
        <v>21</v>
      </c>
      <c r="W77" s="50">
        <f t="shared" si="3"/>
        <v>20</v>
      </c>
      <c r="X77" s="50">
        <f t="shared" si="3"/>
        <v>19</v>
      </c>
      <c r="Y77" s="50">
        <f t="shared" si="3"/>
        <v>18</v>
      </c>
      <c r="Z77" s="50">
        <f t="shared" si="3"/>
        <v>17</v>
      </c>
      <c r="AA77" s="50">
        <f t="shared" si="3"/>
        <v>16</v>
      </c>
      <c r="AB77" s="50">
        <f t="shared" si="3"/>
        <v>15</v>
      </c>
      <c r="AC77" s="50">
        <f t="shared" si="3"/>
        <v>14</v>
      </c>
      <c r="AD77" s="50">
        <f t="shared" si="3"/>
        <v>13</v>
      </c>
      <c r="AE77" s="50">
        <f t="shared" si="3"/>
        <v>12</v>
      </c>
      <c r="AF77" s="50">
        <f t="shared" si="3"/>
        <v>11</v>
      </c>
      <c r="AG77" s="50">
        <f t="shared" si="3"/>
        <v>10</v>
      </c>
      <c r="AH77" s="50">
        <f t="shared" si="3"/>
        <v>9</v>
      </c>
      <c r="AI77" s="50">
        <f t="shared" si="3"/>
        <v>8</v>
      </c>
      <c r="AJ77" s="50">
        <f t="shared" si="3"/>
        <v>7</v>
      </c>
      <c r="AK77" s="50">
        <f t="shared" si="3"/>
        <v>6</v>
      </c>
      <c r="AL77" s="50">
        <f t="shared" si="3"/>
        <v>5</v>
      </c>
      <c r="AM77" s="50">
        <f t="shared" si="3"/>
        <v>4</v>
      </c>
      <c r="AN77" s="50">
        <f t="shared" si="3"/>
        <v>3</v>
      </c>
      <c r="AO77" s="50">
        <f t="shared" si="3"/>
        <v>2</v>
      </c>
      <c r="AP77" s="50">
        <f t="shared" si="3"/>
        <v>1</v>
      </c>
    </row>
    <row r="78" spans="2:43" hidden="1"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</row>
    <row r="79" spans="2:43" hidden="1">
      <c r="B79" s="49" t="s">
        <v>103</v>
      </c>
      <c r="C79" s="50">
        <v>1</v>
      </c>
      <c r="D79" s="50">
        <v>2</v>
      </c>
      <c r="E79" s="50">
        <v>3</v>
      </c>
      <c r="F79" s="50">
        <v>4</v>
      </c>
      <c r="G79" s="50">
        <v>5</v>
      </c>
      <c r="H79" s="50">
        <v>6</v>
      </c>
      <c r="I79" s="50">
        <v>7</v>
      </c>
      <c r="J79" s="50">
        <v>8</v>
      </c>
      <c r="K79" s="50">
        <v>9</v>
      </c>
      <c r="L79" s="50">
        <v>10</v>
      </c>
      <c r="M79" s="50">
        <v>11</v>
      </c>
      <c r="N79" s="50">
        <v>12</v>
      </c>
      <c r="O79" s="50">
        <v>13</v>
      </c>
      <c r="P79" s="50">
        <v>14</v>
      </c>
      <c r="Q79" s="50">
        <v>15</v>
      </c>
      <c r="R79" s="50">
        <v>16</v>
      </c>
      <c r="S79" s="50">
        <v>17</v>
      </c>
      <c r="T79" s="50">
        <v>18</v>
      </c>
      <c r="U79" s="50">
        <v>19</v>
      </c>
      <c r="V79" s="50">
        <v>20</v>
      </c>
      <c r="W79" s="50">
        <v>21</v>
      </c>
      <c r="X79" s="50">
        <v>22</v>
      </c>
      <c r="Y79" s="50">
        <v>23</v>
      </c>
      <c r="Z79" s="50">
        <v>24</v>
      </c>
      <c r="AA79" s="50">
        <v>25</v>
      </c>
      <c r="AB79" s="50">
        <v>26</v>
      </c>
      <c r="AC79" s="50">
        <v>27</v>
      </c>
      <c r="AD79" s="50">
        <v>28</v>
      </c>
      <c r="AE79" s="50">
        <v>29</v>
      </c>
      <c r="AF79" s="50">
        <v>30</v>
      </c>
      <c r="AG79" s="50">
        <v>31</v>
      </c>
      <c r="AH79" s="50">
        <v>32</v>
      </c>
      <c r="AI79" s="50">
        <v>33</v>
      </c>
      <c r="AJ79" s="50">
        <v>34</v>
      </c>
      <c r="AK79" s="50">
        <v>35</v>
      </c>
      <c r="AL79" s="50">
        <v>36</v>
      </c>
      <c r="AM79" s="50">
        <v>37</v>
      </c>
      <c r="AN79" s="50">
        <v>38</v>
      </c>
      <c r="AO79" s="50">
        <v>39</v>
      </c>
      <c r="AP79" s="50">
        <v>40</v>
      </c>
    </row>
    <row r="80" spans="2:43" hidden="1">
      <c r="C80" s="50" t="str">
        <f>IFERROR(HLOOKUP(C79,$C$74:$AP$75,2,FALSE),"")</f>
        <v>Principal</v>
      </c>
      <c r="D80" s="50" t="str">
        <f t="shared" ref="D80:AP80" si="4">IFERROR(HLOOKUP(D79,$C$74:$AP$75,2,FALSE),"")</f>
        <v>Security Previsión</v>
      </c>
      <c r="E80" s="50" t="str">
        <f t="shared" si="4"/>
        <v>M. de Carabineros</v>
      </c>
      <c r="F80" s="50" t="str">
        <f t="shared" si="4"/>
        <v>Cruz del Sur</v>
      </c>
      <c r="G80" s="50" t="str">
        <f t="shared" si="4"/>
        <v>Sura</v>
      </c>
      <c r="H80" s="50" t="str">
        <f t="shared" si="4"/>
        <v>Huelen</v>
      </c>
      <c r="I80" s="50" t="str">
        <f t="shared" si="4"/>
        <v>CorpSeguros</v>
      </c>
      <c r="J80" s="50" t="str">
        <f t="shared" si="4"/>
        <v>Ace Vida</v>
      </c>
      <c r="K80" s="50" t="str">
        <f t="shared" si="4"/>
        <v>Chilena Consolidada</v>
      </c>
      <c r="L80" s="50" t="str">
        <f t="shared" si="4"/>
        <v>Magallanes Vida</v>
      </c>
      <c r="M80" s="50" t="str">
        <f t="shared" si="4"/>
        <v>Penta Vida</v>
      </c>
      <c r="N80" s="50" t="str">
        <f t="shared" si="4"/>
        <v>Mutual de Seguros</v>
      </c>
      <c r="O80" s="50" t="str">
        <f t="shared" si="4"/>
        <v>M. del Ej. y Av.</v>
      </c>
      <c r="P80" s="50" t="str">
        <f t="shared" si="4"/>
        <v>BCI Seguros Vida</v>
      </c>
      <c r="Q80" s="50" t="str">
        <f t="shared" si="4"/>
        <v>Metlife</v>
      </c>
      <c r="R80" s="50" t="str">
        <f t="shared" si="4"/>
        <v>Mapfre Vida</v>
      </c>
      <c r="S80" s="50" t="str">
        <f t="shared" si="4"/>
        <v>CN Life</v>
      </c>
      <c r="T80" s="50" t="str">
        <f t="shared" si="4"/>
        <v>BBVA Vida</v>
      </c>
      <c r="U80" s="50" t="str">
        <f t="shared" si="4"/>
        <v>Rigel</v>
      </c>
      <c r="V80" s="50" t="str">
        <f t="shared" si="4"/>
        <v>Itaú</v>
      </c>
      <c r="W80" s="50" t="str">
        <f t="shared" si="4"/>
        <v>Cámara</v>
      </c>
      <c r="X80" s="50" t="str">
        <f t="shared" si="4"/>
        <v>Renta Nacional</v>
      </c>
      <c r="Y80" s="50" t="str">
        <f t="shared" si="4"/>
        <v>Consorcio Nacional</v>
      </c>
      <c r="Z80" s="50" t="str">
        <f t="shared" si="4"/>
        <v>CLC</v>
      </c>
      <c r="AA80" s="50" t="str">
        <f t="shared" si="4"/>
        <v>Zurich Santander</v>
      </c>
      <c r="AB80" s="50" t="str">
        <f t="shared" si="4"/>
        <v>BICE Vida</v>
      </c>
      <c r="AC80" s="50" t="str">
        <f t="shared" si="4"/>
        <v>EuroAmérica</v>
      </c>
      <c r="AD80" s="50" t="str">
        <f t="shared" si="4"/>
        <v>BanChile</v>
      </c>
      <c r="AE80" s="50" t="str">
        <f t="shared" si="4"/>
        <v>Ohio National</v>
      </c>
      <c r="AF80" s="50" t="str">
        <f t="shared" si="4"/>
        <v>CorpVida</v>
      </c>
      <c r="AG80" s="50" t="str">
        <f t="shared" si="4"/>
        <v>Cardif</v>
      </c>
      <c r="AH80" s="50" t="str">
        <f t="shared" si="4"/>
        <v/>
      </c>
      <c r="AI80" s="50" t="str">
        <f t="shared" si="4"/>
        <v/>
      </c>
      <c r="AJ80" s="50" t="str">
        <f t="shared" si="4"/>
        <v/>
      </c>
      <c r="AK80" s="50" t="str">
        <f t="shared" si="4"/>
        <v/>
      </c>
      <c r="AL80" s="50" t="str">
        <f t="shared" si="4"/>
        <v/>
      </c>
      <c r="AM80" s="50" t="str">
        <f t="shared" si="4"/>
        <v/>
      </c>
      <c r="AN80" s="50" t="str">
        <f t="shared" si="4"/>
        <v/>
      </c>
      <c r="AO80" s="50" t="str">
        <f t="shared" si="4"/>
        <v/>
      </c>
      <c r="AP80" s="50" t="str">
        <f t="shared" si="4"/>
        <v/>
      </c>
    </row>
    <row r="81" spans="1:42" hidden="1">
      <c r="C81" s="52">
        <f>IFERROR((HLOOKUP(C79,$C$74:$AP$76,3,FALSE)-HLOOKUP(C79,$C$74:$AP$77,4,FALSE)/1000000)/$C$86,"")</f>
        <v>361.87960062508398</v>
      </c>
      <c r="D81" s="52">
        <f t="shared" ref="D81:AP81" si="5">IFERROR((HLOOKUP(D79,$C$74:$AP$76,3,FALSE)-HLOOKUP(D79,$C$74:$AP$77,4,FALSE)/1000000)/$C$86,"")</f>
        <v>310.21489029210653</v>
      </c>
      <c r="E81" s="52">
        <f t="shared" si="5"/>
        <v>260.98448957368424</v>
      </c>
      <c r="F81" s="52">
        <f t="shared" si="5"/>
        <v>249.73633689480346</v>
      </c>
      <c r="G81" s="52">
        <f t="shared" si="5"/>
        <v>246.66752992836987</v>
      </c>
      <c r="H81" s="52">
        <f t="shared" si="5"/>
        <v>215.91011943063617</v>
      </c>
      <c r="I81" s="52">
        <f t="shared" si="5"/>
        <v>136.81171820309572</v>
      </c>
      <c r="J81" s="52">
        <f t="shared" si="5"/>
        <v>118.45372151236378</v>
      </c>
      <c r="K81" s="52">
        <f t="shared" si="5"/>
        <v>107.27137412406927</v>
      </c>
      <c r="L81" s="52">
        <f t="shared" si="5"/>
        <v>98.303160421719539</v>
      </c>
      <c r="M81" s="52">
        <f t="shared" si="5"/>
        <v>77.609981898020791</v>
      </c>
      <c r="N81" s="52">
        <f t="shared" si="5"/>
        <v>18.435778632593461</v>
      </c>
      <c r="O81" s="52">
        <f t="shared" si="5"/>
        <v>15.998021863796748</v>
      </c>
      <c r="P81" s="52">
        <f t="shared" si="5"/>
        <v>8.3768499727763199</v>
      </c>
      <c r="Q81" s="52">
        <f t="shared" si="5"/>
        <v>3.5905205026127658</v>
      </c>
      <c r="R81" s="52">
        <f t="shared" si="5"/>
        <v>3.4105613734876714</v>
      </c>
      <c r="S81" s="52">
        <f t="shared" si="5"/>
        <v>1.9758822947087065</v>
      </c>
      <c r="T81" s="52">
        <f t="shared" si="5"/>
        <v>0.94801161072259421</v>
      </c>
      <c r="U81" s="52">
        <f t="shared" si="5"/>
        <v>0.33371104715707001</v>
      </c>
      <c r="V81" s="52">
        <f t="shared" si="5"/>
        <v>-1.6626332015754379</v>
      </c>
      <c r="W81" s="52">
        <f t="shared" si="5"/>
        <v>-6.8479044837753937</v>
      </c>
      <c r="X81" s="52">
        <f t="shared" si="5"/>
        <v>-13.603354523019918</v>
      </c>
      <c r="Y81" s="52">
        <f t="shared" si="5"/>
        <v>-17.300648418551699</v>
      </c>
      <c r="Z81" s="52">
        <f t="shared" si="5"/>
        <v>-19.421620551403254</v>
      </c>
      <c r="AA81" s="52">
        <f t="shared" si="5"/>
        <v>-19.892024522524942</v>
      </c>
      <c r="AB81" s="52">
        <f t="shared" si="5"/>
        <v>-26.068573620607971</v>
      </c>
      <c r="AC81" s="52">
        <f t="shared" si="5"/>
        <v>-33.303841013710837</v>
      </c>
      <c r="AD81" s="52">
        <f t="shared" si="5"/>
        <v>-65.30898876404494</v>
      </c>
      <c r="AE81" s="52">
        <f t="shared" si="5"/>
        <v>-102.98346780181161</v>
      </c>
      <c r="AF81" s="52">
        <f t="shared" si="5"/>
        <v>-192.69848537345939</v>
      </c>
      <c r="AG81" s="52">
        <f t="shared" si="5"/>
        <v>-255.11685852878992</v>
      </c>
      <c r="AH81" s="52" t="str">
        <f t="shared" si="5"/>
        <v/>
      </c>
      <c r="AI81" s="52" t="str">
        <f t="shared" si="5"/>
        <v/>
      </c>
      <c r="AJ81" s="52" t="str">
        <f t="shared" si="5"/>
        <v/>
      </c>
      <c r="AK81" s="52" t="str">
        <f t="shared" si="5"/>
        <v/>
      </c>
      <c r="AL81" s="52" t="str">
        <f t="shared" si="5"/>
        <v/>
      </c>
      <c r="AM81" s="52" t="str">
        <f t="shared" si="5"/>
        <v/>
      </c>
      <c r="AN81" s="52" t="str">
        <f t="shared" si="5"/>
        <v/>
      </c>
      <c r="AO81" s="52" t="str">
        <f t="shared" si="5"/>
        <v/>
      </c>
      <c r="AP81" s="52" t="str">
        <f t="shared" si="5"/>
        <v/>
      </c>
    </row>
    <row r="82" spans="1:42" hidden="1">
      <c r="C82" s="52" t="str">
        <f>IF(ISNUMBER(C81),CONCATENATE(C80," - ",C79),"")</f>
        <v>Principal - 1</v>
      </c>
      <c r="D82" s="52" t="str">
        <f t="shared" ref="D82:AP82" si="6">IF(ISNUMBER(D81),CONCATENATE(D80," - ",D79),"")</f>
        <v>Security Previsión - 2</v>
      </c>
      <c r="E82" s="52" t="str">
        <f t="shared" si="6"/>
        <v>M. de Carabineros - 3</v>
      </c>
      <c r="F82" s="52" t="str">
        <f t="shared" si="6"/>
        <v>Cruz del Sur - 4</v>
      </c>
      <c r="G82" s="52" t="str">
        <f t="shared" si="6"/>
        <v>Sura - 5</v>
      </c>
      <c r="H82" s="52" t="str">
        <f t="shared" si="6"/>
        <v>Huelen - 6</v>
      </c>
      <c r="I82" s="52" t="str">
        <f t="shared" si="6"/>
        <v>CorpSeguros - 7</v>
      </c>
      <c r="J82" s="52" t="str">
        <f t="shared" si="6"/>
        <v>Ace Vida - 8</v>
      </c>
      <c r="K82" s="52" t="str">
        <f t="shared" si="6"/>
        <v>Chilena Consolidada - 9</v>
      </c>
      <c r="L82" s="52" t="str">
        <f t="shared" si="6"/>
        <v>Magallanes Vida - 10</v>
      </c>
      <c r="M82" s="52" t="str">
        <f t="shared" si="6"/>
        <v>Penta Vida - 11</v>
      </c>
      <c r="N82" s="52" t="str">
        <f t="shared" si="6"/>
        <v>Mutual de Seguros - 12</v>
      </c>
      <c r="O82" s="52" t="str">
        <f t="shared" si="6"/>
        <v>M. del Ej. y Av. - 13</v>
      </c>
      <c r="P82" s="52" t="str">
        <f t="shared" si="6"/>
        <v>BCI Seguros Vida - 14</v>
      </c>
      <c r="Q82" s="52" t="str">
        <f t="shared" si="6"/>
        <v>Metlife - 15</v>
      </c>
      <c r="R82" s="52" t="str">
        <f t="shared" si="6"/>
        <v>Mapfre Vida - 16</v>
      </c>
      <c r="S82" s="52" t="str">
        <f t="shared" si="6"/>
        <v>CN Life - 17</v>
      </c>
      <c r="T82" s="52" t="str">
        <f t="shared" si="6"/>
        <v>BBVA Vida - 18</v>
      </c>
      <c r="U82" s="52" t="str">
        <f t="shared" si="6"/>
        <v>Rigel - 19</v>
      </c>
      <c r="V82" s="52" t="str">
        <f t="shared" si="6"/>
        <v>Itaú - 20</v>
      </c>
      <c r="W82" s="52" t="str">
        <f t="shared" si="6"/>
        <v>Cámara - 21</v>
      </c>
      <c r="X82" s="52" t="str">
        <f t="shared" si="6"/>
        <v>Renta Nacional - 22</v>
      </c>
      <c r="Y82" s="52" t="str">
        <f t="shared" si="6"/>
        <v>Consorcio Nacional - 23</v>
      </c>
      <c r="Z82" s="52" t="str">
        <f t="shared" si="6"/>
        <v>CLC - 24</v>
      </c>
      <c r="AA82" s="52" t="str">
        <f t="shared" si="6"/>
        <v>Zurich Santander - 25</v>
      </c>
      <c r="AB82" s="52" t="str">
        <f t="shared" si="6"/>
        <v>BICE Vida - 26</v>
      </c>
      <c r="AC82" s="52" t="str">
        <f t="shared" si="6"/>
        <v>EuroAmérica - 27</v>
      </c>
      <c r="AD82" s="52" t="str">
        <f t="shared" si="6"/>
        <v>BanChile - 28</v>
      </c>
      <c r="AE82" s="52" t="str">
        <f t="shared" si="6"/>
        <v>Ohio National - 29</v>
      </c>
      <c r="AF82" s="52" t="str">
        <f t="shared" si="6"/>
        <v>CorpVida - 30</v>
      </c>
      <c r="AG82" s="52" t="str">
        <f t="shared" si="6"/>
        <v>Cardif - 31</v>
      </c>
      <c r="AH82" s="52" t="str">
        <f t="shared" si="6"/>
        <v/>
      </c>
      <c r="AI82" s="52" t="str">
        <f t="shared" si="6"/>
        <v/>
      </c>
      <c r="AJ82" s="52" t="str">
        <f t="shared" si="6"/>
        <v/>
      </c>
      <c r="AK82" s="52" t="str">
        <f t="shared" si="6"/>
        <v/>
      </c>
      <c r="AL82" s="52" t="str">
        <f t="shared" si="6"/>
        <v/>
      </c>
      <c r="AM82" s="52" t="str">
        <f t="shared" si="6"/>
        <v/>
      </c>
      <c r="AN82" s="52" t="str">
        <f t="shared" si="6"/>
        <v/>
      </c>
      <c r="AO82" s="52" t="str">
        <f t="shared" si="6"/>
        <v/>
      </c>
      <c r="AP82" s="52" t="str">
        <f t="shared" si="6"/>
        <v/>
      </c>
    </row>
    <row r="83" spans="1:42" hidden="1"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</row>
    <row r="84" spans="1:42" hidden="1">
      <c r="B84" s="49" t="s">
        <v>104</v>
      </c>
      <c r="C84" s="52" t="str">
        <f>IF($B$95=C80,C81,"")</f>
        <v/>
      </c>
      <c r="D84" s="52" t="str">
        <f t="shared" ref="D84:AP84" si="7">IF($B$95=D80,D81,"")</f>
        <v/>
      </c>
      <c r="E84" s="52" t="str">
        <f t="shared" si="7"/>
        <v/>
      </c>
      <c r="F84" s="52" t="str">
        <f t="shared" si="7"/>
        <v/>
      </c>
      <c r="G84" s="52" t="str">
        <f t="shared" si="7"/>
        <v/>
      </c>
      <c r="H84" s="52" t="str">
        <f t="shared" si="7"/>
        <v/>
      </c>
      <c r="I84" s="52" t="str">
        <f t="shared" si="7"/>
        <v/>
      </c>
      <c r="J84" s="52" t="str">
        <f t="shared" si="7"/>
        <v/>
      </c>
      <c r="K84" s="52" t="str">
        <f t="shared" si="7"/>
        <v/>
      </c>
      <c r="L84" s="52" t="str">
        <f t="shared" si="7"/>
        <v/>
      </c>
      <c r="M84" s="52" t="str">
        <f t="shared" si="7"/>
        <v/>
      </c>
      <c r="N84" s="52" t="str">
        <f t="shared" si="7"/>
        <v/>
      </c>
      <c r="O84" s="52" t="str">
        <f t="shared" si="7"/>
        <v/>
      </c>
      <c r="P84" s="52" t="str">
        <f t="shared" si="7"/>
        <v/>
      </c>
      <c r="Q84" s="52" t="str">
        <f t="shared" si="7"/>
        <v/>
      </c>
      <c r="R84" s="52" t="str">
        <f t="shared" si="7"/>
        <v/>
      </c>
      <c r="S84" s="52" t="str">
        <f t="shared" si="7"/>
        <v/>
      </c>
      <c r="T84" s="52" t="str">
        <f t="shared" si="7"/>
        <v/>
      </c>
      <c r="U84" s="52" t="str">
        <f t="shared" si="7"/>
        <v/>
      </c>
      <c r="V84" s="52" t="str">
        <f t="shared" si="7"/>
        <v/>
      </c>
      <c r="W84" s="52" t="str">
        <f t="shared" si="7"/>
        <v/>
      </c>
      <c r="X84" s="52" t="str">
        <f t="shared" si="7"/>
        <v/>
      </c>
      <c r="Y84" s="52" t="str">
        <f t="shared" si="7"/>
        <v/>
      </c>
      <c r="Z84" s="52" t="str">
        <f t="shared" si="7"/>
        <v/>
      </c>
      <c r="AA84" s="52" t="str">
        <f t="shared" si="7"/>
        <v/>
      </c>
      <c r="AB84" s="52" t="str">
        <f t="shared" si="7"/>
        <v/>
      </c>
      <c r="AC84" s="52" t="str">
        <f t="shared" si="7"/>
        <v/>
      </c>
      <c r="AD84" s="52" t="str">
        <f t="shared" si="7"/>
        <v/>
      </c>
      <c r="AE84" s="52" t="str">
        <f t="shared" si="7"/>
        <v/>
      </c>
      <c r="AF84" s="52" t="str">
        <f t="shared" si="7"/>
        <v/>
      </c>
      <c r="AG84" s="52" t="str">
        <f t="shared" si="7"/>
        <v/>
      </c>
      <c r="AH84" s="52" t="str">
        <f t="shared" si="7"/>
        <v/>
      </c>
      <c r="AI84" s="52" t="str">
        <f t="shared" si="7"/>
        <v/>
      </c>
      <c r="AJ84" s="52" t="str">
        <f t="shared" si="7"/>
        <v/>
      </c>
      <c r="AK84" s="52" t="str">
        <f t="shared" si="7"/>
        <v/>
      </c>
      <c r="AL84" s="52" t="str">
        <f t="shared" si="7"/>
        <v/>
      </c>
      <c r="AM84" s="52" t="str">
        <f t="shared" si="7"/>
        <v/>
      </c>
      <c r="AN84" s="52" t="str">
        <f t="shared" si="7"/>
        <v/>
      </c>
      <c r="AO84" s="52" t="str">
        <f t="shared" si="7"/>
        <v/>
      </c>
      <c r="AP84" s="52" t="str">
        <f t="shared" si="7"/>
        <v/>
      </c>
    </row>
    <row r="85" spans="1:42" hidden="1"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</row>
    <row r="86" spans="1:42" hidden="1">
      <c r="B86" s="49" t="s">
        <v>108</v>
      </c>
      <c r="C86" s="37">
        <f>IF(MAX(C76:AP76)&lt;100000,1,IF(AND(MAX(C76:AP76)&gt;=100000,MAX(C76:AP76)&lt;100000000),1000,IF(MAX(C76:AP76)&gt;=100000000,1000000)))</f>
        <v>1000</v>
      </c>
      <c r="D86" s="37">
        <v>1000000</v>
      </c>
      <c r="E86" s="37">
        <v>1000</v>
      </c>
      <c r="F86" s="37">
        <v>1</v>
      </c>
      <c r="G86" s="37" t="str">
        <f>INDEX(D87:F89,MATCH(Índice!$H$51,C87:C89,0),MATCH(C86,D86:F86,0))</f>
        <v>Miles de UF</v>
      </c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</row>
    <row r="87" spans="1:42" hidden="1">
      <c r="C87" s="37" t="str">
        <f>Índice!H52</f>
        <v>Cifras en UF al 30.06.2012</v>
      </c>
      <c r="D87" s="37" t="s">
        <v>374</v>
      </c>
      <c r="E87" s="37" t="s">
        <v>105</v>
      </c>
      <c r="F87" s="37" t="s">
        <v>22</v>
      </c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</row>
    <row r="88" spans="1:42" hidden="1">
      <c r="C88" s="37" t="str">
        <f>Índice!H53</f>
        <v>Cifras en M$ al 30.06.2012</v>
      </c>
      <c r="D88" s="37" t="s">
        <v>375</v>
      </c>
      <c r="E88" s="37" t="s">
        <v>106</v>
      </c>
      <c r="F88" s="37" t="s">
        <v>372</v>
      </c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</row>
    <row r="89" spans="1:42" hidden="1">
      <c r="C89" s="37" t="str">
        <f>Índice!H54</f>
        <v>Cifras en US$ al 30.06.2012</v>
      </c>
      <c r="D89" s="37" t="s">
        <v>376</v>
      </c>
      <c r="E89" s="37" t="s">
        <v>107</v>
      </c>
      <c r="F89" s="37" t="s">
        <v>373</v>
      </c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</row>
    <row r="91" spans="1:42">
      <c r="B91" s="54" t="s">
        <v>115</v>
      </c>
    </row>
    <row r="92" spans="1:42">
      <c r="A92" s="56"/>
      <c r="B92" s="59" t="s">
        <v>288</v>
      </c>
      <c r="C92" s="57"/>
    </row>
    <row r="93" spans="1:42">
      <c r="B93" s="58"/>
    </row>
    <row r="94" spans="1:42">
      <c r="B94" s="54" t="s">
        <v>116</v>
      </c>
    </row>
    <row r="95" spans="1:42">
      <c r="A95" s="56"/>
      <c r="B95" s="59"/>
      <c r="C95" s="57"/>
    </row>
    <row r="96" spans="1:42">
      <c r="B96" s="58"/>
    </row>
  </sheetData>
  <sheetProtection sheet="1" objects="1" scenarios="1"/>
  <conditionalFormatting sqref="A1:XFD1048576">
    <cfRule type="cellIs" dxfId="20" priority="1" operator="lessThan">
      <formula>0</formula>
    </cfRule>
  </conditionalFormatting>
  <dataValidations count="2">
    <dataValidation type="list" allowBlank="1" showInputMessage="1" showErrorMessage="1" sqref="B92">
      <formula1>$B$12:$B$70</formula1>
    </dataValidation>
    <dataValidation type="list" allowBlank="1" showInputMessage="1" showErrorMessage="1" sqref="B95">
      <formula1>$B$11:$AG$11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2:AW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11.42578125" style="39" hidden="1" customWidth="1"/>
    <col min="4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49">
      <c r="C2" s="96" t="s">
        <v>392</v>
      </c>
    </row>
    <row r="8" spans="2:49" ht="15.75">
      <c r="B8" s="38" t="s">
        <v>450</v>
      </c>
    </row>
    <row r="9" spans="2:49">
      <c r="B9" s="40" t="str">
        <f>Índice!H51</f>
        <v>Cifras en UF al 30.06.2012</v>
      </c>
    </row>
    <row r="11" spans="2:49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30.06.2011</v>
      </c>
      <c r="AT11" s="199" t="s">
        <v>338</v>
      </c>
      <c r="AV11" s="199" t="s">
        <v>340</v>
      </c>
      <c r="AW11" s="199" t="str">
        <f>CONCATENATE("Part. (%) ",Índice!H57)</f>
        <v>Part. (%) 30.06.2011</v>
      </c>
    </row>
    <row r="12" spans="2:49">
      <c r="B12" s="29" t="s">
        <v>409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S12" s="43"/>
      <c r="AT12" s="97"/>
      <c r="AV12" s="98"/>
      <c r="AW12" s="98"/>
    </row>
    <row r="13" spans="2:49">
      <c r="B13" s="30" t="s">
        <v>410</v>
      </c>
      <c r="C13" s="46" t="str">
        <f>IF('Datos Vida'!C251=0,"",Índice!$G$51*'Datos Vida'!C251)</f>
        <v/>
      </c>
      <c r="D13" s="46" t="str">
        <f>IF('Datos Vida'!D251=0,"",Índice!$G$51*'Datos Vida'!D251)</f>
        <v/>
      </c>
      <c r="E13" s="46" t="str">
        <f>IF('Datos Vida'!E251=0,"",Índice!$G$51*'Datos Vida'!E251)</f>
        <v/>
      </c>
      <c r="F13" s="46" t="str">
        <f>IF('Datos Vida'!F251=0,"",Índice!$G$51*'Datos Vida'!F251)</f>
        <v/>
      </c>
      <c r="G13" s="46">
        <f>IF('Datos Vida'!G251=0,"",Índice!$G$51*'Datos Vida'!G251)</f>
        <v>8752.8549508205997</v>
      </c>
      <c r="H13" s="46" t="str">
        <f>IF('Datos Vida'!H251=0,"",Índice!$G$51*'Datos Vida'!H251)</f>
        <v/>
      </c>
      <c r="I13" s="46" t="str">
        <f>IF('Datos Vida'!I251=0,"",Índice!$G$51*'Datos Vida'!I251)</f>
        <v/>
      </c>
      <c r="J13" s="46">
        <f>IF('Datos Vida'!J251=0,"",Índice!$G$51*'Datos Vida'!J251)</f>
        <v>7831.7576597535017</v>
      </c>
      <c r="K13" s="46" t="str">
        <f>IF('Datos Vida'!K251=0,"",Índice!$G$51*'Datos Vida'!K251)</f>
        <v/>
      </c>
      <c r="L13" s="46" t="str">
        <f>IF('Datos Vida'!L251=0,"",Índice!$G$51*'Datos Vida'!L251)</f>
        <v/>
      </c>
      <c r="M13" s="46">
        <f>IF('Datos Vida'!M251=0,"",Índice!$G$51*'Datos Vida'!M251)</f>
        <v>18584.66917925909</v>
      </c>
      <c r="N13" s="46" t="str">
        <f>IF('Datos Vida'!N251=0,"",Índice!$G$51*'Datos Vida'!N251)</f>
        <v/>
      </c>
      <c r="O13" s="46" t="str">
        <f>IF('Datos Vida'!O251=0,"",Índice!$G$51*'Datos Vida'!O251)</f>
        <v/>
      </c>
      <c r="P13" s="46">
        <f>IF('Datos Vida'!P251=0,"",Índice!$G$51*'Datos Vida'!P251)</f>
        <v>890.02870860763244</v>
      </c>
      <c r="Q13" s="46">
        <f>IF('Datos Vida'!Q251=0,"",Índice!$G$51*'Datos Vida'!Q251)</f>
        <v>1024.1583640336301</v>
      </c>
      <c r="R13" s="46" t="str">
        <f>IF('Datos Vida'!R251=0,"",Índice!$G$51*'Datos Vida'!R251)</f>
        <v/>
      </c>
      <c r="S13" s="46" t="str">
        <f>IF('Datos Vida'!S251=0,"",Índice!$G$51*'Datos Vida'!S251)</f>
        <v/>
      </c>
      <c r="T13" s="46" t="str">
        <f>IF('Datos Vida'!T251=0,"",Índice!$G$51*'Datos Vida'!T251)</f>
        <v/>
      </c>
      <c r="U13" s="46">
        <f>IF('Datos Vida'!U251=0,"",Índice!$G$51*'Datos Vida'!U251)</f>
        <v>4656.6192432524167</v>
      </c>
      <c r="V13" s="46" t="str">
        <f>IF('Datos Vida'!V251=0,"",Índice!$G$51*'Datos Vida'!V251)</f>
        <v/>
      </c>
      <c r="W13" s="46" t="str">
        <f>IF('Datos Vida'!W251=0,"",Índice!$G$51*'Datos Vida'!W251)</f>
        <v/>
      </c>
      <c r="X13" s="46">
        <f>IF('Datos Vida'!X251=0,"",Índice!$G$51*'Datos Vida'!X251)</f>
        <v>15380.760283126268</v>
      </c>
      <c r="Y13" s="46">
        <f>IF('Datos Vida'!Y251=0,"",Índice!$G$51*'Datos Vida'!Y251)</f>
        <v>21708.58641927295</v>
      </c>
      <c r="Z13" s="46">
        <f>IF('Datos Vida'!Z251=0,"",Índice!$G$51*'Datos Vida'!Z251)</f>
        <v>6921.1285364266969</v>
      </c>
      <c r="AA13" s="46">
        <f>IF('Datos Vida'!AA251=0,"",Índice!$G$51*'Datos Vida'!AA251)</f>
        <v>4238.5413057466712</v>
      </c>
      <c r="AB13" s="46" t="str">
        <f>IF('Datos Vida'!AB251=0,"",Índice!$G$51*'Datos Vida'!AB251)</f>
        <v/>
      </c>
      <c r="AC13" s="46" t="str">
        <f>IF('Datos Vida'!AC251=0,"",Índice!$G$51*'Datos Vida'!AC251)</f>
        <v/>
      </c>
      <c r="AD13" s="46" t="str">
        <f>IF('Datos Vida'!AD251=0,"",Índice!$G$51*'Datos Vida'!AD251)</f>
        <v/>
      </c>
      <c r="AE13" s="46">
        <f>IF('Datos Vida'!AE251=0,"",Índice!$G$51*'Datos Vida'!AE251)</f>
        <v>277.54011073320083</v>
      </c>
      <c r="AF13" s="46">
        <f>IF('Datos Vida'!AF251=0,"",Índice!$G$51*'Datos Vida'!AF251)</f>
        <v>247.48799683215364</v>
      </c>
      <c r="AG13" s="46" t="str">
        <f>IF('Datos Vida'!AG251=0,"",Índice!$G$51*'Datos Vida'!AG251)</f>
        <v/>
      </c>
      <c r="AH13" s="46" t="str">
        <f>IF('Datos Vida'!AH251=0,"",Índice!$G$51*'Datos Vida'!AH251)</f>
        <v/>
      </c>
      <c r="AI13" s="46" t="str">
        <f>IF('Datos Vida'!AI251=0,"",Índice!$G$51*'Datos Vida'!AI251)</f>
        <v/>
      </c>
      <c r="AJ13" s="46" t="str">
        <f>IF('Datos Vida'!AJ251=0,"",Índice!$G$51*'Datos Vida'!AJ251)</f>
        <v/>
      </c>
      <c r="AK13" s="46" t="str">
        <f>IF('Datos Vida'!AK251=0,"",Índice!$G$51*'Datos Vida'!AK251)</f>
        <v/>
      </c>
      <c r="AL13" s="46" t="str">
        <f>IF('Datos Vida'!AL251=0,"",Índice!$G$51*'Datos Vida'!AL251)</f>
        <v/>
      </c>
      <c r="AM13" s="46" t="str">
        <f>IF('Datos Vida'!AM251=0,"",Índice!$G$51*'Datos Vida'!AM251)</f>
        <v/>
      </c>
      <c r="AN13" s="46" t="str">
        <f>IF('Datos Vida'!AN251=0,"",Índice!$G$51*'Datos Vida'!AN251)</f>
        <v/>
      </c>
      <c r="AO13" s="46" t="str">
        <f>IF('Datos Vida'!AO251=0,"",Índice!$G$51*'Datos Vida'!AO251)</f>
        <v/>
      </c>
      <c r="AP13" s="46" t="str">
        <f>IF('Datos Vida'!AP251=0,"",Índice!$G$51*'Datos Vida'!AP251)</f>
        <v/>
      </c>
      <c r="AQ13" s="46">
        <f>IF('Datos Vida'!AQ251=0,"",Índice!$G$51*'Datos Vida'!AQ251)</f>
        <v>90514.13275786482</v>
      </c>
      <c r="AS13" s="46">
        <f>Índice!$F$51*'Datos Vida'!AS251</f>
        <v>94049.67315961844</v>
      </c>
      <c r="AT13" s="74">
        <f t="shared" ref="AT13:AT55" si="0">IFERROR(AQ13/AS13-1,"")</f>
        <v>-3.7592266756240611E-2</v>
      </c>
      <c r="AV13" s="75">
        <f>IFERROR(AQ13/$AQ$49,"")</f>
        <v>1.1434970402510391E-3</v>
      </c>
      <c r="AW13" s="75">
        <f t="shared" ref="AW13:AW49" si="1">IFERROR(AS13/$AS$49,"")</f>
        <v>1.2787393872423531E-3</v>
      </c>
    </row>
    <row r="14" spans="2:49">
      <c r="B14" s="30" t="s">
        <v>411</v>
      </c>
      <c r="C14" s="46">
        <f>IF('Datos Vida'!C252=0,"",Índice!$G$51*'Datos Vida'!C252)</f>
        <v>7340.8475403228658</v>
      </c>
      <c r="D14" s="46">
        <f>IF('Datos Vida'!D252=0,"",Índice!$G$51*'Datos Vida'!D252)</f>
        <v>65599.786143854159</v>
      </c>
      <c r="E14" s="46" t="str">
        <f>IF('Datos Vida'!E252=0,"",Índice!$G$51*'Datos Vida'!E252)</f>
        <v/>
      </c>
      <c r="F14" s="46">
        <f>IF('Datos Vida'!F252=0,"",Índice!$G$51*'Datos Vida'!F252)</f>
        <v>20482.681143535967</v>
      </c>
      <c r="G14" s="46">
        <f>IF('Datos Vida'!G252=0,"",Índice!$G$51*'Datos Vida'!G252)</f>
        <v>10364.134393053366</v>
      </c>
      <c r="H14" s="46" t="str">
        <f>IF('Datos Vida'!H252=0,"",Índice!$G$51*'Datos Vida'!H252)</f>
        <v/>
      </c>
      <c r="I14" s="46">
        <f>IF('Datos Vida'!I252=0,"",Índice!$G$51*'Datos Vida'!I252)</f>
        <v>12991.882393703905</v>
      </c>
      <c r="J14" s="46">
        <f>IF('Datos Vida'!J252=0,"",Índice!$G$51*'Datos Vida'!J252)</f>
        <v>21050.9754562618</v>
      </c>
      <c r="K14" s="46" t="str">
        <f>IF('Datos Vida'!K252=0,"",Índice!$G$51*'Datos Vida'!K252)</f>
        <v/>
      </c>
      <c r="L14" s="46">
        <f>IF('Datos Vida'!L252=0,"",Índice!$G$51*'Datos Vida'!L252)</f>
        <v>6134.9622757581965</v>
      </c>
      <c r="M14" s="46">
        <f>IF('Datos Vida'!M252=0,"",Índice!$G$51*'Datos Vida'!M252)</f>
        <v>100541.0706330743</v>
      </c>
      <c r="N14" s="46" t="str">
        <f>IF('Datos Vida'!N252=0,"",Índice!$G$51*'Datos Vida'!N252)</f>
        <v/>
      </c>
      <c r="O14" s="46">
        <f>IF('Datos Vida'!O252=0,"",Índice!$G$51*'Datos Vida'!O252)</f>
        <v>19482.210916341985</v>
      </c>
      <c r="P14" s="46">
        <f>IF('Datos Vida'!P252=0,"",Índice!$G$51*'Datos Vida'!P252)</f>
        <v>8852.689840971283</v>
      </c>
      <c r="Q14" s="46">
        <f>IF('Datos Vida'!Q252=0,"",Índice!$G$51*'Datos Vida'!Q252)</f>
        <v>9925.7712786644133</v>
      </c>
      <c r="R14" s="46" t="str">
        <f>IF('Datos Vida'!R252=0,"",Índice!$G$51*'Datos Vida'!R252)</f>
        <v/>
      </c>
      <c r="S14" s="46" t="str">
        <f>IF('Datos Vida'!S252=0,"",Índice!$G$51*'Datos Vida'!S252)</f>
        <v/>
      </c>
      <c r="T14" s="46" t="str">
        <f>IF('Datos Vida'!T252=0,"",Índice!$G$51*'Datos Vida'!T252)</f>
        <v/>
      </c>
      <c r="U14" s="46">
        <f>IF('Datos Vida'!U252=0,"",Índice!$G$51*'Datos Vida'!U252)</f>
        <v>9779.9301376740368</v>
      </c>
      <c r="V14" s="46" t="str">
        <f>IF('Datos Vida'!V252=0,"",Índice!$G$51*'Datos Vida'!V252)</f>
        <v/>
      </c>
      <c r="W14" s="46">
        <f>IF('Datos Vida'!W252=0,"",Índice!$G$51*'Datos Vida'!W252)</f>
        <v>12989.584290876177</v>
      </c>
      <c r="X14" s="46">
        <f>IF('Datos Vida'!X252=0,"",Índice!$G$51*'Datos Vida'!X252)</f>
        <v>30598.532042624502</v>
      </c>
      <c r="Y14" s="46">
        <f>IF('Datos Vida'!Y252=0,"",Índice!$G$51*'Datos Vida'!Y252)</f>
        <v>1115.3311742951894</v>
      </c>
      <c r="Z14" s="46">
        <f>IF('Datos Vida'!Z252=0,"",Índice!$G$51*'Datos Vida'!Z252)</f>
        <v>50994.374907191996</v>
      </c>
      <c r="AA14" s="46">
        <f>IF('Datos Vida'!AA252=0,"",Índice!$G$51*'Datos Vida'!AA252)</f>
        <v>33234.58856888298</v>
      </c>
      <c r="AB14" s="46" t="str">
        <f>IF('Datos Vida'!AB252=0,"",Índice!$G$51*'Datos Vida'!AB252)</f>
        <v/>
      </c>
      <c r="AC14" s="46" t="str">
        <f>IF('Datos Vida'!AC252=0,"",Índice!$G$51*'Datos Vida'!AC252)</f>
        <v/>
      </c>
      <c r="AD14" s="46" t="str">
        <f>IF('Datos Vida'!AD252=0,"",Índice!$G$51*'Datos Vida'!AD252)</f>
        <v/>
      </c>
      <c r="AE14" s="46">
        <f>IF('Datos Vida'!AE252=0,"",Índice!$G$51*'Datos Vida'!AE252)</f>
        <v>38020.122541913857</v>
      </c>
      <c r="AF14" s="46">
        <f>IF('Datos Vida'!AF252=0,"",Índice!$G$51*'Datos Vida'!AF252)</f>
        <v>26080.550271883239</v>
      </c>
      <c r="AG14" s="46">
        <f>IF('Datos Vida'!AG252=0,"",Índice!$G$51*'Datos Vida'!AG252)</f>
        <v>167741.92835576046</v>
      </c>
      <c r="AH14" s="46" t="str">
        <f>IF('Datos Vida'!AH252=0,"",Índice!$G$51*'Datos Vida'!AH252)</f>
        <v/>
      </c>
      <c r="AI14" s="46" t="str">
        <f>IF('Datos Vida'!AI252=0,"",Índice!$G$51*'Datos Vida'!AI252)</f>
        <v/>
      </c>
      <c r="AJ14" s="46" t="str">
        <f>IF('Datos Vida'!AJ252=0,"",Índice!$G$51*'Datos Vida'!AJ252)</f>
        <v/>
      </c>
      <c r="AK14" s="46" t="str">
        <f>IF('Datos Vida'!AK252=0,"",Índice!$G$51*'Datos Vida'!AK252)</f>
        <v/>
      </c>
      <c r="AL14" s="46" t="str">
        <f>IF('Datos Vida'!AL252=0,"",Índice!$G$51*'Datos Vida'!AL252)</f>
        <v/>
      </c>
      <c r="AM14" s="46" t="str">
        <f>IF('Datos Vida'!AM252=0,"",Índice!$G$51*'Datos Vida'!AM252)</f>
        <v/>
      </c>
      <c r="AN14" s="46" t="str">
        <f>IF('Datos Vida'!AN252=0,"",Índice!$G$51*'Datos Vida'!AN252)</f>
        <v/>
      </c>
      <c r="AO14" s="46" t="str">
        <f>IF('Datos Vida'!AO252=0,"",Índice!$G$51*'Datos Vida'!AO252)</f>
        <v/>
      </c>
      <c r="AP14" s="46" t="str">
        <f>IF('Datos Vida'!AP252=0,"",Índice!$G$51*'Datos Vida'!AP252)</f>
        <v/>
      </c>
      <c r="AQ14" s="46">
        <f>IF('Datos Vida'!AQ252=0,"",Índice!$G$51*'Datos Vida'!AQ252)</f>
        <v>653321.95430664462</v>
      </c>
      <c r="AS14" s="46">
        <f>Índice!$F$51*'Datos Vida'!AS252</f>
        <v>621510.66085759224</v>
      </c>
      <c r="AT14" s="74">
        <f t="shared" si="0"/>
        <v>5.1183825881856215E-2</v>
      </c>
      <c r="AV14" s="75">
        <f t="shared" ref="AV14:AV49" si="2">IFERROR(AQ14/$AQ$49,"")</f>
        <v>8.2536472296450211E-3</v>
      </c>
      <c r="AW14" s="75">
        <f t="shared" si="1"/>
        <v>8.4503234825792535E-3</v>
      </c>
    </row>
    <row r="15" spans="2:49">
      <c r="B15" s="30" t="s">
        <v>412</v>
      </c>
      <c r="C15" s="46" t="str">
        <f>IF('Datos Vida'!C253=0,"",Índice!$G$51*'Datos Vida'!C253)</f>
        <v/>
      </c>
      <c r="D15" s="46">
        <f>IF('Datos Vida'!D253=0,"",Índice!$G$51*'Datos Vida'!D253)</f>
        <v>1454.6538791975731</v>
      </c>
      <c r="E15" s="46" t="str">
        <f>IF('Datos Vida'!E253=0,"",Índice!$G$51*'Datos Vida'!E253)</f>
        <v/>
      </c>
      <c r="F15" s="46">
        <f>IF('Datos Vida'!F253=0,"",Índice!$G$51*'Datos Vida'!F253)</f>
        <v>113958.7207698998</v>
      </c>
      <c r="G15" s="46">
        <f>IF('Datos Vida'!G253=0,"",Índice!$G$51*'Datos Vida'!G253)</f>
        <v>226244.02493264791</v>
      </c>
      <c r="H15" s="46" t="str">
        <f>IF('Datos Vida'!H253=0,"",Índice!$G$51*'Datos Vida'!H253)</f>
        <v/>
      </c>
      <c r="I15" s="46" t="str">
        <f>IF('Datos Vida'!I253=0,"",Índice!$G$51*'Datos Vida'!I253)</f>
        <v/>
      </c>
      <c r="J15" s="46">
        <f>IF('Datos Vida'!J253=0,"",Índice!$G$51*'Datos Vida'!J253)</f>
        <v>439384.97465015802</v>
      </c>
      <c r="K15" s="46" t="str">
        <f>IF('Datos Vida'!K253=0,"",Índice!$G$51*'Datos Vida'!K253)</f>
        <v/>
      </c>
      <c r="L15" s="46" t="str">
        <f>IF('Datos Vida'!L253=0,"",Índice!$G$51*'Datos Vida'!L253)</f>
        <v/>
      </c>
      <c r="M15" s="46">
        <f>IF('Datos Vida'!M253=0,"",Índice!$G$51*'Datos Vida'!M253)</f>
        <v>913626.73329986352</v>
      </c>
      <c r="N15" s="46" t="str">
        <f>IF('Datos Vida'!N253=0,"",Índice!$G$51*'Datos Vida'!N253)</f>
        <v/>
      </c>
      <c r="O15" s="46">
        <f>IF('Datos Vida'!O253=0,"",Índice!$G$51*'Datos Vida'!O253)</f>
        <v>155696.20141280291</v>
      </c>
      <c r="P15" s="46">
        <f>IF('Datos Vida'!P253=0,"",Índice!$G$51*'Datos Vida'!P253)</f>
        <v>239638.87081833673</v>
      </c>
      <c r="Q15" s="46">
        <f>IF('Datos Vida'!Q253=0,"",Índice!$G$51*'Datos Vida'!Q253)</f>
        <v>543879.2682840596</v>
      </c>
      <c r="R15" s="46" t="str">
        <f>IF('Datos Vida'!R253=0,"",Índice!$G$51*'Datos Vida'!R253)</f>
        <v/>
      </c>
      <c r="S15" s="46" t="str">
        <f>IF('Datos Vida'!S253=0,"",Índice!$G$51*'Datos Vida'!S253)</f>
        <v/>
      </c>
      <c r="T15" s="46" t="str">
        <f>IF('Datos Vida'!T253=0,"",Índice!$G$51*'Datos Vida'!T253)</f>
        <v/>
      </c>
      <c r="U15" s="46" t="str">
        <f>IF('Datos Vida'!U253=0,"",Índice!$G$51*'Datos Vida'!U253)</f>
        <v/>
      </c>
      <c r="V15" s="46" t="str">
        <f>IF('Datos Vida'!V253=0,"",Índice!$G$51*'Datos Vida'!V253)</f>
        <v/>
      </c>
      <c r="W15" s="46">
        <f>IF('Datos Vida'!W253=0,"",Índice!$G$51*'Datos Vida'!W253)</f>
        <v>3263.7037639388773</v>
      </c>
      <c r="X15" s="46">
        <f>IF('Datos Vida'!X253=0,"",Índice!$G$51*'Datos Vida'!X253)</f>
        <v>817499.56689600553</v>
      </c>
      <c r="Y15" s="46">
        <f>IF('Datos Vida'!Y253=0,"",Índice!$G$51*'Datos Vida'!Y253)</f>
        <v>3232.7677643348584</v>
      </c>
      <c r="Z15" s="46">
        <f>IF('Datos Vida'!Z253=0,"",Índice!$G$51*'Datos Vida'!Z253)</f>
        <v>35671.019509125232</v>
      </c>
      <c r="AA15" s="46">
        <f>IF('Datos Vida'!AA253=0,"",Índice!$G$51*'Datos Vida'!AA253)</f>
        <v>322101.51780852914</v>
      </c>
      <c r="AB15" s="46">
        <f>IF('Datos Vida'!AB253=0,"",Índice!$G$51*'Datos Vida'!AB253)</f>
        <v>216252.05061483089</v>
      </c>
      <c r="AC15" s="46">
        <f>IF('Datos Vida'!AC253=0,"",Índice!$G$51*'Datos Vida'!AC253)</f>
        <v>266.44734516090256</v>
      </c>
      <c r="AD15" s="46" t="str">
        <f>IF('Datos Vida'!AD253=0,"",Índice!$G$51*'Datos Vida'!AD253)</f>
        <v/>
      </c>
      <c r="AE15" s="46">
        <f>IF('Datos Vida'!AE253=0,"",Índice!$G$51*'Datos Vida'!AE253)</f>
        <v>284417.49280517036</v>
      </c>
      <c r="AF15" s="46">
        <f>IF('Datos Vida'!AF253=0,"",Índice!$G$51*'Datos Vida'!AF253)</f>
        <v>637723.75566570729</v>
      </c>
      <c r="AG15" s="46">
        <f>IF('Datos Vida'!AG253=0,"",Índice!$G$51*'Datos Vida'!AG253)</f>
        <v>1213.0889330438902</v>
      </c>
      <c r="AH15" s="46" t="str">
        <f>IF('Datos Vida'!AH253=0,"",Índice!$G$51*'Datos Vida'!AH253)</f>
        <v/>
      </c>
      <c r="AI15" s="46" t="str">
        <f>IF('Datos Vida'!AI253=0,"",Índice!$G$51*'Datos Vida'!AI253)</f>
        <v/>
      </c>
      <c r="AJ15" s="46" t="str">
        <f>IF('Datos Vida'!AJ253=0,"",Índice!$G$51*'Datos Vida'!AJ253)</f>
        <v/>
      </c>
      <c r="AK15" s="46" t="str">
        <f>IF('Datos Vida'!AK253=0,"",Índice!$G$51*'Datos Vida'!AK253)</f>
        <v/>
      </c>
      <c r="AL15" s="46" t="str">
        <f>IF('Datos Vida'!AL253=0,"",Índice!$G$51*'Datos Vida'!AL253)</f>
        <v/>
      </c>
      <c r="AM15" s="46" t="str">
        <f>IF('Datos Vida'!AM253=0,"",Índice!$G$51*'Datos Vida'!AM253)</f>
        <v/>
      </c>
      <c r="AN15" s="46" t="str">
        <f>IF('Datos Vida'!AN253=0,"",Índice!$G$51*'Datos Vida'!AN253)</f>
        <v/>
      </c>
      <c r="AO15" s="46" t="str">
        <f>IF('Datos Vida'!AO253=0,"",Índice!$G$51*'Datos Vida'!AO253)</f>
        <v/>
      </c>
      <c r="AP15" s="46" t="str">
        <f>IF('Datos Vida'!AP253=0,"",Índice!$G$51*'Datos Vida'!AP253)</f>
        <v/>
      </c>
      <c r="AQ15" s="46">
        <f>IF('Datos Vida'!AQ253=0,"",Índice!$G$51*'Datos Vida'!AQ253)</f>
        <v>4955524.8591528125</v>
      </c>
      <c r="AS15" s="46">
        <f>Índice!$F$51*'Datos Vida'!AS253</f>
        <v>4996866.4072775152</v>
      </c>
      <c r="AT15" s="74">
        <f t="shared" si="0"/>
        <v>-8.2734947775454648E-3</v>
      </c>
      <c r="AV15" s="75">
        <f t="shared" si="2"/>
        <v>6.2604897563240614E-2</v>
      </c>
      <c r="AW15" s="75">
        <f t="shared" si="1"/>
        <v>6.7939522521567389E-2</v>
      </c>
    </row>
    <row r="16" spans="2:49">
      <c r="B16" s="30" t="s">
        <v>413</v>
      </c>
      <c r="C16" s="46" t="str">
        <f>IF('Datos Vida'!C254=0,"",Índice!$G$51*'Datos Vida'!C254)</f>
        <v/>
      </c>
      <c r="D16" s="46" t="str">
        <f>IF('Datos Vida'!D254=0,"",Índice!$G$51*'Datos Vida'!D254)</f>
        <v/>
      </c>
      <c r="E16" s="46" t="str">
        <f>IF('Datos Vida'!E254=0,"",Índice!$G$51*'Datos Vida'!E254)</f>
        <v/>
      </c>
      <c r="F16" s="46" t="str">
        <f>IF('Datos Vida'!F254=0,"",Índice!$G$51*'Datos Vida'!F254)</f>
        <v/>
      </c>
      <c r="G16" s="46">
        <f>IF('Datos Vida'!G254=0,"",Índice!$G$51*'Datos Vida'!G254)</f>
        <v>14369.860204637218</v>
      </c>
      <c r="H16" s="46" t="str">
        <f>IF('Datos Vida'!H254=0,"",Índice!$G$51*'Datos Vida'!H254)</f>
        <v/>
      </c>
      <c r="I16" s="46" t="str">
        <f>IF('Datos Vida'!I254=0,"",Índice!$G$51*'Datos Vida'!I254)</f>
        <v/>
      </c>
      <c r="J16" s="46">
        <f>IF('Datos Vida'!J254=0,"",Índice!$G$51*'Datos Vida'!J254)</f>
        <v>33739.817636701759</v>
      </c>
      <c r="K16" s="46" t="str">
        <f>IF('Datos Vida'!K254=0,"",Índice!$G$51*'Datos Vida'!K254)</f>
        <v/>
      </c>
      <c r="L16" s="46" t="str">
        <f>IF('Datos Vida'!L254=0,"",Índice!$G$51*'Datos Vida'!L254)</f>
        <v/>
      </c>
      <c r="M16" s="46">
        <f>IF('Datos Vida'!M254=0,"",Índice!$G$51*'Datos Vida'!M254)</f>
        <v>29878.165194702342</v>
      </c>
      <c r="N16" s="46" t="str">
        <f>IF('Datos Vida'!N254=0,"",Índice!$G$51*'Datos Vida'!N254)</f>
        <v/>
      </c>
      <c r="O16" s="46" t="str">
        <f>IF('Datos Vida'!O254=0,"",Índice!$G$51*'Datos Vida'!O254)</f>
        <v/>
      </c>
      <c r="P16" s="46">
        <f>IF('Datos Vida'!P254=0,"",Índice!$G$51*'Datos Vida'!P254)</f>
        <v>21982.37001576852</v>
      </c>
      <c r="Q16" s="46">
        <f>IF('Datos Vida'!Q254=0,"",Índice!$G$51*'Datos Vida'!Q254)</f>
        <v>9535.5799350874331</v>
      </c>
      <c r="R16" s="46" t="str">
        <f>IF('Datos Vida'!R254=0,"",Índice!$G$51*'Datos Vida'!R254)</f>
        <v/>
      </c>
      <c r="S16" s="46" t="str">
        <f>IF('Datos Vida'!S254=0,"",Índice!$G$51*'Datos Vida'!S254)</f>
        <v/>
      </c>
      <c r="T16" s="46">
        <f>IF('Datos Vida'!T254=0,"",Índice!$G$51*'Datos Vida'!T254)</f>
        <v>59616.455476909367</v>
      </c>
      <c r="U16" s="46">
        <f>IF('Datos Vida'!U254=0,"",Índice!$G$51*'Datos Vida'!U254)</f>
        <v>150688.94471118151</v>
      </c>
      <c r="V16" s="46" t="str">
        <f>IF('Datos Vida'!V254=0,"",Índice!$G$51*'Datos Vida'!V254)</f>
        <v/>
      </c>
      <c r="W16" s="46">
        <f>IF('Datos Vida'!W254=0,"",Índice!$G$51*'Datos Vida'!W254)</f>
        <v>29.433393908966842</v>
      </c>
      <c r="X16" s="46">
        <f>IF('Datos Vida'!X254=0,"",Índice!$G$51*'Datos Vida'!X254)</f>
        <v>21507.281450421084</v>
      </c>
      <c r="Y16" s="46">
        <f>IF('Datos Vida'!Y254=0,"",Índice!$G$51*'Datos Vida'!Y254)</f>
        <v>245049.84231479059</v>
      </c>
      <c r="Z16" s="46">
        <f>IF('Datos Vida'!Z254=0,"",Índice!$G$51*'Datos Vida'!Z254)</f>
        <v>2306.9577714766547</v>
      </c>
      <c r="AA16" s="46">
        <f>IF('Datos Vida'!AA254=0,"",Índice!$G$51*'Datos Vida'!AA254)</f>
        <v>7.336251334667411</v>
      </c>
      <c r="AB16" s="46" t="str">
        <f>IF('Datos Vida'!AB254=0,"",Índice!$G$51*'Datos Vida'!AB254)</f>
        <v/>
      </c>
      <c r="AC16" s="46" t="str">
        <f>IF('Datos Vida'!AC254=0,"",Índice!$G$51*'Datos Vida'!AC254)</f>
        <v/>
      </c>
      <c r="AD16" s="46" t="str">
        <f>IF('Datos Vida'!AD254=0,"",Índice!$G$51*'Datos Vida'!AD254)</f>
        <v/>
      </c>
      <c r="AE16" s="46">
        <f>IF('Datos Vida'!AE254=0,"",Índice!$G$51*'Datos Vida'!AE254)</f>
        <v>20182.911307373019</v>
      </c>
      <c r="AF16" s="46">
        <f>IF('Datos Vida'!AF254=0,"",Índice!$G$51*'Datos Vida'!AF254)</f>
        <v>112237.9278890688</v>
      </c>
      <c r="AG16" s="46" t="str">
        <f>IF('Datos Vida'!AG254=0,"",Índice!$G$51*'Datos Vida'!AG254)</f>
        <v/>
      </c>
      <c r="AH16" s="46" t="str">
        <f>IF('Datos Vida'!AH254=0,"",Índice!$G$51*'Datos Vida'!AH254)</f>
        <v/>
      </c>
      <c r="AI16" s="46" t="str">
        <f>IF('Datos Vida'!AI254=0,"",Índice!$G$51*'Datos Vida'!AI254)</f>
        <v/>
      </c>
      <c r="AJ16" s="46" t="str">
        <f>IF('Datos Vida'!AJ254=0,"",Índice!$G$51*'Datos Vida'!AJ254)</f>
        <v/>
      </c>
      <c r="AK16" s="46" t="str">
        <f>IF('Datos Vida'!AK254=0,"",Índice!$G$51*'Datos Vida'!AK254)</f>
        <v/>
      </c>
      <c r="AL16" s="46" t="str">
        <f>IF('Datos Vida'!AL254=0,"",Índice!$G$51*'Datos Vida'!AL254)</f>
        <v/>
      </c>
      <c r="AM16" s="46" t="str">
        <f>IF('Datos Vida'!AM254=0,"",Índice!$G$51*'Datos Vida'!AM254)</f>
        <v/>
      </c>
      <c r="AN16" s="46" t="str">
        <f>IF('Datos Vida'!AN254=0,"",Índice!$G$51*'Datos Vida'!AN254)</f>
        <v/>
      </c>
      <c r="AO16" s="46" t="str">
        <f>IF('Datos Vida'!AO254=0,"",Índice!$G$51*'Datos Vida'!AO254)</f>
        <v/>
      </c>
      <c r="AP16" s="46" t="str">
        <f>IF('Datos Vida'!AP254=0,"",Índice!$G$51*'Datos Vida'!AP254)</f>
        <v/>
      </c>
      <c r="AQ16" s="46">
        <f>IF('Datos Vida'!AQ254=0,"",Índice!$G$51*'Datos Vida'!AQ254)</f>
        <v>721132.88355336187</v>
      </c>
      <c r="AS16" s="46">
        <f>Índice!$F$51*'Datos Vida'!AS254</f>
        <v>721630.80764681788</v>
      </c>
      <c r="AT16" s="74">
        <f t="shared" si="0"/>
        <v>-6.8999838723582396E-4</v>
      </c>
      <c r="AV16" s="75">
        <f t="shared" si="2"/>
        <v>9.1103266732599324E-3</v>
      </c>
      <c r="AW16" s="75">
        <f t="shared" si="1"/>
        <v>9.8115996131042799E-3</v>
      </c>
    </row>
    <row r="17" spans="2:49">
      <c r="B17" s="30" t="s">
        <v>414</v>
      </c>
      <c r="C17" s="46" t="str">
        <f>IF('Datos Vida'!C255=0,"",Índice!$G$51*'Datos Vida'!C255)</f>
        <v/>
      </c>
      <c r="D17" s="46">
        <f>IF('Datos Vida'!D255=0,"",Índice!$G$51*'Datos Vida'!D255)</f>
        <v>11.396424505554336</v>
      </c>
      <c r="E17" s="46" t="str">
        <f>IF('Datos Vida'!E255=0,"",Índice!$G$51*'Datos Vida'!E255)</f>
        <v/>
      </c>
      <c r="F17" s="46" t="str">
        <f>IF('Datos Vida'!F255=0,"",Índice!$G$51*'Datos Vida'!F255)</f>
        <v/>
      </c>
      <c r="G17" s="46">
        <f>IF('Datos Vida'!G255=0,"",Índice!$G$51*'Datos Vida'!G255)</f>
        <v>26693.038869757671</v>
      </c>
      <c r="H17" s="46" t="str">
        <f>IF('Datos Vida'!H255=0,"",Índice!$G$51*'Datos Vida'!H255)</f>
        <v/>
      </c>
      <c r="I17" s="46" t="str">
        <f>IF('Datos Vida'!I255=0,"",Índice!$G$51*'Datos Vida'!I255)</f>
        <v/>
      </c>
      <c r="J17" s="46">
        <f>IF('Datos Vida'!J255=0,"",Índice!$G$51*'Datos Vida'!J255)</f>
        <v>5509.9666951867121</v>
      </c>
      <c r="K17" s="46" t="str">
        <f>IF('Datos Vida'!K255=0,"",Índice!$G$51*'Datos Vida'!K255)</f>
        <v/>
      </c>
      <c r="L17" s="46" t="str">
        <f>IF('Datos Vida'!L255=0,"",Índice!$G$51*'Datos Vida'!L255)</f>
        <v/>
      </c>
      <c r="M17" s="46">
        <f>IF('Datos Vida'!M255=0,"",Índice!$G$51*'Datos Vida'!M255)</f>
        <v>30901.793227314189</v>
      </c>
      <c r="N17" s="46" t="str">
        <f>IF('Datos Vida'!N255=0,"",Índice!$G$51*'Datos Vida'!N255)</f>
        <v/>
      </c>
      <c r="O17" s="46">
        <f>IF('Datos Vida'!O255=0,"",Índice!$G$51*'Datos Vida'!O255)</f>
        <v>111907.92916186422</v>
      </c>
      <c r="P17" s="46">
        <f>IF('Datos Vida'!P255=0,"",Índice!$G$51*'Datos Vida'!P255)</f>
        <v>18539.90036840356</v>
      </c>
      <c r="Q17" s="46">
        <f>IF('Datos Vida'!Q255=0,"",Índice!$G$51*'Datos Vida'!Q255)</f>
        <v>109948.44294694564</v>
      </c>
      <c r="R17" s="46" t="str">
        <f>IF('Datos Vida'!R255=0,"",Índice!$G$51*'Datos Vida'!R255)</f>
        <v/>
      </c>
      <c r="S17" s="46" t="str">
        <f>IF('Datos Vida'!S255=0,"",Índice!$G$51*'Datos Vida'!S255)</f>
        <v/>
      </c>
      <c r="T17" s="46" t="str">
        <f>IF('Datos Vida'!T255=0,"",Índice!$G$51*'Datos Vida'!T255)</f>
        <v/>
      </c>
      <c r="U17" s="46" t="str">
        <f>IF('Datos Vida'!U255=0,"",Índice!$G$51*'Datos Vida'!U255)</f>
        <v/>
      </c>
      <c r="V17" s="46" t="str">
        <f>IF('Datos Vida'!V255=0,"",Índice!$G$51*'Datos Vida'!V255)</f>
        <v/>
      </c>
      <c r="W17" s="46" t="str">
        <f>IF('Datos Vida'!W255=0,"",Índice!$G$51*'Datos Vida'!W255)</f>
        <v/>
      </c>
      <c r="X17" s="46">
        <f>IF('Datos Vida'!X255=0,"",Índice!$G$51*'Datos Vida'!X255)</f>
        <v>144409.95326012402</v>
      </c>
      <c r="Y17" s="46">
        <f>IF('Datos Vida'!Y255=0,"",Índice!$G$51*'Datos Vida'!Y255)</f>
        <v>81407.154877988418</v>
      </c>
      <c r="Z17" s="46">
        <f>IF('Datos Vida'!Z255=0,"",Índice!$G$51*'Datos Vida'!Z255)</f>
        <v>1534.4697746445011</v>
      </c>
      <c r="AA17" s="46">
        <f>IF('Datos Vida'!AA255=0,"",Índice!$G$51*'Datos Vida'!AA255)</f>
        <v>645.72270030617801</v>
      </c>
      <c r="AB17" s="46">
        <f>IF('Datos Vida'!AB255=0,"",Índice!$G$51*'Datos Vida'!AB255)</f>
        <v>115556.78612087313</v>
      </c>
      <c r="AC17" s="46" t="str">
        <f>IF('Datos Vida'!AC255=0,"",Índice!$G$51*'Datos Vida'!AC255)</f>
        <v/>
      </c>
      <c r="AD17" s="46" t="str">
        <f>IF('Datos Vida'!AD255=0,"",Índice!$G$51*'Datos Vida'!AD255)</f>
        <v/>
      </c>
      <c r="AE17" s="46">
        <f>IF('Datos Vida'!AE255=0,"",Índice!$G$51*'Datos Vida'!AE255)</f>
        <v>91952.574228721336</v>
      </c>
      <c r="AF17" s="46">
        <f>IF('Datos Vida'!AF255=0,"",Índice!$G$51*'Datos Vida'!AF255)</f>
        <v>2828.4342495103274</v>
      </c>
      <c r="AG17" s="46" t="str">
        <f>IF('Datos Vida'!AG255=0,"",Índice!$G$51*'Datos Vida'!AG255)</f>
        <v/>
      </c>
      <c r="AH17" s="46" t="str">
        <f>IF('Datos Vida'!AH255=0,"",Índice!$G$51*'Datos Vida'!AH255)</f>
        <v/>
      </c>
      <c r="AI17" s="46" t="str">
        <f>IF('Datos Vida'!AI255=0,"",Índice!$G$51*'Datos Vida'!AI255)</f>
        <v/>
      </c>
      <c r="AJ17" s="46" t="str">
        <f>IF('Datos Vida'!AJ255=0,"",Índice!$G$51*'Datos Vida'!AJ255)</f>
        <v/>
      </c>
      <c r="AK17" s="46" t="str">
        <f>IF('Datos Vida'!AK255=0,"",Índice!$G$51*'Datos Vida'!AK255)</f>
        <v/>
      </c>
      <c r="AL17" s="46" t="str">
        <f>IF('Datos Vida'!AL255=0,"",Índice!$G$51*'Datos Vida'!AL255)</f>
        <v/>
      </c>
      <c r="AM17" s="46" t="str">
        <f>IF('Datos Vida'!AM255=0,"",Índice!$G$51*'Datos Vida'!AM255)</f>
        <v/>
      </c>
      <c r="AN17" s="46" t="str">
        <f>IF('Datos Vida'!AN255=0,"",Índice!$G$51*'Datos Vida'!AN255)</f>
        <v/>
      </c>
      <c r="AO17" s="46" t="str">
        <f>IF('Datos Vida'!AO255=0,"",Índice!$G$51*'Datos Vida'!AO255)</f>
        <v/>
      </c>
      <c r="AP17" s="46" t="str">
        <f>IF('Datos Vida'!AP255=0,"",Índice!$G$51*'Datos Vida'!AP255)</f>
        <v/>
      </c>
      <c r="AQ17" s="46">
        <f>IF('Datos Vida'!AQ255=0,"",Índice!$G$51*'Datos Vida'!AQ255)</f>
        <v>741847.56290614547</v>
      </c>
      <c r="AS17" s="46">
        <f>Índice!$F$51*'Datos Vida'!AS255</f>
        <v>763354.36130560737</v>
      </c>
      <c r="AT17" s="74">
        <f t="shared" si="0"/>
        <v>-2.8174068937888319E-2</v>
      </c>
      <c r="AV17" s="75">
        <f t="shared" si="2"/>
        <v>9.3720225411640431E-3</v>
      </c>
      <c r="AW17" s="75">
        <f t="shared" si="1"/>
        <v>1.0378890807712302E-2</v>
      </c>
    </row>
    <row r="18" spans="2:49">
      <c r="B18" s="30" t="s">
        <v>415</v>
      </c>
      <c r="C18" s="46" t="str">
        <f>IF('Datos Vida'!C256=0,"",Índice!$G$51*'Datos Vida'!C256)</f>
        <v/>
      </c>
      <c r="D18" s="46" t="str">
        <f>IF('Datos Vida'!D256=0,"",Índice!$G$51*'Datos Vida'!D256)</f>
        <v/>
      </c>
      <c r="E18" s="46" t="str">
        <f>IF('Datos Vida'!E256=0,"",Índice!$G$51*'Datos Vida'!E256)</f>
        <v/>
      </c>
      <c r="F18" s="46" t="str">
        <f>IF('Datos Vida'!F256=0,"",Índice!$G$51*'Datos Vida'!F256)</f>
        <v/>
      </c>
      <c r="G18" s="46" t="str">
        <f>IF('Datos Vida'!G256=0,"",Índice!$G$51*'Datos Vida'!G256)</f>
        <v/>
      </c>
      <c r="H18" s="46" t="str">
        <f>IF('Datos Vida'!H256=0,"",Índice!$G$51*'Datos Vida'!H256)</f>
        <v/>
      </c>
      <c r="I18" s="46" t="str">
        <f>IF('Datos Vida'!I256=0,"",Índice!$G$51*'Datos Vida'!I256)</f>
        <v/>
      </c>
      <c r="J18" s="46" t="str">
        <f>IF('Datos Vida'!J256=0,"",Índice!$G$51*'Datos Vida'!J256)</f>
        <v/>
      </c>
      <c r="K18" s="46" t="str">
        <f>IF('Datos Vida'!K256=0,"",Índice!$G$51*'Datos Vida'!K256)</f>
        <v/>
      </c>
      <c r="L18" s="46" t="str">
        <f>IF('Datos Vida'!L256=0,"",Índice!$G$51*'Datos Vida'!L256)</f>
        <v/>
      </c>
      <c r="M18" s="46" t="str">
        <f>IF('Datos Vida'!M256=0,"",Índice!$G$51*'Datos Vida'!M256)</f>
        <v/>
      </c>
      <c r="N18" s="46" t="str">
        <f>IF('Datos Vida'!N256=0,"",Índice!$G$51*'Datos Vida'!N256)</f>
        <v/>
      </c>
      <c r="O18" s="46" t="str">
        <f>IF('Datos Vida'!O256=0,"",Índice!$G$51*'Datos Vida'!O256)</f>
        <v/>
      </c>
      <c r="P18" s="46" t="str">
        <f>IF('Datos Vida'!P256=0,"",Índice!$G$51*'Datos Vida'!P256)</f>
        <v/>
      </c>
      <c r="Q18" s="46" t="str">
        <f>IF('Datos Vida'!Q256=0,"",Índice!$G$51*'Datos Vida'!Q256)</f>
        <v/>
      </c>
      <c r="R18" s="46" t="str">
        <f>IF('Datos Vida'!R256=0,"",Índice!$G$51*'Datos Vida'!R256)</f>
        <v/>
      </c>
      <c r="S18" s="46" t="str">
        <f>IF('Datos Vida'!S256=0,"",Índice!$G$51*'Datos Vida'!S256)</f>
        <v/>
      </c>
      <c r="T18" s="46" t="str">
        <f>IF('Datos Vida'!T256=0,"",Índice!$G$51*'Datos Vida'!T256)</f>
        <v/>
      </c>
      <c r="U18" s="46" t="str">
        <f>IF('Datos Vida'!U256=0,"",Índice!$G$51*'Datos Vida'!U256)</f>
        <v/>
      </c>
      <c r="V18" s="46" t="str">
        <f>IF('Datos Vida'!V256=0,"",Índice!$G$51*'Datos Vida'!V256)</f>
        <v/>
      </c>
      <c r="W18" s="46" t="str">
        <f>IF('Datos Vida'!W256=0,"",Índice!$G$51*'Datos Vida'!W256)</f>
        <v/>
      </c>
      <c r="X18" s="46" t="str">
        <f>IF('Datos Vida'!X256=0,"",Índice!$G$51*'Datos Vida'!X256)</f>
        <v/>
      </c>
      <c r="Y18" s="46" t="str">
        <f>IF('Datos Vida'!Y256=0,"",Índice!$G$51*'Datos Vida'!Y256)</f>
        <v/>
      </c>
      <c r="Z18" s="46" t="str">
        <f>IF('Datos Vida'!Z256=0,"",Índice!$G$51*'Datos Vida'!Z256)</f>
        <v/>
      </c>
      <c r="AA18" s="46" t="str">
        <f>IF('Datos Vida'!AA256=0,"",Índice!$G$51*'Datos Vida'!AA256)</f>
        <v/>
      </c>
      <c r="AB18" s="46" t="str">
        <f>IF('Datos Vida'!AB256=0,"",Índice!$G$51*'Datos Vida'!AB256)</f>
        <v/>
      </c>
      <c r="AC18" s="46" t="str">
        <f>IF('Datos Vida'!AC256=0,"",Índice!$G$51*'Datos Vida'!AC256)</f>
        <v/>
      </c>
      <c r="AD18" s="46" t="str">
        <f>IF('Datos Vida'!AD256=0,"",Índice!$G$51*'Datos Vida'!AD256)</f>
        <v/>
      </c>
      <c r="AE18" s="46" t="str">
        <f>IF('Datos Vida'!AE256=0,"",Índice!$G$51*'Datos Vida'!AE256)</f>
        <v/>
      </c>
      <c r="AF18" s="46" t="str">
        <f>IF('Datos Vida'!AF256=0,"",Índice!$G$51*'Datos Vida'!AF256)</f>
        <v/>
      </c>
      <c r="AG18" s="46" t="str">
        <f>IF('Datos Vida'!AG256=0,"",Índice!$G$51*'Datos Vida'!AG256)</f>
        <v/>
      </c>
      <c r="AH18" s="46" t="str">
        <f>IF('Datos Vida'!AH256=0,"",Índice!$G$51*'Datos Vida'!AH256)</f>
        <v/>
      </c>
      <c r="AI18" s="46" t="str">
        <f>IF('Datos Vida'!AI256=0,"",Índice!$G$51*'Datos Vida'!AI256)</f>
        <v/>
      </c>
      <c r="AJ18" s="46" t="str">
        <f>IF('Datos Vida'!AJ256=0,"",Índice!$G$51*'Datos Vida'!AJ256)</f>
        <v/>
      </c>
      <c r="AK18" s="46" t="str">
        <f>IF('Datos Vida'!AK256=0,"",Índice!$G$51*'Datos Vida'!AK256)</f>
        <v/>
      </c>
      <c r="AL18" s="46" t="str">
        <f>IF('Datos Vida'!AL256=0,"",Índice!$G$51*'Datos Vida'!AL256)</f>
        <v/>
      </c>
      <c r="AM18" s="46" t="str">
        <f>IF('Datos Vida'!AM256=0,"",Índice!$G$51*'Datos Vida'!AM256)</f>
        <v/>
      </c>
      <c r="AN18" s="46" t="str">
        <f>IF('Datos Vida'!AN256=0,"",Índice!$G$51*'Datos Vida'!AN256)</f>
        <v/>
      </c>
      <c r="AO18" s="46" t="str">
        <f>IF('Datos Vida'!AO256=0,"",Índice!$G$51*'Datos Vida'!AO256)</f>
        <v/>
      </c>
      <c r="AP18" s="46" t="str">
        <f>IF('Datos Vida'!AP256=0,"",Índice!$G$51*'Datos Vida'!AP256)</f>
        <v/>
      </c>
      <c r="AQ18" s="46" t="str">
        <f>IF('Datos Vida'!AQ256=0,"",Índice!$G$51*'Datos Vida'!AQ256)</f>
        <v/>
      </c>
      <c r="AS18" s="46">
        <f>Índice!$F$51*'Datos Vida'!AS256</f>
        <v>0</v>
      </c>
      <c r="AT18" s="74" t="str">
        <f t="shared" si="0"/>
        <v/>
      </c>
      <c r="AV18" s="75" t="str">
        <f t="shared" si="2"/>
        <v/>
      </c>
      <c r="AW18" s="75">
        <f t="shared" si="1"/>
        <v>0</v>
      </c>
    </row>
    <row r="19" spans="2:49">
      <c r="B19" s="30" t="s">
        <v>416</v>
      </c>
      <c r="C19" s="46" t="str">
        <f>IF('Datos Vida'!C257=0,"",Índice!$G$51*'Datos Vida'!C257)</f>
        <v/>
      </c>
      <c r="D19" s="46" t="str">
        <f>IF('Datos Vida'!D257=0,"",Índice!$G$51*'Datos Vida'!D257)</f>
        <v/>
      </c>
      <c r="E19" s="46" t="str">
        <f>IF('Datos Vida'!E257=0,"",Índice!$G$51*'Datos Vida'!E257)</f>
        <v/>
      </c>
      <c r="F19" s="46" t="str">
        <f>IF('Datos Vida'!F257=0,"",Índice!$G$51*'Datos Vida'!F257)</f>
        <v/>
      </c>
      <c r="G19" s="46" t="str">
        <f>IF('Datos Vida'!G257=0,"",Índice!$G$51*'Datos Vida'!G257)</f>
        <v/>
      </c>
      <c r="H19" s="46" t="str">
        <f>IF('Datos Vida'!H257=0,"",Índice!$G$51*'Datos Vida'!H257)</f>
        <v/>
      </c>
      <c r="I19" s="46" t="str">
        <f>IF('Datos Vida'!I257=0,"",Índice!$G$51*'Datos Vida'!I257)</f>
        <v/>
      </c>
      <c r="J19" s="46">
        <f>IF('Datos Vida'!J257=0,"",Índice!$G$51*'Datos Vida'!J257)</f>
        <v>534881.35602209007</v>
      </c>
      <c r="K19" s="46" t="str">
        <f>IF('Datos Vida'!K257=0,"",Índice!$G$51*'Datos Vida'!K257)</f>
        <v/>
      </c>
      <c r="L19" s="46" t="str">
        <f>IF('Datos Vida'!L257=0,"",Índice!$G$51*'Datos Vida'!L257)</f>
        <v/>
      </c>
      <c r="M19" s="46">
        <f>IF('Datos Vida'!M257=0,"",Índice!$G$51*'Datos Vida'!M257)</f>
        <v>11036.241081593256</v>
      </c>
      <c r="N19" s="46" t="str">
        <f>IF('Datos Vida'!N257=0,"",Índice!$G$51*'Datos Vida'!N257)</f>
        <v/>
      </c>
      <c r="O19" s="46">
        <f>IF('Datos Vida'!O257=0,"",Índice!$G$51*'Datos Vida'!O257)</f>
        <v>17.235771207953555</v>
      </c>
      <c r="P19" s="46" t="str">
        <f>IF('Datos Vida'!P257=0,"",Índice!$G$51*'Datos Vida'!P257)</f>
        <v/>
      </c>
      <c r="Q19" s="46">
        <f>IF('Datos Vida'!Q257=0,"",Índice!$G$51*'Datos Vida'!Q257)</f>
        <v>234.27390557272255</v>
      </c>
      <c r="R19" s="46" t="str">
        <f>IF('Datos Vida'!R257=0,"",Índice!$G$51*'Datos Vida'!R257)</f>
        <v/>
      </c>
      <c r="S19" s="46" t="str">
        <f>IF('Datos Vida'!S257=0,"",Índice!$G$51*'Datos Vida'!S257)</f>
        <v/>
      </c>
      <c r="T19" s="46" t="str">
        <f>IF('Datos Vida'!T257=0,"",Índice!$G$51*'Datos Vida'!T257)</f>
        <v/>
      </c>
      <c r="U19" s="46">
        <f>IF('Datos Vida'!U257=0,"",Índice!$G$51*'Datos Vida'!U257)</f>
        <v>1431.1877302522255</v>
      </c>
      <c r="V19" s="46" t="str">
        <f>IF('Datos Vida'!V257=0,"",Índice!$G$51*'Datos Vida'!V257)</f>
        <v/>
      </c>
      <c r="W19" s="46">
        <f>IF('Datos Vida'!W257=0,"",Índice!$G$51*'Datos Vida'!W257)</f>
        <v>594.63410667439769</v>
      </c>
      <c r="X19" s="46" t="str">
        <f>IF('Datos Vida'!X257=0,"",Índice!$G$51*'Datos Vida'!X257)</f>
        <v/>
      </c>
      <c r="Y19" s="46">
        <f>IF('Datos Vida'!Y257=0,"",Índice!$G$51*'Datos Vida'!Y257)</f>
        <v>157069.53882379562</v>
      </c>
      <c r="Z19" s="46" t="str">
        <f>IF('Datos Vida'!Z257=0,"",Índice!$G$51*'Datos Vida'!Z257)</f>
        <v/>
      </c>
      <c r="AA19" s="46" t="str">
        <f>IF('Datos Vida'!AA257=0,"",Índice!$G$51*'Datos Vida'!AA257)</f>
        <v/>
      </c>
      <c r="AB19" s="46">
        <f>IF('Datos Vida'!AB257=0,"",Índice!$G$51*'Datos Vida'!AB257)</f>
        <v>79.461324697180757</v>
      </c>
      <c r="AC19" s="46">
        <f>IF('Datos Vida'!AC257=0,"",Índice!$G$51*'Datos Vida'!AC257)</f>
        <v>219.68979147368495</v>
      </c>
      <c r="AD19" s="46" t="str">
        <f>IF('Datos Vida'!AD257=0,"",Índice!$G$51*'Datos Vida'!AD257)</f>
        <v/>
      </c>
      <c r="AE19" s="46">
        <f>IF('Datos Vida'!AE257=0,"",Índice!$G$51*'Datos Vida'!AE257)</f>
        <v>144568.78752094807</v>
      </c>
      <c r="AF19" s="46" t="str">
        <f>IF('Datos Vida'!AF257=0,"",Índice!$G$51*'Datos Vida'!AF257)</f>
        <v/>
      </c>
      <c r="AG19" s="46">
        <f>IF('Datos Vida'!AG257=0,"",Índice!$G$51*'Datos Vida'!AG257)</f>
        <v>2604.3692238069311</v>
      </c>
      <c r="AH19" s="46" t="str">
        <f>IF('Datos Vida'!AH257=0,"",Índice!$G$51*'Datos Vida'!AH257)</f>
        <v/>
      </c>
      <c r="AI19" s="46" t="str">
        <f>IF('Datos Vida'!AI257=0,"",Índice!$G$51*'Datos Vida'!AI257)</f>
        <v/>
      </c>
      <c r="AJ19" s="46" t="str">
        <f>IF('Datos Vida'!AJ257=0,"",Índice!$G$51*'Datos Vida'!AJ257)</f>
        <v/>
      </c>
      <c r="AK19" s="46" t="str">
        <f>IF('Datos Vida'!AK257=0,"",Índice!$G$51*'Datos Vida'!AK257)</f>
        <v/>
      </c>
      <c r="AL19" s="46" t="str">
        <f>IF('Datos Vida'!AL257=0,"",Índice!$G$51*'Datos Vida'!AL257)</f>
        <v/>
      </c>
      <c r="AM19" s="46" t="str">
        <f>IF('Datos Vida'!AM257=0,"",Índice!$G$51*'Datos Vida'!AM257)</f>
        <v/>
      </c>
      <c r="AN19" s="46" t="str">
        <f>IF('Datos Vida'!AN257=0,"",Índice!$G$51*'Datos Vida'!AN257)</f>
        <v/>
      </c>
      <c r="AO19" s="46" t="str">
        <f>IF('Datos Vida'!AO257=0,"",Índice!$G$51*'Datos Vida'!AO257)</f>
        <v/>
      </c>
      <c r="AP19" s="46" t="str">
        <f>IF('Datos Vida'!AP257=0,"",Índice!$G$51*'Datos Vida'!AP257)</f>
        <v/>
      </c>
      <c r="AQ19" s="46">
        <f>IF('Datos Vida'!AQ257=0,"",Índice!$G$51*'Datos Vida'!AQ257)</f>
        <v>852736.7753021121</v>
      </c>
      <c r="AS19" s="46">
        <f>Índice!$F$51*'Datos Vida'!AS257</f>
        <v>808096.34036534675</v>
      </c>
      <c r="AT19" s="74">
        <f t="shared" si="0"/>
        <v>5.5241476426663549E-2</v>
      </c>
      <c r="AV19" s="75">
        <f t="shared" si="2"/>
        <v>1.0772925166058704E-2</v>
      </c>
      <c r="AW19" s="75">
        <f t="shared" si="1"/>
        <v>1.0987221798823355E-2</v>
      </c>
    </row>
    <row r="20" spans="2:49">
      <c r="B20" s="30" t="s">
        <v>417</v>
      </c>
      <c r="C20" s="46" t="str">
        <f>IF('Datos Vida'!C258=0,"",Índice!$G$51*'Datos Vida'!C258)</f>
        <v/>
      </c>
      <c r="D20" s="46" t="str">
        <f>IF('Datos Vida'!D258=0,"",Índice!$G$51*'Datos Vida'!D258)</f>
        <v/>
      </c>
      <c r="E20" s="46" t="str">
        <f>IF('Datos Vida'!E258=0,"",Índice!$G$51*'Datos Vida'!E258)</f>
        <v/>
      </c>
      <c r="F20" s="46" t="str">
        <f>IF('Datos Vida'!F258=0,"",Índice!$G$51*'Datos Vida'!F258)</f>
        <v/>
      </c>
      <c r="G20" s="46">
        <f>IF('Datos Vida'!G258=0,"",Índice!$G$51*'Datos Vida'!G258)</f>
        <v>249.25576823809757</v>
      </c>
      <c r="H20" s="46" t="str">
        <f>IF('Datos Vida'!H258=0,"",Índice!$G$51*'Datos Vida'!H258)</f>
        <v/>
      </c>
      <c r="I20" s="46">
        <f>IF('Datos Vida'!I258=0,"",Índice!$G$51*'Datos Vida'!I258)</f>
        <v>1752.3476004270935</v>
      </c>
      <c r="J20" s="46" t="str">
        <f>IF('Datos Vida'!J258=0,"",Índice!$G$51*'Datos Vida'!J258)</f>
        <v/>
      </c>
      <c r="K20" s="46" t="str">
        <f>IF('Datos Vida'!K258=0,"",Índice!$G$51*'Datos Vida'!K258)</f>
        <v/>
      </c>
      <c r="L20" s="46" t="str">
        <f>IF('Datos Vida'!L258=0,"",Índice!$G$51*'Datos Vida'!L258)</f>
        <v/>
      </c>
      <c r="M20" s="46" t="str">
        <f>IF('Datos Vida'!M258=0,"",Índice!$G$51*'Datos Vida'!M258)</f>
        <v/>
      </c>
      <c r="N20" s="46" t="str">
        <f>IF('Datos Vida'!N258=0,"",Índice!$G$51*'Datos Vida'!N258)</f>
        <v/>
      </c>
      <c r="O20" s="46">
        <f>IF('Datos Vida'!O258=0,"",Índice!$G$51*'Datos Vida'!O258)</f>
        <v>814.54486957382562</v>
      </c>
      <c r="P20" s="46" t="str">
        <f>IF('Datos Vida'!P258=0,"",Índice!$G$51*'Datos Vida'!P258)</f>
        <v/>
      </c>
      <c r="Q20" s="46">
        <f>IF('Datos Vida'!Q258=0,"",Índice!$G$51*'Datos Vida'!Q258)</f>
        <v>436.86050869389976</v>
      </c>
      <c r="R20" s="46" t="str">
        <f>IF('Datos Vida'!R258=0,"",Índice!$G$51*'Datos Vida'!R258)</f>
        <v/>
      </c>
      <c r="S20" s="46">
        <f>IF('Datos Vida'!S258=0,"",Índice!$G$51*'Datos Vida'!S258)</f>
        <v>182.6107862340105</v>
      </c>
      <c r="T20" s="46" t="str">
        <f>IF('Datos Vida'!T258=0,"",Índice!$G$51*'Datos Vida'!T258)</f>
        <v/>
      </c>
      <c r="U20" s="46" t="str">
        <f>IF('Datos Vida'!U258=0,"",Índice!$G$51*'Datos Vida'!U258)</f>
        <v/>
      </c>
      <c r="V20" s="46" t="str">
        <f>IF('Datos Vida'!V258=0,"",Índice!$G$51*'Datos Vida'!V258)</f>
        <v/>
      </c>
      <c r="W20" s="46" t="str">
        <f>IF('Datos Vida'!W258=0,"",Índice!$G$51*'Datos Vida'!W258)</f>
        <v/>
      </c>
      <c r="X20" s="46" t="str">
        <f>IF('Datos Vida'!X258=0,"",Índice!$G$51*'Datos Vida'!X258)</f>
        <v/>
      </c>
      <c r="Y20" s="46" t="str">
        <f>IF('Datos Vida'!Y258=0,"",Índice!$G$51*'Datos Vida'!Y258)</f>
        <v/>
      </c>
      <c r="Z20" s="46" t="str">
        <f>IF('Datos Vida'!Z258=0,"",Índice!$G$51*'Datos Vida'!Z258)</f>
        <v/>
      </c>
      <c r="AA20" s="46">
        <f>IF('Datos Vida'!AA258=0,"",Índice!$G$51*'Datos Vida'!AA258)</f>
        <v>367.96161814723411</v>
      </c>
      <c r="AB20" s="46" t="str">
        <f>IF('Datos Vida'!AB258=0,"",Índice!$G$51*'Datos Vida'!AB258)</f>
        <v/>
      </c>
      <c r="AC20" s="46" t="str">
        <f>IF('Datos Vida'!AC258=0,"",Índice!$G$51*'Datos Vida'!AC258)</f>
        <v/>
      </c>
      <c r="AD20" s="46" t="str">
        <f>IF('Datos Vida'!AD258=0,"",Índice!$G$51*'Datos Vida'!AD258)</f>
        <v/>
      </c>
      <c r="AE20" s="46" t="str">
        <f>IF('Datos Vida'!AE258=0,"",Índice!$G$51*'Datos Vida'!AE258)</f>
        <v/>
      </c>
      <c r="AF20" s="46" t="str">
        <f>IF('Datos Vida'!AF258=0,"",Índice!$G$51*'Datos Vida'!AF258)</f>
        <v/>
      </c>
      <c r="AG20" s="46" t="str">
        <f>IF('Datos Vida'!AG258=0,"",Índice!$G$51*'Datos Vida'!AG258)</f>
        <v/>
      </c>
      <c r="AH20" s="46" t="str">
        <f>IF('Datos Vida'!AH258=0,"",Índice!$G$51*'Datos Vida'!AH258)</f>
        <v/>
      </c>
      <c r="AI20" s="46" t="str">
        <f>IF('Datos Vida'!AI258=0,"",Índice!$G$51*'Datos Vida'!AI258)</f>
        <v/>
      </c>
      <c r="AJ20" s="46" t="str">
        <f>IF('Datos Vida'!AJ258=0,"",Índice!$G$51*'Datos Vida'!AJ258)</f>
        <v/>
      </c>
      <c r="AK20" s="46" t="str">
        <f>IF('Datos Vida'!AK258=0,"",Índice!$G$51*'Datos Vida'!AK258)</f>
        <v/>
      </c>
      <c r="AL20" s="46" t="str">
        <f>IF('Datos Vida'!AL258=0,"",Índice!$G$51*'Datos Vida'!AL258)</f>
        <v/>
      </c>
      <c r="AM20" s="46" t="str">
        <f>IF('Datos Vida'!AM258=0,"",Índice!$G$51*'Datos Vida'!AM258)</f>
        <v/>
      </c>
      <c r="AN20" s="46" t="str">
        <f>IF('Datos Vida'!AN258=0,"",Índice!$G$51*'Datos Vida'!AN258)</f>
        <v/>
      </c>
      <c r="AO20" s="46" t="str">
        <f>IF('Datos Vida'!AO258=0,"",Índice!$G$51*'Datos Vida'!AO258)</f>
        <v/>
      </c>
      <c r="AP20" s="46" t="str">
        <f>IF('Datos Vida'!AP258=0,"",Índice!$G$51*'Datos Vida'!AP258)</f>
        <v/>
      </c>
      <c r="AQ20" s="46">
        <f>IF('Datos Vida'!AQ258=0,"",Índice!$G$51*'Datos Vida'!AQ258)</f>
        <v>3803.5811513141612</v>
      </c>
      <c r="AS20" s="46">
        <f>Índice!$F$51*'Datos Vida'!AS258</f>
        <v>4136.658521353922</v>
      </c>
      <c r="AT20" s="74">
        <f t="shared" si="0"/>
        <v>-8.0518459118724905E-2</v>
      </c>
      <c r="AV20" s="75">
        <f t="shared" si="2"/>
        <v>4.8051985434334981E-5</v>
      </c>
      <c r="AW20" s="75">
        <f t="shared" si="1"/>
        <v>5.6243769968763529E-5</v>
      </c>
    </row>
    <row r="21" spans="2:49">
      <c r="B21" s="30" t="s">
        <v>418</v>
      </c>
      <c r="C21" s="46">
        <f>IF('Datos Vida'!C259=0,"",Índice!$G$51*'Datos Vida'!C259)</f>
        <v>1300.3284519272243</v>
      </c>
      <c r="D21" s="46">
        <f>IF('Datos Vida'!D259=0,"",Índice!$G$51*'Datos Vida'!D259)</f>
        <v>74194.927777699209</v>
      </c>
      <c r="E21" s="46" t="str">
        <f>IF('Datos Vida'!E259=0,"",Índice!$G$51*'Datos Vida'!E259)</f>
        <v/>
      </c>
      <c r="F21" s="46">
        <f>IF('Datos Vida'!F259=0,"",Índice!$G$51*'Datos Vida'!F259)</f>
        <v>28546.370411749314</v>
      </c>
      <c r="G21" s="46">
        <f>IF('Datos Vida'!G259=0,"",Índice!$G$51*'Datos Vida'!G259)</f>
        <v>22322.445039986989</v>
      </c>
      <c r="H21" s="46" t="str">
        <f>IF('Datos Vida'!H259=0,"",Índice!$G$51*'Datos Vida'!H259)</f>
        <v/>
      </c>
      <c r="I21" s="46">
        <f>IF('Datos Vida'!I259=0,"",Índice!$G$51*'Datos Vida'!I259)</f>
        <v>3438.9782988382203</v>
      </c>
      <c r="J21" s="46" t="str">
        <f>IF('Datos Vida'!J259=0,"",Índice!$G$51*'Datos Vida'!J259)</f>
        <v/>
      </c>
      <c r="K21" s="46">
        <f>IF('Datos Vida'!K259=0,"",Índice!$G$51*'Datos Vida'!K259)</f>
        <v>197022.41003811313</v>
      </c>
      <c r="L21" s="46" t="str">
        <f>IF('Datos Vida'!L259=0,"",Índice!$G$51*'Datos Vida'!L259)</f>
        <v/>
      </c>
      <c r="M21" s="46">
        <f>IF('Datos Vida'!M259=0,"",Índice!$G$51*'Datos Vida'!M259)</f>
        <v>2820.7002496093223</v>
      </c>
      <c r="N21" s="46" t="str">
        <f>IF('Datos Vida'!N259=0,"",Índice!$G$51*'Datos Vida'!N259)</f>
        <v/>
      </c>
      <c r="O21" s="46">
        <f>IF('Datos Vida'!O259=0,"",Índice!$G$51*'Datos Vida'!O259)</f>
        <v>10966.193139632727</v>
      </c>
      <c r="P21" s="46">
        <f>IF('Datos Vida'!P259=0,"",Índice!$G$51*'Datos Vida'!P259)</f>
        <v>19684.620742322568</v>
      </c>
      <c r="Q21" s="46">
        <f>IF('Datos Vida'!Q259=0,"",Índice!$G$51*'Datos Vida'!Q259)</f>
        <v>32920.057841480404</v>
      </c>
      <c r="R21" s="46" t="str">
        <f>IF('Datos Vida'!R259=0,"",Índice!$G$51*'Datos Vida'!R259)</f>
        <v/>
      </c>
      <c r="S21" s="46" t="str">
        <f>IF('Datos Vida'!S259=0,"",Índice!$G$51*'Datos Vida'!S259)</f>
        <v/>
      </c>
      <c r="T21" s="46" t="str">
        <f>IF('Datos Vida'!T259=0,"",Índice!$G$51*'Datos Vida'!T259)</f>
        <v/>
      </c>
      <c r="U21" s="46" t="str">
        <f>IF('Datos Vida'!U259=0,"",Índice!$G$51*'Datos Vida'!U259)</f>
        <v/>
      </c>
      <c r="V21" s="46" t="str">
        <f>IF('Datos Vida'!V259=0,"",Índice!$G$51*'Datos Vida'!V259)</f>
        <v/>
      </c>
      <c r="W21" s="46" t="str">
        <f>IF('Datos Vida'!W259=0,"",Índice!$G$51*'Datos Vida'!W259)</f>
        <v/>
      </c>
      <c r="X21" s="46">
        <f>IF('Datos Vida'!X259=0,"",Índice!$G$51*'Datos Vida'!X259)</f>
        <v>87813.691035984753</v>
      </c>
      <c r="Y21" s="46" t="str">
        <f>IF('Datos Vida'!Y259=0,"",Índice!$G$51*'Datos Vida'!Y259)</f>
        <v/>
      </c>
      <c r="Z21" s="46">
        <f>IF('Datos Vida'!Z259=0,"",Índice!$G$51*'Datos Vida'!Z259)</f>
        <v>289.99012699669782</v>
      </c>
      <c r="AA21" s="46">
        <f>IF('Datos Vida'!AA259=0,"",Índice!$G$51*'Datos Vida'!AA259)</f>
        <v>5615.5026481215655</v>
      </c>
      <c r="AB21" s="46" t="str">
        <f>IF('Datos Vida'!AB259=0,"",Índice!$G$51*'Datos Vida'!AB259)</f>
        <v/>
      </c>
      <c r="AC21" s="46" t="str">
        <f>IF('Datos Vida'!AC259=0,"",Índice!$G$51*'Datos Vida'!AC259)</f>
        <v/>
      </c>
      <c r="AD21" s="46" t="str">
        <f>IF('Datos Vida'!AD259=0,"",Índice!$G$51*'Datos Vida'!AD259)</f>
        <v/>
      </c>
      <c r="AE21" s="46">
        <f>IF('Datos Vida'!AE259=0,"",Índice!$G$51*'Datos Vida'!AE259)</f>
        <v>10173.745412633201</v>
      </c>
      <c r="AF21" s="46">
        <f>IF('Datos Vida'!AF259=0,"",Índice!$G$51*'Datos Vida'!AF259)</f>
        <v>56670.817983184956</v>
      </c>
      <c r="AG21" s="46">
        <f>IF('Datos Vida'!AG259=0,"",Índice!$G$51*'Datos Vida'!AG259)</f>
        <v>156449.93494601225</v>
      </c>
      <c r="AH21" s="46" t="str">
        <f>IF('Datos Vida'!AH259=0,"",Índice!$G$51*'Datos Vida'!AH259)</f>
        <v/>
      </c>
      <c r="AI21" s="46" t="str">
        <f>IF('Datos Vida'!AI259=0,"",Índice!$G$51*'Datos Vida'!AI259)</f>
        <v/>
      </c>
      <c r="AJ21" s="46" t="str">
        <f>IF('Datos Vida'!AJ259=0,"",Índice!$G$51*'Datos Vida'!AJ259)</f>
        <v/>
      </c>
      <c r="AK21" s="46" t="str">
        <f>IF('Datos Vida'!AK259=0,"",Índice!$G$51*'Datos Vida'!AK259)</f>
        <v/>
      </c>
      <c r="AL21" s="46" t="str">
        <f>IF('Datos Vida'!AL259=0,"",Índice!$G$51*'Datos Vida'!AL259)</f>
        <v/>
      </c>
      <c r="AM21" s="46" t="str">
        <f>IF('Datos Vida'!AM259=0,"",Índice!$G$51*'Datos Vida'!AM259)</f>
        <v/>
      </c>
      <c r="AN21" s="46" t="str">
        <f>IF('Datos Vida'!AN259=0,"",Índice!$G$51*'Datos Vida'!AN259)</f>
        <v/>
      </c>
      <c r="AO21" s="46" t="str">
        <f>IF('Datos Vida'!AO259=0,"",Índice!$G$51*'Datos Vida'!AO259)</f>
        <v/>
      </c>
      <c r="AP21" s="46" t="str">
        <f>IF('Datos Vida'!AP259=0,"",Índice!$G$51*'Datos Vida'!AP259)</f>
        <v/>
      </c>
      <c r="AQ21" s="46">
        <f>IF('Datos Vida'!AQ259=0,"",Índice!$G$51*'Datos Vida'!AQ259)</f>
        <v>710230.71414429252</v>
      </c>
      <c r="AS21" s="46">
        <f>Índice!$F$51*'Datos Vida'!AS259</f>
        <v>598697.52657505369</v>
      </c>
      <c r="AT21" s="74">
        <f t="shared" si="0"/>
        <v>0.18629304885771369</v>
      </c>
      <c r="AV21" s="75">
        <f t="shared" si="2"/>
        <v>8.9725957126713159E-3</v>
      </c>
      <c r="AW21" s="75">
        <f t="shared" si="1"/>
        <v>8.1401463987735411E-3</v>
      </c>
    </row>
    <row r="22" spans="2:49">
      <c r="B22" s="30" t="s">
        <v>419</v>
      </c>
      <c r="C22" s="46">
        <f>IF('Datos Vida'!C260=0,"",Índice!$G$51*'Datos Vida'!C260)</f>
        <v>12299.04858542932</v>
      </c>
      <c r="D22" s="46">
        <f>IF('Datos Vida'!D260=0,"",Índice!$G$51*'Datos Vida'!D260)</f>
        <v>121104.15435119253</v>
      </c>
      <c r="E22" s="46">
        <f>IF('Datos Vida'!E260=0,"",Índice!$G$51*'Datos Vida'!E260)</f>
        <v>15984.675189681871</v>
      </c>
      <c r="F22" s="46">
        <f>IF('Datos Vida'!F260=0,"",Índice!$G$51*'Datos Vida'!F260)</f>
        <v>62941.324131493908</v>
      </c>
      <c r="G22" s="46">
        <f>IF('Datos Vida'!G260=0,"",Índice!$G$51*'Datos Vida'!G260)</f>
        <v>6630.6011836997332</v>
      </c>
      <c r="H22" s="46" t="str">
        <f>IF('Datos Vida'!H260=0,"",Índice!$G$51*'Datos Vida'!H260)</f>
        <v/>
      </c>
      <c r="I22" s="46">
        <f>IF('Datos Vida'!I260=0,"",Índice!$G$51*'Datos Vida'!I260)</f>
        <v>6976.288882132073</v>
      </c>
      <c r="J22" s="46">
        <f>IF('Datos Vida'!J260=0,"",Índice!$G$51*'Datos Vida'!J260)</f>
        <v>2596.6794181910745</v>
      </c>
      <c r="K22" s="46" t="str">
        <f>IF('Datos Vida'!K260=0,"",Índice!$G$51*'Datos Vida'!K260)</f>
        <v/>
      </c>
      <c r="L22" s="46" t="str">
        <f>IF('Datos Vida'!L260=0,"",Índice!$G$51*'Datos Vida'!L260)</f>
        <v/>
      </c>
      <c r="M22" s="46">
        <f>IF('Datos Vida'!M260=0,"",Índice!$G$51*'Datos Vida'!M260)</f>
        <v>8957.6954624843547</v>
      </c>
      <c r="N22" s="46" t="str">
        <f>IF('Datos Vida'!N260=0,"",Índice!$G$51*'Datos Vida'!N260)</f>
        <v/>
      </c>
      <c r="O22" s="46">
        <f>IF('Datos Vida'!O260=0,"",Índice!$G$51*'Datos Vida'!O260)</f>
        <v>6733.3970909553736</v>
      </c>
      <c r="P22" s="46">
        <f>IF('Datos Vida'!P260=0,"",Índice!$G$51*'Datos Vida'!P260)</f>
        <v>4349.6015443250999</v>
      </c>
      <c r="Q22" s="46">
        <f>IF('Datos Vida'!Q260=0,"",Índice!$G$51*'Datos Vida'!Q260)</f>
        <v>1939.2010380353695</v>
      </c>
      <c r="R22" s="46" t="str">
        <f>IF('Datos Vida'!R260=0,"",Índice!$G$51*'Datos Vida'!R260)</f>
        <v/>
      </c>
      <c r="S22" s="46" t="str">
        <f>IF('Datos Vida'!S260=0,"",Índice!$G$51*'Datos Vida'!S260)</f>
        <v/>
      </c>
      <c r="T22" s="46" t="str">
        <f>IF('Datos Vida'!T260=0,"",Índice!$G$51*'Datos Vida'!T260)</f>
        <v/>
      </c>
      <c r="U22" s="46" t="str">
        <f>IF('Datos Vida'!U260=0,"",Índice!$G$51*'Datos Vida'!U260)</f>
        <v/>
      </c>
      <c r="V22" s="46" t="str">
        <f>IF('Datos Vida'!V260=0,"",Índice!$G$51*'Datos Vida'!V260)</f>
        <v/>
      </c>
      <c r="W22" s="46">
        <f>IF('Datos Vida'!W260=0,"",Índice!$G$51*'Datos Vida'!W260)</f>
        <v>5527.8211863867455</v>
      </c>
      <c r="X22" s="46">
        <f>IF('Datos Vida'!X260=0,"",Índice!$G$51*'Datos Vida'!X260)</f>
        <v>388726.56819001422</v>
      </c>
      <c r="Y22" s="46">
        <f>IF('Datos Vida'!Y260=0,"",Índice!$G$51*'Datos Vida'!Y260)</f>
        <v>25.19074253470135</v>
      </c>
      <c r="Z22" s="46">
        <f>IF('Datos Vida'!Z260=0,"",Índice!$G$51*'Datos Vida'!Z260)</f>
        <v>113.37137872027492</v>
      </c>
      <c r="AA22" s="46" t="str">
        <f>IF('Datos Vida'!AA260=0,"",Índice!$G$51*'Datos Vida'!AA260)</f>
        <v/>
      </c>
      <c r="AB22" s="46" t="str">
        <f>IF('Datos Vida'!AB260=0,"",Índice!$G$51*'Datos Vida'!AB260)</f>
        <v/>
      </c>
      <c r="AC22" s="46" t="str">
        <f>IF('Datos Vida'!AC260=0,"",Índice!$G$51*'Datos Vida'!AC260)</f>
        <v/>
      </c>
      <c r="AD22" s="46" t="str">
        <f>IF('Datos Vida'!AD260=0,"",Índice!$G$51*'Datos Vida'!AD260)</f>
        <v/>
      </c>
      <c r="AE22" s="46">
        <f>IF('Datos Vida'!AE260=0,"",Índice!$G$51*'Datos Vida'!AE260)</f>
        <v>6980.929282072676</v>
      </c>
      <c r="AF22" s="46">
        <f>IF('Datos Vida'!AF260=0,"",Índice!$G$51*'Datos Vida'!AF260)</f>
        <v>2386.0494551728525</v>
      </c>
      <c r="AG22" s="46">
        <f>IF('Datos Vida'!AG260=0,"",Índice!$G$51*'Datos Vida'!AG260)</f>
        <v>217747.98297282582</v>
      </c>
      <c r="AH22" s="46" t="str">
        <f>IF('Datos Vida'!AH260=0,"",Índice!$G$51*'Datos Vida'!AH260)</f>
        <v/>
      </c>
      <c r="AI22" s="46" t="str">
        <f>IF('Datos Vida'!AI260=0,"",Índice!$G$51*'Datos Vida'!AI260)</f>
        <v/>
      </c>
      <c r="AJ22" s="46" t="str">
        <f>IF('Datos Vida'!AJ260=0,"",Índice!$G$51*'Datos Vida'!AJ260)</f>
        <v/>
      </c>
      <c r="AK22" s="46" t="str">
        <f>IF('Datos Vida'!AK260=0,"",Índice!$G$51*'Datos Vida'!AK260)</f>
        <v/>
      </c>
      <c r="AL22" s="46" t="str">
        <f>IF('Datos Vida'!AL260=0,"",Índice!$G$51*'Datos Vida'!AL260)</f>
        <v/>
      </c>
      <c r="AM22" s="46" t="str">
        <f>IF('Datos Vida'!AM260=0,"",Índice!$G$51*'Datos Vida'!AM260)</f>
        <v/>
      </c>
      <c r="AN22" s="46" t="str">
        <f>IF('Datos Vida'!AN260=0,"",Índice!$G$51*'Datos Vida'!AN260)</f>
        <v/>
      </c>
      <c r="AO22" s="46" t="str">
        <f>IF('Datos Vida'!AO260=0,"",Índice!$G$51*'Datos Vida'!AO260)</f>
        <v/>
      </c>
      <c r="AP22" s="46" t="str">
        <f>IF('Datos Vida'!AP260=0,"",Índice!$G$51*'Datos Vida'!AP260)</f>
        <v/>
      </c>
      <c r="AQ22" s="46">
        <f>IF('Datos Vida'!AQ260=0,"",Índice!$G$51*'Datos Vida'!AQ260)</f>
        <v>872020.58008534811</v>
      </c>
      <c r="AS22" s="46">
        <f>Índice!$F$51*'Datos Vida'!AS260</f>
        <v>975791.19858528301</v>
      </c>
      <c r="AT22" s="74">
        <f t="shared" si="0"/>
        <v>-0.10634510605381886</v>
      </c>
      <c r="AV22" s="75">
        <f t="shared" si="2"/>
        <v>1.10165442896424E-2</v>
      </c>
      <c r="AW22" s="75">
        <f t="shared" si="1"/>
        <v>1.3267272468217139E-2</v>
      </c>
    </row>
    <row r="23" spans="2:49">
      <c r="B23" s="30" t="s">
        <v>420</v>
      </c>
      <c r="C23" s="46" t="str">
        <f>IF('Datos Vida'!C261=0,"",Índice!$G$51*'Datos Vida'!C261)</f>
        <v/>
      </c>
      <c r="D23" s="46">
        <f>IF('Datos Vida'!D261=0,"",Índice!$G$51*'Datos Vida'!D261)</f>
        <v>1328.6023203767472</v>
      </c>
      <c r="E23" s="46" t="str">
        <f>IF('Datos Vida'!E261=0,"",Índice!$G$51*'Datos Vida'!E261)</f>
        <v/>
      </c>
      <c r="F23" s="46" t="str">
        <f>IF('Datos Vida'!F261=0,"",Índice!$G$51*'Datos Vida'!F261)</f>
        <v/>
      </c>
      <c r="G23" s="46" t="str">
        <f>IF('Datos Vida'!G261=0,"",Índice!$G$51*'Datos Vida'!G261)</f>
        <v/>
      </c>
      <c r="H23" s="46" t="str">
        <f>IF('Datos Vida'!H261=0,"",Índice!$G$51*'Datos Vida'!H261)</f>
        <v/>
      </c>
      <c r="I23" s="46" t="str">
        <f>IF('Datos Vida'!I261=0,"",Índice!$G$51*'Datos Vida'!I261)</f>
        <v/>
      </c>
      <c r="J23" s="46" t="str">
        <f>IF('Datos Vida'!J261=0,"",Índice!$G$51*'Datos Vida'!J261)</f>
        <v/>
      </c>
      <c r="K23" s="46" t="str">
        <f>IF('Datos Vida'!K261=0,"",Índice!$G$51*'Datos Vida'!K261)</f>
        <v/>
      </c>
      <c r="L23" s="46" t="str">
        <f>IF('Datos Vida'!L261=0,"",Índice!$G$51*'Datos Vida'!L261)</f>
        <v/>
      </c>
      <c r="M23" s="46">
        <f>IF('Datos Vida'!M261=0,"",Índice!$G$51*'Datos Vida'!M261)</f>
        <v>1025.9703297247227</v>
      </c>
      <c r="N23" s="46" t="str">
        <f>IF('Datos Vida'!N261=0,"",Índice!$G$51*'Datos Vida'!N261)</f>
        <v/>
      </c>
      <c r="O23" s="46" t="str">
        <f>IF('Datos Vida'!O261=0,"",Índice!$G$51*'Datos Vida'!O261)</f>
        <v/>
      </c>
      <c r="P23" s="46" t="str">
        <f>IF('Datos Vida'!P261=0,"",Índice!$G$51*'Datos Vida'!P261)</f>
        <v/>
      </c>
      <c r="Q23" s="46" t="str">
        <f>IF('Datos Vida'!Q261=0,"",Índice!$G$51*'Datos Vida'!Q261)</f>
        <v/>
      </c>
      <c r="R23" s="46" t="str">
        <f>IF('Datos Vida'!R261=0,"",Índice!$G$51*'Datos Vida'!R261)</f>
        <v/>
      </c>
      <c r="S23" s="46" t="str">
        <f>IF('Datos Vida'!S261=0,"",Índice!$G$51*'Datos Vida'!S261)</f>
        <v/>
      </c>
      <c r="T23" s="46" t="str">
        <f>IF('Datos Vida'!T261=0,"",Índice!$G$51*'Datos Vida'!T261)</f>
        <v/>
      </c>
      <c r="U23" s="46" t="str">
        <f>IF('Datos Vida'!U261=0,"",Índice!$G$51*'Datos Vida'!U261)</f>
        <v/>
      </c>
      <c r="V23" s="46" t="str">
        <f>IF('Datos Vida'!V261=0,"",Índice!$G$51*'Datos Vida'!V261)</f>
        <v/>
      </c>
      <c r="W23" s="46" t="str">
        <f>IF('Datos Vida'!W261=0,"",Índice!$G$51*'Datos Vida'!W261)</f>
        <v/>
      </c>
      <c r="X23" s="46" t="str">
        <f>IF('Datos Vida'!X261=0,"",Índice!$G$51*'Datos Vida'!X261)</f>
        <v/>
      </c>
      <c r="Y23" s="46" t="str">
        <f>IF('Datos Vida'!Y261=0,"",Índice!$G$51*'Datos Vida'!Y261)</f>
        <v/>
      </c>
      <c r="Z23" s="46" t="str">
        <f>IF('Datos Vida'!Z261=0,"",Índice!$G$51*'Datos Vida'!Z261)</f>
        <v/>
      </c>
      <c r="AA23" s="46" t="str">
        <f>IF('Datos Vida'!AA261=0,"",Índice!$G$51*'Datos Vida'!AA261)</f>
        <v/>
      </c>
      <c r="AB23" s="46" t="str">
        <f>IF('Datos Vida'!AB261=0,"",Índice!$G$51*'Datos Vida'!AB261)</f>
        <v/>
      </c>
      <c r="AC23" s="46" t="str">
        <f>IF('Datos Vida'!AC261=0,"",Índice!$G$51*'Datos Vida'!AC261)</f>
        <v/>
      </c>
      <c r="AD23" s="46" t="str">
        <f>IF('Datos Vida'!AD261=0,"",Índice!$G$51*'Datos Vida'!AD261)</f>
        <v/>
      </c>
      <c r="AE23" s="46" t="str">
        <f>IF('Datos Vida'!AE261=0,"",Índice!$G$51*'Datos Vida'!AE261)</f>
        <v/>
      </c>
      <c r="AF23" s="46" t="str">
        <f>IF('Datos Vida'!AF261=0,"",Índice!$G$51*'Datos Vida'!AF261)</f>
        <v/>
      </c>
      <c r="AG23" s="46">
        <f>IF('Datos Vida'!AG261=0,"",Índice!$G$51*'Datos Vida'!AG261)</f>
        <v>11484.282744429751</v>
      </c>
      <c r="AH23" s="46" t="str">
        <f>IF('Datos Vida'!AH261=0,"",Índice!$G$51*'Datos Vida'!AH261)</f>
        <v/>
      </c>
      <c r="AI23" s="46" t="str">
        <f>IF('Datos Vida'!AI261=0,"",Índice!$G$51*'Datos Vida'!AI261)</f>
        <v/>
      </c>
      <c r="AJ23" s="46" t="str">
        <f>IF('Datos Vida'!AJ261=0,"",Índice!$G$51*'Datos Vida'!AJ261)</f>
        <v/>
      </c>
      <c r="AK23" s="46" t="str">
        <f>IF('Datos Vida'!AK261=0,"",Índice!$G$51*'Datos Vida'!AK261)</f>
        <v/>
      </c>
      <c r="AL23" s="46" t="str">
        <f>IF('Datos Vida'!AL261=0,"",Índice!$G$51*'Datos Vida'!AL261)</f>
        <v/>
      </c>
      <c r="AM23" s="46" t="str">
        <f>IF('Datos Vida'!AM261=0,"",Índice!$G$51*'Datos Vida'!AM261)</f>
        <v/>
      </c>
      <c r="AN23" s="46" t="str">
        <f>IF('Datos Vida'!AN261=0,"",Índice!$G$51*'Datos Vida'!AN261)</f>
        <v/>
      </c>
      <c r="AO23" s="46" t="str">
        <f>IF('Datos Vida'!AO261=0,"",Índice!$G$51*'Datos Vida'!AO261)</f>
        <v/>
      </c>
      <c r="AP23" s="46" t="str">
        <f>IF('Datos Vida'!AP261=0,"",Índice!$G$51*'Datos Vida'!AP261)</f>
        <v/>
      </c>
      <c r="AQ23" s="46">
        <f>IF('Datos Vida'!AQ261=0,"",Índice!$G$51*'Datos Vida'!AQ261)</f>
        <v>13838.855394531221</v>
      </c>
      <c r="AS23" s="46">
        <f>Índice!$F$51*'Datos Vida'!AS261</f>
        <v>14752.244072491914</v>
      </c>
      <c r="AT23" s="74">
        <f t="shared" si="0"/>
        <v>-6.191523631742657E-2</v>
      </c>
      <c r="AV23" s="75">
        <f t="shared" si="2"/>
        <v>1.7483115290339632E-4</v>
      </c>
      <c r="AW23" s="75">
        <f t="shared" si="1"/>
        <v>2.0057778950163956E-4</v>
      </c>
    </row>
    <row r="24" spans="2:49">
      <c r="B24" s="30" t="s">
        <v>421</v>
      </c>
      <c r="C24" s="46" t="str">
        <f>IF('Datos Vida'!C262=0,"",Índice!$G$51*'Datos Vida'!C262)</f>
        <v/>
      </c>
      <c r="D24" s="46" t="str">
        <f>IF('Datos Vida'!D262=0,"",Índice!$G$51*'Datos Vida'!D262)</f>
        <v/>
      </c>
      <c r="E24" s="46" t="str">
        <f>IF('Datos Vida'!E262=0,"",Índice!$G$51*'Datos Vida'!E262)</f>
        <v/>
      </c>
      <c r="F24" s="46">
        <f>IF('Datos Vida'!F262=0,"",Índice!$G$51*'Datos Vida'!F262)</f>
        <v>22533.914694423034</v>
      </c>
      <c r="G24" s="46">
        <f>IF('Datos Vida'!G262=0,"",Índice!$G$51*'Datos Vida'!G262)</f>
        <v>1636.3376019120215</v>
      </c>
      <c r="H24" s="46" t="str">
        <f>IF('Datos Vida'!H262=0,"",Índice!$G$51*'Datos Vida'!H262)</f>
        <v/>
      </c>
      <c r="I24" s="46">
        <f>IF('Datos Vida'!I262=0,"",Índice!$G$51*'Datos Vida'!I262)</f>
        <v>16406.730612850992</v>
      </c>
      <c r="J24" s="46">
        <f>IF('Datos Vida'!J262=0,"",Índice!$G$51*'Datos Vida'!J262)</f>
        <v>150.39315236068194</v>
      </c>
      <c r="K24" s="46" t="str">
        <f>IF('Datos Vida'!K262=0,"",Índice!$G$51*'Datos Vida'!K262)</f>
        <v/>
      </c>
      <c r="L24" s="46" t="str">
        <f>IF('Datos Vida'!L262=0,"",Índice!$G$51*'Datos Vida'!L262)</f>
        <v/>
      </c>
      <c r="M24" s="46">
        <f>IF('Datos Vida'!M262=0,"",Índice!$G$51*'Datos Vida'!M262)</f>
        <v>14000.528563650376</v>
      </c>
      <c r="N24" s="46" t="str">
        <f>IF('Datos Vida'!N262=0,"",Índice!$G$51*'Datos Vida'!N262)</f>
        <v/>
      </c>
      <c r="O24" s="46">
        <f>IF('Datos Vida'!O262=0,"",Índice!$G$51*'Datos Vida'!O262)</f>
        <v>174.34645491122251</v>
      </c>
      <c r="P24" s="46" t="str">
        <f>IF('Datos Vida'!P262=0,"",Índice!$G$51*'Datos Vida'!P262)</f>
        <v/>
      </c>
      <c r="Q24" s="46">
        <f>IF('Datos Vida'!Q262=0,"",Índice!$G$51*'Datos Vida'!Q262)</f>
        <v>84.411084633823833</v>
      </c>
      <c r="R24" s="46" t="str">
        <f>IF('Datos Vida'!R262=0,"",Índice!$G$51*'Datos Vida'!R262)</f>
        <v/>
      </c>
      <c r="S24" s="46" t="str">
        <f>IF('Datos Vida'!S262=0,"",Índice!$G$51*'Datos Vida'!S262)</f>
        <v/>
      </c>
      <c r="T24" s="46" t="str">
        <f>IF('Datos Vida'!T262=0,"",Índice!$G$51*'Datos Vida'!T262)</f>
        <v/>
      </c>
      <c r="U24" s="46" t="str">
        <f>IF('Datos Vida'!U262=0,"",Índice!$G$51*'Datos Vida'!U262)</f>
        <v/>
      </c>
      <c r="V24" s="46" t="str">
        <f>IF('Datos Vida'!V262=0,"",Índice!$G$51*'Datos Vida'!V262)</f>
        <v/>
      </c>
      <c r="W24" s="46">
        <f>IF('Datos Vida'!W262=0,"",Índice!$G$51*'Datos Vida'!W262)</f>
        <v>285.89283062628601</v>
      </c>
      <c r="X24" s="46" t="str">
        <f>IF('Datos Vida'!X262=0,"",Índice!$G$51*'Datos Vida'!X262)</f>
        <v/>
      </c>
      <c r="Y24" s="46" t="str">
        <f>IF('Datos Vida'!Y262=0,"",Índice!$G$51*'Datos Vida'!Y262)</f>
        <v/>
      </c>
      <c r="Z24" s="46" t="str">
        <f>IF('Datos Vida'!Z262=0,"",Índice!$G$51*'Datos Vida'!Z262)</f>
        <v/>
      </c>
      <c r="AA24" s="46" t="str">
        <f>IF('Datos Vida'!AA262=0,"",Índice!$G$51*'Datos Vida'!AA262)</f>
        <v/>
      </c>
      <c r="AB24" s="46" t="str">
        <f>IF('Datos Vida'!AB262=0,"",Índice!$G$51*'Datos Vida'!AB262)</f>
        <v/>
      </c>
      <c r="AC24" s="46" t="str">
        <f>IF('Datos Vida'!AC262=0,"",Índice!$G$51*'Datos Vida'!AC262)</f>
        <v/>
      </c>
      <c r="AD24" s="46" t="str">
        <f>IF('Datos Vida'!AD262=0,"",Índice!$G$51*'Datos Vida'!AD262)</f>
        <v/>
      </c>
      <c r="AE24" s="46">
        <f>IF('Datos Vida'!AE262=0,"",Índice!$G$51*'Datos Vida'!AE262)</f>
        <v>419.2269889196088</v>
      </c>
      <c r="AF24" s="46" t="str">
        <f>IF('Datos Vida'!AF262=0,"",Índice!$G$51*'Datos Vida'!AF262)</f>
        <v/>
      </c>
      <c r="AG24" s="46" t="str">
        <f>IF('Datos Vida'!AG262=0,"",Índice!$G$51*'Datos Vida'!AG262)</f>
        <v/>
      </c>
      <c r="AH24" s="46" t="str">
        <f>IF('Datos Vida'!AH262=0,"",Índice!$G$51*'Datos Vida'!AH262)</f>
        <v/>
      </c>
      <c r="AI24" s="46" t="str">
        <f>IF('Datos Vida'!AI262=0,"",Índice!$G$51*'Datos Vida'!AI262)</f>
        <v/>
      </c>
      <c r="AJ24" s="46" t="str">
        <f>IF('Datos Vida'!AJ262=0,"",Índice!$G$51*'Datos Vida'!AJ262)</f>
        <v/>
      </c>
      <c r="AK24" s="46" t="str">
        <f>IF('Datos Vida'!AK262=0,"",Índice!$G$51*'Datos Vida'!AK262)</f>
        <v/>
      </c>
      <c r="AL24" s="46" t="str">
        <f>IF('Datos Vida'!AL262=0,"",Índice!$G$51*'Datos Vida'!AL262)</f>
        <v/>
      </c>
      <c r="AM24" s="46" t="str">
        <f>IF('Datos Vida'!AM262=0,"",Índice!$G$51*'Datos Vida'!AM262)</f>
        <v/>
      </c>
      <c r="AN24" s="46" t="str">
        <f>IF('Datos Vida'!AN262=0,"",Índice!$G$51*'Datos Vida'!AN262)</f>
        <v/>
      </c>
      <c r="AO24" s="46" t="str">
        <f>IF('Datos Vida'!AO262=0,"",Índice!$G$51*'Datos Vida'!AO262)</f>
        <v/>
      </c>
      <c r="AP24" s="46" t="str">
        <f>IF('Datos Vida'!AP262=0,"",Índice!$G$51*'Datos Vida'!AP262)</f>
        <v/>
      </c>
      <c r="AQ24" s="46">
        <f>IF('Datos Vida'!AQ262=0,"",Índice!$G$51*'Datos Vida'!AQ262)</f>
        <v>55691.781984288042</v>
      </c>
      <c r="AS24" s="46">
        <f>Índice!$F$51*'Datos Vida'!AS262</f>
        <v>11769.314510031802</v>
      </c>
      <c r="AT24" s="74">
        <f t="shared" si="0"/>
        <v>3.7319478068852758</v>
      </c>
      <c r="AV24" s="75">
        <f t="shared" si="2"/>
        <v>7.0357397154430592E-4</v>
      </c>
      <c r="AW24" s="75">
        <f t="shared" si="1"/>
        <v>1.6002060952703537E-4</v>
      </c>
    </row>
    <row r="25" spans="2:49">
      <c r="B25" s="30" t="s">
        <v>422</v>
      </c>
      <c r="C25" s="46" t="str">
        <f>IF('Datos Vida'!C263=0,"",Índice!$G$51*'Datos Vida'!C263)</f>
        <v/>
      </c>
      <c r="D25" s="46" t="str">
        <f>IF('Datos Vida'!D263=0,"",Índice!$G$51*'Datos Vida'!D263)</f>
        <v/>
      </c>
      <c r="E25" s="46" t="str">
        <f>IF('Datos Vida'!E263=0,"",Índice!$G$51*'Datos Vida'!E263)</f>
        <v/>
      </c>
      <c r="F25" s="46" t="str">
        <f>IF('Datos Vida'!F263=0,"",Índice!$G$51*'Datos Vida'!F263)</f>
        <v/>
      </c>
      <c r="G25" s="46" t="str">
        <f>IF('Datos Vida'!G263=0,"",Índice!$G$51*'Datos Vida'!G263)</f>
        <v/>
      </c>
      <c r="H25" s="46" t="str">
        <f>IF('Datos Vida'!H263=0,"",Índice!$G$51*'Datos Vida'!H263)</f>
        <v/>
      </c>
      <c r="I25" s="46" t="str">
        <f>IF('Datos Vida'!I263=0,"",Índice!$G$51*'Datos Vida'!I263)</f>
        <v/>
      </c>
      <c r="J25" s="46" t="str">
        <f>IF('Datos Vida'!J263=0,"",Índice!$G$51*'Datos Vida'!J263)</f>
        <v/>
      </c>
      <c r="K25" s="46" t="str">
        <f>IF('Datos Vida'!K263=0,"",Índice!$G$51*'Datos Vida'!K263)</f>
        <v/>
      </c>
      <c r="L25" s="46" t="str">
        <f>IF('Datos Vida'!L263=0,"",Índice!$G$51*'Datos Vida'!L263)</f>
        <v/>
      </c>
      <c r="M25" s="46" t="str">
        <f>IF('Datos Vida'!M263=0,"",Índice!$G$51*'Datos Vida'!M263)</f>
        <v/>
      </c>
      <c r="N25" s="46" t="str">
        <f>IF('Datos Vida'!N263=0,"",Índice!$G$51*'Datos Vida'!N263)</f>
        <v/>
      </c>
      <c r="O25" s="46" t="str">
        <f>IF('Datos Vida'!O263=0,"",Índice!$G$51*'Datos Vida'!O263)</f>
        <v/>
      </c>
      <c r="P25" s="46" t="str">
        <f>IF('Datos Vida'!P263=0,"",Índice!$G$51*'Datos Vida'!P263)</f>
        <v/>
      </c>
      <c r="Q25" s="46" t="str">
        <f>IF('Datos Vida'!Q263=0,"",Índice!$G$51*'Datos Vida'!Q263)</f>
        <v/>
      </c>
      <c r="R25" s="46" t="str">
        <f>IF('Datos Vida'!R263=0,"",Índice!$G$51*'Datos Vida'!R263)</f>
        <v/>
      </c>
      <c r="S25" s="46" t="str">
        <f>IF('Datos Vida'!S263=0,"",Índice!$G$51*'Datos Vida'!S263)</f>
        <v/>
      </c>
      <c r="T25" s="46" t="str">
        <f>IF('Datos Vida'!T263=0,"",Índice!$G$51*'Datos Vida'!T263)</f>
        <v/>
      </c>
      <c r="U25" s="46" t="str">
        <f>IF('Datos Vida'!U263=0,"",Índice!$G$51*'Datos Vida'!U263)</f>
        <v/>
      </c>
      <c r="V25" s="46" t="str">
        <f>IF('Datos Vida'!V263=0,"",Índice!$G$51*'Datos Vida'!V263)</f>
        <v/>
      </c>
      <c r="W25" s="46" t="str">
        <f>IF('Datos Vida'!W263=0,"",Índice!$G$51*'Datos Vida'!W263)</f>
        <v/>
      </c>
      <c r="X25" s="46" t="str">
        <f>IF('Datos Vida'!X263=0,"",Índice!$G$51*'Datos Vida'!X263)</f>
        <v/>
      </c>
      <c r="Y25" s="46">
        <f>IF('Datos Vida'!Y263=0,"",Índice!$G$51*'Datos Vida'!Y263)</f>
        <v>2040.0965910296206</v>
      </c>
      <c r="Z25" s="46" t="str">
        <f>IF('Datos Vida'!Z263=0,"",Índice!$G$51*'Datos Vida'!Z263)</f>
        <v/>
      </c>
      <c r="AA25" s="46" t="str">
        <f>IF('Datos Vida'!AA263=0,"",Índice!$G$51*'Datos Vida'!AA263)</f>
        <v/>
      </c>
      <c r="AB25" s="46" t="str">
        <f>IF('Datos Vida'!AB263=0,"",Índice!$G$51*'Datos Vida'!AB263)</f>
        <v/>
      </c>
      <c r="AC25" s="46" t="str">
        <f>IF('Datos Vida'!AC263=0,"",Índice!$G$51*'Datos Vida'!AC263)</f>
        <v/>
      </c>
      <c r="AD25" s="46" t="str">
        <f>IF('Datos Vida'!AD263=0,"",Índice!$G$51*'Datos Vida'!AD263)</f>
        <v/>
      </c>
      <c r="AE25" s="46" t="str">
        <f>IF('Datos Vida'!AE263=0,"",Índice!$G$51*'Datos Vida'!AE263)</f>
        <v/>
      </c>
      <c r="AF25" s="46" t="str">
        <f>IF('Datos Vida'!AF263=0,"",Índice!$G$51*'Datos Vida'!AF263)</f>
        <v/>
      </c>
      <c r="AG25" s="46" t="str">
        <f>IF('Datos Vida'!AG263=0,"",Índice!$G$51*'Datos Vida'!AG263)</f>
        <v/>
      </c>
      <c r="AH25" s="46" t="str">
        <f>IF('Datos Vida'!AH263=0,"",Índice!$G$51*'Datos Vida'!AH263)</f>
        <v/>
      </c>
      <c r="AI25" s="46" t="str">
        <f>IF('Datos Vida'!AI263=0,"",Índice!$G$51*'Datos Vida'!AI263)</f>
        <v/>
      </c>
      <c r="AJ25" s="46" t="str">
        <f>IF('Datos Vida'!AJ263=0,"",Índice!$G$51*'Datos Vida'!AJ263)</f>
        <v/>
      </c>
      <c r="AK25" s="46" t="str">
        <f>IF('Datos Vida'!AK263=0,"",Índice!$G$51*'Datos Vida'!AK263)</f>
        <v/>
      </c>
      <c r="AL25" s="46" t="str">
        <f>IF('Datos Vida'!AL263=0,"",Índice!$G$51*'Datos Vida'!AL263)</f>
        <v/>
      </c>
      <c r="AM25" s="46" t="str">
        <f>IF('Datos Vida'!AM263=0,"",Índice!$G$51*'Datos Vida'!AM263)</f>
        <v/>
      </c>
      <c r="AN25" s="46" t="str">
        <f>IF('Datos Vida'!AN263=0,"",Índice!$G$51*'Datos Vida'!AN263)</f>
        <v/>
      </c>
      <c r="AO25" s="46" t="str">
        <f>IF('Datos Vida'!AO263=0,"",Índice!$G$51*'Datos Vida'!AO263)</f>
        <v/>
      </c>
      <c r="AP25" s="46" t="str">
        <f>IF('Datos Vida'!AP263=0,"",Índice!$G$51*'Datos Vida'!AP263)</f>
        <v/>
      </c>
      <c r="AQ25" s="46">
        <f>IF('Datos Vida'!AQ263=0,"",Índice!$G$51*'Datos Vida'!AQ263)</f>
        <v>2040.0965910296206</v>
      </c>
      <c r="AS25" s="46">
        <f>Índice!$F$51*'Datos Vida'!AS263</f>
        <v>0</v>
      </c>
      <c r="AT25" s="74" t="str">
        <f t="shared" si="0"/>
        <v/>
      </c>
      <c r="AV25" s="75">
        <f t="shared" si="2"/>
        <v>2.5773261507230247E-5</v>
      </c>
      <c r="AW25" s="75">
        <f t="shared" si="1"/>
        <v>0</v>
      </c>
    </row>
    <row r="26" spans="2:49">
      <c r="B26" s="30" t="s">
        <v>423</v>
      </c>
      <c r="C26" s="46" t="str">
        <f>IF('Datos Vida'!C264=0,"",Índice!$G$51*'Datos Vida'!C264)</f>
        <v/>
      </c>
      <c r="D26" s="46">
        <f>IF('Datos Vida'!D264=0,"",Índice!$G$51*'Datos Vida'!D264)</f>
        <v>24.313883723068002</v>
      </c>
      <c r="E26" s="46" t="str">
        <f>IF('Datos Vida'!E264=0,"",Índice!$G$51*'Datos Vida'!E264)</f>
        <v/>
      </c>
      <c r="F26" s="46">
        <f>IF('Datos Vida'!F264=0,"",Índice!$G$51*'Datos Vida'!F264)</f>
        <v>1812.4076339440394</v>
      </c>
      <c r="G26" s="46">
        <f>IF('Datos Vida'!G264=0,"",Índice!$G$51*'Datos Vida'!G264)</f>
        <v>10306.195685223553</v>
      </c>
      <c r="H26" s="46" t="str">
        <f>IF('Datos Vida'!H264=0,"",Índice!$G$51*'Datos Vida'!H264)</f>
        <v/>
      </c>
      <c r="I26" s="46" t="str">
        <f>IF('Datos Vida'!I264=0,"",Índice!$G$51*'Datos Vida'!I264)</f>
        <v/>
      </c>
      <c r="J26" s="46">
        <f>IF('Datos Vida'!J264=0,"",Índice!$G$51*'Datos Vida'!J264)</f>
        <v>256407.24326655871</v>
      </c>
      <c r="K26" s="46" t="str">
        <f>IF('Datos Vida'!K264=0,"",Índice!$G$51*'Datos Vida'!K264)</f>
        <v/>
      </c>
      <c r="L26" s="46" t="str">
        <f>IF('Datos Vida'!L264=0,"",Índice!$G$51*'Datos Vida'!L264)</f>
        <v/>
      </c>
      <c r="M26" s="46">
        <f>IF('Datos Vida'!M264=0,"",Índice!$G$51*'Datos Vida'!M264)</f>
        <v>954630.41203215928</v>
      </c>
      <c r="N26" s="46" t="str">
        <f>IF('Datos Vida'!N264=0,"",Índice!$G$51*'Datos Vida'!N264)</f>
        <v/>
      </c>
      <c r="O26" s="46">
        <f>IF('Datos Vida'!O264=0,"",Índice!$G$51*'Datos Vida'!O264)</f>
        <v>543907.50843226956</v>
      </c>
      <c r="P26" s="46">
        <f>IF('Datos Vida'!P264=0,"",Índice!$G$51*'Datos Vida'!P264)</f>
        <v>262379.65896154038</v>
      </c>
      <c r="Q26" s="46">
        <f>IF('Datos Vida'!Q264=0,"",Índice!$G$51*'Datos Vida'!Q264)</f>
        <v>529798.79225857544</v>
      </c>
      <c r="R26" s="46" t="str">
        <f>IF('Datos Vida'!R264=0,"",Índice!$G$51*'Datos Vida'!R264)</f>
        <v/>
      </c>
      <c r="S26" s="46" t="str">
        <f>IF('Datos Vida'!S264=0,"",Índice!$G$51*'Datos Vida'!S264)</f>
        <v/>
      </c>
      <c r="T26" s="46" t="str">
        <f>IF('Datos Vida'!T264=0,"",Índice!$G$51*'Datos Vida'!T264)</f>
        <v/>
      </c>
      <c r="U26" s="46" t="str">
        <f>IF('Datos Vida'!U264=0,"",Índice!$G$51*'Datos Vida'!U264)</f>
        <v/>
      </c>
      <c r="V26" s="46" t="str">
        <f>IF('Datos Vida'!V264=0,"",Índice!$G$51*'Datos Vida'!V264)</f>
        <v/>
      </c>
      <c r="W26" s="46" t="str">
        <f>IF('Datos Vida'!W264=0,"",Índice!$G$51*'Datos Vida'!W264)</f>
        <v/>
      </c>
      <c r="X26" s="46">
        <f>IF('Datos Vida'!X264=0,"",Índice!$G$51*'Datos Vida'!X264)</f>
        <v>531136.37649288296</v>
      </c>
      <c r="Y26" s="46" t="str">
        <f>IF('Datos Vida'!Y264=0,"",Índice!$G$51*'Datos Vida'!Y264)</f>
        <v/>
      </c>
      <c r="Z26" s="46" t="str">
        <f>IF('Datos Vida'!Z264=0,"",Índice!$G$51*'Datos Vida'!Z264)</f>
        <v/>
      </c>
      <c r="AA26" s="46" t="str">
        <f>IF('Datos Vida'!AA264=0,"",Índice!$G$51*'Datos Vida'!AA264)</f>
        <v/>
      </c>
      <c r="AB26" s="46">
        <f>IF('Datos Vida'!AB264=0,"",Índice!$G$51*'Datos Vida'!AB264)</f>
        <v>48270.368262139287</v>
      </c>
      <c r="AC26" s="46" t="str">
        <f>IF('Datos Vida'!AC264=0,"",Índice!$G$51*'Datos Vida'!AC264)</f>
        <v/>
      </c>
      <c r="AD26" s="46" t="str">
        <f>IF('Datos Vida'!AD264=0,"",Índice!$G$51*'Datos Vida'!AD264)</f>
        <v/>
      </c>
      <c r="AE26" s="46">
        <f>IF('Datos Vida'!AE264=0,"",Índice!$G$51*'Datos Vida'!AE264)</f>
        <v>365162.97084591398</v>
      </c>
      <c r="AF26" s="46">
        <f>IF('Datos Vida'!AF264=0,"",Índice!$G$51*'Datos Vida'!AF264)</f>
        <v>693560.31812814216</v>
      </c>
      <c r="AG26" s="46">
        <f>IF('Datos Vida'!AG264=0,"",Índice!$G$51*'Datos Vida'!AG264)</f>
        <v>54187.49690640004</v>
      </c>
      <c r="AH26" s="46" t="str">
        <f>IF('Datos Vida'!AH264=0,"",Índice!$G$51*'Datos Vida'!AH264)</f>
        <v/>
      </c>
      <c r="AI26" s="46" t="str">
        <f>IF('Datos Vida'!AI264=0,"",Índice!$G$51*'Datos Vida'!AI264)</f>
        <v/>
      </c>
      <c r="AJ26" s="46" t="str">
        <f>IF('Datos Vida'!AJ264=0,"",Índice!$G$51*'Datos Vida'!AJ264)</f>
        <v/>
      </c>
      <c r="AK26" s="46" t="str">
        <f>IF('Datos Vida'!AK264=0,"",Índice!$G$51*'Datos Vida'!AK264)</f>
        <v/>
      </c>
      <c r="AL26" s="46" t="str">
        <f>IF('Datos Vida'!AL264=0,"",Índice!$G$51*'Datos Vida'!AL264)</f>
        <v/>
      </c>
      <c r="AM26" s="46" t="str">
        <f>IF('Datos Vida'!AM264=0,"",Índice!$G$51*'Datos Vida'!AM264)</f>
        <v/>
      </c>
      <c r="AN26" s="46" t="str">
        <f>IF('Datos Vida'!AN264=0,"",Índice!$G$51*'Datos Vida'!AN264)</f>
        <v/>
      </c>
      <c r="AO26" s="46" t="str">
        <f>IF('Datos Vida'!AO264=0,"",Índice!$G$51*'Datos Vida'!AO264)</f>
        <v/>
      </c>
      <c r="AP26" s="46" t="str">
        <f>IF('Datos Vida'!AP264=0,"",Índice!$G$51*'Datos Vida'!AP264)</f>
        <v/>
      </c>
      <c r="AQ26" s="46">
        <f>IF('Datos Vida'!AQ264=0,"",Índice!$G$51*'Datos Vida'!AQ264)</f>
        <v>4251584.0627894728</v>
      </c>
      <c r="AS26" s="46">
        <f>Índice!$F$51*'Datos Vida'!AS264</f>
        <v>4782558.2494932599</v>
      </c>
      <c r="AT26" s="74">
        <f t="shared" si="0"/>
        <v>-0.11102304645427941</v>
      </c>
      <c r="AV26" s="75">
        <f t="shared" si="2"/>
        <v>5.3711764605686024E-2</v>
      </c>
      <c r="AW26" s="75">
        <f t="shared" si="1"/>
        <v>6.5025697590980161E-2</v>
      </c>
    </row>
    <row r="27" spans="2:49">
      <c r="B27" s="30" t="s">
        <v>424</v>
      </c>
      <c r="C27" s="46" t="str">
        <f>IF('Datos Vida'!C265=0,"",Índice!$G$51*'Datos Vida'!C265)</f>
        <v/>
      </c>
      <c r="D27" s="46" t="str">
        <f>IF('Datos Vida'!D265=0,"",Índice!$G$51*'Datos Vida'!D265)</f>
        <v/>
      </c>
      <c r="E27" s="46" t="str">
        <f>IF('Datos Vida'!E265=0,"",Índice!$G$51*'Datos Vida'!E265)</f>
        <v/>
      </c>
      <c r="F27" s="46" t="str">
        <f>IF('Datos Vida'!F265=0,"",Índice!$G$51*'Datos Vida'!F265)</f>
        <v/>
      </c>
      <c r="G27" s="46" t="str">
        <f>IF('Datos Vida'!G265=0,"",Índice!$G$51*'Datos Vida'!G265)</f>
        <v/>
      </c>
      <c r="H27" s="46" t="str">
        <f>IF('Datos Vida'!H265=0,"",Índice!$G$51*'Datos Vida'!H265)</f>
        <v/>
      </c>
      <c r="I27" s="46" t="str">
        <f>IF('Datos Vida'!I265=0,"",Índice!$G$51*'Datos Vida'!I265)</f>
        <v/>
      </c>
      <c r="J27" s="46">
        <f>IF('Datos Vida'!J265=0,"",Índice!$G$51*'Datos Vida'!J265)</f>
        <v>1450.9425757136491</v>
      </c>
      <c r="K27" s="46" t="str">
        <f>IF('Datos Vida'!K265=0,"",Índice!$G$51*'Datos Vida'!K265)</f>
        <v/>
      </c>
      <c r="L27" s="46" t="str">
        <f>IF('Datos Vida'!L265=0,"",Índice!$G$51*'Datos Vida'!L265)</f>
        <v/>
      </c>
      <c r="M27" s="46" t="str">
        <f>IF('Datos Vida'!M265=0,"",Índice!$G$51*'Datos Vida'!M265)</f>
        <v/>
      </c>
      <c r="N27" s="46" t="str">
        <f>IF('Datos Vida'!N265=0,"",Índice!$G$51*'Datos Vida'!N265)</f>
        <v/>
      </c>
      <c r="O27" s="46" t="str">
        <f>IF('Datos Vida'!O265=0,"",Índice!$G$51*'Datos Vida'!O265)</f>
        <v/>
      </c>
      <c r="P27" s="46" t="str">
        <f>IF('Datos Vida'!P265=0,"",Índice!$G$51*'Datos Vida'!P265)</f>
        <v/>
      </c>
      <c r="Q27" s="46" t="str">
        <f>IF('Datos Vida'!Q265=0,"",Índice!$G$51*'Datos Vida'!Q265)</f>
        <v/>
      </c>
      <c r="R27" s="46" t="str">
        <f>IF('Datos Vida'!R265=0,"",Índice!$G$51*'Datos Vida'!R265)</f>
        <v/>
      </c>
      <c r="S27" s="46" t="str">
        <f>IF('Datos Vida'!S265=0,"",Índice!$G$51*'Datos Vida'!S265)</f>
        <v/>
      </c>
      <c r="T27" s="46" t="str">
        <f>IF('Datos Vida'!T265=0,"",Índice!$G$51*'Datos Vida'!T265)</f>
        <v/>
      </c>
      <c r="U27" s="46" t="str">
        <f>IF('Datos Vida'!U265=0,"",Índice!$G$51*'Datos Vida'!U265)</f>
        <v/>
      </c>
      <c r="V27" s="46" t="str">
        <f>IF('Datos Vida'!V265=0,"",Índice!$G$51*'Datos Vida'!V265)</f>
        <v/>
      </c>
      <c r="W27" s="46" t="str">
        <f>IF('Datos Vida'!W265=0,"",Índice!$G$51*'Datos Vida'!W265)</f>
        <v/>
      </c>
      <c r="X27" s="46" t="str">
        <f>IF('Datos Vida'!X265=0,"",Índice!$G$51*'Datos Vida'!X265)</f>
        <v/>
      </c>
      <c r="Y27" s="46" t="str">
        <f>IF('Datos Vida'!Y265=0,"",Índice!$G$51*'Datos Vida'!Y265)</f>
        <v/>
      </c>
      <c r="Z27" s="46" t="str">
        <f>IF('Datos Vida'!Z265=0,"",Índice!$G$51*'Datos Vida'!Z265)</f>
        <v/>
      </c>
      <c r="AA27" s="46" t="str">
        <f>IF('Datos Vida'!AA265=0,"",Índice!$G$51*'Datos Vida'!AA265)</f>
        <v/>
      </c>
      <c r="AB27" s="46" t="str">
        <f>IF('Datos Vida'!AB265=0,"",Índice!$G$51*'Datos Vida'!AB265)</f>
        <v/>
      </c>
      <c r="AC27" s="46" t="str">
        <f>IF('Datos Vida'!AC265=0,"",Índice!$G$51*'Datos Vida'!AC265)</f>
        <v/>
      </c>
      <c r="AD27" s="46" t="str">
        <f>IF('Datos Vida'!AD265=0,"",Índice!$G$51*'Datos Vida'!AD265)</f>
        <v/>
      </c>
      <c r="AE27" s="46" t="str">
        <f>IF('Datos Vida'!AE265=0,"",Índice!$G$51*'Datos Vida'!AE265)</f>
        <v/>
      </c>
      <c r="AF27" s="46" t="str">
        <f>IF('Datos Vida'!AF265=0,"",Índice!$G$51*'Datos Vida'!AF265)</f>
        <v/>
      </c>
      <c r="AG27" s="46" t="str">
        <f>IF('Datos Vida'!AG265=0,"",Índice!$G$51*'Datos Vida'!AG265)</f>
        <v/>
      </c>
      <c r="AH27" s="46" t="str">
        <f>IF('Datos Vida'!AH265=0,"",Índice!$G$51*'Datos Vida'!AH265)</f>
        <v/>
      </c>
      <c r="AI27" s="46" t="str">
        <f>IF('Datos Vida'!AI265=0,"",Índice!$G$51*'Datos Vida'!AI265)</f>
        <v/>
      </c>
      <c r="AJ27" s="46" t="str">
        <f>IF('Datos Vida'!AJ265=0,"",Índice!$G$51*'Datos Vida'!AJ265)</f>
        <v/>
      </c>
      <c r="AK27" s="46" t="str">
        <f>IF('Datos Vida'!AK265=0,"",Índice!$G$51*'Datos Vida'!AK265)</f>
        <v/>
      </c>
      <c r="AL27" s="46" t="str">
        <f>IF('Datos Vida'!AL265=0,"",Índice!$G$51*'Datos Vida'!AL265)</f>
        <v/>
      </c>
      <c r="AM27" s="46" t="str">
        <f>IF('Datos Vida'!AM265=0,"",Índice!$G$51*'Datos Vida'!AM265)</f>
        <v/>
      </c>
      <c r="AN27" s="46" t="str">
        <f>IF('Datos Vida'!AN265=0,"",Índice!$G$51*'Datos Vida'!AN265)</f>
        <v/>
      </c>
      <c r="AO27" s="46" t="str">
        <f>IF('Datos Vida'!AO265=0,"",Índice!$G$51*'Datos Vida'!AO265)</f>
        <v/>
      </c>
      <c r="AP27" s="46" t="str">
        <f>IF('Datos Vida'!AP265=0,"",Índice!$G$51*'Datos Vida'!AP265)</f>
        <v/>
      </c>
      <c r="AQ27" s="46">
        <f>IF('Datos Vida'!AQ265=0,"",Índice!$G$51*'Datos Vida'!AQ265)</f>
        <v>1450.9425757136491</v>
      </c>
      <c r="AS27" s="46">
        <f>Índice!$F$51*'Datos Vida'!AS265</f>
        <v>0</v>
      </c>
      <c r="AT27" s="74" t="str">
        <f t="shared" si="0"/>
        <v/>
      </c>
      <c r="AV27" s="75">
        <f t="shared" si="2"/>
        <v>1.8330270537322392E-5</v>
      </c>
      <c r="AW27" s="75">
        <f t="shared" si="1"/>
        <v>0</v>
      </c>
    </row>
    <row r="28" spans="2:49">
      <c r="B28" s="29" t="s">
        <v>425</v>
      </c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S28" s="43"/>
      <c r="AT28" s="97"/>
      <c r="AV28" s="98"/>
      <c r="AW28" s="98"/>
    </row>
    <row r="29" spans="2:49">
      <c r="B29" s="30" t="s">
        <v>426</v>
      </c>
      <c r="C29" s="46" t="str">
        <f>IF('Datos Vida'!C267=0,"",Índice!$G$51*'Datos Vida'!C267)</f>
        <v/>
      </c>
      <c r="D29" s="46" t="str">
        <f>IF('Datos Vida'!D267=0,"",Índice!$G$51*'Datos Vida'!D267)</f>
        <v/>
      </c>
      <c r="E29" s="46" t="str">
        <f>IF('Datos Vida'!E267=0,"",Índice!$G$51*'Datos Vida'!E267)</f>
        <v/>
      </c>
      <c r="F29" s="46" t="str">
        <f>IF('Datos Vida'!F267=0,"",Índice!$G$51*'Datos Vida'!F267)</f>
        <v/>
      </c>
      <c r="G29" s="46" t="str">
        <f>IF('Datos Vida'!G267=0,"",Índice!$G$51*'Datos Vida'!G267)</f>
        <v/>
      </c>
      <c r="H29" s="46" t="str">
        <f>IF('Datos Vida'!H267=0,"",Índice!$G$51*'Datos Vida'!H267)</f>
        <v/>
      </c>
      <c r="I29" s="46" t="str">
        <f>IF('Datos Vida'!I267=0,"",Índice!$G$51*'Datos Vida'!I267)</f>
        <v/>
      </c>
      <c r="J29" s="46">
        <f>IF('Datos Vida'!J267=0,"",Índice!$G$51*'Datos Vida'!J267)</f>
        <v>179432.02388612722</v>
      </c>
      <c r="K29" s="46" t="str">
        <f>IF('Datos Vida'!K267=0,"",Índice!$G$51*'Datos Vida'!K267)</f>
        <v/>
      </c>
      <c r="L29" s="46" t="str">
        <f>IF('Datos Vida'!L267=0,"",Índice!$G$51*'Datos Vida'!L267)</f>
        <v/>
      </c>
      <c r="M29" s="46" t="str">
        <f>IF('Datos Vida'!M267=0,"",Índice!$G$51*'Datos Vida'!M267)</f>
        <v/>
      </c>
      <c r="N29" s="46" t="str">
        <f>IF('Datos Vida'!N267=0,"",Índice!$G$51*'Datos Vida'!N267)</f>
        <v/>
      </c>
      <c r="O29" s="46" t="str">
        <f>IF('Datos Vida'!O267=0,"",Índice!$G$51*'Datos Vida'!O267)</f>
        <v/>
      </c>
      <c r="P29" s="46" t="str">
        <f>IF('Datos Vida'!P267=0,"",Índice!$G$51*'Datos Vida'!P267)</f>
        <v/>
      </c>
      <c r="Q29" s="46">
        <f>IF('Datos Vida'!Q267=0,"",Índice!$G$51*'Datos Vida'!Q267)</f>
        <v>185765.55108505808</v>
      </c>
      <c r="R29" s="46" t="str">
        <f>IF('Datos Vida'!R267=0,"",Índice!$G$51*'Datos Vida'!R267)</f>
        <v/>
      </c>
      <c r="S29" s="46" t="str">
        <f>IF('Datos Vida'!S267=0,"",Índice!$G$51*'Datos Vida'!S267)</f>
        <v/>
      </c>
      <c r="T29" s="46">
        <f>IF('Datos Vida'!T267=0,"",Índice!$G$51*'Datos Vida'!T267)</f>
        <v>89230.250457852788</v>
      </c>
      <c r="U29" s="46" t="str">
        <f>IF('Datos Vida'!U267=0,"",Índice!$G$51*'Datos Vida'!U267)</f>
        <v/>
      </c>
      <c r="V29" s="46" t="str">
        <f>IF('Datos Vida'!V267=0,"",Índice!$G$51*'Datos Vida'!V267)</f>
        <v/>
      </c>
      <c r="W29" s="46" t="str">
        <f>IF('Datos Vida'!W267=0,"",Índice!$G$51*'Datos Vida'!W267)</f>
        <v/>
      </c>
      <c r="X29" s="46" t="str">
        <f>IF('Datos Vida'!X267=0,"",Índice!$G$51*'Datos Vida'!X267)</f>
        <v/>
      </c>
      <c r="Y29" s="46" t="str">
        <f>IF('Datos Vida'!Y267=0,"",Índice!$G$51*'Datos Vida'!Y267)</f>
        <v/>
      </c>
      <c r="Z29" s="46" t="str">
        <f>IF('Datos Vida'!Z267=0,"",Índice!$G$51*'Datos Vida'!Z267)</f>
        <v/>
      </c>
      <c r="AA29" s="46" t="str">
        <f>IF('Datos Vida'!AA267=0,"",Índice!$G$51*'Datos Vida'!AA267)</f>
        <v/>
      </c>
      <c r="AB29" s="46" t="str">
        <f>IF('Datos Vida'!AB267=0,"",Índice!$G$51*'Datos Vida'!AB267)</f>
        <v/>
      </c>
      <c r="AC29" s="46" t="str">
        <f>IF('Datos Vida'!AC267=0,"",Índice!$G$51*'Datos Vida'!AC267)</f>
        <v/>
      </c>
      <c r="AD29" s="46" t="str">
        <f>IF('Datos Vida'!AD267=0,"",Índice!$G$51*'Datos Vida'!AD267)</f>
        <v/>
      </c>
      <c r="AE29" s="46" t="str">
        <f>IF('Datos Vida'!AE267=0,"",Índice!$G$51*'Datos Vida'!AE267)</f>
        <v/>
      </c>
      <c r="AF29" s="46" t="str">
        <f>IF('Datos Vida'!AF267=0,"",Índice!$G$51*'Datos Vida'!AF267)</f>
        <v/>
      </c>
      <c r="AG29" s="46" t="str">
        <f>IF('Datos Vida'!AG267=0,"",Índice!$G$51*'Datos Vida'!AG267)</f>
        <v/>
      </c>
      <c r="AH29" s="46" t="str">
        <f>IF('Datos Vida'!AH267=0,"",Índice!$G$51*'Datos Vida'!AH267)</f>
        <v/>
      </c>
      <c r="AI29" s="46" t="str">
        <f>IF('Datos Vida'!AI267=0,"",Índice!$G$51*'Datos Vida'!AI267)</f>
        <v/>
      </c>
      <c r="AJ29" s="46" t="str">
        <f>IF('Datos Vida'!AJ267=0,"",Índice!$G$51*'Datos Vida'!AJ267)</f>
        <v/>
      </c>
      <c r="AK29" s="46" t="str">
        <f>IF('Datos Vida'!AK267=0,"",Índice!$G$51*'Datos Vida'!AK267)</f>
        <v/>
      </c>
      <c r="AL29" s="46" t="str">
        <f>IF('Datos Vida'!AL267=0,"",Índice!$G$51*'Datos Vida'!AL267)</f>
        <v/>
      </c>
      <c r="AM29" s="46" t="str">
        <f>IF('Datos Vida'!AM267=0,"",Índice!$G$51*'Datos Vida'!AM267)</f>
        <v/>
      </c>
      <c r="AN29" s="46" t="str">
        <f>IF('Datos Vida'!AN267=0,"",Índice!$G$51*'Datos Vida'!AN267)</f>
        <v/>
      </c>
      <c r="AO29" s="46" t="str">
        <f>IF('Datos Vida'!AO267=0,"",Índice!$G$51*'Datos Vida'!AO267)</f>
        <v/>
      </c>
      <c r="AP29" s="46" t="str">
        <f>IF('Datos Vida'!AP267=0,"",Índice!$G$51*'Datos Vida'!AP267)</f>
        <v/>
      </c>
      <c r="AQ29" s="46">
        <f>IF('Datos Vida'!AQ267=0,"",Índice!$G$51*'Datos Vida'!AQ267)</f>
        <v>454427.82542903809</v>
      </c>
      <c r="AS29" s="46">
        <f>Índice!$F$51*'Datos Vida'!AS267</f>
        <v>294602.89658833371</v>
      </c>
      <c r="AT29" s="74">
        <f t="shared" si="0"/>
        <v>0.54250969929884074</v>
      </c>
      <c r="AV29" s="75">
        <f t="shared" si="2"/>
        <v>5.7409473808461078E-3</v>
      </c>
      <c r="AW29" s="75">
        <f t="shared" si="1"/>
        <v>4.0055463757309303E-3</v>
      </c>
    </row>
    <row r="30" spans="2:49">
      <c r="B30" s="30" t="s">
        <v>427</v>
      </c>
      <c r="C30" s="46">
        <f>IF('Datos Vida'!C268=0,"",Índice!$G$51*'Datos Vida'!C268)</f>
        <v>234893.73042193166</v>
      </c>
      <c r="D30" s="46">
        <f>IF('Datos Vida'!D268=0,"",Índice!$G$51*'Datos Vida'!D268)</f>
        <v>76732.198409359291</v>
      </c>
      <c r="E30" s="46">
        <f>IF('Datos Vida'!E268=0,"",Índice!$G$51*'Datos Vida'!E268)</f>
        <v>14805.836827628145</v>
      </c>
      <c r="F30" s="46">
        <f>IF('Datos Vida'!F268=0,"",Índice!$G$51*'Datos Vida'!F268)</f>
        <v>114037.03304318311</v>
      </c>
      <c r="G30" s="46">
        <f>IF('Datos Vida'!G268=0,"",Índice!$G$51*'Datos Vida'!G268)</f>
        <v>455199.98797915439</v>
      </c>
      <c r="H30" s="46">
        <f>IF('Datos Vida'!H268=0,"",Índice!$G$51*'Datos Vida'!H268)</f>
        <v>1864.8220561302776</v>
      </c>
      <c r="I30" s="46">
        <f>IF('Datos Vida'!I268=0,"",Índice!$G$51*'Datos Vida'!I268)</f>
        <v>402023.52373409888</v>
      </c>
      <c r="J30" s="46" t="str">
        <f>IF('Datos Vida'!J268=0,"",Índice!$G$51*'Datos Vida'!J268)</f>
        <v/>
      </c>
      <c r="K30" s="46" t="str">
        <f>IF('Datos Vida'!K268=0,"",Índice!$G$51*'Datos Vida'!K268)</f>
        <v/>
      </c>
      <c r="L30" s="46" t="str">
        <f>IF('Datos Vida'!L268=0,"",Índice!$G$51*'Datos Vida'!L268)</f>
        <v/>
      </c>
      <c r="M30" s="46">
        <f>IF('Datos Vida'!M268=0,"",Índice!$G$51*'Datos Vida'!M268)</f>
        <v>39663.35445230906</v>
      </c>
      <c r="N30" s="46" t="str">
        <f>IF('Datos Vida'!N268=0,"",Índice!$G$51*'Datos Vida'!N268)</f>
        <v/>
      </c>
      <c r="O30" s="46">
        <f>IF('Datos Vida'!O268=0,"",Índice!$G$51*'Datos Vida'!O268)</f>
        <v>61974.308978157416</v>
      </c>
      <c r="P30" s="46">
        <f>IF('Datos Vida'!P268=0,"",Índice!$G$51*'Datos Vida'!P268)</f>
        <v>133403.98526385755</v>
      </c>
      <c r="Q30" s="46">
        <f>IF('Datos Vida'!Q268=0,"",Índice!$G$51*'Datos Vida'!Q268)</f>
        <v>12080.861399650688</v>
      </c>
      <c r="R30" s="46" t="str">
        <f>IF('Datos Vida'!R268=0,"",Índice!$G$51*'Datos Vida'!R268)</f>
        <v/>
      </c>
      <c r="S30" s="46">
        <f>IF('Datos Vida'!S268=0,"",Índice!$G$51*'Datos Vida'!S268)</f>
        <v>90107.418629482185</v>
      </c>
      <c r="T30" s="46">
        <f>IF('Datos Vida'!T268=0,"",Índice!$G$51*'Datos Vida'!T268)</f>
        <v>93179.054030165251</v>
      </c>
      <c r="U30" s="46">
        <f>IF('Datos Vida'!U268=0,"",Índice!$G$51*'Datos Vida'!U268)</f>
        <v>231626.31433804031</v>
      </c>
      <c r="V30" s="46" t="str">
        <f>IF('Datos Vida'!V268=0,"",Índice!$G$51*'Datos Vida'!V268)</f>
        <v/>
      </c>
      <c r="W30" s="46">
        <f>IF('Datos Vida'!W268=0,"",Índice!$G$51*'Datos Vida'!W268)</f>
        <v>20143.22483930958</v>
      </c>
      <c r="X30" s="46">
        <f>IF('Datos Vida'!X268=0,"",Índice!$G$51*'Datos Vida'!X268)</f>
        <v>491473.72914913623</v>
      </c>
      <c r="Y30" s="46">
        <f>IF('Datos Vida'!Y268=0,"",Índice!$G$51*'Datos Vida'!Y268)</f>
        <v>350.94681836502355</v>
      </c>
      <c r="Z30" s="46">
        <f>IF('Datos Vida'!Z268=0,"",Índice!$G$51*'Datos Vida'!Z268)</f>
        <v>118409.67934394466</v>
      </c>
      <c r="AA30" s="46">
        <f>IF('Datos Vida'!AA268=0,"",Índice!$G$51*'Datos Vida'!AA268)</f>
        <v>37.25578238026884</v>
      </c>
      <c r="AB30" s="46" t="str">
        <f>IF('Datos Vida'!AB268=0,"",Índice!$G$51*'Datos Vida'!AB268)</f>
        <v/>
      </c>
      <c r="AC30" s="46">
        <f>IF('Datos Vida'!AC268=0,"",Índice!$G$51*'Datos Vida'!AC268)</f>
        <v>416.61952609584148</v>
      </c>
      <c r="AD30" s="46" t="str">
        <f>IF('Datos Vida'!AD268=0,"",Índice!$G$51*'Datos Vida'!AD268)</f>
        <v/>
      </c>
      <c r="AE30" s="46">
        <f>IF('Datos Vida'!AE268=0,"",Índice!$G$51*'Datos Vida'!AE268)</f>
        <v>100753.82192177964</v>
      </c>
      <c r="AF30" s="46">
        <f>IF('Datos Vida'!AF268=0,"",Índice!$G$51*'Datos Vida'!AF268)</f>
        <v>535304.78146809875</v>
      </c>
      <c r="AG30" s="46">
        <f>IF('Datos Vida'!AG268=0,"",Índice!$G$51*'Datos Vida'!AG268)</f>
        <v>250706.88759095184</v>
      </c>
      <c r="AH30" s="46" t="str">
        <f>IF('Datos Vida'!AH268=0,"",Índice!$G$51*'Datos Vida'!AH268)</f>
        <v/>
      </c>
      <c r="AI30" s="46" t="str">
        <f>IF('Datos Vida'!AI268=0,"",Índice!$G$51*'Datos Vida'!AI268)</f>
        <v/>
      </c>
      <c r="AJ30" s="46" t="str">
        <f>IF('Datos Vida'!AJ268=0,"",Índice!$G$51*'Datos Vida'!AJ268)</f>
        <v/>
      </c>
      <c r="AK30" s="46" t="str">
        <f>IF('Datos Vida'!AK268=0,"",Índice!$G$51*'Datos Vida'!AK268)</f>
        <v/>
      </c>
      <c r="AL30" s="46" t="str">
        <f>IF('Datos Vida'!AL268=0,"",Índice!$G$51*'Datos Vida'!AL268)</f>
        <v/>
      </c>
      <c r="AM30" s="46" t="str">
        <f>IF('Datos Vida'!AM268=0,"",Índice!$G$51*'Datos Vida'!AM268)</f>
        <v/>
      </c>
      <c r="AN30" s="46" t="str">
        <f>IF('Datos Vida'!AN268=0,"",Índice!$G$51*'Datos Vida'!AN268)</f>
        <v/>
      </c>
      <c r="AO30" s="46" t="str">
        <f>IF('Datos Vida'!AO268=0,"",Índice!$G$51*'Datos Vida'!AO268)</f>
        <v/>
      </c>
      <c r="AP30" s="46" t="str">
        <f>IF('Datos Vida'!AP268=0,"",Índice!$G$51*'Datos Vida'!AP268)</f>
        <v/>
      </c>
      <c r="AQ30" s="46">
        <f>IF('Datos Vida'!AQ268=0,"",Índice!$G$51*'Datos Vida'!AQ268)</f>
        <v>3479189.37600321</v>
      </c>
      <c r="AS30" s="46">
        <f>Índice!$F$51*'Datos Vida'!AS268</f>
        <v>3978681.6196883586</v>
      </c>
      <c r="AT30" s="74">
        <f t="shared" si="0"/>
        <v>-0.12554214974463651</v>
      </c>
      <c r="AV30" s="75">
        <f t="shared" si="2"/>
        <v>4.3953829448659672E-2</v>
      </c>
      <c r="AW30" s="75">
        <f t="shared" si="1"/>
        <v>5.4095848772999028E-2</v>
      </c>
    </row>
    <row r="31" spans="2:49">
      <c r="B31" s="30" t="s">
        <v>428</v>
      </c>
      <c r="C31" s="46" t="str">
        <f>IF('Datos Vida'!C269=0,"",Índice!$G$51*'Datos Vida'!C269)</f>
        <v/>
      </c>
      <c r="D31" s="46" t="str">
        <f>IF('Datos Vida'!D269=0,"",Índice!$G$51*'Datos Vida'!D269)</f>
        <v/>
      </c>
      <c r="E31" s="46" t="str">
        <f>IF('Datos Vida'!E269=0,"",Índice!$G$51*'Datos Vida'!E269)</f>
        <v/>
      </c>
      <c r="F31" s="46" t="str">
        <f>IF('Datos Vida'!F269=0,"",Índice!$G$51*'Datos Vida'!F269)</f>
        <v/>
      </c>
      <c r="G31" s="46" t="str">
        <f>IF('Datos Vida'!G269=0,"",Índice!$G$51*'Datos Vida'!G269)</f>
        <v/>
      </c>
      <c r="H31" s="46" t="str">
        <f>IF('Datos Vida'!H269=0,"",Índice!$G$51*'Datos Vida'!H269)</f>
        <v/>
      </c>
      <c r="I31" s="46" t="str">
        <f>IF('Datos Vida'!I269=0,"",Índice!$G$51*'Datos Vida'!I269)</f>
        <v/>
      </c>
      <c r="J31" s="46" t="str">
        <f>IF('Datos Vida'!J269=0,"",Índice!$G$51*'Datos Vida'!J269)</f>
        <v/>
      </c>
      <c r="K31" s="46" t="str">
        <f>IF('Datos Vida'!K269=0,"",Índice!$G$51*'Datos Vida'!K269)</f>
        <v/>
      </c>
      <c r="L31" s="46" t="str">
        <f>IF('Datos Vida'!L269=0,"",Índice!$G$51*'Datos Vida'!L269)</f>
        <v/>
      </c>
      <c r="M31" s="46" t="str">
        <f>IF('Datos Vida'!M269=0,"",Índice!$G$51*'Datos Vida'!M269)</f>
        <v/>
      </c>
      <c r="N31" s="46" t="str">
        <f>IF('Datos Vida'!N269=0,"",Índice!$G$51*'Datos Vida'!N269)</f>
        <v/>
      </c>
      <c r="O31" s="46" t="str">
        <f>IF('Datos Vida'!O269=0,"",Índice!$G$51*'Datos Vida'!O269)</f>
        <v/>
      </c>
      <c r="P31" s="46" t="str">
        <f>IF('Datos Vida'!P269=0,"",Índice!$G$51*'Datos Vida'!P269)</f>
        <v/>
      </c>
      <c r="Q31" s="46" t="str">
        <f>IF('Datos Vida'!Q269=0,"",Índice!$G$51*'Datos Vida'!Q269)</f>
        <v/>
      </c>
      <c r="R31" s="46" t="str">
        <f>IF('Datos Vida'!R269=0,"",Índice!$G$51*'Datos Vida'!R269)</f>
        <v/>
      </c>
      <c r="S31" s="46" t="str">
        <f>IF('Datos Vida'!S269=0,"",Índice!$G$51*'Datos Vida'!S269)</f>
        <v/>
      </c>
      <c r="T31" s="46" t="str">
        <f>IF('Datos Vida'!T269=0,"",Índice!$G$51*'Datos Vida'!T269)</f>
        <v/>
      </c>
      <c r="U31" s="46" t="str">
        <f>IF('Datos Vida'!U269=0,"",Índice!$G$51*'Datos Vida'!U269)</f>
        <v/>
      </c>
      <c r="V31" s="46" t="str">
        <f>IF('Datos Vida'!V269=0,"",Índice!$G$51*'Datos Vida'!V269)</f>
        <v/>
      </c>
      <c r="W31" s="46" t="str">
        <f>IF('Datos Vida'!W269=0,"",Índice!$G$51*'Datos Vida'!W269)</f>
        <v/>
      </c>
      <c r="X31" s="46" t="str">
        <f>IF('Datos Vida'!X269=0,"",Índice!$G$51*'Datos Vida'!X269)</f>
        <v/>
      </c>
      <c r="Y31" s="46">
        <f>IF('Datos Vida'!Y269=0,"",Índice!$G$51*'Datos Vida'!Y269)</f>
        <v>18253.521400640639</v>
      </c>
      <c r="Z31" s="46" t="str">
        <f>IF('Datos Vida'!Z269=0,"",Índice!$G$51*'Datos Vida'!Z269)</f>
        <v/>
      </c>
      <c r="AA31" s="46" t="str">
        <f>IF('Datos Vida'!AA269=0,"",Índice!$G$51*'Datos Vida'!AA269)</f>
        <v/>
      </c>
      <c r="AB31" s="46" t="str">
        <f>IF('Datos Vida'!AB269=0,"",Índice!$G$51*'Datos Vida'!AB269)</f>
        <v/>
      </c>
      <c r="AC31" s="46" t="str">
        <f>IF('Datos Vida'!AC269=0,"",Índice!$G$51*'Datos Vida'!AC269)</f>
        <v/>
      </c>
      <c r="AD31" s="46" t="str">
        <f>IF('Datos Vida'!AD269=0,"",Índice!$G$51*'Datos Vida'!AD269)</f>
        <v/>
      </c>
      <c r="AE31" s="46" t="str">
        <f>IF('Datos Vida'!AE269=0,"",Índice!$G$51*'Datos Vida'!AE269)</f>
        <v/>
      </c>
      <c r="AF31" s="46" t="str">
        <f>IF('Datos Vida'!AF269=0,"",Índice!$G$51*'Datos Vida'!AF269)</f>
        <v/>
      </c>
      <c r="AG31" s="46" t="str">
        <f>IF('Datos Vida'!AG269=0,"",Índice!$G$51*'Datos Vida'!AG269)</f>
        <v/>
      </c>
      <c r="AH31" s="46" t="str">
        <f>IF('Datos Vida'!AH269=0,"",Índice!$G$51*'Datos Vida'!AH269)</f>
        <v/>
      </c>
      <c r="AI31" s="46" t="str">
        <f>IF('Datos Vida'!AI269=0,"",Índice!$G$51*'Datos Vida'!AI269)</f>
        <v/>
      </c>
      <c r="AJ31" s="46" t="str">
        <f>IF('Datos Vida'!AJ269=0,"",Índice!$G$51*'Datos Vida'!AJ269)</f>
        <v/>
      </c>
      <c r="AK31" s="46" t="str">
        <f>IF('Datos Vida'!AK269=0,"",Índice!$G$51*'Datos Vida'!AK269)</f>
        <v/>
      </c>
      <c r="AL31" s="46" t="str">
        <f>IF('Datos Vida'!AL269=0,"",Índice!$G$51*'Datos Vida'!AL269)</f>
        <v/>
      </c>
      <c r="AM31" s="46" t="str">
        <f>IF('Datos Vida'!AM269=0,"",Índice!$G$51*'Datos Vida'!AM269)</f>
        <v/>
      </c>
      <c r="AN31" s="46" t="str">
        <f>IF('Datos Vida'!AN269=0,"",Índice!$G$51*'Datos Vida'!AN269)</f>
        <v/>
      </c>
      <c r="AO31" s="46" t="str">
        <f>IF('Datos Vida'!AO269=0,"",Índice!$G$51*'Datos Vida'!AO269)</f>
        <v/>
      </c>
      <c r="AP31" s="46" t="str">
        <f>IF('Datos Vida'!AP269=0,"",Índice!$G$51*'Datos Vida'!AP269)</f>
        <v/>
      </c>
      <c r="AQ31" s="46">
        <f>IF('Datos Vida'!AQ269=0,"",Índice!$G$51*'Datos Vida'!AQ269)</f>
        <v>18253.521400640639</v>
      </c>
      <c r="AS31" s="46">
        <f>Índice!$F$51*'Datos Vida'!AS269</f>
        <v>63747.099688486334</v>
      </c>
      <c r="AT31" s="74">
        <f t="shared" si="0"/>
        <v>-0.71365722535079512</v>
      </c>
      <c r="AV31" s="75">
        <f t="shared" si="2"/>
        <v>2.3060318935639272E-4</v>
      </c>
      <c r="AW31" s="75">
        <f t="shared" si="1"/>
        <v>8.6673270045059796E-4</v>
      </c>
    </row>
    <row r="32" spans="2:49">
      <c r="B32" s="30" t="s">
        <v>429</v>
      </c>
      <c r="C32" s="46" t="str">
        <f>IF('Datos Vida'!C270=0,"",Índice!$G$51*'Datos Vida'!C270)</f>
        <v/>
      </c>
      <c r="D32" s="46" t="str">
        <f>IF('Datos Vida'!D270=0,"",Índice!$G$51*'Datos Vida'!D270)</f>
        <v/>
      </c>
      <c r="E32" s="46" t="str">
        <f>IF('Datos Vida'!E270=0,"",Índice!$G$51*'Datos Vida'!E270)</f>
        <v/>
      </c>
      <c r="F32" s="46" t="str">
        <f>IF('Datos Vida'!F270=0,"",Índice!$G$51*'Datos Vida'!F270)</f>
        <v/>
      </c>
      <c r="G32" s="46" t="str">
        <f>IF('Datos Vida'!G270=0,"",Índice!$G$51*'Datos Vida'!G270)</f>
        <v/>
      </c>
      <c r="H32" s="46" t="str">
        <f>IF('Datos Vida'!H270=0,"",Índice!$G$51*'Datos Vida'!H270)</f>
        <v/>
      </c>
      <c r="I32" s="46" t="str">
        <f>IF('Datos Vida'!I270=0,"",Índice!$G$51*'Datos Vida'!I270)</f>
        <v/>
      </c>
      <c r="J32" s="46" t="str">
        <f>IF('Datos Vida'!J270=0,"",Índice!$G$51*'Datos Vida'!J270)</f>
        <v/>
      </c>
      <c r="K32" s="46" t="str">
        <f>IF('Datos Vida'!K270=0,"",Índice!$G$51*'Datos Vida'!K270)</f>
        <v/>
      </c>
      <c r="L32" s="46" t="str">
        <f>IF('Datos Vida'!L270=0,"",Índice!$G$51*'Datos Vida'!L270)</f>
        <v/>
      </c>
      <c r="M32" s="46" t="str">
        <f>IF('Datos Vida'!M270=0,"",Índice!$G$51*'Datos Vida'!M270)</f>
        <v/>
      </c>
      <c r="N32" s="46" t="str">
        <f>IF('Datos Vida'!N270=0,"",Índice!$G$51*'Datos Vida'!N270)</f>
        <v/>
      </c>
      <c r="O32" s="46" t="str">
        <f>IF('Datos Vida'!O270=0,"",Índice!$G$51*'Datos Vida'!O270)</f>
        <v/>
      </c>
      <c r="P32" s="46" t="str">
        <f>IF('Datos Vida'!P270=0,"",Índice!$G$51*'Datos Vida'!P270)</f>
        <v/>
      </c>
      <c r="Q32" s="46" t="str">
        <f>IF('Datos Vida'!Q270=0,"",Índice!$G$51*'Datos Vida'!Q270)</f>
        <v/>
      </c>
      <c r="R32" s="46" t="str">
        <f>IF('Datos Vida'!R270=0,"",Índice!$G$51*'Datos Vida'!R270)</f>
        <v/>
      </c>
      <c r="S32" s="46" t="str">
        <f>IF('Datos Vida'!S270=0,"",Índice!$G$51*'Datos Vida'!S270)</f>
        <v/>
      </c>
      <c r="T32" s="46" t="str">
        <f>IF('Datos Vida'!T270=0,"",Índice!$G$51*'Datos Vida'!T270)</f>
        <v/>
      </c>
      <c r="U32" s="46" t="str">
        <f>IF('Datos Vida'!U270=0,"",Índice!$G$51*'Datos Vida'!U270)</f>
        <v/>
      </c>
      <c r="V32" s="46" t="str">
        <f>IF('Datos Vida'!V270=0,"",Índice!$G$51*'Datos Vida'!V270)</f>
        <v/>
      </c>
      <c r="W32" s="46" t="str">
        <f>IF('Datos Vida'!W270=0,"",Índice!$G$51*'Datos Vida'!W270)</f>
        <v/>
      </c>
      <c r="X32" s="46" t="str">
        <f>IF('Datos Vida'!X270=0,"",Índice!$G$51*'Datos Vida'!X270)</f>
        <v/>
      </c>
      <c r="Y32" s="46">
        <f>IF('Datos Vida'!Y270=0,"",Índice!$G$51*'Datos Vida'!Y270)</f>
        <v>458.869262697902</v>
      </c>
      <c r="Z32" s="46" t="str">
        <f>IF('Datos Vida'!Z270=0,"",Índice!$G$51*'Datos Vida'!Z270)</f>
        <v/>
      </c>
      <c r="AA32" s="46">
        <f>IF('Datos Vida'!AA270=0,"",Índice!$G$51*'Datos Vida'!AA270)</f>
        <v>494.31307938707829</v>
      </c>
      <c r="AB32" s="46" t="str">
        <f>IF('Datos Vida'!AB270=0,"",Índice!$G$51*'Datos Vida'!AB270)</f>
        <v/>
      </c>
      <c r="AC32" s="46" t="str">
        <f>IF('Datos Vida'!AC270=0,"",Índice!$G$51*'Datos Vida'!AC270)</f>
        <v/>
      </c>
      <c r="AD32" s="46" t="str">
        <f>IF('Datos Vida'!AD270=0,"",Índice!$G$51*'Datos Vida'!AD270)</f>
        <v/>
      </c>
      <c r="AE32" s="46" t="str">
        <f>IF('Datos Vida'!AE270=0,"",Índice!$G$51*'Datos Vida'!AE270)</f>
        <v/>
      </c>
      <c r="AF32" s="46" t="str">
        <f>IF('Datos Vida'!AF270=0,"",Índice!$G$51*'Datos Vida'!AF270)</f>
        <v/>
      </c>
      <c r="AG32" s="46" t="str">
        <f>IF('Datos Vida'!AG270=0,"",Índice!$G$51*'Datos Vida'!AG270)</f>
        <v/>
      </c>
      <c r="AH32" s="46" t="str">
        <f>IF('Datos Vida'!AH270=0,"",Índice!$G$51*'Datos Vida'!AH270)</f>
        <v/>
      </c>
      <c r="AI32" s="46" t="str">
        <f>IF('Datos Vida'!AI270=0,"",Índice!$G$51*'Datos Vida'!AI270)</f>
        <v/>
      </c>
      <c r="AJ32" s="46" t="str">
        <f>IF('Datos Vida'!AJ270=0,"",Índice!$G$51*'Datos Vida'!AJ270)</f>
        <v/>
      </c>
      <c r="AK32" s="46" t="str">
        <f>IF('Datos Vida'!AK270=0,"",Índice!$G$51*'Datos Vida'!AK270)</f>
        <v/>
      </c>
      <c r="AL32" s="46" t="str">
        <f>IF('Datos Vida'!AL270=0,"",Índice!$G$51*'Datos Vida'!AL270)</f>
        <v/>
      </c>
      <c r="AM32" s="46" t="str">
        <f>IF('Datos Vida'!AM270=0,"",Índice!$G$51*'Datos Vida'!AM270)</f>
        <v/>
      </c>
      <c r="AN32" s="46" t="str">
        <f>IF('Datos Vida'!AN270=0,"",Índice!$G$51*'Datos Vida'!AN270)</f>
        <v/>
      </c>
      <c r="AO32" s="46" t="str">
        <f>IF('Datos Vida'!AO270=0,"",Índice!$G$51*'Datos Vida'!AO270)</f>
        <v/>
      </c>
      <c r="AP32" s="46" t="str">
        <f>IF('Datos Vida'!AP270=0,"",Índice!$G$51*'Datos Vida'!AP270)</f>
        <v/>
      </c>
      <c r="AQ32" s="46">
        <f>IF('Datos Vida'!AQ270=0,"",Índice!$G$51*'Datos Vida'!AQ270)</f>
        <v>953.18234208498029</v>
      </c>
      <c r="AS32" s="46">
        <f>Índice!$F$51*'Datos Vida'!AS270</f>
        <v>4176.9510947748031</v>
      </c>
      <c r="AT32" s="74">
        <f t="shared" si="0"/>
        <v>-0.77179949670050652</v>
      </c>
      <c r="AV32" s="75">
        <f t="shared" si="2"/>
        <v>1.2041889523589575E-5</v>
      </c>
      <c r="AW32" s="75">
        <f t="shared" si="1"/>
        <v>5.6791604946979675E-5</v>
      </c>
    </row>
    <row r="33" spans="2:49">
      <c r="B33" s="30" t="s">
        <v>430</v>
      </c>
      <c r="C33" s="46" t="str">
        <f>IF('Datos Vida'!C271=0,"",Índice!$G$51*'Datos Vida'!C271)</f>
        <v/>
      </c>
      <c r="D33" s="46" t="str">
        <f>IF('Datos Vida'!D271=0,"",Índice!$G$51*'Datos Vida'!D271)</f>
        <v/>
      </c>
      <c r="E33" s="46" t="str">
        <f>IF('Datos Vida'!E271=0,"",Índice!$G$51*'Datos Vida'!E271)</f>
        <v/>
      </c>
      <c r="F33" s="46" t="str">
        <f>IF('Datos Vida'!F271=0,"",Índice!$G$51*'Datos Vida'!F271)</f>
        <v/>
      </c>
      <c r="G33" s="46" t="str">
        <f>IF('Datos Vida'!G271=0,"",Índice!$G$51*'Datos Vida'!G271)</f>
        <v/>
      </c>
      <c r="H33" s="46" t="str">
        <f>IF('Datos Vida'!H271=0,"",Índice!$G$51*'Datos Vida'!H271)</f>
        <v/>
      </c>
      <c r="I33" s="46" t="str">
        <f>IF('Datos Vida'!I271=0,"",Índice!$G$51*'Datos Vida'!I271)</f>
        <v/>
      </c>
      <c r="J33" s="46" t="str">
        <f>IF('Datos Vida'!J271=0,"",Índice!$G$51*'Datos Vida'!J271)</f>
        <v/>
      </c>
      <c r="K33" s="46" t="str">
        <f>IF('Datos Vida'!K271=0,"",Índice!$G$51*'Datos Vida'!K271)</f>
        <v/>
      </c>
      <c r="L33" s="46" t="str">
        <f>IF('Datos Vida'!L271=0,"",Índice!$G$51*'Datos Vida'!L271)</f>
        <v/>
      </c>
      <c r="M33" s="46" t="str">
        <f>IF('Datos Vida'!M271=0,"",Índice!$G$51*'Datos Vida'!M271)</f>
        <v/>
      </c>
      <c r="N33" s="46" t="str">
        <f>IF('Datos Vida'!N271=0,"",Índice!$G$51*'Datos Vida'!N271)</f>
        <v/>
      </c>
      <c r="O33" s="46" t="str">
        <f>IF('Datos Vida'!O271=0,"",Índice!$G$51*'Datos Vida'!O271)</f>
        <v/>
      </c>
      <c r="P33" s="46" t="str">
        <f>IF('Datos Vida'!P271=0,"",Índice!$G$51*'Datos Vida'!P271)</f>
        <v/>
      </c>
      <c r="Q33" s="46" t="str">
        <f>IF('Datos Vida'!Q271=0,"",Índice!$G$51*'Datos Vida'!Q271)</f>
        <v/>
      </c>
      <c r="R33" s="46" t="str">
        <f>IF('Datos Vida'!R271=0,"",Índice!$G$51*'Datos Vida'!R271)</f>
        <v/>
      </c>
      <c r="S33" s="46" t="str">
        <f>IF('Datos Vida'!S271=0,"",Índice!$G$51*'Datos Vida'!S271)</f>
        <v/>
      </c>
      <c r="T33" s="46" t="str">
        <f>IF('Datos Vida'!T271=0,"",Índice!$G$51*'Datos Vida'!T271)</f>
        <v/>
      </c>
      <c r="U33" s="46" t="str">
        <f>IF('Datos Vida'!U271=0,"",Índice!$G$51*'Datos Vida'!U271)</f>
        <v/>
      </c>
      <c r="V33" s="46" t="str">
        <f>IF('Datos Vida'!V271=0,"",Índice!$G$51*'Datos Vida'!V271)</f>
        <v/>
      </c>
      <c r="W33" s="46" t="str">
        <f>IF('Datos Vida'!W271=0,"",Índice!$G$51*'Datos Vida'!W271)</f>
        <v/>
      </c>
      <c r="X33" s="46" t="str">
        <f>IF('Datos Vida'!X271=0,"",Índice!$G$51*'Datos Vida'!X271)</f>
        <v/>
      </c>
      <c r="Y33" s="46" t="str">
        <f>IF('Datos Vida'!Y271=0,"",Índice!$G$51*'Datos Vida'!Y271)</f>
        <v/>
      </c>
      <c r="Z33" s="46" t="str">
        <f>IF('Datos Vida'!Z271=0,"",Índice!$G$51*'Datos Vida'!Z271)</f>
        <v/>
      </c>
      <c r="AA33" s="46" t="str">
        <f>IF('Datos Vida'!AA271=0,"",Índice!$G$51*'Datos Vida'!AA271)</f>
        <v/>
      </c>
      <c r="AB33" s="46" t="str">
        <f>IF('Datos Vida'!AB271=0,"",Índice!$G$51*'Datos Vida'!AB271)</f>
        <v/>
      </c>
      <c r="AC33" s="46" t="str">
        <f>IF('Datos Vida'!AC271=0,"",Índice!$G$51*'Datos Vida'!AC271)</f>
        <v/>
      </c>
      <c r="AD33" s="46" t="str">
        <f>IF('Datos Vida'!AD271=0,"",Índice!$G$51*'Datos Vida'!AD271)</f>
        <v/>
      </c>
      <c r="AE33" s="46" t="str">
        <f>IF('Datos Vida'!AE271=0,"",Índice!$G$51*'Datos Vida'!AE271)</f>
        <v/>
      </c>
      <c r="AF33" s="46" t="str">
        <f>IF('Datos Vida'!AF271=0,"",Índice!$G$51*'Datos Vida'!AF271)</f>
        <v/>
      </c>
      <c r="AG33" s="46" t="str">
        <f>IF('Datos Vida'!AG271=0,"",Índice!$G$51*'Datos Vida'!AG271)</f>
        <v/>
      </c>
      <c r="AH33" s="46" t="str">
        <f>IF('Datos Vida'!AH271=0,"",Índice!$G$51*'Datos Vida'!AH271)</f>
        <v/>
      </c>
      <c r="AI33" s="46" t="str">
        <f>IF('Datos Vida'!AI271=0,"",Índice!$G$51*'Datos Vida'!AI271)</f>
        <v/>
      </c>
      <c r="AJ33" s="46" t="str">
        <f>IF('Datos Vida'!AJ271=0,"",Índice!$G$51*'Datos Vida'!AJ271)</f>
        <v/>
      </c>
      <c r="AK33" s="46" t="str">
        <f>IF('Datos Vida'!AK271=0,"",Índice!$G$51*'Datos Vida'!AK271)</f>
        <v/>
      </c>
      <c r="AL33" s="46" t="str">
        <f>IF('Datos Vida'!AL271=0,"",Índice!$G$51*'Datos Vida'!AL271)</f>
        <v/>
      </c>
      <c r="AM33" s="46" t="str">
        <f>IF('Datos Vida'!AM271=0,"",Índice!$G$51*'Datos Vida'!AM271)</f>
        <v/>
      </c>
      <c r="AN33" s="46" t="str">
        <f>IF('Datos Vida'!AN271=0,"",Índice!$G$51*'Datos Vida'!AN271)</f>
        <v/>
      </c>
      <c r="AO33" s="46" t="str">
        <f>IF('Datos Vida'!AO271=0,"",Índice!$G$51*'Datos Vida'!AO271)</f>
        <v/>
      </c>
      <c r="AP33" s="46" t="str">
        <f>IF('Datos Vida'!AP271=0,"",Índice!$G$51*'Datos Vida'!AP271)</f>
        <v/>
      </c>
      <c r="AQ33" s="46" t="str">
        <f>IF('Datos Vida'!AQ271=0,"",Índice!$G$51*'Datos Vida'!AQ271)</f>
        <v/>
      </c>
      <c r="AS33" s="46">
        <f>Índice!$F$51*'Datos Vida'!AS271</f>
        <v>2127.3291003289646</v>
      </c>
      <c r="AT33" s="74" t="str">
        <f t="shared" si="0"/>
        <v/>
      </c>
      <c r="AV33" s="75" t="str">
        <f t="shared" si="2"/>
        <v/>
      </c>
      <c r="AW33" s="75">
        <f t="shared" si="1"/>
        <v>2.8924071916769678E-5</v>
      </c>
    </row>
    <row r="34" spans="2:49">
      <c r="B34" s="30" t="s">
        <v>431</v>
      </c>
      <c r="C34" s="46" t="str">
        <f>IF('Datos Vida'!C272=0,"",Índice!$G$51*'Datos Vida'!C272)</f>
        <v/>
      </c>
      <c r="D34" s="46" t="str">
        <f>IF('Datos Vida'!D272=0,"",Índice!$G$51*'Datos Vida'!D272)</f>
        <v/>
      </c>
      <c r="E34" s="46" t="str">
        <f>IF('Datos Vida'!E272=0,"",Índice!$G$51*'Datos Vida'!E272)</f>
        <v/>
      </c>
      <c r="F34" s="46" t="str">
        <f>IF('Datos Vida'!F272=0,"",Índice!$G$51*'Datos Vida'!F272)</f>
        <v/>
      </c>
      <c r="G34" s="46" t="str">
        <f>IF('Datos Vida'!G272=0,"",Índice!$G$51*'Datos Vida'!G272)</f>
        <v/>
      </c>
      <c r="H34" s="46" t="str">
        <f>IF('Datos Vida'!H272=0,"",Índice!$G$51*'Datos Vida'!H272)</f>
        <v/>
      </c>
      <c r="I34" s="46" t="str">
        <f>IF('Datos Vida'!I272=0,"",Índice!$G$51*'Datos Vida'!I272)</f>
        <v/>
      </c>
      <c r="J34" s="46" t="str">
        <f>IF('Datos Vida'!J272=0,"",Índice!$G$51*'Datos Vida'!J272)</f>
        <v/>
      </c>
      <c r="K34" s="46" t="str">
        <f>IF('Datos Vida'!K272=0,"",Índice!$G$51*'Datos Vida'!K272)</f>
        <v/>
      </c>
      <c r="L34" s="46" t="str">
        <f>IF('Datos Vida'!L272=0,"",Índice!$G$51*'Datos Vida'!L272)</f>
        <v/>
      </c>
      <c r="M34" s="46" t="str">
        <f>IF('Datos Vida'!M272=0,"",Índice!$G$51*'Datos Vida'!M272)</f>
        <v/>
      </c>
      <c r="N34" s="46" t="str">
        <f>IF('Datos Vida'!N272=0,"",Índice!$G$51*'Datos Vida'!N272)</f>
        <v/>
      </c>
      <c r="O34" s="46" t="str">
        <f>IF('Datos Vida'!O272=0,"",Índice!$G$51*'Datos Vida'!O272)</f>
        <v/>
      </c>
      <c r="P34" s="46" t="str">
        <f>IF('Datos Vida'!P272=0,"",Índice!$G$51*'Datos Vida'!P272)</f>
        <v/>
      </c>
      <c r="Q34" s="46" t="str">
        <f>IF('Datos Vida'!Q272=0,"",Índice!$G$51*'Datos Vida'!Q272)</f>
        <v/>
      </c>
      <c r="R34" s="46" t="str">
        <f>IF('Datos Vida'!R272=0,"",Índice!$G$51*'Datos Vida'!R272)</f>
        <v/>
      </c>
      <c r="S34" s="46" t="str">
        <f>IF('Datos Vida'!S272=0,"",Índice!$G$51*'Datos Vida'!S272)</f>
        <v/>
      </c>
      <c r="T34" s="46" t="str">
        <f>IF('Datos Vida'!T272=0,"",Índice!$G$51*'Datos Vida'!T272)</f>
        <v/>
      </c>
      <c r="U34" s="46" t="str">
        <f>IF('Datos Vida'!U272=0,"",Índice!$G$51*'Datos Vida'!U272)</f>
        <v/>
      </c>
      <c r="V34" s="46" t="str">
        <f>IF('Datos Vida'!V272=0,"",Índice!$G$51*'Datos Vida'!V272)</f>
        <v/>
      </c>
      <c r="W34" s="46" t="str">
        <f>IF('Datos Vida'!W272=0,"",Índice!$G$51*'Datos Vida'!W272)</f>
        <v/>
      </c>
      <c r="X34" s="46" t="str">
        <f>IF('Datos Vida'!X272=0,"",Índice!$G$51*'Datos Vida'!X272)</f>
        <v/>
      </c>
      <c r="Y34" s="46" t="str">
        <f>IF('Datos Vida'!Y272=0,"",Índice!$G$51*'Datos Vida'!Y272)</f>
        <v/>
      </c>
      <c r="Z34" s="46" t="str">
        <f>IF('Datos Vida'!Z272=0,"",Índice!$G$51*'Datos Vida'!Z272)</f>
        <v/>
      </c>
      <c r="AA34" s="46" t="str">
        <f>IF('Datos Vida'!AA272=0,"",Índice!$G$51*'Datos Vida'!AA272)</f>
        <v/>
      </c>
      <c r="AB34" s="46" t="str">
        <f>IF('Datos Vida'!AB272=0,"",Índice!$G$51*'Datos Vida'!AB272)</f>
        <v/>
      </c>
      <c r="AC34" s="46" t="str">
        <f>IF('Datos Vida'!AC272=0,"",Índice!$G$51*'Datos Vida'!AC272)</f>
        <v/>
      </c>
      <c r="AD34" s="46" t="str">
        <f>IF('Datos Vida'!AD272=0,"",Índice!$G$51*'Datos Vida'!AD272)</f>
        <v/>
      </c>
      <c r="AE34" s="46" t="str">
        <f>IF('Datos Vida'!AE272=0,"",Índice!$G$51*'Datos Vida'!AE272)</f>
        <v/>
      </c>
      <c r="AF34" s="46" t="str">
        <f>IF('Datos Vida'!AF272=0,"",Índice!$G$51*'Datos Vida'!AF272)</f>
        <v/>
      </c>
      <c r="AG34" s="46" t="str">
        <f>IF('Datos Vida'!AG272=0,"",Índice!$G$51*'Datos Vida'!AG272)</f>
        <v/>
      </c>
      <c r="AH34" s="46" t="str">
        <f>IF('Datos Vida'!AH272=0,"",Índice!$G$51*'Datos Vida'!AH272)</f>
        <v/>
      </c>
      <c r="AI34" s="46" t="str">
        <f>IF('Datos Vida'!AI272=0,"",Índice!$G$51*'Datos Vida'!AI272)</f>
        <v/>
      </c>
      <c r="AJ34" s="46" t="str">
        <f>IF('Datos Vida'!AJ272=0,"",Índice!$G$51*'Datos Vida'!AJ272)</f>
        <v/>
      </c>
      <c r="AK34" s="46" t="str">
        <f>IF('Datos Vida'!AK272=0,"",Índice!$G$51*'Datos Vida'!AK272)</f>
        <v/>
      </c>
      <c r="AL34" s="46" t="str">
        <f>IF('Datos Vida'!AL272=0,"",Índice!$G$51*'Datos Vida'!AL272)</f>
        <v/>
      </c>
      <c r="AM34" s="46" t="str">
        <f>IF('Datos Vida'!AM272=0,"",Índice!$G$51*'Datos Vida'!AM272)</f>
        <v/>
      </c>
      <c r="AN34" s="46" t="str">
        <f>IF('Datos Vida'!AN272=0,"",Índice!$G$51*'Datos Vida'!AN272)</f>
        <v/>
      </c>
      <c r="AO34" s="46" t="str">
        <f>IF('Datos Vida'!AO272=0,"",Índice!$G$51*'Datos Vida'!AO272)</f>
        <v/>
      </c>
      <c r="AP34" s="46" t="str">
        <f>IF('Datos Vida'!AP272=0,"",Índice!$G$51*'Datos Vida'!AP272)</f>
        <v/>
      </c>
      <c r="AQ34" s="46" t="str">
        <f>IF('Datos Vida'!AQ272=0,"",Índice!$G$51*'Datos Vida'!AQ272)</f>
        <v/>
      </c>
      <c r="AS34" s="46">
        <f>Índice!$F$51*'Datos Vida'!AS272</f>
        <v>0</v>
      </c>
      <c r="AT34" s="74" t="str">
        <f t="shared" si="0"/>
        <v/>
      </c>
      <c r="AV34" s="75" t="str">
        <f t="shared" si="2"/>
        <v/>
      </c>
      <c r="AW34" s="75">
        <f t="shared" si="1"/>
        <v>0</v>
      </c>
    </row>
    <row r="35" spans="2:49">
      <c r="B35" s="30" t="s">
        <v>432</v>
      </c>
      <c r="C35" s="46" t="str">
        <f>IF('Datos Vida'!C273=0,"",Índice!$G$51*'Datos Vida'!C273)</f>
        <v/>
      </c>
      <c r="D35" s="46" t="str">
        <f>IF('Datos Vida'!D273=0,"",Índice!$G$51*'Datos Vida'!D273)</f>
        <v/>
      </c>
      <c r="E35" s="46" t="str">
        <f>IF('Datos Vida'!E273=0,"",Índice!$G$51*'Datos Vida'!E273)</f>
        <v/>
      </c>
      <c r="F35" s="46" t="str">
        <f>IF('Datos Vida'!F273=0,"",Índice!$G$51*'Datos Vida'!F273)</f>
        <v/>
      </c>
      <c r="G35" s="46">
        <f>IF('Datos Vida'!G273=0,"",Índice!$G$51*'Datos Vida'!G273)</f>
        <v>11444.507887796013</v>
      </c>
      <c r="H35" s="46" t="str">
        <f>IF('Datos Vida'!H273=0,"",Índice!$G$51*'Datos Vida'!H273)</f>
        <v/>
      </c>
      <c r="I35" s="46" t="str">
        <f>IF('Datos Vida'!I273=0,"",Índice!$G$51*'Datos Vida'!I273)</f>
        <v/>
      </c>
      <c r="J35" s="46" t="str">
        <f>IF('Datos Vida'!J273=0,"",Índice!$G$51*'Datos Vida'!J273)</f>
        <v/>
      </c>
      <c r="K35" s="46" t="str">
        <f>IF('Datos Vida'!K273=0,"",Índice!$G$51*'Datos Vida'!K273)</f>
        <v/>
      </c>
      <c r="L35" s="46" t="str">
        <f>IF('Datos Vida'!L273=0,"",Índice!$G$51*'Datos Vida'!L273)</f>
        <v/>
      </c>
      <c r="M35" s="46" t="str">
        <f>IF('Datos Vida'!M273=0,"",Índice!$G$51*'Datos Vida'!M273)</f>
        <v/>
      </c>
      <c r="N35" s="46" t="str">
        <f>IF('Datos Vida'!N273=0,"",Índice!$G$51*'Datos Vida'!N273)</f>
        <v/>
      </c>
      <c r="O35" s="46" t="str">
        <f>IF('Datos Vida'!O273=0,"",Índice!$G$51*'Datos Vida'!O273)</f>
        <v/>
      </c>
      <c r="P35" s="46" t="str">
        <f>IF('Datos Vida'!P273=0,"",Índice!$G$51*'Datos Vida'!P273)</f>
        <v/>
      </c>
      <c r="Q35" s="46">
        <f>IF('Datos Vida'!Q273=0,"",Índice!$G$51*'Datos Vida'!Q273)</f>
        <v>70975.359034372537</v>
      </c>
      <c r="R35" s="46" t="str">
        <f>IF('Datos Vida'!R273=0,"",Índice!$G$51*'Datos Vida'!R273)</f>
        <v/>
      </c>
      <c r="S35" s="46" t="str">
        <f>IF('Datos Vida'!S273=0,"",Índice!$G$51*'Datos Vida'!S273)</f>
        <v/>
      </c>
      <c r="T35" s="46" t="str">
        <f>IF('Datos Vida'!T273=0,"",Índice!$G$51*'Datos Vida'!T273)</f>
        <v/>
      </c>
      <c r="U35" s="46" t="str">
        <f>IF('Datos Vida'!U273=0,"",Índice!$G$51*'Datos Vida'!U273)</f>
        <v/>
      </c>
      <c r="V35" s="46" t="str">
        <f>IF('Datos Vida'!V273=0,"",Índice!$G$51*'Datos Vida'!V273)</f>
        <v/>
      </c>
      <c r="W35" s="46" t="str">
        <f>IF('Datos Vida'!W273=0,"",Índice!$G$51*'Datos Vida'!W273)</f>
        <v/>
      </c>
      <c r="X35" s="46" t="str">
        <f>IF('Datos Vida'!X273=0,"",Índice!$G$51*'Datos Vida'!X273)</f>
        <v/>
      </c>
      <c r="Y35" s="46">
        <f>IF('Datos Vida'!Y273=0,"",Índice!$G$51*'Datos Vida'!Y273)</f>
        <v>4816.9561097715332</v>
      </c>
      <c r="Z35" s="46" t="str">
        <f>IF('Datos Vida'!Z273=0,"",Índice!$G$51*'Datos Vida'!Z273)</f>
        <v/>
      </c>
      <c r="AA35" s="46" t="str">
        <f>IF('Datos Vida'!AA273=0,"",Índice!$G$51*'Datos Vida'!AA273)</f>
        <v/>
      </c>
      <c r="AB35" s="46" t="str">
        <f>IF('Datos Vida'!AB273=0,"",Índice!$G$51*'Datos Vida'!AB273)</f>
        <v/>
      </c>
      <c r="AC35" s="46" t="str">
        <f>IF('Datos Vida'!AC273=0,"",Índice!$G$51*'Datos Vida'!AC273)</f>
        <v/>
      </c>
      <c r="AD35" s="46" t="str">
        <f>IF('Datos Vida'!AD273=0,"",Índice!$G$51*'Datos Vida'!AD273)</f>
        <v/>
      </c>
      <c r="AE35" s="46" t="str">
        <f>IF('Datos Vida'!AE273=0,"",Índice!$G$51*'Datos Vida'!AE273)</f>
        <v/>
      </c>
      <c r="AF35" s="46" t="str">
        <f>IF('Datos Vida'!AF273=0,"",Índice!$G$51*'Datos Vida'!AF273)</f>
        <v/>
      </c>
      <c r="AG35" s="46">
        <f>IF('Datos Vida'!AG273=0,"",Índice!$G$51*'Datos Vida'!AG273)</f>
        <v>1097.0789345288181</v>
      </c>
      <c r="AH35" s="46" t="str">
        <f>IF('Datos Vida'!AH273=0,"",Índice!$G$51*'Datos Vida'!AH273)</f>
        <v/>
      </c>
      <c r="AI35" s="46" t="str">
        <f>IF('Datos Vida'!AI273=0,"",Índice!$G$51*'Datos Vida'!AI273)</f>
        <v/>
      </c>
      <c r="AJ35" s="46" t="str">
        <f>IF('Datos Vida'!AJ273=0,"",Índice!$G$51*'Datos Vida'!AJ273)</f>
        <v/>
      </c>
      <c r="AK35" s="46" t="str">
        <f>IF('Datos Vida'!AK273=0,"",Índice!$G$51*'Datos Vida'!AK273)</f>
        <v/>
      </c>
      <c r="AL35" s="46" t="str">
        <f>IF('Datos Vida'!AL273=0,"",Índice!$G$51*'Datos Vida'!AL273)</f>
        <v/>
      </c>
      <c r="AM35" s="46" t="str">
        <f>IF('Datos Vida'!AM273=0,"",Índice!$G$51*'Datos Vida'!AM273)</f>
        <v/>
      </c>
      <c r="AN35" s="46" t="str">
        <f>IF('Datos Vida'!AN273=0,"",Índice!$G$51*'Datos Vida'!AN273)</f>
        <v/>
      </c>
      <c r="AO35" s="46" t="str">
        <f>IF('Datos Vida'!AO273=0,"",Índice!$G$51*'Datos Vida'!AO273)</f>
        <v/>
      </c>
      <c r="AP35" s="46" t="str">
        <f>IF('Datos Vida'!AP273=0,"",Índice!$G$51*'Datos Vida'!AP273)</f>
        <v/>
      </c>
      <c r="AQ35" s="46">
        <f>IF('Datos Vida'!AQ273=0,"",Índice!$G$51*'Datos Vida'!AQ273)</f>
        <v>88333.901966468911</v>
      </c>
      <c r="AS35" s="46">
        <f>Índice!$F$51*'Datos Vida'!AS273</f>
        <v>116918.81503287591</v>
      </c>
      <c r="AT35" s="74">
        <f t="shared" si="0"/>
        <v>-0.2444851417487367</v>
      </c>
      <c r="AV35" s="75">
        <f t="shared" si="2"/>
        <v>1.1159534138463682E-3</v>
      </c>
      <c r="AW35" s="75">
        <f t="shared" si="1"/>
        <v>1.5896779740903495E-3</v>
      </c>
    </row>
    <row r="36" spans="2:49">
      <c r="B36" s="30" t="s">
        <v>433</v>
      </c>
      <c r="C36" s="46" t="str">
        <f>IF('Datos Vida'!C274=0,"",Índice!$G$51*'Datos Vida'!C274)</f>
        <v/>
      </c>
      <c r="D36" s="46" t="str">
        <f>IF('Datos Vida'!D274=0,"",Índice!$G$51*'Datos Vida'!D274)</f>
        <v/>
      </c>
      <c r="E36" s="46" t="str">
        <f>IF('Datos Vida'!E274=0,"",Índice!$G$51*'Datos Vida'!E274)</f>
        <v/>
      </c>
      <c r="F36" s="46" t="str">
        <f>IF('Datos Vida'!F274=0,"",Índice!$G$51*'Datos Vida'!F274)</f>
        <v/>
      </c>
      <c r="G36" s="46" t="str">
        <f>IF('Datos Vida'!G274=0,"",Índice!$G$51*'Datos Vida'!G274)</f>
        <v/>
      </c>
      <c r="H36" s="46" t="str">
        <f>IF('Datos Vida'!H274=0,"",Índice!$G$51*'Datos Vida'!H274)</f>
        <v/>
      </c>
      <c r="I36" s="46">
        <f>IF('Datos Vida'!I274=0,"",Índice!$G$51*'Datos Vida'!I274)</f>
        <v>43.354593730775484</v>
      </c>
      <c r="J36" s="46" t="str">
        <f>IF('Datos Vida'!J274=0,"",Índice!$G$51*'Datos Vida'!J274)</f>
        <v/>
      </c>
      <c r="K36" s="46" t="str">
        <f>IF('Datos Vida'!K274=0,"",Índice!$G$51*'Datos Vida'!K274)</f>
        <v/>
      </c>
      <c r="L36" s="46" t="str">
        <f>IF('Datos Vida'!L274=0,"",Índice!$G$51*'Datos Vida'!L274)</f>
        <v/>
      </c>
      <c r="M36" s="46" t="str">
        <f>IF('Datos Vida'!M274=0,"",Índice!$G$51*'Datos Vida'!M274)</f>
        <v/>
      </c>
      <c r="N36" s="46" t="str">
        <f>IF('Datos Vida'!N274=0,"",Índice!$G$51*'Datos Vida'!N274)</f>
        <v/>
      </c>
      <c r="O36" s="46" t="str">
        <f>IF('Datos Vida'!O274=0,"",Índice!$G$51*'Datos Vida'!O274)</f>
        <v/>
      </c>
      <c r="P36" s="46" t="str">
        <f>IF('Datos Vida'!P274=0,"",Índice!$G$51*'Datos Vida'!P274)</f>
        <v/>
      </c>
      <c r="Q36" s="46" t="str">
        <f>IF('Datos Vida'!Q274=0,"",Índice!$G$51*'Datos Vida'!Q274)</f>
        <v/>
      </c>
      <c r="R36" s="46" t="str">
        <f>IF('Datos Vida'!R274=0,"",Índice!$G$51*'Datos Vida'!R274)</f>
        <v/>
      </c>
      <c r="S36" s="46">
        <f>IF('Datos Vida'!S274=0,"",Índice!$G$51*'Datos Vida'!S274)</f>
        <v>597.5951237793538</v>
      </c>
      <c r="T36" s="46" t="str">
        <f>IF('Datos Vida'!T274=0,"",Índice!$G$51*'Datos Vida'!T274)</f>
        <v/>
      </c>
      <c r="U36" s="46" t="str">
        <f>IF('Datos Vida'!U274=0,"",Índice!$G$51*'Datos Vida'!U274)</f>
        <v/>
      </c>
      <c r="V36" s="46" t="str">
        <f>IF('Datos Vida'!V274=0,"",Índice!$G$51*'Datos Vida'!V274)</f>
        <v/>
      </c>
      <c r="W36" s="46" t="str">
        <f>IF('Datos Vida'!W274=0,"",Índice!$G$51*'Datos Vida'!W274)</f>
        <v/>
      </c>
      <c r="X36" s="46" t="str">
        <f>IF('Datos Vida'!X274=0,"",Índice!$G$51*'Datos Vida'!X274)</f>
        <v/>
      </c>
      <c r="Y36" s="46" t="str">
        <f>IF('Datos Vida'!Y274=0,"",Índice!$G$51*'Datos Vida'!Y274)</f>
        <v/>
      </c>
      <c r="Z36" s="46" t="str">
        <f>IF('Datos Vida'!Z274=0,"",Índice!$G$51*'Datos Vida'!Z274)</f>
        <v/>
      </c>
      <c r="AA36" s="46" t="str">
        <f>IF('Datos Vida'!AA274=0,"",Índice!$G$51*'Datos Vida'!AA274)</f>
        <v/>
      </c>
      <c r="AB36" s="46" t="str">
        <f>IF('Datos Vida'!AB274=0,"",Índice!$G$51*'Datos Vida'!AB274)</f>
        <v/>
      </c>
      <c r="AC36" s="46" t="str">
        <f>IF('Datos Vida'!AC274=0,"",Índice!$G$51*'Datos Vida'!AC274)</f>
        <v/>
      </c>
      <c r="AD36" s="46" t="str">
        <f>IF('Datos Vida'!AD274=0,"",Índice!$G$51*'Datos Vida'!AD274)</f>
        <v/>
      </c>
      <c r="AE36" s="46" t="str">
        <f>IF('Datos Vida'!AE274=0,"",Índice!$G$51*'Datos Vida'!AE274)</f>
        <v/>
      </c>
      <c r="AF36" s="46" t="str">
        <f>IF('Datos Vida'!AF274=0,"",Índice!$G$51*'Datos Vida'!AF274)</f>
        <v/>
      </c>
      <c r="AG36" s="46" t="str">
        <f>IF('Datos Vida'!AG274=0,"",Índice!$G$51*'Datos Vida'!AG274)</f>
        <v/>
      </c>
      <c r="AH36" s="46" t="str">
        <f>IF('Datos Vida'!AH274=0,"",Índice!$G$51*'Datos Vida'!AH274)</f>
        <v/>
      </c>
      <c r="AI36" s="46" t="str">
        <f>IF('Datos Vida'!AI274=0,"",Índice!$G$51*'Datos Vida'!AI274)</f>
        <v/>
      </c>
      <c r="AJ36" s="46" t="str">
        <f>IF('Datos Vida'!AJ274=0,"",Índice!$G$51*'Datos Vida'!AJ274)</f>
        <v/>
      </c>
      <c r="AK36" s="46" t="str">
        <f>IF('Datos Vida'!AK274=0,"",Índice!$G$51*'Datos Vida'!AK274)</f>
        <v/>
      </c>
      <c r="AL36" s="46" t="str">
        <f>IF('Datos Vida'!AL274=0,"",Índice!$G$51*'Datos Vida'!AL274)</f>
        <v/>
      </c>
      <c r="AM36" s="46" t="str">
        <f>IF('Datos Vida'!AM274=0,"",Índice!$G$51*'Datos Vida'!AM274)</f>
        <v/>
      </c>
      <c r="AN36" s="46" t="str">
        <f>IF('Datos Vida'!AN274=0,"",Índice!$G$51*'Datos Vida'!AN274)</f>
        <v/>
      </c>
      <c r="AO36" s="46" t="str">
        <f>IF('Datos Vida'!AO274=0,"",Índice!$G$51*'Datos Vida'!AO274)</f>
        <v/>
      </c>
      <c r="AP36" s="46" t="str">
        <f>IF('Datos Vida'!AP274=0,"",Índice!$G$51*'Datos Vida'!AP274)</f>
        <v/>
      </c>
      <c r="AQ36" s="46">
        <f>IF('Datos Vida'!AQ274=0,"",Índice!$G$51*'Datos Vida'!AQ274)</f>
        <v>640.94971751012929</v>
      </c>
      <c r="AS36" s="46">
        <f>Índice!$F$51*'Datos Vida'!AS274</f>
        <v>104.79723744614523</v>
      </c>
      <c r="AT36" s="74">
        <f t="shared" si="0"/>
        <v>5.116093640727029</v>
      </c>
      <c r="AV36" s="75">
        <f t="shared" si="2"/>
        <v>8.0973443880109242E-6</v>
      </c>
      <c r="AW36" s="75">
        <f t="shared" si="1"/>
        <v>1.4248678458365289E-6</v>
      </c>
    </row>
    <row r="37" spans="2:49">
      <c r="B37" s="30" t="s">
        <v>434</v>
      </c>
      <c r="C37" s="46" t="str">
        <f>IF('Datos Vida'!C275=0,"",Índice!$G$51*'Datos Vida'!C275)</f>
        <v/>
      </c>
      <c r="D37" s="46">
        <f>IF('Datos Vida'!D275=0,"",Índice!$G$51*'Datos Vida'!D275)</f>
        <v>41393.088455745608</v>
      </c>
      <c r="E37" s="46" t="str">
        <f>IF('Datos Vida'!E275=0,"",Índice!$G$51*'Datos Vida'!E275)</f>
        <v/>
      </c>
      <c r="F37" s="46">
        <f>IF('Datos Vida'!F275=0,"",Índice!$G$51*'Datos Vida'!F275)</f>
        <v>100122.50655843191</v>
      </c>
      <c r="G37" s="46">
        <f>IF('Datos Vida'!G275=0,"",Índice!$G$51*'Datos Vida'!G275)</f>
        <v>692340.95360660716</v>
      </c>
      <c r="H37" s="46">
        <f>IF('Datos Vida'!H275=0,"",Índice!$G$51*'Datos Vida'!H275)</f>
        <v>166098.38708536921</v>
      </c>
      <c r="I37" s="46">
        <f>IF('Datos Vida'!I275=0,"",Índice!$G$51*'Datos Vida'!I275)</f>
        <v>54942.20271388266</v>
      </c>
      <c r="J37" s="46">
        <f>IF('Datos Vida'!J275=0,"",Índice!$G$51*'Datos Vida'!J275)</f>
        <v>216181.69331287433</v>
      </c>
      <c r="K37" s="46" t="str">
        <f>IF('Datos Vida'!K275=0,"",Índice!$G$51*'Datos Vida'!K275)</f>
        <v/>
      </c>
      <c r="L37" s="46" t="str">
        <f>IF('Datos Vida'!L275=0,"",Índice!$G$51*'Datos Vida'!L275)</f>
        <v/>
      </c>
      <c r="M37" s="46">
        <f>IF('Datos Vida'!M275=0,"",Índice!$G$51*'Datos Vida'!M275)</f>
        <v>155383.74781680229</v>
      </c>
      <c r="N37" s="46" t="str">
        <f>IF('Datos Vida'!N275=0,"",Índice!$G$51*'Datos Vida'!N275)</f>
        <v/>
      </c>
      <c r="O37" s="46">
        <f>IF('Datos Vida'!O275=0,"",Índice!$G$51*'Datos Vida'!O275)</f>
        <v>9904.7347989336795</v>
      </c>
      <c r="P37" s="46">
        <f>IF('Datos Vida'!P275=0,"",Índice!$G$51*'Datos Vida'!P275)</f>
        <v>405204.45160195441</v>
      </c>
      <c r="Q37" s="46">
        <f>IF('Datos Vida'!Q275=0,"",Índice!$G$51*'Datos Vida'!Q275)</f>
        <v>710299.2129881701</v>
      </c>
      <c r="R37" s="46" t="str">
        <f>IF('Datos Vida'!R275=0,"",Índice!$G$51*'Datos Vida'!R275)</f>
        <v/>
      </c>
      <c r="S37" s="46" t="str">
        <f>IF('Datos Vida'!S275=0,"",Índice!$G$51*'Datos Vida'!S275)</f>
        <v/>
      </c>
      <c r="T37" s="46">
        <f>IF('Datos Vida'!T275=0,"",Índice!$G$51*'Datos Vida'!T275)</f>
        <v>158833.77468692767</v>
      </c>
      <c r="U37" s="46" t="str">
        <f>IF('Datos Vida'!U275=0,"",Índice!$G$51*'Datos Vida'!U275)</f>
        <v/>
      </c>
      <c r="V37" s="46" t="str">
        <f>IF('Datos Vida'!V275=0,"",Índice!$G$51*'Datos Vida'!V275)</f>
        <v/>
      </c>
      <c r="W37" s="46">
        <f>IF('Datos Vida'!W275=0,"",Índice!$G$51*'Datos Vida'!W275)</f>
        <v>6134.3435557661169</v>
      </c>
      <c r="X37" s="46">
        <f>IF('Datos Vida'!X275=0,"",Índice!$G$51*'Datos Vida'!X275)</f>
        <v>1315688.3525077605</v>
      </c>
      <c r="Y37" s="46" t="str">
        <f>IF('Datos Vida'!Y275=0,"",Índice!$G$51*'Datos Vida'!Y275)</f>
        <v/>
      </c>
      <c r="Z37" s="46">
        <f>IF('Datos Vida'!Z275=0,"",Índice!$G$51*'Datos Vida'!Z275)</f>
        <v>512.85355428118874</v>
      </c>
      <c r="AA37" s="46" t="str">
        <f>IF('Datos Vida'!AA275=0,"",Índice!$G$51*'Datos Vida'!AA275)</f>
        <v/>
      </c>
      <c r="AB37" s="46" t="str">
        <f>IF('Datos Vida'!AB275=0,"",Índice!$G$51*'Datos Vida'!AB275)</f>
        <v/>
      </c>
      <c r="AC37" s="46">
        <f>IF('Datos Vida'!AC275=0,"",Índice!$G$51*'Datos Vida'!AC275)</f>
        <v>693.54091683696197</v>
      </c>
      <c r="AD37" s="46" t="str">
        <f>IF('Datos Vida'!AD275=0,"",Índice!$G$51*'Datos Vida'!AD275)</f>
        <v/>
      </c>
      <c r="AE37" s="46">
        <f>IF('Datos Vida'!AE275=0,"",Índice!$G$51*'Datos Vida'!AE275)</f>
        <v>459726.23408121848</v>
      </c>
      <c r="AF37" s="46">
        <f>IF('Datos Vida'!AF275=0,"",Índice!$G$51*'Datos Vida'!AF275)</f>
        <v>284514.63184392697</v>
      </c>
      <c r="AG37" s="46">
        <f>IF('Datos Vida'!AG275=0,"",Índice!$G$51*'Datos Vida'!AG275)</f>
        <v>312.85134456693135</v>
      </c>
      <c r="AH37" s="46" t="str">
        <f>IF('Datos Vida'!AH275=0,"",Índice!$G$51*'Datos Vida'!AH275)</f>
        <v/>
      </c>
      <c r="AI37" s="46" t="str">
        <f>IF('Datos Vida'!AI275=0,"",Índice!$G$51*'Datos Vida'!AI275)</f>
        <v/>
      </c>
      <c r="AJ37" s="46" t="str">
        <f>IF('Datos Vida'!AJ275=0,"",Índice!$G$51*'Datos Vida'!AJ275)</f>
        <v/>
      </c>
      <c r="AK37" s="46" t="str">
        <f>IF('Datos Vida'!AK275=0,"",Índice!$G$51*'Datos Vida'!AK275)</f>
        <v/>
      </c>
      <c r="AL37" s="46" t="str">
        <f>IF('Datos Vida'!AL275=0,"",Índice!$G$51*'Datos Vida'!AL275)</f>
        <v/>
      </c>
      <c r="AM37" s="46" t="str">
        <f>IF('Datos Vida'!AM275=0,"",Índice!$G$51*'Datos Vida'!AM275)</f>
        <v/>
      </c>
      <c r="AN37" s="46" t="str">
        <f>IF('Datos Vida'!AN275=0,"",Índice!$G$51*'Datos Vida'!AN275)</f>
        <v/>
      </c>
      <c r="AO37" s="46" t="str">
        <f>IF('Datos Vida'!AO275=0,"",Índice!$G$51*'Datos Vida'!AO275)</f>
        <v/>
      </c>
      <c r="AP37" s="46" t="str">
        <f>IF('Datos Vida'!AP275=0,"",Índice!$G$51*'Datos Vida'!AP275)</f>
        <v/>
      </c>
      <c r="AQ37" s="46">
        <f>IF('Datos Vida'!AQ275=0,"",Índice!$G$51*'Datos Vida'!AQ275)</f>
        <v>4778287.5614300556</v>
      </c>
      <c r="AS37" s="46">
        <f>Índice!$F$51*'Datos Vida'!AS275</f>
        <v>4069944.8010017411</v>
      </c>
      <c r="AT37" s="74">
        <f t="shared" si="0"/>
        <v>0.17404235071049845</v>
      </c>
      <c r="AV37" s="75">
        <f t="shared" si="2"/>
        <v>6.036579611915751E-2</v>
      </c>
      <c r="AW37" s="75">
        <f t="shared" si="1"/>
        <v>5.5336701831067606E-2</v>
      </c>
    </row>
    <row r="38" spans="2:49">
      <c r="B38" s="30" t="s">
        <v>435</v>
      </c>
      <c r="C38" s="46" t="str">
        <f>IF('Datos Vida'!C276=0,"",Índice!$G$51*'Datos Vida'!C276)</f>
        <v/>
      </c>
      <c r="D38" s="46">
        <f>IF('Datos Vida'!D276=0,"",Índice!$G$51*'Datos Vida'!D276)</f>
        <v>77895.863326521518</v>
      </c>
      <c r="E38" s="46" t="str">
        <f>IF('Datos Vida'!E276=0,"",Índice!$G$51*'Datos Vida'!E276)</f>
        <v/>
      </c>
      <c r="F38" s="46">
        <f>IF('Datos Vida'!F276=0,"",Índice!$G$51*'Datos Vida'!F276)</f>
        <v>11945.80366423657</v>
      </c>
      <c r="G38" s="46">
        <f>IF('Datos Vida'!G276=0,"",Índice!$G$51*'Datos Vida'!G276)</f>
        <v>22127.680825337113</v>
      </c>
      <c r="H38" s="46" t="str">
        <f>IF('Datos Vida'!H276=0,"",Índice!$G$51*'Datos Vida'!H276)</f>
        <v/>
      </c>
      <c r="I38" s="46">
        <f>IF('Datos Vida'!I276=0,"",Índice!$G$51*'Datos Vida'!I276)</f>
        <v>120344.08786530995</v>
      </c>
      <c r="J38" s="46">
        <f>IF('Datos Vida'!J276=0,"",Índice!$G$51*'Datos Vida'!J276)</f>
        <v>18361.090290692329</v>
      </c>
      <c r="K38" s="46" t="str">
        <f>IF('Datos Vida'!K276=0,"",Índice!$G$51*'Datos Vida'!K276)</f>
        <v/>
      </c>
      <c r="L38" s="46" t="str">
        <f>IF('Datos Vida'!L276=0,"",Índice!$G$51*'Datos Vida'!L276)</f>
        <v/>
      </c>
      <c r="M38" s="46">
        <f>IF('Datos Vida'!M276=0,"",Índice!$G$51*'Datos Vida'!M276)</f>
        <v>12422.394835279059</v>
      </c>
      <c r="N38" s="46" t="str">
        <f>IF('Datos Vida'!N276=0,"",Índice!$G$51*'Datos Vida'!N276)</f>
        <v/>
      </c>
      <c r="O38" s="46">
        <f>IF('Datos Vida'!O276=0,"",Índice!$G$51*'Datos Vida'!O276)</f>
        <v>15294.625621371648</v>
      </c>
      <c r="P38" s="46">
        <f>IF('Datos Vida'!P276=0,"",Índice!$G$51*'Datos Vida'!P276)</f>
        <v>27597.607498179193</v>
      </c>
      <c r="Q38" s="46">
        <f>IF('Datos Vida'!Q276=0,"",Índice!$G$51*'Datos Vida'!Q276)</f>
        <v>5233.6198301525228</v>
      </c>
      <c r="R38" s="46" t="str">
        <f>IF('Datos Vida'!R276=0,"",Índice!$G$51*'Datos Vida'!R276)</f>
        <v/>
      </c>
      <c r="S38" s="46">
        <f>IF('Datos Vida'!S276=0,"",Índice!$G$51*'Datos Vida'!S276)</f>
        <v>22779.104588427461</v>
      </c>
      <c r="T38" s="46" t="str">
        <f>IF('Datos Vida'!T276=0,"",Índice!$G$51*'Datos Vida'!T276)</f>
        <v/>
      </c>
      <c r="U38" s="46">
        <f>IF('Datos Vida'!U276=0,"",Índice!$G$51*'Datos Vida'!U276)</f>
        <v>1269.7460066043939</v>
      </c>
      <c r="V38" s="46" t="str">
        <f>IF('Datos Vida'!V276=0,"",Índice!$G$51*'Datos Vida'!V276)</f>
        <v/>
      </c>
      <c r="W38" s="46">
        <f>IF('Datos Vida'!W276=0,"",Índice!$G$51*'Datos Vida'!W276)</f>
        <v>19895.073928200196</v>
      </c>
      <c r="X38" s="46">
        <f>IF('Datos Vida'!X276=0,"",Índice!$G$51*'Datos Vida'!X276)</f>
        <v>314053.73848296929</v>
      </c>
      <c r="Y38" s="46" t="str">
        <f>IF('Datos Vida'!Y276=0,"",Índice!$G$51*'Datos Vida'!Y276)</f>
        <v/>
      </c>
      <c r="Z38" s="46" t="str">
        <f>IF('Datos Vida'!Z276=0,"",Índice!$G$51*'Datos Vida'!Z276)</f>
        <v/>
      </c>
      <c r="AA38" s="46" t="str">
        <f>IF('Datos Vida'!AA276=0,"",Índice!$G$51*'Datos Vida'!AA276)</f>
        <v/>
      </c>
      <c r="AB38" s="46" t="str">
        <f>IF('Datos Vida'!AB276=0,"",Índice!$G$51*'Datos Vida'!AB276)</f>
        <v/>
      </c>
      <c r="AC38" s="46" t="str">
        <f>IF('Datos Vida'!AC276=0,"",Índice!$G$51*'Datos Vida'!AC276)</f>
        <v/>
      </c>
      <c r="AD38" s="46" t="str">
        <f>IF('Datos Vida'!AD276=0,"",Índice!$G$51*'Datos Vida'!AD276)</f>
        <v/>
      </c>
      <c r="AE38" s="46">
        <f>IF('Datos Vida'!AE276=0,"",Índice!$G$51*'Datos Vida'!AE276)</f>
        <v>2850.8407520806668</v>
      </c>
      <c r="AF38" s="46">
        <f>IF('Datos Vida'!AF276=0,"",Índice!$G$51*'Datos Vida'!AF276)</f>
        <v>6960.3789394785781</v>
      </c>
      <c r="AG38" s="46">
        <f>IF('Datos Vida'!AG276=0,"",Índice!$G$51*'Datos Vida'!AG276)</f>
        <v>27340.485147184645</v>
      </c>
      <c r="AH38" s="46" t="str">
        <f>IF('Datos Vida'!AH276=0,"",Índice!$G$51*'Datos Vida'!AH276)</f>
        <v/>
      </c>
      <c r="AI38" s="46" t="str">
        <f>IF('Datos Vida'!AI276=0,"",Índice!$G$51*'Datos Vida'!AI276)</f>
        <v/>
      </c>
      <c r="AJ38" s="46" t="str">
        <f>IF('Datos Vida'!AJ276=0,"",Índice!$G$51*'Datos Vida'!AJ276)</f>
        <v/>
      </c>
      <c r="AK38" s="46" t="str">
        <f>IF('Datos Vida'!AK276=0,"",Índice!$G$51*'Datos Vida'!AK276)</f>
        <v/>
      </c>
      <c r="AL38" s="46" t="str">
        <f>IF('Datos Vida'!AL276=0,"",Índice!$G$51*'Datos Vida'!AL276)</f>
        <v/>
      </c>
      <c r="AM38" s="46" t="str">
        <f>IF('Datos Vida'!AM276=0,"",Índice!$G$51*'Datos Vida'!AM276)</f>
        <v/>
      </c>
      <c r="AN38" s="46" t="str">
        <f>IF('Datos Vida'!AN276=0,"",Índice!$G$51*'Datos Vida'!AN276)</f>
        <v/>
      </c>
      <c r="AO38" s="46" t="str">
        <f>IF('Datos Vida'!AO276=0,"",Índice!$G$51*'Datos Vida'!AO276)</f>
        <v/>
      </c>
      <c r="AP38" s="46" t="str">
        <f>IF('Datos Vida'!AP276=0,"",Índice!$G$51*'Datos Vida'!AP276)</f>
        <v/>
      </c>
      <c r="AQ38" s="46">
        <f>IF('Datos Vida'!AQ276=0,"",Índice!$G$51*'Datos Vida'!AQ276)</f>
        <v>706372.14160202513</v>
      </c>
      <c r="AS38" s="46">
        <f>Índice!$F$51*'Datos Vida'!AS276</f>
        <v>648807.32612178498</v>
      </c>
      <c r="AT38" s="74">
        <f t="shared" si="0"/>
        <v>8.872405283141771E-2</v>
      </c>
      <c r="AV38" s="75">
        <f t="shared" si="2"/>
        <v>8.923849001552955E-3</v>
      </c>
      <c r="AW38" s="75">
        <f t="shared" si="1"/>
        <v>8.8214605619655172E-3</v>
      </c>
    </row>
    <row r="39" spans="2:49">
      <c r="B39" s="30" t="s">
        <v>436</v>
      </c>
      <c r="C39" s="46" t="str">
        <f>IF('Datos Vida'!C277=0,"",Índice!$G$51*'Datos Vida'!C277)</f>
        <v/>
      </c>
      <c r="D39" s="46" t="str">
        <f>IF('Datos Vida'!D277=0,"",Índice!$G$51*'Datos Vida'!D277)</f>
        <v/>
      </c>
      <c r="E39" s="46" t="str">
        <f>IF('Datos Vida'!E277=0,"",Índice!$G$51*'Datos Vida'!E277)</f>
        <v/>
      </c>
      <c r="F39" s="46" t="str">
        <f>IF('Datos Vida'!F277=0,"",Índice!$G$51*'Datos Vida'!F277)</f>
        <v/>
      </c>
      <c r="G39" s="46" t="str">
        <f>IF('Datos Vida'!G277=0,"",Índice!$G$51*'Datos Vida'!G277)</f>
        <v/>
      </c>
      <c r="H39" s="46" t="str">
        <f>IF('Datos Vida'!H277=0,"",Índice!$G$51*'Datos Vida'!H277)</f>
        <v/>
      </c>
      <c r="I39" s="46">
        <f>IF('Datos Vida'!I277=0,"",Índice!$G$51*'Datos Vida'!I277)</f>
        <v>3.8890970930766997</v>
      </c>
      <c r="J39" s="46" t="str">
        <f>IF('Datos Vida'!J277=0,"",Índice!$G$51*'Datos Vida'!J277)</f>
        <v/>
      </c>
      <c r="K39" s="46" t="str">
        <f>IF('Datos Vida'!K277=0,"",Índice!$G$51*'Datos Vida'!K277)</f>
        <v/>
      </c>
      <c r="L39" s="46" t="str">
        <f>IF('Datos Vida'!L277=0,"",Índice!$G$51*'Datos Vida'!L277)</f>
        <v/>
      </c>
      <c r="M39" s="46" t="str">
        <f>IF('Datos Vida'!M277=0,"",Índice!$G$51*'Datos Vida'!M277)</f>
        <v/>
      </c>
      <c r="N39" s="46" t="str">
        <f>IF('Datos Vida'!N277=0,"",Índice!$G$51*'Datos Vida'!N277)</f>
        <v/>
      </c>
      <c r="O39" s="46" t="str">
        <f>IF('Datos Vida'!O277=0,"",Índice!$G$51*'Datos Vida'!O277)</f>
        <v/>
      </c>
      <c r="P39" s="46" t="str">
        <f>IF('Datos Vida'!P277=0,"",Índice!$G$51*'Datos Vida'!P277)</f>
        <v/>
      </c>
      <c r="Q39" s="46" t="str">
        <f>IF('Datos Vida'!Q277=0,"",Índice!$G$51*'Datos Vida'!Q277)</f>
        <v/>
      </c>
      <c r="R39" s="46" t="str">
        <f>IF('Datos Vida'!R277=0,"",Índice!$G$51*'Datos Vida'!R277)</f>
        <v/>
      </c>
      <c r="S39" s="46" t="str">
        <f>IF('Datos Vida'!S277=0,"",Índice!$G$51*'Datos Vida'!S277)</f>
        <v/>
      </c>
      <c r="T39" s="46" t="str">
        <f>IF('Datos Vida'!T277=0,"",Índice!$G$51*'Datos Vida'!T277)</f>
        <v/>
      </c>
      <c r="U39" s="46" t="str">
        <f>IF('Datos Vida'!U277=0,"",Índice!$G$51*'Datos Vida'!U277)</f>
        <v/>
      </c>
      <c r="V39" s="46" t="str">
        <f>IF('Datos Vida'!V277=0,"",Índice!$G$51*'Datos Vida'!V277)</f>
        <v/>
      </c>
      <c r="W39" s="46" t="str">
        <f>IF('Datos Vida'!W277=0,"",Índice!$G$51*'Datos Vida'!W277)</f>
        <v/>
      </c>
      <c r="X39" s="46" t="str">
        <f>IF('Datos Vida'!X277=0,"",Índice!$G$51*'Datos Vida'!X277)</f>
        <v/>
      </c>
      <c r="Y39" s="46" t="str">
        <f>IF('Datos Vida'!Y277=0,"",Índice!$G$51*'Datos Vida'!Y277)</f>
        <v/>
      </c>
      <c r="Z39" s="46" t="str">
        <f>IF('Datos Vida'!Z277=0,"",Índice!$G$51*'Datos Vida'!Z277)</f>
        <v/>
      </c>
      <c r="AA39" s="46" t="str">
        <f>IF('Datos Vida'!AA277=0,"",Índice!$G$51*'Datos Vida'!AA277)</f>
        <v/>
      </c>
      <c r="AB39" s="46" t="str">
        <f>IF('Datos Vida'!AB277=0,"",Índice!$G$51*'Datos Vida'!AB277)</f>
        <v/>
      </c>
      <c r="AC39" s="46" t="str">
        <f>IF('Datos Vida'!AC277=0,"",Índice!$G$51*'Datos Vida'!AC277)</f>
        <v/>
      </c>
      <c r="AD39" s="46" t="str">
        <f>IF('Datos Vida'!AD277=0,"",Índice!$G$51*'Datos Vida'!AD277)</f>
        <v/>
      </c>
      <c r="AE39" s="46">
        <f>IF('Datos Vida'!AE277=0,"",Índice!$G$51*'Datos Vida'!AE277)</f>
        <v>141.68687818640794</v>
      </c>
      <c r="AF39" s="46" t="str">
        <f>IF('Datos Vida'!AF277=0,"",Índice!$G$51*'Datos Vida'!AF277)</f>
        <v/>
      </c>
      <c r="AG39" s="46">
        <f>IF('Datos Vida'!AG277=0,"",Índice!$G$51*'Datos Vida'!AG277)</f>
        <v>76.588696162521828</v>
      </c>
      <c r="AH39" s="46" t="str">
        <f>IF('Datos Vida'!AH277=0,"",Índice!$G$51*'Datos Vida'!AH277)</f>
        <v/>
      </c>
      <c r="AI39" s="46" t="str">
        <f>IF('Datos Vida'!AI277=0,"",Índice!$G$51*'Datos Vida'!AI277)</f>
        <v/>
      </c>
      <c r="AJ39" s="46" t="str">
        <f>IF('Datos Vida'!AJ277=0,"",Índice!$G$51*'Datos Vida'!AJ277)</f>
        <v/>
      </c>
      <c r="AK39" s="46" t="str">
        <f>IF('Datos Vida'!AK277=0,"",Índice!$G$51*'Datos Vida'!AK277)</f>
        <v/>
      </c>
      <c r="AL39" s="46" t="str">
        <f>IF('Datos Vida'!AL277=0,"",Índice!$G$51*'Datos Vida'!AL277)</f>
        <v/>
      </c>
      <c r="AM39" s="46" t="str">
        <f>IF('Datos Vida'!AM277=0,"",Índice!$G$51*'Datos Vida'!AM277)</f>
        <v/>
      </c>
      <c r="AN39" s="46" t="str">
        <f>IF('Datos Vida'!AN277=0,"",Índice!$G$51*'Datos Vida'!AN277)</f>
        <v/>
      </c>
      <c r="AO39" s="46" t="str">
        <f>IF('Datos Vida'!AO277=0,"",Índice!$G$51*'Datos Vida'!AO277)</f>
        <v/>
      </c>
      <c r="AP39" s="46" t="str">
        <f>IF('Datos Vida'!AP277=0,"",Índice!$G$51*'Datos Vida'!AP277)</f>
        <v/>
      </c>
      <c r="AQ39" s="46">
        <f>IF('Datos Vida'!AQ277=0,"",Índice!$G$51*'Datos Vida'!AQ277)</f>
        <v>222.16467144200649</v>
      </c>
      <c r="AS39" s="46">
        <f>Índice!$F$51*'Datos Vida'!AS277</f>
        <v>517.68190703562243</v>
      </c>
      <c r="AT39" s="74">
        <f t="shared" si="0"/>
        <v>-0.57084713909709994</v>
      </c>
      <c r="AV39" s="75">
        <f t="shared" si="2"/>
        <v>2.8066848402765578E-6</v>
      </c>
      <c r="AW39" s="75">
        <f t="shared" si="1"/>
        <v>7.0386235523188958E-6</v>
      </c>
    </row>
    <row r="40" spans="2:49">
      <c r="B40" s="30" t="s">
        <v>437</v>
      </c>
      <c r="C40" s="46">
        <f>IF('Datos Vida'!C278=0,"",Índice!$G$51*'Datos Vida'!C278)</f>
        <v>263958.05785562255</v>
      </c>
      <c r="D40" s="46">
        <f>IF('Datos Vida'!D278=0,"",Índice!$G$51*'Datos Vida'!D278)</f>
        <v>1654785.4455844604</v>
      </c>
      <c r="E40" s="46">
        <f>IF('Datos Vida'!E278=0,"",Índice!$G$51*'Datos Vida'!E278)</f>
        <v>510070.77272823692</v>
      </c>
      <c r="F40" s="46">
        <f>IF('Datos Vida'!F278=0,"",Índice!$G$51*'Datos Vida'!F278)</f>
        <v>1108687.0054659492</v>
      </c>
      <c r="G40" s="46">
        <f>IF('Datos Vida'!G278=0,"",Índice!$G$51*'Datos Vida'!G278)</f>
        <v>155148.01549981968</v>
      </c>
      <c r="H40" s="46" t="str">
        <f>IF('Datos Vida'!H278=0,"",Índice!$G$51*'Datos Vida'!H278)</f>
        <v/>
      </c>
      <c r="I40" s="46">
        <f>IF('Datos Vida'!I278=0,"",Índice!$G$51*'Datos Vida'!I278)</f>
        <v>1233589.8664271925</v>
      </c>
      <c r="J40" s="46">
        <f>IF('Datos Vida'!J278=0,"",Índice!$G$51*'Datos Vida'!J278)</f>
        <v>56478.572842788548</v>
      </c>
      <c r="K40" s="46" t="str">
        <f>IF('Datos Vida'!K278=0,"",Índice!$G$51*'Datos Vida'!K278)</f>
        <v/>
      </c>
      <c r="L40" s="46">
        <f>IF('Datos Vida'!L278=0,"",Índice!$G$51*'Datos Vida'!L278)</f>
        <v>244.6595625826433</v>
      </c>
      <c r="M40" s="46">
        <f>IF('Datos Vida'!M278=0,"",Índice!$G$51*'Datos Vida'!M278)</f>
        <v>60845.940489743385</v>
      </c>
      <c r="N40" s="46" t="str">
        <f>IF('Datos Vida'!N278=0,"",Índice!$G$51*'Datos Vida'!N278)</f>
        <v/>
      </c>
      <c r="O40" s="46">
        <f>IF('Datos Vida'!O278=0,"",Índice!$G$51*'Datos Vida'!O278)</f>
        <v>358442.61106907739</v>
      </c>
      <c r="P40" s="46">
        <f>IF('Datos Vida'!P278=0,"",Índice!$G$51*'Datos Vida'!P278)</f>
        <v>36190.788496757908</v>
      </c>
      <c r="Q40" s="46">
        <f>IF('Datos Vida'!Q278=0,"",Índice!$G$51*'Datos Vida'!Q278)</f>
        <v>593.97119239716869</v>
      </c>
      <c r="R40" s="46">
        <f>IF('Datos Vida'!R278=0,"",Índice!$G$51*'Datos Vida'!R278)</f>
        <v>9922.2799301376745</v>
      </c>
      <c r="S40" s="46">
        <f>IF('Datos Vida'!S278=0,"",Índice!$G$51*'Datos Vida'!S278)</f>
        <v>264845.70007283217</v>
      </c>
      <c r="T40" s="46">
        <f>IF('Datos Vida'!T278=0,"",Índice!$G$51*'Datos Vida'!T278)</f>
        <v>26084.748728972358</v>
      </c>
      <c r="U40" s="46" t="str">
        <f>IF('Datos Vida'!U278=0,"",Índice!$G$51*'Datos Vida'!U278)</f>
        <v/>
      </c>
      <c r="V40" s="46" t="str">
        <f>IF('Datos Vida'!V278=0,"",Índice!$G$51*'Datos Vida'!V278)</f>
        <v/>
      </c>
      <c r="W40" s="46">
        <f>IF('Datos Vida'!W278=0,"",Índice!$G$51*'Datos Vida'!W278)</f>
        <v>4194.3912148832205</v>
      </c>
      <c r="X40" s="46">
        <f>IF('Datos Vida'!X278=0,"",Índice!$G$51*'Datos Vida'!X278)</f>
        <v>923454.87940263469</v>
      </c>
      <c r="Y40" s="46">
        <f>IF('Datos Vida'!Y278=0,"",Índice!$G$51*'Datos Vida'!Y278)</f>
        <v>32.659576724814556</v>
      </c>
      <c r="Z40" s="46">
        <f>IF('Datos Vida'!Z278=0,"",Índice!$G$51*'Datos Vida'!Z278)</f>
        <v>357656.1737648581</v>
      </c>
      <c r="AA40" s="46">
        <f>IF('Datos Vida'!AA278=0,"",Índice!$G$51*'Datos Vida'!AA278)</f>
        <v>25684.613671236944</v>
      </c>
      <c r="AB40" s="46" t="str">
        <f>IF('Datos Vida'!AB278=0,"",Índice!$G$51*'Datos Vida'!AB278)</f>
        <v/>
      </c>
      <c r="AC40" s="46">
        <f>IF('Datos Vida'!AC278=0,"",Índice!$G$51*'Datos Vida'!AC278)</f>
        <v>3140.5342912297324</v>
      </c>
      <c r="AD40" s="46" t="str">
        <f>IF('Datos Vida'!AD278=0,"",Índice!$G$51*'Datos Vida'!AD278)</f>
        <v/>
      </c>
      <c r="AE40" s="46">
        <f>IF('Datos Vida'!AE278=0,"",Índice!$G$51*'Datos Vida'!AE278)</f>
        <v>115158.28625168822</v>
      </c>
      <c r="AF40" s="46">
        <f>IF('Datos Vida'!AF278=0,"",Índice!$G$51*'Datos Vida'!AF278)</f>
        <v>469253.5496849831</v>
      </c>
      <c r="AG40" s="46">
        <f>IF('Datos Vida'!AG278=0,"",Índice!$G$51*'Datos Vida'!AG278)</f>
        <v>1943772.7600568514</v>
      </c>
      <c r="AH40" s="46" t="str">
        <f>IF('Datos Vida'!AH278=0,"",Índice!$G$51*'Datos Vida'!AH278)</f>
        <v/>
      </c>
      <c r="AI40" s="46" t="str">
        <f>IF('Datos Vida'!AI278=0,"",Índice!$G$51*'Datos Vida'!AI278)</f>
        <v/>
      </c>
      <c r="AJ40" s="46" t="str">
        <f>IF('Datos Vida'!AJ278=0,"",Índice!$G$51*'Datos Vida'!AJ278)</f>
        <v/>
      </c>
      <c r="AK40" s="46" t="str">
        <f>IF('Datos Vida'!AK278=0,"",Índice!$G$51*'Datos Vida'!AK278)</f>
        <v/>
      </c>
      <c r="AL40" s="46" t="str">
        <f>IF('Datos Vida'!AL278=0,"",Índice!$G$51*'Datos Vida'!AL278)</f>
        <v/>
      </c>
      <c r="AM40" s="46" t="str">
        <f>IF('Datos Vida'!AM278=0,"",Índice!$G$51*'Datos Vida'!AM278)</f>
        <v/>
      </c>
      <c r="AN40" s="46" t="str">
        <f>IF('Datos Vida'!AN278=0,"",Índice!$G$51*'Datos Vida'!AN278)</f>
        <v/>
      </c>
      <c r="AO40" s="46" t="str">
        <f>IF('Datos Vida'!AO278=0,"",Índice!$G$51*'Datos Vida'!AO278)</f>
        <v/>
      </c>
      <c r="AP40" s="46" t="str">
        <f>IF('Datos Vida'!AP278=0,"",Índice!$G$51*'Datos Vida'!AP278)</f>
        <v/>
      </c>
      <c r="AQ40" s="46">
        <f>IF('Datos Vida'!AQ278=0,"",Índice!$G$51*'Datos Vida'!AQ278)</f>
        <v>9582236.2838616613</v>
      </c>
      <c r="AS40" s="46">
        <f>Índice!$F$51*'Datos Vida'!AS278</f>
        <v>10510760.401262866</v>
      </c>
      <c r="AT40" s="74">
        <f t="shared" si="0"/>
        <v>-8.8340337135802582E-2</v>
      </c>
      <c r="AV40" s="75">
        <f t="shared" si="2"/>
        <v>0.12105577875770834</v>
      </c>
      <c r="AW40" s="75">
        <f t="shared" si="1"/>
        <v>0.14290877217777453</v>
      </c>
    </row>
    <row r="41" spans="2:49">
      <c r="B41" s="30" t="s">
        <v>438</v>
      </c>
      <c r="C41" s="46" t="str">
        <f>IF('Datos Vida'!C279=0,"",Índice!$G$51*'Datos Vida'!C279)</f>
        <v/>
      </c>
      <c r="D41" s="46" t="str">
        <f>IF('Datos Vida'!D279=0,"",Índice!$G$51*'Datos Vida'!D279)</f>
        <v/>
      </c>
      <c r="E41" s="46" t="str">
        <f>IF('Datos Vida'!E279=0,"",Índice!$G$51*'Datos Vida'!E279)</f>
        <v/>
      </c>
      <c r="F41" s="46" t="str">
        <f>IF('Datos Vida'!F279=0,"",Índice!$G$51*'Datos Vida'!F279)</f>
        <v/>
      </c>
      <c r="G41" s="46" t="str">
        <f>IF('Datos Vida'!G279=0,"",Índice!$G$51*'Datos Vida'!G279)</f>
        <v/>
      </c>
      <c r="H41" s="46" t="str">
        <f>IF('Datos Vida'!H279=0,"",Índice!$G$51*'Datos Vida'!H279)</f>
        <v/>
      </c>
      <c r="I41" s="46" t="str">
        <f>IF('Datos Vida'!I279=0,"",Índice!$G$51*'Datos Vida'!I279)</f>
        <v/>
      </c>
      <c r="J41" s="46" t="str">
        <f>IF('Datos Vida'!J279=0,"",Índice!$G$51*'Datos Vida'!J279)</f>
        <v/>
      </c>
      <c r="K41" s="46" t="str">
        <f>IF('Datos Vida'!K279=0,"",Índice!$G$51*'Datos Vida'!K279)</f>
        <v/>
      </c>
      <c r="L41" s="46" t="str">
        <f>IF('Datos Vida'!L279=0,"",Índice!$G$51*'Datos Vida'!L279)</f>
        <v/>
      </c>
      <c r="M41" s="46" t="str">
        <f>IF('Datos Vida'!M279=0,"",Índice!$G$51*'Datos Vida'!M279)</f>
        <v/>
      </c>
      <c r="N41" s="46" t="str">
        <f>IF('Datos Vida'!N279=0,"",Índice!$G$51*'Datos Vida'!N279)</f>
        <v/>
      </c>
      <c r="O41" s="46" t="str">
        <f>IF('Datos Vida'!O279=0,"",Índice!$G$51*'Datos Vida'!O279)</f>
        <v/>
      </c>
      <c r="P41" s="46" t="str">
        <f>IF('Datos Vida'!P279=0,"",Índice!$G$51*'Datos Vida'!P279)</f>
        <v/>
      </c>
      <c r="Q41" s="46" t="str">
        <f>IF('Datos Vida'!Q279=0,"",Índice!$G$51*'Datos Vida'!Q279)</f>
        <v/>
      </c>
      <c r="R41" s="46" t="str">
        <f>IF('Datos Vida'!R279=0,"",Índice!$G$51*'Datos Vida'!R279)</f>
        <v/>
      </c>
      <c r="S41" s="46" t="str">
        <f>IF('Datos Vida'!S279=0,"",Índice!$G$51*'Datos Vida'!S279)</f>
        <v/>
      </c>
      <c r="T41" s="46" t="str">
        <f>IF('Datos Vida'!T279=0,"",Índice!$G$51*'Datos Vida'!T279)</f>
        <v/>
      </c>
      <c r="U41" s="46">
        <f>IF('Datos Vida'!U279=0,"",Índice!$G$51*'Datos Vida'!U279)</f>
        <v>10150.057275793552</v>
      </c>
      <c r="V41" s="46" t="str">
        <f>IF('Datos Vida'!V279=0,"",Índice!$G$51*'Datos Vida'!V279)</f>
        <v/>
      </c>
      <c r="W41" s="46" t="str">
        <f>IF('Datos Vida'!W279=0,"",Índice!$G$51*'Datos Vida'!W279)</f>
        <v/>
      </c>
      <c r="X41" s="46" t="str">
        <f>IF('Datos Vida'!X279=0,"",Índice!$G$51*'Datos Vida'!X279)</f>
        <v/>
      </c>
      <c r="Y41" s="46" t="str">
        <f>IF('Datos Vida'!Y279=0,"",Índice!$G$51*'Datos Vida'!Y279)</f>
        <v/>
      </c>
      <c r="Z41" s="46" t="str">
        <f>IF('Datos Vida'!Z279=0,"",Índice!$G$51*'Datos Vida'!Z279)</f>
        <v/>
      </c>
      <c r="AA41" s="46" t="str">
        <f>IF('Datos Vida'!AA279=0,"",Índice!$G$51*'Datos Vida'!AA279)</f>
        <v/>
      </c>
      <c r="AB41" s="46" t="str">
        <f>IF('Datos Vida'!AB279=0,"",Índice!$G$51*'Datos Vida'!AB279)</f>
        <v/>
      </c>
      <c r="AC41" s="46" t="str">
        <f>IF('Datos Vida'!AC279=0,"",Índice!$G$51*'Datos Vida'!AC279)</f>
        <v/>
      </c>
      <c r="AD41" s="46" t="str">
        <f>IF('Datos Vida'!AD279=0,"",Índice!$G$51*'Datos Vida'!AD279)</f>
        <v/>
      </c>
      <c r="AE41" s="46" t="str">
        <f>IF('Datos Vida'!AE279=0,"",Índice!$G$51*'Datos Vida'!AE279)</f>
        <v/>
      </c>
      <c r="AF41" s="46" t="str">
        <f>IF('Datos Vida'!AF279=0,"",Índice!$G$51*'Datos Vida'!AF279)</f>
        <v/>
      </c>
      <c r="AG41" s="46" t="str">
        <f>IF('Datos Vida'!AG279=0,"",Índice!$G$51*'Datos Vida'!AG279)</f>
        <v/>
      </c>
      <c r="AH41" s="46" t="str">
        <f>IF('Datos Vida'!AH279=0,"",Índice!$G$51*'Datos Vida'!AH279)</f>
        <v/>
      </c>
      <c r="AI41" s="46" t="str">
        <f>IF('Datos Vida'!AI279=0,"",Índice!$G$51*'Datos Vida'!AI279)</f>
        <v/>
      </c>
      <c r="AJ41" s="46" t="str">
        <f>IF('Datos Vida'!AJ279=0,"",Índice!$G$51*'Datos Vida'!AJ279)</f>
        <v/>
      </c>
      <c r="AK41" s="46" t="str">
        <f>IF('Datos Vida'!AK279=0,"",Índice!$G$51*'Datos Vida'!AK279)</f>
        <v/>
      </c>
      <c r="AL41" s="46" t="str">
        <f>IF('Datos Vida'!AL279=0,"",Índice!$G$51*'Datos Vida'!AL279)</f>
        <v/>
      </c>
      <c r="AM41" s="46" t="str">
        <f>IF('Datos Vida'!AM279=0,"",Índice!$G$51*'Datos Vida'!AM279)</f>
        <v/>
      </c>
      <c r="AN41" s="46" t="str">
        <f>IF('Datos Vida'!AN279=0,"",Índice!$G$51*'Datos Vida'!AN279)</f>
        <v/>
      </c>
      <c r="AO41" s="46" t="str">
        <f>IF('Datos Vida'!AO279=0,"",Índice!$G$51*'Datos Vida'!AO279)</f>
        <v/>
      </c>
      <c r="AP41" s="46" t="str">
        <f>IF('Datos Vida'!AP279=0,"",Índice!$G$51*'Datos Vida'!AP279)</f>
        <v/>
      </c>
      <c r="AQ41" s="46">
        <f>IF('Datos Vida'!AQ279=0,"",Índice!$G$51*'Datos Vida'!AQ279)</f>
        <v>10150.057275793552</v>
      </c>
      <c r="AS41" s="46">
        <f>Índice!$F$51*'Datos Vida'!AS279</f>
        <v>0</v>
      </c>
      <c r="AT41" s="74" t="str">
        <f t="shared" si="0"/>
        <v/>
      </c>
      <c r="AV41" s="75">
        <f t="shared" si="2"/>
        <v>1.282292621009502E-4</v>
      </c>
      <c r="AW41" s="75">
        <f t="shared" si="1"/>
        <v>0</v>
      </c>
    </row>
    <row r="42" spans="2:49">
      <c r="B42" s="30" t="s">
        <v>439</v>
      </c>
      <c r="C42" s="46" t="str">
        <f>IF('Datos Vida'!C280=0,"",Índice!$G$51*'Datos Vida'!C280)</f>
        <v/>
      </c>
      <c r="D42" s="46" t="str">
        <f>IF('Datos Vida'!D280=0,"",Índice!$G$51*'Datos Vida'!D280)</f>
        <v/>
      </c>
      <c r="E42" s="46" t="str">
        <f>IF('Datos Vida'!E280=0,"",Índice!$G$51*'Datos Vida'!E280)</f>
        <v/>
      </c>
      <c r="F42" s="46" t="str">
        <f>IF('Datos Vida'!F280=0,"",Índice!$G$51*'Datos Vida'!F280)</f>
        <v/>
      </c>
      <c r="G42" s="46" t="str">
        <f>IF('Datos Vida'!G280=0,"",Índice!$G$51*'Datos Vida'!G280)</f>
        <v/>
      </c>
      <c r="H42" s="46" t="str">
        <f>IF('Datos Vida'!H280=0,"",Índice!$G$51*'Datos Vida'!H280)</f>
        <v/>
      </c>
      <c r="I42" s="46" t="str">
        <f>IF('Datos Vida'!I280=0,"",Índice!$G$51*'Datos Vida'!I280)</f>
        <v/>
      </c>
      <c r="J42" s="46" t="str">
        <f>IF('Datos Vida'!J280=0,"",Índice!$G$51*'Datos Vida'!J280)</f>
        <v/>
      </c>
      <c r="K42" s="46" t="str">
        <f>IF('Datos Vida'!K280=0,"",Índice!$G$51*'Datos Vida'!K280)</f>
        <v/>
      </c>
      <c r="L42" s="46" t="str">
        <f>IF('Datos Vida'!L280=0,"",Índice!$G$51*'Datos Vida'!L280)</f>
        <v/>
      </c>
      <c r="M42" s="46" t="str">
        <f>IF('Datos Vida'!M280=0,"",Índice!$G$51*'Datos Vida'!M280)</f>
        <v/>
      </c>
      <c r="N42" s="46" t="str">
        <f>IF('Datos Vida'!N280=0,"",Índice!$G$51*'Datos Vida'!N280)</f>
        <v/>
      </c>
      <c r="O42" s="46" t="str">
        <f>IF('Datos Vida'!O280=0,"",Índice!$G$51*'Datos Vida'!O280)</f>
        <v/>
      </c>
      <c r="P42" s="46" t="str">
        <f>IF('Datos Vida'!P280=0,"",Índice!$G$51*'Datos Vida'!P280)</f>
        <v/>
      </c>
      <c r="Q42" s="46" t="str">
        <f>IF('Datos Vida'!Q280=0,"",Índice!$G$51*'Datos Vida'!Q280)</f>
        <v/>
      </c>
      <c r="R42" s="46" t="str">
        <f>IF('Datos Vida'!R280=0,"",Índice!$G$51*'Datos Vida'!R280)</f>
        <v/>
      </c>
      <c r="S42" s="46" t="str">
        <f>IF('Datos Vida'!S280=0,"",Índice!$G$51*'Datos Vida'!S280)</f>
        <v/>
      </c>
      <c r="T42" s="46" t="str">
        <f>IF('Datos Vida'!T280=0,"",Índice!$G$51*'Datos Vida'!T280)</f>
        <v/>
      </c>
      <c r="U42" s="46" t="str">
        <f>IF('Datos Vida'!U280=0,"",Índice!$G$51*'Datos Vida'!U280)</f>
        <v/>
      </c>
      <c r="V42" s="46" t="str">
        <f>IF('Datos Vida'!V280=0,"",Índice!$G$51*'Datos Vida'!V280)</f>
        <v/>
      </c>
      <c r="W42" s="46" t="str">
        <f>IF('Datos Vida'!W280=0,"",Índice!$G$51*'Datos Vida'!W280)</f>
        <v/>
      </c>
      <c r="X42" s="46" t="str">
        <f>IF('Datos Vida'!X280=0,"",Índice!$G$51*'Datos Vida'!X280)</f>
        <v/>
      </c>
      <c r="Y42" s="46">
        <f>IF('Datos Vida'!Y280=0,"",Índice!$G$51*'Datos Vida'!Y280)</f>
        <v>98829.956300690843</v>
      </c>
      <c r="Z42" s="46" t="str">
        <f>IF('Datos Vida'!Z280=0,"",Índice!$G$51*'Datos Vida'!Z280)</f>
        <v/>
      </c>
      <c r="AA42" s="46" t="str">
        <f>IF('Datos Vida'!AA280=0,"",Índice!$G$51*'Datos Vida'!AA280)</f>
        <v/>
      </c>
      <c r="AB42" s="46" t="str">
        <f>IF('Datos Vida'!AB280=0,"",Índice!$G$51*'Datos Vida'!AB280)</f>
        <v/>
      </c>
      <c r="AC42" s="46" t="str">
        <f>IF('Datos Vida'!AC280=0,"",Índice!$G$51*'Datos Vida'!AC280)</f>
        <v/>
      </c>
      <c r="AD42" s="46" t="str">
        <f>IF('Datos Vida'!AD280=0,"",Índice!$G$51*'Datos Vida'!AD280)</f>
        <v/>
      </c>
      <c r="AE42" s="46" t="str">
        <f>IF('Datos Vida'!AE280=0,"",Índice!$G$51*'Datos Vida'!AE280)</f>
        <v/>
      </c>
      <c r="AF42" s="46" t="str">
        <f>IF('Datos Vida'!AF280=0,"",Índice!$G$51*'Datos Vida'!AF280)</f>
        <v/>
      </c>
      <c r="AG42" s="46" t="str">
        <f>IF('Datos Vida'!AG280=0,"",Índice!$G$51*'Datos Vida'!AG280)</f>
        <v/>
      </c>
      <c r="AH42" s="46" t="str">
        <f>IF('Datos Vida'!AH280=0,"",Índice!$G$51*'Datos Vida'!AH280)</f>
        <v/>
      </c>
      <c r="AI42" s="46" t="str">
        <f>IF('Datos Vida'!AI280=0,"",Índice!$G$51*'Datos Vida'!AI280)</f>
        <v/>
      </c>
      <c r="AJ42" s="46" t="str">
        <f>IF('Datos Vida'!AJ280=0,"",Índice!$G$51*'Datos Vida'!AJ280)</f>
        <v/>
      </c>
      <c r="AK42" s="46" t="str">
        <f>IF('Datos Vida'!AK280=0,"",Índice!$G$51*'Datos Vida'!AK280)</f>
        <v/>
      </c>
      <c r="AL42" s="46" t="str">
        <f>IF('Datos Vida'!AL280=0,"",Índice!$G$51*'Datos Vida'!AL280)</f>
        <v/>
      </c>
      <c r="AM42" s="46" t="str">
        <f>IF('Datos Vida'!AM280=0,"",Índice!$G$51*'Datos Vida'!AM280)</f>
        <v/>
      </c>
      <c r="AN42" s="46" t="str">
        <f>IF('Datos Vida'!AN280=0,"",Índice!$G$51*'Datos Vida'!AN280)</f>
        <v/>
      </c>
      <c r="AO42" s="46" t="str">
        <f>IF('Datos Vida'!AO280=0,"",Índice!$G$51*'Datos Vida'!AO280)</f>
        <v/>
      </c>
      <c r="AP42" s="46" t="str">
        <f>IF('Datos Vida'!AP280=0,"",Índice!$G$51*'Datos Vida'!AP280)</f>
        <v/>
      </c>
      <c r="AQ42" s="46">
        <f>IF('Datos Vida'!AQ280=0,"",Índice!$G$51*'Datos Vida'!AQ280)</f>
        <v>98829.956300690843</v>
      </c>
      <c r="AS42" s="46">
        <f>Índice!$F$51*'Datos Vida'!AS280</f>
        <v>86550.412085213771</v>
      </c>
      <c r="AT42" s="74"/>
      <c r="AV42" s="75">
        <f t="shared" si="2"/>
        <v>1.2485537791131281E-3</v>
      </c>
      <c r="AW42" s="75">
        <f t="shared" si="1"/>
        <v>1.1767762417162707E-3</v>
      </c>
    </row>
    <row r="43" spans="2:49">
      <c r="B43" s="29" t="s">
        <v>440</v>
      </c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S43" s="43"/>
      <c r="AT43" s="97"/>
      <c r="AV43" s="98"/>
      <c r="AW43" s="98"/>
    </row>
    <row r="44" spans="2:49">
      <c r="B44" s="30" t="s">
        <v>441</v>
      </c>
      <c r="C44" s="46" t="str">
        <f>IF('Datos Vida'!C282=0,"",Índice!$G$51*'Datos Vida'!C282)</f>
        <v/>
      </c>
      <c r="D44" s="46">
        <f>IF('Datos Vida'!D282=0,"",Índice!$G$51*'Datos Vida'!D282)</f>
        <v>493772.36858387367</v>
      </c>
      <c r="E44" s="46">
        <f>IF('Datos Vida'!E282=0,"",Índice!$G$51*'Datos Vida'!E282)</f>
        <v>1969223.188211086</v>
      </c>
      <c r="F44" s="46" t="str">
        <f>IF('Datos Vida'!F282=0,"",Índice!$G$51*'Datos Vida'!F282)</f>
        <v/>
      </c>
      <c r="G44" s="46">
        <f>IF('Datos Vida'!G282=0,"",Índice!$G$51*'Datos Vida'!G282)</f>
        <v>-48095.800835802322</v>
      </c>
      <c r="H44" s="46">
        <f>IF('Datos Vida'!H282=0,"",Índice!$G$51*'Datos Vida'!H282)</f>
        <v>3726509.3674206799</v>
      </c>
      <c r="I44" s="46" t="str">
        <f>IF('Datos Vida'!I282=0,"",Índice!$G$51*'Datos Vida'!I282)</f>
        <v/>
      </c>
      <c r="J44" s="46">
        <f>IF('Datos Vida'!J282=0,"",Índice!$G$51*'Datos Vida'!J282)</f>
        <v>5411.6786050162282</v>
      </c>
      <c r="K44" s="46" t="str">
        <f>IF('Datos Vida'!K282=0,"",Índice!$G$51*'Datos Vida'!K282)</f>
        <v/>
      </c>
      <c r="L44" s="46" t="str">
        <f>IF('Datos Vida'!L282=0,"",Índice!$G$51*'Datos Vida'!L282)</f>
        <v/>
      </c>
      <c r="M44" s="46" t="str">
        <f>IF('Datos Vida'!M282=0,"",Índice!$G$51*'Datos Vida'!M282)</f>
        <v/>
      </c>
      <c r="N44" s="46" t="str">
        <f>IF('Datos Vida'!N282=0,"",Índice!$G$51*'Datos Vida'!N282)</f>
        <v/>
      </c>
      <c r="O44" s="46" t="str">
        <f>IF('Datos Vida'!O282=0,"",Índice!$G$51*'Datos Vida'!O282)</f>
        <v/>
      </c>
      <c r="P44" s="46">
        <f>IF('Datos Vida'!P282=0,"",Índice!$G$51*'Datos Vida'!P282)</f>
        <v>499814.87013951247</v>
      </c>
      <c r="Q44" s="46">
        <f>IF('Datos Vida'!Q282=0,"",Índice!$G$51*'Datos Vida'!Q282)</f>
        <v>497355.81172527414</v>
      </c>
      <c r="R44" s="46" t="str">
        <f>IF('Datos Vida'!R282=0,"",Índice!$G$51*'Datos Vida'!R282)</f>
        <v/>
      </c>
      <c r="S44" s="46" t="str">
        <f>IF('Datos Vida'!S282=0,"",Índice!$G$51*'Datos Vida'!S282)</f>
        <v/>
      </c>
      <c r="T44" s="46" t="str">
        <f>IF('Datos Vida'!T282=0,"",Índice!$G$51*'Datos Vida'!T282)</f>
        <v/>
      </c>
      <c r="U44" s="46" t="str">
        <f>IF('Datos Vida'!U282=0,"",Índice!$G$51*'Datos Vida'!U282)</f>
        <v/>
      </c>
      <c r="V44" s="46" t="str">
        <f>IF('Datos Vida'!V282=0,"",Índice!$G$51*'Datos Vida'!V282)</f>
        <v/>
      </c>
      <c r="W44" s="46" t="str">
        <f>IF('Datos Vida'!W282=0,"",Índice!$G$51*'Datos Vida'!W282)</f>
        <v/>
      </c>
      <c r="X44" s="46">
        <f>IF('Datos Vida'!X282=0,"",Índice!$G$51*'Datos Vida'!X282)</f>
        <v>967632.90105429885</v>
      </c>
      <c r="Y44" s="46" t="str">
        <f>IF('Datos Vida'!Y282=0,"",Índice!$G$51*'Datos Vida'!Y282)</f>
        <v/>
      </c>
      <c r="Z44" s="46">
        <f>IF('Datos Vida'!Z282=0,"",Índice!$G$51*'Datos Vida'!Z282)</f>
        <v>917269.05418926454</v>
      </c>
      <c r="AA44" s="46" t="str">
        <f>IF('Datos Vida'!AA282=0,"",Índice!$G$51*'Datos Vida'!AA282)</f>
        <v/>
      </c>
      <c r="AB44" s="46" t="str">
        <f>IF('Datos Vida'!AB282=0,"",Índice!$G$51*'Datos Vida'!AB282)</f>
        <v/>
      </c>
      <c r="AC44" s="46">
        <f>IF('Datos Vida'!AC282=0,"",Índice!$G$51*'Datos Vida'!AC282)</f>
        <v>1065.2590492218269</v>
      </c>
      <c r="AD44" s="46">
        <f>IF('Datos Vida'!AD282=0,"",Índice!$G$51*'Datos Vida'!AD282)</f>
        <v>1010114.7902362449</v>
      </c>
      <c r="AE44" s="46">
        <f>IF('Datos Vida'!AE282=0,"",Índice!$G$51*'Datos Vida'!AE282)</f>
        <v>499341.63773414132</v>
      </c>
      <c r="AF44" s="46">
        <f>IF('Datos Vida'!AF282=0,"",Índice!$G$51*'Datos Vida'!AF282)</f>
        <v>-93800.027930788216</v>
      </c>
      <c r="AG44" s="46" t="str">
        <f>IF('Datos Vida'!AG282=0,"",Índice!$G$51*'Datos Vida'!AG282)</f>
        <v/>
      </c>
      <c r="AH44" s="46" t="str">
        <f>IF('Datos Vida'!AH282=0,"",Índice!$G$51*'Datos Vida'!AH282)</f>
        <v/>
      </c>
      <c r="AI44" s="46" t="str">
        <f>IF('Datos Vida'!AI282=0,"",Índice!$G$51*'Datos Vida'!AI282)</f>
        <v/>
      </c>
      <c r="AJ44" s="46" t="str">
        <f>IF('Datos Vida'!AJ282=0,"",Índice!$G$51*'Datos Vida'!AJ282)</f>
        <v/>
      </c>
      <c r="AK44" s="46" t="str">
        <f>IF('Datos Vida'!AK282=0,"",Índice!$G$51*'Datos Vida'!AK282)</f>
        <v/>
      </c>
      <c r="AL44" s="46" t="str">
        <f>IF('Datos Vida'!AL282=0,"",Índice!$G$51*'Datos Vida'!AL282)</f>
        <v/>
      </c>
      <c r="AM44" s="46" t="str">
        <f>IF('Datos Vida'!AM282=0,"",Índice!$G$51*'Datos Vida'!AM282)</f>
        <v/>
      </c>
      <c r="AN44" s="46" t="str">
        <f>IF('Datos Vida'!AN282=0,"",Índice!$G$51*'Datos Vida'!AN282)</f>
        <v/>
      </c>
      <c r="AO44" s="46" t="str">
        <f>IF('Datos Vida'!AO282=0,"",Índice!$G$51*'Datos Vida'!AO282)</f>
        <v/>
      </c>
      <c r="AP44" s="46" t="str">
        <f>IF('Datos Vida'!AP282=0,"",Índice!$G$51*'Datos Vida'!AP282)</f>
        <v/>
      </c>
      <c r="AQ44" s="46">
        <f>IF('Datos Vida'!AQ282=0,"",Índice!$G$51*'Datos Vida'!AQ282)</f>
        <v>10445615.098182024</v>
      </c>
      <c r="AS44" s="46">
        <f>Índice!$F$51*'Datos Vida'!AS282</f>
        <v>9535354.1292350031</v>
      </c>
      <c r="AT44" s="74">
        <f t="shared" si="0"/>
        <v>9.5461684653766365E-2</v>
      </c>
      <c r="AV44" s="75">
        <f t="shared" si="2"/>
        <v>0.13196314856515978</v>
      </c>
      <c r="AW44" s="75">
        <f t="shared" si="1"/>
        <v>0.12964673333487081</v>
      </c>
    </row>
    <row r="45" spans="2:49">
      <c r="B45" s="30" t="s">
        <v>442</v>
      </c>
      <c r="C45" s="46" t="str">
        <f>IF('Datos Vida'!C283=0,"",Índice!$G$51*'Datos Vida'!C283)</f>
        <v/>
      </c>
      <c r="D45" s="46" t="str">
        <f>IF('Datos Vida'!D283=0,"",Índice!$G$51*'Datos Vida'!D283)</f>
        <v/>
      </c>
      <c r="E45" s="46" t="str">
        <f>IF('Datos Vida'!E283=0,"",Índice!$G$51*'Datos Vida'!E283)</f>
        <v/>
      </c>
      <c r="F45" s="46" t="str">
        <f>IF('Datos Vida'!F283=0,"",Índice!$G$51*'Datos Vida'!F283)</f>
        <v/>
      </c>
      <c r="G45" s="46">
        <f>IF('Datos Vida'!G283=0,"",Índice!$G$51*'Datos Vida'!G283)</f>
        <v>1447256.5071665451</v>
      </c>
      <c r="H45" s="46" t="str">
        <f>IF('Datos Vida'!H283=0,"",Índice!$G$51*'Datos Vida'!H283)</f>
        <v/>
      </c>
      <c r="I45" s="46" t="str">
        <f>IF('Datos Vida'!I283=0,"",Índice!$G$51*'Datos Vida'!I283)</f>
        <v/>
      </c>
      <c r="J45" s="46">
        <f>IF('Datos Vida'!J283=0,"",Índice!$G$51*'Datos Vida'!J283)</f>
        <v>1855371.3734169607</v>
      </c>
      <c r="K45" s="46" t="str">
        <f>IF('Datos Vida'!K283=0,"",Índice!$G$51*'Datos Vida'!K283)</f>
        <v/>
      </c>
      <c r="L45" s="46">
        <f>IF('Datos Vida'!L283=0,"",Índice!$G$51*'Datos Vida'!L283)</f>
        <v>425150.61412378639</v>
      </c>
      <c r="M45" s="46">
        <f>IF('Datos Vida'!M283=0,"",Índice!$G$51*'Datos Vida'!M283)</f>
        <v>2981178.4494523443</v>
      </c>
      <c r="N45" s="46">
        <f>IF('Datos Vida'!N283=0,"",Índice!$G$51*'Datos Vida'!N283)</f>
        <v>1064360.1374619044</v>
      </c>
      <c r="O45" s="46">
        <f>IF('Datos Vida'!O283=0,"",Índice!$G$51*'Datos Vida'!O283)</f>
        <v>3498844.1426662235</v>
      </c>
      <c r="P45" s="46">
        <f>IF('Datos Vida'!P283=0,"",Índice!$G$51*'Datos Vida'!P283)</f>
        <v>1399881.8686757977</v>
      </c>
      <c r="Q45" s="46">
        <f>IF('Datos Vida'!Q283=0,"",Índice!$G$51*'Datos Vida'!Q283)</f>
        <v>608867.40653792571</v>
      </c>
      <c r="R45" s="46" t="str">
        <f>IF('Datos Vida'!R283=0,"",Índice!$G$51*'Datos Vida'!R283)</f>
        <v/>
      </c>
      <c r="S45" s="46" t="str">
        <f>IF('Datos Vida'!S283=0,"",Índice!$G$51*'Datos Vida'!S283)</f>
        <v/>
      </c>
      <c r="T45" s="46" t="str">
        <f>IF('Datos Vida'!T283=0,"",Índice!$G$51*'Datos Vida'!T283)</f>
        <v/>
      </c>
      <c r="U45" s="46" t="str">
        <f>IF('Datos Vida'!U283=0,"",Índice!$G$51*'Datos Vida'!U283)</f>
        <v/>
      </c>
      <c r="V45" s="46" t="str">
        <f>IF('Datos Vida'!V283=0,"",Índice!$G$51*'Datos Vida'!V283)</f>
        <v/>
      </c>
      <c r="W45" s="46" t="str">
        <f>IF('Datos Vida'!W283=0,"",Índice!$G$51*'Datos Vida'!W283)</f>
        <v/>
      </c>
      <c r="X45" s="46">
        <f>IF('Datos Vida'!X283=0,"",Índice!$G$51*'Datos Vida'!X283)</f>
        <v>4988730.5898699621</v>
      </c>
      <c r="Y45" s="46" t="str">
        <f>IF('Datos Vida'!Y283=0,"",Índice!$G$51*'Datos Vida'!Y283)</f>
        <v/>
      </c>
      <c r="Z45" s="46">
        <f>IF('Datos Vida'!Z283=0,"",Índice!$G$51*'Datos Vida'!Z283)</f>
        <v>455334.95732599823</v>
      </c>
      <c r="AA45" s="46">
        <f>IF('Datos Vida'!AA283=0,"",Índice!$G$51*'Datos Vida'!AA283)</f>
        <v>1475123.0810841387</v>
      </c>
      <c r="AB45" s="46">
        <f>IF('Datos Vida'!AB283=0,"",Índice!$G$51*'Datos Vida'!AB283)</f>
        <v>2440622.7239943147</v>
      </c>
      <c r="AC45" s="46">
        <f>IF('Datos Vida'!AC283=0,"",Índice!$G$51*'Datos Vida'!AC283)</f>
        <v>751864.20333613816</v>
      </c>
      <c r="AD45" s="46" t="str">
        <f>IF('Datos Vida'!AD283=0,"",Índice!$G$51*'Datos Vida'!AD283)</f>
        <v/>
      </c>
      <c r="AE45" s="46">
        <f>IF('Datos Vida'!AE283=0,"",Índice!$G$51*'Datos Vida'!AE283)</f>
        <v>479803.78621279722</v>
      </c>
      <c r="AF45" s="46">
        <f>IF('Datos Vida'!AF283=0,"",Índice!$G$51*'Datos Vida'!AF283)</f>
        <v>524171.26876489347</v>
      </c>
      <c r="AG45" s="46" t="str">
        <f>IF('Datos Vida'!AG283=0,"",Índice!$G$51*'Datos Vida'!AG283)</f>
        <v/>
      </c>
      <c r="AH45" s="46" t="str">
        <f>IF('Datos Vida'!AH283=0,"",Índice!$G$51*'Datos Vida'!AH283)</f>
        <v/>
      </c>
      <c r="AI45" s="46" t="str">
        <f>IF('Datos Vida'!AI283=0,"",Índice!$G$51*'Datos Vida'!AI283)</f>
        <v/>
      </c>
      <c r="AJ45" s="46" t="str">
        <f>IF('Datos Vida'!AJ283=0,"",Índice!$G$51*'Datos Vida'!AJ283)</f>
        <v/>
      </c>
      <c r="AK45" s="46" t="str">
        <f>IF('Datos Vida'!AK283=0,"",Índice!$G$51*'Datos Vida'!AK283)</f>
        <v/>
      </c>
      <c r="AL45" s="46" t="str">
        <f>IF('Datos Vida'!AL283=0,"",Índice!$G$51*'Datos Vida'!AL283)</f>
        <v/>
      </c>
      <c r="AM45" s="46" t="str">
        <f>IF('Datos Vida'!AM283=0,"",Índice!$G$51*'Datos Vida'!AM283)</f>
        <v/>
      </c>
      <c r="AN45" s="46" t="str">
        <f>IF('Datos Vida'!AN283=0,"",Índice!$G$51*'Datos Vida'!AN283)</f>
        <v/>
      </c>
      <c r="AO45" s="46" t="str">
        <f>IF('Datos Vida'!AO283=0,"",Índice!$G$51*'Datos Vida'!AO283)</f>
        <v/>
      </c>
      <c r="AP45" s="46" t="str">
        <f>IF('Datos Vida'!AP283=0,"",Índice!$G$51*'Datos Vida'!AP283)</f>
        <v/>
      </c>
      <c r="AQ45" s="46">
        <f>IF('Datos Vida'!AQ283=0,"",Índice!$G$51*'Datos Vida'!AQ283)</f>
        <v>24396561.11008973</v>
      </c>
      <c r="AS45" s="46">
        <f>Índice!$F$51*'Datos Vida'!AS283</f>
        <v>21090394.058627065</v>
      </c>
      <c r="AT45" s="74">
        <f t="shared" si="0"/>
        <v>0.15676174860802439</v>
      </c>
      <c r="AV45" s="75">
        <f t="shared" si="2"/>
        <v>0.30821038186732436</v>
      </c>
      <c r="AW45" s="75">
        <f t="shared" si="1"/>
        <v>0.28675397446046746</v>
      </c>
    </row>
    <row r="46" spans="2:49">
      <c r="B46" s="30" t="s">
        <v>443</v>
      </c>
      <c r="C46" s="46" t="str">
        <f>IF('Datos Vida'!C284=0,"",Índice!$G$51*'Datos Vida'!C284)</f>
        <v/>
      </c>
      <c r="D46" s="46" t="str">
        <f>IF('Datos Vida'!D284=0,"",Índice!$G$51*'Datos Vida'!D284)</f>
        <v/>
      </c>
      <c r="E46" s="46">
        <f>IF('Datos Vida'!E284=0,"",Índice!$G$51*'Datos Vida'!E284)</f>
        <v>26836.847073631212</v>
      </c>
      <c r="F46" s="46" t="str">
        <f>IF('Datos Vida'!F284=0,"",Índice!$G$51*'Datos Vida'!F284)</f>
        <v/>
      </c>
      <c r="G46" s="46">
        <f>IF('Datos Vida'!G284=0,"",Índice!$G$51*'Datos Vida'!G284)</f>
        <v>1395242.8387580344</v>
      </c>
      <c r="H46" s="46" t="str">
        <f>IF('Datos Vida'!H284=0,"",Índice!$G$51*'Datos Vida'!H284)</f>
        <v/>
      </c>
      <c r="I46" s="46" t="str">
        <f>IF('Datos Vida'!I284=0,"",Índice!$G$51*'Datos Vida'!I284)</f>
        <v/>
      </c>
      <c r="J46" s="46">
        <f>IF('Datos Vida'!J284=0,"",Índice!$G$51*'Datos Vida'!J284)</f>
        <v>506577.87740151741</v>
      </c>
      <c r="K46" s="46" t="str">
        <f>IF('Datos Vida'!K284=0,"",Índice!$G$51*'Datos Vida'!K284)</f>
        <v/>
      </c>
      <c r="L46" s="46">
        <f>IF('Datos Vida'!L284=0,"",Índice!$G$51*'Datos Vida'!L284)</f>
        <v>172004.90910119429</v>
      </c>
      <c r="M46" s="46">
        <f>IF('Datos Vida'!M284=0,"",Índice!$G$51*'Datos Vida'!M284)</f>
        <v>724473.42509245442</v>
      </c>
      <c r="N46" s="46">
        <f>IF('Datos Vida'!N284=0,"",Índice!$G$51*'Datos Vida'!N284)</f>
        <v>432510.55359529349</v>
      </c>
      <c r="O46" s="46">
        <f>IF('Datos Vida'!O284=0,"",Índice!$G$51*'Datos Vida'!O284)</f>
        <v>1051977.5174832591</v>
      </c>
      <c r="P46" s="46">
        <f>IF('Datos Vida'!P284=0,"",Índice!$G$51*'Datos Vida'!P284)</f>
        <v>419266.85216481285</v>
      </c>
      <c r="Q46" s="46">
        <f>IF('Datos Vida'!Q284=0,"",Índice!$G$51*'Datos Vida'!Q284)</f>
        <v>217570.3661408136</v>
      </c>
      <c r="R46" s="46" t="str">
        <f>IF('Datos Vida'!R284=0,"",Índice!$G$51*'Datos Vida'!R284)</f>
        <v/>
      </c>
      <c r="S46" s="46" t="str">
        <f>IF('Datos Vida'!S284=0,"",Índice!$G$51*'Datos Vida'!S284)</f>
        <v/>
      </c>
      <c r="T46" s="46" t="str">
        <f>IF('Datos Vida'!T284=0,"",Índice!$G$51*'Datos Vida'!T284)</f>
        <v/>
      </c>
      <c r="U46" s="46" t="str">
        <f>IF('Datos Vida'!U284=0,"",Índice!$G$51*'Datos Vida'!U284)</f>
        <v/>
      </c>
      <c r="V46" s="46" t="str">
        <f>IF('Datos Vida'!V284=0,"",Índice!$G$51*'Datos Vida'!V284)</f>
        <v/>
      </c>
      <c r="W46" s="46" t="str">
        <f>IF('Datos Vida'!W284=0,"",Índice!$G$51*'Datos Vida'!W284)</f>
        <v/>
      </c>
      <c r="X46" s="46">
        <f>IF('Datos Vida'!X284=0,"",Índice!$G$51*'Datos Vida'!X284)</f>
        <v>1015413.7734141322</v>
      </c>
      <c r="Y46" s="46" t="str">
        <f>IF('Datos Vida'!Y284=0,"",Índice!$G$51*'Datos Vida'!Y284)</f>
        <v/>
      </c>
      <c r="Z46" s="46">
        <f>IF('Datos Vida'!Z284=0,"",Índice!$G$51*'Datos Vida'!Z284)</f>
        <v>293400.15803876368</v>
      </c>
      <c r="AA46" s="46">
        <f>IF('Datos Vida'!AA284=0,"",Índice!$G$51*'Datos Vida'!AA284)</f>
        <v>924962.39066333848</v>
      </c>
      <c r="AB46" s="46">
        <f>IF('Datos Vida'!AB284=0,"",Índice!$G$51*'Datos Vida'!AB284)</f>
        <v>433525.25438230531</v>
      </c>
      <c r="AC46" s="46">
        <f>IF('Datos Vida'!AC284=0,"",Índice!$G$51*'Datos Vida'!AC284)</f>
        <v>303915.39269274008</v>
      </c>
      <c r="AD46" s="46" t="str">
        <f>IF('Datos Vida'!AD284=0,"",Índice!$G$51*'Datos Vida'!AD284)</f>
        <v/>
      </c>
      <c r="AE46" s="46">
        <f>IF('Datos Vida'!AE284=0,"",Índice!$G$51*'Datos Vida'!AE284)</f>
        <v>109834.3774969771</v>
      </c>
      <c r="AF46" s="46" t="str">
        <f>IF('Datos Vida'!AF284=0,"",Índice!$G$51*'Datos Vida'!AF284)</f>
        <v/>
      </c>
      <c r="AG46" s="46" t="str">
        <f>IF('Datos Vida'!AG284=0,"",Índice!$G$51*'Datos Vida'!AG284)</f>
        <v/>
      </c>
      <c r="AH46" s="46" t="str">
        <f>IF('Datos Vida'!AH284=0,"",Índice!$G$51*'Datos Vida'!AH284)</f>
        <v/>
      </c>
      <c r="AI46" s="46" t="str">
        <f>IF('Datos Vida'!AI284=0,"",Índice!$G$51*'Datos Vida'!AI284)</f>
        <v/>
      </c>
      <c r="AJ46" s="46" t="str">
        <f>IF('Datos Vida'!AJ284=0,"",Índice!$G$51*'Datos Vida'!AJ284)</f>
        <v/>
      </c>
      <c r="AK46" s="46" t="str">
        <f>IF('Datos Vida'!AK284=0,"",Índice!$G$51*'Datos Vida'!AK284)</f>
        <v/>
      </c>
      <c r="AL46" s="46" t="str">
        <f>IF('Datos Vida'!AL284=0,"",Índice!$G$51*'Datos Vida'!AL284)</f>
        <v/>
      </c>
      <c r="AM46" s="46" t="str">
        <f>IF('Datos Vida'!AM284=0,"",Índice!$G$51*'Datos Vida'!AM284)</f>
        <v/>
      </c>
      <c r="AN46" s="46" t="str">
        <f>IF('Datos Vida'!AN284=0,"",Índice!$G$51*'Datos Vida'!AN284)</f>
        <v/>
      </c>
      <c r="AO46" s="46" t="str">
        <f>IF('Datos Vida'!AO284=0,"",Índice!$G$51*'Datos Vida'!AO284)</f>
        <v/>
      </c>
      <c r="AP46" s="46" t="str">
        <f>IF('Datos Vida'!AP284=0,"",Índice!$G$51*'Datos Vida'!AP284)</f>
        <v/>
      </c>
      <c r="AQ46" s="46">
        <f>IF('Datos Vida'!AQ284=0,"",Índice!$G$51*'Datos Vida'!AQ284)</f>
        <v>8027512.5334992679</v>
      </c>
      <c r="AS46" s="46">
        <f>Índice!$F$51*'Datos Vida'!AS284</f>
        <v>6553494.192981326</v>
      </c>
      <c r="AT46" s="74">
        <f t="shared" si="0"/>
        <v>0.22492098064214194</v>
      </c>
      <c r="AV46" s="75">
        <f t="shared" si="2"/>
        <v>0.10141440394938686</v>
      </c>
      <c r="AW46" s="75">
        <f t="shared" si="1"/>
        <v>8.9104096453441195E-2</v>
      </c>
    </row>
    <row r="47" spans="2:49">
      <c r="B47" s="30" t="s">
        <v>444</v>
      </c>
      <c r="C47" s="46" t="str">
        <f>IF('Datos Vida'!C285=0,"",Índice!$G$51*'Datos Vida'!C285)</f>
        <v/>
      </c>
      <c r="D47" s="46" t="str">
        <f>IF('Datos Vida'!D285=0,"",Índice!$G$51*'Datos Vida'!D285)</f>
        <v/>
      </c>
      <c r="E47" s="46">
        <f>IF('Datos Vida'!E285=0,"",Índice!$G$51*'Datos Vida'!E285)</f>
        <v>9344.3070689642973</v>
      </c>
      <c r="F47" s="46" t="str">
        <f>IF('Datos Vida'!F285=0,"",Índice!$G$51*'Datos Vida'!F285)</f>
        <v/>
      </c>
      <c r="G47" s="46">
        <f>IF('Datos Vida'!G285=0,"",Índice!$G$51*'Datos Vida'!G285)</f>
        <v>244126.4027266106</v>
      </c>
      <c r="H47" s="46" t="str">
        <f>IF('Datos Vida'!H285=0,"",Índice!$G$51*'Datos Vida'!H285)</f>
        <v/>
      </c>
      <c r="I47" s="46" t="str">
        <f>IF('Datos Vida'!I285=0,"",Índice!$G$51*'Datos Vida'!I285)</f>
        <v/>
      </c>
      <c r="J47" s="46">
        <f>IF('Datos Vida'!J285=0,"",Índice!$G$51*'Datos Vida'!J285)</f>
        <v>165309.29812404097</v>
      </c>
      <c r="K47" s="46" t="str">
        <f>IF('Datos Vida'!K285=0,"",Índice!$G$51*'Datos Vida'!K285)</f>
        <v/>
      </c>
      <c r="L47" s="46">
        <f>IF('Datos Vida'!L285=0,"",Índice!$G$51*'Datos Vida'!L285)</f>
        <v>45233.64634672361</v>
      </c>
      <c r="M47" s="46">
        <f>IF('Datos Vida'!M285=0,"",Índice!$G$51*'Datos Vida'!M285)</f>
        <v>518360.60415355564</v>
      </c>
      <c r="N47" s="46">
        <f>IF('Datos Vida'!N285=0,"",Índice!$G$51*'Datos Vida'!N285)</f>
        <v>89265.561691686526</v>
      </c>
      <c r="O47" s="46">
        <f>IF('Datos Vida'!O285=0,"",Índice!$G$51*'Datos Vida'!O285)</f>
        <v>379822.30361827451</v>
      </c>
      <c r="P47" s="46">
        <f>IF('Datos Vida'!P285=0,"",Índice!$G$51*'Datos Vida'!P285)</f>
        <v>138996.06494085037</v>
      </c>
      <c r="Q47" s="46">
        <f>IF('Datos Vida'!Q285=0,"",Índice!$G$51*'Datos Vida'!Q285)</f>
        <v>36073.54105825867</v>
      </c>
      <c r="R47" s="46" t="str">
        <f>IF('Datos Vida'!R285=0,"",Índice!$G$51*'Datos Vida'!R285)</f>
        <v/>
      </c>
      <c r="S47" s="46" t="str">
        <f>IF('Datos Vida'!S285=0,"",Índice!$G$51*'Datos Vida'!S285)</f>
        <v/>
      </c>
      <c r="T47" s="46" t="str">
        <f>IF('Datos Vida'!T285=0,"",Índice!$G$51*'Datos Vida'!T285)</f>
        <v/>
      </c>
      <c r="U47" s="46" t="str">
        <f>IF('Datos Vida'!U285=0,"",Índice!$G$51*'Datos Vida'!U285)</f>
        <v/>
      </c>
      <c r="V47" s="46" t="str">
        <f>IF('Datos Vida'!V285=0,"",Índice!$G$51*'Datos Vida'!V285)</f>
        <v/>
      </c>
      <c r="W47" s="46" t="str">
        <f>IF('Datos Vida'!W285=0,"",Índice!$G$51*'Datos Vida'!W285)</f>
        <v/>
      </c>
      <c r="X47" s="46">
        <f>IF('Datos Vida'!X285=0,"",Índice!$G$51*'Datos Vida'!X285)</f>
        <v>876120.72287708323</v>
      </c>
      <c r="Y47" s="46" t="str">
        <f>IF('Datos Vida'!Y285=0,"",Índice!$G$51*'Datos Vida'!Y285)</f>
        <v/>
      </c>
      <c r="Z47" s="46">
        <f>IF('Datos Vida'!Z285=0,"",Índice!$G$51*'Datos Vida'!Z285)</f>
        <v>88348.441886282802</v>
      </c>
      <c r="AA47" s="46">
        <f>IF('Datos Vida'!AA285=0,"",Índice!$G$51*'Datos Vida'!AA285)</f>
        <v>132242.11750730089</v>
      </c>
      <c r="AB47" s="46">
        <f>IF('Datos Vida'!AB285=0,"",Índice!$G$51*'Datos Vida'!AB285)</f>
        <v>246171.5816604323</v>
      </c>
      <c r="AC47" s="46">
        <f>IF('Datos Vida'!AC285=0,"",Índice!$G$51*'Datos Vida'!AC285)</f>
        <v>121364.00357796931</v>
      </c>
      <c r="AD47" s="46" t="str">
        <f>IF('Datos Vida'!AD285=0,"",Índice!$G$51*'Datos Vida'!AD285)</f>
        <v/>
      </c>
      <c r="AE47" s="46">
        <f>IF('Datos Vida'!AE285=0,"",Índice!$G$51*'Datos Vida'!AE285)</f>
        <v>51443.120187242348</v>
      </c>
      <c r="AF47" s="46" t="str">
        <f>IF('Datos Vida'!AF285=0,"",Índice!$G$51*'Datos Vida'!AF285)</f>
        <v/>
      </c>
      <c r="AG47" s="46" t="str">
        <f>IF('Datos Vida'!AG285=0,"",Índice!$G$51*'Datos Vida'!AG285)</f>
        <v/>
      </c>
      <c r="AH47" s="46" t="str">
        <f>IF('Datos Vida'!AH285=0,"",Índice!$G$51*'Datos Vida'!AH285)</f>
        <v/>
      </c>
      <c r="AI47" s="46" t="str">
        <f>IF('Datos Vida'!AI285=0,"",Índice!$G$51*'Datos Vida'!AI285)</f>
        <v/>
      </c>
      <c r="AJ47" s="46" t="str">
        <f>IF('Datos Vida'!AJ285=0,"",Índice!$G$51*'Datos Vida'!AJ285)</f>
        <v/>
      </c>
      <c r="AK47" s="46" t="str">
        <f>IF('Datos Vida'!AK285=0,"",Índice!$G$51*'Datos Vida'!AK285)</f>
        <v/>
      </c>
      <c r="AL47" s="46" t="str">
        <f>IF('Datos Vida'!AL285=0,"",Índice!$G$51*'Datos Vida'!AL285)</f>
        <v/>
      </c>
      <c r="AM47" s="46" t="str">
        <f>IF('Datos Vida'!AM285=0,"",Índice!$G$51*'Datos Vida'!AM285)</f>
        <v/>
      </c>
      <c r="AN47" s="46" t="str">
        <f>IF('Datos Vida'!AN285=0,"",Índice!$G$51*'Datos Vida'!AN285)</f>
        <v/>
      </c>
      <c r="AO47" s="46" t="str">
        <f>IF('Datos Vida'!AO285=0,"",Índice!$G$51*'Datos Vida'!AO285)</f>
        <v/>
      </c>
      <c r="AP47" s="46" t="str">
        <f>IF('Datos Vida'!AP285=0,"",Índice!$G$51*'Datos Vida'!AP285)</f>
        <v/>
      </c>
      <c r="AQ47" s="46">
        <f>IF('Datos Vida'!AQ285=0,"",Índice!$G$51*'Datos Vida'!AQ285)</f>
        <v>3142221.7174252761</v>
      </c>
      <c r="AS47" s="46">
        <f>Índice!$F$51*'Datos Vida'!AS285</f>
        <v>2199345.6796722142</v>
      </c>
      <c r="AT47" s="74">
        <f t="shared" si="0"/>
        <v>0.42870752263627154</v>
      </c>
      <c r="AV47" s="75">
        <f t="shared" si="2"/>
        <v>3.9696797883489988E-2</v>
      </c>
      <c r="AW47" s="75">
        <f t="shared" si="1"/>
        <v>2.9903239982397977E-2</v>
      </c>
    </row>
    <row r="48" spans="2:49">
      <c r="B48" s="30" t="s">
        <v>445</v>
      </c>
      <c r="C48" s="46" t="str">
        <f>IF('Datos Vida'!C286=0,"",Índice!$G$51*'Datos Vida'!C286)</f>
        <v/>
      </c>
      <c r="D48" s="46" t="str">
        <f>IF('Datos Vida'!D286=0,"",Índice!$G$51*'Datos Vida'!D286)</f>
        <v/>
      </c>
      <c r="E48" s="46" t="str">
        <f>IF('Datos Vida'!E286=0,"",Índice!$G$51*'Datos Vida'!E286)</f>
        <v/>
      </c>
      <c r="F48" s="46" t="str">
        <f>IF('Datos Vida'!F286=0,"",Índice!$G$51*'Datos Vida'!F286)</f>
        <v/>
      </c>
      <c r="G48" s="46" t="str">
        <f>IF('Datos Vida'!G286=0,"",Índice!$G$51*'Datos Vida'!G286)</f>
        <v/>
      </c>
      <c r="H48" s="46" t="str">
        <f>IF('Datos Vida'!H286=0,"",Índice!$G$51*'Datos Vida'!H286)</f>
        <v/>
      </c>
      <c r="I48" s="46" t="str">
        <f>IF('Datos Vida'!I286=0,"",Índice!$G$51*'Datos Vida'!I286)</f>
        <v/>
      </c>
      <c r="J48" s="46" t="str">
        <f>IF('Datos Vida'!J286=0,"",Índice!$G$51*'Datos Vida'!J286)</f>
        <v/>
      </c>
      <c r="K48" s="46" t="str">
        <f>IF('Datos Vida'!K286=0,"",Índice!$G$51*'Datos Vida'!K286)</f>
        <v/>
      </c>
      <c r="L48" s="46" t="str">
        <f>IF('Datos Vida'!L286=0,"",Índice!$G$51*'Datos Vida'!L286)</f>
        <v/>
      </c>
      <c r="M48" s="46" t="str">
        <f>IF('Datos Vida'!M286=0,"",Índice!$G$51*'Datos Vida'!M286)</f>
        <v/>
      </c>
      <c r="N48" s="46" t="str">
        <f>IF('Datos Vida'!N286=0,"",Índice!$G$51*'Datos Vida'!N286)</f>
        <v/>
      </c>
      <c r="O48" s="46" t="str">
        <f>IF('Datos Vida'!O286=0,"",Índice!$G$51*'Datos Vida'!O286)</f>
        <v/>
      </c>
      <c r="P48" s="46" t="str">
        <f>IF('Datos Vida'!P286=0,"",Índice!$G$51*'Datos Vida'!P286)</f>
        <v/>
      </c>
      <c r="Q48" s="46" t="str">
        <f>IF('Datos Vida'!Q286=0,"",Índice!$G$51*'Datos Vida'!Q286)</f>
        <v/>
      </c>
      <c r="R48" s="46" t="str">
        <f>IF('Datos Vida'!R286=0,"",Índice!$G$51*'Datos Vida'!R286)</f>
        <v/>
      </c>
      <c r="S48" s="46" t="str">
        <f>IF('Datos Vida'!S286=0,"",Índice!$G$51*'Datos Vida'!S286)</f>
        <v/>
      </c>
      <c r="T48" s="46" t="str">
        <f>IF('Datos Vida'!T286=0,"",Índice!$G$51*'Datos Vida'!T286)</f>
        <v/>
      </c>
      <c r="U48" s="46" t="str">
        <f>IF('Datos Vida'!U286=0,"",Índice!$G$51*'Datos Vida'!U286)</f>
        <v/>
      </c>
      <c r="V48" s="46" t="str">
        <f>IF('Datos Vida'!V286=0,"",Índice!$G$51*'Datos Vida'!V286)</f>
        <v/>
      </c>
      <c r="W48" s="46" t="str">
        <f>IF('Datos Vida'!W286=0,"",Índice!$G$51*'Datos Vida'!W286)</f>
        <v/>
      </c>
      <c r="X48" s="46" t="str">
        <f>IF('Datos Vida'!X286=0,"",Índice!$G$51*'Datos Vida'!X286)</f>
        <v/>
      </c>
      <c r="Y48" s="46" t="str">
        <f>IF('Datos Vida'!Y286=0,"",Índice!$G$51*'Datos Vida'!Y286)</f>
        <v/>
      </c>
      <c r="Z48" s="46" t="str">
        <f>IF('Datos Vida'!Z286=0,"",Índice!$G$51*'Datos Vida'!Z286)</f>
        <v/>
      </c>
      <c r="AA48" s="46" t="str">
        <f>IF('Datos Vida'!AA286=0,"",Índice!$G$51*'Datos Vida'!AA286)</f>
        <v/>
      </c>
      <c r="AB48" s="46" t="str">
        <f>IF('Datos Vida'!AB286=0,"",Índice!$G$51*'Datos Vida'!AB286)</f>
        <v/>
      </c>
      <c r="AC48" s="46" t="str">
        <f>IF('Datos Vida'!AC286=0,"",Índice!$G$51*'Datos Vida'!AC286)</f>
        <v/>
      </c>
      <c r="AD48" s="46" t="str">
        <f>IF('Datos Vida'!AD286=0,"",Índice!$G$51*'Datos Vida'!AD286)</f>
        <v/>
      </c>
      <c r="AE48" s="46" t="str">
        <f>IF('Datos Vida'!AE286=0,"",Índice!$G$51*'Datos Vida'!AE286)</f>
        <v/>
      </c>
      <c r="AF48" s="46" t="str">
        <f>IF('Datos Vida'!AF286=0,"",Índice!$G$51*'Datos Vida'!AF286)</f>
        <v/>
      </c>
      <c r="AG48" s="46" t="str">
        <f>IF('Datos Vida'!AG286=0,"",Índice!$G$51*'Datos Vida'!AG286)</f>
        <v/>
      </c>
      <c r="AH48" s="46" t="str">
        <f>IF('Datos Vida'!AH286=0,"",Índice!$G$51*'Datos Vida'!AH286)</f>
        <v/>
      </c>
      <c r="AI48" s="46" t="str">
        <f>IF('Datos Vida'!AI286=0,"",Índice!$G$51*'Datos Vida'!AI286)</f>
        <v/>
      </c>
      <c r="AJ48" s="46" t="str">
        <f>IF('Datos Vida'!AJ286=0,"",Índice!$G$51*'Datos Vida'!AJ286)</f>
        <v/>
      </c>
      <c r="AK48" s="46" t="str">
        <f>IF('Datos Vida'!AK286=0,"",Índice!$G$51*'Datos Vida'!AK286)</f>
        <v/>
      </c>
      <c r="AL48" s="46" t="str">
        <f>IF('Datos Vida'!AL286=0,"",Índice!$G$51*'Datos Vida'!AL286)</f>
        <v/>
      </c>
      <c r="AM48" s="46" t="str">
        <f>IF('Datos Vida'!AM286=0,"",Índice!$G$51*'Datos Vida'!AM286)</f>
        <v/>
      </c>
      <c r="AN48" s="46" t="str">
        <f>IF('Datos Vida'!AN286=0,"",Índice!$G$51*'Datos Vida'!AN286)</f>
        <v/>
      </c>
      <c r="AO48" s="46" t="str">
        <f>IF('Datos Vida'!AO286=0,"",Índice!$G$51*'Datos Vida'!AO286)</f>
        <v/>
      </c>
      <c r="AP48" s="46" t="str">
        <f>IF('Datos Vida'!AP286=0,"",Índice!$G$51*'Datos Vida'!AP286)</f>
        <v/>
      </c>
      <c r="AQ48" s="46" t="str">
        <f>IF('Datos Vida'!AQ286=0,"",Índice!$G$51*'Datos Vida'!AQ286)</f>
        <v/>
      </c>
      <c r="AS48" s="46">
        <f>Índice!$F$51*'Datos Vida'!AS286</f>
        <v>0.27409913891755511</v>
      </c>
      <c r="AT48" s="74" t="str">
        <f t="shared" si="0"/>
        <v/>
      </c>
      <c r="AV48" s="75" t="str">
        <f t="shared" si="2"/>
        <v/>
      </c>
      <c r="AW48" s="75">
        <f t="shared" si="1"/>
        <v>3.7267685592934502E-9</v>
      </c>
    </row>
    <row r="49" spans="2:49">
      <c r="B49" s="31" t="s">
        <v>327</v>
      </c>
      <c r="C49" s="77">
        <f>IF('Datos Vida'!C287=0,"",Índice!$G$51*'Datos Vida'!C287)</f>
        <v>519792.01285523362</v>
      </c>
      <c r="D49" s="77">
        <f>IF('Datos Vida'!D287=0,"",Índice!$G$51*'Datos Vida'!D287)</f>
        <v>2608296.7991405092</v>
      </c>
      <c r="E49" s="77">
        <f>IF('Datos Vida'!E287=0,"",Índice!$G$51*'Datos Vida'!E287)</f>
        <v>2546265.6270992286</v>
      </c>
      <c r="F49" s="77">
        <f>IF('Datos Vida'!F287=0,"",Índice!$G$51*'Datos Vida'!F287)</f>
        <v>1585067.7675168468</v>
      </c>
      <c r="G49" s="77">
        <f>IF('Datos Vida'!G287=0,"",Índice!$G$51*'Datos Vida'!G287)</f>
        <v>4702359.8422440793</v>
      </c>
      <c r="H49" s="77">
        <f>IF('Datos Vida'!H287=0,"",Índice!$G$51*'Datos Vida'!H287)</f>
        <v>3894472.5765621793</v>
      </c>
      <c r="I49" s="77">
        <f>IF('Datos Vida'!I287=0,"",Índice!$G$51*'Datos Vida'!I287)</f>
        <v>1852513.1522192601</v>
      </c>
      <c r="J49" s="77">
        <f>IF('Datos Vida'!J287=0,"",Índice!$G$51*'Datos Vida'!J287)</f>
        <v>4306127.7144129938</v>
      </c>
      <c r="K49" s="77">
        <f>IF('Datos Vida'!K287=0,"",Índice!$G$51*'Datos Vida'!K287)</f>
        <v>197022.41003811313</v>
      </c>
      <c r="L49" s="77">
        <f>IF('Datos Vida'!L287=0,"",Índice!$G$51*'Datos Vida'!L287)</f>
        <v>648768.79141004512</v>
      </c>
      <c r="M49" s="77">
        <f>IF('Datos Vida'!M287=0,"",Índice!$G$51*'Datos Vida'!M287)</f>
        <v>6578331.8955459232</v>
      </c>
      <c r="N49" s="77">
        <f>IF('Datos Vida'!N287=0,"",Índice!$G$51*'Datos Vida'!N287)</f>
        <v>1586136.2527488845</v>
      </c>
      <c r="O49" s="77">
        <f>IF('Datos Vida'!O287=0,"",Índice!$G$51*'Datos Vida'!O287)</f>
        <v>6225959.8114848565</v>
      </c>
      <c r="P49" s="77">
        <f>IF('Datos Vida'!P287=0,"",Índice!$G$51*'Datos Vida'!P287)</f>
        <v>3636674.2297819983</v>
      </c>
      <c r="Q49" s="77">
        <f>IF('Datos Vida'!Q287=0,"",Índice!$G$51*'Datos Vida'!Q287)</f>
        <v>3584542.5184378554</v>
      </c>
      <c r="R49" s="77">
        <f>IF('Datos Vida'!R287=0,"",Índice!$G$51*'Datos Vida'!R287)</f>
        <v>9922.2799301376745</v>
      </c>
      <c r="S49" s="77">
        <f>IF('Datos Vida'!S287=0,"",Índice!$G$51*'Datos Vida'!S287)</f>
        <v>378512.4292007552</v>
      </c>
      <c r="T49" s="77">
        <f>IF('Datos Vida'!T287=0,"",Índice!$G$51*'Datos Vida'!T287)</f>
        <v>426944.28338082746</v>
      </c>
      <c r="U49" s="77">
        <f>IF('Datos Vida'!U287=0,"",Índice!$G$51*'Datos Vida'!U287)</f>
        <v>409602.79944279842</v>
      </c>
      <c r="V49" s="77" t="str">
        <f>IF('Datos Vida'!V287=0,"",Índice!$G$51*'Datos Vida'!V287)</f>
        <v/>
      </c>
      <c r="W49" s="77">
        <f>IF('Datos Vida'!W287=0,"",Índice!$G$51*'Datos Vida'!W287)</f>
        <v>73058.103110570562</v>
      </c>
      <c r="X49" s="77">
        <f>IF('Datos Vida'!X287=0,"",Índice!$G$51*'Datos Vida'!X287)</f>
        <v>12929641.416409161</v>
      </c>
      <c r="Y49" s="77">
        <f>IF('Datos Vida'!Y287=0,"",Índice!$G$51*'Datos Vida'!Y287)</f>
        <v>634391.41817693273</v>
      </c>
      <c r="Z49" s="77">
        <f>IF('Datos Vida'!Z287=0,"",Índice!$G$51*'Datos Vida'!Z287)</f>
        <v>2328762.6301079756</v>
      </c>
      <c r="AA49" s="77">
        <f>IF('Datos Vida'!AA287=0,"",Índice!$G$51*'Datos Vida'!AA287)</f>
        <v>2924754.9426888507</v>
      </c>
      <c r="AB49" s="77">
        <f>IF('Datos Vida'!AB287=0,"",Índice!$G$51*'Datos Vida'!AB287)</f>
        <v>3500478.2263595928</v>
      </c>
      <c r="AC49" s="77">
        <f>IF('Datos Vida'!AC287=0,"",Índice!$G$51*'Datos Vida'!AC287)</f>
        <v>1182945.6905268666</v>
      </c>
      <c r="AD49" s="77">
        <f>IF('Datos Vida'!AD287=0,"",Índice!$G$51*'Datos Vida'!AD287)</f>
        <v>1010114.7902362449</v>
      </c>
      <c r="AE49" s="77">
        <f>IF('Datos Vida'!AE287=0,"",Índice!$G$51*'Datos Vida'!AE287)</f>
        <v>2781210.0925605106</v>
      </c>
      <c r="AF49" s="77">
        <f>IF('Datos Vida'!AF287=0,"",Índice!$G$51*'Datos Vida'!AF287)</f>
        <v>3258139.9244100945</v>
      </c>
      <c r="AG49" s="77">
        <f>IF('Datos Vida'!AG287=0,"",Índice!$G$51*'Datos Vida'!AG287)</f>
        <v>2834735.7358525251</v>
      </c>
      <c r="AH49" s="77" t="str">
        <f>IF('Datos Vida'!AH287=0,"",Índice!$G$51*'Datos Vida'!AH287)</f>
        <v/>
      </c>
      <c r="AI49" s="77" t="str">
        <f>IF('Datos Vida'!AI287=0,"",Índice!$G$51*'Datos Vida'!AI287)</f>
        <v/>
      </c>
      <c r="AJ49" s="77" t="str">
        <f>IF('Datos Vida'!AJ287=0,"",Índice!$G$51*'Datos Vida'!AJ287)</f>
        <v/>
      </c>
      <c r="AK49" s="77" t="str">
        <f>IF('Datos Vida'!AK287=0,"",Índice!$G$51*'Datos Vida'!AK287)</f>
        <v/>
      </c>
      <c r="AL49" s="77" t="str">
        <f>IF('Datos Vida'!AL287=0,"",Índice!$G$51*'Datos Vida'!AL287)</f>
        <v/>
      </c>
      <c r="AM49" s="77" t="str">
        <f>IF('Datos Vida'!AM287=0,"",Índice!$G$51*'Datos Vida'!AM287)</f>
        <v/>
      </c>
      <c r="AN49" s="77" t="str">
        <f>IF('Datos Vida'!AN287=0,"",Índice!$G$51*'Datos Vida'!AN287)</f>
        <v/>
      </c>
      <c r="AO49" s="77" t="str">
        <f>IF('Datos Vida'!AO287=0,"",Índice!$G$51*'Datos Vida'!AO287)</f>
        <v/>
      </c>
      <c r="AP49" s="77" t="str">
        <f>IF('Datos Vida'!AP287=0,"",Índice!$G$51*'Datos Vida'!AP287)</f>
        <v/>
      </c>
      <c r="AQ49" s="77">
        <f>IF('Datos Vida'!AQ287=0,"",Índice!$G$51*'Datos Vida'!AQ287)</f>
        <v>79155546.163891852</v>
      </c>
      <c r="AS49" s="77">
        <f>Índice!$F$51*'Datos Vida'!AS287</f>
        <v>73548741.907793969</v>
      </c>
      <c r="AT49" s="78">
        <f t="shared" si="0"/>
        <v>7.623249712587854E-2</v>
      </c>
      <c r="AV49" s="79">
        <f t="shared" si="2"/>
        <v>1</v>
      </c>
      <c r="AW49" s="79">
        <f t="shared" si="1"/>
        <v>1</v>
      </c>
    </row>
    <row r="51" spans="2:49">
      <c r="B51" s="80" t="s">
        <v>452</v>
      </c>
      <c r="C51" s="70">
        <f>IF(SUM(C12:C27)=0,"",SUM(C12:C27))</f>
        <v>20940.224577679408</v>
      </c>
      <c r="D51" s="70">
        <f t="shared" ref="D51:AS51" si="3">IF(SUM(D12:D27)=0,"",SUM(D12:D27))</f>
        <v>263717.83478054882</v>
      </c>
      <c r="E51" s="70">
        <f t="shared" si="3"/>
        <v>15984.675189681871</v>
      </c>
      <c r="F51" s="70">
        <f t="shared" si="3"/>
        <v>250275.41878504606</v>
      </c>
      <c r="G51" s="70">
        <f t="shared" si="3"/>
        <v>327568.74862997717</v>
      </c>
      <c r="H51" s="70" t="str">
        <f t="shared" si="3"/>
        <v/>
      </c>
      <c r="I51" s="70">
        <f t="shared" si="3"/>
        <v>41566.227787952288</v>
      </c>
      <c r="J51" s="70">
        <f t="shared" si="3"/>
        <v>1303004.106532976</v>
      </c>
      <c r="K51" s="70">
        <f t="shared" si="3"/>
        <v>197022.41003811313</v>
      </c>
      <c r="L51" s="70">
        <f t="shared" si="3"/>
        <v>6134.9622757581965</v>
      </c>
      <c r="M51" s="70">
        <f t="shared" si="3"/>
        <v>2086003.9792534348</v>
      </c>
      <c r="N51" s="70" t="str">
        <f t="shared" si="3"/>
        <v/>
      </c>
      <c r="O51" s="70">
        <f t="shared" si="3"/>
        <v>849699.5672495598</v>
      </c>
      <c r="P51" s="70">
        <f t="shared" si="3"/>
        <v>576317.74100027583</v>
      </c>
      <c r="Q51" s="70">
        <f t="shared" si="3"/>
        <v>1239726.8174457822</v>
      </c>
      <c r="R51" s="70" t="str">
        <f t="shared" si="3"/>
        <v/>
      </c>
      <c r="S51" s="70">
        <f t="shared" si="3"/>
        <v>182.6107862340105</v>
      </c>
      <c r="T51" s="70">
        <f t="shared" si="3"/>
        <v>59616.455476909367</v>
      </c>
      <c r="U51" s="70">
        <f t="shared" si="3"/>
        <v>166556.68182236017</v>
      </c>
      <c r="V51" s="70" t="str">
        <f t="shared" si="3"/>
        <v/>
      </c>
      <c r="W51" s="70">
        <f t="shared" si="3"/>
        <v>22691.069572411452</v>
      </c>
      <c r="X51" s="70">
        <f t="shared" si="3"/>
        <v>2037072.7296511834</v>
      </c>
      <c r="Y51" s="70">
        <f t="shared" si="3"/>
        <v>511648.50870804192</v>
      </c>
      <c r="Z51" s="70">
        <f t="shared" si="3"/>
        <v>97831.31200458204</v>
      </c>
      <c r="AA51" s="70">
        <f t="shared" si="3"/>
        <v>366211.17090106843</v>
      </c>
      <c r="AB51" s="70">
        <f t="shared" si="3"/>
        <v>380158.66632254049</v>
      </c>
      <c r="AC51" s="70">
        <f t="shared" si="3"/>
        <v>486.13713663458748</v>
      </c>
      <c r="AD51" s="70" t="str">
        <f t="shared" si="3"/>
        <v/>
      </c>
      <c r="AE51" s="70">
        <f t="shared" si="3"/>
        <v>962156.30104439938</v>
      </c>
      <c r="AF51" s="70">
        <f t="shared" si="3"/>
        <v>1531735.3416395017</v>
      </c>
      <c r="AG51" s="70">
        <f t="shared" si="3"/>
        <v>611429.08408227924</v>
      </c>
      <c r="AH51" s="70" t="str">
        <f t="shared" si="3"/>
        <v/>
      </c>
      <c r="AI51" s="70" t="str">
        <f t="shared" si="3"/>
        <v/>
      </c>
      <c r="AJ51" s="70" t="str">
        <f t="shared" si="3"/>
        <v/>
      </c>
      <c r="AK51" s="70" t="str">
        <f t="shared" si="3"/>
        <v/>
      </c>
      <c r="AL51" s="70" t="str">
        <f t="shared" si="3"/>
        <v/>
      </c>
      <c r="AM51" s="70" t="str">
        <f t="shared" si="3"/>
        <v/>
      </c>
      <c r="AN51" s="70" t="str">
        <f t="shared" si="3"/>
        <v/>
      </c>
      <c r="AO51" s="70" t="str">
        <f t="shared" si="3"/>
        <v/>
      </c>
      <c r="AP51" s="70" t="str">
        <f t="shared" si="3"/>
        <v/>
      </c>
      <c r="AQ51" s="70">
        <f t="shared" si="3"/>
        <v>13925738.78269493</v>
      </c>
      <c r="AR51" s="81"/>
      <c r="AS51" s="70">
        <f t="shared" si="3"/>
        <v>14393213.442369971</v>
      </c>
      <c r="AT51" s="71">
        <f t="shared" si="0"/>
        <v>-3.2478824936960526E-2</v>
      </c>
      <c r="AV51" s="71">
        <f>IFERROR(AQ51/$AQ$49,"")</f>
        <v>0.17592878146354568</v>
      </c>
      <c r="AW51" s="71">
        <f>IFERROR(AS51/$AS$49,"")</f>
        <v>0.19569625623799719</v>
      </c>
    </row>
    <row r="52" spans="2:49">
      <c r="B52" s="80" t="s">
        <v>453</v>
      </c>
      <c r="C52" s="70">
        <f>IF(SUM(C29:C42)=0,"",SUM(C29:C42))</f>
        <v>498851.78827755421</v>
      </c>
      <c r="D52" s="70">
        <f t="shared" ref="D52:AS52" si="4">IF(SUM(D29:D42)=0,"",SUM(D29:D42))</f>
        <v>1850806.5957760867</v>
      </c>
      <c r="E52" s="70">
        <f t="shared" si="4"/>
        <v>524876.60955586506</v>
      </c>
      <c r="F52" s="70">
        <f t="shared" si="4"/>
        <v>1334792.3487318007</v>
      </c>
      <c r="G52" s="70">
        <f t="shared" si="4"/>
        <v>1336261.1457987144</v>
      </c>
      <c r="H52" s="70">
        <f t="shared" si="4"/>
        <v>167963.20914149948</v>
      </c>
      <c r="I52" s="70">
        <f t="shared" si="4"/>
        <v>1810946.9244313077</v>
      </c>
      <c r="J52" s="70">
        <f t="shared" si="4"/>
        <v>470453.38033248245</v>
      </c>
      <c r="K52" s="70" t="str">
        <f t="shared" si="4"/>
        <v/>
      </c>
      <c r="L52" s="70">
        <f t="shared" si="4"/>
        <v>244.6595625826433</v>
      </c>
      <c r="M52" s="70">
        <f t="shared" si="4"/>
        <v>268315.43759413378</v>
      </c>
      <c r="N52" s="70" t="str">
        <f t="shared" si="4"/>
        <v/>
      </c>
      <c r="O52" s="70">
        <f t="shared" si="4"/>
        <v>445616.28046754014</v>
      </c>
      <c r="P52" s="70">
        <f t="shared" si="4"/>
        <v>602396.83286074898</v>
      </c>
      <c r="Q52" s="70">
        <f t="shared" si="4"/>
        <v>984948.57552980108</v>
      </c>
      <c r="R52" s="70">
        <f t="shared" si="4"/>
        <v>9922.2799301376745</v>
      </c>
      <c r="S52" s="70">
        <f t="shared" si="4"/>
        <v>378329.81841452117</v>
      </c>
      <c r="T52" s="70">
        <f t="shared" si="4"/>
        <v>367327.82790391805</v>
      </c>
      <c r="U52" s="70">
        <f t="shared" si="4"/>
        <v>243046.11762043825</v>
      </c>
      <c r="V52" s="70" t="str">
        <f t="shared" si="4"/>
        <v/>
      </c>
      <c r="W52" s="70">
        <f t="shared" si="4"/>
        <v>50367.033538159114</v>
      </c>
      <c r="X52" s="70">
        <f t="shared" si="4"/>
        <v>3044670.6995425005</v>
      </c>
      <c r="Y52" s="70">
        <f t="shared" si="4"/>
        <v>122742.90946889075</v>
      </c>
      <c r="Z52" s="70">
        <f t="shared" si="4"/>
        <v>476578.70666308398</v>
      </c>
      <c r="AA52" s="70">
        <f t="shared" si="4"/>
        <v>26216.182533004292</v>
      </c>
      <c r="AB52" s="70" t="str">
        <f t="shared" si="4"/>
        <v/>
      </c>
      <c r="AC52" s="70">
        <f t="shared" si="4"/>
        <v>4250.6947341625364</v>
      </c>
      <c r="AD52" s="70" t="str">
        <f t="shared" si="4"/>
        <v/>
      </c>
      <c r="AE52" s="70">
        <f t="shared" si="4"/>
        <v>678630.86988495348</v>
      </c>
      <c r="AF52" s="70">
        <f t="shared" si="4"/>
        <v>1296033.3419364872</v>
      </c>
      <c r="AG52" s="70">
        <f t="shared" si="4"/>
        <v>2223306.6517702462</v>
      </c>
      <c r="AH52" s="70" t="str">
        <f t="shared" si="4"/>
        <v/>
      </c>
      <c r="AI52" s="70" t="str">
        <f t="shared" si="4"/>
        <v/>
      </c>
      <c r="AJ52" s="70" t="str">
        <f t="shared" si="4"/>
        <v/>
      </c>
      <c r="AK52" s="70" t="str">
        <f t="shared" si="4"/>
        <v/>
      </c>
      <c r="AL52" s="70" t="str">
        <f t="shared" si="4"/>
        <v/>
      </c>
      <c r="AM52" s="70" t="str">
        <f t="shared" si="4"/>
        <v/>
      </c>
      <c r="AN52" s="70" t="str">
        <f t="shared" si="4"/>
        <v/>
      </c>
      <c r="AO52" s="70" t="str">
        <f t="shared" si="4"/>
        <v/>
      </c>
      <c r="AP52" s="70" t="str">
        <f t="shared" si="4"/>
        <v/>
      </c>
      <c r="AQ52" s="70">
        <f t="shared" si="4"/>
        <v>19217896.922000621</v>
      </c>
      <c r="AR52" s="81"/>
      <c r="AS52" s="70">
        <f t="shared" si="4"/>
        <v>19776940.130809247</v>
      </c>
      <c r="AT52" s="71">
        <f t="shared" si="0"/>
        <v>-2.8267426867401468E-2</v>
      </c>
      <c r="AV52" s="71">
        <f t="shared" ref="AV52:AV55" si="5">IFERROR(AQ52/$AQ$49,"")</f>
        <v>0.24278648627109328</v>
      </c>
      <c r="AW52" s="71">
        <f t="shared" ref="AW52:AW55" si="6">IFERROR(AS52/$AS$49,"")</f>
        <v>0.26889569580405676</v>
      </c>
    </row>
    <row r="53" spans="2:49">
      <c r="B53" s="80" t="s">
        <v>454</v>
      </c>
      <c r="C53" s="70" t="str">
        <f>IF(SUM(C44:C48)=0,"",SUM(C44:C48))</f>
        <v/>
      </c>
      <c r="D53" s="70">
        <f t="shared" ref="D53:AS53" si="7">IF(SUM(D44:D48)=0,"",SUM(D44:D48))</f>
        <v>493772.36858387367</v>
      </c>
      <c r="E53" s="70">
        <f t="shared" si="7"/>
        <v>2005404.3423536813</v>
      </c>
      <c r="F53" s="70" t="str">
        <f t="shared" si="7"/>
        <v/>
      </c>
      <c r="G53" s="70">
        <f t="shared" si="7"/>
        <v>3038529.947815388</v>
      </c>
      <c r="H53" s="70">
        <f t="shared" si="7"/>
        <v>3726509.3674206799</v>
      </c>
      <c r="I53" s="70" t="str">
        <f t="shared" si="7"/>
        <v/>
      </c>
      <c r="J53" s="70">
        <f t="shared" si="7"/>
        <v>2532670.2275475352</v>
      </c>
      <c r="K53" s="70" t="str">
        <f t="shared" si="7"/>
        <v/>
      </c>
      <c r="L53" s="70">
        <f t="shared" si="7"/>
        <v>642389.16957170435</v>
      </c>
      <c r="M53" s="70">
        <f t="shared" si="7"/>
        <v>4224012.4786983542</v>
      </c>
      <c r="N53" s="70">
        <f t="shared" si="7"/>
        <v>1586136.2527488845</v>
      </c>
      <c r="O53" s="70">
        <f t="shared" si="7"/>
        <v>4930643.9637677576</v>
      </c>
      <c r="P53" s="70">
        <f t="shared" si="7"/>
        <v>2457959.655920973</v>
      </c>
      <c r="Q53" s="70">
        <f t="shared" si="7"/>
        <v>1359867.125462272</v>
      </c>
      <c r="R53" s="70" t="str">
        <f t="shared" si="7"/>
        <v/>
      </c>
      <c r="S53" s="70" t="str">
        <f t="shared" si="7"/>
        <v/>
      </c>
      <c r="T53" s="70" t="str">
        <f t="shared" si="7"/>
        <v/>
      </c>
      <c r="U53" s="70" t="str">
        <f t="shared" si="7"/>
        <v/>
      </c>
      <c r="V53" s="70" t="str">
        <f t="shared" si="7"/>
        <v/>
      </c>
      <c r="W53" s="70" t="str">
        <f t="shared" si="7"/>
        <v/>
      </c>
      <c r="X53" s="70">
        <f t="shared" si="7"/>
        <v>7847897.9872154761</v>
      </c>
      <c r="Y53" s="70" t="str">
        <f t="shared" si="7"/>
        <v/>
      </c>
      <c r="Z53" s="70">
        <f t="shared" si="7"/>
        <v>1754352.6114403091</v>
      </c>
      <c r="AA53" s="70">
        <f t="shared" si="7"/>
        <v>2532327.5892547779</v>
      </c>
      <c r="AB53" s="70">
        <f t="shared" si="7"/>
        <v>3120319.5600370523</v>
      </c>
      <c r="AC53" s="70">
        <f t="shared" si="7"/>
        <v>1178208.8586560695</v>
      </c>
      <c r="AD53" s="70">
        <f t="shared" si="7"/>
        <v>1010114.7902362449</v>
      </c>
      <c r="AE53" s="70">
        <f t="shared" si="7"/>
        <v>1140422.9216311579</v>
      </c>
      <c r="AF53" s="70">
        <f t="shared" si="7"/>
        <v>430371.24083410524</v>
      </c>
      <c r="AG53" s="70" t="str">
        <f t="shared" si="7"/>
        <v/>
      </c>
      <c r="AH53" s="70" t="str">
        <f t="shared" si="7"/>
        <v/>
      </c>
      <c r="AI53" s="70" t="str">
        <f t="shared" si="7"/>
        <v/>
      </c>
      <c r="AJ53" s="70" t="str">
        <f t="shared" si="7"/>
        <v/>
      </c>
      <c r="AK53" s="70" t="str">
        <f t="shared" si="7"/>
        <v/>
      </c>
      <c r="AL53" s="70" t="str">
        <f t="shared" si="7"/>
        <v/>
      </c>
      <c r="AM53" s="70" t="str">
        <f t="shared" si="7"/>
        <v/>
      </c>
      <c r="AN53" s="70" t="str">
        <f t="shared" si="7"/>
        <v/>
      </c>
      <c r="AO53" s="70" t="str">
        <f t="shared" si="7"/>
        <v/>
      </c>
      <c r="AP53" s="70" t="str">
        <f t="shared" si="7"/>
        <v/>
      </c>
      <c r="AQ53" s="70">
        <f t="shared" si="7"/>
        <v>46011910.459196307</v>
      </c>
      <c r="AR53" s="81"/>
      <c r="AS53" s="70">
        <f t="shared" si="7"/>
        <v>39378588.334614746</v>
      </c>
      <c r="AT53" s="71">
        <f t="shared" si="0"/>
        <v>0.16844997256416905</v>
      </c>
      <c r="AV53" s="71">
        <f t="shared" si="5"/>
        <v>0.58128473226536115</v>
      </c>
      <c r="AW53" s="71">
        <f t="shared" si="6"/>
        <v>0.53540804795794605</v>
      </c>
    </row>
    <row r="54" spans="2:49">
      <c r="B54" s="80" t="s">
        <v>455</v>
      </c>
      <c r="C54" s="70">
        <f>IF(SUM(C21,C37)=0,"",SUM(C21,C37))</f>
        <v>1300.3284519272243</v>
      </c>
      <c r="D54" s="70">
        <f t="shared" ref="D54:AS54" si="8">IF(SUM(D21,D37)=0,"",SUM(D21,D37))</f>
        <v>115588.01623344483</v>
      </c>
      <c r="E54" s="70" t="str">
        <f t="shared" si="8"/>
        <v/>
      </c>
      <c r="F54" s="70">
        <f t="shared" si="8"/>
        <v>128668.87697018123</v>
      </c>
      <c r="G54" s="70">
        <f t="shared" si="8"/>
        <v>714663.39864659414</v>
      </c>
      <c r="H54" s="70">
        <f t="shared" si="8"/>
        <v>166098.38708536921</v>
      </c>
      <c r="I54" s="70">
        <f t="shared" si="8"/>
        <v>58381.181012720881</v>
      </c>
      <c r="J54" s="70">
        <f t="shared" si="8"/>
        <v>216181.69331287433</v>
      </c>
      <c r="K54" s="70">
        <f t="shared" si="8"/>
        <v>197022.41003811313</v>
      </c>
      <c r="L54" s="70" t="str">
        <f t="shared" si="8"/>
        <v/>
      </c>
      <c r="M54" s="70">
        <f t="shared" si="8"/>
        <v>158204.44806641163</v>
      </c>
      <c r="N54" s="70" t="str">
        <f t="shared" si="8"/>
        <v/>
      </c>
      <c r="O54" s="70">
        <f t="shared" si="8"/>
        <v>20870.927938566405</v>
      </c>
      <c r="P54" s="70">
        <f t="shared" si="8"/>
        <v>424889.072344277</v>
      </c>
      <c r="Q54" s="70">
        <f t="shared" si="8"/>
        <v>743219.27082965046</v>
      </c>
      <c r="R54" s="70" t="str">
        <f t="shared" si="8"/>
        <v/>
      </c>
      <c r="S54" s="70" t="str">
        <f t="shared" si="8"/>
        <v/>
      </c>
      <c r="T54" s="70">
        <f t="shared" si="8"/>
        <v>158833.77468692767</v>
      </c>
      <c r="U54" s="70" t="str">
        <f t="shared" si="8"/>
        <v/>
      </c>
      <c r="V54" s="70" t="str">
        <f t="shared" si="8"/>
        <v/>
      </c>
      <c r="W54" s="70">
        <f t="shared" si="8"/>
        <v>6134.3435557661169</v>
      </c>
      <c r="X54" s="70">
        <f t="shared" si="8"/>
        <v>1403502.0435437453</v>
      </c>
      <c r="Y54" s="70" t="str">
        <f t="shared" si="8"/>
        <v/>
      </c>
      <c r="Z54" s="70">
        <f t="shared" si="8"/>
        <v>802.84368127788662</v>
      </c>
      <c r="AA54" s="70">
        <f t="shared" si="8"/>
        <v>5615.5026481215655</v>
      </c>
      <c r="AB54" s="70" t="str">
        <f t="shared" si="8"/>
        <v/>
      </c>
      <c r="AC54" s="70">
        <f t="shared" si="8"/>
        <v>693.54091683696197</v>
      </c>
      <c r="AD54" s="70" t="str">
        <f t="shared" si="8"/>
        <v/>
      </c>
      <c r="AE54" s="70">
        <f t="shared" si="8"/>
        <v>469899.97949385166</v>
      </c>
      <c r="AF54" s="70">
        <f t="shared" si="8"/>
        <v>341185.44982711191</v>
      </c>
      <c r="AG54" s="70">
        <f t="shared" si="8"/>
        <v>156762.78629057918</v>
      </c>
      <c r="AH54" s="70" t="str">
        <f t="shared" si="8"/>
        <v/>
      </c>
      <c r="AI54" s="70" t="str">
        <f t="shared" si="8"/>
        <v/>
      </c>
      <c r="AJ54" s="70" t="str">
        <f t="shared" si="8"/>
        <v/>
      </c>
      <c r="AK54" s="70" t="str">
        <f t="shared" si="8"/>
        <v/>
      </c>
      <c r="AL54" s="70" t="str">
        <f t="shared" si="8"/>
        <v/>
      </c>
      <c r="AM54" s="70" t="str">
        <f t="shared" si="8"/>
        <v/>
      </c>
      <c r="AN54" s="70" t="str">
        <f t="shared" si="8"/>
        <v/>
      </c>
      <c r="AO54" s="70" t="str">
        <f t="shared" si="8"/>
        <v/>
      </c>
      <c r="AP54" s="70" t="str">
        <f t="shared" si="8"/>
        <v/>
      </c>
      <c r="AQ54" s="70">
        <f t="shared" si="8"/>
        <v>5488518.2755743479</v>
      </c>
      <c r="AR54" s="81"/>
      <c r="AS54" s="70">
        <f t="shared" si="8"/>
        <v>4668642.3275767947</v>
      </c>
      <c r="AT54" s="71">
        <f t="shared" si="0"/>
        <v>0.17561335619023533</v>
      </c>
      <c r="AV54" s="71">
        <f t="shared" si="5"/>
        <v>6.9338391831828827E-2</v>
      </c>
      <c r="AW54" s="71">
        <f t="shared" si="6"/>
        <v>6.3476848229841148E-2</v>
      </c>
    </row>
    <row r="55" spans="2:49">
      <c r="B55" s="80" t="s">
        <v>456</v>
      </c>
      <c r="C55" s="70">
        <f>IF(SUM(C13:C14,C19:C20,C23,C29:C30,C35:C36,C39)=0,"",SUM(C13:C14,C19:C20,C23,C29:C30,C35:C36,C39))</f>
        <v>242234.57796225452</v>
      </c>
      <c r="D55" s="70">
        <f t="shared" ref="D55:AS55" si="9">IF(SUM(D13:D14,D19:D20,D23,D29:D30,D35:D36,D39)=0,"",SUM(D13:D14,D19:D20,D23,D29:D30,D35:D36,D39))</f>
        <v>143660.58687359019</v>
      </c>
      <c r="E55" s="70">
        <f t="shared" si="9"/>
        <v>14805.836827628145</v>
      </c>
      <c r="F55" s="70">
        <f t="shared" si="9"/>
        <v>134519.71418671907</v>
      </c>
      <c r="G55" s="70">
        <f t="shared" si="9"/>
        <v>486010.74097906251</v>
      </c>
      <c r="H55" s="70">
        <f t="shared" si="9"/>
        <v>1864.8220561302776</v>
      </c>
      <c r="I55" s="70">
        <f t="shared" si="9"/>
        <v>416814.99741905375</v>
      </c>
      <c r="J55" s="70">
        <f t="shared" si="9"/>
        <v>743196.11302423268</v>
      </c>
      <c r="K55" s="70" t="str">
        <f t="shared" si="9"/>
        <v/>
      </c>
      <c r="L55" s="70">
        <f t="shared" si="9"/>
        <v>6134.9622757581965</v>
      </c>
      <c r="M55" s="70">
        <f t="shared" si="9"/>
        <v>170851.30567596041</v>
      </c>
      <c r="N55" s="70" t="str">
        <f t="shared" si="9"/>
        <v/>
      </c>
      <c r="O55" s="70">
        <f t="shared" si="9"/>
        <v>82288.300535281189</v>
      </c>
      <c r="P55" s="70">
        <f t="shared" si="9"/>
        <v>143146.70381343647</v>
      </c>
      <c r="Q55" s="70">
        <f t="shared" si="9"/>
        <v>280442.83557604597</v>
      </c>
      <c r="R55" s="70" t="str">
        <f t="shared" si="9"/>
        <v/>
      </c>
      <c r="S55" s="70">
        <f t="shared" si="9"/>
        <v>90887.624539495548</v>
      </c>
      <c r="T55" s="70">
        <f t="shared" si="9"/>
        <v>182409.30448801804</v>
      </c>
      <c r="U55" s="70">
        <f t="shared" si="9"/>
        <v>247494.051449219</v>
      </c>
      <c r="V55" s="70" t="str">
        <f t="shared" si="9"/>
        <v/>
      </c>
      <c r="W55" s="70">
        <f t="shared" si="9"/>
        <v>33727.443236860156</v>
      </c>
      <c r="X55" s="70">
        <f t="shared" si="9"/>
        <v>537453.02147488703</v>
      </c>
      <c r="Y55" s="70">
        <f t="shared" si="9"/>
        <v>185061.3593455003</v>
      </c>
      <c r="Z55" s="70">
        <f t="shared" si="9"/>
        <v>176325.18278756336</v>
      </c>
      <c r="AA55" s="70">
        <f t="shared" si="9"/>
        <v>37878.347275157161</v>
      </c>
      <c r="AB55" s="70">
        <f t="shared" si="9"/>
        <v>79.461324697180757</v>
      </c>
      <c r="AC55" s="70">
        <f t="shared" si="9"/>
        <v>636.30931756952646</v>
      </c>
      <c r="AD55" s="70" t="str">
        <f t="shared" si="9"/>
        <v/>
      </c>
      <c r="AE55" s="70">
        <f t="shared" si="9"/>
        <v>283761.95897356118</v>
      </c>
      <c r="AF55" s="70">
        <f t="shared" si="9"/>
        <v>561632.81973681413</v>
      </c>
      <c r="AG55" s="70">
        <f t="shared" si="9"/>
        <v>433711.13554564025</v>
      </c>
      <c r="AH55" s="70" t="str">
        <f t="shared" si="9"/>
        <v/>
      </c>
      <c r="AI55" s="70" t="str">
        <f t="shared" si="9"/>
        <v/>
      </c>
      <c r="AJ55" s="70" t="str">
        <f t="shared" si="9"/>
        <v/>
      </c>
      <c r="AK55" s="70" t="str">
        <f t="shared" si="9"/>
        <v/>
      </c>
      <c r="AL55" s="70" t="str">
        <f t="shared" si="9"/>
        <v/>
      </c>
      <c r="AM55" s="70" t="str">
        <f t="shared" si="9"/>
        <v/>
      </c>
      <c r="AN55" s="70" t="str">
        <f t="shared" si="9"/>
        <v/>
      </c>
      <c r="AO55" s="70" t="str">
        <f t="shared" si="9"/>
        <v/>
      </c>
      <c r="AP55" s="70" t="str">
        <f t="shared" si="9"/>
        <v/>
      </c>
      <c r="AQ55" s="70">
        <f t="shared" si="9"/>
        <v>5637029.5167001374</v>
      </c>
      <c r="AR55" s="81"/>
      <c r="AS55" s="70">
        <f t="shared" si="9"/>
        <v>5933371.3874304537</v>
      </c>
      <c r="AT55" s="71">
        <f t="shared" si="0"/>
        <v>-4.9944938784398651E-2</v>
      </c>
      <c r="AV55" s="71">
        <f t="shared" si="5"/>
        <v>7.1214586846872957E-2</v>
      </c>
      <c r="AW55" s="71">
        <f t="shared" si="6"/>
        <v>8.067264284233383E-2</v>
      </c>
    </row>
    <row r="57" spans="2:49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9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9" hidden="1">
      <c r="B59" s="49" t="s">
        <v>102</v>
      </c>
      <c r="C59" s="50">
        <f>IFERROR(RANK(C61,$C$61:$AP$61,0),"")</f>
        <v>24</v>
      </c>
      <c r="D59" s="50">
        <f t="shared" ref="D59:AP59" si="10">IFERROR(RANK(D61,$C$61:$AP$61,0),"")</f>
        <v>14</v>
      </c>
      <c r="E59" s="50">
        <f t="shared" si="10"/>
        <v>15</v>
      </c>
      <c r="F59" s="50">
        <f t="shared" si="10"/>
        <v>19</v>
      </c>
      <c r="G59" s="50">
        <f t="shared" si="10"/>
        <v>4</v>
      </c>
      <c r="H59" s="50">
        <f t="shared" si="10"/>
        <v>6</v>
      </c>
      <c r="I59" s="50">
        <f t="shared" si="10"/>
        <v>17</v>
      </c>
      <c r="J59" s="50">
        <f t="shared" si="10"/>
        <v>5</v>
      </c>
      <c r="K59" s="50">
        <f t="shared" si="10"/>
        <v>28</v>
      </c>
      <c r="L59" s="50">
        <f t="shared" si="10"/>
        <v>22</v>
      </c>
      <c r="M59" s="50">
        <f t="shared" si="10"/>
        <v>2</v>
      </c>
      <c r="N59" s="50">
        <f t="shared" si="10"/>
        <v>18</v>
      </c>
      <c r="O59" s="50">
        <f t="shared" si="10"/>
        <v>3</v>
      </c>
      <c r="P59" s="50">
        <f t="shared" si="10"/>
        <v>7</v>
      </c>
      <c r="Q59" s="50">
        <f t="shared" si="10"/>
        <v>8</v>
      </c>
      <c r="R59" s="50">
        <f t="shared" si="10"/>
        <v>30</v>
      </c>
      <c r="S59" s="50">
        <f t="shared" si="10"/>
        <v>27</v>
      </c>
      <c r="T59" s="50">
        <f t="shared" si="10"/>
        <v>25</v>
      </c>
      <c r="U59" s="50">
        <f t="shared" si="10"/>
        <v>26</v>
      </c>
      <c r="V59" s="50" t="str">
        <f t="shared" si="10"/>
        <v/>
      </c>
      <c r="W59" s="50">
        <f t="shared" si="10"/>
        <v>29</v>
      </c>
      <c r="X59" s="50">
        <f t="shared" si="10"/>
        <v>1</v>
      </c>
      <c r="Y59" s="50">
        <f t="shared" si="10"/>
        <v>23</v>
      </c>
      <c r="Z59" s="50">
        <f t="shared" si="10"/>
        <v>16</v>
      </c>
      <c r="AA59" s="50">
        <f t="shared" si="10"/>
        <v>11</v>
      </c>
      <c r="AB59" s="50">
        <f t="shared" si="10"/>
        <v>9</v>
      </c>
      <c r="AC59" s="50">
        <f t="shared" si="10"/>
        <v>20</v>
      </c>
      <c r="AD59" s="50">
        <f t="shared" si="10"/>
        <v>21</v>
      </c>
      <c r="AE59" s="50">
        <f t="shared" si="10"/>
        <v>13</v>
      </c>
      <c r="AF59" s="50">
        <f t="shared" si="10"/>
        <v>10</v>
      </c>
      <c r="AG59" s="50">
        <f t="shared" si="10"/>
        <v>12</v>
      </c>
      <c r="AH59" s="50" t="str">
        <f t="shared" si="10"/>
        <v/>
      </c>
      <c r="AI59" s="50" t="str">
        <f t="shared" si="10"/>
        <v/>
      </c>
      <c r="AJ59" s="50" t="str">
        <f t="shared" si="10"/>
        <v/>
      </c>
      <c r="AK59" s="50" t="str">
        <f t="shared" si="10"/>
        <v/>
      </c>
      <c r="AL59" s="50" t="str">
        <f t="shared" si="10"/>
        <v/>
      </c>
      <c r="AM59" s="50" t="str">
        <f t="shared" si="10"/>
        <v/>
      </c>
      <c r="AN59" s="50" t="str">
        <f t="shared" si="10"/>
        <v/>
      </c>
      <c r="AO59" s="50" t="str">
        <f t="shared" si="10"/>
        <v/>
      </c>
      <c r="AP59" s="50" t="str">
        <f t="shared" si="10"/>
        <v/>
      </c>
    </row>
    <row r="60" spans="2:49" hidden="1">
      <c r="C60" s="50" t="str">
        <f>C11</f>
        <v>Ace Vida</v>
      </c>
      <c r="D60" s="50" t="str">
        <f t="shared" ref="D60:AP60" si="11">D11</f>
        <v>BanChile</v>
      </c>
      <c r="E60" s="50" t="str">
        <f t="shared" si="11"/>
        <v>BBVA Vida</v>
      </c>
      <c r="F60" s="50" t="str">
        <f t="shared" si="11"/>
        <v>BCI Seguros Vida</v>
      </c>
      <c r="G60" s="50" t="str">
        <f t="shared" si="11"/>
        <v>BICE Vida</v>
      </c>
      <c r="H60" s="50" t="str">
        <f t="shared" si="11"/>
        <v>Cámara</v>
      </c>
      <c r="I60" s="50" t="str">
        <f t="shared" si="11"/>
        <v>Cardif</v>
      </c>
      <c r="J60" s="50" t="str">
        <f t="shared" si="11"/>
        <v>Chilena Consolidada</v>
      </c>
      <c r="K60" s="50" t="str">
        <f t="shared" si="11"/>
        <v>CLC</v>
      </c>
      <c r="L60" s="50" t="str">
        <f t="shared" si="11"/>
        <v>CN Life</v>
      </c>
      <c r="M60" s="50" t="str">
        <f t="shared" si="11"/>
        <v>Consorcio Nacional</v>
      </c>
      <c r="N60" s="50" t="str">
        <f t="shared" si="11"/>
        <v>CorpSeguros</v>
      </c>
      <c r="O60" s="50" t="str">
        <f t="shared" si="11"/>
        <v>CorpVida</v>
      </c>
      <c r="P60" s="50" t="str">
        <f t="shared" si="11"/>
        <v>Cruz del Sur</v>
      </c>
      <c r="Q60" s="50" t="str">
        <f t="shared" si="11"/>
        <v>EuroAmérica</v>
      </c>
      <c r="R60" s="50" t="str">
        <f t="shared" si="11"/>
        <v>Huelen</v>
      </c>
      <c r="S60" s="50" t="str">
        <f t="shared" si="11"/>
        <v>Itaú</v>
      </c>
      <c r="T60" s="50" t="str">
        <f t="shared" si="11"/>
        <v>M. de Carabineros</v>
      </c>
      <c r="U60" s="50" t="str">
        <f t="shared" si="11"/>
        <v>M. del Ej. y Av.</v>
      </c>
      <c r="V60" s="50" t="str">
        <f t="shared" si="11"/>
        <v>Magallanes Vida</v>
      </c>
      <c r="W60" s="50" t="str">
        <f t="shared" si="11"/>
        <v>Mapfre Vida</v>
      </c>
      <c r="X60" s="50" t="str">
        <f t="shared" si="11"/>
        <v>Metlife</v>
      </c>
      <c r="Y60" s="50" t="str">
        <f t="shared" si="11"/>
        <v>Mutual de Seguros</v>
      </c>
      <c r="Z60" s="50" t="str">
        <f t="shared" si="11"/>
        <v>Ohio National</v>
      </c>
      <c r="AA60" s="50" t="str">
        <f t="shared" si="11"/>
        <v>Penta Vida</v>
      </c>
      <c r="AB60" s="50" t="str">
        <f t="shared" si="11"/>
        <v>Principal</v>
      </c>
      <c r="AC60" s="50" t="str">
        <f t="shared" si="11"/>
        <v>Renta Nacional</v>
      </c>
      <c r="AD60" s="50" t="str">
        <f t="shared" si="11"/>
        <v>Rigel</v>
      </c>
      <c r="AE60" s="50" t="str">
        <f t="shared" si="11"/>
        <v>Security Previsión</v>
      </c>
      <c r="AF60" s="50" t="str">
        <f t="shared" si="11"/>
        <v>Sura</v>
      </c>
      <c r="AG60" s="50" t="str">
        <f t="shared" si="11"/>
        <v>Zurich Santander</v>
      </c>
      <c r="AH60" s="50" t="str">
        <f t="shared" si="11"/>
        <v/>
      </c>
      <c r="AI60" s="50" t="str">
        <f t="shared" si="11"/>
        <v/>
      </c>
      <c r="AJ60" s="50" t="str">
        <f t="shared" si="11"/>
        <v/>
      </c>
      <c r="AK60" s="50" t="str">
        <f t="shared" si="11"/>
        <v/>
      </c>
      <c r="AL60" s="50" t="str">
        <f t="shared" si="11"/>
        <v/>
      </c>
      <c r="AM60" s="50" t="str">
        <f t="shared" si="11"/>
        <v/>
      </c>
      <c r="AN60" s="50" t="str">
        <f t="shared" si="11"/>
        <v/>
      </c>
      <c r="AO60" s="50" t="str">
        <f t="shared" si="11"/>
        <v/>
      </c>
      <c r="AP60" s="50" t="str">
        <f t="shared" si="11"/>
        <v/>
      </c>
    </row>
    <row r="61" spans="2:49" hidden="1">
      <c r="C61" s="52">
        <f t="shared" ref="C61:AP61" si="12">IFERROR(IF(C57=1,VLOOKUP($B$77,$B$12:$AQ$49,C64+1,FALSE)+C62/1000000,""),"")</f>
        <v>519792.01289523364</v>
      </c>
      <c r="D61" s="52">
        <f t="shared" si="12"/>
        <v>2608296.7991795093</v>
      </c>
      <c r="E61" s="52">
        <f t="shared" si="12"/>
        <v>2546265.6271372284</v>
      </c>
      <c r="F61" s="52">
        <f t="shared" si="12"/>
        <v>1585067.7675538468</v>
      </c>
      <c r="G61" s="52">
        <f t="shared" si="12"/>
        <v>4702359.8422800796</v>
      </c>
      <c r="H61" s="52">
        <f t="shared" si="12"/>
        <v>3894472.5765971793</v>
      </c>
      <c r="I61" s="52">
        <f t="shared" si="12"/>
        <v>1852513.1522532601</v>
      </c>
      <c r="J61" s="52">
        <f t="shared" si="12"/>
        <v>4306127.7144459933</v>
      </c>
      <c r="K61" s="52">
        <f t="shared" si="12"/>
        <v>197022.41007011314</v>
      </c>
      <c r="L61" s="52">
        <f t="shared" si="12"/>
        <v>648768.79144104512</v>
      </c>
      <c r="M61" s="52">
        <f t="shared" si="12"/>
        <v>6578331.8955759229</v>
      </c>
      <c r="N61" s="52">
        <f t="shared" si="12"/>
        <v>1586136.2527778845</v>
      </c>
      <c r="O61" s="52">
        <f t="shared" si="12"/>
        <v>6225959.8115128567</v>
      </c>
      <c r="P61" s="52">
        <f t="shared" si="12"/>
        <v>3636674.2298089983</v>
      </c>
      <c r="Q61" s="52">
        <f t="shared" si="12"/>
        <v>3584542.5184638556</v>
      </c>
      <c r="R61" s="52">
        <f t="shared" si="12"/>
        <v>9922.2799551376738</v>
      </c>
      <c r="S61" s="52">
        <f t="shared" si="12"/>
        <v>378512.42922475521</v>
      </c>
      <c r="T61" s="52">
        <f t="shared" si="12"/>
        <v>426944.28340382746</v>
      </c>
      <c r="U61" s="52">
        <f t="shared" si="12"/>
        <v>409602.79946479842</v>
      </c>
      <c r="V61" s="52" t="str">
        <f t="shared" si="12"/>
        <v/>
      </c>
      <c r="W61" s="52">
        <f t="shared" si="12"/>
        <v>73058.103130570569</v>
      </c>
      <c r="X61" s="52">
        <f t="shared" si="12"/>
        <v>12929641.416428162</v>
      </c>
      <c r="Y61" s="52">
        <f t="shared" si="12"/>
        <v>634391.41819493275</v>
      </c>
      <c r="Z61" s="52">
        <f t="shared" si="12"/>
        <v>2328762.6301249755</v>
      </c>
      <c r="AA61" s="52">
        <f t="shared" si="12"/>
        <v>2924754.9427048508</v>
      </c>
      <c r="AB61" s="52">
        <f t="shared" si="12"/>
        <v>3500478.2263745926</v>
      </c>
      <c r="AC61" s="52">
        <f t="shared" si="12"/>
        <v>1182945.6905408667</v>
      </c>
      <c r="AD61" s="52">
        <f t="shared" si="12"/>
        <v>1010114.7902492449</v>
      </c>
      <c r="AE61" s="52">
        <f t="shared" si="12"/>
        <v>2781210.0925725107</v>
      </c>
      <c r="AF61" s="52">
        <f t="shared" si="12"/>
        <v>3258139.9244210944</v>
      </c>
      <c r="AG61" s="52">
        <f t="shared" si="12"/>
        <v>2834735.7358625252</v>
      </c>
      <c r="AH61" s="52" t="str">
        <f t="shared" si="12"/>
        <v/>
      </c>
      <c r="AI61" s="52" t="str">
        <f t="shared" si="12"/>
        <v/>
      </c>
      <c r="AJ61" s="52" t="str">
        <f t="shared" si="12"/>
        <v/>
      </c>
      <c r="AK61" s="52" t="str">
        <f t="shared" si="12"/>
        <v/>
      </c>
      <c r="AL61" s="52" t="str">
        <f t="shared" si="12"/>
        <v/>
      </c>
      <c r="AM61" s="52" t="str">
        <f t="shared" si="12"/>
        <v/>
      </c>
      <c r="AN61" s="52" t="str">
        <f t="shared" si="12"/>
        <v/>
      </c>
      <c r="AO61" s="52" t="str">
        <f t="shared" si="12"/>
        <v/>
      </c>
      <c r="AP61" s="52" t="str">
        <f t="shared" si="12"/>
        <v/>
      </c>
    </row>
    <row r="62" spans="2:49" hidden="1">
      <c r="C62" s="50">
        <v>40</v>
      </c>
      <c r="D62" s="50">
        <f>C62-1</f>
        <v>39</v>
      </c>
      <c r="E62" s="50">
        <f t="shared" ref="E62:AP62" si="13">D62-1</f>
        <v>38</v>
      </c>
      <c r="F62" s="50">
        <f t="shared" si="13"/>
        <v>37</v>
      </c>
      <c r="G62" s="50">
        <f t="shared" si="13"/>
        <v>36</v>
      </c>
      <c r="H62" s="50">
        <f t="shared" si="13"/>
        <v>35</v>
      </c>
      <c r="I62" s="50">
        <f t="shared" si="13"/>
        <v>34</v>
      </c>
      <c r="J62" s="50">
        <f t="shared" si="13"/>
        <v>33</v>
      </c>
      <c r="K62" s="50">
        <f t="shared" si="13"/>
        <v>32</v>
      </c>
      <c r="L62" s="50">
        <f t="shared" si="13"/>
        <v>31</v>
      </c>
      <c r="M62" s="50">
        <f t="shared" si="13"/>
        <v>30</v>
      </c>
      <c r="N62" s="50">
        <f t="shared" si="13"/>
        <v>29</v>
      </c>
      <c r="O62" s="50">
        <f t="shared" si="13"/>
        <v>28</v>
      </c>
      <c r="P62" s="50">
        <f t="shared" si="13"/>
        <v>27</v>
      </c>
      <c r="Q62" s="50">
        <f t="shared" si="13"/>
        <v>26</v>
      </c>
      <c r="R62" s="50">
        <f t="shared" si="13"/>
        <v>25</v>
      </c>
      <c r="S62" s="50">
        <f t="shared" si="13"/>
        <v>24</v>
      </c>
      <c r="T62" s="50">
        <f t="shared" si="13"/>
        <v>23</v>
      </c>
      <c r="U62" s="50">
        <f t="shared" si="13"/>
        <v>22</v>
      </c>
      <c r="V62" s="50">
        <f t="shared" si="13"/>
        <v>21</v>
      </c>
      <c r="W62" s="50">
        <f t="shared" si="13"/>
        <v>20</v>
      </c>
      <c r="X62" s="50">
        <f t="shared" si="13"/>
        <v>19</v>
      </c>
      <c r="Y62" s="50">
        <f t="shared" si="13"/>
        <v>18</v>
      </c>
      <c r="Z62" s="50">
        <f t="shared" si="13"/>
        <v>17</v>
      </c>
      <c r="AA62" s="50">
        <f t="shared" si="13"/>
        <v>16</v>
      </c>
      <c r="AB62" s="50">
        <f t="shared" si="13"/>
        <v>15</v>
      </c>
      <c r="AC62" s="50">
        <f t="shared" si="13"/>
        <v>14</v>
      </c>
      <c r="AD62" s="50">
        <f t="shared" si="13"/>
        <v>13</v>
      </c>
      <c r="AE62" s="50">
        <f t="shared" si="13"/>
        <v>12</v>
      </c>
      <c r="AF62" s="50">
        <f t="shared" si="13"/>
        <v>11</v>
      </c>
      <c r="AG62" s="50">
        <f t="shared" si="13"/>
        <v>10</v>
      </c>
      <c r="AH62" s="50">
        <f t="shared" si="13"/>
        <v>9</v>
      </c>
      <c r="AI62" s="50">
        <f t="shared" si="13"/>
        <v>8</v>
      </c>
      <c r="AJ62" s="50">
        <f t="shared" si="13"/>
        <v>7</v>
      </c>
      <c r="AK62" s="50">
        <f t="shared" si="13"/>
        <v>6</v>
      </c>
      <c r="AL62" s="50">
        <f t="shared" si="13"/>
        <v>5</v>
      </c>
      <c r="AM62" s="50">
        <f t="shared" si="13"/>
        <v>4</v>
      </c>
      <c r="AN62" s="50">
        <f t="shared" si="13"/>
        <v>3</v>
      </c>
      <c r="AO62" s="50">
        <f t="shared" si="13"/>
        <v>2</v>
      </c>
      <c r="AP62" s="50">
        <f t="shared" si="13"/>
        <v>1</v>
      </c>
    </row>
    <row r="63" spans="2:49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9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14">IFERROR(HLOOKUP(C64,$C$59:$AP$60,2,FALSE),"")</f>
        <v>Metlife</v>
      </c>
      <c r="D65" s="50" t="str">
        <f t="shared" si="14"/>
        <v>Consorcio Nacional</v>
      </c>
      <c r="E65" s="50" t="str">
        <f t="shared" si="14"/>
        <v>CorpVida</v>
      </c>
      <c r="F65" s="50" t="str">
        <f t="shared" si="14"/>
        <v>BICE Vida</v>
      </c>
      <c r="G65" s="50" t="str">
        <f t="shared" si="14"/>
        <v>Chilena Consolidada</v>
      </c>
      <c r="H65" s="50" t="str">
        <f t="shared" si="14"/>
        <v>Cámara</v>
      </c>
      <c r="I65" s="50" t="str">
        <f t="shared" si="14"/>
        <v>Cruz del Sur</v>
      </c>
      <c r="J65" s="50" t="str">
        <f t="shared" si="14"/>
        <v>EuroAmérica</v>
      </c>
      <c r="K65" s="50" t="str">
        <f t="shared" si="14"/>
        <v>Principal</v>
      </c>
      <c r="L65" s="50" t="str">
        <f t="shared" si="14"/>
        <v>Sura</v>
      </c>
      <c r="M65" s="50" t="str">
        <f t="shared" si="14"/>
        <v>Penta Vida</v>
      </c>
      <c r="N65" s="50" t="str">
        <f t="shared" si="14"/>
        <v>Zurich Santander</v>
      </c>
      <c r="O65" s="50" t="str">
        <f t="shared" si="14"/>
        <v>Security Previsión</v>
      </c>
      <c r="P65" s="50" t="str">
        <f t="shared" si="14"/>
        <v>BanChile</v>
      </c>
      <c r="Q65" s="50" t="str">
        <f t="shared" si="14"/>
        <v>BBVA Vida</v>
      </c>
      <c r="R65" s="50" t="str">
        <f t="shared" si="14"/>
        <v>Ohio National</v>
      </c>
      <c r="S65" s="50" t="str">
        <f t="shared" si="14"/>
        <v>Cardif</v>
      </c>
      <c r="T65" s="50" t="str">
        <f t="shared" si="14"/>
        <v>CorpSeguros</v>
      </c>
      <c r="U65" s="50" t="str">
        <f t="shared" si="14"/>
        <v>BCI Seguros Vida</v>
      </c>
      <c r="V65" s="50" t="str">
        <f t="shared" si="14"/>
        <v>Renta Nacional</v>
      </c>
      <c r="W65" s="50" t="str">
        <f t="shared" si="14"/>
        <v>Rigel</v>
      </c>
      <c r="X65" s="50" t="str">
        <f t="shared" si="14"/>
        <v>CN Life</v>
      </c>
      <c r="Y65" s="50" t="str">
        <f t="shared" si="14"/>
        <v>Mutual de Seguros</v>
      </c>
      <c r="Z65" s="50" t="str">
        <f t="shared" si="14"/>
        <v>Ace Vida</v>
      </c>
      <c r="AA65" s="50" t="str">
        <f t="shared" si="14"/>
        <v>M. de Carabineros</v>
      </c>
      <c r="AB65" s="50" t="str">
        <f t="shared" si="14"/>
        <v>M. del Ej. y Av.</v>
      </c>
      <c r="AC65" s="50" t="str">
        <f t="shared" si="14"/>
        <v>Itaú</v>
      </c>
      <c r="AD65" s="50" t="str">
        <f t="shared" si="14"/>
        <v>CLC</v>
      </c>
      <c r="AE65" s="50" t="str">
        <f t="shared" si="14"/>
        <v>Mapfre Vida</v>
      </c>
      <c r="AF65" s="50" t="str">
        <f t="shared" si="14"/>
        <v>Huelen</v>
      </c>
      <c r="AG65" s="50" t="str">
        <f t="shared" si="14"/>
        <v/>
      </c>
      <c r="AH65" s="50" t="str">
        <f t="shared" si="14"/>
        <v/>
      </c>
      <c r="AI65" s="50" t="str">
        <f t="shared" si="14"/>
        <v/>
      </c>
      <c r="AJ65" s="50" t="str">
        <f t="shared" si="14"/>
        <v/>
      </c>
      <c r="AK65" s="50" t="str">
        <f t="shared" si="14"/>
        <v/>
      </c>
      <c r="AL65" s="50" t="str">
        <f t="shared" si="14"/>
        <v/>
      </c>
      <c r="AM65" s="50" t="str">
        <f t="shared" si="14"/>
        <v/>
      </c>
      <c r="AN65" s="50" t="str">
        <f t="shared" si="14"/>
        <v/>
      </c>
      <c r="AO65" s="50" t="str">
        <f t="shared" si="14"/>
        <v/>
      </c>
      <c r="AP65" s="50" t="str">
        <f t="shared" si="14"/>
        <v/>
      </c>
    </row>
    <row r="66" spans="1:42" hidden="1">
      <c r="C66" s="52">
        <f t="shared" ref="C66:AP66" si="15">IFERROR((HLOOKUP(C64,$C$59:$AP$61,3,FALSE)-HLOOKUP(C64,$C$59:$AP$62,4,FALSE)/1000000)/$C$71,"")</f>
        <v>12929.64141640916</v>
      </c>
      <c r="D66" s="52">
        <f t="shared" si="15"/>
        <v>6578.3318955459235</v>
      </c>
      <c r="E66" s="52">
        <f t="shared" si="15"/>
        <v>6225.9598114848568</v>
      </c>
      <c r="F66" s="52">
        <f t="shared" si="15"/>
        <v>4702.3598422440791</v>
      </c>
      <c r="G66" s="52">
        <f t="shared" si="15"/>
        <v>4306.1277144129936</v>
      </c>
      <c r="H66" s="52">
        <f t="shared" si="15"/>
        <v>3894.4725765621793</v>
      </c>
      <c r="I66" s="52">
        <f t="shared" si="15"/>
        <v>3636.6742297819983</v>
      </c>
      <c r="J66" s="52">
        <f t="shared" si="15"/>
        <v>3584.5425184378555</v>
      </c>
      <c r="K66" s="52">
        <f t="shared" si="15"/>
        <v>3500.4782263595926</v>
      </c>
      <c r="L66" s="52">
        <f t="shared" si="15"/>
        <v>3258.1399244100944</v>
      </c>
      <c r="M66" s="52">
        <f t="shared" si="15"/>
        <v>2924.7549426888509</v>
      </c>
      <c r="N66" s="52">
        <f t="shared" si="15"/>
        <v>2834.7357358525251</v>
      </c>
      <c r="O66" s="52">
        <f t="shared" si="15"/>
        <v>2781.2100925605105</v>
      </c>
      <c r="P66" s="52">
        <f t="shared" si="15"/>
        <v>2608.2967991405094</v>
      </c>
      <c r="Q66" s="52">
        <f t="shared" si="15"/>
        <v>2546.2656270992284</v>
      </c>
      <c r="R66" s="52">
        <f t="shared" si="15"/>
        <v>2328.7626301079754</v>
      </c>
      <c r="S66" s="52">
        <f t="shared" si="15"/>
        <v>1852.5131522192601</v>
      </c>
      <c r="T66" s="52">
        <f t="shared" si="15"/>
        <v>1586.1362527488845</v>
      </c>
      <c r="U66" s="52">
        <f t="shared" si="15"/>
        <v>1585.0677675168467</v>
      </c>
      <c r="V66" s="52">
        <f t="shared" si="15"/>
        <v>1182.9456905268667</v>
      </c>
      <c r="W66" s="52">
        <f t="shared" si="15"/>
        <v>1010.1147902362449</v>
      </c>
      <c r="X66" s="52">
        <f t="shared" si="15"/>
        <v>648.76879141004508</v>
      </c>
      <c r="Y66" s="52">
        <f t="shared" si="15"/>
        <v>634.39141817693269</v>
      </c>
      <c r="Z66" s="52">
        <f t="shared" si="15"/>
        <v>519.79201285523368</v>
      </c>
      <c r="AA66" s="52">
        <f t="shared" si="15"/>
        <v>426.94428338082747</v>
      </c>
      <c r="AB66" s="52">
        <f t="shared" si="15"/>
        <v>409.60279944279841</v>
      </c>
      <c r="AC66" s="52">
        <f t="shared" si="15"/>
        <v>378.51242920075521</v>
      </c>
      <c r="AD66" s="52">
        <f t="shared" si="15"/>
        <v>197.02241003811312</v>
      </c>
      <c r="AE66" s="52">
        <f t="shared" si="15"/>
        <v>73.058103110570556</v>
      </c>
      <c r="AF66" s="52">
        <f t="shared" si="15"/>
        <v>9.922279930137675</v>
      </c>
      <c r="AG66" s="52" t="str">
        <f t="shared" si="15"/>
        <v/>
      </c>
      <c r="AH66" s="52" t="str">
        <f t="shared" si="15"/>
        <v/>
      </c>
      <c r="AI66" s="52" t="str">
        <f t="shared" si="15"/>
        <v/>
      </c>
      <c r="AJ66" s="52" t="str">
        <f t="shared" si="15"/>
        <v/>
      </c>
      <c r="AK66" s="52" t="str">
        <f t="shared" si="15"/>
        <v/>
      </c>
      <c r="AL66" s="52" t="str">
        <f t="shared" si="15"/>
        <v/>
      </c>
      <c r="AM66" s="52" t="str">
        <f t="shared" si="15"/>
        <v/>
      </c>
      <c r="AN66" s="52" t="str">
        <f t="shared" si="15"/>
        <v/>
      </c>
      <c r="AO66" s="52" t="str">
        <f t="shared" si="15"/>
        <v/>
      </c>
      <c r="AP66" s="52" t="str">
        <f t="shared" si="15"/>
        <v/>
      </c>
    </row>
    <row r="67" spans="1:42" hidden="1">
      <c r="C67" s="52" t="str">
        <f>IF(ISNUMBER(C66),CONCATENATE(C65," - ",C64),"")</f>
        <v>Metlife - 1</v>
      </c>
      <c r="D67" s="52" t="str">
        <f t="shared" ref="D67:AP67" si="16">IF(ISNUMBER(D66),CONCATENATE(D65," - ",D64),"")</f>
        <v>Consorcio Nacional - 2</v>
      </c>
      <c r="E67" s="52" t="str">
        <f t="shared" si="16"/>
        <v>CorpVida - 3</v>
      </c>
      <c r="F67" s="52" t="str">
        <f t="shared" si="16"/>
        <v>BICE Vida - 4</v>
      </c>
      <c r="G67" s="52" t="str">
        <f t="shared" si="16"/>
        <v>Chilena Consolidada - 5</v>
      </c>
      <c r="H67" s="52" t="str">
        <f t="shared" si="16"/>
        <v>Cámara - 6</v>
      </c>
      <c r="I67" s="52" t="str">
        <f t="shared" si="16"/>
        <v>Cruz del Sur - 7</v>
      </c>
      <c r="J67" s="52" t="str">
        <f t="shared" si="16"/>
        <v>EuroAmérica - 8</v>
      </c>
      <c r="K67" s="52" t="str">
        <f t="shared" si="16"/>
        <v>Principal - 9</v>
      </c>
      <c r="L67" s="52" t="str">
        <f t="shared" si="16"/>
        <v>Sura - 10</v>
      </c>
      <c r="M67" s="52" t="str">
        <f t="shared" si="16"/>
        <v>Penta Vida - 11</v>
      </c>
      <c r="N67" s="52" t="str">
        <f t="shared" si="16"/>
        <v>Zurich Santander - 12</v>
      </c>
      <c r="O67" s="52" t="str">
        <f t="shared" si="16"/>
        <v>Security Previsión - 13</v>
      </c>
      <c r="P67" s="52" t="str">
        <f t="shared" si="16"/>
        <v>BanChile - 14</v>
      </c>
      <c r="Q67" s="52" t="str">
        <f t="shared" si="16"/>
        <v>BBVA Vida - 15</v>
      </c>
      <c r="R67" s="52" t="str">
        <f t="shared" si="16"/>
        <v>Ohio National - 16</v>
      </c>
      <c r="S67" s="52" t="str">
        <f t="shared" si="16"/>
        <v>Cardif - 17</v>
      </c>
      <c r="T67" s="52" t="str">
        <f t="shared" si="16"/>
        <v>CorpSeguros - 18</v>
      </c>
      <c r="U67" s="52" t="str">
        <f t="shared" si="16"/>
        <v>BCI Seguros Vida - 19</v>
      </c>
      <c r="V67" s="52" t="str">
        <f t="shared" si="16"/>
        <v>Renta Nacional - 20</v>
      </c>
      <c r="W67" s="52" t="str">
        <f t="shared" si="16"/>
        <v>Rigel - 21</v>
      </c>
      <c r="X67" s="52" t="str">
        <f t="shared" si="16"/>
        <v>CN Life - 22</v>
      </c>
      <c r="Y67" s="52" t="str">
        <f t="shared" si="16"/>
        <v>Mutual de Seguros - 23</v>
      </c>
      <c r="Z67" s="52" t="str">
        <f t="shared" si="16"/>
        <v>Ace Vida - 24</v>
      </c>
      <c r="AA67" s="52" t="str">
        <f t="shared" si="16"/>
        <v>M. de Carabineros - 25</v>
      </c>
      <c r="AB67" s="52" t="str">
        <f t="shared" si="16"/>
        <v>M. del Ej. y Av. - 26</v>
      </c>
      <c r="AC67" s="52" t="str">
        <f t="shared" si="16"/>
        <v>Itaú - 27</v>
      </c>
      <c r="AD67" s="52" t="str">
        <f t="shared" si="16"/>
        <v>CLC - 28</v>
      </c>
      <c r="AE67" s="52" t="str">
        <f t="shared" si="16"/>
        <v>Mapfre Vida - 29</v>
      </c>
      <c r="AF67" s="52" t="str">
        <f t="shared" si="16"/>
        <v>Huelen - 30</v>
      </c>
      <c r="AG67" s="52" t="str">
        <f t="shared" si="16"/>
        <v/>
      </c>
      <c r="AH67" s="52" t="str">
        <f t="shared" si="16"/>
        <v/>
      </c>
      <c r="AI67" s="52" t="str">
        <f t="shared" si="16"/>
        <v/>
      </c>
      <c r="AJ67" s="52" t="str">
        <f t="shared" si="16"/>
        <v/>
      </c>
      <c r="AK67" s="52" t="str">
        <f t="shared" si="16"/>
        <v/>
      </c>
      <c r="AL67" s="52" t="str">
        <f t="shared" si="16"/>
        <v/>
      </c>
      <c r="AM67" s="52" t="str">
        <f t="shared" si="16"/>
        <v/>
      </c>
      <c r="AN67" s="52" t="str">
        <f t="shared" si="16"/>
        <v/>
      </c>
      <c r="AO67" s="52" t="str">
        <f t="shared" si="16"/>
        <v/>
      </c>
      <c r="AP67" s="52" t="str">
        <f t="shared" si="16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7">IF($B$80=D65,D66,"")</f>
        <v/>
      </c>
      <c r="E69" s="52" t="str">
        <f t="shared" si="17"/>
        <v/>
      </c>
      <c r="F69" s="52" t="str">
        <f t="shared" si="17"/>
        <v/>
      </c>
      <c r="G69" s="52" t="str">
        <f t="shared" si="17"/>
        <v/>
      </c>
      <c r="H69" s="52" t="str">
        <f t="shared" si="17"/>
        <v/>
      </c>
      <c r="I69" s="52" t="str">
        <f t="shared" si="17"/>
        <v/>
      </c>
      <c r="J69" s="52" t="str">
        <f t="shared" si="17"/>
        <v/>
      </c>
      <c r="K69" s="52" t="str">
        <f t="shared" si="17"/>
        <v/>
      </c>
      <c r="L69" s="52" t="str">
        <f t="shared" si="17"/>
        <v/>
      </c>
      <c r="M69" s="52" t="str">
        <f t="shared" si="17"/>
        <v/>
      </c>
      <c r="N69" s="52" t="str">
        <f t="shared" si="17"/>
        <v/>
      </c>
      <c r="O69" s="52" t="str">
        <f t="shared" si="17"/>
        <v/>
      </c>
      <c r="P69" s="52" t="str">
        <f t="shared" si="17"/>
        <v/>
      </c>
      <c r="Q69" s="52" t="str">
        <f t="shared" si="17"/>
        <v/>
      </c>
      <c r="R69" s="52" t="str">
        <f t="shared" si="17"/>
        <v/>
      </c>
      <c r="S69" s="52" t="str">
        <f t="shared" si="17"/>
        <v/>
      </c>
      <c r="T69" s="52" t="str">
        <f t="shared" si="17"/>
        <v/>
      </c>
      <c r="U69" s="52" t="str">
        <f t="shared" si="17"/>
        <v/>
      </c>
      <c r="V69" s="52" t="str">
        <f t="shared" si="17"/>
        <v/>
      </c>
      <c r="W69" s="52" t="str">
        <f t="shared" si="17"/>
        <v/>
      </c>
      <c r="X69" s="52" t="str">
        <f t="shared" si="17"/>
        <v/>
      </c>
      <c r="Y69" s="52" t="str">
        <f t="shared" si="17"/>
        <v/>
      </c>
      <c r="Z69" s="52" t="str">
        <f t="shared" si="17"/>
        <v/>
      </c>
      <c r="AA69" s="52" t="str">
        <f t="shared" si="17"/>
        <v/>
      </c>
      <c r="AB69" s="52" t="str">
        <f t="shared" si="17"/>
        <v/>
      </c>
      <c r="AC69" s="52" t="str">
        <f t="shared" si="17"/>
        <v/>
      </c>
      <c r="AD69" s="52" t="str">
        <f t="shared" si="17"/>
        <v/>
      </c>
      <c r="AE69" s="52" t="str">
        <f t="shared" si="17"/>
        <v/>
      </c>
      <c r="AF69" s="52" t="str">
        <f t="shared" si="17"/>
        <v/>
      </c>
      <c r="AG69" s="52" t="str">
        <f t="shared" si="17"/>
        <v/>
      </c>
      <c r="AH69" s="52" t="str">
        <f t="shared" si="17"/>
        <v/>
      </c>
      <c r="AI69" s="52" t="str">
        <f t="shared" si="17"/>
        <v/>
      </c>
      <c r="AJ69" s="52" t="str">
        <f t="shared" si="17"/>
        <v/>
      </c>
      <c r="AK69" s="52" t="str">
        <f t="shared" si="17"/>
        <v/>
      </c>
      <c r="AL69" s="52" t="str">
        <f t="shared" si="17"/>
        <v/>
      </c>
      <c r="AM69" s="52" t="str">
        <f t="shared" si="17"/>
        <v/>
      </c>
      <c r="AN69" s="52" t="str">
        <f t="shared" si="17"/>
        <v/>
      </c>
      <c r="AO69" s="52" t="str">
        <f t="shared" si="17"/>
        <v/>
      </c>
      <c r="AP69" s="52" t="str">
        <f t="shared" si="17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1000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Miles de UF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30.06.2012</v>
      </c>
      <c r="D72" s="37" t="s">
        <v>374</v>
      </c>
      <c r="E72" s="37" t="s">
        <v>105</v>
      </c>
      <c r="F72" s="37" t="s">
        <v>22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30.06.2012</v>
      </c>
      <c r="D73" s="37" t="s">
        <v>375</v>
      </c>
      <c r="E73" s="37" t="s">
        <v>106</v>
      </c>
      <c r="F73" s="37" t="s">
        <v>372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30.06.2012</v>
      </c>
      <c r="D74" s="37" t="s">
        <v>376</v>
      </c>
      <c r="E74" s="37" t="s">
        <v>107</v>
      </c>
      <c r="F74" s="37" t="s">
        <v>373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8">IFERROR(RANK(C113,$C$113:$AJ$113,0),"")</f>
        <v>19</v>
      </c>
      <c r="D111" s="50">
        <f t="shared" si="18"/>
        <v>16</v>
      </c>
      <c r="E111" s="50">
        <f t="shared" si="18"/>
        <v>5</v>
      </c>
      <c r="F111" s="50">
        <f t="shared" si="18"/>
        <v>13</v>
      </c>
      <c r="G111" s="50">
        <f t="shared" si="18"/>
        <v>12</v>
      </c>
      <c r="H111" s="50" t="str">
        <f t="shared" si="18"/>
        <v/>
      </c>
      <c r="I111" s="50">
        <f t="shared" si="18"/>
        <v>11</v>
      </c>
      <c r="J111" s="50">
        <f t="shared" si="18"/>
        <v>25</v>
      </c>
      <c r="K111" s="50">
        <f t="shared" si="18"/>
        <v>14</v>
      </c>
      <c r="L111" s="50">
        <f t="shared" si="18"/>
        <v>10</v>
      </c>
      <c r="M111" s="50">
        <f t="shared" si="18"/>
        <v>23</v>
      </c>
      <c r="N111" s="50">
        <f t="shared" si="18"/>
        <v>21</v>
      </c>
      <c r="O111" s="50">
        <f t="shared" si="18"/>
        <v>26</v>
      </c>
      <c r="P111" s="50">
        <f t="shared" si="18"/>
        <v>7</v>
      </c>
      <c r="Q111" s="50">
        <f t="shared" si="18"/>
        <v>27</v>
      </c>
      <c r="R111" s="50">
        <f t="shared" si="18"/>
        <v>17</v>
      </c>
      <c r="S111" s="50">
        <f t="shared" si="18"/>
        <v>8</v>
      </c>
      <c r="T111" s="50">
        <f t="shared" si="18"/>
        <v>22</v>
      </c>
      <c r="U111" s="50">
        <f t="shared" si="18"/>
        <v>28</v>
      </c>
      <c r="V111" s="50" t="str">
        <f t="shared" si="18"/>
        <v/>
      </c>
      <c r="W111" s="50" t="str">
        <f t="shared" si="18"/>
        <v/>
      </c>
      <c r="X111" s="50">
        <f t="shared" si="18"/>
        <v>20</v>
      </c>
      <c r="Y111" s="50">
        <f t="shared" si="18"/>
        <v>29</v>
      </c>
      <c r="Z111" s="50">
        <f t="shared" si="18"/>
        <v>6</v>
      </c>
      <c r="AA111" s="50">
        <f t="shared" si="18"/>
        <v>15</v>
      </c>
      <c r="AB111" s="50">
        <f t="shared" si="18"/>
        <v>30</v>
      </c>
      <c r="AC111" s="50">
        <f t="shared" si="18"/>
        <v>3</v>
      </c>
      <c r="AD111" s="50">
        <f t="shared" si="18"/>
        <v>24</v>
      </c>
      <c r="AE111" s="50">
        <f t="shared" si="18"/>
        <v>18</v>
      </c>
      <c r="AF111" s="50">
        <f t="shared" si="18"/>
        <v>2</v>
      </c>
      <c r="AG111" s="50">
        <f t="shared" si="18"/>
        <v>1</v>
      </c>
      <c r="AH111" s="50">
        <f t="shared" si="18"/>
        <v>4</v>
      </c>
      <c r="AI111" s="50">
        <f t="shared" si="18"/>
        <v>9</v>
      </c>
      <c r="AJ111" s="50" t="str">
        <f t="shared" si="18"/>
        <v/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9">IFERROR(HLOOKUP($B$133,$C$11:$AQ$49,C116,FALSE)+C114/1000000,"")</f>
        <v>90514.132791864817</v>
      </c>
      <c r="D113" s="52">
        <f t="shared" si="19"/>
        <v>653321.95433964464</v>
      </c>
      <c r="E113" s="52">
        <f t="shared" si="19"/>
        <v>4955524.8591848128</v>
      </c>
      <c r="F113" s="52">
        <f t="shared" si="19"/>
        <v>721132.88358436187</v>
      </c>
      <c r="G113" s="52">
        <f t="shared" si="19"/>
        <v>741847.56293614546</v>
      </c>
      <c r="H113" s="52" t="str">
        <f t="shared" si="19"/>
        <v/>
      </c>
      <c r="I113" s="52">
        <f t="shared" si="19"/>
        <v>852736.77533011208</v>
      </c>
      <c r="J113" s="52">
        <f t="shared" si="19"/>
        <v>3803.5811783141612</v>
      </c>
      <c r="K113" s="52">
        <f t="shared" si="19"/>
        <v>710230.71417029249</v>
      </c>
      <c r="L113" s="52">
        <f t="shared" si="19"/>
        <v>872020.58011034806</v>
      </c>
      <c r="M113" s="52">
        <f t="shared" si="19"/>
        <v>13838.855418531222</v>
      </c>
      <c r="N113" s="52">
        <f t="shared" si="19"/>
        <v>55691.782007288042</v>
      </c>
      <c r="O113" s="52">
        <f t="shared" si="19"/>
        <v>2040.0966130296206</v>
      </c>
      <c r="P113" s="52">
        <f t="shared" si="19"/>
        <v>4251584.0628104731</v>
      </c>
      <c r="Q113" s="52">
        <f t="shared" si="19"/>
        <v>1450.9425957136491</v>
      </c>
      <c r="R113" s="52">
        <f t="shared" si="19"/>
        <v>454427.82544803811</v>
      </c>
      <c r="S113" s="52">
        <f t="shared" si="19"/>
        <v>3479189.3760212101</v>
      </c>
      <c r="T113" s="52">
        <f t="shared" si="19"/>
        <v>18253.521417640637</v>
      </c>
      <c r="U113" s="52">
        <f t="shared" si="19"/>
        <v>953.18235808498025</v>
      </c>
      <c r="V113" s="52" t="str">
        <f t="shared" si="19"/>
        <v/>
      </c>
      <c r="W113" s="52" t="str">
        <f t="shared" si="19"/>
        <v/>
      </c>
      <c r="X113" s="52">
        <f t="shared" si="19"/>
        <v>88333.901979468908</v>
      </c>
      <c r="Y113" s="52">
        <f t="shared" si="19"/>
        <v>640.94972951012926</v>
      </c>
      <c r="Z113" s="52">
        <f t="shared" si="19"/>
        <v>4778287.5614410555</v>
      </c>
      <c r="AA113" s="52">
        <f t="shared" si="19"/>
        <v>706372.14161202509</v>
      </c>
      <c r="AB113" s="52">
        <f t="shared" si="19"/>
        <v>222.1646804420065</v>
      </c>
      <c r="AC113" s="52">
        <f t="shared" si="19"/>
        <v>9582236.2838696614</v>
      </c>
      <c r="AD113" s="52">
        <f t="shared" si="19"/>
        <v>10150.057282793552</v>
      </c>
      <c r="AE113" s="52">
        <f t="shared" si="19"/>
        <v>98829.956306690845</v>
      </c>
      <c r="AF113" s="52">
        <f t="shared" si="19"/>
        <v>10445615.098187024</v>
      </c>
      <c r="AG113" s="52">
        <f t="shared" si="19"/>
        <v>24396561.110093731</v>
      </c>
      <c r="AH113" s="52">
        <f t="shared" si="19"/>
        <v>8027512.5335022677</v>
      </c>
      <c r="AI113" s="52">
        <f t="shared" si="19"/>
        <v>3142221.7174272761</v>
      </c>
      <c r="AJ113" s="52" t="str">
        <f t="shared" si="19"/>
        <v/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H114" si="20">D114-1</f>
        <v>32</v>
      </c>
      <c r="F114" s="50">
        <f t="shared" si="20"/>
        <v>31</v>
      </c>
      <c r="G114" s="50">
        <f t="shared" si="20"/>
        <v>30</v>
      </c>
      <c r="H114" s="50">
        <f t="shared" si="20"/>
        <v>29</v>
      </c>
      <c r="I114" s="50">
        <f t="shared" si="20"/>
        <v>28</v>
      </c>
      <c r="J114" s="50">
        <f t="shared" si="20"/>
        <v>27</v>
      </c>
      <c r="K114" s="50">
        <f t="shared" si="20"/>
        <v>26</v>
      </c>
      <c r="L114" s="50">
        <f t="shared" si="20"/>
        <v>25</v>
      </c>
      <c r="M114" s="50">
        <f t="shared" si="20"/>
        <v>24</v>
      </c>
      <c r="N114" s="50">
        <f t="shared" si="20"/>
        <v>23</v>
      </c>
      <c r="O114" s="50">
        <f t="shared" si="20"/>
        <v>22</v>
      </c>
      <c r="P114" s="50">
        <f t="shared" si="20"/>
        <v>21</v>
      </c>
      <c r="Q114" s="50">
        <f t="shared" si="20"/>
        <v>20</v>
      </c>
      <c r="R114" s="50">
        <f t="shared" si="20"/>
        <v>19</v>
      </c>
      <c r="S114" s="50">
        <f t="shared" si="20"/>
        <v>18</v>
      </c>
      <c r="T114" s="50">
        <f t="shared" si="20"/>
        <v>17</v>
      </c>
      <c r="U114" s="50">
        <f t="shared" si="20"/>
        <v>16</v>
      </c>
      <c r="V114" s="50">
        <f t="shared" si="20"/>
        <v>15</v>
      </c>
      <c r="W114" s="50">
        <f t="shared" si="20"/>
        <v>14</v>
      </c>
      <c r="X114" s="50">
        <f t="shared" si="20"/>
        <v>13</v>
      </c>
      <c r="Y114" s="50">
        <f t="shared" si="20"/>
        <v>12</v>
      </c>
      <c r="Z114" s="50">
        <f t="shared" si="20"/>
        <v>11</v>
      </c>
      <c r="AA114" s="50">
        <f t="shared" si="20"/>
        <v>10</v>
      </c>
      <c r="AB114" s="50">
        <f t="shared" si="20"/>
        <v>9</v>
      </c>
      <c r="AC114" s="50">
        <f t="shared" si="20"/>
        <v>8</v>
      </c>
      <c r="AD114" s="50">
        <f t="shared" si="20"/>
        <v>7</v>
      </c>
      <c r="AE114" s="50">
        <f t="shared" si="20"/>
        <v>6</v>
      </c>
      <c r="AF114" s="50">
        <f t="shared" si="20"/>
        <v>5</v>
      </c>
      <c r="AG114" s="50">
        <f t="shared" si="20"/>
        <v>4</v>
      </c>
      <c r="AH114" s="50">
        <f t="shared" si="20"/>
        <v>3</v>
      </c>
      <c r="AI114" s="50">
        <f t="shared" ref="AI114" si="21">AH114-1</f>
        <v>2</v>
      </c>
      <c r="AJ114" s="50">
        <f t="shared" ref="AJ114" si="22">AI114-1</f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451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421 Renta Vitalicia Vejez</v>
      </c>
      <c r="D119" s="80" t="str">
        <f t="shared" ref="D119:AJ119" si="23">IFERROR(HLOOKUP(D118,$C$111:$AJ$112,2,FALSE),"")</f>
        <v>420 Seguro de AFP</v>
      </c>
      <c r="E119" s="80" t="str">
        <f t="shared" si="23"/>
        <v>212 Desgravamen</v>
      </c>
      <c r="F119" s="80" t="str">
        <f t="shared" si="23"/>
        <v>422 Renta Vitalicia Invalidez</v>
      </c>
      <c r="G119" s="80" t="str">
        <f t="shared" si="23"/>
        <v>103 Otros Seguros con CUI</v>
      </c>
      <c r="H119" s="80" t="str">
        <f t="shared" si="23"/>
        <v>209 Salud</v>
      </c>
      <c r="I119" s="80" t="str">
        <f t="shared" si="23"/>
        <v>114 Seguros con APV</v>
      </c>
      <c r="J119" s="80" t="str">
        <f t="shared" si="23"/>
        <v>202 Temporal de Vida</v>
      </c>
      <c r="K119" s="80" t="str">
        <f t="shared" si="23"/>
        <v>423 Renta Vitalicia Sobrevivencia</v>
      </c>
      <c r="L119" s="80" t="str">
        <f t="shared" si="23"/>
        <v>110 Accidentes Personales</v>
      </c>
      <c r="M119" s="80" t="str">
        <f t="shared" si="23"/>
        <v>107 Protección Familiar</v>
      </c>
      <c r="N119" s="80" t="str">
        <f t="shared" si="23"/>
        <v>105 Renta</v>
      </c>
      <c r="O119" s="80" t="str">
        <f t="shared" si="23"/>
        <v>104 Mixto o Dotal</v>
      </c>
      <c r="P119" s="80" t="str">
        <f t="shared" si="23"/>
        <v>109 Salud</v>
      </c>
      <c r="Q119" s="80" t="str">
        <f t="shared" si="23"/>
        <v>210 Accidentes Personales</v>
      </c>
      <c r="R119" s="80" t="str">
        <f t="shared" si="23"/>
        <v>102 Temporal de Vida</v>
      </c>
      <c r="S119" s="80" t="str">
        <f t="shared" si="23"/>
        <v>201 Vida Entera</v>
      </c>
      <c r="T119" s="80" t="str">
        <f t="shared" si="23"/>
        <v>250 Otros</v>
      </c>
      <c r="U119" s="80" t="str">
        <f t="shared" si="23"/>
        <v>101 Vida Entera</v>
      </c>
      <c r="V119" s="80" t="str">
        <f t="shared" si="23"/>
        <v>207 Protección Familiar</v>
      </c>
      <c r="W119" s="80" t="str">
        <f t="shared" si="23"/>
        <v>112 Desgravamen</v>
      </c>
      <c r="X119" s="80" t="str">
        <f t="shared" si="23"/>
        <v>203 Otros Seguros con CUI</v>
      </c>
      <c r="Y119" s="80" t="str">
        <f t="shared" si="23"/>
        <v>111 Asistencia</v>
      </c>
      <c r="Z119" s="80" t="str">
        <f t="shared" si="23"/>
        <v>213 Seguros con APV</v>
      </c>
      <c r="AA119" s="80" t="str">
        <f t="shared" si="23"/>
        <v>108 Incapacidad o Invalidez</v>
      </c>
      <c r="AB119" s="80" t="str">
        <f t="shared" si="23"/>
        <v>113 SOAP</v>
      </c>
      <c r="AC119" s="80" t="str">
        <f t="shared" si="23"/>
        <v>150 Otros</v>
      </c>
      <c r="AD119" s="80" t="str">
        <f t="shared" si="23"/>
        <v>204 Mixto o Dotal</v>
      </c>
      <c r="AE119" s="80" t="str">
        <f t="shared" si="23"/>
        <v>208 Incapacidad o Invalidez</v>
      </c>
      <c r="AF119" s="80" t="str">
        <f t="shared" si="23"/>
        <v>211 Asistencia</v>
      </c>
      <c r="AG119" s="80" t="str">
        <f t="shared" si="23"/>
        <v/>
      </c>
      <c r="AH119" s="80" t="str">
        <f t="shared" si="23"/>
        <v/>
      </c>
      <c r="AI119" s="80" t="str">
        <f t="shared" si="23"/>
        <v/>
      </c>
      <c r="AJ119" s="80" t="str">
        <f t="shared" si="23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24396.561110089729</v>
      </c>
      <c r="D120" s="52">
        <f t="shared" ref="D120:AJ120" si="24">IFERROR((HLOOKUP(D118,$C$111:$AJ$113,3,FALSE)-HLOOKUP(D118,$C$111:$AJ$114,4,FALSE)/1000000)/$C$127,"")</f>
        <v>10445.615098182025</v>
      </c>
      <c r="E120" s="52">
        <f t="shared" si="24"/>
        <v>9582.2362838616609</v>
      </c>
      <c r="F120" s="52">
        <f t="shared" si="24"/>
        <v>8027.5125334992681</v>
      </c>
      <c r="G120" s="52">
        <f t="shared" si="24"/>
        <v>4955.5248591528125</v>
      </c>
      <c r="H120" s="52">
        <f t="shared" si="24"/>
        <v>4778.2875614300556</v>
      </c>
      <c r="I120" s="52">
        <f t="shared" si="24"/>
        <v>4251.5840627894731</v>
      </c>
      <c r="J120" s="52">
        <f t="shared" si="24"/>
        <v>3479.1893760032099</v>
      </c>
      <c r="K120" s="52">
        <f t="shared" si="24"/>
        <v>3142.221717425276</v>
      </c>
      <c r="L120" s="52">
        <f t="shared" si="24"/>
        <v>872.02058008534812</v>
      </c>
      <c r="M120" s="52">
        <f t="shared" si="24"/>
        <v>852.73677530211205</v>
      </c>
      <c r="N120" s="52">
        <f t="shared" si="24"/>
        <v>741.84756290614541</v>
      </c>
      <c r="O120" s="52">
        <f t="shared" si="24"/>
        <v>721.13288355336192</v>
      </c>
      <c r="P120" s="52">
        <f t="shared" si="24"/>
        <v>710.23071414429251</v>
      </c>
      <c r="Q120" s="52">
        <f t="shared" si="24"/>
        <v>706.37214160202518</v>
      </c>
      <c r="R120" s="52">
        <f t="shared" si="24"/>
        <v>653.32195430664467</v>
      </c>
      <c r="S120" s="52">
        <f t="shared" si="24"/>
        <v>454.42782542903808</v>
      </c>
      <c r="T120" s="52">
        <f t="shared" si="24"/>
        <v>98.829956300690839</v>
      </c>
      <c r="U120" s="52">
        <f t="shared" si="24"/>
        <v>90.514132757864814</v>
      </c>
      <c r="V120" s="52">
        <f t="shared" si="24"/>
        <v>88.333901966468915</v>
      </c>
      <c r="W120" s="52">
        <f t="shared" si="24"/>
        <v>55.691781984288042</v>
      </c>
      <c r="X120" s="52">
        <f t="shared" si="24"/>
        <v>18.25352140064064</v>
      </c>
      <c r="Y120" s="52">
        <f t="shared" si="24"/>
        <v>13.838855394531221</v>
      </c>
      <c r="Z120" s="52">
        <f t="shared" si="24"/>
        <v>10.150057275793552</v>
      </c>
      <c r="AA120" s="52">
        <f t="shared" si="24"/>
        <v>3.8035811513141611</v>
      </c>
      <c r="AB120" s="52">
        <f t="shared" si="24"/>
        <v>2.0400965910296205</v>
      </c>
      <c r="AC120" s="52">
        <f t="shared" si="24"/>
        <v>1.4509425757136492</v>
      </c>
      <c r="AD120" s="52">
        <f t="shared" si="24"/>
        <v>0.95318234208498032</v>
      </c>
      <c r="AE120" s="52">
        <f t="shared" si="24"/>
        <v>0.6409497175101293</v>
      </c>
      <c r="AF120" s="52">
        <f t="shared" si="24"/>
        <v>0.22216467144200649</v>
      </c>
      <c r="AG120" s="52" t="str">
        <f t="shared" si="24"/>
        <v/>
      </c>
      <c r="AH120" s="52" t="str">
        <f t="shared" si="24"/>
        <v/>
      </c>
      <c r="AI120" s="52" t="str">
        <f t="shared" si="24"/>
        <v/>
      </c>
      <c r="AJ120" s="52" t="str">
        <f t="shared" si="24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H122" si="25">IF($B$136=D119,D120,"")</f>
        <v/>
      </c>
      <c r="E122" s="52" t="str">
        <f t="shared" si="25"/>
        <v/>
      </c>
      <c r="F122" s="52" t="str">
        <f t="shared" si="25"/>
        <v/>
      </c>
      <c r="G122" s="52" t="str">
        <f t="shared" si="25"/>
        <v/>
      </c>
      <c r="H122" s="52" t="str">
        <f t="shared" si="25"/>
        <v/>
      </c>
      <c r="I122" s="52" t="str">
        <f t="shared" si="25"/>
        <v/>
      </c>
      <c r="J122" s="52" t="str">
        <f t="shared" si="25"/>
        <v/>
      </c>
      <c r="K122" s="52" t="str">
        <f t="shared" si="25"/>
        <v/>
      </c>
      <c r="L122" s="52" t="str">
        <f t="shared" si="25"/>
        <v/>
      </c>
      <c r="M122" s="52" t="str">
        <f t="shared" si="25"/>
        <v/>
      </c>
      <c r="N122" s="52" t="str">
        <f t="shared" si="25"/>
        <v/>
      </c>
      <c r="O122" s="52" t="str">
        <f t="shared" si="25"/>
        <v/>
      </c>
      <c r="P122" s="52" t="str">
        <f t="shared" si="25"/>
        <v/>
      </c>
      <c r="Q122" s="52" t="str">
        <f t="shared" si="25"/>
        <v/>
      </c>
      <c r="R122" s="52" t="str">
        <f t="shared" si="25"/>
        <v/>
      </c>
      <c r="S122" s="52" t="str">
        <f t="shared" si="25"/>
        <v/>
      </c>
      <c r="T122" s="52" t="str">
        <f t="shared" si="25"/>
        <v/>
      </c>
      <c r="U122" s="52" t="str">
        <f t="shared" si="25"/>
        <v/>
      </c>
      <c r="V122" s="52" t="str">
        <f t="shared" si="25"/>
        <v/>
      </c>
      <c r="W122" s="52" t="str">
        <f t="shared" si="25"/>
        <v/>
      </c>
      <c r="X122" s="52" t="str">
        <f t="shared" si="25"/>
        <v/>
      </c>
      <c r="Y122" s="52" t="str">
        <f t="shared" si="25"/>
        <v/>
      </c>
      <c r="Z122" s="52" t="str">
        <f t="shared" si="25"/>
        <v/>
      </c>
      <c r="AA122" s="52" t="str">
        <f t="shared" si="25"/>
        <v/>
      </c>
      <c r="AB122" s="52" t="str">
        <f t="shared" si="25"/>
        <v/>
      </c>
      <c r="AC122" s="52" t="str">
        <f t="shared" si="25"/>
        <v/>
      </c>
      <c r="AD122" s="52" t="str">
        <f t="shared" si="25"/>
        <v/>
      </c>
      <c r="AE122" s="52" t="str">
        <f t="shared" si="25"/>
        <v/>
      </c>
      <c r="AF122" s="52" t="str">
        <f t="shared" si="25"/>
        <v/>
      </c>
      <c r="AG122" s="52" t="str">
        <f t="shared" si="25"/>
        <v/>
      </c>
      <c r="AH122" s="52" t="str">
        <f t="shared" si="25"/>
        <v/>
      </c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26">IF(C62&gt;$C$125,C60,IF(C62=$C$125,$AQ$11,IF(C62&lt;$C$125,"")))</f>
        <v>Ace Vida</v>
      </c>
      <c r="D124" s="50" t="str">
        <f t="shared" si="26"/>
        <v>BanChile</v>
      </c>
      <c r="E124" s="50" t="str">
        <f t="shared" si="26"/>
        <v>BBVA Vida</v>
      </c>
      <c r="F124" s="50" t="str">
        <f t="shared" si="26"/>
        <v>BCI Seguros Vida</v>
      </c>
      <c r="G124" s="50" t="str">
        <f t="shared" si="26"/>
        <v>BICE Vida</v>
      </c>
      <c r="H124" s="50" t="str">
        <f t="shared" si="26"/>
        <v>Cámara</v>
      </c>
      <c r="I124" s="50" t="str">
        <f t="shared" si="26"/>
        <v>Cardif</v>
      </c>
      <c r="J124" s="50" t="str">
        <f t="shared" si="26"/>
        <v>Chilena Consolidada</v>
      </c>
      <c r="K124" s="50" t="str">
        <f t="shared" si="26"/>
        <v>CLC</v>
      </c>
      <c r="L124" s="50" t="str">
        <f t="shared" si="26"/>
        <v>CN Life</v>
      </c>
      <c r="M124" s="50" t="str">
        <f t="shared" si="26"/>
        <v>Consorcio Nacional</v>
      </c>
      <c r="N124" s="50" t="str">
        <f t="shared" si="26"/>
        <v>CorpSeguros</v>
      </c>
      <c r="O124" s="50" t="str">
        <f t="shared" si="26"/>
        <v>CorpVida</v>
      </c>
      <c r="P124" s="50" t="str">
        <f t="shared" si="26"/>
        <v>Cruz del Sur</v>
      </c>
      <c r="Q124" s="50" t="str">
        <f t="shared" si="26"/>
        <v>EuroAmérica</v>
      </c>
      <c r="R124" s="50" t="str">
        <f t="shared" si="26"/>
        <v>Huelen</v>
      </c>
      <c r="S124" s="50" t="str">
        <f t="shared" si="26"/>
        <v>Itaú</v>
      </c>
      <c r="T124" s="50" t="str">
        <f t="shared" si="26"/>
        <v>M. de Carabineros</v>
      </c>
      <c r="U124" s="50" t="str">
        <f t="shared" si="26"/>
        <v>M. del Ej. y Av.</v>
      </c>
      <c r="V124" s="50" t="str">
        <f t="shared" si="26"/>
        <v>Magallanes Vida</v>
      </c>
      <c r="W124" s="50" t="str">
        <f t="shared" si="26"/>
        <v>Mapfre Vida</v>
      </c>
      <c r="X124" s="50" t="str">
        <f t="shared" si="26"/>
        <v>Metlife</v>
      </c>
      <c r="Y124" s="50" t="str">
        <f t="shared" si="26"/>
        <v>Mutual de Seguros</v>
      </c>
      <c r="Z124" s="50" t="str">
        <f t="shared" si="26"/>
        <v>Ohio National</v>
      </c>
      <c r="AA124" s="50" t="str">
        <f t="shared" si="26"/>
        <v>Penta Vida</v>
      </c>
      <c r="AB124" s="50" t="str">
        <f t="shared" si="26"/>
        <v>Principal</v>
      </c>
      <c r="AC124" s="50" t="str">
        <f t="shared" si="26"/>
        <v>Renta Nacional</v>
      </c>
      <c r="AD124" s="50" t="str">
        <f t="shared" si="26"/>
        <v>Rigel</v>
      </c>
      <c r="AE124" s="50" t="str">
        <f t="shared" si="26"/>
        <v>Security Previsión</v>
      </c>
      <c r="AF124" s="50" t="str">
        <f t="shared" si="26"/>
        <v>Sura</v>
      </c>
      <c r="AG124" s="50" t="str">
        <f t="shared" si="26"/>
        <v>Zurich Santander</v>
      </c>
      <c r="AH124" s="50" t="str">
        <f t="shared" si="26"/>
        <v>Mercado</v>
      </c>
      <c r="AI124" s="50" t="str">
        <f t="shared" si="26"/>
        <v/>
      </c>
      <c r="AJ124" s="50" t="str">
        <f t="shared" si="26"/>
        <v/>
      </c>
      <c r="AK124" s="50" t="str">
        <f t="shared" si="26"/>
        <v/>
      </c>
      <c r="AL124" s="50" t="str">
        <f t="shared" si="26"/>
        <v/>
      </c>
      <c r="AM124" s="50" t="str">
        <f t="shared" si="26"/>
        <v/>
      </c>
      <c r="AN124" s="50" t="str">
        <f t="shared" si="26"/>
        <v/>
      </c>
      <c r="AO124" s="50" t="str">
        <f t="shared" si="26"/>
        <v/>
      </c>
      <c r="AP124" s="50" t="str">
        <f t="shared" si="26"/>
        <v/>
      </c>
    </row>
    <row r="125" spans="2:43" hidden="1">
      <c r="B125" s="49" t="s">
        <v>388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UF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30.06.2012</v>
      </c>
      <c r="D128" s="37" t="s">
        <v>374</v>
      </c>
      <c r="E128" s="37" t="s">
        <v>105</v>
      </c>
      <c r="F128" s="37" t="s">
        <v>22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30.06.2012</v>
      </c>
      <c r="D129" s="37" t="s">
        <v>375</v>
      </c>
      <c r="E129" s="37" t="s">
        <v>106</v>
      </c>
      <c r="F129" s="37" t="s">
        <v>372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30.06.2012</v>
      </c>
      <c r="D130" s="37" t="s">
        <v>376</v>
      </c>
      <c r="E130" s="37" t="s">
        <v>107</v>
      </c>
      <c r="F130" s="37" t="s">
        <v>373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387</v>
      </c>
    </row>
    <row r="133" spans="2:42">
      <c r="B133" s="59" t="s">
        <v>341</v>
      </c>
    </row>
    <row r="135" spans="2:42">
      <c r="B135" s="39" t="s">
        <v>386</v>
      </c>
    </row>
    <row r="136" spans="2:42">
      <c r="B136" s="59"/>
    </row>
  </sheetData>
  <sheetProtection sheet="1" objects="1" scenarios="1"/>
  <conditionalFormatting sqref="A1:XFD1048576">
    <cfRule type="cellIs" dxfId="19" priority="2" operator="lessThan">
      <formula>0</formula>
    </cfRule>
  </conditionalFormatting>
  <dataValidations count="5">
    <dataValidation showInputMessage="1" showErrorMessage="1" sqref="E133"/>
    <dataValidation type="list" allowBlank="1" showInputMessage="1" showErrorMessage="1" sqref="B136">
      <formula1>$B$112:$AJ$112</formula1>
    </dataValidation>
    <dataValidation type="list" allowBlank="1" showInputMessage="1" showErrorMessage="1" sqref="B133">
      <formula1>$C$124:$AH$124</formula1>
    </dataValidation>
    <dataValidation type="list" allowBlank="1" showInputMessage="1" showErrorMessage="1" sqref="B80">
      <formula1>$B$124:$AG$124</formula1>
    </dataValidation>
    <dataValidation type="list" allowBlank="1" showInputMessage="1" showErrorMessage="1" sqref="B77">
      <formula1>$C$112:$AK$112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B2:AQ49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0" style="39" hidden="1" customWidth="1"/>
    <col min="43" max="16384" width="11.42578125" style="39"/>
  </cols>
  <sheetData>
    <row r="2" spans="2:43">
      <c r="C2" s="96" t="s">
        <v>392</v>
      </c>
    </row>
    <row r="8" spans="2:43" ht="15.75">
      <c r="B8" s="38" t="s">
        <v>342</v>
      </c>
      <c r="C8" s="82" t="s">
        <v>344</v>
      </c>
      <c r="D8" s="206" t="s">
        <v>343</v>
      </c>
      <c r="E8" s="206" t="s">
        <v>344</v>
      </c>
    </row>
    <row r="9" spans="2:43">
      <c r="B9" s="40" t="str">
        <f>Índice!H55</f>
        <v>Cifras al 30.06.2012</v>
      </c>
      <c r="C9" s="39" t="s">
        <v>389</v>
      </c>
    </row>
    <row r="11" spans="2:43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</row>
    <row r="12" spans="2:43">
      <c r="B12" s="29" t="s">
        <v>409</v>
      </c>
      <c r="C12" s="98"/>
      <c r="D12" s="98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</row>
    <row r="13" spans="2:43">
      <c r="B13" s="30" t="s">
        <v>410</v>
      </c>
      <c r="C13" s="75" t="str">
        <f>IFERROR(IF($C$8=$D$8,'Vida Prima Directa'!C13/'Vida Prima Directa'!$AQ13,'Vida Prima Directa'!C13/'Vida Prima Directa'!C$49),"")</f>
        <v/>
      </c>
      <c r="D13" s="75" t="str">
        <f>IFERROR(IF($C$8=$D$8,'Vida Prima Directa'!D13/'Vida Prima Directa'!$AQ13,'Vida Prima Directa'!D13/'Vida Prima Directa'!D$49),"")</f>
        <v/>
      </c>
      <c r="E13" s="75" t="str">
        <f>IFERROR(IF($C$8=$D$8,'Vida Prima Directa'!E13/'Vida Prima Directa'!$AQ13,'Vida Prima Directa'!E13/'Vida Prima Directa'!E$49),"")</f>
        <v/>
      </c>
      <c r="F13" s="75" t="str">
        <f>IFERROR(IF($C$8=$D$8,'Vida Prima Directa'!F13/'Vida Prima Directa'!$AQ13,'Vida Prima Directa'!F13/'Vida Prima Directa'!F$49),"")</f>
        <v/>
      </c>
      <c r="G13" s="75">
        <f>IFERROR(IF($C$8=$D$8,'Vida Prima Directa'!G13/'Vida Prima Directa'!$AQ13,'Vida Prima Directa'!G13/'Vida Prima Directa'!G$49),"")</f>
        <v>1.8613749786199956E-3</v>
      </c>
      <c r="H13" s="75" t="str">
        <f>IFERROR(IF($C$8=$D$8,'Vida Prima Directa'!H13/'Vida Prima Directa'!$AQ13,'Vida Prima Directa'!H13/'Vida Prima Directa'!H$49),"")</f>
        <v/>
      </c>
      <c r="I13" s="75" t="str">
        <f>IFERROR(IF($C$8=$D$8,'Vida Prima Directa'!I13/'Vida Prima Directa'!$AQ13,'Vida Prima Directa'!I13/'Vida Prima Directa'!I$49),"")</f>
        <v/>
      </c>
      <c r="J13" s="75">
        <f>IFERROR(IF($C$8=$D$8,'Vida Prima Directa'!J13/'Vida Prima Directa'!$AQ13,'Vida Prima Directa'!J13/'Vida Prima Directa'!J$49),"")</f>
        <v>1.8187471852123451E-3</v>
      </c>
      <c r="K13" s="75" t="str">
        <f>IFERROR(IF($C$8=$D$8,'Vida Prima Directa'!K13/'Vida Prima Directa'!$AQ13,'Vida Prima Directa'!K13/'Vida Prima Directa'!K$49),"")</f>
        <v/>
      </c>
      <c r="L13" s="75" t="str">
        <f>IFERROR(IF($C$8=$D$8,'Vida Prima Directa'!L13/'Vida Prima Directa'!$AQ13,'Vida Prima Directa'!L13/'Vida Prima Directa'!L$49),"")</f>
        <v/>
      </c>
      <c r="M13" s="75">
        <f>IFERROR(IF($C$8=$D$8,'Vida Prima Directa'!M13/'Vida Prima Directa'!$AQ13,'Vida Prima Directa'!M13/'Vida Prima Directa'!M$49),"")</f>
        <v>2.8251340118370214E-3</v>
      </c>
      <c r="N13" s="75" t="str">
        <f>IFERROR(IF($C$8=$D$8,'Vida Prima Directa'!N13/'Vida Prima Directa'!$AQ13,'Vida Prima Directa'!N13/'Vida Prima Directa'!N$49),"")</f>
        <v/>
      </c>
      <c r="O13" s="75" t="str">
        <f>IFERROR(IF($C$8=$D$8,'Vida Prima Directa'!O13/'Vida Prima Directa'!$AQ13,'Vida Prima Directa'!O13/'Vida Prima Directa'!O$49),"")</f>
        <v/>
      </c>
      <c r="P13" s="75">
        <f>IFERROR(IF($C$8=$D$8,'Vida Prima Directa'!P13/'Vida Prima Directa'!$AQ13,'Vida Prima Directa'!P13/'Vida Prima Directa'!P$49),"")</f>
        <v>2.4473699109996594E-4</v>
      </c>
      <c r="Q13" s="75">
        <f>IFERROR(IF($C$8=$D$8,'Vida Prima Directa'!Q13/'Vida Prima Directa'!$AQ13,'Vida Prima Directa'!Q13/'Vida Prima Directa'!Q$49),"")</f>
        <v>2.85715222728048E-4</v>
      </c>
      <c r="R13" s="75" t="str">
        <f>IFERROR(IF($C$8=$D$8,'Vida Prima Directa'!R13/'Vida Prima Directa'!$AQ13,'Vida Prima Directa'!R13/'Vida Prima Directa'!R$49),"")</f>
        <v/>
      </c>
      <c r="S13" s="75" t="str">
        <f>IFERROR(IF($C$8=$D$8,'Vida Prima Directa'!S13/'Vida Prima Directa'!$AQ13,'Vida Prima Directa'!S13/'Vida Prima Directa'!S$49),"")</f>
        <v/>
      </c>
      <c r="T13" s="75" t="str">
        <f>IFERROR(IF($C$8=$D$8,'Vida Prima Directa'!T13/'Vida Prima Directa'!$AQ13,'Vida Prima Directa'!T13/'Vida Prima Directa'!T$49),"")</f>
        <v/>
      </c>
      <c r="U13" s="75">
        <f>IFERROR(IF($C$8=$D$8,'Vida Prima Directa'!U13/'Vida Prima Directa'!$AQ13,'Vida Prima Directa'!U13/'Vida Prima Directa'!U$49),"")</f>
        <v>1.1368621624625199E-2</v>
      </c>
      <c r="V13" s="75" t="str">
        <f>IFERROR(IF($C$8=$D$8,'Vida Prima Directa'!V13/'Vida Prima Directa'!$AQ13,'Vida Prima Directa'!V13/'Vida Prima Directa'!V$49),"")</f>
        <v/>
      </c>
      <c r="W13" s="75" t="str">
        <f>IFERROR(IF($C$8=$D$8,'Vida Prima Directa'!W13/'Vida Prima Directa'!$AQ13,'Vida Prima Directa'!W13/'Vida Prima Directa'!W$49),"")</f>
        <v/>
      </c>
      <c r="X13" s="75">
        <f>IFERROR(IF($C$8=$D$8,'Vida Prima Directa'!X13/'Vida Prima Directa'!$AQ13,'Vida Prima Directa'!X13/'Vida Prima Directa'!X$49),"")</f>
        <v>1.1895736152130532E-3</v>
      </c>
      <c r="Y13" s="75">
        <f>IFERROR(IF($C$8=$D$8,'Vida Prima Directa'!Y13/'Vida Prima Directa'!$AQ13,'Vida Prima Directa'!Y13/'Vida Prima Directa'!Y$49),"")</f>
        <v>3.421954616230069E-2</v>
      </c>
      <c r="Z13" s="75">
        <f>IFERROR(IF($C$8=$D$8,'Vida Prima Directa'!Z13/'Vida Prima Directa'!$AQ13,'Vida Prima Directa'!Z13/'Vida Prima Directa'!Z$49),"")</f>
        <v>2.9720197528701289E-3</v>
      </c>
      <c r="AA13" s="75">
        <f>IFERROR(IF($C$8=$D$8,'Vida Prima Directa'!AA13/'Vida Prima Directa'!$AQ13,'Vida Prima Directa'!AA13/'Vida Prima Directa'!AA$49),"")</f>
        <v>1.44919536467216E-3</v>
      </c>
      <c r="AB13" s="75" t="str">
        <f>IFERROR(IF($C$8=$D$8,'Vida Prima Directa'!AB13/'Vida Prima Directa'!$AQ13,'Vida Prima Directa'!AB13/'Vida Prima Directa'!AB$49),"")</f>
        <v/>
      </c>
      <c r="AC13" s="75" t="str">
        <f>IFERROR(IF($C$8=$D$8,'Vida Prima Directa'!AC13/'Vida Prima Directa'!$AQ13,'Vida Prima Directa'!AC13/'Vida Prima Directa'!AC$49),"")</f>
        <v/>
      </c>
      <c r="AD13" s="75" t="str">
        <f>IFERROR(IF($C$8=$D$8,'Vida Prima Directa'!AD13/'Vida Prima Directa'!$AQ13,'Vida Prima Directa'!AD13/'Vida Prima Directa'!AD$49),"")</f>
        <v/>
      </c>
      <c r="AE13" s="75">
        <f>IFERROR(IF($C$8=$D$8,'Vida Prima Directa'!AE13/'Vida Prima Directa'!$AQ13,'Vida Prima Directa'!AE13/'Vida Prima Directa'!AE$49),"")</f>
        <v>9.9791134612806098E-5</v>
      </c>
      <c r="AF13" s="75">
        <f>IFERROR(IF($C$8=$D$8,'Vida Prima Directa'!AF13/'Vida Prima Directa'!$AQ13,'Vida Prima Directa'!AF13/'Vida Prima Directa'!AF$49),"")</f>
        <v>7.5959904293233443E-5</v>
      </c>
      <c r="AG13" s="75" t="str">
        <f>IFERROR(IF($C$8=$D$8,'Vida Prima Directa'!AG13/'Vida Prima Directa'!$AQ13,'Vida Prima Directa'!AG13/'Vida Prima Directa'!AG$49),"")</f>
        <v/>
      </c>
      <c r="AH13" s="75" t="str">
        <f>IFERROR(IF($C$8=$D$8,'Vida Prima Directa'!AH13/'Vida Prima Directa'!$AQ13,'Vida Prima Directa'!AH13/'Vida Prima Directa'!AH$49),"")</f>
        <v/>
      </c>
      <c r="AI13" s="75" t="str">
        <f>IFERROR(IF($C$8=$D$8,'Vida Prima Directa'!AI13/'Vida Prima Directa'!$AQ13,'Vida Prima Directa'!AI13/'Vida Prima Directa'!AI$49),"")</f>
        <v/>
      </c>
      <c r="AJ13" s="75" t="str">
        <f>IFERROR(IF($C$8=$D$8,'Vida Prima Directa'!AJ13/'Vida Prima Directa'!$AQ13,'Vida Prima Directa'!AJ13/'Vida Prima Directa'!AJ$49),"")</f>
        <v/>
      </c>
      <c r="AK13" s="75" t="str">
        <f>IFERROR(IF($C$8=$D$8,'Vida Prima Directa'!AK13/'Vida Prima Directa'!$AQ13,'Vida Prima Directa'!AK13/'Vida Prima Directa'!AK$49),"")</f>
        <v/>
      </c>
      <c r="AL13" s="75" t="str">
        <f>IFERROR(IF($C$8=$D$8,'Vida Prima Directa'!AL13/'Vida Prima Directa'!$AQ13,'Vida Prima Directa'!AL13/'Vida Prima Directa'!AL$49),"")</f>
        <v/>
      </c>
      <c r="AM13" s="75" t="str">
        <f>IFERROR(IF($C$8=$D$8,'Vida Prima Directa'!AM13/'Vida Prima Directa'!$AQ13,'Vida Prima Directa'!AM13/'Vida Prima Directa'!AM$49),"")</f>
        <v/>
      </c>
      <c r="AN13" s="75" t="str">
        <f>IFERROR(IF($C$8=$D$8,'Vida Prima Directa'!AN13/'Vida Prima Directa'!$AQ13,'Vida Prima Directa'!AN13/'Vida Prima Directa'!AN$49),"")</f>
        <v/>
      </c>
      <c r="AO13" s="75" t="str">
        <f>IFERROR(IF($C$8=$D$8,'Vida Prima Directa'!AO13/'Vida Prima Directa'!$AQ13,'Vida Prima Directa'!AO13/'Vida Prima Directa'!AO$49),"")</f>
        <v/>
      </c>
      <c r="AP13" s="75" t="str">
        <f>IFERROR(IF($C$8=$D$8,'Vida Prima Directa'!AP13/'Vida Prima Directa'!$AQ13,'Vida Prima Directa'!AP13/'Vida Prima Directa'!AP$49),"")</f>
        <v/>
      </c>
      <c r="AQ13" s="75">
        <f>IFERROR(IF($C$8=$D$8,'Vida Prima Directa'!AQ13/'Vida Prima Directa'!$AQ13,'Vida Prima Directa'!AQ13/'Vida Prima Directa'!AQ$49),"")</f>
        <v>1.1434970402510391E-3</v>
      </c>
    </row>
    <row r="14" spans="2:43">
      <c r="B14" s="30" t="s">
        <v>411</v>
      </c>
      <c r="C14" s="75">
        <f>IFERROR(IF($C$8=$D$8,'Vida Prima Directa'!C14/'Vida Prima Directa'!$AQ14,'Vida Prima Directa'!C14/'Vida Prima Directa'!C$49),"")</f>
        <v>1.4122663216772731E-2</v>
      </c>
      <c r="D14" s="75">
        <f>IFERROR(IF($C$8=$D$8,'Vida Prima Directa'!D14/'Vida Prima Directa'!$AQ14,'Vida Prima Directa'!D14/'Vida Prima Directa'!D$49),"")</f>
        <v>2.5150430029845808E-2</v>
      </c>
      <c r="E14" s="75" t="str">
        <f>IFERROR(IF($C$8=$D$8,'Vida Prima Directa'!E14/'Vida Prima Directa'!$AQ14,'Vida Prima Directa'!E14/'Vida Prima Directa'!E$49),"")</f>
        <v/>
      </c>
      <c r="F14" s="75">
        <f>IFERROR(IF($C$8=$D$8,'Vida Prima Directa'!F14/'Vida Prima Directa'!$AQ14,'Vida Prima Directa'!F14/'Vida Prima Directa'!F$49),"")</f>
        <v>1.2922274721177351E-2</v>
      </c>
      <c r="G14" s="75">
        <f>IFERROR(IF($C$8=$D$8,'Vida Prima Directa'!G14/'Vida Prima Directa'!$AQ14,'Vida Prima Directa'!G14/'Vida Prima Directa'!G$49),"")</f>
        <v>2.2040283476279757E-3</v>
      </c>
      <c r="H14" s="75" t="str">
        <f>IFERROR(IF($C$8=$D$8,'Vida Prima Directa'!H14/'Vida Prima Directa'!$AQ14,'Vida Prima Directa'!H14/'Vida Prima Directa'!H$49),"")</f>
        <v/>
      </c>
      <c r="I14" s="75">
        <f>IFERROR(IF($C$8=$D$8,'Vida Prima Directa'!I14/'Vida Prima Directa'!$AQ14,'Vida Prima Directa'!I14/'Vida Prima Directa'!I$49),"")</f>
        <v>7.0131120948534074E-3</v>
      </c>
      <c r="J14" s="75">
        <f>IFERROR(IF($C$8=$D$8,'Vida Prima Directa'!J14/'Vida Prima Directa'!$AQ14,'Vida Prima Directa'!J14/'Vida Prima Directa'!J$49),"")</f>
        <v>4.8886091756643229E-3</v>
      </c>
      <c r="K14" s="75" t="str">
        <f>IFERROR(IF($C$8=$D$8,'Vida Prima Directa'!K14/'Vida Prima Directa'!$AQ14,'Vida Prima Directa'!K14/'Vida Prima Directa'!K$49),"")</f>
        <v/>
      </c>
      <c r="L14" s="75">
        <f>IFERROR(IF($C$8=$D$8,'Vida Prima Directa'!L14/'Vida Prima Directa'!$AQ14,'Vida Prima Directa'!L14/'Vida Prima Directa'!L$49),"")</f>
        <v>9.4563153422105358E-3</v>
      </c>
      <c r="M14" s="75">
        <f>IFERROR(IF($C$8=$D$8,'Vida Prima Directa'!M14/'Vida Prima Directa'!$AQ14,'Vida Prima Directa'!M14/'Vida Prima Directa'!M$49),"")</f>
        <v>1.5283672552482332E-2</v>
      </c>
      <c r="N14" s="75" t="str">
        <f>IFERROR(IF($C$8=$D$8,'Vida Prima Directa'!N14/'Vida Prima Directa'!$AQ14,'Vida Prima Directa'!N14/'Vida Prima Directa'!N$49),"")</f>
        <v/>
      </c>
      <c r="O14" s="75">
        <f>IFERROR(IF($C$8=$D$8,'Vida Prima Directa'!O14/'Vida Prima Directa'!$AQ14,'Vida Prima Directa'!O14/'Vida Prima Directa'!O$49),"")</f>
        <v>3.1291899572502358E-3</v>
      </c>
      <c r="P14" s="75">
        <f>IFERROR(IF($C$8=$D$8,'Vida Prima Directa'!P14/'Vida Prima Directa'!$AQ14,'Vida Prima Directa'!P14/'Vida Prima Directa'!P$49),"")</f>
        <v>2.434281786494239E-3</v>
      </c>
      <c r="Q14" s="75">
        <f>IFERROR(IF($C$8=$D$8,'Vida Prima Directa'!Q14/'Vida Prima Directa'!$AQ14,'Vida Prima Directa'!Q14/'Vida Prima Directa'!Q$49),"")</f>
        <v>2.769048275368224E-3</v>
      </c>
      <c r="R14" s="75" t="str">
        <f>IFERROR(IF($C$8=$D$8,'Vida Prima Directa'!R14/'Vida Prima Directa'!$AQ14,'Vida Prima Directa'!R14/'Vida Prima Directa'!R$49),"")</f>
        <v/>
      </c>
      <c r="S14" s="75" t="str">
        <f>IFERROR(IF($C$8=$D$8,'Vida Prima Directa'!S14/'Vida Prima Directa'!$AQ14,'Vida Prima Directa'!S14/'Vida Prima Directa'!S$49),"")</f>
        <v/>
      </c>
      <c r="T14" s="75" t="str">
        <f>IFERROR(IF($C$8=$D$8,'Vida Prima Directa'!T14/'Vida Prima Directa'!$AQ14,'Vida Prima Directa'!T14/'Vida Prima Directa'!T$49),"")</f>
        <v/>
      </c>
      <c r="U14" s="75">
        <f>IFERROR(IF($C$8=$D$8,'Vida Prima Directa'!U14/'Vida Prima Directa'!$AQ14,'Vida Prima Directa'!U14/'Vida Prima Directa'!U$49),"")</f>
        <v>2.3876619376083676E-2</v>
      </c>
      <c r="V14" s="75" t="str">
        <f>IFERROR(IF($C$8=$D$8,'Vida Prima Directa'!V14/'Vida Prima Directa'!$AQ14,'Vida Prima Directa'!V14/'Vida Prima Directa'!V$49),"")</f>
        <v/>
      </c>
      <c r="W14" s="75">
        <f>IFERROR(IF($C$8=$D$8,'Vida Prima Directa'!W14/'Vida Prima Directa'!$AQ14,'Vida Prima Directa'!W14/'Vida Prima Directa'!W$49),"")</f>
        <v>0.17779799553811235</v>
      </c>
      <c r="X14" s="75">
        <f>IFERROR(IF($C$8=$D$8,'Vida Prima Directa'!X14/'Vida Prima Directa'!$AQ14,'Vida Prima Directa'!X14/'Vida Prima Directa'!X$49),"")</f>
        <v>2.3665414265697689E-3</v>
      </c>
      <c r="Y14" s="75">
        <f>IFERROR(IF($C$8=$D$8,'Vida Prima Directa'!Y14/'Vida Prima Directa'!$AQ14,'Vida Prima Directa'!Y14/'Vida Prima Directa'!Y$49),"")</f>
        <v>1.7581120146617775E-3</v>
      </c>
      <c r="Z14" s="75">
        <f>IFERROR(IF($C$8=$D$8,'Vida Prima Directa'!Z14/'Vida Prima Directa'!$AQ14,'Vida Prima Directa'!Z14/'Vida Prima Directa'!Z$49),"")</f>
        <v>2.1897626768782177E-2</v>
      </c>
      <c r="AA14" s="75">
        <f>IFERROR(IF($C$8=$D$8,'Vida Prima Directa'!AA14/'Vida Prima Directa'!$AQ14,'Vida Prima Directa'!AA14/'Vida Prima Directa'!AA$49),"")</f>
        <v>1.1363204514607648E-2</v>
      </c>
      <c r="AB14" s="75" t="str">
        <f>IFERROR(IF($C$8=$D$8,'Vida Prima Directa'!AB14/'Vida Prima Directa'!$AQ14,'Vida Prima Directa'!AB14/'Vida Prima Directa'!AB$49),"")</f>
        <v/>
      </c>
      <c r="AC14" s="75" t="str">
        <f>IFERROR(IF($C$8=$D$8,'Vida Prima Directa'!AC14/'Vida Prima Directa'!$AQ14,'Vida Prima Directa'!AC14/'Vida Prima Directa'!AC$49),"")</f>
        <v/>
      </c>
      <c r="AD14" s="75" t="str">
        <f>IFERROR(IF($C$8=$D$8,'Vida Prima Directa'!AD14/'Vida Prima Directa'!$AQ14,'Vida Prima Directa'!AD14/'Vida Prima Directa'!AD$49),"")</f>
        <v/>
      </c>
      <c r="AE14" s="75">
        <f>IFERROR(IF($C$8=$D$8,'Vida Prima Directa'!AE14/'Vida Prima Directa'!$AQ14,'Vida Prima Directa'!AE14/'Vida Prima Directa'!AE$49),"")</f>
        <v>1.3670352571930578E-2</v>
      </c>
      <c r="AF14" s="75">
        <f>IFERROR(IF($C$8=$D$8,'Vida Prima Directa'!AF14/'Vida Prima Directa'!$AQ14,'Vida Prima Directa'!AF14/'Vida Prima Directa'!AF$49),"")</f>
        <v>8.0047361000326819E-3</v>
      </c>
      <c r="AG14" s="75">
        <f>IFERROR(IF($C$8=$D$8,'Vida Prima Directa'!AG14/'Vida Prima Directa'!$AQ14,'Vida Prima Directa'!AG14/'Vida Prima Directa'!AG$49),"")</f>
        <v>5.9173744569637407E-2</v>
      </c>
      <c r="AH14" s="75" t="str">
        <f>IFERROR(IF($C$8=$D$8,'Vida Prima Directa'!AH14/'Vida Prima Directa'!$AQ14,'Vida Prima Directa'!AH14/'Vida Prima Directa'!AH$49),"")</f>
        <v/>
      </c>
      <c r="AI14" s="75" t="str">
        <f>IFERROR(IF($C$8=$D$8,'Vida Prima Directa'!AI14/'Vida Prima Directa'!$AQ14,'Vida Prima Directa'!AI14/'Vida Prima Directa'!AI$49),"")</f>
        <v/>
      </c>
      <c r="AJ14" s="75" t="str">
        <f>IFERROR(IF($C$8=$D$8,'Vida Prima Directa'!AJ14/'Vida Prima Directa'!$AQ14,'Vida Prima Directa'!AJ14/'Vida Prima Directa'!AJ$49),"")</f>
        <v/>
      </c>
      <c r="AK14" s="75" t="str">
        <f>IFERROR(IF($C$8=$D$8,'Vida Prima Directa'!AK14/'Vida Prima Directa'!$AQ14,'Vida Prima Directa'!AK14/'Vida Prima Directa'!AK$49),"")</f>
        <v/>
      </c>
      <c r="AL14" s="75" t="str">
        <f>IFERROR(IF($C$8=$D$8,'Vida Prima Directa'!AL14/'Vida Prima Directa'!$AQ14,'Vida Prima Directa'!AL14/'Vida Prima Directa'!AL$49),"")</f>
        <v/>
      </c>
      <c r="AM14" s="75" t="str">
        <f>IFERROR(IF($C$8=$D$8,'Vida Prima Directa'!AM14/'Vida Prima Directa'!$AQ14,'Vida Prima Directa'!AM14/'Vida Prima Directa'!AM$49),"")</f>
        <v/>
      </c>
      <c r="AN14" s="75" t="str">
        <f>IFERROR(IF($C$8=$D$8,'Vida Prima Directa'!AN14/'Vida Prima Directa'!$AQ14,'Vida Prima Directa'!AN14/'Vida Prima Directa'!AN$49),"")</f>
        <v/>
      </c>
      <c r="AO14" s="75" t="str">
        <f>IFERROR(IF($C$8=$D$8,'Vida Prima Directa'!AO14/'Vida Prima Directa'!$AQ14,'Vida Prima Directa'!AO14/'Vida Prima Directa'!AO$49),"")</f>
        <v/>
      </c>
      <c r="AP14" s="75" t="str">
        <f>IFERROR(IF($C$8=$D$8,'Vida Prima Directa'!AP14/'Vida Prima Directa'!$AQ14,'Vida Prima Directa'!AP14/'Vida Prima Directa'!AP$49),"")</f>
        <v/>
      </c>
      <c r="AQ14" s="75">
        <f>IFERROR(IF($C$8=$D$8,'Vida Prima Directa'!AQ14/'Vida Prima Directa'!$AQ14,'Vida Prima Directa'!AQ14/'Vida Prima Directa'!AQ$49),"")</f>
        <v>8.2536472296450211E-3</v>
      </c>
    </row>
    <row r="15" spans="2:43">
      <c r="B15" s="30" t="s">
        <v>412</v>
      </c>
      <c r="C15" s="75" t="str">
        <f>IFERROR(IF($C$8=$D$8,'Vida Prima Directa'!C15/'Vida Prima Directa'!$AQ15,'Vida Prima Directa'!C15/'Vida Prima Directa'!C$49),"")</f>
        <v/>
      </c>
      <c r="D15" s="75">
        <f>IFERROR(IF($C$8=$D$8,'Vida Prima Directa'!D15/'Vida Prima Directa'!$AQ15,'Vida Prima Directa'!D15/'Vida Prima Directa'!D$49),"")</f>
        <v>5.5770258955074186E-4</v>
      </c>
      <c r="E15" s="75" t="str">
        <f>IFERROR(IF($C$8=$D$8,'Vida Prima Directa'!E15/'Vida Prima Directa'!$AQ15,'Vida Prima Directa'!E15/'Vida Prima Directa'!E$49),"")</f>
        <v/>
      </c>
      <c r="F15" s="75">
        <f>IFERROR(IF($C$8=$D$8,'Vida Prima Directa'!F15/'Vida Prima Directa'!$AQ15,'Vida Prima Directa'!F15/'Vida Prima Directa'!F$49),"")</f>
        <v>7.1895172626231948E-2</v>
      </c>
      <c r="G15" s="75">
        <f>IFERROR(IF($C$8=$D$8,'Vida Prima Directa'!G15/'Vida Prima Directa'!$AQ15,'Vida Prima Directa'!G15/'Vida Prima Directa'!G$49),"")</f>
        <v>4.8112869393823081E-2</v>
      </c>
      <c r="H15" s="75" t="str">
        <f>IFERROR(IF($C$8=$D$8,'Vida Prima Directa'!H15/'Vida Prima Directa'!$AQ15,'Vida Prima Directa'!H15/'Vida Prima Directa'!H$49),"")</f>
        <v/>
      </c>
      <c r="I15" s="75" t="str">
        <f>IFERROR(IF($C$8=$D$8,'Vida Prima Directa'!I15/'Vida Prima Directa'!$AQ15,'Vida Prima Directa'!I15/'Vida Prima Directa'!I$49),"")</f>
        <v/>
      </c>
      <c r="J15" s="75">
        <f>IFERROR(IF($C$8=$D$8,'Vida Prima Directa'!J15/'Vida Prima Directa'!$AQ15,'Vida Prima Directa'!J15/'Vida Prima Directa'!J$49),"")</f>
        <v>0.10203714422577326</v>
      </c>
      <c r="K15" s="75" t="str">
        <f>IFERROR(IF($C$8=$D$8,'Vida Prima Directa'!K15/'Vida Prima Directa'!$AQ15,'Vida Prima Directa'!K15/'Vida Prima Directa'!K$49),"")</f>
        <v/>
      </c>
      <c r="L15" s="75" t="str">
        <f>IFERROR(IF($C$8=$D$8,'Vida Prima Directa'!L15/'Vida Prima Directa'!$AQ15,'Vida Prima Directa'!L15/'Vida Prima Directa'!L$49),"")</f>
        <v/>
      </c>
      <c r="M15" s="75">
        <f>IFERROR(IF($C$8=$D$8,'Vida Prima Directa'!M15/'Vida Prima Directa'!$AQ15,'Vida Prima Directa'!M15/'Vida Prima Directa'!M$49),"")</f>
        <v>0.13888425634444876</v>
      </c>
      <c r="N15" s="75" t="str">
        <f>IFERROR(IF($C$8=$D$8,'Vida Prima Directa'!N15/'Vida Prima Directa'!$AQ15,'Vida Prima Directa'!N15/'Vida Prima Directa'!N$49),"")</f>
        <v/>
      </c>
      <c r="O15" s="75">
        <f>IFERROR(IF($C$8=$D$8,'Vida Prima Directa'!O15/'Vida Prima Directa'!$AQ15,'Vida Prima Directa'!O15/'Vida Prima Directa'!O$49),"")</f>
        <v>2.500758214429756E-2</v>
      </c>
      <c r="P15" s="75">
        <f>IFERROR(IF($C$8=$D$8,'Vida Prima Directa'!P15/'Vida Prima Directa'!$AQ15,'Vida Prima Directa'!P15/'Vida Prima Directa'!P$49),"")</f>
        <v>6.5895061167659766E-2</v>
      </c>
      <c r="Q15" s="75">
        <f>IFERROR(IF($C$8=$D$8,'Vida Prima Directa'!Q15/'Vida Prima Directa'!$AQ15,'Vida Prima Directa'!Q15/'Vida Prima Directa'!Q$49),"")</f>
        <v>0.15172906039933998</v>
      </c>
      <c r="R15" s="75" t="str">
        <f>IFERROR(IF($C$8=$D$8,'Vida Prima Directa'!R15/'Vida Prima Directa'!$AQ15,'Vida Prima Directa'!R15/'Vida Prima Directa'!R$49),"")</f>
        <v/>
      </c>
      <c r="S15" s="75" t="str">
        <f>IFERROR(IF($C$8=$D$8,'Vida Prima Directa'!S15/'Vida Prima Directa'!$AQ15,'Vida Prima Directa'!S15/'Vida Prima Directa'!S$49),"")</f>
        <v/>
      </c>
      <c r="T15" s="75" t="str">
        <f>IFERROR(IF($C$8=$D$8,'Vida Prima Directa'!T15/'Vida Prima Directa'!$AQ15,'Vida Prima Directa'!T15/'Vida Prima Directa'!T$49),"")</f>
        <v/>
      </c>
      <c r="U15" s="75" t="str">
        <f>IFERROR(IF($C$8=$D$8,'Vida Prima Directa'!U15/'Vida Prima Directa'!$AQ15,'Vida Prima Directa'!U15/'Vida Prima Directa'!U$49),"")</f>
        <v/>
      </c>
      <c r="V15" s="75" t="str">
        <f>IFERROR(IF($C$8=$D$8,'Vida Prima Directa'!V15/'Vida Prima Directa'!$AQ15,'Vida Prima Directa'!V15/'Vida Prima Directa'!V$49),"")</f>
        <v/>
      </c>
      <c r="W15" s="75">
        <f>IFERROR(IF($C$8=$D$8,'Vida Prima Directa'!W15/'Vida Prima Directa'!$AQ15,'Vida Prima Directa'!W15/'Vida Prima Directa'!W$49),"")</f>
        <v>4.4672714250456109E-2</v>
      </c>
      <c r="X15" s="75">
        <f>IFERROR(IF($C$8=$D$8,'Vida Prima Directa'!X15/'Vida Prima Directa'!$AQ15,'Vida Prima Directa'!X15/'Vida Prima Directa'!X$49),"")</f>
        <v>6.3226777956773589E-2</v>
      </c>
      <c r="Y15" s="75">
        <f>IFERROR(IF($C$8=$D$8,'Vida Prima Directa'!Y15/'Vida Prima Directa'!$AQ15,'Vida Prima Directa'!Y15/'Vida Prima Directa'!Y$49),"")</f>
        <v>5.0958567088201599E-3</v>
      </c>
      <c r="Z15" s="75">
        <f>IFERROR(IF($C$8=$D$8,'Vida Prima Directa'!Z15/'Vida Prima Directa'!$AQ15,'Vida Prima Directa'!Z15/'Vida Prima Directa'!Z$49),"")</f>
        <v>1.5317584990390929E-2</v>
      </c>
      <c r="AA15" s="75">
        <f>IFERROR(IF($C$8=$D$8,'Vida Prima Directa'!AA15/'Vida Prima Directa'!$AQ15,'Vida Prima Directa'!AA15/'Vida Prima Directa'!AA$49),"")</f>
        <v>0.11012940370053965</v>
      </c>
      <c r="AB15" s="75">
        <f>IFERROR(IF($C$8=$D$8,'Vida Prima Directa'!AB15/'Vida Prima Directa'!$AQ15,'Vida Prima Directa'!AB15/'Vida Prima Directa'!AB$49),"")</f>
        <v>6.1777859089764277E-2</v>
      </c>
      <c r="AC15" s="75">
        <f>IFERROR(IF($C$8=$D$8,'Vida Prima Directa'!AC15/'Vida Prima Directa'!$AQ15,'Vida Prima Directa'!AC15/'Vida Prima Directa'!AC$49),"")</f>
        <v>2.2524055609199678E-4</v>
      </c>
      <c r="AD15" s="75" t="str">
        <f>IFERROR(IF($C$8=$D$8,'Vida Prima Directa'!AD15/'Vida Prima Directa'!$AQ15,'Vida Prima Directa'!AD15/'Vida Prima Directa'!AD$49),"")</f>
        <v/>
      </c>
      <c r="AE15" s="75">
        <f>IFERROR(IF($C$8=$D$8,'Vida Prima Directa'!AE15/'Vida Prima Directa'!$AQ15,'Vida Prima Directa'!AE15/'Vida Prima Directa'!AE$49),"")</f>
        <v>0.10226393668208016</v>
      </c>
      <c r="AF15" s="75">
        <f>IFERROR(IF($C$8=$D$8,'Vida Prima Directa'!AF15/'Vida Prima Directa'!$AQ15,'Vida Prima Directa'!AF15/'Vida Prima Directa'!AF$49),"")</f>
        <v>0.19573246406265715</v>
      </c>
      <c r="AG15" s="75">
        <f>IFERROR(IF($C$8=$D$8,'Vida Prima Directa'!AG15/'Vida Prima Directa'!$AQ15,'Vida Prima Directa'!AG15/'Vida Prima Directa'!AG$49),"")</f>
        <v>4.2793722099074711E-4</v>
      </c>
      <c r="AH15" s="75" t="str">
        <f>IFERROR(IF($C$8=$D$8,'Vida Prima Directa'!AH15/'Vida Prima Directa'!$AQ15,'Vida Prima Directa'!AH15/'Vida Prima Directa'!AH$49),"")</f>
        <v/>
      </c>
      <c r="AI15" s="75" t="str">
        <f>IFERROR(IF($C$8=$D$8,'Vida Prima Directa'!AI15/'Vida Prima Directa'!$AQ15,'Vida Prima Directa'!AI15/'Vida Prima Directa'!AI$49),"")</f>
        <v/>
      </c>
      <c r="AJ15" s="75" t="str">
        <f>IFERROR(IF($C$8=$D$8,'Vida Prima Directa'!AJ15/'Vida Prima Directa'!$AQ15,'Vida Prima Directa'!AJ15/'Vida Prima Directa'!AJ$49),"")</f>
        <v/>
      </c>
      <c r="AK15" s="75" t="str">
        <f>IFERROR(IF($C$8=$D$8,'Vida Prima Directa'!AK15/'Vida Prima Directa'!$AQ15,'Vida Prima Directa'!AK15/'Vida Prima Directa'!AK$49),"")</f>
        <v/>
      </c>
      <c r="AL15" s="75" t="str">
        <f>IFERROR(IF($C$8=$D$8,'Vida Prima Directa'!AL15/'Vida Prima Directa'!$AQ15,'Vida Prima Directa'!AL15/'Vida Prima Directa'!AL$49),"")</f>
        <v/>
      </c>
      <c r="AM15" s="75" t="str">
        <f>IFERROR(IF($C$8=$D$8,'Vida Prima Directa'!AM15/'Vida Prima Directa'!$AQ15,'Vida Prima Directa'!AM15/'Vida Prima Directa'!AM$49),"")</f>
        <v/>
      </c>
      <c r="AN15" s="75" t="str">
        <f>IFERROR(IF($C$8=$D$8,'Vida Prima Directa'!AN15/'Vida Prima Directa'!$AQ15,'Vida Prima Directa'!AN15/'Vida Prima Directa'!AN$49),"")</f>
        <v/>
      </c>
      <c r="AO15" s="75" t="str">
        <f>IFERROR(IF($C$8=$D$8,'Vida Prima Directa'!AO15/'Vida Prima Directa'!$AQ15,'Vida Prima Directa'!AO15/'Vida Prima Directa'!AO$49),"")</f>
        <v/>
      </c>
      <c r="AP15" s="75" t="str">
        <f>IFERROR(IF($C$8=$D$8,'Vida Prima Directa'!AP15/'Vida Prima Directa'!$AQ15,'Vida Prima Directa'!AP15/'Vida Prima Directa'!AP$49),"")</f>
        <v/>
      </c>
      <c r="AQ15" s="75">
        <f>IFERROR(IF($C$8=$D$8,'Vida Prima Directa'!AQ15/'Vida Prima Directa'!$AQ15,'Vida Prima Directa'!AQ15/'Vida Prima Directa'!AQ$49),"")</f>
        <v>6.2604897563240614E-2</v>
      </c>
    </row>
    <row r="16" spans="2:43">
      <c r="B16" s="30" t="s">
        <v>413</v>
      </c>
      <c r="C16" s="75" t="str">
        <f>IFERROR(IF($C$8=$D$8,'Vida Prima Directa'!C16/'Vida Prima Directa'!$AQ16,'Vida Prima Directa'!C16/'Vida Prima Directa'!C$49),"")</f>
        <v/>
      </c>
      <c r="D16" s="75" t="str">
        <f>IFERROR(IF($C$8=$D$8,'Vida Prima Directa'!D16/'Vida Prima Directa'!$AQ16,'Vida Prima Directa'!D16/'Vida Prima Directa'!D$49),"")</f>
        <v/>
      </c>
      <c r="E16" s="75" t="str">
        <f>IFERROR(IF($C$8=$D$8,'Vida Prima Directa'!E16/'Vida Prima Directa'!$AQ16,'Vida Prima Directa'!E16/'Vida Prima Directa'!E$49),"")</f>
        <v/>
      </c>
      <c r="F16" s="75" t="str">
        <f>IFERROR(IF($C$8=$D$8,'Vida Prima Directa'!F16/'Vida Prima Directa'!$AQ16,'Vida Prima Directa'!F16/'Vida Prima Directa'!F$49),"")</f>
        <v/>
      </c>
      <c r="G16" s="75">
        <f>IFERROR(IF($C$8=$D$8,'Vida Prima Directa'!G16/'Vida Prima Directa'!$AQ16,'Vida Prima Directa'!G16/'Vida Prima Directa'!G$49),"")</f>
        <v>3.0558827241471964E-3</v>
      </c>
      <c r="H16" s="75" t="str">
        <f>IFERROR(IF($C$8=$D$8,'Vida Prima Directa'!H16/'Vida Prima Directa'!$AQ16,'Vida Prima Directa'!H16/'Vida Prima Directa'!H$49),"")</f>
        <v/>
      </c>
      <c r="I16" s="75" t="str">
        <f>IFERROR(IF($C$8=$D$8,'Vida Prima Directa'!I16/'Vida Prima Directa'!$AQ16,'Vida Prima Directa'!I16/'Vida Prima Directa'!I$49),"")</f>
        <v/>
      </c>
      <c r="J16" s="75">
        <f>IFERROR(IF($C$8=$D$8,'Vida Prima Directa'!J16/'Vida Prima Directa'!$AQ16,'Vida Prima Directa'!J16/'Vida Prima Directa'!J$49),"")</f>
        <v>7.8353035196265953E-3</v>
      </c>
      <c r="K16" s="75" t="str">
        <f>IFERROR(IF($C$8=$D$8,'Vida Prima Directa'!K16/'Vida Prima Directa'!$AQ16,'Vida Prima Directa'!K16/'Vida Prima Directa'!K$49),"")</f>
        <v/>
      </c>
      <c r="L16" s="75" t="str">
        <f>IFERROR(IF($C$8=$D$8,'Vida Prima Directa'!L16/'Vida Prima Directa'!$AQ16,'Vida Prima Directa'!L16/'Vida Prima Directa'!L$49),"")</f>
        <v/>
      </c>
      <c r="M16" s="75">
        <f>IFERROR(IF($C$8=$D$8,'Vida Prima Directa'!M16/'Vida Prima Directa'!$AQ16,'Vida Prima Directa'!M16/'Vida Prima Directa'!M$49),"")</f>
        <v>4.5419060134275595E-3</v>
      </c>
      <c r="N16" s="75" t="str">
        <f>IFERROR(IF($C$8=$D$8,'Vida Prima Directa'!N16/'Vida Prima Directa'!$AQ16,'Vida Prima Directa'!N16/'Vida Prima Directa'!N$49),"")</f>
        <v/>
      </c>
      <c r="O16" s="75" t="str">
        <f>IFERROR(IF($C$8=$D$8,'Vida Prima Directa'!O16/'Vida Prima Directa'!$AQ16,'Vida Prima Directa'!O16/'Vida Prima Directa'!O$49),"")</f>
        <v/>
      </c>
      <c r="P16" s="75">
        <f>IFERROR(IF($C$8=$D$8,'Vida Prima Directa'!P16/'Vida Prima Directa'!$AQ16,'Vida Prima Directa'!P16/'Vida Prima Directa'!P$49),"")</f>
        <v>6.0446354627387835E-3</v>
      </c>
      <c r="Q16" s="75">
        <f>IFERROR(IF($C$8=$D$8,'Vida Prima Directa'!Q16/'Vida Prima Directa'!$AQ16,'Vida Prima Directa'!Q16/'Vida Prima Directa'!Q$49),"")</f>
        <v>2.6601944002726018E-3</v>
      </c>
      <c r="R16" s="75" t="str">
        <f>IFERROR(IF($C$8=$D$8,'Vida Prima Directa'!R16/'Vida Prima Directa'!$AQ16,'Vida Prima Directa'!R16/'Vida Prima Directa'!R$49),"")</f>
        <v/>
      </c>
      <c r="S16" s="75" t="str">
        <f>IFERROR(IF($C$8=$D$8,'Vida Prima Directa'!S16/'Vida Prima Directa'!$AQ16,'Vida Prima Directa'!S16/'Vida Prima Directa'!S$49),"")</f>
        <v/>
      </c>
      <c r="T16" s="75">
        <f>IFERROR(IF($C$8=$D$8,'Vida Prima Directa'!T16/'Vida Prima Directa'!$AQ16,'Vida Prima Directa'!T16/'Vida Prima Directa'!T$49),"")</f>
        <v>0.13963521189422379</v>
      </c>
      <c r="U16" s="75">
        <f>IFERROR(IF($C$8=$D$8,'Vida Prima Directa'!U16/'Vida Prima Directa'!$AQ16,'Vida Prima Directa'!U16/'Vida Prima Directa'!U$49),"")</f>
        <v>0.36789041704834691</v>
      </c>
      <c r="V16" s="75" t="str">
        <f>IFERROR(IF($C$8=$D$8,'Vida Prima Directa'!V16/'Vida Prima Directa'!$AQ16,'Vida Prima Directa'!V16/'Vida Prima Directa'!V$49),"")</f>
        <v/>
      </c>
      <c r="W16" s="75">
        <f>IFERROR(IF($C$8=$D$8,'Vida Prima Directa'!W16/'Vida Prima Directa'!$AQ16,'Vida Prima Directa'!W16/'Vida Prima Directa'!W$49),"")</f>
        <v>4.0287651411398623E-4</v>
      </c>
      <c r="X16" s="75">
        <f>IFERROR(IF($C$8=$D$8,'Vida Prima Directa'!X16/'Vida Prima Directa'!$AQ16,'Vida Prima Directa'!X16/'Vida Prima Directa'!X$49),"")</f>
        <v>1.663408965319482E-3</v>
      </c>
      <c r="Y16" s="75">
        <f>IFERROR(IF($C$8=$D$8,'Vida Prima Directa'!Y16/'Vida Prima Directa'!$AQ16,'Vida Prima Directa'!Y16/'Vida Prima Directa'!Y$49),"")</f>
        <v>0.38627546857269407</v>
      </c>
      <c r="Z16" s="75">
        <f>IFERROR(IF($C$8=$D$8,'Vida Prima Directa'!Z16/'Vida Prima Directa'!$AQ16,'Vida Prima Directa'!Z16/'Vida Prima Directa'!Z$49),"")</f>
        <v>9.9063671911022127E-4</v>
      </c>
      <c r="AA16" s="75">
        <f>IFERROR(IF($C$8=$D$8,'Vida Prima Directa'!AA16/'Vida Prima Directa'!$AQ16,'Vida Prima Directa'!AA16/'Vida Prima Directa'!AA$49),"")</f>
        <v>2.5083302630212448E-6</v>
      </c>
      <c r="AB16" s="75" t="str">
        <f>IFERROR(IF($C$8=$D$8,'Vida Prima Directa'!AB16/'Vida Prima Directa'!$AQ16,'Vida Prima Directa'!AB16/'Vida Prima Directa'!AB$49),"")</f>
        <v/>
      </c>
      <c r="AC16" s="75" t="str">
        <f>IFERROR(IF($C$8=$D$8,'Vida Prima Directa'!AC16/'Vida Prima Directa'!$AQ16,'Vida Prima Directa'!AC16/'Vida Prima Directa'!AC$49),"")</f>
        <v/>
      </c>
      <c r="AD16" s="75" t="str">
        <f>IFERROR(IF($C$8=$D$8,'Vida Prima Directa'!AD16/'Vida Prima Directa'!$AQ16,'Vida Prima Directa'!AD16/'Vida Prima Directa'!AD$49),"")</f>
        <v/>
      </c>
      <c r="AE16" s="75">
        <f>IFERROR(IF($C$8=$D$8,'Vida Prima Directa'!AE16/'Vida Prima Directa'!$AQ16,'Vida Prima Directa'!AE16/'Vida Prima Directa'!AE$49),"")</f>
        <v>7.2568812263987207E-3</v>
      </c>
      <c r="AF16" s="75">
        <f>IFERROR(IF($C$8=$D$8,'Vida Prima Directa'!AF16/'Vida Prima Directa'!$AQ16,'Vida Prima Directa'!AF16/'Vida Prima Directa'!AF$49),"")</f>
        <v>3.444846768187531E-2</v>
      </c>
      <c r="AG16" s="75" t="str">
        <f>IFERROR(IF($C$8=$D$8,'Vida Prima Directa'!AG16/'Vida Prima Directa'!$AQ16,'Vida Prima Directa'!AG16/'Vida Prima Directa'!AG$49),"")</f>
        <v/>
      </c>
      <c r="AH16" s="75" t="str">
        <f>IFERROR(IF($C$8=$D$8,'Vida Prima Directa'!AH16/'Vida Prima Directa'!$AQ16,'Vida Prima Directa'!AH16/'Vida Prima Directa'!AH$49),"")</f>
        <v/>
      </c>
      <c r="AI16" s="75" t="str">
        <f>IFERROR(IF($C$8=$D$8,'Vida Prima Directa'!AI16/'Vida Prima Directa'!$AQ16,'Vida Prima Directa'!AI16/'Vida Prima Directa'!AI$49),"")</f>
        <v/>
      </c>
      <c r="AJ16" s="75" t="str">
        <f>IFERROR(IF($C$8=$D$8,'Vida Prima Directa'!AJ16/'Vida Prima Directa'!$AQ16,'Vida Prima Directa'!AJ16/'Vida Prima Directa'!AJ$49),"")</f>
        <v/>
      </c>
      <c r="AK16" s="75" t="str">
        <f>IFERROR(IF($C$8=$D$8,'Vida Prima Directa'!AK16/'Vida Prima Directa'!$AQ16,'Vida Prima Directa'!AK16/'Vida Prima Directa'!AK$49),"")</f>
        <v/>
      </c>
      <c r="AL16" s="75" t="str">
        <f>IFERROR(IF($C$8=$D$8,'Vida Prima Directa'!AL16/'Vida Prima Directa'!$AQ16,'Vida Prima Directa'!AL16/'Vida Prima Directa'!AL$49),"")</f>
        <v/>
      </c>
      <c r="AM16" s="75" t="str">
        <f>IFERROR(IF($C$8=$D$8,'Vida Prima Directa'!AM16/'Vida Prima Directa'!$AQ16,'Vida Prima Directa'!AM16/'Vida Prima Directa'!AM$49),"")</f>
        <v/>
      </c>
      <c r="AN16" s="75" t="str">
        <f>IFERROR(IF($C$8=$D$8,'Vida Prima Directa'!AN16/'Vida Prima Directa'!$AQ16,'Vida Prima Directa'!AN16/'Vida Prima Directa'!AN$49),"")</f>
        <v/>
      </c>
      <c r="AO16" s="75" t="str">
        <f>IFERROR(IF($C$8=$D$8,'Vida Prima Directa'!AO16/'Vida Prima Directa'!$AQ16,'Vida Prima Directa'!AO16/'Vida Prima Directa'!AO$49),"")</f>
        <v/>
      </c>
      <c r="AP16" s="75" t="str">
        <f>IFERROR(IF($C$8=$D$8,'Vida Prima Directa'!AP16/'Vida Prima Directa'!$AQ16,'Vida Prima Directa'!AP16/'Vida Prima Directa'!AP$49),"")</f>
        <v/>
      </c>
      <c r="AQ16" s="75">
        <f>IFERROR(IF($C$8=$D$8,'Vida Prima Directa'!AQ16/'Vida Prima Directa'!$AQ16,'Vida Prima Directa'!AQ16/'Vida Prima Directa'!AQ$49),"")</f>
        <v>9.1103266732599324E-3</v>
      </c>
    </row>
    <row r="17" spans="2:43">
      <c r="B17" s="30" t="s">
        <v>414</v>
      </c>
      <c r="C17" s="75" t="str">
        <f>IFERROR(IF($C$8=$D$8,'Vida Prima Directa'!C17/'Vida Prima Directa'!$AQ17,'Vida Prima Directa'!C17/'Vida Prima Directa'!C$49),"")</f>
        <v/>
      </c>
      <c r="D17" s="75">
        <f>IFERROR(IF($C$8=$D$8,'Vida Prima Directa'!D17/'Vida Prima Directa'!$AQ17,'Vida Prima Directa'!D17/'Vida Prima Directa'!D$49),"")</f>
        <v>4.3692974316840421E-6</v>
      </c>
      <c r="E17" s="75" t="str">
        <f>IFERROR(IF($C$8=$D$8,'Vida Prima Directa'!E17/'Vida Prima Directa'!$AQ17,'Vida Prima Directa'!E17/'Vida Prima Directa'!E$49),"")</f>
        <v/>
      </c>
      <c r="F17" s="75" t="str">
        <f>IFERROR(IF($C$8=$D$8,'Vida Prima Directa'!F17/'Vida Prima Directa'!$AQ17,'Vida Prima Directa'!F17/'Vida Prima Directa'!F$49),"")</f>
        <v/>
      </c>
      <c r="G17" s="75">
        <f>IFERROR(IF($C$8=$D$8,'Vida Prima Directa'!G17/'Vida Prima Directa'!$AQ17,'Vida Prima Directa'!G17/'Vida Prima Directa'!G$49),"")</f>
        <v>5.6765198252074029E-3</v>
      </c>
      <c r="H17" s="75" t="str">
        <f>IFERROR(IF($C$8=$D$8,'Vida Prima Directa'!H17/'Vida Prima Directa'!$AQ17,'Vida Prima Directa'!H17/'Vida Prima Directa'!H$49),"")</f>
        <v/>
      </c>
      <c r="I17" s="75" t="str">
        <f>IFERROR(IF($C$8=$D$8,'Vida Prima Directa'!I17/'Vida Prima Directa'!$AQ17,'Vida Prima Directa'!I17/'Vida Prima Directa'!I$49),"")</f>
        <v/>
      </c>
      <c r="J17" s="75">
        <f>IFERROR(IF($C$8=$D$8,'Vida Prima Directa'!J17/'Vida Prima Directa'!$AQ17,'Vida Prima Directa'!J17/'Vida Prima Directa'!J$49),"")</f>
        <v>1.279564160799124E-3</v>
      </c>
      <c r="K17" s="75" t="str">
        <f>IFERROR(IF($C$8=$D$8,'Vida Prima Directa'!K17/'Vida Prima Directa'!$AQ17,'Vida Prima Directa'!K17/'Vida Prima Directa'!K$49),"")</f>
        <v/>
      </c>
      <c r="L17" s="75" t="str">
        <f>IFERROR(IF($C$8=$D$8,'Vida Prima Directa'!L17/'Vida Prima Directa'!$AQ17,'Vida Prima Directa'!L17/'Vida Prima Directa'!L$49),"")</f>
        <v/>
      </c>
      <c r="M17" s="75">
        <f>IFERROR(IF($C$8=$D$8,'Vida Prima Directa'!M17/'Vida Prima Directa'!$AQ17,'Vida Prima Directa'!M17/'Vida Prima Directa'!M$49),"")</f>
        <v>4.6975120316196375E-3</v>
      </c>
      <c r="N17" s="75" t="str">
        <f>IFERROR(IF($C$8=$D$8,'Vida Prima Directa'!N17/'Vida Prima Directa'!$AQ17,'Vida Prima Directa'!N17/'Vida Prima Directa'!N$49),"")</f>
        <v/>
      </c>
      <c r="O17" s="75">
        <f>IFERROR(IF($C$8=$D$8,'Vida Prima Directa'!O17/'Vida Prima Directa'!$AQ17,'Vida Prima Directa'!O17/'Vida Prima Directa'!O$49),"")</f>
        <v>1.7974405963146558E-2</v>
      </c>
      <c r="P17" s="75">
        <f>IFERROR(IF($C$8=$D$8,'Vida Prima Directa'!P17/'Vida Prima Directa'!$AQ17,'Vida Prima Directa'!P17/'Vida Prima Directa'!P$49),"")</f>
        <v>5.0980371616940077E-3</v>
      </c>
      <c r="Q17" s="75">
        <f>IFERROR(IF($C$8=$D$8,'Vida Prima Directa'!Q17/'Vida Prima Directa'!$AQ17,'Vida Prima Directa'!Q17/'Vida Prima Directa'!Q$49),"")</f>
        <v>3.0672935913412237E-2</v>
      </c>
      <c r="R17" s="75" t="str">
        <f>IFERROR(IF($C$8=$D$8,'Vida Prima Directa'!R17/'Vida Prima Directa'!$AQ17,'Vida Prima Directa'!R17/'Vida Prima Directa'!R$49),"")</f>
        <v/>
      </c>
      <c r="S17" s="75" t="str">
        <f>IFERROR(IF($C$8=$D$8,'Vida Prima Directa'!S17/'Vida Prima Directa'!$AQ17,'Vida Prima Directa'!S17/'Vida Prima Directa'!S$49),"")</f>
        <v/>
      </c>
      <c r="T17" s="75" t="str">
        <f>IFERROR(IF($C$8=$D$8,'Vida Prima Directa'!T17/'Vida Prima Directa'!$AQ17,'Vida Prima Directa'!T17/'Vida Prima Directa'!T$49),"")</f>
        <v/>
      </c>
      <c r="U17" s="75" t="str">
        <f>IFERROR(IF($C$8=$D$8,'Vida Prima Directa'!U17/'Vida Prima Directa'!$AQ17,'Vida Prima Directa'!U17/'Vida Prima Directa'!U$49),"")</f>
        <v/>
      </c>
      <c r="V17" s="75" t="str">
        <f>IFERROR(IF($C$8=$D$8,'Vida Prima Directa'!V17/'Vida Prima Directa'!$AQ17,'Vida Prima Directa'!V17/'Vida Prima Directa'!V$49),"")</f>
        <v/>
      </c>
      <c r="W17" s="75" t="str">
        <f>IFERROR(IF($C$8=$D$8,'Vida Prima Directa'!W17/'Vida Prima Directa'!$AQ17,'Vida Prima Directa'!W17/'Vida Prima Directa'!W$49),"")</f>
        <v/>
      </c>
      <c r="X17" s="75">
        <f>IFERROR(IF($C$8=$D$8,'Vida Prima Directa'!X17/'Vida Prima Directa'!$AQ17,'Vida Prima Directa'!X17/'Vida Prima Directa'!X$49),"")</f>
        <v>1.1168906283576561E-2</v>
      </c>
      <c r="Y17" s="75">
        <f>IFERROR(IF($C$8=$D$8,'Vida Prima Directa'!Y17/'Vida Prima Directa'!$AQ17,'Vida Prima Directa'!Y17/'Vida Prima Directa'!Y$49),"")</f>
        <v>0.12832322844456234</v>
      </c>
      <c r="Z17" s="75">
        <f>IFERROR(IF($C$8=$D$8,'Vida Prima Directa'!Z17/'Vida Prima Directa'!$AQ17,'Vida Prima Directa'!Z17/'Vida Prima Directa'!Z$49),"")</f>
        <v>6.5892064515538616E-4</v>
      </c>
      <c r="AA17" s="75">
        <f>IFERROR(IF($C$8=$D$8,'Vida Prima Directa'!AA17/'Vida Prima Directa'!$AQ17,'Vida Prima Directa'!AA17/'Vida Prima Directa'!AA$49),"")</f>
        <v>2.207783944156832E-4</v>
      </c>
      <c r="AB17" s="75">
        <f>IFERROR(IF($C$8=$D$8,'Vida Prima Directa'!AB17/'Vida Prima Directa'!$AQ17,'Vida Prima Directa'!AB17/'Vida Prima Directa'!AB$49),"")</f>
        <v>3.3011714014016084E-2</v>
      </c>
      <c r="AC17" s="75" t="str">
        <f>IFERROR(IF($C$8=$D$8,'Vida Prima Directa'!AC17/'Vida Prima Directa'!$AQ17,'Vida Prima Directa'!AC17/'Vida Prima Directa'!AC$49),"")</f>
        <v/>
      </c>
      <c r="AD17" s="75" t="str">
        <f>IFERROR(IF($C$8=$D$8,'Vida Prima Directa'!AD17/'Vida Prima Directa'!$AQ17,'Vida Prima Directa'!AD17/'Vida Prima Directa'!AD$49),"")</f>
        <v/>
      </c>
      <c r="AE17" s="75">
        <f>IFERROR(IF($C$8=$D$8,'Vida Prima Directa'!AE17/'Vida Prima Directa'!$AQ17,'Vida Prima Directa'!AE17/'Vida Prima Directa'!AE$49),"")</f>
        <v>3.3062074121867416E-2</v>
      </c>
      <c r="AF17" s="75">
        <f>IFERROR(IF($C$8=$D$8,'Vida Prima Directa'!AF17/'Vida Prima Directa'!$AQ17,'Vida Prima Directa'!AF17/'Vida Prima Directa'!AF$49),"")</f>
        <v>8.6811319192266797E-4</v>
      </c>
      <c r="AG17" s="75" t="str">
        <f>IFERROR(IF($C$8=$D$8,'Vida Prima Directa'!AG17/'Vida Prima Directa'!$AQ17,'Vida Prima Directa'!AG17/'Vida Prima Directa'!AG$49),"")</f>
        <v/>
      </c>
      <c r="AH17" s="75" t="str">
        <f>IFERROR(IF($C$8=$D$8,'Vida Prima Directa'!AH17/'Vida Prima Directa'!$AQ17,'Vida Prima Directa'!AH17/'Vida Prima Directa'!AH$49),"")</f>
        <v/>
      </c>
      <c r="AI17" s="75" t="str">
        <f>IFERROR(IF($C$8=$D$8,'Vida Prima Directa'!AI17/'Vida Prima Directa'!$AQ17,'Vida Prima Directa'!AI17/'Vida Prima Directa'!AI$49),"")</f>
        <v/>
      </c>
      <c r="AJ17" s="75" t="str">
        <f>IFERROR(IF($C$8=$D$8,'Vida Prima Directa'!AJ17/'Vida Prima Directa'!$AQ17,'Vida Prima Directa'!AJ17/'Vida Prima Directa'!AJ$49),"")</f>
        <v/>
      </c>
      <c r="AK17" s="75" t="str">
        <f>IFERROR(IF($C$8=$D$8,'Vida Prima Directa'!AK17/'Vida Prima Directa'!$AQ17,'Vida Prima Directa'!AK17/'Vida Prima Directa'!AK$49),"")</f>
        <v/>
      </c>
      <c r="AL17" s="75" t="str">
        <f>IFERROR(IF($C$8=$D$8,'Vida Prima Directa'!AL17/'Vida Prima Directa'!$AQ17,'Vida Prima Directa'!AL17/'Vida Prima Directa'!AL$49),"")</f>
        <v/>
      </c>
      <c r="AM17" s="75" t="str">
        <f>IFERROR(IF($C$8=$D$8,'Vida Prima Directa'!AM17/'Vida Prima Directa'!$AQ17,'Vida Prima Directa'!AM17/'Vida Prima Directa'!AM$49),"")</f>
        <v/>
      </c>
      <c r="AN17" s="75" t="str">
        <f>IFERROR(IF($C$8=$D$8,'Vida Prima Directa'!AN17/'Vida Prima Directa'!$AQ17,'Vida Prima Directa'!AN17/'Vida Prima Directa'!AN$49),"")</f>
        <v/>
      </c>
      <c r="AO17" s="75" t="str">
        <f>IFERROR(IF($C$8=$D$8,'Vida Prima Directa'!AO17/'Vida Prima Directa'!$AQ17,'Vida Prima Directa'!AO17/'Vida Prima Directa'!AO$49),"")</f>
        <v/>
      </c>
      <c r="AP17" s="75" t="str">
        <f>IFERROR(IF($C$8=$D$8,'Vida Prima Directa'!AP17/'Vida Prima Directa'!$AQ17,'Vida Prima Directa'!AP17/'Vida Prima Directa'!AP$49),"")</f>
        <v/>
      </c>
      <c r="AQ17" s="75">
        <f>IFERROR(IF($C$8=$D$8,'Vida Prima Directa'!AQ17/'Vida Prima Directa'!$AQ17,'Vida Prima Directa'!AQ17/'Vida Prima Directa'!AQ$49),"")</f>
        <v>9.3720225411640431E-3</v>
      </c>
    </row>
    <row r="18" spans="2:43">
      <c r="B18" s="30" t="s">
        <v>415</v>
      </c>
      <c r="C18" s="75" t="str">
        <f>IFERROR(IF($C$8=$D$8,'Vida Prima Directa'!C18/'Vida Prima Directa'!$AQ18,'Vida Prima Directa'!C18/'Vida Prima Directa'!C$49),"")</f>
        <v/>
      </c>
      <c r="D18" s="75" t="str">
        <f>IFERROR(IF($C$8=$D$8,'Vida Prima Directa'!D18/'Vida Prima Directa'!$AQ18,'Vida Prima Directa'!D18/'Vida Prima Directa'!D$49),"")</f>
        <v/>
      </c>
      <c r="E18" s="75" t="str">
        <f>IFERROR(IF($C$8=$D$8,'Vida Prima Directa'!E18/'Vida Prima Directa'!$AQ18,'Vida Prima Directa'!E18/'Vida Prima Directa'!E$49),"")</f>
        <v/>
      </c>
      <c r="F18" s="75" t="str">
        <f>IFERROR(IF($C$8=$D$8,'Vida Prima Directa'!F18/'Vida Prima Directa'!$AQ18,'Vida Prima Directa'!F18/'Vida Prima Directa'!F$49),"")</f>
        <v/>
      </c>
      <c r="G18" s="75" t="str">
        <f>IFERROR(IF($C$8=$D$8,'Vida Prima Directa'!G18/'Vida Prima Directa'!$AQ18,'Vida Prima Directa'!G18/'Vida Prima Directa'!G$49),"")</f>
        <v/>
      </c>
      <c r="H18" s="75" t="str">
        <f>IFERROR(IF($C$8=$D$8,'Vida Prima Directa'!H18/'Vida Prima Directa'!$AQ18,'Vida Prima Directa'!H18/'Vida Prima Directa'!H$49),"")</f>
        <v/>
      </c>
      <c r="I18" s="75" t="str">
        <f>IFERROR(IF($C$8=$D$8,'Vida Prima Directa'!I18/'Vida Prima Directa'!$AQ18,'Vida Prima Directa'!I18/'Vida Prima Directa'!I$49),"")</f>
        <v/>
      </c>
      <c r="J18" s="75" t="str">
        <f>IFERROR(IF($C$8=$D$8,'Vida Prima Directa'!J18/'Vida Prima Directa'!$AQ18,'Vida Prima Directa'!J18/'Vida Prima Directa'!J$49),"")</f>
        <v/>
      </c>
      <c r="K18" s="75" t="str">
        <f>IFERROR(IF($C$8=$D$8,'Vida Prima Directa'!K18/'Vida Prima Directa'!$AQ18,'Vida Prima Directa'!K18/'Vida Prima Directa'!K$49),"")</f>
        <v/>
      </c>
      <c r="L18" s="75" t="str">
        <f>IFERROR(IF($C$8=$D$8,'Vida Prima Directa'!L18/'Vida Prima Directa'!$AQ18,'Vida Prima Directa'!L18/'Vida Prima Directa'!L$49),"")</f>
        <v/>
      </c>
      <c r="M18" s="75" t="str">
        <f>IFERROR(IF($C$8=$D$8,'Vida Prima Directa'!M18/'Vida Prima Directa'!$AQ18,'Vida Prima Directa'!M18/'Vida Prima Directa'!M$49),"")</f>
        <v/>
      </c>
      <c r="N18" s="75" t="str">
        <f>IFERROR(IF($C$8=$D$8,'Vida Prima Directa'!N18/'Vida Prima Directa'!$AQ18,'Vida Prima Directa'!N18/'Vida Prima Directa'!N$49),"")</f>
        <v/>
      </c>
      <c r="O18" s="75" t="str">
        <f>IFERROR(IF($C$8=$D$8,'Vida Prima Directa'!O18/'Vida Prima Directa'!$AQ18,'Vida Prima Directa'!O18/'Vida Prima Directa'!O$49),"")</f>
        <v/>
      </c>
      <c r="P18" s="75" t="str">
        <f>IFERROR(IF($C$8=$D$8,'Vida Prima Directa'!P18/'Vida Prima Directa'!$AQ18,'Vida Prima Directa'!P18/'Vida Prima Directa'!P$49),"")</f>
        <v/>
      </c>
      <c r="Q18" s="75" t="str">
        <f>IFERROR(IF($C$8=$D$8,'Vida Prima Directa'!Q18/'Vida Prima Directa'!$AQ18,'Vida Prima Directa'!Q18/'Vida Prima Directa'!Q$49),"")</f>
        <v/>
      </c>
      <c r="R18" s="75" t="str">
        <f>IFERROR(IF($C$8=$D$8,'Vida Prima Directa'!R18/'Vida Prima Directa'!$AQ18,'Vida Prima Directa'!R18/'Vida Prima Directa'!R$49),"")</f>
        <v/>
      </c>
      <c r="S18" s="75" t="str">
        <f>IFERROR(IF($C$8=$D$8,'Vida Prima Directa'!S18/'Vida Prima Directa'!$AQ18,'Vida Prima Directa'!S18/'Vida Prima Directa'!S$49),"")</f>
        <v/>
      </c>
      <c r="T18" s="75" t="str">
        <f>IFERROR(IF($C$8=$D$8,'Vida Prima Directa'!T18/'Vida Prima Directa'!$AQ18,'Vida Prima Directa'!T18/'Vida Prima Directa'!T$49),"")</f>
        <v/>
      </c>
      <c r="U18" s="75" t="str">
        <f>IFERROR(IF($C$8=$D$8,'Vida Prima Directa'!U18/'Vida Prima Directa'!$AQ18,'Vida Prima Directa'!U18/'Vida Prima Directa'!U$49),"")</f>
        <v/>
      </c>
      <c r="V18" s="75" t="str">
        <f>IFERROR(IF($C$8=$D$8,'Vida Prima Directa'!V18/'Vida Prima Directa'!$AQ18,'Vida Prima Directa'!V18/'Vida Prima Directa'!V$49),"")</f>
        <v/>
      </c>
      <c r="W18" s="75" t="str">
        <f>IFERROR(IF($C$8=$D$8,'Vida Prima Directa'!W18/'Vida Prima Directa'!$AQ18,'Vida Prima Directa'!W18/'Vida Prima Directa'!W$49),"")</f>
        <v/>
      </c>
      <c r="X18" s="75" t="str">
        <f>IFERROR(IF($C$8=$D$8,'Vida Prima Directa'!X18/'Vida Prima Directa'!$AQ18,'Vida Prima Directa'!X18/'Vida Prima Directa'!X$49),"")</f>
        <v/>
      </c>
      <c r="Y18" s="75" t="str">
        <f>IFERROR(IF($C$8=$D$8,'Vida Prima Directa'!Y18/'Vida Prima Directa'!$AQ18,'Vida Prima Directa'!Y18/'Vida Prima Directa'!Y$49),"")</f>
        <v/>
      </c>
      <c r="Z18" s="75" t="str">
        <f>IFERROR(IF($C$8=$D$8,'Vida Prima Directa'!Z18/'Vida Prima Directa'!$AQ18,'Vida Prima Directa'!Z18/'Vida Prima Directa'!Z$49),"")</f>
        <v/>
      </c>
      <c r="AA18" s="75" t="str">
        <f>IFERROR(IF($C$8=$D$8,'Vida Prima Directa'!AA18/'Vida Prima Directa'!$AQ18,'Vida Prima Directa'!AA18/'Vida Prima Directa'!AA$49),"")</f>
        <v/>
      </c>
      <c r="AB18" s="75" t="str">
        <f>IFERROR(IF($C$8=$D$8,'Vida Prima Directa'!AB18/'Vida Prima Directa'!$AQ18,'Vida Prima Directa'!AB18/'Vida Prima Directa'!AB$49),"")</f>
        <v/>
      </c>
      <c r="AC18" s="75" t="str">
        <f>IFERROR(IF($C$8=$D$8,'Vida Prima Directa'!AC18/'Vida Prima Directa'!$AQ18,'Vida Prima Directa'!AC18/'Vida Prima Directa'!AC$49),"")</f>
        <v/>
      </c>
      <c r="AD18" s="75" t="str">
        <f>IFERROR(IF($C$8=$D$8,'Vida Prima Directa'!AD18/'Vida Prima Directa'!$AQ18,'Vida Prima Directa'!AD18/'Vida Prima Directa'!AD$49),"")</f>
        <v/>
      </c>
      <c r="AE18" s="75" t="str">
        <f>IFERROR(IF($C$8=$D$8,'Vida Prima Directa'!AE18/'Vida Prima Directa'!$AQ18,'Vida Prima Directa'!AE18/'Vida Prima Directa'!AE$49),"")</f>
        <v/>
      </c>
      <c r="AF18" s="75" t="str">
        <f>IFERROR(IF($C$8=$D$8,'Vida Prima Directa'!AF18/'Vida Prima Directa'!$AQ18,'Vida Prima Directa'!AF18/'Vida Prima Directa'!AF$49),"")</f>
        <v/>
      </c>
      <c r="AG18" s="75" t="str">
        <f>IFERROR(IF($C$8=$D$8,'Vida Prima Directa'!AG18/'Vida Prima Directa'!$AQ18,'Vida Prima Directa'!AG18/'Vida Prima Directa'!AG$49),"")</f>
        <v/>
      </c>
      <c r="AH18" s="75" t="str">
        <f>IFERROR(IF($C$8=$D$8,'Vida Prima Directa'!AH18/'Vida Prima Directa'!$AQ18,'Vida Prima Directa'!AH18/'Vida Prima Directa'!AH$49),"")</f>
        <v/>
      </c>
      <c r="AI18" s="75" t="str">
        <f>IFERROR(IF($C$8=$D$8,'Vida Prima Directa'!AI18/'Vida Prima Directa'!$AQ18,'Vida Prima Directa'!AI18/'Vida Prima Directa'!AI$49),"")</f>
        <v/>
      </c>
      <c r="AJ18" s="75" t="str">
        <f>IFERROR(IF($C$8=$D$8,'Vida Prima Directa'!AJ18/'Vida Prima Directa'!$AQ18,'Vida Prima Directa'!AJ18/'Vida Prima Directa'!AJ$49),"")</f>
        <v/>
      </c>
      <c r="AK18" s="75" t="str">
        <f>IFERROR(IF($C$8=$D$8,'Vida Prima Directa'!AK18/'Vida Prima Directa'!$AQ18,'Vida Prima Directa'!AK18/'Vida Prima Directa'!AK$49),"")</f>
        <v/>
      </c>
      <c r="AL18" s="75" t="str">
        <f>IFERROR(IF($C$8=$D$8,'Vida Prima Directa'!AL18/'Vida Prima Directa'!$AQ18,'Vida Prima Directa'!AL18/'Vida Prima Directa'!AL$49),"")</f>
        <v/>
      </c>
      <c r="AM18" s="75" t="str">
        <f>IFERROR(IF($C$8=$D$8,'Vida Prima Directa'!AM18/'Vida Prima Directa'!$AQ18,'Vida Prima Directa'!AM18/'Vida Prima Directa'!AM$49),"")</f>
        <v/>
      </c>
      <c r="AN18" s="75" t="str">
        <f>IFERROR(IF($C$8=$D$8,'Vida Prima Directa'!AN18/'Vida Prima Directa'!$AQ18,'Vida Prima Directa'!AN18/'Vida Prima Directa'!AN$49),"")</f>
        <v/>
      </c>
      <c r="AO18" s="75" t="str">
        <f>IFERROR(IF($C$8=$D$8,'Vida Prima Directa'!AO18/'Vida Prima Directa'!$AQ18,'Vida Prima Directa'!AO18/'Vida Prima Directa'!AO$49),"")</f>
        <v/>
      </c>
      <c r="AP18" s="75" t="str">
        <f>IFERROR(IF($C$8=$D$8,'Vida Prima Directa'!AP18/'Vida Prima Directa'!$AQ18,'Vida Prima Directa'!AP18/'Vida Prima Directa'!AP$49),"")</f>
        <v/>
      </c>
      <c r="AQ18" s="75" t="str">
        <f>IFERROR(IF($C$8=$D$8,'Vida Prima Directa'!AQ18/'Vida Prima Directa'!$AQ18,'Vida Prima Directa'!AQ18/'Vida Prima Directa'!AQ$49),"")</f>
        <v/>
      </c>
    </row>
    <row r="19" spans="2:43">
      <c r="B19" s="30" t="s">
        <v>416</v>
      </c>
      <c r="C19" s="75" t="str">
        <f>IFERROR(IF($C$8=$D$8,'Vida Prima Directa'!C19/'Vida Prima Directa'!$AQ19,'Vida Prima Directa'!C19/'Vida Prima Directa'!C$49),"")</f>
        <v/>
      </c>
      <c r="D19" s="75" t="str">
        <f>IFERROR(IF($C$8=$D$8,'Vida Prima Directa'!D19/'Vida Prima Directa'!$AQ19,'Vida Prima Directa'!D19/'Vida Prima Directa'!D$49),"")</f>
        <v/>
      </c>
      <c r="E19" s="75" t="str">
        <f>IFERROR(IF($C$8=$D$8,'Vida Prima Directa'!E19/'Vida Prima Directa'!$AQ19,'Vida Prima Directa'!E19/'Vida Prima Directa'!E$49),"")</f>
        <v/>
      </c>
      <c r="F19" s="75" t="str">
        <f>IFERROR(IF($C$8=$D$8,'Vida Prima Directa'!F19/'Vida Prima Directa'!$AQ19,'Vida Prima Directa'!F19/'Vida Prima Directa'!F$49),"")</f>
        <v/>
      </c>
      <c r="G19" s="75" t="str">
        <f>IFERROR(IF($C$8=$D$8,'Vida Prima Directa'!G19/'Vida Prima Directa'!$AQ19,'Vida Prima Directa'!G19/'Vida Prima Directa'!G$49),"")</f>
        <v/>
      </c>
      <c r="H19" s="75" t="str">
        <f>IFERROR(IF($C$8=$D$8,'Vida Prima Directa'!H19/'Vida Prima Directa'!$AQ19,'Vida Prima Directa'!H19/'Vida Prima Directa'!H$49),"")</f>
        <v/>
      </c>
      <c r="I19" s="75" t="str">
        <f>IFERROR(IF($C$8=$D$8,'Vida Prima Directa'!I19/'Vida Prima Directa'!$AQ19,'Vida Prima Directa'!I19/'Vida Prima Directa'!I$49),"")</f>
        <v/>
      </c>
      <c r="J19" s="75">
        <f>IFERROR(IF($C$8=$D$8,'Vida Prima Directa'!J19/'Vida Prima Directa'!$AQ19,'Vida Prima Directa'!J19/'Vida Prima Directa'!J$49),"")</f>
        <v>0.12421400188196798</v>
      </c>
      <c r="K19" s="75" t="str">
        <f>IFERROR(IF($C$8=$D$8,'Vida Prima Directa'!K19/'Vida Prima Directa'!$AQ19,'Vida Prima Directa'!K19/'Vida Prima Directa'!K$49),"")</f>
        <v/>
      </c>
      <c r="L19" s="75" t="str">
        <f>IFERROR(IF($C$8=$D$8,'Vida Prima Directa'!L19/'Vida Prima Directa'!$AQ19,'Vida Prima Directa'!L19/'Vida Prima Directa'!L$49),"")</f>
        <v/>
      </c>
      <c r="M19" s="75">
        <f>IFERROR(IF($C$8=$D$8,'Vida Prima Directa'!M19/'Vida Prima Directa'!$AQ19,'Vida Prima Directa'!M19/'Vida Prima Directa'!M$49),"")</f>
        <v>1.6776655931674271E-3</v>
      </c>
      <c r="N19" s="75" t="str">
        <f>IFERROR(IF($C$8=$D$8,'Vida Prima Directa'!N19/'Vida Prima Directa'!$AQ19,'Vida Prima Directa'!N19/'Vida Prima Directa'!N$49),"")</f>
        <v/>
      </c>
      <c r="O19" s="75">
        <f>IFERROR(IF($C$8=$D$8,'Vida Prima Directa'!O19/'Vida Prima Directa'!$AQ19,'Vida Prima Directa'!O19/'Vida Prima Directa'!O$49),"")</f>
        <v>2.7683717418411862E-6</v>
      </c>
      <c r="P19" s="75" t="str">
        <f>IFERROR(IF($C$8=$D$8,'Vida Prima Directa'!P19/'Vida Prima Directa'!$AQ19,'Vida Prima Directa'!P19/'Vida Prima Directa'!P$49),"")</f>
        <v/>
      </c>
      <c r="Q19" s="75">
        <f>IFERROR(IF($C$8=$D$8,'Vida Prima Directa'!Q19/'Vida Prima Directa'!$AQ19,'Vida Prima Directa'!Q19/'Vida Prima Directa'!Q$49),"")</f>
        <v>6.5356709919797294E-5</v>
      </c>
      <c r="R19" s="75" t="str">
        <f>IFERROR(IF($C$8=$D$8,'Vida Prima Directa'!R19/'Vida Prima Directa'!$AQ19,'Vida Prima Directa'!R19/'Vida Prima Directa'!R$49),"")</f>
        <v/>
      </c>
      <c r="S19" s="75" t="str">
        <f>IFERROR(IF($C$8=$D$8,'Vida Prima Directa'!S19/'Vida Prima Directa'!$AQ19,'Vida Prima Directa'!S19/'Vida Prima Directa'!S$49),"")</f>
        <v/>
      </c>
      <c r="T19" s="75" t="str">
        <f>IFERROR(IF($C$8=$D$8,'Vida Prima Directa'!T19/'Vida Prima Directa'!$AQ19,'Vida Prima Directa'!T19/'Vida Prima Directa'!T$49),"")</f>
        <v/>
      </c>
      <c r="U19" s="75">
        <f>IFERROR(IF($C$8=$D$8,'Vida Prima Directa'!U19/'Vida Prima Directa'!$AQ19,'Vida Prima Directa'!U19/'Vida Prima Directa'!U$49),"")</f>
        <v>3.4940867889553884E-3</v>
      </c>
      <c r="V19" s="75" t="str">
        <f>IFERROR(IF($C$8=$D$8,'Vida Prima Directa'!V19/'Vida Prima Directa'!$AQ19,'Vida Prima Directa'!V19/'Vida Prima Directa'!V$49),"")</f>
        <v/>
      </c>
      <c r="W19" s="75">
        <f>IFERROR(IF($C$8=$D$8,'Vida Prima Directa'!W19/'Vida Prima Directa'!$AQ19,'Vida Prima Directa'!W19/'Vida Prima Directa'!W$49),"")</f>
        <v>8.1391944405460725E-3</v>
      </c>
      <c r="X19" s="75" t="str">
        <f>IFERROR(IF($C$8=$D$8,'Vida Prima Directa'!X19/'Vida Prima Directa'!$AQ19,'Vida Prima Directa'!X19/'Vida Prima Directa'!X$49),"")</f>
        <v/>
      </c>
      <c r="Y19" s="75">
        <f>IFERROR(IF($C$8=$D$8,'Vida Prima Directa'!Y19/'Vida Prima Directa'!$AQ19,'Vida Prima Directa'!Y19/'Vida Prima Directa'!Y$49),"")</f>
        <v>0.24759089471161272</v>
      </c>
      <c r="Z19" s="75" t="str">
        <f>IFERROR(IF($C$8=$D$8,'Vida Prima Directa'!Z19/'Vida Prima Directa'!$AQ19,'Vida Prima Directa'!Z19/'Vida Prima Directa'!Z$49),"")</f>
        <v/>
      </c>
      <c r="AA19" s="75" t="str">
        <f>IFERROR(IF($C$8=$D$8,'Vida Prima Directa'!AA19/'Vida Prima Directa'!$AQ19,'Vida Prima Directa'!AA19/'Vida Prima Directa'!AA$49),"")</f>
        <v/>
      </c>
      <c r="AB19" s="75">
        <f>IFERROR(IF($C$8=$D$8,'Vida Prima Directa'!AB19/'Vida Prima Directa'!$AQ19,'Vida Prima Directa'!AB19/'Vida Prima Directa'!AB$49),"")</f>
        <v>2.2700133969928585E-5</v>
      </c>
      <c r="AC19" s="75">
        <f>IFERROR(IF($C$8=$D$8,'Vida Prima Directa'!AC19/'Vida Prima Directa'!$AQ19,'Vida Prima Directa'!AC19/'Vida Prima Directa'!AC$49),"")</f>
        <v>1.8571418217503996E-4</v>
      </c>
      <c r="AD19" s="75" t="str">
        <f>IFERROR(IF($C$8=$D$8,'Vida Prima Directa'!AD19/'Vida Prima Directa'!$AQ19,'Vida Prima Directa'!AD19/'Vida Prima Directa'!AD$49),"")</f>
        <v/>
      </c>
      <c r="AE19" s="75">
        <f>IFERROR(IF($C$8=$D$8,'Vida Prima Directa'!AE19/'Vida Prima Directa'!$AQ19,'Vida Prima Directa'!AE19/'Vida Prima Directa'!AE$49),"")</f>
        <v>5.1980534626872202E-2</v>
      </c>
      <c r="AF19" s="75" t="str">
        <f>IFERROR(IF($C$8=$D$8,'Vida Prima Directa'!AF19/'Vida Prima Directa'!$AQ19,'Vida Prima Directa'!AF19/'Vida Prima Directa'!AF$49),"")</f>
        <v/>
      </c>
      <c r="AG19" s="75">
        <f>IFERROR(IF($C$8=$D$8,'Vida Prima Directa'!AG19/'Vida Prima Directa'!$AQ19,'Vida Prima Directa'!AG19/'Vida Prima Directa'!AG$49),"")</f>
        <v>9.1873439589729058E-4</v>
      </c>
      <c r="AH19" s="75" t="str">
        <f>IFERROR(IF($C$8=$D$8,'Vida Prima Directa'!AH19/'Vida Prima Directa'!$AQ19,'Vida Prima Directa'!AH19/'Vida Prima Directa'!AH$49),"")</f>
        <v/>
      </c>
      <c r="AI19" s="75" t="str">
        <f>IFERROR(IF($C$8=$D$8,'Vida Prima Directa'!AI19/'Vida Prima Directa'!$AQ19,'Vida Prima Directa'!AI19/'Vida Prima Directa'!AI$49),"")</f>
        <v/>
      </c>
      <c r="AJ19" s="75" t="str">
        <f>IFERROR(IF($C$8=$D$8,'Vida Prima Directa'!AJ19/'Vida Prima Directa'!$AQ19,'Vida Prima Directa'!AJ19/'Vida Prima Directa'!AJ$49),"")</f>
        <v/>
      </c>
      <c r="AK19" s="75" t="str">
        <f>IFERROR(IF($C$8=$D$8,'Vida Prima Directa'!AK19/'Vida Prima Directa'!$AQ19,'Vida Prima Directa'!AK19/'Vida Prima Directa'!AK$49),"")</f>
        <v/>
      </c>
      <c r="AL19" s="75" t="str">
        <f>IFERROR(IF($C$8=$D$8,'Vida Prima Directa'!AL19/'Vida Prima Directa'!$AQ19,'Vida Prima Directa'!AL19/'Vida Prima Directa'!AL$49),"")</f>
        <v/>
      </c>
      <c r="AM19" s="75" t="str">
        <f>IFERROR(IF($C$8=$D$8,'Vida Prima Directa'!AM19/'Vida Prima Directa'!$AQ19,'Vida Prima Directa'!AM19/'Vida Prima Directa'!AM$49),"")</f>
        <v/>
      </c>
      <c r="AN19" s="75" t="str">
        <f>IFERROR(IF($C$8=$D$8,'Vida Prima Directa'!AN19/'Vida Prima Directa'!$AQ19,'Vida Prima Directa'!AN19/'Vida Prima Directa'!AN$49),"")</f>
        <v/>
      </c>
      <c r="AO19" s="75" t="str">
        <f>IFERROR(IF($C$8=$D$8,'Vida Prima Directa'!AO19/'Vida Prima Directa'!$AQ19,'Vida Prima Directa'!AO19/'Vida Prima Directa'!AO$49),"")</f>
        <v/>
      </c>
      <c r="AP19" s="75" t="str">
        <f>IFERROR(IF($C$8=$D$8,'Vida Prima Directa'!AP19/'Vida Prima Directa'!$AQ19,'Vida Prima Directa'!AP19/'Vida Prima Directa'!AP$49),"")</f>
        <v/>
      </c>
      <c r="AQ19" s="75">
        <f>IFERROR(IF($C$8=$D$8,'Vida Prima Directa'!AQ19/'Vida Prima Directa'!$AQ19,'Vida Prima Directa'!AQ19/'Vida Prima Directa'!AQ$49),"")</f>
        <v>1.0772925166058704E-2</v>
      </c>
    </row>
    <row r="20" spans="2:43">
      <c r="B20" s="30" t="s">
        <v>417</v>
      </c>
      <c r="C20" s="75" t="str">
        <f>IFERROR(IF($C$8=$D$8,'Vida Prima Directa'!C20/'Vida Prima Directa'!$AQ20,'Vida Prima Directa'!C20/'Vida Prima Directa'!C$49),"")</f>
        <v/>
      </c>
      <c r="D20" s="75" t="str">
        <f>IFERROR(IF($C$8=$D$8,'Vida Prima Directa'!D20/'Vida Prima Directa'!$AQ20,'Vida Prima Directa'!D20/'Vida Prima Directa'!D$49),"")</f>
        <v/>
      </c>
      <c r="E20" s="75" t="str">
        <f>IFERROR(IF($C$8=$D$8,'Vida Prima Directa'!E20/'Vida Prima Directa'!$AQ20,'Vida Prima Directa'!E20/'Vida Prima Directa'!E$49),"")</f>
        <v/>
      </c>
      <c r="F20" s="75" t="str">
        <f>IFERROR(IF($C$8=$D$8,'Vida Prima Directa'!F20/'Vida Prima Directa'!$AQ20,'Vida Prima Directa'!F20/'Vida Prima Directa'!F$49),"")</f>
        <v/>
      </c>
      <c r="G20" s="75">
        <f>IFERROR(IF($C$8=$D$8,'Vida Prima Directa'!G20/'Vida Prima Directa'!$AQ20,'Vida Prima Directa'!G20/'Vida Prima Directa'!G$49),"")</f>
        <v>5.300652791368402E-5</v>
      </c>
      <c r="H20" s="75" t="str">
        <f>IFERROR(IF($C$8=$D$8,'Vida Prima Directa'!H20/'Vida Prima Directa'!$AQ20,'Vida Prima Directa'!H20/'Vida Prima Directa'!H$49),"")</f>
        <v/>
      </c>
      <c r="I20" s="75">
        <f>IFERROR(IF($C$8=$D$8,'Vida Prima Directa'!I20/'Vida Prima Directa'!$AQ20,'Vida Prima Directa'!I20/'Vida Prima Directa'!I$49),"")</f>
        <v>9.4592991058002965E-4</v>
      </c>
      <c r="J20" s="75" t="str">
        <f>IFERROR(IF($C$8=$D$8,'Vida Prima Directa'!J20/'Vida Prima Directa'!$AQ20,'Vida Prima Directa'!J20/'Vida Prima Directa'!J$49),"")</f>
        <v/>
      </c>
      <c r="K20" s="75" t="str">
        <f>IFERROR(IF($C$8=$D$8,'Vida Prima Directa'!K20/'Vida Prima Directa'!$AQ20,'Vida Prima Directa'!K20/'Vida Prima Directa'!K$49),"")</f>
        <v/>
      </c>
      <c r="L20" s="75" t="str">
        <f>IFERROR(IF($C$8=$D$8,'Vida Prima Directa'!L20/'Vida Prima Directa'!$AQ20,'Vida Prima Directa'!L20/'Vida Prima Directa'!L$49),"")</f>
        <v/>
      </c>
      <c r="M20" s="75" t="str">
        <f>IFERROR(IF($C$8=$D$8,'Vida Prima Directa'!M20/'Vida Prima Directa'!$AQ20,'Vida Prima Directa'!M20/'Vida Prima Directa'!M$49),"")</f>
        <v/>
      </c>
      <c r="N20" s="75" t="str">
        <f>IFERROR(IF($C$8=$D$8,'Vida Prima Directa'!N20/'Vida Prima Directa'!$AQ20,'Vida Prima Directa'!N20/'Vida Prima Directa'!N$49),"")</f>
        <v/>
      </c>
      <c r="O20" s="75">
        <f>IFERROR(IF($C$8=$D$8,'Vida Prima Directa'!O20/'Vida Prima Directa'!$AQ20,'Vida Prima Directa'!O20/'Vida Prima Directa'!O$49),"")</f>
        <v>1.3083040916378181E-4</v>
      </c>
      <c r="P20" s="75" t="str">
        <f>IFERROR(IF($C$8=$D$8,'Vida Prima Directa'!P20/'Vida Prima Directa'!$AQ20,'Vida Prima Directa'!P20/'Vida Prima Directa'!P$49),"")</f>
        <v/>
      </c>
      <c r="Q20" s="75">
        <f>IFERROR(IF($C$8=$D$8,'Vida Prima Directa'!Q20/'Vida Prima Directa'!$AQ20,'Vida Prima Directa'!Q20/'Vida Prima Directa'!Q$49),"")</f>
        <v>1.2187343474008607E-4</v>
      </c>
      <c r="R20" s="75" t="str">
        <f>IFERROR(IF($C$8=$D$8,'Vida Prima Directa'!R20/'Vida Prima Directa'!$AQ20,'Vida Prima Directa'!R20/'Vida Prima Directa'!R$49),"")</f>
        <v/>
      </c>
      <c r="S20" s="75">
        <f>IFERROR(IF($C$8=$D$8,'Vida Prima Directa'!S20/'Vida Prima Directa'!$AQ20,'Vida Prima Directa'!S20/'Vida Prima Directa'!S$49),"")</f>
        <v>4.8244330211190373E-4</v>
      </c>
      <c r="T20" s="75" t="str">
        <f>IFERROR(IF($C$8=$D$8,'Vida Prima Directa'!T20/'Vida Prima Directa'!$AQ20,'Vida Prima Directa'!T20/'Vida Prima Directa'!T$49),"")</f>
        <v/>
      </c>
      <c r="U20" s="75" t="str">
        <f>IFERROR(IF($C$8=$D$8,'Vida Prima Directa'!U20/'Vida Prima Directa'!$AQ20,'Vida Prima Directa'!U20/'Vida Prima Directa'!U$49),"")</f>
        <v/>
      </c>
      <c r="V20" s="75" t="str">
        <f>IFERROR(IF($C$8=$D$8,'Vida Prima Directa'!V20/'Vida Prima Directa'!$AQ20,'Vida Prima Directa'!V20/'Vida Prima Directa'!V$49),"")</f>
        <v/>
      </c>
      <c r="W20" s="75" t="str">
        <f>IFERROR(IF($C$8=$D$8,'Vida Prima Directa'!W20/'Vida Prima Directa'!$AQ20,'Vida Prima Directa'!W20/'Vida Prima Directa'!W$49),"")</f>
        <v/>
      </c>
      <c r="X20" s="75" t="str">
        <f>IFERROR(IF($C$8=$D$8,'Vida Prima Directa'!X20/'Vida Prima Directa'!$AQ20,'Vida Prima Directa'!X20/'Vida Prima Directa'!X$49),"")</f>
        <v/>
      </c>
      <c r="Y20" s="75" t="str">
        <f>IFERROR(IF($C$8=$D$8,'Vida Prima Directa'!Y20/'Vida Prima Directa'!$AQ20,'Vida Prima Directa'!Y20/'Vida Prima Directa'!Y$49),"")</f>
        <v/>
      </c>
      <c r="Z20" s="75" t="str">
        <f>IFERROR(IF($C$8=$D$8,'Vida Prima Directa'!Z20/'Vida Prima Directa'!$AQ20,'Vida Prima Directa'!Z20/'Vida Prima Directa'!Z$49),"")</f>
        <v/>
      </c>
      <c r="AA20" s="75">
        <f>IFERROR(IF($C$8=$D$8,'Vida Prima Directa'!AA20/'Vida Prima Directa'!$AQ20,'Vida Prima Directa'!AA20/'Vida Prima Directa'!AA$49),"")</f>
        <v>1.2580938415611377E-4</v>
      </c>
      <c r="AB20" s="75" t="str">
        <f>IFERROR(IF($C$8=$D$8,'Vida Prima Directa'!AB20/'Vida Prima Directa'!$AQ20,'Vida Prima Directa'!AB20/'Vida Prima Directa'!AB$49),"")</f>
        <v/>
      </c>
      <c r="AC20" s="75" t="str">
        <f>IFERROR(IF($C$8=$D$8,'Vida Prima Directa'!AC20/'Vida Prima Directa'!$AQ20,'Vida Prima Directa'!AC20/'Vida Prima Directa'!AC$49),"")</f>
        <v/>
      </c>
      <c r="AD20" s="75" t="str">
        <f>IFERROR(IF($C$8=$D$8,'Vida Prima Directa'!AD20/'Vida Prima Directa'!$AQ20,'Vida Prima Directa'!AD20/'Vida Prima Directa'!AD$49),"")</f>
        <v/>
      </c>
      <c r="AE20" s="75" t="str">
        <f>IFERROR(IF($C$8=$D$8,'Vida Prima Directa'!AE20/'Vida Prima Directa'!$AQ20,'Vida Prima Directa'!AE20/'Vida Prima Directa'!AE$49),"")</f>
        <v/>
      </c>
      <c r="AF20" s="75" t="str">
        <f>IFERROR(IF($C$8=$D$8,'Vida Prima Directa'!AF20/'Vida Prima Directa'!$AQ20,'Vida Prima Directa'!AF20/'Vida Prima Directa'!AF$49),"")</f>
        <v/>
      </c>
      <c r="AG20" s="75" t="str">
        <f>IFERROR(IF($C$8=$D$8,'Vida Prima Directa'!AG20/'Vida Prima Directa'!$AQ20,'Vida Prima Directa'!AG20/'Vida Prima Directa'!AG$49),"")</f>
        <v/>
      </c>
      <c r="AH20" s="75" t="str">
        <f>IFERROR(IF($C$8=$D$8,'Vida Prima Directa'!AH20/'Vida Prima Directa'!$AQ20,'Vida Prima Directa'!AH20/'Vida Prima Directa'!AH$49),"")</f>
        <v/>
      </c>
      <c r="AI20" s="75" t="str">
        <f>IFERROR(IF($C$8=$D$8,'Vida Prima Directa'!AI20/'Vida Prima Directa'!$AQ20,'Vida Prima Directa'!AI20/'Vida Prima Directa'!AI$49),"")</f>
        <v/>
      </c>
      <c r="AJ20" s="75" t="str">
        <f>IFERROR(IF($C$8=$D$8,'Vida Prima Directa'!AJ20/'Vida Prima Directa'!$AQ20,'Vida Prima Directa'!AJ20/'Vida Prima Directa'!AJ$49),"")</f>
        <v/>
      </c>
      <c r="AK20" s="75" t="str">
        <f>IFERROR(IF($C$8=$D$8,'Vida Prima Directa'!AK20/'Vida Prima Directa'!$AQ20,'Vida Prima Directa'!AK20/'Vida Prima Directa'!AK$49),"")</f>
        <v/>
      </c>
      <c r="AL20" s="75" t="str">
        <f>IFERROR(IF($C$8=$D$8,'Vida Prima Directa'!AL20/'Vida Prima Directa'!$AQ20,'Vida Prima Directa'!AL20/'Vida Prima Directa'!AL$49),"")</f>
        <v/>
      </c>
      <c r="AM20" s="75" t="str">
        <f>IFERROR(IF($C$8=$D$8,'Vida Prima Directa'!AM20/'Vida Prima Directa'!$AQ20,'Vida Prima Directa'!AM20/'Vida Prima Directa'!AM$49),"")</f>
        <v/>
      </c>
      <c r="AN20" s="75" t="str">
        <f>IFERROR(IF($C$8=$D$8,'Vida Prima Directa'!AN20/'Vida Prima Directa'!$AQ20,'Vida Prima Directa'!AN20/'Vida Prima Directa'!AN$49),"")</f>
        <v/>
      </c>
      <c r="AO20" s="75" t="str">
        <f>IFERROR(IF($C$8=$D$8,'Vida Prima Directa'!AO20/'Vida Prima Directa'!$AQ20,'Vida Prima Directa'!AO20/'Vida Prima Directa'!AO$49),"")</f>
        <v/>
      </c>
      <c r="AP20" s="75" t="str">
        <f>IFERROR(IF($C$8=$D$8,'Vida Prima Directa'!AP20/'Vida Prima Directa'!$AQ20,'Vida Prima Directa'!AP20/'Vida Prima Directa'!AP$49),"")</f>
        <v/>
      </c>
      <c r="AQ20" s="75">
        <f>IFERROR(IF($C$8=$D$8,'Vida Prima Directa'!AQ20/'Vida Prima Directa'!$AQ20,'Vida Prima Directa'!AQ20/'Vida Prima Directa'!AQ$49),"")</f>
        <v>4.8051985434334981E-5</v>
      </c>
    </row>
    <row r="21" spans="2:43">
      <c r="B21" s="30" t="s">
        <v>418</v>
      </c>
      <c r="C21" s="75">
        <f>IFERROR(IF($C$8=$D$8,'Vida Prima Directa'!C21/'Vida Prima Directa'!$AQ21,'Vida Prima Directa'!C21/'Vida Prima Directa'!C$49),"")</f>
        <v>2.5016322293689736E-3</v>
      </c>
      <c r="D21" s="75">
        <f>IFERROR(IF($C$8=$D$8,'Vida Prima Directa'!D21/'Vida Prima Directa'!$AQ21,'Vida Prima Directa'!D21/'Vida Prima Directa'!D$49),"")</f>
        <v>2.8445738154549E-2</v>
      </c>
      <c r="E21" s="75" t="str">
        <f>IFERROR(IF($C$8=$D$8,'Vida Prima Directa'!E21/'Vida Prima Directa'!$AQ21,'Vida Prima Directa'!E21/'Vida Prima Directa'!E$49),"")</f>
        <v/>
      </c>
      <c r="F21" s="75">
        <f>IFERROR(IF($C$8=$D$8,'Vida Prima Directa'!F21/'Vida Prima Directa'!$AQ21,'Vida Prima Directa'!F21/'Vida Prima Directa'!F$49),"")</f>
        <v>1.8009558327256762E-2</v>
      </c>
      <c r="G21" s="75">
        <f>IFERROR(IF($C$8=$D$8,'Vida Prima Directa'!G21/'Vida Prima Directa'!$AQ21,'Vida Prima Directa'!G21/'Vida Prima Directa'!G$49),"")</f>
        <v>4.7470729142102793E-3</v>
      </c>
      <c r="H21" s="75" t="str">
        <f>IFERROR(IF($C$8=$D$8,'Vida Prima Directa'!H21/'Vida Prima Directa'!$AQ21,'Vida Prima Directa'!H21/'Vida Prima Directa'!H$49),"")</f>
        <v/>
      </c>
      <c r="I21" s="75">
        <f>IFERROR(IF($C$8=$D$8,'Vida Prima Directa'!I21/'Vida Prima Directa'!$AQ21,'Vida Prima Directa'!I21/'Vida Prima Directa'!I$49),"")</f>
        <v>1.8563853620787623E-3</v>
      </c>
      <c r="J21" s="75" t="str">
        <f>IFERROR(IF($C$8=$D$8,'Vida Prima Directa'!J21/'Vida Prima Directa'!$AQ21,'Vida Prima Directa'!J21/'Vida Prima Directa'!J$49),"")</f>
        <v/>
      </c>
      <c r="K21" s="75">
        <f>IFERROR(IF($C$8=$D$8,'Vida Prima Directa'!K21/'Vida Prima Directa'!$AQ21,'Vida Prima Directa'!K21/'Vida Prima Directa'!K$49),"")</f>
        <v>1</v>
      </c>
      <c r="L21" s="75" t="str">
        <f>IFERROR(IF($C$8=$D$8,'Vida Prima Directa'!L21/'Vida Prima Directa'!$AQ21,'Vida Prima Directa'!L21/'Vida Prima Directa'!L$49),"")</f>
        <v/>
      </c>
      <c r="M21" s="75">
        <f>IFERROR(IF($C$8=$D$8,'Vida Prima Directa'!M21/'Vida Prima Directa'!$AQ21,'Vida Prima Directa'!M21/'Vida Prima Directa'!M$49),"")</f>
        <v>4.2878655172737186E-4</v>
      </c>
      <c r="N21" s="75" t="str">
        <f>IFERROR(IF($C$8=$D$8,'Vida Prima Directa'!N21/'Vida Prima Directa'!$AQ21,'Vida Prima Directa'!N21/'Vida Prima Directa'!N$49),"")</f>
        <v/>
      </c>
      <c r="O21" s="75">
        <f>IFERROR(IF($C$8=$D$8,'Vida Prima Directa'!O21/'Vida Prima Directa'!$AQ21,'Vida Prima Directa'!O21/'Vida Prima Directa'!O$49),"")</f>
        <v>1.7613658731628324E-3</v>
      </c>
      <c r="P21" s="75">
        <f>IFERROR(IF($C$8=$D$8,'Vida Prima Directa'!P21/'Vida Prima Directa'!$AQ21,'Vida Prima Directa'!P21/'Vida Prima Directa'!P$49),"")</f>
        <v>5.412808378907937E-3</v>
      </c>
      <c r="Q21" s="75">
        <f>IFERROR(IF($C$8=$D$8,'Vida Prima Directa'!Q21/'Vida Prima Directa'!$AQ21,'Vida Prima Directa'!Q21/'Vida Prima Directa'!Q$49),"")</f>
        <v>9.1838938085262202E-3</v>
      </c>
      <c r="R21" s="75" t="str">
        <f>IFERROR(IF($C$8=$D$8,'Vida Prima Directa'!R21/'Vida Prima Directa'!$AQ21,'Vida Prima Directa'!R21/'Vida Prima Directa'!R$49),"")</f>
        <v/>
      </c>
      <c r="S21" s="75" t="str">
        <f>IFERROR(IF($C$8=$D$8,'Vida Prima Directa'!S21/'Vida Prima Directa'!$AQ21,'Vida Prima Directa'!S21/'Vida Prima Directa'!S$49),"")</f>
        <v/>
      </c>
      <c r="T21" s="75" t="str">
        <f>IFERROR(IF($C$8=$D$8,'Vida Prima Directa'!T21/'Vida Prima Directa'!$AQ21,'Vida Prima Directa'!T21/'Vida Prima Directa'!T$49),"")</f>
        <v/>
      </c>
      <c r="U21" s="75" t="str">
        <f>IFERROR(IF($C$8=$D$8,'Vida Prima Directa'!U21/'Vida Prima Directa'!$AQ21,'Vida Prima Directa'!U21/'Vida Prima Directa'!U$49),"")</f>
        <v/>
      </c>
      <c r="V21" s="75" t="str">
        <f>IFERROR(IF($C$8=$D$8,'Vida Prima Directa'!V21/'Vida Prima Directa'!$AQ21,'Vida Prima Directa'!V21/'Vida Prima Directa'!V$49),"")</f>
        <v/>
      </c>
      <c r="W21" s="75" t="str">
        <f>IFERROR(IF($C$8=$D$8,'Vida Prima Directa'!W21/'Vida Prima Directa'!$AQ21,'Vida Prima Directa'!W21/'Vida Prima Directa'!W$49),"")</f>
        <v/>
      </c>
      <c r="X21" s="75">
        <f>IFERROR(IF($C$8=$D$8,'Vida Prima Directa'!X21/'Vida Prima Directa'!$AQ21,'Vida Prima Directa'!X21/'Vida Prima Directa'!X$49),"")</f>
        <v>6.7916571084902138E-3</v>
      </c>
      <c r="Y21" s="75" t="str">
        <f>IFERROR(IF($C$8=$D$8,'Vida Prima Directa'!Y21/'Vida Prima Directa'!$AQ21,'Vida Prima Directa'!Y21/'Vida Prima Directa'!Y$49),"")</f>
        <v/>
      </c>
      <c r="Z21" s="75">
        <f>IFERROR(IF($C$8=$D$8,'Vida Prima Directa'!Z21/'Vida Prima Directa'!$AQ21,'Vida Prima Directa'!Z21/'Vida Prima Directa'!Z$49),"")</f>
        <v>1.2452541244328201E-4</v>
      </c>
      <c r="AA21" s="75">
        <f>IFERROR(IF($C$8=$D$8,'Vida Prima Directa'!AA21/'Vida Prima Directa'!$AQ21,'Vida Prima Directa'!AA21/'Vida Prima Directa'!AA$49),"")</f>
        <v>1.9199908225333219E-3</v>
      </c>
      <c r="AB21" s="75" t="str">
        <f>IFERROR(IF($C$8=$D$8,'Vida Prima Directa'!AB21/'Vida Prima Directa'!$AQ21,'Vida Prima Directa'!AB21/'Vida Prima Directa'!AB$49),"")</f>
        <v/>
      </c>
      <c r="AC21" s="75" t="str">
        <f>IFERROR(IF($C$8=$D$8,'Vida Prima Directa'!AC21/'Vida Prima Directa'!$AQ21,'Vida Prima Directa'!AC21/'Vida Prima Directa'!AC$49),"")</f>
        <v/>
      </c>
      <c r="AD21" s="75" t="str">
        <f>IFERROR(IF($C$8=$D$8,'Vida Prima Directa'!AD21/'Vida Prima Directa'!$AQ21,'Vida Prima Directa'!AD21/'Vida Prima Directa'!AD$49),"")</f>
        <v/>
      </c>
      <c r="AE21" s="75">
        <f>IFERROR(IF($C$8=$D$8,'Vida Prima Directa'!AE21/'Vida Prima Directa'!$AQ21,'Vida Prima Directa'!AE21/'Vida Prima Directa'!AE$49),"")</f>
        <v>3.6580283668058967E-3</v>
      </c>
      <c r="AF21" s="75">
        <f>IFERROR(IF($C$8=$D$8,'Vida Prima Directa'!AF21/'Vida Prima Directa'!$AQ21,'Vida Prima Directa'!AF21/'Vida Prima Directa'!AF$49),"")</f>
        <v>1.7393610863242943E-2</v>
      </c>
      <c r="AG21" s="75">
        <f>IFERROR(IF($C$8=$D$8,'Vida Prima Directa'!AG21/'Vida Prima Directa'!$AQ21,'Vida Prima Directa'!AG21/'Vida Prima Directa'!AG$49),"")</f>
        <v>5.519030679555078E-2</v>
      </c>
      <c r="AH21" s="75" t="str">
        <f>IFERROR(IF($C$8=$D$8,'Vida Prima Directa'!AH21/'Vida Prima Directa'!$AQ21,'Vida Prima Directa'!AH21/'Vida Prima Directa'!AH$49),"")</f>
        <v/>
      </c>
      <c r="AI21" s="75" t="str">
        <f>IFERROR(IF($C$8=$D$8,'Vida Prima Directa'!AI21/'Vida Prima Directa'!$AQ21,'Vida Prima Directa'!AI21/'Vida Prima Directa'!AI$49),"")</f>
        <v/>
      </c>
      <c r="AJ21" s="75" t="str">
        <f>IFERROR(IF($C$8=$D$8,'Vida Prima Directa'!AJ21/'Vida Prima Directa'!$AQ21,'Vida Prima Directa'!AJ21/'Vida Prima Directa'!AJ$49),"")</f>
        <v/>
      </c>
      <c r="AK21" s="75" t="str">
        <f>IFERROR(IF($C$8=$D$8,'Vida Prima Directa'!AK21/'Vida Prima Directa'!$AQ21,'Vida Prima Directa'!AK21/'Vida Prima Directa'!AK$49),"")</f>
        <v/>
      </c>
      <c r="AL21" s="75" t="str">
        <f>IFERROR(IF($C$8=$D$8,'Vida Prima Directa'!AL21/'Vida Prima Directa'!$AQ21,'Vida Prima Directa'!AL21/'Vida Prima Directa'!AL$49),"")</f>
        <v/>
      </c>
      <c r="AM21" s="75" t="str">
        <f>IFERROR(IF($C$8=$D$8,'Vida Prima Directa'!AM21/'Vida Prima Directa'!$AQ21,'Vida Prima Directa'!AM21/'Vida Prima Directa'!AM$49),"")</f>
        <v/>
      </c>
      <c r="AN21" s="75" t="str">
        <f>IFERROR(IF($C$8=$D$8,'Vida Prima Directa'!AN21/'Vida Prima Directa'!$AQ21,'Vida Prima Directa'!AN21/'Vida Prima Directa'!AN$49),"")</f>
        <v/>
      </c>
      <c r="AO21" s="75" t="str">
        <f>IFERROR(IF($C$8=$D$8,'Vida Prima Directa'!AO21/'Vida Prima Directa'!$AQ21,'Vida Prima Directa'!AO21/'Vida Prima Directa'!AO$49),"")</f>
        <v/>
      </c>
      <c r="AP21" s="75" t="str">
        <f>IFERROR(IF($C$8=$D$8,'Vida Prima Directa'!AP21/'Vida Prima Directa'!$AQ21,'Vida Prima Directa'!AP21/'Vida Prima Directa'!AP$49),"")</f>
        <v/>
      </c>
      <c r="AQ21" s="75">
        <f>IFERROR(IF($C$8=$D$8,'Vida Prima Directa'!AQ21/'Vida Prima Directa'!$AQ21,'Vida Prima Directa'!AQ21/'Vida Prima Directa'!AQ$49),"")</f>
        <v>8.9725957126713159E-3</v>
      </c>
    </row>
    <row r="22" spans="2:43">
      <c r="B22" s="30" t="s">
        <v>419</v>
      </c>
      <c r="C22" s="75">
        <f>IFERROR(IF($C$8=$D$8,'Vida Prima Directa'!C22/'Vida Prima Directa'!$AQ22,'Vida Prima Directa'!C22/'Vida Prima Directa'!C$49),"")</f>
        <v>2.3661480517698348E-2</v>
      </c>
      <c r="D22" s="75">
        <f>IFERROR(IF($C$8=$D$8,'Vida Prima Directa'!D22/'Vida Prima Directa'!$AQ22,'Vida Prima Directa'!D22/'Vida Prima Directa'!D$49),"")</f>
        <v>4.6430358075468629E-2</v>
      </c>
      <c r="E22" s="75">
        <f>IFERROR(IF($C$8=$D$8,'Vida Prima Directa'!E22/'Vida Prima Directa'!$AQ22,'Vida Prima Directa'!E22/'Vida Prima Directa'!E$49),"")</f>
        <v>6.2776935051713457E-3</v>
      </c>
      <c r="F22" s="75">
        <f>IFERROR(IF($C$8=$D$8,'Vida Prima Directa'!F22/'Vida Prima Directa'!$AQ22,'Vida Prima Directa'!F22/'Vida Prima Directa'!F$49),"")</f>
        <v>3.9708916818173165E-2</v>
      </c>
      <c r="G22" s="75">
        <f>IFERROR(IF($C$8=$D$8,'Vida Prima Directa'!G22/'Vida Prima Directa'!$AQ22,'Vida Prima Directa'!G22/'Vida Prima Directa'!G$49),"")</f>
        <v>1.4100582273889636E-3</v>
      </c>
      <c r="H22" s="75" t="str">
        <f>IFERROR(IF($C$8=$D$8,'Vida Prima Directa'!H22/'Vida Prima Directa'!$AQ22,'Vida Prima Directa'!H22/'Vida Prima Directa'!H$49),"")</f>
        <v/>
      </c>
      <c r="I22" s="75">
        <f>IFERROR(IF($C$8=$D$8,'Vida Prima Directa'!I22/'Vida Prima Directa'!$AQ22,'Vida Prima Directa'!I22/'Vida Prima Directa'!I$49),"")</f>
        <v>3.7658512026080191E-3</v>
      </c>
      <c r="J22" s="75">
        <f>IFERROR(IF($C$8=$D$8,'Vida Prima Directa'!J22/'Vida Prima Directa'!$AQ22,'Vida Prima Directa'!J22/'Vida Prima Directa'!J$49),"")</f>
        <v>6.0301960146229685E-4</v>
      </c>
      <c r="K22" s="75" t="str">
        <f>IFERROR(IF($C$8=$D$8,'Vida Prima Directa'!K22/'Vida Prima Directa'!$AQ22,'Vida Prima Directa'!K22/'Vida Prima Directa'!K$49),"")</f>
        <v/>
      </c>
      <c r="L22" s="75" t="str">
        <f>IFERROR(IF($C$8=$D$8,'Vida Prima Directa'!L22/'Vida Prima Directa'!$AQ22,'Vida Prima Directa'!L22/'Vida Prima Directa'!L$49),"")</f>
        <v/>
      </c>
      <c r="M22" s="75">
        <f>IFERROR(IF($C$8=$D$8,'Vida Prima Directa'!M22/'Vida Prima Directa'!$AQ22,'Vida Prima Directa'!M22/'Vida Prima Directa'!M$49),"")</f>
        <v>1.3616970996172234E-3</v>
      </c>
      <c r="N22" s="75" t="str">
        <f>IFERROR(IF($C$8=$D$8,'Vida Prima Directa'!N22/'Vida Prima Directa'!$AQ22,'Vida Prima Directa'!N22/'Vida Prima Directa'!N$49),"")</f>
        <v/>
      </c>
      <c r="O22" s="75">
        <f>IFERROR(IF($C$8=$D$8,'Vida Prima Directa'!O22/'Vida Prima Directa'!$AQ22,'Vida Prima Directa'!O22/'Vida Prima Directa'!O$49),"")</f>
        <v>1.0815034620902085E-3</v>
      </c>
      <c r="P22" s="75">
        <f>IFERROR(IF($C$8=$D$8,'Vida Prima Directa'!P22/'Vida Prima Directa'!$AQ22,'Vida Prima Directa'!P22/'Vida Prima Directa'!P$49),"")</f>
        <v>1.1960382672455757E-3</v>
      </c>
      <c r="Q22" s="75">
        <f>IFERROR(IF($C$8=$D$8,'Vida Prima Directa'!Q22/'Vida Prima Directa'!$AQ22,'Vida Prima Directa'!Q22/'Vida Prima Directa'!Q$49),"")</f>
        <v>5.4098982731008976E-4</v>
      </c>
      <c r="R22" s="75" t="str">
        <f>IFERROR(IF($C$8=$D$8,'Vida Prima Directa'!R22/'Vida Prima Directa'!$AQ22,'Vida Prima Directa'!R22/'Vida Prima Directa'!R$49),"")</f>
        <v/>
      </c>
      <c r="S22" s="75" t="str">
        <f>IFERROR(IF($C$8=$D$8,'Vida Prima Directa'!S22/'Vida Prima Directa'!$AQ22,'Vida Prima Directa'!S22/'Vida Prima Directa'!S$49),"")</f>
        <v/>
      </c>
      <c r="T22" s="75" t="str">
        <f>IFERROR(IF($C$8=$D$8,'Vida Prima Directa'!T22/'Vida Prima Directa'!$AQ22,'Vida Prima Directa'!T22/'Vida Prima Directa'!T$49),"")</f>
        <v/>
      </c>
      <c r="U22" s="75" t="str">
        <f>IFERROR(IF($C$8=$D$8,'Vida Prima Directa'!U22/'Vida Prima Directa'!$AQ22,'Vida Prima Directa'!U22/'Vida Prima Directa'!U$49),"")</f>
        <v/>
      </c>
      <c r="V22" s="75" t="str">
        <f>IFERROR(IF($C$8=$D$8,'Vida Prima Directa'!V22/'Vida Prima Directa'!$AQ22,'Vida Prima Directa'!V22/'Vida Prima Directa'!V$49),"")</f>
        <v/>
      </c>
      <c r="W22" s="75">
        <f>IFERROR(IF($C$8=$D$8,'Vida Prima Directa'!W22/'Vida Prima Directa'!$AQ22,'Vida Prima Directa'!W22/'Vida Prima Directa'!W$49),"")</f>
        <v>7.5663354932999097E-2</v>
      </c>
      <c r="X22" s="75">
        <f>IFERROR(IF($C$8=$D$8,'Vida Prima Directa'!X22/'Vida Prima Directa'!$AQ22,'Vida Prima Directa'!X22/'Vida Prima Directa'!X$49),"")</f>
        <v>3.0064760163934379E-2</v>
      </c>
      <c r="Y22" s="75">
        <f>IFERROR(IF($C$8=$D$8,'Vida Prima Directa'!Y22/'Vida Prima Directa'!$AQ22,'Vida Prima Directa'!Y22/'Vida Prima Directa'!Y$49),"")</f>
        <v>3.9708517191314867E-5</v>
      </c>
      <c r="Z22" s="75">
        <f>IFERROR(IF($C$8=$D$8,'Vida Prima Directa'!Z22/'Vida Prima Directa'!$AQ22,'Vida Prima Directa'!Z22/'Vida Prima Directa'!Z$49),"")</f>
        <v>4.8683097733760153E-5</v>
      </c>
      <c r="AA22" s="75" t="str">
        <f>IFERROR(IF($C$8=$D$8,'Vida Prima Directa'!AA22/'Vida Prima Directa'!$AQ22,'Vida Prima Directa'!AA22/'Vida Prima Directa'!AA$49),"")</f>
        <v/>
      </c>
      <c r="AB22" s="75" t="str">
        <f>IFERROR(IF($C$8=$D$8,'Vida Prima Directa'!AB22/'Vida Prima Directa'!$AQ22,'Vida Prima Directa'!AB22/'Vida Prima Directa'!AB$49),"")</f>
        <v/>
      </c>
      <c r="AC22" s="75" t="str">
        <f>IFERROR(IF($C$8=$D$8,'Vida Prima Directa'!AC22/'Vida Prima Directa'!$AQ22,'Vida Prima Directa'!AC22/'Vida Prima Directa'!AC$49),"")</f>
        <v/>
      </c>
      <c r="AD22" s="75" t="str">
        <f>IFERROR(IF($C$8=$D$8,'Vida Prima Directa'!AD22/'Vida Prima Directa'!$AQ22,'Vida Prima Directa'!AD22/'Vida Prima Directa'!AD$49),"")</f>
        <v/>
      </c>
      <c r="AE22" s="75">
        <f>IFERROR(IF($C$8=$D$8,'Vida Prima Directa'!AE22/'Vida Prima Directa'!$AQ22,'Vida Prima Directa'!AE22/'Vida Prima Directa'!AE$49),"")</f>
        <v>2.510033061057142E-3</v>
      </c>
      <c r="AF22" s="75">
        <f>IFERROR(IF($C$8=$D$8,'Vida Prima Directa'!AF22/'Vida Prima Directa'!$AQ22,'Vida Prima Directa'!AF22/'Vida Prima Directa'!AF$49),"")</f>
        <v>7.323348629985131E-4</v>
      </c>
      <c r="AG22" s="75">
        <f>IFERROR(IF($C$8=$D$8,'Vida Prima Directa'!AG22/'Vida Prima Directa'!$AQ22,'Vida Prima Directa'!AG22/'Vida Prima Directa'!AG$49),"")</f>
        <v>7.681420889391645E-2</v>
      </c>
      <c r="AH22" s="75" t="str">
        <f>IFERROR(IF($C$8=$D$8,'Vida Prima Directa'!AH22/'Vida Prima Directa'!$AQ22,'Vida Prima Directa'!AH22/'Vida Prima Directa'!AH$49),"")</f>
        <v/>
      </c>
      <c r="AI22" s="75" t="str">
        <f>IFERROR(IF($C$8=$D$8,'Vida Prima Directa'!AI22/'Vida Prima Directa'!$AQ22,'Vida Prima Directa'!AI22/'Vida Prima Directa'!AI$49),"")</f>
        <v/>
      </c>
      <c r="AJ22" s="75" t="str">
        <f>IFERROR(IF($C$8=$D$8,'Vida Prima Directa'!AJ22/'Vida Prima Directa'!$AQ22,'Vida Prima Directa'!AJ22/'Vida Prima Directa'!AJ$49),"")</f>
        <v/>
      </c>
      <c r="AK22" s="75" t="str">
        <f>IFERROR(IF($C$8=$D$8,'Vida Prima Directa'!AK22/'Vida Prima Directa'!$AQ22,'Vida Prima Directa'!AK22/'Vida Prima Directa'!AK$49),"")</f>
        <v/>
      </c>
      <c r="AL22" s="75" t="str">
        <f>IFERROR(IF($C$8=$D$8,'Vida Prima Directa'!AL22/'Vida Prima Directa'!$AQ22,'Vida Prima Directa'!AL22/'Vida Prima Directa'!AL$49),"")</f>
        <v/>
      </c>
      <c r="AM22" s="75" t="str">
        <f>IFERROR(IF($C$8=$D$8,'Vida Prima Directa'!AM22/'Vida Prima Directa'!$AQ22,'Vida Prima Directa'!AM22/'Vida Prima Directa'!AM$49),"")</f>
        <v/>
      </c>
      <c r="AN22" s="75" t="str">
        <f>IFERROR(IF($C$8=$D$8,'Vida Prima Directa'!AN22/'Vida Prima Directa'!$AQ22,'Vida Prima Directa'!AN22/'Vida Prima Directa'!AN$49),"")</f>
        <v/>
      </c>
      <c r="AO22" s="75" t="str">
        <f>IFERROR(IF($C$8=$D$8,'Vida Prima Directa'!AO22/'Vida Prima Directa'!$AQ22,'Vida Prima Directa'!AO22/'Vida Prima Directa'!AO$49),"")</f>
        <v/>
      </c>
      <c r="AP22" s="75" t="str">
        <f>IFERROR(IF($C$8=$D$8,'Vida Prima Directa'!AP22/'Vida Prima Directa'!$AQ22,'Vida Prima Directa'!AP22/'Vida Prima Directa'!AP$49),"")</f>
        <v/>
      </c>
      <c r="AQ22" s="75">
        <f>IFERROR(IF($C$8=$D$8,'Vida Prima Directa'!AQ22/'Vida Prima Directa'!$AQ22,'Vida Prima Directa'!AQ22/'Vida Prima Directa'!AQ$49),"")</f>
        <v>1.10165442896424E-2</v>
      </c>
    </row>
    <row r="23" spans="2:43">
      <c r="B23" s="30" t="s">
        <v>420</v>
      </c>
      <c r="C23" s="75" t="str">
        <f>IFERROR(IF($C$8=$D$8,'Vida Prima Directa'!C23/'Vida Prima Directa'!$AQ23,'Vida Prima Directa'!C23/'Vida Prima Directa'!C$49),"")</f>
        <v/>
      </c>
      <c r="D23" s="75">
        <f>IFERROR(IF($C$8=$D$8,'Vida Prima Directa'!D23/'Vida Prima Directa'!$AQ23,'Vida Prima Directa'!D23/'Vida Prima Directa'!D$49),"")</f>
        <v>5.0937543642063689E-4</v>
      </c>
      <c r="E23" s="75" t="str">
        <f>IFERROR(IF($C$8=$D$8,'Vida Prima Directa'!E23/'Vida Prima Directa'!$AQ23,'Vida Prima Directa'!E23/'Vida Prima Directa'!E$49),"")</f>
        <v/>
      </c>
      <c r="F23" s="75" t="str">
        <f>IFERROR(IF($C$8=$D$8,'Vida Prima Directa'!F23/'Vida Prima Directa'!$AQ23,'Vida Prima Directa'!F23/'Vida Prima Directa'!F$49),"")</f>
        <v/>
      </c>
      <c r="G23" s="75" t="str">
        <f>IFERROR(IF($C$8=$D$8,'Vida Prima Directa'!G23/'Vida Prima Directa'!$AQ23,'Vida Prima Directa'!G23/'Vida Prima Directa'!G$49),"")</f>
        <v/>
      </c>
      <c r="H23" s="75" t="str">
        <f>IFERROR(IF($C$8=$D$8,'Vida Prima Directa'!H23/'Vida Prima Directa'!$AQ23,'Vida Prima Directa'!H23/'Vida Prima Directa'!H$49),"")</f>
        <v/>
      </c>
      <c r="I23" s="75" t="str">
        <f>IFERROR(IF($C$8=$D$8,'Vida Prima Directa'!I23/'Vida Prima Directa'!$AQ23,'Vida Prima Directa'!I23/'Vida Prima Directa'!I$49),"")</f>
        <v/>
      </c>
      <c r="J23" s="75" t="str">
        <f>IFERROR(IF($C$8=$D$8,'Vida Prima Directa'!J23/'Vida Prima Directa'!$AQ23,'Vida Prima Directa'!J23/'Vida Prima Directa'!J$49),"")</f>
        <v/>
      </c>
      <c r="K23" s="75" t="str">
        <f>IFERROR(IF($C$8=$D$8,'Vida Prima Directa'!K23/'Vida Prima Directa'!$AQ23,'Vida Prima Directa'!K23/'Vida Prima Directa'!K$49),"")</f>
        <v/>
      </c>
      <c r="L23" s="75" t="str">
        <f>IFERROR(IF($C$8=$D$8,'Vida Prima Directa'!L23/'Vida Prima Directa'!$AQ23,'Vida Prima Directa'!L23/'Vida Prima Directa'!L$49),"")</f>
        <v/>
      </c>
      <c r="M23" s="75">
        <f>IFERROR(IF($C$8=$D$8,'Vida Prima Directa'!M23/'Vida Prima Directa'!$AQ23,'Vida Prima Directa'!M23/'Vida Prima Directa'!M$49),"")</f>
        <v>1.559620806635478E-4</v>
      </c>
      <c r="N23" s="75" t="str">
        <f>IFERROR(IF($C$8=$D$8,'Vida Prima Directa'!N23/'Vida Prima Directa'!$AQ23,'Vida Prima Directa'!N23/'Vida Prima Directa'!N$49),"")</f>
        <v/>
      </c>
      <c r="O23" s="75" t="str">
        <f>IFERROR(IF($C$8=$D$8,'Vida Prima Directa'!O23/'Vida Prima Directa'!$AQ23,'Vida Prima Directa'!O23/'Vida Prima Directa'!O$49),"")</f>
        <v/>
      </c>
      <c r="P23" s="75" t="str">
        <f>IFERROR(IF($C$8=$D$8,'Vida Prima Directa'!P23/'Vida Prima Directa'!$AQ23,'Vida Prima Directa'!P23/'Vida Prima Directa'!P$49),"")</f>
        <v/>
      </c>
      <c r="Q23" s="75" t="str">
        <f>IFERROR(IF($C$8=$D$8,'Vida Prima Directa'!Q23/'Vida Prima Directa'!$AQ23,'Vida Prima Directa'!Q23/'Vida Prima Directa'!Q$49),"")</f>
        <v/>
      </c>
      <c r="R23" s="75" t="str">
        <f>IFERROR(IF($C$8=$D$8,'Vida Prima Directa'!R23/'Vida Prima Directa'!$AQ23,'Vida Prima Directa'!R23/'Vida Prima Directa'!R$49),"")</f>
        <v/>
      </c>
      <c r="S23" s="75" t="str">
        <f>IFERROR(IF($C$8=$D$8,'Vida Prima Directa'!S23/'Vida Prima Directa'!$AQ23,'Vida Prima Directa'!S23/'Vida Prima Directa'!S$49),"")</f>
        <v/>
      </c>
      <c r="T23" s="75" t="str">
        <f>IFERROR(IF($C$8=$D$8,'Vida Prima Directa'!T23/'Vida Prima Directa'!$AQ23,'Vida Prima Directa'!T23/'Vida Prima Directa'!T$49),"")</f>
        <v/>
      </c>
      <c r="U23" s="75" t="str">
        <f>IFERROR(IF($C$8=$D$8,'Vida Prima Directa'!U23/'Vida Prima Directa'!$AQ23,'Vida Prima Directa'!U23/'Vida Prima Directa'!U$49),"")</f>
        <v/>
      </c>
      <c r="V23" s="75" t="str">
        <f>IFERROR(IF($C$8=$D$8,'Vida Prima Directa'!V23/'Vida Prima Directa'!$AQ23,'Vida Prima Directa'!V23/'Vida Prima Directa'!V$49),"")</f>
        <v/>
      </c>
      <c r="W23" s="75" t="str">
        <f>IFERROR(IF($C$8=$D$8,'Vida Prima Directa'!W23/'Vida Prima Directa'!$AQ23,'Vida Prima Directa'!W23/'Vida Prima Directa'!W$49),"")</f>
        <v/>
      </c>
      <c r="X23" s="75" t="str">
        <f>IFERROR(IF($C$8=$D$8,'Vida Prima Directa'!X23/'Vida Prima Directa'!$AQ23,'Vida Prima Directa'!X23/'Vida Prima Directa'!X$49),"")</f>
        <v/>
      </c>
      <c r="Y23" s="75" t="str">
        <f>IFERROR(IF($C$8=$D$8,'Vida Prima Directa'!Y23/'Vida Prima Directa'!$AQ23,'Vida Prima Directa'!Y23/'Vida Prima Directa'!Y$49),"")</f>
        <v/>
      </c>
      <c r="Z23" s="75" t="str">
        <f>IFERROR(IF($C$8=$D$8,'Vida Prima Directa'!Z23/'Vida Prima Directa'!$AQ23,'Vida Prima Directa'!Z23/'Vida Prima Directa'!Z$49),"")</f>
        <v/>
      </c>
      <c r="AA23" s="75" t="str">
        <f>IFERROR(IF($C$8=$D$8,'Vida Prima Directa'!AA23/'Vida Prima Directa'!$AQ23,'Vida Prima Directa'!AA23/'Vida Prima Directa'!AA$49),"")</f>
        <v/>
      </c>
      <c r="AB23" s="75" t="str">
        <f>IFERROR(IF($C$8=$D$8,'Vida Prima Directa'!AB23/'Vida Prima Directa'!$AQ23,'Vida Prima Directa'!AB23/'Vida Prima Directa'!AB$49),"")</f>
        <v/>
      </c>
      <c r="AC23" s="75" t="str">
        <f>IFERROR(IF($C$8=$D$8,'Vida Prima Directa'!AC23/'Vida Prima Directa'!$AQ23,'Vida Prima Directa'!AC23/'Vida Prima Directa'!AC$49),"")</f>
        <v/>
      </c>
      <c r="AD23" s="75" t="str">
        <f>IFERROR(IF($C$8=$D$8,'Vida Prima Directa'!AD23/'Vida Prima Directa'!$AQ23,'Vida Prima Directa'!AD23/'Vida Prima Directa'!AD$49),"")</f>
        <v/>
      </c>
      <c r="AE23" s="75" t="str">
        <f>IFERROR(IF($C$8=$D$8,'Vida Prima Directa'!AE23/'Vida Prima Directa'!$AQ23,'Vida Prima Directa'!AE23/'Vida Prima Directa'!AE$49),"")</f>
        <v/>
      </c>
      <c r="AF23" s="75" t="str">
        <f>IFERROR(IF($C$8=$D$8,'Vida Prima Directa'!AF23/'Vida Prima Directa'!$AQ23,'Vida Prima Directa'!AF23/'Vida Prima Directa'!AF$49),"")</f>
        <v/>
      </c>
      <c r="AG23" s="75">
        <f>IFERROR(IF($C$8=$D$8,'Vida Prima Directa'!AG23/'Vida Prima Directa'!$AQ23,'Vida Prima Directa'!AG23/'Vida Prima Directa'!AG$49),"")</f>
        <v>4.0512710229674868E-3</v>
      </c>
      <c r="AH23" s="75" t="str">
        <f>IFERROR(IF($C$8=$D$8,'Vida Prima Directa'!AH23/'Vida Prima Directa'!$AQ23,'Vida Prima Directa'!AH23/'Vida Prima Directa'!AH$49),"")</f>
        <v/>
      </c>
      <c r="AI23" s="75" t="str">
        <f>IFERROR(IF($C$8=$D$8,'Vida Prima Directa'!AI23/'Vida Prima Directa'!$AQ23,'Vida Prima Directa'!AI23/'Vida Prima Directa'!AI$49),"")</f>
        <v/>
      </c>
      <c r="AJ23" s="75" t="str">
        <f>IFERROR(IF($C$8=$D$8,'Vida Prima Directa'!AJ23/'Vida Prima Directa'!$AQ23,'Vida Prima Directa'!AJ23/'Vida Prima Directa'!AJ$49),"")</f>
        <v/>
      </c>
      <c r="AK23" s="75" t="str">
        <f>IFERROR(IF($C$8=$D$8,'Vida Prima Directa'!AK23/'Vida Prima Directa'!$AQ23,'Vida Prima Directa'!AK23/'Vida Prima Directa'!AK$49),"")</f>
        <v/>
      </c>
      <c r="AL23" s="75" t="str">
        <f>IFERROR(IF($C$8=$D$8,'Vida Prima Directa'!AL23/'Vida Prima Directa'!$AQ23,'Vida Prima Directa'!AL23/'Vida Prima Directa'!AL$49),"")</f>
        <v/>
      </c>
      <c r="AM23" s="75" t="str">
        <f>IFERROR(IF($C$8=$D$8,'Vida Prima Directa'!AM23/'Vida Prima Directa'!$AQ23,'Vida Prima Directa'!AM23/'Vida Prima Directa'!AM$49),"")</f>
        <v/>
      </c>
      <c r="AN23" s="75" t="str">
        <f>IFERROR(IF($C$8=$D$8,'Vida Prima Directa'!AN23/'Vida Prima Directa'!$AQ23,'Vida Prima Directa'!AN23/'Vida Prima Directa'!AN$49),"")</f>
        <v/>
      </c>
      <c r="AO23" s="75" t="str">
        <f>IFERROR(IF($C$8=$D$8,'Vida Prima Directa'!AO23/'Vida Prima Directa'!$AQ23,'Vida Prima Directa'!AO23/'Vida Prima Directa'!AO$49),"")</f>
        <v/>
      </c>
      <c r="AP23" s="75" t="str">
        <f>IFERROR(IF($C$8=$D$8,'Vida Prima Directa'!AP23/'Vida Prima Directa'!$AQ23,'Vida Prima Directa'!AP23/'Vida Prima Directa'!AP$49),"")</f>
        <v/>
      </c>
      <c r="AQ23" s="75">
        <f>IFERROR(IF($C$8=$D$8,'Vida Prima Directa'!AQ23/'Vida Prima Directa'!$AQ23,'Vida Prima Directa'!AQ23/'Vida Prima Directa'!AQ$49),"")</f>
        <v>1.7483115290339632E-4</v>
      </c>
    </row>
    <row r="24" spans="2:43">
      <c r="B24" s="30" t="s">
        <v>421</v>
      </c>
      <c r="C24" s="75" t="str">
        <f>IFERROR(IF($C$8=$D$8,'Vida Prima Directa'!C24/'Vida Prima Directa'!$AQ24,'Vida Prima Directa'!C24/'Vida Prima Directa'!C$49),"")</f>
        <v/>
      </c>
      <c r="D24" s="75" t="str">
        <f>IFERROR(IF($C$8=$D$8,'Vida Prima Directa'!D24/'Vida Prima Directa'!$AQ24,'Vida Prima Directa'!D24/'Vida Prima Directa'!D$49),"")</f>
        <v/>
      </c>
      <c r="E24" s="75" t="str">
        <f>IFERROR(IF($C$8=$D$8,'Vida Prima Directa'!E24/'Vida Prima Directa'!$AQ24,'Vida Prima Directa'!E24/'Vida Prima Directa'!E$49),"")</f>
        <v/>
      </c>
      <c r="F24" s="75">
        <f>IFERROR(IF($C$8=$D$8,'Vida Prima Directa'!F24/'Vida Prima Directa'!$AQ24,'Vida Prima Directa'!F24/'Vida Prima Directa'!F$49),"")</f>
        <v>1.421637305118157E-2</v>
      </c>
      <c r="G24" s="75">
        <f>IFERROR(IF($C$8=$D$8,'Vida Prima Directa'!G24/'Vida Prima Directa'!$AQ24,'Vida Prima Directa'!G24/'Vida Prima Directa'!G$49),"")</f>
        <v>3.4798221676100437E-4</v>
      </c>
      <c r="H24" s="75" t="str">
        <f>IFERROR(IF($C$8=$D$8,'Vida Prima Directa'!H24/'Vida Prima Directa'!$AQ24,'Vida Prima Directa'!H24/'Vida Prima Directa'!H$49),"")</f>
        <v/>
      </c>
      <c r="I24" s="75">
        <f>IFERROR(IF($C$8=$D$8,'Vida Prima Directa'!I24/'Vida Prima Directa'!$AQ24,'Vida Prima Directa'!I24/'Vida Prima Directa'!I$49),"")</f>
        <v>8.8564718653663423E-3</v>
      </c>
      <c r="J24" s="75">
        <f>IFERROR(IF($C$8=$D$8,'Vida Prima Directa'!J24/'Vida Prima Directa'!$AQ24,'Vida Prima Directa'!J24/'Vida Prima Directa'!J$49),"")</f>
        <v>3.4925381301929953E-5</v>
      </c>
      <c r="K24" s="75" t="str">
        <f>IFERROR(IF($C$8=$D$8,'Vida Prima Directa'!K24/'Vida Prima Directa'!$AQ24,'Vida Prima Directa'!K24/'Vida Prima Directa'!K$49),"")</f>
        <v/>
      </c>
      <c r="L24" s="75" t="str">
        <f>IFERROR(IF($C$8=$D$8,'Vida Prima Directa'!L24/'Vida Prima Directa'!$AQ24,'Vida Prima Directa'!L24/'Vida Prima Directa'!L$49),"")</f>
        <v/>
      </c>
      <c r="M24" s="75">
        <f>IFERROR(IF($C$8=$D$8,'Vida Prima Directa'!M24/'Vida Prima Directa'!$AQ24,'Vida Prima Directa'!M24/'Vida Prima Directa'!M$49),"")</f>
        <v>2.1282794462118729E-3</v>
      </c>
      <c r="N24" s="75" t="str">
        <f>IFERROR(IF($C$8=$D$8,'Vida Prima Directa'!N24/'Vida Prima Directa'!$AQ24,'Vida Prima Directa'!N24/'Vida Prima Directa'!N$49),"")</f>
        <v/>
      </c>
      <c r="O24" s="75">
        <f>IFERROR(IF($C$8=$D$8,'Vida Prima Directa'!O24/'Vida Prima Directa'!$AQ24,'Vida Prima Directa'!O24/'Vida Prima Directa'!O$49),"")</f>
        <v>2.8003144927085845E-5</v>
      </c>
      <c r="P24" s="75" t="str">
        <f>IFERROR(IF($C$8=$D$8,'Vida Prima Directa'!P24/'Vida Prima Directa'!$AQ24,'Vida Prima Directa'!P24/'Vida Prima Directa'!P$49),"")</f>
        <v/>
      </c>
      <c r="Q24" s="75">
        <f>IFERROR(IF($C$8=$D$8,'Vida Prima Directa'!Q24/'Vida Prima Directa'!$AQ24,'Vida Prima Directa'!Q24/'Vida Prima Directa'!Q$49),"")</f>
        <v>2.3548635341786992E-5</v>
      </c>
      <c r="R24" s="75" t="str">
        <f>IFERROR(IF($C$8=$D$8,'Vida Prima Directa'!R24/'Vida Prima Directa'!$AQ24,'Vida Prima Directa'!R24/'Vida Prima Directa'!R$49),"")</f>
        <v/>
      </c>
      <c r="S24" s="75" t="str">
        <f>IFERROR(IF($C$8=$D$8,'Vida Prima Directa'!S24/'Vida Prima Directa'!$AQ24,'Vida Prima Directa'!S24/'Vida Prima Directa'!S$49),"")</f>
        <v/>
      </c>
      <c r="T24" s="75" t="str">
        <f>IFERROR(IF($C$8=$D$8,'Vida Prima Directa'!T24/'Vida Prima Directa'!$AQ24,'Vida Prima Directa'!T24/'Vida Prima Directa'!T$49),"")</f>
        <v/>
      </c>
      <c r="U24" s="75" t="str">
        <f>IFERROR(IF($C$8=$D$8,'Vida Prima Directa'!U24/'Vida Prima Directa'!$AQ24,'Vida Prima Directa'!U24/'Vida Prima Directa'!U$49),"")</f>
        <v/>
      </c>
      <c r="V24" s="75" t="str">
        <f>IFERROR(IF($C$8=$D$8,'Vida Prima Directa'!V24/'Vida Prima Directa'!$AQ24,'Vida Prima Directa'!V24/'Vida Prima Directa'!V$49),"")</f>
        <v/>
      </c>
      <c r="W24" s="75">
        <f>IFERROR(IF($C$8=$D$8,'Vida Prima Directa'!W24/'Vida Prima Directa'!$AQ24,'Vida Prima Directa'!W24/'Vida Prima Directa'!W$49),"")</f>
        <v>3.9132254801852503E-3</v>
      </c>
      <c r="X24" s="75" t="str">
        <f>IFERROR(IF($C$8=$D$8,'Vida Prima Directa'!X24/'Vida Prima Directa'!$AQ24,'Vida Prima Directa'!X24/'Vida Prima Directa'!X$49),"")</f>
        <v/>
      </c>
      <c r="Y24" s="75" t="str">
        <f>IFERROR(IF($C$8=$D$8,'Vida Prima Directa'!Y24/'Vida Prima Directa'!$AQ24,'Vida Prima Directa'!Y24/'Vida Prima Directa'!Y$49),"")</f>
        <v/>
      </c>
      <c r="Z24" s="75" t="str">
        <f>IFERROR(IF($C$8=$D$8,'Vida Prima Directa'!Z24/'Vida Prima Directa'!$AQ24,'Vida Prima Directa'!Z24/'Vida Prima Directa'!Z$49),"")</f>
        <v/>
      </c>
      <c r="AA24" s="75" t="str">
        <f>IFERROR(IF($C$8=$D$8,'Vida Prima Directa'!AA24/'Vida Prima Directa'!$AQ24,'Vida Prima Directa'!AA24/'Vida Prima Directa'!AA$49),"")</f>
        <v/>
      </c>
      <c r="AB24" s="75" t="str">
        <f>IFERROR(IF($C$8=$D$8,'Vida Prima Directa'!AB24/'Vida Prima Directa'!$AQ24,'Vida Prima Directa'!AB24/'Vida Prima Directa'!AB$49),"")</f>
        <v/>
      </c>
      <c r="AC24" s="75" t="str">
        <f>IFERROR(IF($C$8=$D$8,'Vida Prima Directa'!AC24/'Vida Prima Directa'!$AQ24,'Vida Prima Directa'!AC24/'Vida Prima Directa'!AC$49),"")</f>
        <v/>
      </c>
      <c r="AD24" s="75" t="str">
        <f>IFERROR(IF($C$8=$D$8,'Vida Prima Directa'!AD24/'Vida Prima Directa'!$AQ24,'Vida Prima Directa'!AD24/'Vida Prima Directa'!AD$49),"")</f>
        <v/>
      </c>
      <c r="AE24" s="75">
        <f>IFERROR(IF($C$8=$D$8,'Vida Prima Directa'!AE24/'Vida Prima Directa'!$AQ24,'Vida Prima Directa'!AE24/'Vida Prima Directa'!AE$49),"")</f>
        <v>1.507354622511272E-4</v>
      </c>
      <c r="AF24" s="75" t="str">
        <f>IFERROR(IF($C$8=$D$8,'Vida Prima Directa'!AF24/'Vida Prima Directa'!$AQ24,'Vida Prima Directa'!AF24/'Vida Prima Directa'!AF$49),"")</f>
        <v/>
      </c>
      <c r="AG24" s="75" t="str">
        <f>IFERROR(IF($C$8=$D$8,'Vida Prima Directa'!AG24/'Vida Prima Directa'!$AQ24,'Vida Prima Directa'!AG24/'Vida Prima Directa'!AG$49),"")</f>
        <v/>
      </c>
      <c r="AH24" s="75" t="str">
        <f>IFERROR(IF($C$8=$D$8,'Vida Prima Directa'!AH24/'Vida Prima Directa'!$AQ24,'Vida Prima Directa'!AH24/'Vida Prima Directa'!AH$49),"")</f>
        <v/>
      </c>
      <c r="AI24" s="75" t="str">
        <f>IFERROR(IF($C$8=$D$8,'Vida Prima Directa'!AI24/'Vida Prima Directa'!$AQ24,'Vida Prima Directa'!AI24/'Vida Prima Directa'!AI$49),"")</f>
        <v/>
      </c>
      <c r="AJ24" s="75" t="str">
        <f>IFERROR(IF($C$8=$D$8,'Vida Prima Directa'!AJ24/'Vida Prima Directa'!$AQ24,'Vida Prima Directa'!AJ24/'Vida Prima Directa'!AJ$49),"")</f>
        <v/>
      </c>
      <c r="AK24" s="75" t="str">
        <f>IFERROR(IF($C$8=$D$8,'Vida Prima Directa'!AK24/'Vida Prima Directa'!$AQ24,'Vida Prima Directa'!AK24/'Vida Prima Directa'!AK$49),"")</f>
        <v/>
      </c>
      <c r="AL24" s="75" t="str">
        <f>IFERROR(IF($C$8=$D$8,'Vida Prima Directa'!AL24/'Vida Prima Directa'!$AQ24,'Vida Prima Directa'!AL24/'Vida Prima Directa'!AL$49),"")</f>
        <v/>
      </c>
      <c r="AM24" s="75" t="str">
        <f>IFERROR(IF($C$8=$D$8,'Vida Prima Directa'!AM24/'Vida Prima Directa'!$AQ24,'Vida Prima Directa'!AM24/'Vida Prima Directa'!AM$49),"")</f>
        <v/>
      </c>
      <c r="AN24" s="75" t="str">
        <f>IFERROR(IF($C$8=$D$8,'Vida Prima Directa'!AN24/'Vida Prima Directa'!$AQ24,'Vida Prima Directa'!AN24/'Vida Prima Directa'!AN$49),"")</f>
        <v/>
      </c>
      <c r="AO24" s="75" t="str">
        <f>IFERROR(IF($C$8=$D$8,'Vida Prima Directa'!AO24/'Vida Prima Directa'!$AQ24,'Vida Prima Directa'!AO24/'Vida Prima Directa'!AO$49),"")</f>
        <v/>
      </c>
      <c r="AP24" s="75" t="str">
        <f>IFERROR(IF($C$8=$D$8,'Vida Prima Directa'!AP24/'Vida Prima Directa'!$AQ24,'Vida Prima Directa'!AP24/'Vida Prima Directa'!AP$49),"")</f>
        <v/>
      </c>
      <c r="AQ24" s="75">
        <f>IFERROR(IF($C$8=$D$8,'Vida Prima Directa'!AQ24/'Vida Prima Directa'!$AQ24,'Vida Prima Directa'!AQ24/'Vida Prima Directa'!AQ$49),"")</f>
        <v>7.0357397154430592E-4</v>
      </c>
    </row>
    <row r="25" spans="2:43">
      <c r="B25" s="30" t="s">
        <v>422</v>
      </c>
      <c r="C25" s="75" t="str">
        <f>IFERROR(IF($C$8=$D$8,'Vida Prima Directa'!C25/'Vida Prima Directa'!$AQ25,'Vida Prima Directa'!C25/'Vida Prima Directa'!C$49),"")</f>
        <v/>
      </c>
      <c r="D25" s="75" t="str">
        <f>IFERROR(IF($C$8=$D$8,'Vida Prima Directa'!D25/'Vida Prima Directa'!$AQ25,'Vida Prima Directa'!D25/'Vida Prima Directa'!D$49),"")</f>
        <v/>
      </c>
      <c r="E25" s="75" t="str">
        <f>IFERROR(IF($C$8=$D$8,'Vida Prima Directa'!E25/'Vida Prima Directa'!$AQ25,'Vida Prima Directa'!E25/'Vida Prima Directa'!E$49),"")</f>
        <v/>
      </c>
      <c r="F25" s="75" t="str">
        <f>IFERROR(IF($C$8=$D$8,'Vida Prima Directa'!F25/'Vida Prima Directa'!$AQ25,'Vida Prima Directa'!F25/'Vida Prima Directa'!F$49),"")</f>
        <v/>
      </c>
      <c r="G25" s="75" t="str">
        <f>IFERROR(IF($C$8=$D$8,'Vida Prima Directa'!G25/'Vida Prima Directa'!$AQ25,'Vida Prima Directa'!G25/'Vida Prima Directa'!G$49),"")</f>
        <v/>
      </c>
      <c r="H25" s="75" t="str">
        <f>IFERROR(IF($C$8=$D$8,'Vida Prima Directa'!H25/'Vida Prima Directa'!$AQ25,'Vida Prima Directa'!H25/'Vida Prima Directa'!H$49),"")</f>
        <v/>
      </c>
      <c r="I25" s="75" t="str">
        <f>IFERROR(IF($C$8=$D$8,'Vida Prima Directa'!I25/'Vida Prima Directa'!$AQ25,'Vida Prima Directa'!I25/'Vida Prima Directa'!I$49),"")</f>
        <v/>
      </c>
      <c r="J25" s="75" t="str">
        <f>IFERROR(IF($C$8=$D$8,'Vida Prima Directa'!J25/'Vida Prima Directa'!$AQ25,'Vida Prima Directa'!J25/'Vida Prima Directa'!J$49),"")</f>
        <v/>
      </c>
      <c r="K25" s="75" t="str">
        <f>IFERROR(IF($C$8=$D$8,'Vida Prima Directa'!K25/'Vida Prima Directa'!$AQ25,'Vida Prima Directa'!K25/'Vida Prima Directa'!K$49),"")</f>
        <v/>
      </c>
      <c r="L25" s="75" t="str">
        <f>IFERROR(IF($C$8=$D$8,'Vida Prima Directa'!L25/'Vida Prima Directa'!$AQ25,'Vida Prima Directa'!L25/'Vida Prima Directa'!L$49),"")</f>
        <v/>
      </c>
      <c r="M25" s="75" t="str">
        <f>IFERROR(IF($C$8=$D$8,'Vida Prima Directa'!M25/'Vida Prima Directa'!$AQ25,'Vida Prima Directa'!M25/'Vida Prima Directa'!M$49),"")</f>
        <v/>
      </c>
      <c r="N25" s="75" t="str">
        <f>IFERROR(IF($C$8=$D$8,'Vida Prima Directa'!N25/'Vida Prima Directa'!$AQ25,'Vida Prima Directa'!N25/'Vida Prima Directa'!N$49),"")</f>
        <v/>
      </c>
      <c r="O25" s="75" t="str">
        <f>IFERROR(IF($C$8=$D$8,'Vida Prima Directa'!O25/'Vida Prima Directa'!$AQ25,'Vida Prima Directa'!O25/'Vida Prima Directa'!O$49),"")</f>
        <v/>
      </c>
      <c r="P25" s="75" t="str">
        <f>IFERROR(IF($C$8=$D$8,'Vida Prima Directa'!P25/'Vida Prima Directa'!$AQ25,'Vida Prima Directa'!P25/'Vida Prima Directa'!P$49),"")</f>
        <v/>
      </c>
      <c r="Q25" s="75" t="str">
        <f>IFERROR(IF($C$8=$D$8,'Vida Prima Directa'!Q25/'Vida Prima Directa'!$AQ25,'Vida Prima Directa'!Q25/'Vida Prima Directa'!Q$49),"")</f>
        <v/>
      </c>
      <c r="R25" s="75" t="str">
        <f>IFERROR(IF($C$8=$D$8,'Vida Prima Directa'!R25/'Vida Prima Directa'!$AQ25,'Vida Prima Directa'!R25/'Vida Prima Directa'!R$49),"")</f>
        <v/>
      </c>
      <c r="S25" s="75" t="str">
        <f>IFERROR(IF($C$8=$D$8,'Vida Prima Directa'!S25/'Vida Prima Directa'!$AQ25,'Vida Prima Directa'!S25/'Vida Prima Directa'!S$49),"")</f>
        <v/>
      </c>
      <c r="T25" s="75" t="str">
        <f>IFERROR(IF($C$8=$D$8,'Vida Prima Directa'!T25/'Vida Prima Directa'!$AQ25,'Vida Prima Directa'!T25/'Vida Prima Directa'!T$49),"")</f>
        <v/>
      </c>
      <c r="U25" s="75" t="str">
        <f>IFERROR(IF($C$8=$D$8,'Vida Prima Directa'!U25/'Vida Prima Directa'!$AQ25,'Vida Prima Directa'!U25/'Vida Prima Directa'!U$49),"")</f>
        <v/>
      </c>
      <c r="V25" s="75" t="str">
        <f>IFERROR(IF($C$8=$D$8,'Vida Prima Directa'!V25/'Vida Prima Directa'!$AQ25,'Vida Prima Directa'!V25/'Vida Prima Directa'!V$49),"")</f>
        <v/>
      </c>
      <c r="W25" s="75" t="str">
        <f>IFERROR(IF($C$8=$D$8,'Vida Prima Directa'!W25/'Vida Prima Directa'!$AQ25,'Vida Prima Directa'!W25/'Vida Prima Directa'!W$49),"")</f>
        <v/>
      </c>
      <c r="X25" s="75" t="str">
        <f>IFERROR(IF($C$8=$D$8,'Vida Prima Directa'!X25/'Vida Prima Directa'!$AQ25,'Vida Prima Directa'!X25/'Vida Prima Directa'!X$49),"")</f>
        <v/>
      </c>
      <c r="Y25" s="75">
        <f>IFERROR(IF($C$8=$D$8,'Vida Prima Directa'!Y25/'Vida Prima Directa'!$AQ25,'Vida Prima Directa'!Y25/'Vida Prima Directa'!Y$49),"")</f>
        <v>3.2158325799745207E-3</v>
      </c>
      <c r="Z25" s="75" t="str">
        <f>IFERROR(IF($C$8=$D$8,'Vida Prima Directa'!Z25/'Vida Prima Directa'!$AQ25,'Vida Prima Directa'!Z25/'Vida Prima Directa'!Z$49),"")</f>
        <v/>
      </c>
      <c r="AA25" s="75" t="str">
        <f>IFERROR(IF($C$8=$D$8,'Vida Prima Directa'!AA25/'Vida Prima Directa'!$AQ25,'Vida Prima Directa'!AA25/'Vida Prima Directa'!AA$49),"")</f>
        <v/>
      </c>
      <c r="AB25" s="75" t="str">
        <f>IFERROR(IF($C$8=$D$8,'Vida Prima Directa'!AB25/'Vida Prima Directa'!$AQ25,'Vida Prima Directa'!AB25/'Vida Prima Directa'!AB$49),"")</f>
        <v/>
      </c>
      <c r="AC25" s="75" t="str">
        <f>IFERROR(IF($C$8=$D$8,'Vida Prima Directa'!AC25/'Vida Prima Directa'!$AQ25,'Vida Prima Directa'!AC25/'Vida Prima Directa'!AC$49),"")</f>
        <v/>
      </c>
      <c r="AD25" s="75" t="str">
        <f>IFERROR(IF($C$8=$D$8,'Vida Prima Directa'!AD25/'Vida Prima Directa'!$AQ25,'Vida Prima Directa'!AD25/'Vida Prima Directa'!AD$49),"")</f>
        <v/>
      </c>
      <c r="AE25" s="75" t="str">
        <f>IFERROR(IF($C$8=$D$8,'Vida Prima Directa'!AE25/'Vida Prima Directa'!$AQ25,'Vida Prima Directa'!AE25/'Vida Prima Directa'!AE$49),"")</f>
        <v/>
      </c>
      <c r="AF25" s="75" t="str">
        <f>IFERROR(IF($C$8=$D$8,'Vida Prima Directa'!AF25/'Vida Prima Directa'!$AQ25,'Vida Prima Directa'!AF25/'Vida Prima Directa'!AF$49),"")</f>
        <v/>
      </c>
      <c r="AG25" s="75" t="str">
        <f>IFERROR(IF($C$8=$D$8,'Vida Prima Directa'!AG25/'Vida Prima Directa'!$AQ25,'Vida Prima Directa'!AG25/'Vida Prima Directa'!AG$49),"")</f>
        <v/>
      </c>
      <c r="AH25" s="75" t="str">
        <f>IFERROR(IF($C$8=$D$8,'Vida Prima Directa'!AH25/'Vida Prima Directa'!$AQ25,'Vida Prima Directa'!AH25/'Vida Prima Directa'!AH$49),"")</f>
        <v/>
      </c>
      <c r="AI25" s="75" t="str">
        <f>IFERROR(IF($C$8=$D$8,'Vida Prima Directa'!AI25/'Vida Prima Directa'!$AQ25,'Vida Prima Directa'!AI25/'Vida Prima Directa'!AI$49),"")</f>
        <v/>
      </c>
      <c r="AJ25" s="75" t="str">
        <f>IFERROR(IF($C$8=$D$8,'Vida Prima Directa'!AJ25/'Vida Prima Directa'!$AQ25,'Vida Prima Directa'!AJ25/'Vida Prima Directa'!AJ$49),"")</f>
        <v/>
      </c>
      <c r="AK25" s="75" t="str">
        <f>IFERROR(IF($C$8=$D$8,'Vida Prima Directa'!AK25/'Vida Prima Directa'!$AQ25,'Vida Prima Directa'!AK25/'Vida Prima Directa'!AK$49),"")</f>
        <v/>
      </c>
      <c r="AL25" s="75" t="str">
        <f>IFERROR(IF($C$8=$D$8,'Vida Prima Directa'!AL25/'Vida Prima Directa'!$AQ25,'Vida Prima Directa'!AL25/'Vida Prima Directa'!AL$49),"")</f>
        <v/>
      </c>
      <c r="AM25" s="75" t="str">
        <f>IFERROR(IF($C$8=$D$8,'Vida Prima Directa'!AM25/'Vida Prima Directa'!$AQ25,'Vida Prima Directa'!AM25/'Vida Prima Directa'!AM$49),"")</f>
        <v/>
      </c>
      <c r="AN25" s="75" t="str">
        <f>IFERROR(IF($C$8=$D$8,'Vida Prima Directa'!AN25/'Vida Prima Directa'!$AQ25,'Vida Prima Directa'!AN25/'Vida Prima Directa'!AN$49),"")</f>
        <v/>
      </c>
      <c r="AO25" s="75" t="str">
        <f>IFERROR(IF($C$8=$D$8,'Vida Prima Directa'!AO25/'Vida Prima Directa'!$AQ25,'Vida Prima Directa'!AO25/'Vida Prima Directa'!AO$49),"")</f>
        <v/>
      </c>
      <c r="AP25" s="75" t="str">
        <f>IFERROR(IF($C$8=$D$8,'Vida Prima Directa'!AP25/'Vida Prima Directa'!$AQ25,'Vida Prima Directa'!AP25/'Vida Prima Directa'!AP$49),"")</f>
        <v/>
      </c>
      <c r="AQ25" s="75">
        <f>IFERROR(IF($C$8=$D$8,'Vida Prima Directa'!AQ25/'Vida Prima Directa'!$AQ25,'Vida Prima Directa'!AQ25/'Vida Prima Directa'!AQ$49),"")</f>
        <v>2.5773261507230247E-5</v>
      </c>
    </row>
    <row r="26" spans="2:43">
      <c r="B26" s="30" t="s">
        <v>423</v>
      </c>
      <c r="C26" s="75" t="str">
        <f>IFERROR(IF($C$8=$D$8,'Vida Prima Directa'!C26/'Vida Prima Directa'!$AQ26,'Vida Prima Directa'!C26/'Vida Prima Directa'!C$49),"")</f>
        <v/>
      </c>
      <c r="D26" s="75">
        <f>IFERROR(IF($C$8=$D$8,'Vida Prima Directa'!D26/'Vida Prima Directa'!$AQ26,'Vida Prima Directa'!D26/'Vida Prima Directa'!D$49),"")</f>
        <v>9.3217473299357496E-6</v>
      </c>
      <c r="E26" s="75" t="str">
        <f>IFERROR(IF($C$8=$D$8,'Vida Prima Directa'!E26/'Vida Prima Directa'!$AQ26,'Vida Prima Directa'!E26/'Vida Prima Directa'!E$49),"")</f>
        <v/>
      </c>
      <c r="F26" s="75">
        <f>IFERROR(IF($C$8=$D$8,'Vida Prima Directa'!F26/'Vida Prima Directa'!$AQ26,'Vida Prima Directa'!F26/'Vida Prima Directa'!F$49),"")</f>
        <v>1.1434259601299831E-3</v>
      </c>
      <c r="G26" s="75">
        <f>IFERROR(IF($C$8=$D$8,'Vida Prima Directa'!G26/'Vida Prima Directa'!$AQ26,'Vida Prima Directa'!G26/'Vida Prima Directa'!G$49),"")</f>
        <v>2.1917071493842096E-3</v>
      </c>
      <c r="H26" s="75" t="str">
        <f>IFERROR(IF($C$8=$D$8,'Vida Prima Directa'!H26/'Vida Prima Directa'!$AQ26,'Vida Prima Directa'!H26/'Vida Prima Directa'!H$49),"")</f>
        <v/>
      </c>
      <c r="I26" s="75" t="str">
        <f>IFERROR(IF($C$8=$D$8,'Vida Prima Directa'!I26/'Vida Prima Directa'!$AQ26,'Vida Prima Directa'!I26/'Vida Prima Directa'!I$49),"")</f>
        <v/>
      </c>
      <c r="J26" s="75">
        <f>IFERROR(IF($C$8=$D$8,'Vida Prima Directa'!J26/'Vida Prima Directa'!$AQ26,'Vida Prima Directa'!J26/'Vida Prima Directa'!J$49),"")</f>
        <v>5.9544737237667331E-2</v>
      </c>
      <c r="K26" s="75" t="str">
        <f>IFERROR(IF($C$8=$D$8,'Vida Prima Directa'!K26/'Vida Prima Directa'!$AQ26,'Vida Prima Directa'!K26/'Vida Prima Directa'!K$49),"")</f>
        <v/>
      </c>
      <c r="L26" s="75" t="str">
        <f>IFERROR(IF($C$8=$D$8,'Vida Prima Directa'!L26/'Vida Prima Directa'!$AQ26,'Vida Prima Directa'!L26/'Vida Prima Directa'!L$49),"")</f>
        <v/>
      </c>
      <c r="M26" s="75">
        <f>IFERROR(IF($C$8=$D$8,'Vida Prima Directa'!M26/'Vida Prima Directa'!$AQ26,'Vida Prima Directa'!M26/'Vida Prima Directa'!M$49),"")</f>
        <v>0.14511739863391862</v>
      </c>
      <c r="N26" s="75" t="str">
        <f>IFERROR(IF($C$8=$D$8,'Vida Prima Directa'!N26/'Vida Prima Directa'!$AQ26,'Vida Prima Directa'!N26/'Vida Prima Directa'!N$49),"")</f>
        <v/>
      </c>
      <c r="O26" s="75">
        <f>IFERROR(IF($C$8=$D$8,'Vida Prima Directa'!O26/'Vida Prima Directa'!$AQ26,'Vida Prima Directa'!O26/'Vida Prima Directa'!O$49),"")</f>
        <v>8.7361230220108124E-2</v>
      </c>
      <c r="P26" s="75">
        <f>IFERROR(IF($C$8=$D$8,'Vida Prima Directa'!P26/'Vida Prima Directa'!$AQ26,'Vida Prima Directa'!P26/'Vida Prima Directa'!P$49),"")</f>
        <v>7.2148243802763939E-2</v>
      </c>
      <c r="Q26" s="75">
        <f>IFERROR(IF($C$8=$D$8,'Vida Prima Directa'!Q26/'Vida Prima Directa'!$AQ26,'Vida Prima Directa'!Q26/'Vida Prima Directa'!Q$49),"")</f>
        <v>0.14780095075827471</v>
      </c>
      <c r="R26" s="75" t="str">
        <f>IFERROR(IF($C$8=$D$8,'Vida Prima Directa'!R26/'Vida Prima Directa'!$AQ26,'Vida Prima Directa'!R26/'Vida Prima Directa'!R$49),"")</f>
        <v/>
      </c>
      <c r="S26" s="75" t="str">
        <f>IFERROR(IF($C$8=$D$8,'Vida Prima Directa'!S26/'Vida Prima Directa'!$AQ26,'Vida Prima Directa'!S26/'Vida Prima Directa'!S$49),"")</f>
        <v/>
      </c>
      <c r="T26" s="75" t="str">
        <f>IFERROR(IF($C$8=$D$8,'Vida Prima Directa'!T26/'Vida Prima Directa'!$AQ26,'Vida Prima Directa'!T26/'Vida Prima Directa'!T$49),"")</f>
        <v/>
      </c>
      <c r="U26" s="75" t="str">
        <f>IFERROR(IF($C$8=$D$8,'Vida Prima Directa'!U26/'Vida Prima Directa'!$AQ26,'Vida Prima Directa'!U26/'Vida Prima Directa'!U$49),"")</f>
        <v/>
      </c>
      <c r="V26" s="75" t="str">
        <f>IFERROR(IF($C$8=$D$8,'Vida Prima Directa'!V26/'Vida Prima Directa'!$AQ26,'Vida Prima Directa'!V26/'Vida Prima Directa'!V$49),"")</f>
        <v/>
      </c>
      <c r="W26" s="75" t="str">
        <f>IFERROR(IF($C$8=$D$8,'Vida Prima Directa'!W26/'Vida Prima Directa'!$AQ26,'Vida Prima Directa'!W26/'Vida Prima Directa'!W$49),"")</f>
        <v/>
      </c>
      <c r="X26" s="75">
        <f>IFERROR(IF($C$8=$D$8,'Vida Prima Directa'!X26/'Vida Prima Directa'!$AQ26,'Vida Prima Directa'!X26/'Vida Prima Directa'!X$49),"")</f>
        <v>4.1078971905501686E-2</v>
      </c>
      <c r="Y26" s="75" t="str">
        <f>IFERROR(IF($C$8=$D$8,'Vida Prima Directa'!Y26/'Vida Prima Directa'!$AQ26,'Vida Prima Directa'!Y26/'Vida Prima Directa'!Y$49),"")</f>
        <v/>
      </c>
      <c r="Z26" s="75" t="str">
        <f>IFERROR(IF($C$8=$D$8,'Vida Prima Directa'!Z26/'Vida Prima Directa'!$AQ26,'Vida Prima Directa'!Z26/'Vida Prima Directa'!Z$49),"")</f>
        <v/>
      </c>
      <c r="AA26" s="75" t="str">
        <f>IFERROR(IF($C$8=$D$8,'Vida Prima Directa'!AA26/'Vida Prima Directa'!$AQ26,'Vida Prima Directa'!AA26/'Vida Prima Directa'!AA$49),"")</f>
        <v/>
      </c>
      <c r="AB26" s="75">
        <f>IFERROR(IF($C$8=$D$8,'Vida Prima Directa'!AB26/'Vida Prima Directa'!$AQ26,'Vida Prima Directa'!AB26/'Vida Prima Directa'!AB$49),"")</f>
        <v>1.3789649625199706E-2</v>
      </c>
      <c r="AC26" s="75" t="str">
        <f>IFERROR(IF($C$8=$D$8,'Vida Prima Directa'!AC26/'Vida Prima Directa'!$AQ26,'Vida Prima Directa'!AC26/'Vida Prima Directa'!AC$49),"")</f>
        <v/>
      </c>
      <c r="AD26" s="75" t="str">
        <f>IFERROR(IF($C$8=$D$8,'Vida Prima Directa'!AD26/'Vida Prima Directa'!$AQ26,'Vida Prima Directa'!AD26/'Vida Prima Directa'!AD$49),"")</f>
        <v/>
      </c>
      <c r="AE26" s="75">
        <f>IFERROR(IF($C$8=$D$8,'Vida Prima Directa'!AE26/'Vida Prima Directa'!$AQ26,'Vida Prima Directa'!AE26/'Vida Prima Directa'!AE$49),"")</f>
        <v>0.13129643525409765</v>
      </c>
      <c r="AF26" s="75">
        <f>IFERROR(IF($C$8=$D$8,'Vida Prima Directa'!AF26/'Vida Prima Directa'!$AQ26,'Vida Prima Directa'!AF26/'Vida Prima Directa'!AF$49),"")</f>
        <v>0.21287002222708878</v>
      </c>
      <c r="AG26" s="75">
        <f>IFERROR(IF($C$8=$D$8,'Vida Prima Directa'!AG26/'Vida Prima Directa'!$AQ26,'Vida Prima Directa'!AG26/'Vida Prima Directa'!AG$49),"")</f>
        <v>1.9115537374810553E-2</v>
      </c>
      <c r="AH26" s="75" t="str">
        <f>IFERROR(IF($C$8=$D$8,'Vida Prima Directa'!AH26/'Vida Prima Directa'!$AQ26,'Vida Prima Directa'!AH26/'Vida Prima Directa'!AH$49),"")</f>
        <v/>
      </c>
      <c r="AI26" s="75" t="str">
        <f>IFERROR(IF($C$8=$D$8,'Vida Prima Directa'!AI26/'Vida Prima Directa'!$AQ26,'Vida Prima Directa'!AI26/'Vida Prima Directa'!AI$49),"")</f>
        <v/>
      </c>
      <c r="AJ26" s="75" t="str">
        <f>IFERROR(IF($C$8=$D$8,'Vida Prima Directa'!AJ26/'Vida Prima Directa'!$AQ26,'Vida Prima Directa'!AJ26/'Vida Prima Directa'!AJ$49),"")</f>
        <v/>
      </c>
      <c r="AK26" s="75" t="str">
        <f>IFERROR(IF($C$8=$D$8,'Vida Prima Directa'!AK26/'Vida Prima Directa'!$AQ26,'Vida Prima Directa'!AK26/'Vida Prima Directa'!AK$49),"")</f>
        <v/>
      </c>
      <c r="AL26" s="75" t="str">
        <f>IFERROR(IF($C$8=$D$8,'Vida Prima Directa'!AL26/'Vida Prima Directa'!$AQ26,'Vida Prima Directa'!AL26/'Vida Prima Directa'!AL$49),"")</f>
        <v/>
      </c>
      <c r="AM26" s="75" t="str">
        <f>IFERROR(IF($C$8=$D$8,'Vida Prima Directa'!AM26/'Vida Prima Directa'!$AQ26,'Vida Prima Directa'!AM26/'Vida Prima Directa'!AM$49),"")</f>
        <v/>
      </c>
      <c r="AN26" s="75" t="str">
        <f>IFERROR(IF($C$8=$D$8,'Vida Prima Directa'!AN26/'Vida Prima Directa'!$AQ26,'Vida Prima Directa'!AN26/'Vida Prima Directa'!AN$49),"")</f>
        <v/>
      </c>
      <c r="AO26" s="75" t="str">
        <f>IFERROR(IF($C$8=$D$8,'Vida Prima Directa'!AO26/'Vida Prima Directa'!$AQ26,'Vida Prima Directa'!AO26/'Vida Prima Directa'!AO$49),"")</f>
        <v/>
      </c>
      <c r="AP26" s="75" t="str">
        <f>IFERROR(IF($C$8=$D$8,'Vida Prima Directa'!AP26/'Vida Prima Directa'!$AQ26,'Vida Prima Directa'!AP26/'Vida Prima Directa'!AP$49),"")</f>
        <v/>
      </c>
      <c r="AQ26" s="75">
        <f>IFERROR(IF($C$8=$D$8,'Vida Prima Directa'!AQ26/'Vida Prima Directa'!$AQ26,'Vida Prima Directa'!AQ26/'Vida Prima Directa'!AQ$49),"")</f>
        <v>5.3711764605686024E-2</v>
      </c>
    </row>
    <row r="27" spans="2:43">
      <c r="B27" s="30" t="s">
        <v>424</v>
      </c>
      <c r="C27" s="75" t="str">
        <f>IFERROR(IF($C$8=$D$8,'Vida Prima Directa'!C27/'Vida Prima Directa'!$AQ27,'Vida Prima Directa'!C27/'Vida Prima Directa'!C$49),"")</f>
        <v/>
      </c>
      <c r="D27" s="75" t="str">
        <f>IFERROR(IF($C$8=$D$8,'Vida Prima Directa'!D27/'Vida Prima Directa'!$AQ27,'Vida Prima Directa'!D27/'Vida Prima Directa'!D$49),"")</f>
        <v/>
      </c>
      <c r="E27" s="75" t="str">
        <f>IFERROR(IF($C$8=$D$8,'Vida Prima Directa'!E27/'Vida Prima Directa'!$AQ27,'Vida Prima Directa'!E27/'Vida Prima Directa'!E$49),"")</f>
        <v/>
      </c>
      <c r="F27" s="75" t="str">
        <f>IFERROR(IF($C$8=$D$8,'Vida Prima Directa'!F27/'Vida Prima Directa'!$AQ27,'Vida Prima Directa'!F27/'Vida Prima Directa'!F$49),"")</f>
        <v/>
      </c>
      <c r="G27" s="75" t="str">
        <f>IFERROR(IF($C$8=$D$8,'Vida Prima Directa'!G27/'Vida Prima Directa'!$AQ27,'Vida Prima Directa'!G27/'Vida Prima Directa'!G$49),"")</f>
        <v/>
      </c>
      <c r="H27" s="75" t="str">
        <f>IFERROR(IF($C$8=$D$8,'Vida Prima Directa'!H27/'Vida Prima Directa'!$AQ27,'Vida Prima Directa'!H27/'Vida Prima Directa'!H$49),"")</f>
        <v/>
      </c>
      <c r="I27" s="75" t="str">
        <f>IFERROR(IF($C$8=$D$8,'Vida Prima Directa'!I27/'Vida Prima Directa'!$AQ27,'Vida Prima Directa'!I27/'Vida Prima Directa'!I$49),"")</f>
        <v/>
      </c>
      <c r="J27" s="75">
        <f>IFERROR(IF($C$8=$D$8,'Vida Prima Directa'!J27/'Vida Prima Directa'!$AQ27,'Vida Prima Directa'!J27/'Vida Prima Directa'!J$49),"")</f>
        <v>3.3694833779713846E-4</v>
      </c>
      <c r="K27" s="75" t="str">
        <f>IFERROR(IF($C$8=$D$8,'Vida Prima Directa'!K27/'Vida Prima Directa'!$AQ27,'Vida Prima Directa'!K27/'Vida Prima Directa'!K$49),"")</f>
        <v/>
      </c>
      <c r="L27" s="75" t="str">
        <f>IFERROR(IF($C$8=$D$8,'Vida Prima Directa'!L27/'Vida Prima Directa'!$AQ27,'Vida Prima Directa'!L27/'Vida Prima Directa'!L$49),"")</f>
        <v/>
      </c>
      <c r="M27" s="75" t="str">
        <f>IFERROR(IF($C$8=$D$8,'Vida Prima Directa'!M27/'Vida Prima Directa'!$AQ27,'Vida Prima Directa'!M27/'Vida Prima Directa'!M$49),"")</f>
        <v/>
      </c>
      <c r="N27" s="75" t="str">
        <f>IFERROR(IF($C$8=$D$8,'Vida Prima Directa'!N27/'Vida Prima Directa'!$AQ27,'Vida Prima Directa'!N27/'Vida Prima Directa'!N$49),"")</f>
        <v/>
      </c>
      <c r="O27" s="75" t="str">
        <f>IFERROR(IF($C$8=$D$8,'Vida Prima Directa'!O27/'Vida Prima Directa'!$AQ27,'Vida Prima Directa'!O27/'Vida Prima Directa'!O$49),"")</f>
        <v/>
      </c>
      <c r="P27" s="75" t="str">
        <f>IFERROR(IF($C$8=$D$8,'Vida Prima Directa'!P27/'Vida Prima Directa'!$AQ27,'Vida Prima Directa'!P27/'Vida Prima Directa'!P$49),"")</f>
        <v/>
      </c>
      <c r="Q27" s="75" t="str">
        <f>IFERROR(IF($C$8=$D$8,'Vida Prima Directa'!Q27/'Vida Prima Directa'!$AQ27,'Vida Prima Directa'!Q27/'Vida Prima Directa'!Q$49),"")</f>
        <v/>
      </c>
      <c r="R27" s="75" t="str">
        <f>IFERROR(IF($C$8=$D$8,'Vida Prima Directa'!R27/'Vida Prima Directa'!$AQ27,'Vida Prima Directa'!R27/'Vida Prima Directa'!R$49),"")</f>
        <v/>
      </c>
      <c r="S27" s="75" t="str">
        <f>IFERROR(IF($C$8=$D$8,'Vida Prima Directa'!S27/'Vida Prima Directa'!$AQ27,'Vida Prima Directa'!S27/'Vida Prima Directa'!S$49),"")</f>
        <v/>
      </c>
      <c r="T27" s="75" t="str">
        <f>IFERROR(IF($C$8=$D$8,'Vida Prima Directa'!T27/'Vida Prima Directa'!$AQ27,'Vida Prima Directa'!T27/'Vida Prima Directa'!T$49),"")</f>
        <v/>
      </c>
      <c r="U27" s="75" t="str">
        <f>IFERROR(IF($C$8=$D$8,'Vida Prima Directa'!U27/'Vida Prima Directa'!$AQ27,'Vida Prima Directa'!U27/'Vida Prima Directa'!U$49),"")</f>
        <v/>
      </c>
      <c r="V27" s="75" t="str">
        <f>IFERROR(IF($C$8=$D$8,'Vida Prima Directa'!V27/'Vida Prima Directa'!$AQ27,'Vida Prima Directa'!V27/'Vida Prima Directa'!V$49),"")</f>
        <v/>
      </c>
      <c r="W27" s="75" t="str">
        <f>IFERROR(IF($C$8=$D$8,'Vida Prima Directa'!W27/'Vida Prima Directa'!$AQ27,'Vida Prima Directa'!W27/'Vida Prima Directa'!W$49),"")</f>
        <v/>
      </c>
      <c r="X27" s="75" t="str">
        <f>IFERROR(IF($C$8=$D$8,'Vida Prima Directa'!X27/'Vida Prima Directa'!$AQ27,'Vida Prima Directa'!X27/'Vida Prima Directa'!X$49),"")</f>
        <v/>
      </c>
      <c r="Y27" s="75" t="str">
        <f>IFERROR(IF($C$8=$D$8,'Vida Prima Directa'!Y27/'Vida Prima Directa'!$AQ27,'Vida Prima Directa'!Y27/'Vida Prima Directa'!Y$49),"")</f>
        <v/>
      </c>
      <c r="Z27" s="75" t="str">
        <f>IFERROR(IF($C$8=$D$8,'Vida Prima Directa'!Z27/'Vida Prima Directa'!$AQ27,'Vida Prima Directa'!Z27/'Vida Prima Directa'!Z$49),"")</f>
        <v/>
      </c>
      <c r="AA27" s="75" t="str">
        <f>IFERROR(IF($C$8=$D$8,'Vida Prima Directa'!AA27/'Vida Prima Directa'!$AQ27,'Vida Prima Directa'!AA27/'Vida Prima Directa'!AA$49),"")</f>
        <v/>
      </c>
      <c r="AB27" s="75" t="str">
        <f>IFERROR(IF($C$8=$D$8,'Vida Prima Directa'!AB27/'Vida Prima Directa'!$AQ27,'Vida Prima Directa'!AB27/'Vida Prima Directa'!AB$49),"")</f>
        <v/>
      </c>
      <c r="AC27" s="75" t="str">
        <f>IFERROR(IF($C$8=$D$8,'Vida Prima Directa'!AC27/'Vida Prima Directa'!$AQ27,'Vida Prima Directa'!AC27/'Vida Prima Directa'!AC$49),"")</f>
        <v/>
      </c>
      <c r="AD27" s="75" t="str">
        <f>IFERROR(IF($C$8=$D$8,'Vida Prima Directa'!AD27/'Vida Prima Directa'!$AQ27,'Vida Prima Directa'!AD27/'Vida Prima Directa'!AD$49),"")</f>
        <v/>
      </c>
      <c r="AE27" s="75" t="str">
        <f>IFERROR(IF($C$8=$D$8,'Vida Prima Directa'!AE27/'Vida Prima Directa'!$AQ27,'Vida Prima Directa'!AE27/'Vida Prima Directa'!AE$49),"")</f>
        <v/>
      </c>
      <c r="AF27" s="75" t="str">
        <f>IFERROR(IF($C$8=$D$8,'Vida Prima Directa'!AF27/'Vida Prima Directa'!$AQ27,'Vida Prima Directa'!AF27/'Vida Prima Directa'!AF$49),"")</f>
        <v/>
      </c>
      <c r="AG27" s="75" t="str">
        <f>IFERROR(IF($C$8=$D$8,'Vida Prima Directa'!AG27/'Vida Prima Directa'!$AQ27,'Vida Prima Directa'!AG27/'Vida Prima Directa'!AG$49),"")</f>
        <v/>
      </c>
      <c r="AH27" s="75" t="str">
        <f>IFERROR(IF($C$8=$D$8,'Vida Prima Directa'!AH27/'Vida Prima Directa'!$AQ27,'Vida Prima Directa'!AH27/'Vida Prima Directa'!AH$49),"")</f>
        <v/>
      </c>
      <c r="AI27" s="75" t="str">
        <f>IFERROR(IF($C$8=$D$8,'Vida Prima Directa'!AI27/'Vida Prima Directa'!$AQ27,'Vida Prima Directa'!AI27/'Vida Prima Directa'!AI$49),"")</f>
        <v/>
      </c>
      <c r="AJ27" s="75" t="str">
        <f>IFERROR(IF($C$8=$D$8,'Vida Prima Directa'!AJ27/'Vida Prima Directa'!$AQ27,'Vida Prima Directa'!AJ27/'Vida Prima Directa'!AJ$49),"")</f>
        <v/>
      </c>
      <c r="AK27" s="75" t="str">
        <f>IFERROR(IF($C$8=$D$8,'Vida Prima Directa'!AK27/'Vida Prima Directa'!$AQ27,'Vida Prima Directa'!AK27/'Vida Prima Directa'!AK$49),"")</f>
        <v/>
      </c>
      <c r="AL27" s="75" t="str">
        <f>IFERROR(IF($C$8=$D$8,'Vida Prima Directa'!AL27/'Vida Prima Directa'!$AQ27,'Vida Prima Directa'!AL27/'Vida Prima Directa'!AL$49),"")</f>
        <v/>
      </c>
      <c r="AM27" s="75" t="str">
        <f>IFERROR(IF($C$8=$D$8,'Vida Prima Directa'!AM27/'Vida Prima Directa'!$AQ27,'Vida Prima Directa'!AM27/'Vida Prima Directa'!AM$49),"")</f>
        <v/>
      </c>
      <c r="AN27" s="75" t="str">
        <f>IFERROR(IF($C$8=$D$8,'Vida Prima Directa'!AN27/'Vida Prima Directa'!$AQ27,'Vida Prima Directa'!AN27/'Vida Prima Directa'!AN$49),"")</f>
        <v/>
      </c>
      <c r="AO27" s="75" t="str">
        <f>IFERROR(IF($C$8=$D$8,'Vida Prima Directa'!AO27/'Vida Prima Directa'!$AQ27,'Vida Prima Directa'!AO27/'Vida Prima Directa'!AO$49),"")</f>
        <v/>
      </c>
      <c r="AP27" s="75" t="str">
        <f>IFERROR(IF($C$8=$D$8,'Vida Prima Directa'!AP27/'Vida Prima Directa'!$AQ27,'Vida Prima Directa'!AP27/'Vida Prima Directa'!AP$49),"")</f>
        <v/>
      </c>
      <c r="AQ27" s="75">
        <f>IFERROR(IF($C$8=$D$8,'Vida Prima Directa'!AQ27/'Vida Prima Directa'!$AQ27,'Vida Prima Directa'!AQ27/'Vida Prima Directa'!AQ$49),"")</f>
        <v>1.8330270537322392E-5</v>
      </c>
    </row>
    <row r="28" spans="2:43">
      <c r="B28" s="29" t="s">
        <v>425</v>
      </c>
      <c r="C28" s="98"/>
      <c r="D28" s="98"/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</row>
    <row r="29" spans="2:43">
      <c r="B29" s="30" t="s">
        <v>426</v>
      </c>
      <c r="C29" s="75" t="str">
        <f>IFERROR(IF($C$8=$D$8,'Vida Prima Directa'!C29/'Vida Prima Directa'!$AQ29,'Vida Prima Directa'!C29/'Vida Prima Directa'!C$49),"")</f>
        <v/>
      </c>
      <c r="D29" s="75" t="str">
        <f>IFERROR(IF($C$8=$D$8,'Vida Prima Directa'!D29/'Vida Prima Directa'!$AQ29,'Vida Prima Directa'!D29/'Vida Prima Directa'!D$49),"")</f>
        <v/>
      </c>
      <c r="E29" s="75" t="str">
        <f>IFERROR(IF($C$8=$D$8,'Vida Prima Directa'!E29/'Vida Prima Directa'!$AQ29,'Vida Prima Directa'!E29/'Vida Prima Directa'!E$49),"")</f>
        <v/>
      </c>
      <c r="F29" s="75" t="str">
        <f>IFERROR(IF($C$8=$D$8,'Vida Prima Directa'!F29/'Vida Prima Directa'!$AQ29,'Vida Prima Directa'!F29/'Vida Prima Directa'!F$49),"")</f>
        <v/>
      </c>
      <c r="G29" s="75" t="str">
        <f>IFERROR(IF($C$8=$D$8,'Vida Prima Directa'!G29/'Vida Prima Directa'!$AQ29,'Vida Prima Directa'!G29/'Vida Prima Directa'!G$49),"")</f>
        <v/>
      </c>
      <c r="H29" s="75" t="str">
        <f>IFERROR(IF($C$8=$D$8,'Vida Prima Directa'!H29/'Vida Prima Directa'!$AQ29,'Vida Prima Directa'!H29/'Vida Prima Directa'!H$49),"")</f>
        <v/>
      </c>
      <c r="I29" s="75" t="str">
        <f>IFERROR(IF($C$8=$D$8,'Vida Prima Directa'!I29/'Vida Prima Directa'!$AQ29,'Vida Prima Directa'!I29/'Vida Prima Directa'!I$49),"")</f>
        <v/>
      </c>
      <c r="J29" s="75">
        <f>IFERROR(IF($C$8=$D$8,'Vida Prima Directa'!J29/'Vida Prima Directa'!$AQ29,'Vida Prima Directa'!J29/'Vida Prima Directa'!J$49),"")</f>
        <v>4.1668997249095105E-2</v>
      </c>
      <c r="K29" s="75" t="str">
        <f>IFERROR(IF($C$8=$D$8,'Vida Prima Directa'!K29/'Vida Prima Directa'!$AQ29,'Vida Prima Directa'!K29/'Vida Prima Directa'!K$49),"")</f>
        <v/>
      </c>
      <c r="L29" s="75" t="str">
        <f>IFERROR(IF($C$8=$D$8,'Vida Prima Directa'!L29/'Vida Prima Directa'!$AQ29,'Vida Prima Directa'!L29/'Vida Prima Directa'!L$49),"")</f>
        <v/>
      </c>
      <c r="M29" s="75" t="str">
        <f>IFERROR(IF($C$8=$D$8,'Vida Prima Directa'!M29/'Vida Prima Directa'!$AQ29,'Vida Prima Directa'!M29/'Vida Prima Directa'!M$49),"")</f>
        <v/>
      </c>
      <c r="N29" s="75" t="str">
        <f>IFERROR(IF($C$8=$D$8,'Vida Prima Directa'!N29/'Vida Prima Directa'!$AQ29,'Vida Prima Directa'!N29/'Vida Prima Directa'!N$49),"")</f>
        <v/>
      </c>
      <c r="O29" s="75" t="str">
        <f>IFERROR(IF($C$8=$D$8,'Vida Prima Directa'!O29/'Vida Prima Directa'!$AQ29,'Vida Prima Directa'!O29/'Vida Prima Directa'!O$49),"")</f>
        <v/>
      </c>
      <c r="P29" s="75" t="str">
        <f>IFERROR(IF($C$8=$D$8,'Vida Prima Directa'!P29/'Vida Prima Directa'!$AQ29,'Vida Prima Directa'!P29/'Vida Prima Directa'!P$49),"")</f>
        <v/>
      </c>
      <c r="Q29" s="75">
        <f>IFERROR(IF($C$8=$D$8,'Vida Prima Directa'!Q29/'Vida Prima Directa'!$AQ29,'Vida Prima Directa'!Q29/'Vida Prima Directa'!Q$49),"")</f>
        <v>5.1824061265707835E-2</v>
      </c>
      <c r="R29" s="75" t="str">
        <f>IFERROR(IF($C$8=$D$8,'Vida Prima Directa'!R29/'Vida Prima Directa'!$AQ29,'Vida Prima Directa'!R29/'Vida Prima Directa'!R$49),"")</f>
        <v/>
      </c>
      <c r="S29" s="75" t="str">
        <f>IFERROR(IF($C$8=$D$8,'Vida Prima Directa'!S29/'Vida Prima Directa'!$AQ29,'Vida Prima Directa'!S29/'Vida Prima Directa'!S$49),"")</f>
        <v/>
      </c>
      <c r="T29" s="75">
        <f>IFERROR(IF($C$8=$D$8,'Vida Prima Directa'!T29/'Vida Prima Directa'!$AQ29,'Vida Prima Directa'!T29/'Vida Prima Directa'!T$49),"")</f>
        <v>0.20899741238193564</v>
      </c>
      <c r="U29" s="75" t="str">
        <f>IFERROR(IF($C$8=$D$8,'Vida Prima Directa'!U29/'Vida Prima Directa'!$AQ29,'Vida Prima Directa'!U29/'Vida Prima Directa'!U$49),"")</f>
        <v/>
      </c>
      <c r="V29" s="75" t="str">
        <f>IFERROR(IF($C$8=$D$8,'Vida Prima Directa'!V29/'Vida Prima Directa'!$AQ29,'Vida Prima Directa'!V29/'Vida Prima Directa'!V$49),"")</f>
        <v/>
      </c>
      <c r="W29" s="75" t="str">
        <f>IFERROR(IF($C$8=$D$8,'Vida Prima Directa'!W29/'Vida Prima Directa'!$AQ29,'Vida Prima Directa'!W29/'Vida Prima Directa'!W$49),"")</f>
        <v/>
      </c>
      <c r="X29" s="75" t="str">
        <f>IFERROR(IF($C$8=$D$8,'Vida Prima Directa'!X29/'Vida Prima Directa'!$AQ29,'Vida Prima Directa'!X29/'Vida Prima Directa'!X$49),"")</f>
        <v/>
      </c>
      <c r="Y29" s="75" t="str">
        <f>IFERROR(IF($C$8=$D$8,'Vida Prima Directa'!Y29/'Vida Prima Directa'!$AQ29,'Vida Prima Directa'!Y29/'Vida Prima Directa'!Y$49),"")</f>
        <v/>
      </c>
      <c r="Z29" s="75" t="str">
        <f>IFERROR(IF($C$8=$D$8,'Vida Prima Directa'!Z29/'Vida Prima Directa'!$AQ29,'Vida Prima Directa'!Z29/'Vida Prima Directa'!Z$49),"")</f>
        <v/>
      </c>
      <c r="AA29" s="75" t="str">
        <f>IFERROR(IF($C$8=$D$8,'Vida Prima Directa'!AA29/'Vida Prima Directa'!$AQ29,'Vida Prima Directa'!AA29/'Vida Prima Directa'!AA$49),"")</f>
        <v/>
      </c>
      <c r="AB29" s="75" t="str">
        <f>IFERROR(IF($C$8=$D$8,'Vida Prima Directa'!AB29/'Vida Prima Directa'!$AQ29,'Vida Prima Directa'!AB29/'Vida Prima Directa'!AB$49),"")</f>
        <v/>
      </c>
      <c r="AC29" s="75" t="str">
        <f>IFERROR(IF($C$8=$D$8,'Vida Prima Directa'!AC29/'Vida Prima Directa'!$AQ29,'Vida Prima Directa'!AC29/'Vida Prima Directa'!AC$49),"")</f>
        <v/>
      </c>
      <c r="AD29" s="75" t="str">
        <f>IFERROR(IF($C$8=$D$8,'Vida Prima Directa'!AD29/'Vida Prima Directa'!$AQ29,'Vida Prima Directa'!AD29/'Vida Prima Directa'!AD$49),"")</f>
        <v/>
      </c>
      <c r="AE29" s="75" t="str">
        <f>IFERROR(IF($C$8=$D$8,'Vida Prima Directa'!AE29/'Vida Prima Directa'!$AQ29,'Vida Prima Directa'!AE29/'Vida Prima Directa'!AE$49),"")</f>
        <v/>
      </c>
      <c r="AF29" s="75" t="str">
        <f>IFERROR(IF($C$8=$D$8,'Vida Prima Directa'!AF29/'Vida Prima Directa'!$AQ29,'Vida Prima Directa'!AF29/'Vida Prima Directa'!AF$49),"")</f>
        <v/>
      </c>
      <c r="AG29" s="75" t="str">
        <f>IFERROR(IF($C$8=$D$8,'Vida Prima Directa'!AG29/'Vida Prima Directa'!$AQ29,'Vida Prima Directa'!AG29/'Vida Prima Directa'!AG$49),"")</f>
        <v/>
      </c>
      <c r="AH29" s="75" t="str">
        <f>IFERROR(IF($C$8=$D$8,'Vida Prima Directa'!AH29/'Vida Prima Directa'!$AQ29,'Vida Prima Directa'!AH29/'Vida Prima Directa'!AH$49),"")</f>
        <v/>
      </c>
      <c r="AI29" s="75" t="str">
        <f>IFERROR(IF($C$8=$D$8,'Vida Prima Directa'!AI29/'Vida Prima Directa'!$AQ29,'Vida Prima Directa'!AI29/'Vida Prima Directa'!AI$49),"")</f>
        <v/>
      </c>
      <c r="AJ29" s="75" t="str">
        <f>IFERROR(IF($C$8=$D$8,'Vida Prima Directa'!AJ29/'Vida Prima Directa'!$AQ29,'Vida Prima Directa'!AJ29/'Vida Prima Directa'!AJ$49),"")</f>
        <v/>
      </c>
      <c r="AK29" s="75" t="str">
        <f>IFERROR(IF($C$8=$D$8,'Vida Prima Directa'!AK29/'Vida Prima Directa'!$AQ29,'Vida Prima Directa'!AK29/'Vida Prima Directa'!AK$49),"")</f>
        <v/>
      </c>
      <c r="AL29" s="75" t="str">
        <f>IFERROR(IF($C$8=$D$8,'Vida Prima Directa'!AL29/'Vida Prima Directa'!$AQ29,'Vida Prima Directa'!AL29/'Vida Prima Directa'!AL$49),"")</f>
        <v/>
      </c>
      <c r="AM29" s="75" t="str">
        <f>IFERROR(IF($C$8=$D$8,'Vida Prima Directa'!AM29/'Vida Prima Directa'!$AQ29,'Vida Prima Directa'!AM29/'Vida Prima Directa'!AM$49),"")</f>
        <v/>
      </c>
      <c r="AN29" s="75" t="str">
        <f>IFERROR(IF($C$8=$D$8,'Vida Prima Directa'!AN29/'Vida Prima Directa'!$AQ29,'Vida Prima Directa'!AN29/'Vida Prima Directa'!AN$49),"")</f>
        <v/>
      </c>
      <c r="AO29" s="75" t="str">
        <f>IFERROR(IF($C$8=$D$8,'Vida Prima Directa'!AO29/'Vida Prima Directa'!$AQ29,'Vida Prima Directa'!AO29/'Vida Prima Directa'!AO$49),"")</f>
        <v/>
      </c>
      <c r="AP29" s="75" t="str">
        <f>IFERROR(IF($C$8=$D$8,'Vida Prima Directa'!AP29/'Vida Prima Directa'!$AQ29,'Vida Prima Directa'!AP29/'Vida Prima Directa'!AP$49),"")</f>
        <v/>
      </c>
      <c r="AQ29" s="75">
        <f>IFERROR(IF($C$8=$D$8,'Vida Prima Directa'!AQ29/'Vida Prima Directa'!$AQ29,'Vida Prima Directa'!AQ29/'Vida Prima Directa'!AQ$49),"")</f>
        <v>5.7409473808461078E-3</v>
      </c>
    </row>
    <row r="30" spans="2:43">
      <c r="B30" s="30" t="s">
        <v>427</v>
      </c>
      <c r="C30" s="75">
        <f>IFERROR(IF($C$8=$D$8,'Vida Prima Directa'!C30/'Vida Prima Directa'!$AQ30,'Vida Prima Directa'!C30/'Vida Prima Directa'!C$49),"")</f>
        <v>0.4518994609625745</v>
      </c>
      <c r="D30" s="75">
        <f>IFERROR(IF($C$8=$D$8,'Vida Prima Directa'!D30/'Vida Prima Directa'!$AQ30,'Vida Prima Directa'!D30/'Vida Prima Directa'!D$49),"")</f>
        <v>2.9418507293588761E-2</v>
      </c>
      <c r="E30" s="75">
        <f>IFERROR(IF($C$8=$D$8,'Vida Prima Directa'!E30/'Vida Prima Directa'!$AQ30,'Vida Prima Directa'!E30/'Vida Prima Directa'!E$49),"")</f>
        <v>5.8147259539827884E-3</v>
      </c>
      <c r="F30" s="75">
        <f>IFERROR(IF($C$8=$D$8,'Vida Prima Directa'!F30/'Vida Prima Directa'!$AQ30,'Vida Prima Directa'!F30/'Vida Prima Directa'!F$49),"")</f>
        <v>7.1944578888152227E-2</v>
      </c>
      <c r="G30" s="75">
        <f>IFERROR(IF($C$8=$D$8,'Vida Prima Directa'!G30/'Vida Prima Directa'!$AQ30,'Vida Prima Directa'!G30/'Vida Prima Directa'!G$49),"")</f>
        <v>9.6802457330003477E-2</v>
      </c>
      <c r="H30" s="75">
        <f>IFERROR(IF($C$8=$D$8,'Vida Prima Directa'!H30/'Vida Prima Directa'!$AQ30,'Vida Prima Directa'!H30/'Vida Prima Directa'!H$49),"")</f>
        <v>4.7883815316949471E-4</v>
      </c>
      <c r="I30" s="75">
        <f>IFERROR(IF($C$8=$D$8,'Vida Prima Directa'!I30/'Vida Prima Directa'!$AQ30,'Vida Prima Directa'!I30/'Vida Prima Directa'!I$49),"")</f>
        <v>0.21701520620918976</v>
      </c>
      <c r="J30" s="75" t="str">
        <f>IFERROR(IF($C$8=$D$8,'Vida Prima Directa'!J30/'Vida Prima Directa'!$AQ30,'Vida Prima Directa'!J30/'Vida Prima Directa'!J$49),"")</f>
        <v/>
      </c>
      <c r="K30" s="75" t="str">
        <f>IFERROR(IF($C$8=$D$8,'Vida Prima Directa'!K30/'Vida Prima Directa'!$AQ30,'Vida Prima Directa'!K30/'Vida Prima Directa'!K$49),"")</f>
        <v/>
      </c>
      <c r="L30" s="75" t="str">
        <f>IFERROR(IF($C$8=$D$8,'Vida Prima Directa'!L30/'Vida Prima Directa'!$AQ30,'Vida Prima Directa'!L30/'Vida Prima Directa'!L$49),"")</f>
        <v/>
      </c>
      <c r="M30" s="75">
        <f>IFERROR(IF($C$8=$D$8,'Vida Prima Directa'!M30/'Vida Prima Directa'!$AQ30,'Vida Prima Directa'!M30/'Vida Prima Directa'!M$49),"")</f>
        <v>6.0293939378711558E-3</v>
      </c>
      <c r="N30" s="75" t="str">
        <f>IFERROR(IF($C$8=$D$8,'Vida Prima Directa'!N30/'Vida Prima Directa'!$AQ30,'Vida Prima Directa'!N30/'Vida Prima Directa'!N$49),"")</f>
        <v/>
      </c>
      <c r="O30" s="75">
        <f>IFERROR(IF($C$8=$D$8,'Vida Prima Directa'!O30/'Vida Prima Directa'!$AQ30,'Vida Prima Directa'!O30/'Vida Prima Directa'!O$49),"")</f>
        <v>9.9541774850257017E-3</v>
      </c>
      <c r="P30" s="75">
        <f>IFERROR(IF($C$8=$D$8,'Vida Prima Directa'!P30/'Vida Prima Directa'!$AQ30,'Vida Prima Directa'!P30/'Vida Prima Directa'!P$49),"")</f>
        <v>3.6682962738692849E-2</v>
      </c>
      <c r="Q30" s="75">
        <f>IFERROR(IF($C$8=$D$8,'Vida Prima Directa'!Q30/'Vida Prima Directa'!$AQ30,'Vida Prima Directa'!Q30/'Vida Prima Directa'!Q$49),"")</f>
        <v>3.3702658951624128E-3</v>
      </c>
      <c r="R30" s="75" t="str">
        <f>IFERROR(IF($C$8=$D$8,'Vida Prima Directa'!R30/'Vida Prima Directa'!$AQ30,'Vida Prima Directa'!R30/'Vida Prima Directa'!R$49),"")</f>
        <v/>
      </c>
      <c r="S30" s="75">
        <f>IFERROR(IF($C$8=$D$8,'Vida Prima Directa'!S30/'Vida Prima Directa'!$AQ30,'Vida Prima Directa'!S30/'Vida Prima Directa'!S$49),"")</f>
        <v>0.23805669689565481</v>
      </c>
      <c r="T30" s="75">
        <f>IFERROR(IF($C$8=$D$8,'Vida Prima Directa'!T30/'Vida Prima Directa'!$AQ30,'Vida Prima Directa'!T30/'Vida Prima Directa'!T$49),"")</f>
        <v>0.2182464027678549</v>
      </c>
      <c r="U30" s="75">
        <f>IFERROR(IF($C$8=$D$8,'Vida Prima Directa'!U30/'Vida Prima Directa'!$AQ30,'Vida Prima Directa'!U30/'Vida Prima Directa'!U$49),"")</f>
        <v>0.56549006660387147</v>
      </c>
      <c r="V30" s="75" t="str">
        <f>IFERROR(IF($C$8=$D$8,'Vida Prima Directa'!V30/'Vida Prima Directa'!$AQ30,'Vida Prima Directa'!V30/'Vida Prima Directa'!V$49),"")</f>
        <v/>
      </c>
      <c r="W30" s="75">
        <f>IFERROR(IF($C$8=$D$8,'Vida Prima Directa'!W30/'Vida Prima Directa'!$AQ30,'Vida Prima Directa'!W30/'Vida Prima Directa'!W$49),"")</f>
        <v>0.27571513605853687</v>
      </c>
      <c r="X30" s="75">
        <f>IFERROR(IF($C$8=$D$8,'Vida Prima Directa'!X30/'Vida Prima Directa'!$AQ30,'Vida Prima Directa'!X30/'Vida Prima Directa'!X$49),"")</f>
        <v>3.801139670628461E-2</v>
      </c>
      <c r="Y30" s="75">
        <f>IFERROR(IF($C$8=$D$8,'Vida Prima Directa'!Y30/'Vida Prima Directa'!$AQ30,'Vida Prima Directa'!Y30/'Vida Prima Directa'!Y$49),"")</f>
        <v>5.5320234213373923E-4</v>
      </c>
      <c r="Z30" s="75">
        <f>IFERROR(IF($C$8=$D$8,'Vida Prima Directa'!Z30/'Vida Prima Directa'!$AQ30,'Vida Prima Directa'!Z30/'Vida Prima Directa'!Z$49),"")</f>
        <v>5.0846607470017013E-2</v>
      </c>
      <c r="AA30" s="75">
        <f>IFERROR(IF($C$8=$D$8,'Vida Prima Directa'!AA30/'Vida Prima Directa'!$AQ30,'Vida Prima Directa'!AA30/'Vida Prima Directa'!AA$49),"")</f>
        <v>1.2738086817631986E-5</v>
      </c>
      <c r="AB30" s="75" t="str">
        <f>IFERROR(IF($C$8=$D$8,'Vida Prima Directa'!AB30/'Vida Prima Directa'!$AQ30,'Vida Prima Directa'!AB30/'Vida Prima Directa'!AB$49),"")</f>
        <v/>
      </c>
      <c r="AC30" s="75">
        <f>IFERROR(IF($C$8=$D$8,'Vida Prima Directa'!AC30/'Vida Prima Directa'!$AQ30,'Vida Prima Directa'!AC30/'Vida Prima Directa'!AC$49),"")</f>
        <v>3.5218821069485048E-4</v>
      </c>
      <c r="AD30" s="75" t="str">
        <f>IFERROR(IF($C$8=$D$8,'Vida Prima Directa'!AD30/'Vida Prima Directa'!$AQ30,'Vida Prima Directa'!AD30/'Vida Prima Directa'!AD$49),"")</f>
        <v/>
      </c>
      <c r="AE30" s="75">
        <f>IFERROR(IF($C$8=$D$8,'Vida Prima Directa'!AE30/'Vida Prima Directa'!$AQ30,'Vida Prima Directa'!AE30/'Vida Prima Directa'!AE$49),"")</f>
        <v>3.6226613081581698E-2</v>
      </c>
      <c r="AF30" s="75">
        <f>IFERROR(IF($C$8=$D$8,'Vida Prima Directa'!AF30/'Vida Prima Directa'!$AQ30,'Vida Prima Directa'!AF30/'Vida Prima Directa'!AF$49),"")</f>
        <v>0.16429766489081002</v>
      </c>
      <c r="AG30" s="75">
        <f>IFERROR(IF($C$8=$D$8,'Vida Prima Directa'!AG30/'Vida Prima Directa'!$AQ30,'Vida Prima Directa'!AG30/'Vida Prima Directa'!AG$49),"")</f>
        <v>8.8441008599185578E-2</v>
      </c>
      <c r="AH30" s="75" t="str">
        <f>IFERROR(IF($C$8=$D$8,'Vida Prima Directa'!AH30/'Vida Prima Directa'!$AQ30,'Vida Prima Directa'!AH30/'Vida Prima Directa'!AH$49),"")</f>
        <v/>
      </c>
      <c r="AI30" s="75" t="str">
        <f>IFERROR(IF($C$8=$D$8,'Vida Prima Directa'!AI30/'Vida Prima Directa'!$AQ30,'Vida Prima Directa'!AI30/'Vida Prima Directa'!AI$49),"")</f>
        <v/>
      </c>
      <c r="AJ30" s="75" t="str">
        <f>IFERROR(IF($C$8=$D$8,'Vida Prima Directa'!AJ30/'Vida Prima Directa'!$AQ30,'Vida Prima Directa'!AJ30/'Vida Prima Directa'!AJ$49),"")</f>
        <v/>
      </c>
      <c r="AK30" s="75" t="str">
        <f>IFERROR(IF($C$8=$D$8,'Vida Prima Directa'!AK30/'Vida Prima Directa'!$AQ30,'Vida Prima Directa'!AK30/'Vida Prima Directa'!AK$49),"")</f>
        <v/>
      </c>
      <c r="AL30" s="75" t="str">
        <f>IFERROR(IF($C$8=$D$8,'Vida Prima Directa'!AL30/'Vida Prima Directa'!$AQ30,'Vida Prima Directa'!AL30/'Vida Prima Directa'!AL$49),"")</f>
        <v/>
      </c>
      <c r="AM30" s="75" t="str">
        <f>IFERROR(IF($C$8=$D$8,'Vida Prima Directa'!AM30/'Vida Prima Directa'!$AQ30,'Vida Prima Directa'!AM30/'Vida Prima Directa'!AM$49),"")</f>
        <v/>
      </c>
      <c r="AN30" s="75" t="str">
        <f>IFERROR(IF($C$8=$D$8,'Vida Prima Directa'!AN30/'Vida Prima Directa'!$AQ30,'Vida Prima Directa'!AN30/'Vida Prima Directa'!AN$49),"")</f>
        <v/>
      </c>
      <c r="AO30" s="75" t="str">
        <f>IFERROR(IF($C$8=$D$8,'Vida Prima Directa'!AO30/'Vida Prima Directa'!$AQ30,'Vida Prima Directa'!AO30/'Vida Prima Directa'!AO$49),"")</f>
        <v/>
      </c>
      <c r="AP30" s="75" t="str">
        <f>IFERROR(IF($C$8=$D$8,'Vida Prima Directa'!AP30/'Vida Prima Directa'!$AQ30,'Vida Prima Directa'!AP30/'Vida Prima Directa'!AP$49),"")</f>
        <v/>
      </c>
      <c r="AQ30" s="75">
        <f>IFERROR(IF($C$8=$D$8,'Vida Prima Directa'!AQ30/'Vida Prima Directa'!$AQ30,'Vida Prima Directa'!AQ30/'Vida Prima Directa'!AQ$49),"")</f>
        <v>4.3953829448659672E-2</v>
      </c>
    </row>
    <row r="31" spans="2:43">
      <c r="B31" s="30" t="s">
        <v>428</v>
      </c>
      <c r="C31" s="75" t="str">
        <f>IFERROR(IF($C$8=$D$8,'Vida Prima Directa'!C31/'Vida Prima Directa'!$AQ31,'Vida Prima Directa'!C31/'Vida Prima Directa'!C$49),"")</f>
        <v/>
      </c>
      <c r="D31" s="75" t="str">
        <f>IFERROR(IF($C$8=$D$8,'Vida Prima Directa'!D31/'Vida Prima Directa'!$AQ31,'Vida Prima Directa'!D31/'Vida Prima Directa'!D$49),"")</f>
        <v/>
      </c>
      <c r="E31" s="75" t="str">
        <f>IFERROR(IF($C$8=$D$8,'Vida Prima Directa'!E31/'Vida Prima Directa'!$AQ31,'Vida Prima Directa'!E31/'Vida Prima Directa'!E$49),"")</f>
        <v/>
      </c>
      <c r="F31" s="75" t="str">
        <f>IFERROR(IF($C$8=$D$8,'Vida Prima Directa'!F31/'Vida Prima Directa'!$AQ31,'Vida Prima Directa'!F31/'Vida Prima Directa'!F$49),"")</f>
        <v/>
      </c>
      <c r="G31" s="75" t="str">
        <f>IFERROR(IF($C$8=$D$8,'Vida Prima Directa'!G31/'Vida Prima Directa'!$AQ31,'Vida Prima Directa'!G31/'Vida Prima Directa'!G$49),"")</f>
        <v/>
      </c>
      <c r="H31" s="75" t="str">
        <f>IFERROR(IF($C$8=$D$8,'Vida Prima Directa'!H31/'Vida Prima Directa'!$AQ31,'Vida Prima Directa'!H31/'Vida Prima Directa'!H$49),"")</f>
        <v/>
      </c>
      <c r="I31" s="75" t="str">
        <f>IFERROR(IF($C$8=$D$8,'Vida Prima Directa'!I31/'Vida Prima Directa'!$AQ31,'Vida Prima Directa'!I31/'Vida Prima Directa'!I$49),"")</f>
        <v/>
      </c>
      <c r="J31" s="75" t="str">
        <f>IFERROR(IF($C$8=$D$8,'Vida Prima Directa'!J31/'Vida Prima Directa'!$AQ31,'Vida Prima Directa'!J31/'Vida Prima Directa'!J$49),"")</f>
        <v/>
      </c>
      <c r="K31" s="75" t="str">
        <f>IFERROR(IF($C$8=$D$8,'Vida Prima Directa'!K31/'Vida Prima Directa'!$AQ31,'Vida Prima Directa'!K31/'Vida Prima Directa'!K$49),"")</f>
        <v/>
      </c>
      <c r="L31" s="75" t="str">
        <f>IFERROR(IF($C$8=$D$8,'Vida Prima Directa'!L31/'Vida Prima Directa'!$AQ31,'Vida Prima Directa'!L31/'Vida Prima Directa'!L$49),"")</f>
        <v/>
      </c>
      <c r="M31" s="75" t="str">
        <f>IFERROR(IF($C$8=$D$8,'Vida Prima Directa'!M31/'Vida Prima Directa'!$AQ31,'Vida Prima Directa'!M31/'Vida Prima Directa'!M$49),"")</f>
        <v/>
      </c>
      <c r="N31" s="75" t="str">
        <f>IFERROR(IF($C$8=$D$8,'Vida Prima Directa'!N31/'Vida Prima Directa'!$AQ31,'Vida Prima Directa'!N31/'Vida Prima Directa'!N$49),"")</f>
        <v/>
      </c>
      <c r="O31" s="75" t="str">
        <f>IFERROR(IF($C$8=$D$8,'Vida Prima Directa'!O31/'Vida Prima Directa'!$AQ31,'Vida Prima Directa'!O31/'Vida Prima Directa'!O$49),"")</f>
        <v/>
      </c>
      <c r="P31" s="75" t="str">
        <f>IFERROR(IF($C$8=$D$8,'Vida Prima Directa'!P31/'Vida Prima Directa'!$AQ31,'Vida Prima Directa'!P31/'Vida Prima Directa'!P$49),"")</f>
        <v/>
      </c>
      <c r="Q31" s="75" t="str">
        <f>IFERROR(IF($C$8=$D$8,'Vida Prima Directa'!Q31/'Vida Prima Directa'!$AQ31,'Vida Prima Directa'!Q31/'Vida Prima Directa'!Q$49),"")</f>
        <v/>
      </c>
      <c r="R31" s="75" t="str">
        <f>IFERROR(IF($C$8=$D$8,'Vida Prima Directa'!R31/'Vida Prima Directa'!$AQ31,'Vida Prima Directa'!R31/'Vida Prima Directa'!R$49),"")</f>
        <v/>
      </c>
      <c r="S31" s="75" t="str">
        <f>IFERROR(IF($C$8=$D$8,'Vida Prima Directa'!S31/'Vida Prima Directa'!$AQ31,'Vida Prima Directa'!S31/'Vida Prima Directa'!S$49),"")</f>
        <v/>
      </c>
      <c r="T31" s="75" t="str">
        <f>IFERROR(IF($C$8=$D$8,'Vida Prima Directa'!T31/'Vida Prima Directa'!$AQ31,'Vida Prima Directa'!T31/'Vida Prima Directa'!T$49),"")</f>
        <v/>
      </c>
      <c r="U31" s="75" t="str">
        <f>IFERROR(IF($C$8=$D$8,'Vida Prima Directa'!U31/'Vida Prima Directa'!$AQ31,'Vida Prima Directa'!U31/'Vida Prima Directa'!U$49),"")</f>
        <v/>
      </c>
      <c r="V31" s="75" t="str">
        <f>IFERROR(IF($C$8=$D$8,'Vida Prima Directa'!V31/'Vida Prima Directa'!$AQ31,'Vida Prima Directa'!V31/'Vida Prima Directa'!V$49),"")</f>
        <v/>
      </c>
      <c r="W31" s="75" t="str">
        <f>IFERROR(IF($C$8=$D$8,'Vida Prima Directa'!W31/'Vida Prima Directa'!$AQ31,'Vida Prima Directa'!W31/'Vida Prima Directa'!W$49),"")</f>
        <v/>
      </c>
      <c r="X31" s="75" t="str">
        <f>IFERROR(IF($C$8=$D$8,'Vida Prima Directa'!X31/'Vida Prima Directa'!$AQ31,'Vida Prima Directa'!X31/'Vida Prima Directa'!X$49),"")</f>
        <v/>
      </c>
      <c r="Y31" s="75">
        <f>IFERROR(IF($C$8=$D$8,'Vida Prima Directa'!Y31/'Vida Prima Directa'!$AQ31,'Vida Prima Directa'!Y31/'Vida Prima Directa'!Y$49),"")</f>
        <v>2.8773279205283487E-2</v>
      </c>
      <c r="Z31" s="75" t="str">
        <f>IFERROR(IF($C$8=$D$8,'Vida Prima Directa'!Z31/'Vida Prima Directa'!$AQ31,'Vida Prima Directa'!Z31/'Vida Prima Directa'!Z$49),"")</f>
        <v/>
      </c>
      <c r="AA31" s="75" t="str">
        <f>IFERROR(IF($C$8=$D$8,'Vida Prima Directa'!AA31/'Vida Prima Directa'!$AQ31,'Vida Prima Directa'!AA31/'Vida Prima Directa'!AA$49),"")</f>
        <v/>
      </c>
      <c r="AB31" s="75" t="str">
        <f>IFERROR(IF($C$8=$D$8,'Vida Prima Directa'!AB31/'Vida Prima Directa'!$AQ31,'Vida Prima Directa'!AB31/'Vida Prima Directa'!AB$49),"")</f>
        <v/>
      </c>
      <c r="AC31" s="75" t="str">
        <f>IFERROR(IF($C$8=$D$8,'Vida Prima Directa'!AC31/'Vida Prima Directa'!$AQ31,'Vida Prima Directa'!AC31/'Vida Prima Directa'!AC$49),"")</f>
        <v/>
      </c>
      <c r="AD31" s="75" t="str">
        <f>IFERROR(IF($C$8=$D$8,'Vida Prima Directa'!AD31/'Vida Prima Directa'!$AQ31,'Vida Prima Directa'!AD31/'Vida Prima Directa'!AD$49),"")</f>
        <v/>
      </c>
      <c r="AE31" s="75" t="str">
        <f>IFERROR(IF($C$8=$D$8,'Vida Prima Directa'!AE31/'Vida Prima Directa'!$AQ31,'Vida Prima Directa'!AE31/'Vida Prima Directa'!AE$49),"")</f>
        <v/>
      </c>
      <c r="AF31" s="75" t="str">
        <f>IFERROR(IF($C$8=$D$8,'Vida Prima Directa'!AF31/'Vida Prima Directa'!$AQ31,'Vida Prima Directa'!AF31/'Vida Prima Directa'!AF$49),"")</f>
        <v/>
      </c>
      <c r="AG31" s="75" t="str">
        <f>IFERROR(IF($C$8=$D$8,'Vida Prima Directa'!AG31/'Vida Prima Directa'!$AQ31,'Vida Prima Directa'!AG31/'Vida Prima Directa'!AG$49),"")</f>
        <v/>
      </c>
      <c r="AH31" s="75" t="str">
        <f>IFERROR(IF($C$8=$D$8,'Vida Prima Directa'!AH31/'Vida Prima Directa'!$AQ31,'Vida Prima Directa'!AH31/'Vida Prima Directa'!AH$49),"")</f>
        <v/>
      </c>
      <c r="AI31" s="75" t="str">
        <f>IFERROR(IF($C$8=$D$8,'Vida Prima Directa'!AI31/'Vida Prima Directa'!$AQ31,'Vida Prima Directa'!AI31/'Vida Prima Directa'!AI$49),"")</f>
        <v/>
      </c>
      <c r="AJ31" s="75" t="str">
        <f>IFERROR(IF($C$8=$D$8,'Vida Prima Directa'!AJ31/'Vida Prima Directa'!$AQ31,'Vida Prima Directa'!AJ31/'Vida Prima Directa'!AJ$49),"")</f>
        <v/>
      </c>
      <c r="AK31" s="75" t="str">
        <f>IFERROR(IF($C$8=$D$8,'Vida Prima Directa'!AK31/'Vida Prima Directa'!$AQ31,'Vida Prima Directa'!AK31/'Vida Prima Directa'!AK$49),"")</f>
        <v/>
      </c>
      <c r="AL31" s="75" t="str">
        <f>IFERROR(IF($C$8=$D$8,'Vida Prima Directa'!AL31/'Vida Prima Directa'!$AQ31,'Vida Prima Directa'!AL31/'Vida Prima Directa'!AL$49),"")</f>
        <v/>
      </c>
      <c r="AM31" s="75" t="str">
        <f>IFERROR(IF($C$8=$D$8,'Vida Prima Directa'!AM31/'Vida Prima Directa'!$AQ31,'Vida Prima Directa'!AM31/'Vida Prima Directa'!AM$49),"")</f>
        <v/>
      </c>
      <c r="AN31" s="75" t="str">
        <f>IFERROR(IF($C$8=$D$8,'Vida Prima Directa'!AN31/'Vida Prima Directa'!$AQ31,'Vida Prima Directa'!AN31/'Vida Prima Directa'!AN$49),"")</f>
        <v/>
      </c>
      <c r="AO31" s="75" t="str">
        <f>IFERROR(IF($C$8=$D$8,'Vida Prima Directa'!AO31/'Vida Prima Directa'!$AQ31,'Vida Prima Directa'!AO31/'Vida Prima Directa'!AO$49),"")</f>
        <v/>
      </c>
      <c r="AP31" s="75" t="str">
        <f>IFERROR(IF($C$8=$D$8,'Vida Prima Directa'!AP31/'Vida Prima Directa'!$AQ31,'Vida Prima Directa'!AP31/'Vida Prima Directa'!AP$49),"")</f>
        <v/>
      </c>
      <c r="AQ31" s="75">
        <f>IFERROR(IF($C$8=$D$8,'Vida Prima Directa'!AQ31/'Vida Prima Directa'!$AQ31,'Vida Prima Directa'!AQ31/'Vida Prima Directa'!AQ$49),"")</f>
        <v>2.3060318935639272E-4</v>
      </c>
    </row>
    <row r="32" spans="2:43">
      <c r="B32" s="30" t="s">
        <v>429</v>
      </c>
      <c r="C32" s="75" t="str">
        <f>IFERROR(IF($C$8=$D$8,'Vida Prima Directa'!C32/'Vida Prima Directa'!$AQ32,'Vida Prima Directa'!C32/'Vida Prima Directa'!C$49),"")</f>
        <v/>
      </c>
      <c r="D32" s="75" t="str">
        <f>IFERROR(IF($C$8=$D$8,'Vida Prima Directa'!D32/'Vida Prima Directa'!$AQ32,'Vida Prima Directa'!D32/'Vida Prima Directa'!D$49),"")</f>
        <v/>
      </c>
      <c r="E32" s="75" t="str">
        <f>IFERROR(IF($C$8=$D$8,'Vida Prima Directa'!E32/'Vida Prima Directa'!$AQ32,'Vida Prima Directa'!E32/'Vida Prima Directa'!E$49),"")</f>
        <v/>
      </c>
      <c r="F32" s="75" t="str">
        <f>IFERROR(IF($C$8=$D$8,'Vida Prima Directa'!F32/'Vida Prima Directa'!$AQ32,'Vida Prima Directa'!F32/'Vida Prima Directa'!F$49),"")</f>
        <v/>
      </c>
      <c r="G32" s="75" t="str">
        <f>IFERROR(IF($C$8=$D$8,'Vida Prima Directa'!G32/'Vida Prima Directa'!$AQ32,'Vida Prima Directa'!G32/'Vida Prima Directa'!G$49),"")</f>
        <v/>
      </c>
      <c r="H32" s="75" t="str">
        <f>IFERROR(IF($C$8=$D$8,'Vida Prima Directa'!H32/'Vida Prima Directa'!$AQ32,'Vida Prima Directa'!H32/'Vida Prima Directa'!H$49),"")</f>
        <v/>
      </c>
      <c r="I32" s="75" t="str">
        <f>IFERROR(IF($C$8=$D$8,'Vida Prima Directa'!I32/'Vida Prima Directa'!$AQ32,'Vida Prima Directa'!I32/'Vida Prima Directa'!I$49),"")</f>
        <v/>
      </c>
      <c r="J32" s="75" t="str">
        <f>IFERROR(IF($C$8=$D$8,'Vida Prima Directa'!J32/'Vida Prima Directa'!$AQ32,'Vida Prima Directa'!J32/'Vida Prima Directa'!J$49),"")</f>
        <v/>
      </c>
      <c r="K32" s="75" t="str">
        <f>IFERROR(IF($C$8=$D$8,'Vida Prima Directa'!K32/'Vida Prima Directa'!$AQ32,'Vida Prima Directa'!K32/'Vida Prima Directa'!K$49),"")</f>
        <v/>
      </c>
      <c r="L32" s="75" t="str">
        <f>IFERROR(IF($C$8=$D$8,'Vida Prima Directa'!L32/'Vida Prima Directa'!$AQ32,'Vida Prima Directa'!L32/'Vida Prima Directa'!L$49),"")</f>
        <v/>
      </c>
      <c r="M32" s="75" t="str">
        <f>IFERROR(IF($C$8=$D$8,'Vida Prima Directa'!M32/'Vida Prima Directa'!$AQ32,'Vida Prima Directa'!M32/'Vida Prima Directa'!M$49),"")</f>
        <v/>
      </c>
      <c r="N32" s="75" t="str">
        <f>IFERROR(IF($C$8=$D$8,'Vida Prima Directa'!N32/'Vida Prima Directa'!$AQ32,'Vida Prima Directa'!N32/'Vida Prima Directa'!N$49),"")</f>
        <v/>
      </c>
      <c r="O32" s="75" t="str">
        <f>IFERROR(IF($C$8=$D$8,'Vida Prima Directa'!O32/'Vida Prima Directa'!$AQ32,'Vida Prima Directa'!O32/'Vida Prima Directa'!O$49),"")</f>
        <v/>
      </c>
      <c r="P32" s="75" t="str">
        <f>IFERROR(IF($C$8=$D$8,'Vida Prima Directa'!P32/'Vida Prima Directa'!$AQ32,'Vida Prima Directa'!P32/'Vida Prima Directa'!P$49),"")</f>
        <v/>
      </c>
      <c r="Q32" s="75" t="str">
        <f>IFERROR(IF($C$8=$D$8,'Vida Prima Directa'!Q32/'Vida Prima Directa'!$AQ32,'Vida Prima Directa'!Q32/'Vida Prima Directa'!Q$49),"")</f>
        <v/>
      </c>
      <c r="R32" s="75" t="str">
        <f>IFERROR(IF($C$8=$D$8,'Vida Prima Directa'!R32/'Vida Prima Directa'!$AQ32,'Vida Prima Directa'!R32/'Vida Prima Directa'!R$49),"")</f>
        <v/>
      </c>
      <c r="S32" s="75" t="str">
        <f>IFERROR(IF($C$8=$D$8,'Vida Prima Directa'!S32/'Vida Prima Directa'!$AQ32,'Vida Prima Directa'!S32/'Vida Prima Directa'!S$49),"")</f>
        <v/>
      </c>
      <c r="T32" s="75" t="str">
        <f>IFERROR(IF($C$8=$D$8,'Vida Prima Directa'!T32/'Vida Prima Directa'!$AQ32,'Vida Prima Directa'!T32/'Vida Prima Directa'!T$49),"")</f>
        <v/>
      </c>
      <c r="U32" s="75" t="str">
        <f>IFERROR(IF($C$8=$D$8,'Vida Prima Directa'!U32/'Vida Prima Directa'!$AQ32,'Vida Prima Directa'!U32/'Vida Prima Directa'!U$49),"")</f>
        <v/>
      </c>
      <c r="V32" s="75" t="str">
        <f>IFERROR(IF($C$8=$D$8,'Vida Prima Directa'!V32/'Vida Prima Directa'!$AQ32,'Vida Prima Directa'!V32/'Vida Prima Directa'!V$49),"")</f>
        <v/>
      </c>
      <c r="W32" s="75" t="str">
        <f>IFERROR(IF($C$8=$D$8,'Vida Prima Directa'!W32/'Vida Prima Directa'!$AQ32,'Vida Prima Directa'!W32/'Vida Prima Directa'!W$49),"")</f>
        <v/>
      </c>
      <c r="X32" s="75" t="str">
        <f>IFERROR(IF($C$8=$D$8,'Vida Prima Directa'!X32/'Vida Prima Directa'!$AQ32,'Vida Prima Directa'!X32/'Vida Prima Directa'!X$49),"")</f>
        <v/>
      </c>
      <c r="Y32" s="75">
        <f>IFERROR(IF($C$8=$D$8,'Vida Prima Directa'!Y32/'Vida Prima Directa'!$AQ32,'Vida Prima Directa'!Y32/'Vida Prima Directa'!Y$49),"")</f>
        <v>7.2332198946916185E-4</v>
      </c>
      <c r="Z32" s="75" t="str">
        <f>IFERROR(IF($C$8=$D$8,'Vida Prima Directa'!Z32/'Vida Prima Directa'!$AQ32,'Vida Prima Directa'!Z32/'Vida Prima Directa'!Z$49),"")</f>
        <v/>
      </c>
      <c r="AA32" s="75">
        <f>IFERROR(IF($C$8=$D$8,'Vida Prima Directa'!AA32/'Vida Prima Directa'!$AQ32,'Vida Prima Directa'!AA32/'Vida Prima Directa'!AA$49),"")</f>
        <v>1.690100842885098E-4</v>
      </c>
      <c r="AB32" s="75" t="str">
        <f>IFERROR(IF($C$8=$D$8,'Vida Prima Directa'!AB32/'Vida Prima Directa'!$AQ32,'Vida Prima Directa'!AB32/'Vida Prima Directa'!AB$49),"")</f>
        <v/>
      </c>
      <c r="AC32" s="75" t="str">
        <f>IFERROR(IF($C$8=$D$8,'Vida Prima Directa'!AC32/'Vida Prima Directa'!$AQ32,'Vida Prima Directa'!AC32/'Vida Prima Directa'!AC$49),"")</f>
        <v/>
      </c>
      <c r="AD32" s="75" t="str">
        <f>IFERROR(IF($C$8=$D$8,'Vida Prima Directa'!AD32/'Vida Prima Directa'!$AQ32,'Vida Prima Directa'!AD32/'Vida Prima Directa'!AD$49),"")</f>
        <v/>
      </c>
      <c r="AE32" s="75" t="str">
        <f>IFERROR(IF($C$8=$D$8,'Vida Prima Directa'!AE32/'Vida Prima Directa'!$AQ32,'Vida Prima Directa'!AE32/'Vida Prima Directa'!AE$49),"")</f>
        <v/>
      </c>
      <c r="AF32" s="75" t="str">
        <f>IFERROR(IF($C$8=$D$8,'Vida Prima Directa'!AF32/'Vida Prima Directa'!$AQ32,'Vida Prima Directa'!AF32/'Vida Prima Directa'!AF$49),"")</f>
        <v/>
      </c>
      <c r="AG32" s="75" t="str">
        <f>IFERROR(IF($C$8=$D$8,'Vida Prima Directa'!AG32/'Vida Prima Directa'!$AQ32,'Vida Prima Directa'!AG32/'Vida Prima Directa'!AG$49),"")</f>
        <v/>
      </c>
      <c r="AH32" s="75" t="str">
        <f>IFERROR(IF($C$8=$D$8,'Vida Prima Directa'!AH32/'Vida Prima Directa'!$AQ32,'Vida Prima Directa'!AH32/'Vida Prima Directa'!AH$49),"")</f>
        <v/>
      </c>
      <c r="AI32" s="75" t="str">
        <f>IFERROR(IF($C$8=$D$8,'Vida Prima Directa'!AI32/'Vida Prima Directa'!$AQ32,'Vida Prima Directa'!AI32/'Vida Prima Directa'!AI$49),"")</f>
        <v/>
      </c>
      <c r="AJ32" s="75" t="str">
        <f>IFERROR(IF($C$8=$D$8,'Vida Prima Directa'!AJ32/'Vida Prima Directa'!$AQ32,'Vida Prima Directa'!AJ32/'Vida Prima Directa'!AJ$49),"")</f>
        <v/>
      </c>
      <c r="AK32" s="75" t="str">
        <f>IFERROR(IF($C$8=$D$8,'Vida Prima Directa'!AK32/'Vida Prima Directa'!$AQ32,'Vida Prima Directa'!AK32/'Vida Prima Directa'!AK$49),"")</f>
        <v/>
      </c>
      <c r="AL32" s="75" t="str">
        <f>IFERROR(IF($C$8=$D$8,'Vida Prima Directa'!AL32/'Vida Prima Directa'!$AQ32,'Vida Prima Directa'!AL32/'Vida Prima Directa'!AL$49),"")</f>
        <v/>
      </c>
      <c r="AM32" s="75" t="str">
        <f>IFERROR(IF($C$8=$D$8,'Vida Prima Directa'!AM32/'Vida Prima Directa'!$AQ32,'Vida Prima Directa'!AM32/'Vida Prima Directa'!AM$49),"")</f>
        <v/>
      </c>
      <c r="AN32" s="75" t="str">
        <f>IFERROR(IF($C$8=$D$8,'Vida Prima Directa'!AN32/'Vida Prima Directa'!$AQ32,'Vida Prima Directa'!AN32/'Vida Prima Directa'!AN$49),"")</f>
        <v/>
      </c>
      <c r="AO32" s="75" t="str">
        <f>IFERROR(IF($C$8=$D$8,'Vida Prima Directa'!AO32/'Vida Prima Directa'!$AQ32,'Vida Prima Directa'!AO32/'Vida Prima Directa'!AO$49),"")</f>
        <v/>
      </c>
      <c r="AP32" s="75" t="str">
        <f>IFERROR(IF($C$8=$D$8,'Vida Prima Directa'!AP32/'Vida Prima Directa'!$AQ32,'Vida Prima Directa'!AP32/'Vida Prima Directa'!AP$49),"")</f>
        <v/>
      </c>
      <c r="AQ32" s="75">
        <f>IFERROR(IF($C$8=$D$8,'Vida Prima Directa'!AQ32/'Vida Prima Directa'!$AQ32,'Vida Prima Directa'!AQ32/'Vida Prima Directa'!AQ$49),"")</f>
        <v>1.2041889523589575E-5</v>
      </c>
    </row>
    <row r="33" spans="2:43">
      <c r="B33" s="30" t="s">
        <v>430</v>
      </c>
      <c r="C33" s="75" t="str">
        <f>IFERROR(IF($C$8=$D$8,'Vida Prima Directa'!C33/'Vida Prima Directa'!$AQ33,'Vida Prima Directa'!C33/'Vida Prima Directa'!C$49),"")</f>
        <v/>
      </c>
      <c r="D33" s="75" t="str">
        <f>IFERROR(IF($C$8=$D$8,'Vida Prima Directa'!D33/'Vida Prima Directa'!$AQ33,'Vida Prima Directa'!D33/'Vida Prima Directa'!D$49),"")</f>
        <v/>
      </c>
      <c r="E33" s="75" t="str">
        <f>IFERROR(IF($C$8=$D$8,'Vida Prima Directa'!E33/'Vida Prima Directa'!$AQ33,'Vida Prima Directa'!E33/'Vida Prima Directa'!E$49),"")</f>
        <v/>
      </c>
      <c r="F33" s="75" t="str">
        <f>IFERROR(IF($C$8=$D$8,'Vida Prima Directa'!F33/'Vida Prima Directa'!$AQ33,'Vida Prima Directa'!F33/'Vida Prima Directa'!F$49),"")</f>
        <v/>
      </c>
      <c r="G33" s="75" t="str">
        <f>IFERROR(IF($C$8=$D$8,'Vida Prima Directa'!G33/'Vida Prima Directa'!$AQ33,'Vida Prima Directa'!G33/'Vida Prima Directa'!G$49),"")</f>
        <v/>
      </c>
      <c r="H33" s="75" t="str">
        <f>IFERROR(IF($C$8=$D$8,'Vida Prima Directa'!H33/'Vida Prima Directa'!$AQ33,'Vida Prima Directa'!H33/'Vida Prima Directa'!H$49),"")</f>
        <v/>
      </c>
      <c r="I33" s="75" t="str">
        <f>IFERROR(IF($C$8=$D$8,'Vida Prima Directa'!I33/'Vida Prima Directa'!$AQ33,'Vida Prima Directa'!I33/'Vida Prima Directa'!I$49),"")</f>
        <v/>
      </c>
      <c r="J33" s="75" t="str">
        <f>IFERROR(IF($C$8=$D$8,'Vida Prima Directa'!J33/'Vida Prima Directa'!$AQ33,'Vida Prima Directa'!J33/'Vida Prima Directa'!J$49),"")</f>
        <v/>
      </c>
      <c r="K33" s="75" t="str">
        <f>IFERROR(IF($C$8=$D$8,'Vida Prima Directa'!K33/'Vida Prima Directa'!$AQ33,'Vida Prima Directa'!K33/'Vida Prima Directa'!K$49),"")</f>
        <v/>
      </c>
      <c r="L33" s="75" t="str">
        <f>IFERROR(IF($C$8=$D$8,'Vida Prima Directa'!L33/'Vida Prima Directa'!$AQ33,'Vida Prima Directa'!L33/'Vida Prima Directa'!L$49),"")</f>
        <v/>
      </c>
      <c r="M33" s="75" t="str">
        <f>IFERROR(IF($C$8=$D$8,'Vida Prima Directa'!M33/'Vida Prima Directa'!$AQ33,'Vida Prima Directa'!M33/'Vida Prima Directa'!M$49),"")</f>
        <v/>
      </c>
      <c r="N33" s="75" t="str">
        <f>IFERROR(IF($C$8=$D$8,'Vida Prima Directa'!N33/'Vida Prima Directa'!$AQ33,'Vida Prima Directa'!N33/'Vida Prima Directa'!N$49),"")</f>
        <v/>
      </c>
      <c r="O33" s="75" t="str">
        <f>IFERROR(IF($C$8=$D$8,'Vida Prima Directa'!O33/'Vida Prima Directa'!$AQ33,'Vida Prima Directa'!O33/'Vida Prima Directa'!O$49),"")</f>
        <v/>
      </c>
      <c r="P33" s="75" t="str">
        <f>IFERROR(IF($C$8=$D$8,'Vida Prima Directa'!P33/'Vida Prima Directa'!$AQ33,'Vida Prima Directa'!P33/'Vida Prima Directa'!P$49),"")</f>
        <v/>
      </c>
      <c r="Q33" s="75" t="str">
        <f>IFERROR(IF($C$8=$D$8,'Vida Prima Directa'!Q33/'Vida Prima Directa'!$AQ33,'Vida Prima Directa'!Q33/'Vida Prima Directa'!Q$49),"")</f>
        <v/>
      </c>
      <c r="R33" s="75" t="str">
        <f>IFERROR(IF($C$8=$D$8,'Vida Prima Directa'!R33/'Vida Prima Directa'!$AQ33,'Vida Prima Directa'!R33/'Vida Prima Directa'!R$49),"")</f>
        <v/>
      </c>
      <c r="S33" s="75" t="str">
        <f>IFERROR(IF($C$8=$D$8,'Vida Prima Directa'!S33/'Vida Prima Directa'!$AQ33,'Vida Prima Directa'!S33/'Vida Prima Directa'!S$49),"")</f>
        <v/>
      </c>
      <c r="T33" s="75" t="str">
        <f>IFERROR(IF($C$8=$D$8,'Vida Prima Directa'!T33/'Vida Prima Directa'!$AQ33,'Vida Prima Directa'!T33/'Vida Prima Directa'!T$49),"")</f>
        <v/>
      </c>
      <c r="U33" s="75" t="str">
        <f>IFERROR(IF($C$8=$D$8,'Vida Prima Directa'!U33/'Vida Prima Directa'!$AQ33,'Vida Prima Directa'!U33/'Vida Prima Directa'!U$49),"")</f>
        <v/>
      </c>
      <c r="V33" s="75" t="str">
        <f>IFERROR(IF($C$8=$D$8,'Vida Prima Directa'!V33/'Vida Prima Directa'!$AQ33,'Vida Prima Directa'!V33/'Vida Prima Directa'!V$49),"")</f>
        <v/>
      </c>
      <c r="W33" s="75" t="str">
        <f>IFERROR(IF($C$8=$D$8,'Vida Prima Directa'!W33/'Vida Prima Directa'!$AQ33,'Vida Prima Directa'!W33/'Vida Prima Directa'!W$49),"")</f>
        <v/>
      </c>
      <c r="X33" s="75" t="str">
        <f>IFERROR(IF($C$8=$D$8,'Vida Prima Directa'!X33/'Vida Prima Directa'!$AQ33,'Vida Prima Directa'!X33/'Vida Prima Directa'!X$49),"")</f>
        <v/>
      </c>
      <c r="Y33" s="75" t="str">
        <f>IFERROR(IF($C$8=$D$8,'Vida Prima Directa'!Y33/'Vida Prima Directa'!$AQ33,'Vida Prima Directa'!Y33/'Vida Prima Directa'!Y$49),"")</f>
        <v/>
      </c>
      <c r="Z33" s="75" t="str">
        <f>IFERROR(IF($C$8=$D$8,'Vida Prima Directa'!Z33/'Vida Prima Directa'!$AQ33,'Vida Prima Directa'!Z33/'Vida Prima Directa'!Z$49),"")</f>
        <v/>
      </c>
      <c r="AA33" s="75" t="str">
        <f>IFERROR(IF($C$8=$D$8,'Vida Prima Directa'!AA33/'Vida Prima Directa'!$AQ33,'Vida Prima Directa'!AA33/'Vida Prima Directa'!AA$49),"")</f>
        <v/>
      </c>
      <c r="AB33" s="75" t="str">
        <f>IFERROR(IF($C$8=$D$8,'Vida Prima Directa'!AB33/'Vida Prima Directa'!$AQ33,'Vida Prima Directa'!AB33/'Vida Prima Directa'!AB$49),"")</f>
        <v/>
      </c>
      <c r="AC33" s="75" t="str">
        <f>IFERROR(IF($C$8=$D$8,'Vida Prima Directa'!AC33/'Vida Prima Directa'!$AQ33,'Vida Prima Directa'!AC33/'Vida Prima Directa'!AC$49),"")</f>
        <v/>
      </c>
      <c r="AD33" s="75" t="str">
        <f>IFERROR(IF($C$8=$D$8,'Vida Prima Directa'!AD33/'Vida Prima Directa'!$AQ33,'Vida Prima Directa'!AD33/'Vida Prima Directa'!AD$49),"")</f>
        <v/>
      </c>
      <c r="AE33" s="75" t="str">
        <f>IFERROR(IF($C$8=$D$8,'Vida Prima Directa'!AE33/'Vida Prima Directa'!$AQ33,'Vida Prima Directa'!AE33/'Vida Prima Directa'!AE$49),"")</f>
        <v/>
      </c>
      <c r="AF33" s="75" t="str">
        <f>IFERROR(IF($C$8=$D$8,'Vida Prima Directa'!AF33/'Vida Prima Directa'!$AQ33,'Vida Prima Directa'!AF33/'Vida Prima Directa'!AF$49),"")</f>
        <v/>
      </c>
      <c r="AG33" s="75" t="str">
        <f>IFERROR(IF($C$8=$D$8,'Vida Prima Directa'!AG33/'Vida Prima Directa'!$AQ33,'Vida Prima Directa'!AG33/'Vida Prima Directa'!AG$49),"")</f>
        <v/>
      </c>
      <c r="AH33" s="75" t="str">
        <f>IFERROR(IF($C$8=$D$8,'Vida Prima Directa'!AH33/'Vida Prima Directa'!$AQ33,'Vida Prima Directa'!AH33/'Vida Prima Directa'!AH$49),"")</f>
        <v/>
      </c>
      <c r="AI33" s="75" t="str">
        <f>IFERROR(IF($C$8=$D$8,'Vida Prima Directa'!AI33/'Vida Prima Directa'!$AQ33,'Vida Prima Directa'!AI33/'Vida Prima Directa'!AI$49),"")</f>
        <v/>
      </c>
      <c r="AJ33" s="75" t="str">
        <f>IFERROR(IF($C$8=$D$8,'Vida Prima Directa'!AJ33/'Vida Prima Directa'!$AQ33,'Vida Prima Directa'!AJ33/'Vida Prima Directa'!AJ$49),"")</f>
        <v/>
      </c>
      <c r="AK33" s="75" t="str">
        <f>IFERROR(IF($C$8=$D$8,'Vida Prima Directa'!AK33/'Vida Prima Directa'!$AQ33,'Vida Prima Directa'!AK33/'Vida Prima Directa'!AK$49),"")</f>
        <v/>
      </c>
      <c r="AL33" s="75" t="str">
        <f>IFERROR(IF($C$8=$D$8,'Vida Prima Directa'!AL33/'Vida Prima Directa'!$AQ33,'Vida Prima Directa'!AL33/'Vida Prima Directa'!AL$49),"")</f>
        <v/>
      </c>
      <c r="AM33" s="75" t="str">
        <f>IFERROR(IF($C$8=$D$8,'Vida Prima Directa'!AM33/'Vida Prima Directa'!$AQ33,'Vida Prima Directa'!AM33/'Vida Prima Directa'!AM$49),"")</f>
        <v/>
      </c>
      <c r="AN33" s="75" t="str">
        <f>IFERROR(IF($C$8=$D$8,'Vida Prima Directa'!AN33/'Vida Prima Directa'!$AQ33,'Vida Prima Directa'!AN33/'Vida Prima Directa'!AN$49),"")</f>
        <v/>
      </c>
      <c r="AO33" s="75" t="str">
        <f>IFERROR(IF($C$8=$D$8,'Vida Prima Directa'!AO33/'Vida Prima Directa'!$AQ33,'Vida Prima Directa'!AO33/'Vida Prima Directa'!AO$49),"")</f>
        <v/>
      </c>
      <c r="AP33" s="75" t="str">
        <f>IFERROR(IF($C$8=$D$8,'Vida Prima Directa'!AP33/'Vida Prima Directa'!$AQ33,'Vida Prima Directa'!AP33/'Vida Prima Directa'!AP$49),"")</f>
        <v/>
      </c>
      <c r="AQ33" s="75" t="str">
        <f>IFERROR(IF($C$8=$D$8,'Vida Prima Directa'!AQ33/'Vida Prima Directa'!$AQ33,'Vida Prima Directa'!AQ33/'Vida Prima Directa'!AQ$49),"")</f>
        <v/>
      </c>
    </row>
    <row r="34" spans="2:43">
      <c r="B34" s="30" t="s">
        <v>431</v>
      </c>
      <c r="C34" s="75" t="str">
        <f>IFERROR(IF($C$8=$D$8,'Vida Prima Directa'!C34/'Vida Prima Directa'!$AQ34,'Vida Prima Directa'!C34/'Vida Prima Directa'!C$49),"")</f>
        <v/>
      </c>
      <c r="D34" s="75" t="str">
        <f>IFERROR(IF($C$8=$D$8,'Vida Prima Directa'!D34/'Vida Prima Directa'!$AQ34,'Vida Prima Directa'!D34/'Vida Prima Directa'!D$49),"")</f>
        <v/>
      </c>
      <c r="E34" s="75" t="str">
        <f>IFERROR(IF($C$8=$D$8,'Vida Prima Directa'!E34/'Vida Prima Directa'!$AQ34,'Vida Prima Directa'!E34/'Vida Prima Directa'!E$49),"")</f>
        <v/>
      </c>
      <c r="F34" s="75" t="str">
        <f>IFERROR(IF($C$8=$D$8,'Vida Prima Directa'!F34/'Vida Prima Directa'!$AQ34,'Vida Prima Directa'!F34/'Vida Prima Directa'!F$49),"")</f>
        <v/>
      </c>
      <c r="G34" s="75" t="str">
        <f>IFERROR(IF($C$8=$D$8,'Vida Prima Directa'!G34/'Vida Prima Directa'!$AQ34,'Vida Prima Directa'!G34/'Vida Prima Directa'!G$49),"")</f>
        <v/>
      </c>
      <c r="H34" s="75" t="str">
        <f>IFERROR(IF($C$8=$D$8,'Vida Prima Directa'!H34/'Vida Prima Directa'!$AQ34,'Vida Prima Directa'!H34/'Vida Prima Directa'!H$49),"")</f>
        <v/>
      </c>
      <c r="I34" s="75" t="str">
        <f>IFERROR(IF($C$8=$D$8,'Vida Prima Directa'!I34/'Vida Prima Directa'!$AQ34,'Vida Prima Directa'!I34/'Vida Prima Directa'!I$49),"")</f>
        <v/>
      </c>
      <c r="J34" s="75" t="str">
        <f>IFERROR(IF($C$8=$D$8,'Vida Prima Directa'!J34/'Vida Prima Directa'!$AQ34,'Vida Prima Directa'!J34/'Vida Prima Directa'!J$49),"")</f>
        <v/>
      </c>
      <c r="K34" s="75" t="str">
        <f>IFERROR(IF($C$8=$D$8,'Vida Prima Directa'!K34/'Vida Prima Directa'!$AQ34,'Vida Prima Directa'!K34/'Vida Prima Directa'!K$49),"")</f>
        <v/>
      </c>
      <c r="L34" s="75" t="str">
        <f>IFERROR(IF($C$8=$D$8,'Vida Prima Directa'!L34/'Vida Prima Directa'!$AQ34,'Vida Prima Directa'!L34/'Vida Prima Directa'!L$49),"")</f>
        <v/>
      </c>
      <c r="M34" s="75" t="str">
        <f>IFERROR(IF($C$8=$D$8,'Vida Prima Directa'!M34/'Vida Prima Directa'!$AQ34,'Vida Prima Directa'!M34/'Vida Prima Directa'!M$49),"")</f>
        <v/>
      </c>
      <c r="N34" s="75" t="str">
        <f>IFERROR(IF($C$8=$D$8,'Vida Prima Directa'!N34/'Vida Prima Directa'!$AQ34,'Vida Prima Directa'!N34/'Vida Prima Directa'!N$49),"")</f>
        <v/>
      </c>
      <c r="O34" s="75" t="str">
        <f>IFERROR(IF($C$8=$D$8,'Vida Prima Directa'!O34/'Vida Prima Directa'!$AQ34,'Vida Prima Directa'!O34/'Vida Prima Directa'!O$49),"")</f>
        <v/>
      </c>
      <c r="P34" s="75" t="str">
        <f>IFERROR(IF($C$8=$D$8,'Vida Prima Directa'!P34/'Vida Prima Directa'!$AQ34,'Vida Prima Directa'!P34/'Vida Prima Directa'!P$49),"")</f>
        <v/>
      </c>
      <c r="Q34" s="75" t="str">
        <f>IFERROR(IF($C$8=$D$8,'Vida Prima Directa'!Q34/'Vida Prima Directa'!$AQ34,'Vida Prima Directa'!Q34/'Vida Prima Directa'!Q$49),"")</f>
        <v/>
      </c>
      <c r="R34" s="75" t="str">
        <f>IFERROR(IF($C$8=$D$8,'Vida Prima Directa'!R34/'Vida Prima Directa'!$AQ34,'Vida Prima Directa'!R34/'Vida Prima Directa'!R$49),"")</f>
        <v/>
      </c>
      <c r="S34" s="75" t="str">
        <f>IFERROR(IF($C$8=$D$8,'Vida Prima Directa'!S34/'Vida Prima Directa'!$AQ34,'Vida Prima Directa'!S34/'Vida Prima Directa'!S$49),"")</f>
        <v/>
      </c>
      <c r="T34" s="75" t="str">
        <f>IFERROR(IF($C$8=$D$8,'Vida Prima Directa'!T34/'Vida Prima Directa'!$AQ34,'Vida Prima Directa'!T34/'Vida Prima Directa'!T$49),"")</f>
        <v/>
      </c>
      <c r="U34" s="75" t="str">
        <f>IFERROR(IF($C$8=$D$8,'Vida Prima Directa'!U34/'Vida Prima Directa'!$AQ34,'Vida Prima Directa'!U34/'Vida Prima Directa'!U$49),"")</f>
        <v/>
      </c>
      <c r="V34" s="75" t="str">
        <f>IFERROR(IF($C$8=$D$8,'Vida Prima Directa'!V34/'Vida Prima Directa'!$AQ34,'Vida Prima Directa'!V34/'Vida Prima Directa'!V$49),"")</f>
        <v/>
      </c>
      <c r="W34" s="75" t="str">
        <f>IFERROR(IF($C$8=$D$8,'Vida Prima Directa'!W34/'Vida Prima Directa'!$AQ34,'Vida Prima Directa'!W34/'Vida Prima Directa'!W$49),"")</f>
        <v/>
      </c>
      <c r="X34" s="75" t="str">
        <f>IFERROR(IF($C$8=$D$8,'Vida Prima Directa'!X34/'Vida Prima Directa'!$AQ34,'Vida Prima Directa'!X34/'Vida Prima Directa'!X$49),"")</f>
        <v/>
      </c>
      <c r="Y34" s="75" t="str">
        <f>IFERROR(IF($C$8=$D$8,'Vida Prima Directa'!Y34/'Vida Prima Directa'!$AQ34,'Vida Prima Directa'!Y34/'Vida Prima Directa'!Y$49),"")</f>
        <v/>
      </c>
      <c r="Z34" s="75" t="str">
        <f>IFERROR(IF($C$8=$D$8,'Vida Prima Directa'!Z34/'Vida Prima Directa'!$AQ34,'Vida Prima Directa'!Z34/'Vida Prima Directa'!Z$49),"")</f>
        <v/>
      </c>
      <c r="AA34" s="75" t="str">
        <f>IFERROR(IF($C$8=$D$8,'Vida Prima Directa'!AA34/'Vida Prima Directa'!$AQ34,'Vida Prima Directa'!AA34/'Vida Prima Directa'!AA$49),"")</f>
        <v/>
      </c>
      <c r="AB34" s="75" t="str">
        <f>IFERROR(IF($C$8=$D$8,'Vida Prima Directa'!AB34/'Vida Prima Directa'!$AQ34,'Vida Prima Directa'!AB34/'Vida Prima Directa'!AB$49),"")</f>
        <v/>
      </c>
      <c r="AC34" s="75" t="str">
        <f>IFERROR(IF($C$8=$D$8,'Vida Prima Directa'!AC34/'Vida Prima Directa'!$AQ34,'Vida Prima Directa'!AC34/'Vida Prima Directa'!AC$49),"")</f>
        <v/>
      </c>
      <c r="AD34" s="75" t="str">
        <f>IFERROR(IF($C$8=$D$8,'Vida Prima Directa'!AD34/'Vida Prima Directa'!$AQ34,'Vida Prima Directa'!AD34/'Vida Prima Directa'!AD$49),"")</f>
        <v/>
      </c>
      <c r="AE34" s="75" t="str">
        <f>IFERROR(IF($C$8=$D$8,'Vida Prima Directa'!AE34/'Vida Prima Directa'!$AQ34,'Vida Prima Directa'!AE34/'Vida Prima Directa'!AE$49),"")</f>
        <v/>
      </c>
      <c r="AF34" s="75" t="str">
        <f>IFERROR(IF($C$8=$D$8,'Vida Prima Directa'!AF34/'Vida Prima Directa'!$AQ34,'Vida Prima Directa'!AF34/'Vida Prima Directa'!AF$49),"")</f>
        <v/>
      </c>
      <c r="AG34" s="75" t="str">
        <f>IFERROR(IF($C$8=$D$8,'Vida Prima Directa'!AG34/'Vida Prima Directa'!$AQ34,'Vida Prima Directa'!AG34/'Vida Prima Directa'!AG$49),"")</f>
        <v/>
      </c>
      <c r="AH34" s="75" t="str">
        <f>IFERROR(IF($C$8=$D$8,'Vida Prima Directa'!AH34/'Vida Prima Directa'!$AQ34,'Vida Prima Directa'!AH34/'Vida Prima Directa'!AH$49),"")</f>
        <v/>
      </c>
      <c r="AI34" s="75" t="str">
        <f>IFERROR(IF($C$8=$D$8,'Vida Prima Directa'!AI34/'Vida Prima Directa'!$AQ34,'Vida Prima Directa'!AI34/'Vida Prima Directa'!AI$49),"")</f>
        <v/>
      </c>
      <c r="AJ34" s="75" t="str">
        <f>IFERROR(IF($C$8=$D$8,'Vida Prima Directa'!AJ34/'Vida Prima Directa'!$AQ34,'Vida Prima Directa'!AJ34/'Vida Prima Directa'!AJ$49),"")</f>
        <v/>
      </c>
      <c r="AK34" s="75" t="str">
        <f>IFERROR(IF($C$8=$D$8,'Vida Prima Directa'!AK34/'Vida Prima Directa'!$AQ34,'Vida Prima Directa'!AK34/'Vida Prima Directa'!AK$49),"")</f>
        <v/>
      </c>
      <c r="AL34" s="75" t="str">
        <f>IFERROR(IF($C$8=$D$8,'Vida Prima Directa'!AL34/'Vida Prima Directa'!$AQ34,'Vida Prima Directa'!AL34/'Vida Prima Directa'!AL$49),"")</f>
        <v/>
      </c>
      <c r="AM34" s="75" t="str">
        <f>IFERROR(IF($C$8=$D$8,'Vida Prima Directa'!AM34/'Vida Prima Directa'!$AQ34,'Vida Prima Directa'!AM34/'Vida Prima Directa'!AM$49),"")</f>
        <v/>
      </c>
      <c r="AN34" s="75" t="str">
        <f>IFERROR(IF($C$8=$D$8,'Vida Prima Directa'!AN34/'Vida Prima Directa'!$AQ34,'Vida Prima Directa'!AN34/'Vida Prima Directa'!AN$49),"")</f>
        <v/>
      </c>
      <c r="AO34" s="75" t="str">
        <f>IFERROR(IF($C$8=$D$8,'Vida Prima Directa'!AO34/'Vida Prima Directa'!$AQ34,'Vida Prima Directa'!AO34/'Vida Prima Directa'!AO$49),"")</f>
        <v/>
      </c>
      <c r="AP34" s="75" t="str">
        <f>IFERROR(IF($C$8=$D$8,'Vida Prima Directa'!AP34/'Vida Prima Directa'!$AQ34,'Vida Prima Directa'!AP34/'Vida Prima Directa'!AP$49),"")</f>
        <v/>
      </c>
      <c r="AQ34" s="75" t="str">
        <f>IFERROR(IF($C$8=$D$8,'Vida Prima Directa'!AQ34/'Vida Prima Directa'!$AQ34,'Vida Prima Directa'!AQ34/'Vida Prima Directa'!AQ$49),"")</f>
        <v/>
      </c>
    </row>
    <row r="35" spans="2:43">
      <c r="B35" s="30" t="s">
        <v>432</v>
      </c>
      <c r="C35" s="75" t="str">
        <f>IFERROR(IF($C$8=$D$8,'Vida Prima Directa'!C35/'Vida Prima Directa'!$AQ35,'Vida Prima Directa'!C35/'Vida Prima Directa'!C$49),"")</f>
        <v/>
      </c>
      <c r="D35" s="75" t="str">
        <f>IFERROR(IF($C$8=$D$8,'Vida Prima Directa'!D35/'Vida Prima Directa'!$AQ35,'Vida Prima Directa'!D35/'Vida Prima Directa'!D$49),"")</f>
        <v/>
      </c>
      <c r="E35" s="75" t="str">
        <f>IFERROR(IF($C$8=$D$8,'Vida Prima Directa'!E35/'Vida Prima Directa'!$AQ35,'Vida Prima Directa'!E35/'Vida Prima Directa'!E$49),"")</f>
        <v/>
      </c>
      <c r="F35" s="75" t="str">
        <f>IFERROR(IF($C$8=$D$8,'Vida Prima Directa'!F35/'Vida Prima Directa'!$AQ35,'Vida Prima Directa'!F35/'Vida Prima Directa'!F$49),"")</f>
        <v/>
      </c>
      <c r="G35" s="75">
        <f>IFERROR(IF($C$8=$D$8,'Vida Prima Directa'!G35/'Vida Prima Directa'!$AQ35,'Vida Prima Directa'!G35/'Vida Prima Directa'!G$49),"")</f>
        <v>2.4337796918439186E-3</v>
      </c>
      <c r="H35" s="75" t="str">
        <f>IFERROR(IF($C$8=$D$8,'Vida Prima Directa'!H35/'Vida Prima Directa'!$AQ35,'Vida Prima Directa'!H35/'Vida Prima Directa'!H$49),"")</f>
        <v/>
      </c>
      <c r="I35" s="75" t="str">
        <f>IFERROR(IF($C$8=$D$8,'Vida Prima Directa'!I35/'Vida Prima Directa'!$AQ35,'Vida Prima Directa'!I35/'Vida Prima Directa'!I$49),"")</f>
        <v/>
      </c>
      <c r="J35" s="75" t="str">
        <f>IFERROR(IF($C$8=$D$8,'Vida Prima Directa'!J35/'Vida Prima Directa'!$AQ35,'Vida Prima Directa'!J35/'Vida Prima Directa'!J$49),"")</f>
        <v/>
      </c>
      <c r="K35" s="75" t="str">
        <f>IFERROR(IF($C$8=$D$8,'Vida Prima Directa'!K35/'Vida Prima Directa'!$AQ35,'Vida Prima Directa'!K35/'Vida Prima Directa'!K$49),"")</f>
        <v/>
      </c>
      <c r="L35" s="75" t="str">
        <f>IFERROR(IF($C$8=$D$8,'Vida Prima Directa'!L35/'Vida Prima Directa'!$AQ35,'Vida Prima Directa'!L35/'Vida Prima Directa'!L$49),"")</f>
        <v/>
      </c>
      <c r="M35" s="75" t="str">
        <f>IFERROR(IF($C$8=$D$8,'Vida Prima Directa'!M35/'Vida Prima Directa'!$AQ35,'Vida Prima Directa'!M35/'Vida Prima Directa'!M$49),"")</f>
        <v/>
      </c>
      <c r="N35" s="75" t="str">
        <f>IFERROR(IF($C$8=$D$8,'Vida Prima Directa'!N35/'Vida Prima Directa'!$AQ35,'Vida Prima Directa'!N35/'Vida Prima Directa'!N$49),"")</f>
        <v/>
      </c>
      <c r="O35" s="75" t="str">
        <f>IFERROR(IF($C$8=$D$8,'Vida Prima Directa'!O35/'Vida Prima Directa'!$AQ35,'Vida Prima Directa'!O35/'Vida Prima Directa'!O$49),"")</f>
        <v/>
      </c>
      <c r="P35" s="75" t="str">
        <f>IFERROR(IF($C$8=$D$8,'Vida Prima Directa'!P35/'Vida Prima Directa'!$AQ35,'Vida Prima Directa'!P35/'Vida Prima Directa'!P$49),"")</f>
        <v/>
      </c>
      <c r="Q35" s="75">
        <f>IFERROR(IF($C$8=$D$8,'Vida Prima Directa'!Q35/'Vida Prima Directa'!$AQ35,'Vida Prima Directa'!Q35/'Vida Prima Directa'!Q$49),"")</f>
        <v>1.9800395355696217E-2</v>
      </c>
      <c r="R35" s="75" t="str">
        <f>IFERROR(IF($C$8=$D$8,'Vida Prima Directa'!R35/'Vida Prima Directa'!$AQ35,'Vida Prima Directa'!R35/'Vida Prima Directa'!R$49),"")</f>
        <v/>
      </c>
      <c r="S35" s="75" t="str">
        <f>IFERROR(IF($C$8=$D$8,'Vida Prima Directa'!S35/'Vida Prima Directa'!$AQ35,'Vida Prima Directa'!S35/'Vida Prima Directa'!S$49),"")</f>
        <v/>
      </c>
      <c r="T35" s="75" t="str">
        <f>IFERROR(IF($C$8=$D$8,'Vida Prima Directa'!T35/'Vida Prima Directa'!$AQ35,'Vida Prima Directa'!T35/'Vida Prima Directa'!T$49),"")</f>
        <v/>
      </c>
      <c r="U35" s="75" t="str">
        <f>IFERROR(IF($C$8=$D$8,'Vida Prima Directa'!U35/'Vida Prima Directa'!$AQ35,'Vida Prima Directa'!U35/'Vida Prima Directa'!U$49),"")</f>
        <v/>
      </c>
      <c r="V35" s="75" t="str">
        <f>IFERROR(IF($C$8=$D$8,'Vida Prima Directa'!V35/'Vida Prima Directa'!$AQ35,'Vida Prima Directa'!V35/'Vida Prima Directa'!V$49),"")</f>
        <v/>
      </c>
      <c r="W35" s="75" t="str">
        <f>IFERROR(IF($C$8=$D$8,'Vida Prima Directa'!W35/'Vida Prima Directa'!$AQ35,'Vida Prima Directa'!W35/'Vida Prima Directa'!W$49),"")</f>
        <v/>
      </c>
      <c r="X35" s="75" t="str">
        <f>IFERROR(IF($C$8=$D$8,'Vida Prima Directa'!X35/'Vida Prima Directa'!$AQ35,'Vida Prima Directa'!X35/'Vida Prima Directa'!X$49),"")</f>
        <v/>
      </c>
      <c r="Y35" s="75">
        <f>IFERROR(IF($C$8=$D$8,'Vida Prima Directa'!Y35/'Vida Prima Directa'!$AQ35,'Vida Prima Directa'!Y35/'Vida Prima Directa'!Y$49),"")</f>
        <v>7.59303479169713E-3</v>
      </c>
      <c r="Z35" s="75" t="str">
        <f>IFERROR(IF($C$8=$D$8,'Vida Prima Directa'!Z35/'Vida Prima Directa'!$AQ35,'Vida Prima Directa'!Z35/'Vida Prima Directa'!Z$49),"")</f>
        <v/>
      </c>
      <c r="AA35" s="75" t="str">
        <f>IFERROR(IF($C$8=$D$8,'Vida Prima Directa'!AA35/'Vida Prima Directa'!$AQ35,'Vida Prima Directa'!AA35/'Vida Prima Directa'!AA$49),"")</f>
        <v/>
      </c>
      <c r="AB35" s="75" t="str">
        <f>IFERROR(IF($C$8=$D$8,'Vida Prima Directa'!AB35/'Vida Prima Directa'!$AQ35,'Vida Prima Directa'!AB35/'Vida Prima Directa'!AB$49),"")</f>
        <v/>
      </c>
      <c r="AC35" s="75" t="str">
        <f>IFERROR(IF($C$8=$D$8,'Vida Prima Directa'!AC35/'Vida Prima Directa'!$AQ35,'Vida Prima Directa'!AC35/'Vida Prima Directa'!AC$49),"")</f>
        <v/>
      </c>
      <c r="AD35" s="75" t="str">
        <f>IFERROR(IF($C$8=$D$8,'Vida Prima Directa'!AD35/'Vida Prima Directa'!$AQ35,'Vida Prima Directa'!AD35/'Vida Prima Directa'!AD$49),"")</f>
        <v/>
      </c>
      <c r="AE35" s="75" t="str">
        <f>IFERROR(IF($C$8=$D$8,'Vida Prima Directa'!AE35/'Vida Prima Directa'!$AQ35,'Vida Prima Directa'!AE35/'Vida Prima Directa'!AE$49),"")</f>
        <v/>
      </c>
      <c r="AF35" s="75" t="str">
        <f>IFERROR(IF($C$8=$D$8,'Vida Prima Directa'!AF35/'Vida Prima Directa'!$AQ35,'Vida Prima Directa'!AF35/'Vida Prima Directa'!AF$49),"")</f>
        <v/>
      </c>
      <c r="AG35" s="75">
        <f>IFERROR(IF($C$8=$D$8,'Vida Prima Directa'!AG35/'Vida Prima Directa'!$AQ35,'Vida Prima Directa'!AG35/'Vida Prima Directa'!AG$49),"")</f>
        <v>3.8701277182681719E-4</v>
      </c>
      <c r="AH35" s="75" t="str">
        <f>IFERROR(IF($C$8=$D$8,'Vida Prima Directa'!AH35/'Vida Prima Directa'!$AQ35,'Vida Prima Directa'!AH35/'Vida Prima Directa'!AH$49),"")</f>
        <v/>
      </c>
      <c r="AI35" s="75" t="str">
        <f>IFERROR(IF($C$8=$D$8,'Vida Prima Directa'!AI35/'Vida Prima Directa'!$AQ35,'Vida Prima Directa'!AI35/'Vida Prima Directa'!AI$49),"")</f>
        <v/>
      </c>
      <c r="AJ35" s="75" t="str">
        <f>IFERROR(IF($C$8=$D$8,'Vida Prima Directa'!AJ35/'Vida Prima Directa'!$AQ35,'Vida Prima Directa'!AJ35/'Vida Prima Directa'!AJ$49),"")</f>
        <v/>
      </c>
      <c r="AK35" s="75" t="str">
        <f>IFERROR(IF($C$8=$D$8,'Vida Prima Directa'!AK35/'Vida Prima Directa'!$AQ35,'Vida Prima Directa'!AK35/'Vida Prima Directa'!AK$49),"")</f>
        <v/>
      </c>
      <c r="AL35" s="75" t="str">
        <f>IFERROR(IF($C$8=$D$8,'Vida Prima Directa'!AL35/'Vida Prima Directa'!$AQ35,'Vida Prima Directa'!AL35/'Vida Prima Directa'!AL$49),"")</f>
        <v/>
      </c>
      <c r="AM35" s="75" t="str">
        <f>IFERROR(IF($C$8=$D$8,'Vida Prima Directa'!AM35/'Vida Prima Directa'!$AQ35,'Vida Prima Directa'!AM35/'Vida Prima Directa'!AM$49),"")</f>
        <v/>
      </c>
      <c r="AN35" s="75" t="str">
        <f>IFERROR(IF($C$8=$D$8,'Vida Prima Directa'!AN35/'Vida Prima Directa'!$AQ35,'Vida Prima Directa'!AN35/'Vida Prima Directa'!AN$49),"")</f>
        <v/>
      </c>
      <c r="AO35" s="75" t="str">
        <f>IFERROR(IF($C$8=$D$8,'Vida Prima Directa'!AO35/'Vida Prima Directa'!$AQ35,'Vida Prima Directa'!AO35/'Vida Prima Directa'!AO$49),"")</f>
        <v/>
      </c>
      <c r="AP35" s="75" t="str">
        <f>IFERROR(IF($C$8=$D$8,'Vida Prima Directa'!AP35/'Vida Prima Directa'!$AQ35,'Vida Prima Directa'!AP35/'Vida Prima Directa'!AP$49),"")</f>
        <v/>
      </c>
      <c r="AQ35" s="75">
        <f>IFERROR(IF($C$8=$D$8,'Vida Prima Directa'!AQ35/'Vida Prima Directa'!$AQ35,'Vida Prima Directa'!AQ35/'Vida Prima Directa'!AQ$49),"")</f>
        <v>1.1159534138463682E-3</v>
      </c>
    </row>
    <row r="36" spans="2:43">
      <c r="B36" s="30" t="s">
        <v>433</v>
      </c>
      <c r="C36" s="75" t="str">
        <f>IFERROR(IF($C$8=$D$8,'Vida Prima Directa'!C36/'Vida Prima Directa'!$AQ36,'Vida Prima Directa'!C36/'Vida Prima Directa'!C$49),"")</f>
        <v/>
      </c>
      <c r="D36" s="75" t="str">
        <f>IFERROR(IF($C$8=$D$8,'Vida Prima Directa'!D36/'Vida Prima Directa'!$AQ36,'Vida Prima Directa'!D36/'Vida Prima Directa'!D$49),"")</f>
        <v/>
      </c>
      <c r="E36" s="75" t="str">
        <f>IFERROR(IF($C$8=$D$8,'Vida Prima Directa'!E36/'Vida Prima Directa'!$AQ36,'Vida Prima Directa'!E36/'Vida Prima Directa'!E$49),"")</f>
        <v/>
      </c>
      <c r="F36" s="75" t="str">
        <f>IFERROR(IF($C$8=$D$8,'Vida Prima Directa'!F36/'Vida Prima Directa'!$AQ36,'Vida Prima Directa'!F36/'Vida Prima Directa'!F$49),"")</f>
        <v/>
      </c>
      <c r="G36" s="75" t="str">
        <f>IFERROR(IF($C$8=$D$8,'Vida Prima Directa'!G36/'Vida Prima Directa'!$AQ36,'Vida Prima Directa'!G36/'Vida Prima Directa'!G$49),"")</f>
        <v/>
      </c>
      <c r="H36" s="75" t="str">
        <f>IFERROR(IF($C$8=$D$8,'Vida Prima Directa'!H36/'Vida Prima Directa'!$AQ36,'Vida Prima Directa'!H36/'Vida Prima Directa'!H$49),"")</f>
        <v/>
      </c>
      <c r="I36" s="75">
        <f>IFERROR(IF($C$8=$D$8,'Vida Prima Directa'!I36/'Vida Prima Directa'!$AQ36,'Vida Prima Directa'!I36/'Vida Prima Directa'!I$49),"")</f>
        <v>2.3403123307836096E-5</v>
      </c>
      <c r="J36" s="75" t="str">
        <f>IFERROR(IF($C$8=$D$8,'Vida Prima Directa'!J36/'Vida Prima Directa'!$AQ36,'Vida Prima Directa'!J36/'Vida Prima Directa'!J$49),"")</f>
        <v/>
      </c>
      <c r="K36" s="75" t="str">
        <f>IFERROR(IF($C$8=$D$8,'Vida Prima Directa'!K36/'Vida Prima Directa'!$AQ36,'Vida Prima Directa'!K36/'Vida Prima Directa'!K$49),"")</f>
        <v/>
      </c>
      <c r="L36" s="75" t="str">
        <f>IFERROR(IF($C$8=$D$8,'Vida Prima Directa'!L36/'Vida Prima Directa'!$AQ36,'Vida Prima Directa'!L36/'Vida Prima Directa'!L$49),"")</f>
        <v/>
      </c>
      <c r="M36" s="75" t="str">
        <f>IFERROR(IF($C$8=$D$8,'Vida Prima Directa'!M36/'Vida Prima Directa'!$AQ36,'Vida Prima Directa'!M36/'Vida Prima Directa'!M$49),"")</f>
        <v/>
      </c>
      <c r="N36" s="75" t="str">
        <f>IFERROR(IF($C$8=$D$8,'Vida Prima Directa'!N36/'Vida Prima Directa'!$AQ36,'Vida Prima Directa'!N36/'Vida Prima Directa'!N$49),"")</f>
        <v/>
      </c>
      <c r="O36" s="75" t="str">
        <f>IFERROR(IF($C$8=$D$8,'Vida Prima Directa'!O36/'Vida Prima Directa'!$AQ36,'Vida Prima Directa'!O36/'Vida Prima Directa'!O$49),"")</f>
        <v/>
      </c>
      <c r="P36" s="75" t="str">
        <f>IFERROR(IF($C$8=$D$8,'Vida Prima Directa'!P36/'Vida Prima Directa'!$AQ36,'Vida Prima Directa'!P36/'Vida Prima Directa'!P$49),"")</f>
        <v/>
      </c>
      <c r="Q36" s="75" t="str">
        <f>IFERROR(IF($C$8=$D$8,'Vida Prima Directa'!Q36/'Vida Prima Directa'!$AQ36,'Vida Prima Directa'!Q36/'Vida Prima Directa'!Q$49),"")</f>
        <v/>
      </c>
      <c r="R36" s="75" t="str">
        <f>IFERROR(IF($C$8=$D$8,'Vida Prima Directa'!R36/'Vida Prima Directa'!$AQ36,'Vida Prima Directa'!R36/'Vida Prima Directa'!R$49),"")</f>
        <v/>
      </c>
      <c r="S36" s="75">
        <f>IFERROR(IF($C$8=$D$8,'Vida Prima Directa'!S36/'Vida Prima Directa'!$AQ36,'Vida Prima Directa'!S36/'Vida Prima Directa'!S$49),"")</f>
        <v>1.5787992088957313E-3</v>
      </c>
      <c r="T36" s="75" t="str">
        <f>IFERROR(IF($C$8=$D$8,'Vida Prima Directa'!T36/'Vida Prima Directa'!$AQ36,'Vida Prima Directa'!T36/'Vida Prima Directa'!T$49),"")</f>
        <v/>
      </c>
      <c r="U36" s="75" t="str">
        <f>IFERROR(IF($C$8=$D$8,'Vida Prima Directa'!U36/'Vida Prima Directa'!$AQ36,'Vida Prima Directa'!U36/'Vida Prima Directa'!U$49),"")</f>
        <v/>
      </c>
      <c r="V36" s="75" t="str">
        <f>IFERROR(IF($C$8=$D$8,'Vida Prima Directa'!V36/'Vida Prima Directa'!$AQ36,'Vida Prima Directa'!V36/'Vida Prima Directa'!V$49),"")</f>
        <v/>
      </c>
      <c r="W36" s="75" t="str">
        <f>IFERROR(IF($C$8=$D$8,'Vida Prima Directa'!W36/'Vida Prima Directa'!$AQ36,'Vida Prima Directa'!W36/'Vida Prima Directa'!W$49),"")</f>
        <v/>
      </c>
      <c r="X36" s="75" t="str">
        <f>IFERROR(IF($C$8=$D$8,'Vida Prima Directa'!X36/'Vida Prima Directa'!$AQ36,'Vida Prima Directa'!X36/'Vida Prima Directa'!X$49),"")</f>
        <v/>
      </c>
      <c r="Y36" s="75" t="str">
        <f>IFERROR(IF($C$8=$D$8,'Vida Prima Directa'!Y36/'Vida Prima Directa'!$AQ36,'Vida Prima Directa'!Y36/'Vida Prima Directa'!Y$49),"")</f>
        <v/>
      </c>
      <c r="Z36" s="75" t="str">
        <f>IFERROR(IF($C$8=$D$8,'Vida Prima Directa'!Z36/'Vida Prima Directa'!$AQ36,'Vida Prima Directa'!Z36/'Vida Prima Directa'!Z$49),"")</f>
        <v/>
      </c>
      <c r="AA36" s="75" t="str">
        <f>IFERROR(IF($C$8=$D$8,'Vida Prima Directa'!AA36/'Vida Prima Directa'!$AQ36,'Vida Prima Directa'!AA36/'Vida Prima Directa'!AA$49),"")</f>
        <v/>
      </c>
      <c r="AB36" s="75" t="str">
        <f>IFERROR(IF($C$8=$D$8,'Vida Prima Directa'!AB36/'Vida Prima Directa'!$AQ36,'Vida Prima Directa'!AB36/'Vida Prima Directa'!AB$49),"")</f>
        <v/>
      </c>
      <c r="AC36" s="75" t="str">
        <f>IFERROR(IF($C$8=$D$8,'Vida Prima Directa'!AC36/'Vida Prima Directa'!$AQ36,'Vida Prima Directa'!AC36/'Vida Prima Directa'!AC$49),"")</f>
        <v/>
      </c>
      <c r="AD36" s="75" t="str">
        <f>IFERROR(IF($C$8=$D$8,'Vida Prima Directa'!AD36/'Vida Prima Directa'!$AQ36,'Vida Prima Directa'!AD36/'Vida Prima Directa'!AD$49),"")</f>
        <v/>
      </c>
      <c r="AE36" s="75" t="str">
        <f>IFERROR(IF($C$8=$D$8,'Vida Prima Directa'!AE36/'Vida Prima Directa'!$AQ36,'Vida Prima Directa'!AE36/'Vida Prima Directa'!AE$49),"")</f>
        <v/>
      </c>
      <c r="AF36" s="75" t="str">
        <f>IFERROR(IF($C$8=$D$8,'Vida Prima Directa'!AF36/'Vida Prima Directa'!$AQ36,'Vida Prima Directa'!AF36/'Vida Prima Directa'!AF$49),"")</f>
        <v/>
      </c>
      <c r="AG36" s="75" t="str">
        <f>IFERROR(IF($C$8=$D$8,'Vida Prima Directa'!AG36/'Vida Prima Directa'!$AQ36,'Vida Prima Directa'!AG36/'Vida Prima Directa'!AG$49),"")</f>
        <v/>
      </c>
      <c r="AH36" s="75" t="str">
        <f>IFERROR(IF($C$8=$D$8,'Vida Prima Directa'!AH36/'Vida Prima Directa'!$AQ36,'Vida Prima Directa'!AH36/'Vida Prima Directa'!AH$49),"")</f>
        <v/>
      </c>
      <c r="AI36" s="75" t="str">
        <f>IFERROR(IF($C$8=$D$8,'Vida Prima Directa'!AI36/'Vida Prima Directa'!$AQ36,'Vida Prima Directa'!AI36/'Vida Prima Directa'!AI$49),"")</f>
        <v/>
      </c>
      <c r="AJ36" s="75" t="str">
        <f>IFERROR(IF($C$8=$D$8,'Vida Prima Directa'!AJ36/'Vida Prima Directa'!$AQ36,'Vida Prima Directa'!AJ36/'Vida Prima Directa'!AJ$49),"")</f>
        <v/>
      </c>
      <c r="AK36" s="75" t="str">
        <f>IFERROR(IF($C$8=$D$8,'Vida Prima Directa'!AK36/'Vida Prima Directa'!$AQ36,'Vida Prima Directa'!AK36/'Vida Prima Directa'!AK$49),"")</f>
        <v/>
      </c>
      <c r="AL36" s="75" t="str">
        <f>IFERROR(IF($C$8=$D$8,'Vida Prima Directa'!AL36/'Vida Prima Directa'!$AQ36,'Vida Prima Directa'!AL36/'Vida Prima Directa'!AL$49),"")</f>
        <v/>
      </c>
      <c r="AM36" s="75" t="str">
        <f>IFERROR(IF($C$8=$D$8,'Vida Prima Directa'!AM36/'Vida Prima Directa'!$AQ36,'Vida Prima Directa'!AM36/'Vida Prima Directa'!AM$49),"")</f>
        <v/>
      </c>
      <c r="AN36" s="75" t="str">
        <f>IFERROR(IF($C$8=$D$8,'Vida Prima Directa'!AN36/'Vida Prima Directa'!$AQ36,'Vida Prima Directa'!AN36/'Vida Prima Directa'!AN$49),"")</f>
        <v/>
      </c>
      <c r="AO36" s="75" t="str">
        <f>IFERROR(IF($C$8=$D$8,'Vida Prima Directa'!AO36/'Vida Prima Directa'!$AQ36,'Vida Prima Directa'!AO36/'Vida Prima Directa'!AO$49),"")</f>
        <v/>
      </c>
      <c r="AP36" s="75" t="str">
        <f>IFERROR(IF($C$8=$D$8,'Vida Prima Directa'!AP36/'Vida Prima Directa'!$AQ36,'Vida Prima Directa'!AP36/'Vida Prima Directa'!AP$49),"")</f>
        <v/>
      </c>
      <c r="AQ36" s="75">
        <f>IFERROR(IF($C$8=$D$8,'Vida Prima Directa'!AQ36/'Vida Prima Directa'!$AQ36,'Vida Prima Directa'!AQ36/'Vida Prima Directa'!AQ$49),"")</f>
        <v>8.0973443880109242E-6</v>
      </c>
    </row>
    <row r="37" spans="2:43">
      <c r="B37" s="30" t="s">
        <v>434</v>
      </c>
      <c r="C37" s="75" t="str">
        <f>IFERROR(IF($C$8=$D$8,'Vida Prima Directa'!C37/'Vida Prima Directa'!$AQ37,'Vida Prima Directa'!C37/'Vida Prima Directa'!C$49),"")</f>
        <v/>
      </c>
      <c r="D37" s="75">
        <f>IFERROR(IF($C$8=$D$8,'Vida Prima Directa'!D37/'Vida Prima Directa'!$AQ37,'Vida Prima Directa'!D37/'Vida Prima Directa'!D$49),"")</f>
        <v>1.5869776963030255E-2</v>
      </c>
      <c r="E37" s="75" t="str">
        <f>IFERROR(IF($C$8=$D$8,'Vida Prima Directa'!E37/'Vida Prima Directa'!$AQ37,'Vida Prima Directa'!E37/'Vida Prima Directa'!E$49),"")</f>
        <v/>
      </c>
      <c r="F37" s="75">
        <f>IFERROR(IF($C$8=$D$8,'Vida Prima Directa'!F37/'Vida Prima Directa'!$AQ37,'Vida Prima Directa'!F37/'Vida Prima Directa'!F$49),"")</f>
        <v>6.3166073154892893E-2</v>
      </c>
      <c r="G37" s="75">
        <f>IFERROR(IF($C$8=$D$8,'Vida Prima Directa'!G37/'Vida Prima Directa'!$AQ37,'Vida Prima Directa'!G37/'Vida Prima Directa'!G$49),"")</f>
        <v>0.14723266122403031</v>
      </c>
      <c r="H37" s="75">
        <f>IFERROR(IF($C$8=$D$8,'Vida Prima Directa'!H37/'Vida Prima Directa'!$AQ37,'Vida Prima Directa'!H37/'Vida Prima Directa'!H$49),"")</f>
        <v>4.2649777041694176E-2</v>
      </c>
      <c r="I37" s="75">
        <f>IFERROR(IF($C$8=$D$8,'Vida Prima Directa'!I37/'Vida Prima Directa'!$AQ37,'Vida Prima Directa'!I37/'Vida Prima Directa'!I$49),"")</f>
        <v>2.9658198457626822E-2</v>
      </c>
      <c r="J37" s="75">
        <f>IFERROR(IF($C$8=$D$8,'Vida Prima Directa'!J37/'Vida Prima Directa'!$AQ37,'Vida Prima Directa'!J37/'Vida Prima Directa'!J$49),"")</f>
        <v>5.0203270234947958E-2</v>
      </c>
      <c r="K37" s="75" t="str">
        <f>IFERROR(IF($C$8=$D$8,'Vida Prima Directa'!K37/'Vida Prima Directa'!$AQ37,'Vida Prima Directa'!K37/'Vida Prima Directa'!K$49),"")</f>
        <v/>
      </c>
      <c r="L37" s="75" t="str">
        <f>IFERROR(IF($C$8=$D$8,'Vida Prima Directa'!L37/'Vida Prima Directa'!$AQ37,'Vida Prima Directa'!L37/'Vida Prima Directa'!L$49),"")</f>
        <v/>
      </c>
      <c r="M37" s="75">
        <f>IFERROR(IF($C$8=$D$8,'Vida Prima Directa'!M37/'Vida Prima Directa'!$AQ37,'Vida Prima Directa'!M37/'Vida Prima Directa'!M$49),"")</f>
        <v>2.3620539413952341E-2</v>
      </c>
      <c r="N37" s="75" t="str">
        <f>IFERROR(IF($C$8=$D$8,'Vida Prima Directa'!N37/'Vida Prima Directa'!$AQ37,'Vida Prima Directa'!N37/'Vida Prima Directa'!N$49),"")</f>
        <v/>
      </c>
      <c r="O37" s="75">
        <f>IFERROR(IF($C$8=$D$8,'Vida Prima Directa'!O37/'Vida Prima Directa'!$AQ37,'Vida Prima Directa'!O37/'Vida Prima Directa'!O$49),"")</f>
        <v>1.5908767641999051E-3</v>
      </c>
      <c r="P37" s="75">
        <f>IFERROR(IF($C$8=$D$8,'Vida Prima Directa'!P37/'Vida Prima Directa'!$AQ37,'Vida Prima Directa'!P37/'Vida Prima Directa'!P$49),"")</f>
        <v>0.1114217073070756</v>
      </c>
      <c r="Q37" s="75">
        <f>IFERROR(IF($C$8=$D$8,'Vida Prima Directa'!Q37/'Vida Prima Directa'!$AQ37,'Vida Prima Directa'!Q37/'Vida Prima Directa'!Q$49),"")</f>
        <v>0.1981561689768207</v>
      </c>
      <c r="R37" s="75" t="str">
        <f>IFERROR(IF($C$8=$D$8,'Vida Prima Directa'!R37/'Vida Prima Directa'!$AQ37,'Vida Prima Directa'!R37/'Vida Prima Directa'!R$49),"")</f>
        <v/>
      </c>
      <c r="S37" s="75" t="str">
        <f>IFERROR(IF($C$8=$D$8,'Vida Prima Directa'!S37/'Vida Prima Directa'!$AQ37,'Vida Prima Directa'!S37/'Vida Prima Directa'!S$49),"")</f>
        <v/>
      </c>
      <c r="T37" s="75">
        <f>IFERROR(IF($C$8=$D$8,'Vida Prima Directa'!T37/'Vida Prima Directa'!$AQ37,'Vida Prima Directa'!T37/'Vida Prima Directa'!T$49),"")</f>
        <v>0.37202459634586671</v>
      </c>
      <c r="U37" s="75" t="str">
        <f>IFERROR(IF($C$8=$D$8,'Vida Prima Directa'!U37/'Vida Prima Directa'!$AQ37,'Vida Prima Directa'!U37/'Vida Prima Directa'!U$49),"")</f>
        <v/>
      </c>
      <c r="V37" s="75" t="str">
        <f>IFERROR(IF($C$8=$D$8,'Vida Prima Directa'!V37/'Vida Prima Directa'!$AQ37,'Vida Prima Directa'!V37/'Vida Prima Directa'!V$49),"")</f>
        <v/>
      </c>
      <c r="W37" s="75">
        <f>IFERROR(IF($C$8=$D$8,'Vida Prima Directa'!W37/'Vida Prima Directa'!$AQ37,'Vida Prima Directa'!W37/'Vida Prima Directa'!W$49),"")</f>
        <v>8.3965272770387012E-2</v>
      </c>
      <c r="X37" s="75">
        <f>IFERROR(IF($C$8=$D$8,'Vida Prima Directa'!X37/'Vida Prima Directa'!$AQ37,'Vida Prima Directa'!X37/'Vida Prima Directa'!X$49),"")</f>
        <v>0.10175752831304392</v>
      </c>
      <c r="Y37" s="75" t="str">
        <f>IFERROR(IF($C$8=$D$8,'Vida Prima Directa'!Y37/'Vida Prima Directa'!$AQ37,'Vida Prima Directa'!Y37/'Vida Prima Directa'!Y$49),"")</f>
        <v/>
      </c>
      <c r="Z37" s="75">
        <f>IFERROR(IF($C$8=$D$8,'Vida Prima Directa'!Z37/'Vida Prima Directa'!$AQ37,'Vida Prima Directa'!Z37/'Vida Prima Directa'!Z$49),"")</f>
        <v>2.2022577468851332E-4</v>
      </c>
      <c r="AA37" s="75" t="str">
        <f>IFERROR(IF($C$8=$D$8,'Vida Prima Directa'!AA37/'Vida Prima Directa'!$AQ37,'Vida Prima Directa'!AA37/'Vida Prima Directa'!AA$49),"")</f>
        <v/>
      </c>
      <c r="AB37" s="75" t="str">
        <f>IFERROR(IF($C$8=$D$8,'Vida Prima Directa'!AB37/'Vida Prima Directa'!$AQ37,'Vida Prima Directa'!AB37/'Vida Prima Directa'!AB$49),"")</f>
        <v/>
      </c>
      <c r="AC37" s="75">
        <f>IFERROR(IF($C$8=$D$8,'Vida Prima Directa'!AC37/'Vida Prima Directa'!$AQ37,'Vida Prima Directa'!AC37/'Vida Prima Directa'!AC$49),"")</f>
        <v>5.8628297342041885E-4</v>
      </c>
      <c r="AD37" s="75" t="str">
        <f>IFERROR(IF($C$8=$D$8,'Vida Prima Directa'!AD37/'Vida Prima Directa'!$AQ37,'Vida Prima Directa'!AD37/'Vida Prima Directa'!AD$49),"")</f>
        <v/>
      </c>
      <c r="AE37" s="75">
        <f>IFERROR(IF($C$8=$D$8,'Vida Prima Directa'!AE37/'Vida Prima Directa'!$AQ37,'Vida Prima Directa'!AE37/'Vida Prima Directa'!AE$49),"")</f>
        <v>0.16529719754395586</v>
      </c>
      <c r="AF37" s="75">
        <f>IFERROR(IF($C$8=$D$8,'Vida Prima Directa'!AF37/'Vida Prima Directa'!$AQ37,'Vida Prima Directa'!AF37/'Vida Prima Directa'!AF$49),"")</f>
        <v>8.7324252010275466E-2</v>
      </c>
      <c r="AG37" s="75">
        <f>IFERROR(IF($C$8=$D$8,'Vida Prima Directa'!AG37/'Vida Prima Directa'!$AQ37,'Vida Prima Directa'!AG37/'Vida Prima Directa'!AG$49),"")</f>
        <v>1.1036349547865127E-4</v>
      </c>
      <c r="AH37" s="75" t="str">
        <f>IFERROR(IF($C$8=$D$8,'Vida Prima Directa'!AH37/'Vida Prima Directa'!$AQ37,'Vida Prima Directa'!AH37/'Vida Prima Directa'!AH$49),"")</f>
        <v/>
      </c>
      <c r="AI37" s="75" t="str">
        <f>IFERROR(IF($C$8=$D$8,'Vida Prima Directa'!AI37/'Vida Prima Directa'!$AQ37,'Vida Prima Directa'!AI37/'Vida Prima Directa'!AI$49),"")</f>
        <v/>
      </c>
      <c r="AJ37" s="75" t="str">
        <f>IFERROR(IF($C$8=$D$8,'Vida Prima Directa'!AJ37/'Vida Prima Directa'!$AQ37,'Vida Prima Directa'!AJ37/'Vida Prima Directa'!AJ$49),"")</f>
        <v/>
      </c>
      <c r="AK37" s="75" t="str">
        <f>IFERROR(IF($C$8=$D$8,'Vida Prima Directa'!AK37/'Vida Prima Directa'!$AQ37,'Vida Prima Directa'!AK37/'Vida Prima Directa'!AK$49),"")</f>
        <v/>
      </c>
      <c r="AL37" s="75" t="str">
        <f>IFERROR(IF($C$8=$D$8,'Vida Prima Directa'!AL37/'Vida Prima Directa'!$AQ37,'Vida Prima Directa'!AL37/'Vida Prima Directa'!AL$49),"")</f>
        <v/>
      </c>
      <c r="AM37" s="75" t="str">
        <f>IFERROR(IF($C$8=$D$8,'Vida Prima Directa'!AM37/'Vida Prima Directa'!$AQ37,'Vida Prima Directa'!AM37/'Vida Prima Directa'!AM$49),"")</f>
        <v/>
      </c>
      <c r="AN37" s="75" t="str">
        <f>IFERROR(IF($C$8=$D$8,'Vida Prima Directa'!AN37/'Vida Prima Directa'!$AQ37,'Vida Prima Directa'!AN37/'Vida Prima Directa'!AN$49),"")</f>
        <v/>
      </c>
      <c r="AO37" s="75" t="str">
        <f>IFERROR(IF($C$8=$D$8,'Vida Prima Directa'!AO37/'Vida Prima Directa'!$AQ37,'Vida Prima Directa'!AO37/'Vida Prima Directa'!AO$49),"")</f>
        <v/>
      </c>
      <c r="AP37" s="75" t="str">
        <f>IFERROR(IF($C$8=$D$8,'Vida Prima Directa'!AP37/'Vida Prima Directa'!$AQ37,'Vida Prima Directa'!AP37/'Vida Prima Directa'!AP$49),"")</f>
        <v/>
      </c>
      <c r="AQ37" s="75">
        <f>IFERROR(IF($C$8=$D$8,'Vida Prima Directa'!AQ37/'Vida Prima Directa'!$AQ37,'Vida Prima Directa'!AQ37/'Vida Prima Directa'!AQ$49),"")</f>
        <v>6.036579611915751E-2</v>
      </c>
    </row>
    <row r="38" spans="2:43">
      <c r="B38" s="30" t="s">
        <v>435</v>
      </c>
      <c r="C38" s="75" t="str">
        <f>IFERROR(IF($C$8=$D$8,'Vida Prima Directa'!C38/'Vida Prima Directa'!$AQ38,'Vida Prima Directa'!C38/'Vida Prima Directa'!C$49),"")</f>
        <v/>
      </c>
      <c r="D38" s="75">
        <f>IFERROR(IF($C$8=$D$8,'Vida Prima Directa'!D38/'Vida Prima Directa'!$AQ38,'Vida Prima Directa'!D38/'Vida Prima Directa'!D$49),"")</f>
        <v>2.9864647057110182E-2</v>
      </c>
      <c r="E38" s="75" t="str">
        <f>IFERROR(IF($C$8=$D$8,'Vida Prima Directa'!E38/'Vida Prima Directa'!$AQ38,'Vida Prima Directa'!E38/'Vida Prima Directa'!E$49),"")</f>
        <v/>
      </c>
      <c r="F38" s="75">
        <f>IFERROR(IF($C$8=$D$8,'Vida Prima Directa'!F38/'Vida Prima Directa'!$AQ38,'Vida Prima Directa'!F38/'Vida Prima Directa'!F$49),"")</f>
        <v>7.5364624207523703E-3</v>
      </c>
      <c r="G38" s="75">
        <f>IFERROR(IF($C$8=$D$8,'Vida Prima Directa'!G38/'Vida Prima Directa'!$AQ38,'Vida Prima Directa'!G38/'Vida Prima Directa'!G$49),"")</f>
        <v>4.7056545155372987E-3</v>
      </c>
      <c r="H38" s="75" t="str">
        <f>IFERROR(IF($C$8=$D$8,'Vida Prima Directa'!H38/'Vida Prima Directa'!$AQ38,'Vida Prima Directa'!H38/'Vida Prima Directa'!H$49),"")</f>
        <v/>
      </c>
      <c r="I38" s="75">
        <f>IFERROR(IF($C$8=$D$8,'Vida Prima Directa'!I38/'Vida Prima Directa'!$AQ38,'Vida Prima Directa'!I38/'Vida Prima Directa'!I$49),"")</f>
        <v>6.496260915672368E-2</v>
      </c>
      <c r="J38" s="75">
        <f>IFERROR(IF($C$8=$D$8,'Vida Prima Directa'!J38/'Vida Prima Directa'!$AQ38,'Vida Prima Directa'!J38/'Vida Prima Directa'!J$49),"")</f>
        <v>4.2639446640739707E-3</v>
      </c>
      <c r="K38" s="75" t="str">
        <f>IFERROR(IF($C$8=$D$8,'Vida Prima Directa'!K38/'Vida Prima Directa'!$AQ38,'Vida Prima Directa'!K38/'Vida Prima Directa'!K$49),"")</f>
        <v/>
      </c>
      <c r="L38" s="75" t="str">
        <f>IFERROR(IF($C$8=$D$8,'Vida Prima Directa'!L38/'Vida Prima Directa'!$AQ38,'Vida Prima Directa'!L38/'Vida Prima Directa'!L$49),"")</f>
        <v/>
      </c>
      <c r="M38" s="75">
        <f>IFERROR(IF($C$8=$D$8,'Vida Prima Directa'!M38/'Vida Prima Directa'!$AQ38,'Vida Prima Directa'!M38/'Vida Prima Directa'!M$49),"")</f>
        <v>1.888380676519233E-3</v>
      </c>
      <c r="N38" s="75" t="str">
        <f>IFERROR(IF($C$8=$D$8,'Vida Prima Directa'!N38/'Vida Prima Directa'!$AQ38,'Vida Prima Directa'!N38/'Vida Prima Directa'!N$49),"")</f>
        <v/>
      </c>
      <c r="O38" s="75">
        <f>IFERROR(IF($C$8=$D$8,'Vida Prima Directa'!O38/'Vida Prima Directa'!$AQ38,'Vida Prima Directa'!O38/'Vida Prima Directa'!O$49),"")</f>
        <v>2.4565891982081338E-3</v>
      </c>
      <c r="P38" s="75">
        <f>IFERROR(IF($C$8=$D$8,'Vida Prima Directa'!P38/'Vida Prima Directa'!$AQ38,'Vida Prima Directa'!P38/'Vida Prima Directa'!P$49),"")</f>
        <v>7.5886938874460417E-3</v>
      </c>
      <c r="Q38" s="75">
        <f>IFERROR(IF($C$8=$D$8,'Vida Prima Directa'!Q38/'Vida Prima Directa'!$AQ38,'Vida Prima Directa'!Q38/'Vida Prima Directa'!Q$49),"")</f>
        <v>1.4600523785761469E-3</v>
      </c>
      <c r="R38" s="75" t="str">
        <f>IFERROR(IF($C$8=$D$8,'Vida Prima Directa'!R38/'Vida Prima Directa'!$AQ38,'Vida Prima Directa'!R38/'Vida Prima Directa'!R$49),"")</f>
        <v/>
      </c>
      <c r="S38" s="75">
        <f>IFERROR(IF($C$8=$D$8,'Vida Prima Directa'!S38/'Vida Prima Directa'!$AQ38,'Vida Prima Directa'!S38/'Vida Prima Directa'!S$49),"")</f>
        <v>6.0180598657028225E-2</v>
      </c>
      <c r="T38" s="75" t="str">
        <f>IFERROR(IF($C$8=$D$8,'Vida Prima Directa'!T38/'Vida Prima Directa'!$AQ38,'Vida Prima Directa'!T38/'Vida Prima Directa'!T$49),"")</f>
        <v/>
      </c>
      <c r="U38" s="75">
        <f>IFERROR(IF($C$8=$D$8,'Vida Prima Directa'!U38/'Vida Prima Directa'!$AQ38,'Vida Prima Directa'!U38/'Vida Prima Directa'!U$49),"")</f>
        <v>3.0999446496256565E-3</v>
      </c>
      <c r="V38" s="75" t="str">
        <f>IFERROR(IF($C$8=$D$8,'Vida Prima Directa'!V38/'Vida Prima Directa'!$AQ38,'Vida Prima Directa'!V38/'Vida Prima Directa'!V$49),"")</f>
        <v/>
      </c>
      <c r="W38" s="75">
        <f>IFERROR(IF($C$8=$D$8,'Vida Prima Directa'!W38/'Vida Prima Directa'!$AQ38,'Vida Prima Directa'!W38/'Vida Prima Directa'!W$49),"")</f>
        <v>0.27231851199434765</v>
      </c>
      <c r="X38" s="75">
        <f>IFERROR(IF($C$8=$D$8,'Vida Prima Directa'!X38/'Vida Prima Directa'!$AQ38,'Vida Prima Directa'!X38/'Vida Prima Directa'!X$49),"")</f>
        <v>2.4289439155242152E-2</v>
      </c>
      <c r="Y38" s="75" t="str">
        <f>IFERROR(IF($C$8=$D$8,'Vida Prima Directa'!Y38/'Vida Prima Directa'!$AQ38,'Vida Prima Directa'!Y38/'Vida Prima Directa'!Y$49),"")</f>
        <v/>
      </c>
      <c r="Z38" s="75" t="str">
        <f>IFERROR(IF($C$8=$D$8,'Vida Prima Directa'!Z38/'Vida Prima Directa'!$AQ38,'Vida Prima Directa'!Z38/'Vida Prima Directa'!Z$49),"")</f>
        <v/>
      </c>
      <c r="AA38" s="75" t="str">
        <f>IFERROR(IF($C$8=$D$8,'Vida Prima Directa'!AA38/'Vida Prima Directa'!$AQ38,'Vida Prima Directa'!AA38/'Vida Prima Directa'!AA$49),"")</f>
        <v/>
      </c>
      <c r="AB38" s="75" t="str">
        <f>IFERROR(IF($C$8=$D$8,'Vida Prima Directa'!AB38/'Vida Prima Directa'!$AQ38,'Vida Prima Directa'!AB38/'Vida Prima Directa'!AB$49),"")</f>
        <v/>
      </c>
      <c r="AC38" s="75" t="str">
        <f>IFERROR(IF($C$8=$D$8,'Vida Prima Directa'!AC38/'Vida Prima Directa'!$AQ38,'Vida Prima Directa'!AC38/'Vida Prima Directa'!AC$49),"")</f>
        <v/>
      </c>
      <c r="AD38" s="75" t="str">
        <f>IFERROR(IF($C$8=$D$8,'Vida Prima Directa'!AD38/'Vida Prima Directa'!$AQ38,'Vida Prima Directa'!AD38/'Vida Prima Directa'!AD$49),"")</f>
        <v/>
      </c>
      <c r="AE38" s="75">
        <f>IFERROR(IF($C$8=$D$8,'Vida Prima Directa'!AE38/'Vida Prima Directa'!$AQ38,'Vida Prima Directa'!AE38/'Vida Prima Directa'!AE$49),"")</f>
        <v>1.0250361019853954E-3</v>
      </c>
      <c r="AF38" s="75">
        <f>IFERROR(IF($C$8=$D$8,'Vida Prima Directa'!AF38/'Vida Prima Directa'!$AQ38,'Vida Prima Directa'!AF38/'Vida Prima Directa'!AF$49),"")</f>
        <v>2.1363044869040716E-3</v>
      </c>
      <c r="AG38" s="75">
        <f>IFERROR(IF($C$8=$D$8,'Vida Prima Directa'!AG38/'Vida Prima Directa'!$AQ38,'Vida Prima Directa'!AG38/'Vida Prima Directa'!AG$49),"")</f>
        <v>9.6448091444270734E-3</v>
      </c>
      <c r="AH38" s="75" t="str">
        <f>IFERROR(IF($C$8=$D$8,'Vida Prima Directa'!AH38/'Vida Prima Directa'!$AQ38,'Vida Prima Directa'!AH38/'Vida Prima Directa'!AH$49),"")</f>
        <v/>
      </c>
      <c r="AI38" s="75" t="str">
        <f>IFERROR(IF($C$8=$D$8,'Vida Prima Directa'!AI38/'Vida Prima Directa'!$AQ38,'Vida Prima Directa'!AI38/'Vida Prima Directa'!AI$49),"")</f>
        <v/>
      </c>
      <c r="AJ38" s="75" t="str">
        <f>IFERROR(IF($C$8=$D$8,'Vida Prima Directa'!AJ38/'Vida Prima Directa'!$AQ38,'Vida Prima Directa'!AJ38/'Vida Prima Directa'!AJ$49),"")</f>
        <v/>
      </c>
      <c r="AK38" s="75" t="str">
        <f>IFERROR(IF($C$8=$D$8,'Vida Prima Directa'!AK38/'Vida Prima Directa'!$AQ38,'Vida Prima Directa'!AK38/'Vida Prima Directa'!AK$49),"")</f>
        <v/>
      </c>
      <c r="AL38" s="75" t="str">
        <f>IFERROR(IF($C$8=$D$8,'Vida Prima Directa'!AL38/'Vida Prima Directa'!$AQ38,'Vida Prima Directa'!AL38/'Vida Prima Directa'!AL$49),"")</f>
        <v/>
      </c>
      <c r="AM38" s="75" t="str">
        <f>IFERROR(IF($C$8=$D$8,'Vida Prima Directa'!AM38/'Vida Prima Directa'!$AQ38,'Vida Prima Directa'!AM38/'Vida Prima Directa'!AM$49),"")</f>
        <v/>
      </c>
      <c r="AN38" s="75" t="str">
        <f>IFERROR(IF($C$8=$D$8,'Vida Prima Directa'!AN38/'Vida Prima Directa'!$AQ38,'Vida Prima Directa'!AN38/'Vida Prima Directa'!AN$49),"")</f>
        <v/>
      </c>
      <c r="AO38" s="75" t="str">
        <f>IFERROR(IF($C$8=$D$8,'Vida Prima Directa'!AO38/'Vida Prima Directa'!$AQ38,'Vida Prima Directa'!AO38/'Vida Prima Directa'!AO$49),"")</f>
        <v/>
      </c>
      <c r="AP38" s="75" t="str">
        <f>IFERROR(IF($C$8=$D$8,'Vida Prima Directa'!AP38/'Vida Prima Directa'!$AQ38,'Vida Prima Directa'!AP38/'Vida Prima Directa'!AP$49),"")</f>
        <v/>
      </c>
      <c r="AQ38" s="75">
        <f>IFERROR(IF($C$8=$D$8,'Vida Prima Directa'!AQ38/'Vida Prima Directa'!$AQ38,'Vida Prima Directa'!AQ38/'Vida Prima Directa'!AQ$49),"")</f>
        <v>8.923849001552955E-3</v>
      </c>
    </row>
    <row r="39" spans="2:43">
      <c r="B39" s="30" t="s">
        <v>436</v>
      </c>
      <c r="C39" s="75" t="str">
        <f>IFERROR(IF($C$8=$D$8,'Vida Prima Directa'!C39/'Vida Prima Directa'!$AQ39,'Vida Prima Directa'!C39/'Vida Prima Directa'!C$49),"")</f>
        <v/>
      </c>
      <c r="D39" s="75" t="str">
        <f>IFERROR(IF($C$8=$D$8,'Vida Prima Directa'!D39/'Vida Prima Directa'!$AQ39,'Vida Prima Directa'!D39/'Vida Prima Directa'!D$49),"")</f>
        <v/>
      </c>
      <c r="E39" s="75" t="str">
        <f>IFERROR(IF($C$8=$D$8,'Vida Prima Directa'!E39/'Vida Prima Directa'!$AQ39,'Vida Prima Directa'!E39/'Vida Prima Directa'!E$49),"")</f>
        <v/>
      </c>
      <c r="F39" s="75" t="str">
        <f>IFERROR(IF($C$8=$D$8,'Vida Prima Directa'!F39/'Vida Prima Directa'!$AQ39,'Vida Prima Directa'!F39/'Vida Prima Directa'!F$49),"")</f>
        <v/>
      </c>
      <c r="G39" s="75" t="str">
        <f>IFERROR(IF($C$8=$D$8,'Vida Prima Directa'!G39/'Vida Prima Directa'!$AQ39,'Vida Prima Directa'!G39/'Vida Prima Directa'!G$49),"")</f>
        <v/>
      </c>
      <c r="H39" s="75" t="str">
        <f>IFERROR(IF($C$8=$D$8,'Vida Prima Directa'!H39/'Vida Prima Directa'!$AQ39,'Vida Prima Directa'!H39/'Vida Prima Directa'!H$49),"")</f>
        <v/>
      </c>
      <c r="I39" s="75">
        <f>IFERROR(IF($C$8=$D$8,'Vida Prima Directa'!I39/'Vida Prima Directa'!$AQ39,'Vida Prima Directa'!I39/'Vida Prima Directa'!I$49),"")</f>
        <v>2.0993627432105773E-6</v>
      </c>
      <c r="J39" s="75" t="str">
        <f>IFERROR(IF($C$8=$D$8,'Vida Prima Directa'!J39/'Vida Prima Directa'!$AQ39,'Vida Prima Directa'!J39/'Vida Prima Directa'!J$49),"")</f>
        <v/>
      </c>
      <c r="K39" s="75" t="str">
        <f>IFERROR(IF($C$8=$D$8,'Vida Prima Directa'!K39/'Vida Prima Directa'!$AQ39,'Vida Prima Directa'!K39/'Vida Prima Directa'!K$49),"")</f>
        <v/>
      </c>
      <c r="L39" s="75" t="str">
        <f>IFERROR(IF($C$8=$D$8,'Vida Prima Directa'!L39/'Vida Prima Directa'!$AQ39,'Vida Prima Directa'!L39/'Vida Prima Directa'!L$49),"")</f>
        <v/>
      </c>
      <c r="M39" s="75" t="str">
        <f>IFERROR(IF($C$8=$D$8,'Vida Prima Directa'!M39/'Vida Prima Directa'!$AQ39,'Vida Prima Directa'!M39/'Vida Prima Directa'!M$49),"")</f>
        <v/>
      </c>
      <c r="N39" s="75" t="str">
        <f>IFERROR(IF($C$8=$D$8,'Vida Prima Directa'!N39/'Vida Prima Directa'!$AQ39,'Vida Prima Directa'!N39/'Vida Prima Directa'!N$49),"")</f>
        <v/>
      </c>
      <c r="O39" s="75" t="str">
        <f>IFERROR(IF($C$8=$D$8,'Vida Prima Directa'!O39/'Vida Prima Directa'!$AQ39,'Vida Prima Directa'!O39/'Vida Prima Directa'!O$49),"")</f>
        <v/>
      </c>
      <c r="P39" s="75" t="str">
        <f>IFERROR(IF($C$8=$D$8,'Vida Prima Directa'!P39/'Vida Prima Directa'!$AQ39,'Vida Prima Directa'!P39/'Vida Prima Directa'!P$49),"")</f>
        <v/>
      </c>
      <c r="Q39" s="75" t="str">
        <f>IFERROR(IF($C$8=$D$8,'Vida Prima Directa'!Q39/'Vida Prima Directa'!$AQ39,'Vida Prima Directa'!Q39/'Vida Prima Directa'!Q$49),"")</f>
        <v/>
      </c>
      <c r="R39" s="75" t="str">
        <f>IFERROR(IF($C$8=$D$8,'Vida Prima Directa'!R39/'Vida Prima Directa'!$AQ39,'Vida Prima Directa'!R39/'Vida Prima Directa'!R$49),"")</f>
        <v/>
      </c>
      <c r="S39" s="75" t="str">
        <f>IFERROR(IF($C$8=$D$8,'Vida Prima Directa'!S39/'Vida Prima Directa'!$AQ39,'Vida Prima Directa'!S39/'Vida Prima Directa'!S$49),"")</f>
        <v/>
      </c>
      <c r="T39" s="75" t="str">
        <f>IFERROR(IF($C$8=$D$8,'Vida Prima Directa'!T39/'Vida Prima Directa'!$AQ39,'Vida Prima Directa'!T39/'Vida Prima Directa'!T$49),"")</f>
        <v/>
      </c>
      <c r="U39" s="75" t="str">
        <f>IFERROR(IF($C$8=$D$8,'Vida Prima Directa'!U39/'Vida Prima Directa'!$AQ39,'Vida Prima Directa'!U39/'Vida Prima Directa'!U$49),"")</f>
        <v/>
      </c>
      <c r="V39" s="75" t="str">
        <f>IFERROR(IF($C$8=$D$8,'Vida Prima Directa'!V39/'Vida Prima Directa'!$AQ39,'Vida Prima Directa'!V39/'Vida Prima Directa'!V$49),"")</f>
        <v/>
      </c>
      <c r="W39" s="75" t="str">
        <f>IFERROR(IF($C$8=$D$8,'Vida Prima Directa'!W39/'Vida Prima Directa'!$AQ39,'Vida Prima Directa'!W39/'Vida Prima Directa'!W$49),"")</f>
        <v/>
      </c>
      <c r="X39" s="75" t="str">
        <f>IFERROR(IF($C$8=$D$8,'Vida Prima Directa'!X39/'Vida Prima Directa'!$AQ39,'Vida Prima Directa'!X39/'Vida Prima Directa'!X$49),"")</f>
        <v/>
      </c>
      <c r="Y39" s="75" t="str">
        <f>IFERROR(IF($C$8=$D$8,'Vida Prima Directa'!Y39/'Vida Prima Directa'!$AQ39,'Vida Prima Directa'!Y39/'Vida Prima Directa'!Y$49),"")</f>
        <v/>
      </c>
      <c r="Z39" s="75" t="str">
        <f>IFERROR(IF($C$8=$D$8,'Vida Prima Directa'!Z39/'Vida Prima Directa'!$AQ39,'Vida Prima Directa'!Z39/'Vida Prima Directa'!Z$49),"")</f>
        <v/>
      </c>
      <c r="AA39" s="75" t="str">
        <f>IFERROR(IF($C$8=$D$8,'Vida Prima Directa'!AA39/'Vida Prima Directa'!$AQ39,'Vida Prima Directa'!AA39/'Vida Prima Directa'!AA$49),"")</f>
        <v/>
      </c>
      <c r="AB39" s="75" t="str">
        <f>IFERROR(IF($C$8=$D$8,'Vida Prima Directa'!AB39/'Vida Prima Directa'!$AQ39,'Vida Prima Directa'!AB39/'Vida Prima Directa'!AB$49),"")</f>
        <v/>
      </c>
      <c r="AC39" s="75" t="str">
        <f>IFERROR(IF($C$8=$D$8,'Vida Prima Directa'!AC39/'Vida Prima Directa'!$AQ39,'Vida Prima Directa'!AC39/'Vida Prima Directa'!AC$49),"")</f>
        <v/>
      </c>
      <c r="AD39" s="75" t="str">
        <f>IFERROR(IF($C$8=$D$8,'Vida Prima Directa'!AD39/'Vida Prima Directa'!$AQ39,'Vida Prima Directa'!AD39/'Vida Prima Directa'!AD$49),"")</f>
        <v/>
      </c>
      <c r="AE39" s="75">
        <f>IFERROR(IF($C$8=$D$8,'Vida Prima Directa'!AE39/'Vida Prima Directa'!$AQ39,'Vida Prima Directa'!AE39/'Vida Prima Directa'!AE$49),"")</f>
        <v>5.0944327638321075E-5</v>
      </c>
      <c r="AF39" s="75" t="str">
        <f>IFERROR(IF($C$8=$D$8,'Vida Prima Directa'!AF39/'Vida Prima Directa'!$AQ39,'Vida Prima Directa'!AF39/'Vida Prima Directa'!AF$49),"")</f>
        <v/>
      </c>
      <c r="AG39" s="75">
        <f>IFERROR(IF($C$8=$D$8,'Vida Prima Directa'!AG39/'Vida Prima Directa'!$AQ39,'Vida Prima Directa'!AG39/'Vida Prima Directa'!AG$49),"")</f>
        <v>2.7017931581367801E-5</v>
      </c>
      <c r="AH39" s="75" t="str">
        <f>IFERROR(IF($C$8=$D$8,'Vida Prima Directa'!AH39/'Vida Prima Directa'!$AQ39,'Vida Prima Directa'!AH39/'Vida Prima Directa'!AH$49),"")</f>
        <v/>
      </c>
      <c r="AI39" s="75" t="str">
        <f>IFERROR(IF($C$8=$D$8,'Vida Prima Directa'!AI39/'Vida Prima Directa'!$AQ39,'Vida Prima Directa'!AI39/'Vida Prima Directa'!AI$49),"")</f>
        <v/>
      </c>
      <c r="AJ39" s="75" t="str">
        <f>IFERROR(IF($C$8=$D$8,'Vida Prima Directa'!AJ39/'Vida Prima Directa'!$AQ39,'Vida Prima Directa'!AJ39/'Vida Prima Directa'!AJ$49),"")</f>
        <v/>
      </c>
      <c r="AK39" s="75" t="str">
        <f>IFERROR(IF($C$8=$D$8,'Vida Prima Directa'!AK39/'Vida Prima Directa'!$AQ39,'Vida Prima Directa'!AK39/'Vida Prima Directa'!AK$49),"")</f>
        <v/>
      </c>
      <c r="AL39" s="75" t="str">
        <f>IFERROR(IF($C$8=$D$8,'Vida Prima Directa'!AL39/'Vida Prima Directa'!$AQ39,'Vida Prima Directa'!AL39/'Vida Prima Directa'!AL$49),"")</f>
        <v/>
      </c>
      <c r="AM39" s="75" t="str">
        <f>IFERROR(IF($C$8=$D$8,'Vida Prima Directa'!AM39/'Vida Prima Directa'!$AQ39,'Vida Prima Directa'!AM39/'Vida Prima Directa'!AM$49),"")</f>
        <v/>
      </c>
      <c r="AN39" s="75" t="str">
        <f>IFERROR(IF($C$8=$D$8,'Vida Prima Directa'!AN39/'Vida Prima Directa'!$AQ39,'Vida Prima Directa'!AN39/'Vida Prima Directa'!AN$49),"")</f>
        <v/>
      </c>
      <c r="AO39" s="75" t="str">
        <f>IFERROR(IF($C$8=$D$8,'Vida Prima Directa'!AO39/'Vida Prima Directa'!$AQ39,'Vida Prima Directa'!AO39/'Vida Prima Directa'!AO$49),"")</f>
        <v/>
      </c>
      <c r="AP39" s="75" t="str">
        <f>IFERROR(IF($C$8=$D$8,'Vida Prima Directa'!AP39/'Vida Prima Directa'!$AQ39,'Vida Prima Directa'!AP39/'Vida Prima Directa'!AP$49),"")</f>
        <v/>
      </c>
      <c r="AQ39" s="75">
        <f>IFERROR(IF($C$8=$D$8,'Vida Prima Directa'!AQ39/'Vida Prima Directa'!$AQ39,'Vida Prima Directa'!AQ39/'Vida Prima Directa'!AQ$49),"")</f>
        <v>2.8066848402765578E-6</v>
      </c>
    </row>
    <row r="40" spans="2:43">
      <c r="B40" s="30" t="s">
        <v>437</v>
      </c>
      <c r="C40" s="75">
        <f>IFERROR(IF($C$8=$D$8,'Vida Prima Directa'!C40/'Vida Prima Directa'!$AQ40,'Vida Prima Directa'!C40/'Vida Prima Directa'!C$49),"")</f>
        <v>0.50781476307358542</v>
      </c>
      <c r="D40" s="75">
        <f>IFERROR(IF($C$8=$D$8,'Vida Prima Directa'!D40/'Vida Prima Directa'!$AQ40,'Vida Prima Directa'!D40/'Vida Prima Directa'!D$49),"")</f>
        <v>0.63443142135118535</v>
      </c>
      <c r="E40" s="75">
        <f>IFERROR(IF($C$8=$D$8,'Vida Prima Directa'!E40/'Vida Prima Directa'!$AQ40,'Vida Prima Directa'!E40/'Vida Prima Directa'!E$49),"")</f>
        <v>0.20032111626520391</v>
      </c>
      <c r="F40" s="75">
        <f>IFERROR(IF($C$8=$D$8,'Vida Prima Directa'!F40/'Vida Prima Directa'!$AQ40,'Vida Prima Directa'!F40/'Vida Prima Directa'!F$49),"")</f>
        <v>0.69945716403205171</v>
      </c>
      <c r="G40" s="75">
        <f>IFERROR(IF($C$8=$D$8,'Vida Prima Directa'!G40/'Vida Prima Directa'!$AQ40,'Vida Prima Directa'!G40/'Vida Prima Directa'!G$49),"")</f>
        <v>3.299365014689716E-2</v>
      </c>
      <c r="H40" s="75" t="str">
        <f>IFERROR(IF($C$8=$D$8,'Vida Prima Directa'!H40/'Vida Prima Directa'!$AQ40,'Vida Prima Directa'!H40/'Vida Prima Directa'!H$49),"")</f>
        <v/>
      </c>
      <c r="I40" s="75">
        <f>IFERROR(IF($C$8=$D$8,'Vida Prima Directa'!I40/'Vida Prima Directa'!$AQ40,'Vida Prima Directa'!I40/'Vida Prima Directa'!I$49),"")</f>
        <v>0.66590073325492216</v>
      </c>
      <c r="J40" s="75">
        <f>IFERROR(IF($C$8=$D$8,'Vida Prima Directa'!J40/'Vida Prima Directa'!$AQ40,'Vida Prima Directa'!J40/'Vida Prima Directa'!J$49),"")</f>
        <v>1.3115861067880017E-2</v>
      </c>
      <c r="K40" s="75" t="str">
        <f>IFERROR(IF($C$8=$D$8,'Vida Prima Directa'!K40/'Vida Prima Directa'!$AQ40,'Vida Prima Directa'!K40/'Vida Prima Directa'!K$49),"")</f>
        <v/>
      </c>
      <c r="L40" s="75">
        <f>IFERROR(IF($C$8=$D$8,'Vida Prima Directa'!L40/'Vida Prima Directa'!$AQ40,'Vida Prima Directa'!L40/'Vida Prima Directa'!L$49),"")</f>
        <v>3.7711364329177433E-4</v>
      </c>
      <c r="M40" s="75">
        <f>IFERROR(IF($C$8=$D$8,'Vida Prima Directa'!M40/'Vida Prima Directa'!$AQ40,'Vida Prima Directa'!M40/'Vida Prima Directa'!M$49),"")</f>
        <v>9.2494482576868983E-3</v>
      </c>
      <c r="N40" s="75" t="str">
        <f>IFERROR(IF($C$8=$D$8,'Vida Prima Directa'!N40/'Vida Prima Directa'!$AQ40,'Vida Prima Directa'!N40/'Vida Prima Directa'!N$49),"")</f>
        <v/>
      </c>
      <c r="O40" s="75">
        <f>IFERROR(IF($C$8=$D$8,'Vida Prima Directa'!O40/'Vida Prima Directa'!$AQ40,'Vida Prima Directa'!O40/'Vida Prima Directa'!O$49),"")</f>
        <v>5.7572265469473187E-2</v>
      </c>
      <c r="P40" s="75">
        <f>IFERROR(IF($C$8=$D$8,'Vida Prima Directa'!P40/'Vida Prima Directa'!$AQ40,'Vida Prima Directa'!P40/'Vida Prima Directa'!P$49),"")</f>
        <v>9.9516168372682026E-3</v>
      </c>
      <c r="Q40" s="75">
        <f>IFERROR(IF($C$8=$D$8,'Vida Prima Directa'!Q40/'Vida Prima Directa'!$AQ40,'Vida Prima Directa'!Q40/'Vida Prima Directa'!Q$49),"")</f>
        <v>1.6570348638409273E-4</v>
      </c>
      <c r="R40" s="75">
        <f>IFERROR(IF($C$8=$D$8,'Vida Prima Directa'!R40/'Vida Prima Directa'!$AQ40,'Vida Prima Directa'!R40/'Vida Prima Directa'!R$49),"")</f>
        <v>1</v>
      </c>
      <c r="S40" s="75">
        <f>IFERROR(IF($C$8=$D$8,'Vida Prima Directa'!S40/'Vida Prima Directa'!$AQ40,'Vida Prima Directa'!S40/'Vida Prima Directa'!S$49),"")</f>
        <v>0.69970146193630922</v>
      </c>
      <c r="T40" s="75">
        <f>IFERROR(IF($C$8=$D$8,'Vida Prima Directa'!T40/'Vida Prima Directa'!$AQ40,'Vida Prima Directa'!T40/'Vida Prima Directa'!T$49),"")</f>
        <v>6.1096376610118887E-2</v>
      </c>
      <c r="U40" s="75" t="str">
        <f>IFERROR(IF($C$8=$D$8,'Vida Prima Directa'!U40/'Vida Prima Directa'!$AQ40,'Vida Prima Directa'!U40/'Vida Prima Directa'!U$49),"")</f>
        <v/>
      </c>
      <c r="V40" s="75" t="str">
        <f>IFERROR(IF($C$8=$D$8,'Vida Prima Directa'!V40/'Vida Prima Directa'!$AQ40,'Vida Prima Directa'!V40/'Vida Prima Directa'!V$49),"")</f>
        <v/>
      </c>
      <c r="W40" s="75">
        <f>IFERROR(IF($C$8=$D$8,'Vida Prima Directa'!W40/'Vida Prima Directa'!$AQ40,'Vida Prima Directa'!W40/'Vida Prima Directa'!W$49),"")</f>
        <v>5.7411718020315618E-2</v>
      </c>
      <c r="X40" s="75">
        <f>IFERROR(IF($C$8=$D$8,'Vida Prima Directa'!X40/'Vida Prima Directa'!$AQ40,'Vida Prima Directa'!X40/'Vida Prima Directa'!X$49),"")</f>
        <v>7.1421538282621447E-2</v>
      </c>
      <c r="Y40" s="75">
        <f>IFERROR(IF($C$8=$D$8,'Vida Prima Directa'!Y40/'Vida Prima Directa'!$AQ40,'Vida Prima Directa'!Y40/'Vida Prima Directa'!Y$49),"")</f>
        <v>5.1481744218213481E-5</v>
      </c>
      <c r="Z40" s="75">
        <f>IFERROR(IF($C$8=$D$8,'Vida Prima Directa'!Z40/'Vida Prima Directa'!$AQ40,'Vida Prima Directa'!Z40/'Vida Prima Directa'!Z$49),"")</f>
        <v>0.15358206505927785</v>
      </c>
      <c r="AA40" s="75">
        <f>IFERROR(IF($C$8=$D$8,'Vida Prima Directa'!AA40/'Vida Prima Directa'!$AQ40,'Vida Prima Directa'!AA40/'Vida Prima Directa'!AA$49),"")</f>
        <v>8.7818002446468195E-3</v>
      </c>
      <c r="AB40" s="75" t="str">
        <f>IFERROR(IF($C$8=$D$8,'Vida Prima Directa'!AB40/'Vida Prima Directa'!$AQ40,'Vida Prima Directa'!AB40/'Vida Prima Directa'!AB$49),"")</f>
        <v/>
      </c>
      <c r="AC40" s="75">
        <f>IFERROR(IF($C$8=$D$8,'Vida Prima Directa'!AC40/'Vida Prima Directa'!$AQ40,'Vida Prima Directa'!AC40/'Vida Prima Directa'!AC$49),"")</f>
        <v>2.6548423282483787E-3</v>
      </c>
      <c r="AD40" s="75" t="str">
        <f>IFERROR(IF($C$8=$D$8,'Vida Prima Directa'!AD40/'Vida Prima Directa'!$AQ40,'Vida Prima Directa'!AD40/'Vida Prima Directa'!AD$49),"")</f>
        <v/>
      </c>
      <c r="AE40" s="75">
        <f>IFERROR(IF($C$8=$D$8,'Vida Prima Directa'!AE40/'Vida Prima Directa'!$AQ40,'Vida Prima Directa'!AE40/'Vida Prima Directa'!AE$49),"")</f>
        <v>4.1405820638910518E-2</v>
      </c>
      <c r="AF40" s="75">
        <f>IFERROR(IF($C$8=$D$8,'Vida Prima Directa'!AF40/'Vida Prima Directa'!$AQ40,'Vida Prima Directa'!AF40/'Vida Prima Directa'!AF$49),"")</f>
        <v>0.14402498375509279</v>
      </c>
      <c r="AG40" s="75">
        <f>IFERROR(IF($C$8=$D$8,'Vida Prima Directa'!AG40/'Vida Prima Directa'!$AQ40,'Vida Prima Directa'!AG40/'Vida Prima Directa'!AG$49),"")</f>
        <v>0.68569804778372989</v>
      </c>
      <c r="AH40" s="75" t="str">
        <f>IFERROR(IF($C$8=$D$8,'Vida Prima Directa'!AH40/'Vida Prima Directa'!$AQ40,'Vida Prima Directa'!AH40/'Vida Prima Directa'!AH$49),"")</f>
        <v/>
      </c>
      <c r="AI40" s="75" t="str">
        <f>IFERROR(IF($C$8=$D$8,'Vida Prima Directa'!AI40/'Vida Prima Directa'!$AQ40,'Vida Prima Directa'!AI40/'Vida Prima Directa'!AI$49),"")</f>
        <v/>
      </c>
      <c r="AJ40" s="75" t="str">
        <f>IFERROR(IF($C$8=$D$8,'Vida Prima Directa'!AJ40/'Vida Prima Directa'!$AQ40,'Vida Prima Directa'!AJ40/'Vida Prima Directa'!AJ$49),"")</f>
        <v/>
      </c>
      <c r="AK40" s="75" t="str">
        <f>IFERROR(IF($C$8=$D$8,'Vida Prima Directa'!AK40/'Vida Prima Directa'!$AQ40,'Vida Prima Directa'!AK40/'Vida Prima Directa'!AK$49),"")</f>
        <v/>
      </c>
      <c r="AL40" s="75" t="str">
        <f>IFERROR(IF($C$8=$D$8,'Vida Prima Directa'!AL40/'Vida Prima Directa'!$AQ40,'Vida Prima Directa'!AL40/'Vida Prima Directa'!AL$49),"")</f>
        <v/>
      </c>
      <c r="AM40" s="75" t="str">
        <f>IFERROR(IF($C$8=$D$8,'Vida Prima Directa'!AM40/'Vida Prima Directa'!$AQ40,'Vida Prima Directa'!AM40/'Vida Prima Directa'!AM$49),"")</f>
        <v/>
      </c>
      <c r="AN40" s="75" t="str">
        <f>IFERROR(IF($C$8=$D$8,'Vida Prima Directa'!AN40/'Vida Prima Directa'!$AQ40,'Vida Prima Directa'!AN40/'Vida Prima Directa'!AN$49),"")</f>
        <v/>
      </c>
      <c r="AO40" s="75" t="str">
        <f>IFERROR(IF($C$8=$D$8,'Vida Prima Directa'!AO40/'Vida Prima Directa'!$AQ40,'Vida Prima Directa'!AO40/'Vida Prima Directa'!AO$49),"")</f>
        <v/>
      </c>
      <c r="AP40" s="75" t="str">
        <f>IFERROR(IF($C$8=$D$8,'Vida Prima Directa'!AP40/'Vida Prima Directa'!$AQ40,'Vida Prima Directa'!AP40/'Vida Prima Directa'!AP$49),"")</f>
        <v/>
      </c>
      <c r="AQ40" s="75">
        <f>IFERROR(IF($C$8=$D$8,'Vida Prima Directa'!AQ40/'Vida Prima Directa'!$AQ40,'Vida Prima Directa'!AQ40/'Vida Prima Directa'!AQ$49),"")</f>
        <v>0.12105577875770834</v>
      </c>
    </row>
    <row r="41" spans="2:43">
      <c r="B41" s="30" t="s">
        <v>438</v>
      </c>
      <c r="C41" s="75" t="str">
        <f>IFERROR(IF($C$8=$D$8,'Vida Prima Directa'!C41/'Vida Prima Directa'!$AQ41,'Vida Prima Directa'!C41/'Vida Prima Directa'!C$49),"")</f>
        <v/>
      </c>
      <c r="D41" s="75" t="str">
        <f>IFERROR(IF($C$8=$D$8,'Vida Prima Directa'!D41/'Vida Prima Directa'!$AQ41,'Vida Prima Directa'!D41/'Vida Prima Directa'!D$49),"")</f>
        <v/>
      </c>
      <c r="E41" s="75" t="str">
        <f>IFERROR(IF($C$8=$D$8,'Vida Prima Directa'!E41/'Vida Prima Directa'!$AQ41,'Vida Prima Directa'!E41/'Vida Prima Directa'!E$49),"")</f>
        <v/>
      </c>
      <c r="F41" s="75" t="str">
        <f>IFERROR(IF($C$8=$D$8,'Vida Prima Directa'!F41/'Vida Prima Directa'!$AQ41,'Vida Prima Directa'!F41/'Vida Prima Directa'!F$49),"")</f>
        <v/>
      </c>
      <c r="G41" s="75" t="str">
        <f>IFERROR(IF($C$8=$D$8,'Vida Prima Directa'!G41/'Vida Prima Directa'!$AQ41,'Vida Prima Directa'!G41/'Vida Prima Directa'!G$49),"")</f>
        <v/>
      </c>
      <c r="H41" s="75" t="str">
        <f>IFERROR(IF($C$8=$D$8,'Vida Prima Directa'!H41/'Vida Prima Directa'!$AQ41,'Vida Prima Directa'!H41/'Vida Prima Directa'!H$49),"")</f>
        <v/>
      </c>
      <c r="I41" s="75" t="str">
        <f>IFERROR(IF($C$8=$D$8,'Vida Prima Directa'!I41/'Vida Prima Directa'!$AQ41,'Vida Prima Directa'!I41/'Vida Prima Directa'!I$49),"")</f>
        <v/>
      </c>
      <c r="J41" s="75" t="str">
        <f>IFERROR(IF($C$8=$D$8,'Vida Prima Directa'!J41/'Vida Prima Directa'!$AQ41,'Vida Prima Directa'!J41/'Vida Prima Directa'!J$49),"")</f>
        <v/>
      </c>
      <c r="K41" s="75" t="str">
        <f>IFERROR(IF($C$8=$D$8,'Vida Prima Directa'!K41/'Vida Prima Directa'!$AQ41,'Vida Prima Directa'!K41/'Vida Prima Directa'!K$49),"")</f>
        <v/>
      </c>
      <c r="L41" s="75" t="str">
        <f>IFERROR(IF($C$8=$D$8,'Vida Prima Directa'!L41/'Vida Prima Directa'!$AQ41,'Vida Prima Directa'!L41/'Vida Prima Directa'!L$49),"")</f>
        <v/>
      </c>
      <c r="M41" s="75" t="str">
        <f>IFERROR(IF($C$8=$D$8,'Vida Prima Directa'!M41/'Vida Prima Directa'!$AQ41,'Vida Prima Directa'!M41/'Vida Prima Directa'!M$49),"")</f>
        <v/>
      </c>
      <c r="N41" s="75" t="str">
        <f>IFERROR(IF($C$8=$D$8,'Vida Prima Directa'!N41/'Vida Prima Directa'!$AQ41,'Vida Prima Directa'!N41/'Vida Prima Directa'!N$49),"")</f>
        <v/>
      </c>
      <c r="O41" s="75" t="str">
        <f>IFERROR(IF($C$8=$D$8,'Vida Prima Directa'!O41/'Vida Prima Directa'!$AQ41,'Vida Prima Directa'!O41/'Vida Prima Directa'!O$49),"")</f>
        <v/>
      </c>
      <c r="P41" s="75" t="str">
        <f>IFERROR(IF($C$8=$D$8,'Vida Prima Directa'!P41/'Vida Prima Directa'!$AQ41,'Vida Prima Directa'!P41/'Vida Prima Directa'!P$49),"")</f>
        <v/>
      </c>
      <c r="Q41" s="75" t="str">
        <f>IFERROR(IF($C$8=$D$8,'Vida Prima Directa'!Q41/'Vida Prima Directa'!$AQ41,'Vida Prima Directa'!Q41/'Vida Prima Directa'!Q$49),"")</f>
        <v/>
      </c>
      <c r="R41" s="75" t="str">
        <f>IFERROR(IF($C$8=$D$8,'Vida Prima Directa'!R41/'Vida Prima Directa'!$AQ41,'Vida Prima Directa'!R41/'Vida Prima Directa'!R$49),"")</f>
        <v/>
      </c>
      <c r="S41" s="75" t="str">
        <f>IFERROR(IF($C$8=$D$8,'Vida Prima Directa'!S41/'Vida Prima Directa'!$AQ41,'Vida Prima Directa'!S41/'Vida Prima Directa'!S$49),"")</f>
        <v/>
      </c>
      <c r="T41" s="75" t="str">
        <f>IFERROR(IF($C$8=$D$8,'Vida Prima Directa'!T41/'Vida Prima Directa'!$AQ41,'Vida Prima Directa'!T41/'Vida Prima Directa'!T$49),"")</f>
        <v/>
      </c>
      <c r="U41" s="75">
        <f>IFERROR(IF($C$8=$D$8,'Vida Prima Directa'!U41/'Vida Prima Directa'!$AQ41,'Vida Prima Directa'!U41/'Vida Prima Directa'!U$49),"")</f>
        <v>2.4780243908491695E-2</v>
      </c>
      <c r="V41" s="75" t="str">
        <f>IFERROR(IF($C$8=$D$8,'Vida Prima Directa'!V41/'Vida Prima Directa'!$AQ41,'Vida Prima Directa'!V41/'Vida Prima Directa'!V$49),"")</f>
        <v/>
      </c>
      <c r="W41" s="75" t="str">
        <f>IFERROR(IF($C$8=$D$8,'Vida Prima Directa'!W41/'Vida Prima Directa'!$AQ41,'Vida Prima Directa'!W41/'Vida Prima Directa'!W$49),"")</f>
        <v/>
      </c>
      <c r="X41" s="75" t="str">
        <f>IFERROR(IF($C$8=$D$8,'Vida Prima Directa'!X41/'Vida Prima Directa'!$AQ41,'Vida Prima Directa'!X41/'Vida Prima Directa'!X$49),"")</f>
        <v/>
      </c>
      <c r="Y41" s="75" t="str">
        <f>IFERROR(IF($C$8=$D$8,'Vida Prima Directa'!Y41/'Vida Prima Directa'!$AQ41,'Vida Prima Directa'!Y41/'Vida Prima Directa'!Y$49),"")</f>
        <v/>
      </c>
      <c r="Z41" s="75" t="str">
        <f>IFERROR(IF($C$8=$D$8,'Vida Prima Directa'!Z41/'Vida Prima Directa'!$AQ41,'Vida Prima Directa'!Z41/'Vida Prima Directa'!Z$49),"")</f>
        <v/>
      </c>
      <c r="AA41" s="75" t="str">
        <f>IFERROR(IF($C$8=$D$8,'Vida Prima Directa'!AA41/'Vida Prima Directa'!$AQ41,'Vida Prima Directa'!AA41/'Vida Prima Directa'!AA$49),"")</f>
        <v/>
      </c>
      <c r="AB41" s="75" t="str">
        <f>IFERROR(IF($C$8=$D$8,'Vida Prima Directa'!AB41/'Vida Prima Directa'!$AQ41,'Vida Prima Directa'!AB41/'Vida Prima Directa'!AB$49),"")</f>
        <v/>
      </c>
      <c r="AC41" s="75" t="str">
        <f>IFERROR(IF($C$8=$D$8,'Vida Prima Directa'!AC41/'Vida Prima Directa'!$AQ41,'Vida Prima Directa'!AC41/'Vida Prima Directa'!AC$49),"")</f>
        <v/>
      </c>
      <c r="AD41" s="75" t="str">
        <f>IFERROR(IF($C$8=$D$8,'Vida Prima Directa'!AD41/'Vida Prima Directa'!$AQ41,'Vida Prima Directa'!AD41/'Vida Prima Directa'!AD$49),"")</f>
        <v/>
      </c>
      <c r="AE41" s="75" t="str">
        <f>IFERROR(IF($C$8=$D$8,'Vida Prima Directa'!AE41/'Vida Prima Directa'!$AQ41,'Vida Prima Directa'!AE41/'Vida Prima Directa'!AE$49),"")</f>
        <v/>
      </c>
      <c r="AF41" s="75" t="str">
        <f>IFERROR(IF($C$8=$D$8,'Vida Prima Directa'!AF41/'Vida Prima Directa'!$AQ41,'Vida Prima Directa'!AF41/'Vida Prima Directa'!AF$49),"")</f>
        <v/>
      </c>
      <c r="AG41" s="75" t="str">
        <f>IFERROR(IF($C$8=$D$8,'Vida Prima Directa'!AG41/'Vida Prima Directa'!$AQ41,'Vida Prima Directa'!AG41/'Vida Prima Directa'!AG$49),"")</f>
        <v/>
      </c>
      <c r="AH41" s="75" t="str">
        <f>IFERROR(IF($C$8=$D$8,'Vida Prima Directa'!AH41/'Vida Prima Directa'!$AQ41,'Vida Prima Directa'!AH41/'Vida Prima Directa'!AH$49),"")</f>
        <v/>
      </c>
      <c r="AI41" s="75" t="str">
        <f>IFERROR(IF($C$8=$D$8,'Vida Prima Directa'!AI41/'Vida Prima Directa'!$AQ41,'Vida Prima Directa'!AI41/'Vida Prima Directa'!AI$49),"")</f>
        <v/>
      </c>
      <c r="AJ41" s="75" t="str">
        <f>IFERROR(IF($C$8=$D$8,'Vida Prima Directa'!AJ41/'Vida Prima Directa'!$AQ41,'Vida Prima Directa'!AJ41/'Vida Prima Directa'!AJ$49),"")</f>
        <v/>
      </c>
      <c r="AK41" s="75" t="str">
        <f>IFERROR(IF($C$8=$D$8,'Vida Prima Directa'!AK41/'Vida Prima Directa'!$AQ41,'Vida Prima Directa'!AK41/'Vida Prima Directa'!AK$49),"")</f>
        <v/>
      </c>
      <c r="AL41" s="75" t="str">
        <f>IFERROR(IF($C$8=$D$8,'Vida Prima Directa'!AL41/'Vida Prima Directa'!$AQ41,'Vida Prima Directa'!AL41/'Vida Prima Directa'!AL$49),"")</f>
        <v/>
      </c>
      <c r="AM41" s="75" t="str">
        <f>IFERROR(IF($C$8=$D$8,'Vida Prima Directa'!AM41/'Vida Prima Directa'!$AQ41,'Vida Prima Directa'!AM41/'Vida Prima Directa'!AM$49),"")</f>
        <v/>
      </c>
      <c r="AN41" s="75" t="str">
        <f>IFERROR(IF($C$8=$D$8,'Vida Prima Directa'!AN41/'Vida Prima Directa'!$AQ41,'Vida Prima Directa'!AN41/'Vida Prima Directa'!AN$49),"")</f>
        <v/>
      </c>
      <c r="AO41" s="75" t="str">
        <f>IFERROR(IF($C$8=$D$8,'Vida Prima Directa'!AO41/'Vida Prima Directa'!$AQ41,'Vida Prima Directa'!AO41/'Vida Prima Directa'!AO$49),"")</f>
        <v/>
      </c>
      <c r="AP41" s="75" t="str">
        <f>IFERROR(IF($C$8=$D$8,'Vida Prima Directa'!AP41/'Vida Prima Directa'!$AQ41,'Vida Prima Directa'!AP41/'Vida Prima Directa'!AP$49),"")</f>
        <v/>
      </c>
      <c r="AQ41" s="75">
        <f>IFERROR(IF($C$8=$D$8,'Vida Prima Directa'!AQ41/'Vida Prima Directa'!$AQ41,'Vida Prima Directa'!AQ41/'Vida Prima Directa'!AQ$49),"")</f>
        <v>1.282292621009502E-4</v>
      </c>
    </row>
    <row r="42" spans="2:43">
      <c r="B42" s="30" t="s">
        <v>439</v>
      </c>
      <c r="C42" s="75" t="str">
        <f>IFERROR(IF($C$8=$D$8,'Vida Prima Directa'!C42/'Vida Prima Directa'!$AQ42,'Vida Prima Directa'!C42/'Vida Prima Directa'!C$49),"")</f>
        <v/>
      </c>
      <c r="D42" s="75" t="str">
        <f>IFERROR(IF($C$8=$D$8,'Vida Prima Directa'!D42/'Vida Prima Directa'!$AQ42,'Vida Prima Directa'!D42/'Vida Prima Directa'!D$49),"")</f>
        <v/>
      </c>
      <c r="E42" s="75" t="str">
        <f>IFERROR(IF($C$8=$D$8,'Vida Prima Directa'!E42/'Vida Prima Directa'!$AQ42,'Vida Prima Directa'!E42/'Vida Prima Directa'!E$49),"")</f>
        <v/>
      </c>
      <c r="F42" s="75" t="str">
        <f>IFERROR(IF($C$8=$D$8,'Vida Prima Directa'!F42/'Vida Prima Directa'!$AQ42,'Vida Prima Directa'!F42/'Vida Prima Directa'!F$49),"")</f>
        <v/>
      </c>
      <c r="G42" s="75" t="str">
        <f>IFERROR(IF($C$8=$D$8,'Vida Prima Directa'!G42/'Vida Prima Directa'!$AQ42,'Vida Prima Directa'!G42/'Vida Prima Directa'!G$49),"")</f>
        <v/>
      </c>
      <c r="H42" s="75" t="str">
        <f>IFERROR(IF($C$8=$D$8,'Vida Prima Directa'!H42/'Vida Prima Directa'!$AQ42,'Vida Prima Directa'!H42/'Vida Prima Directa'!H$49),"")</f>
        <v/>
      </c>
      <c r="I42" s="75" t="str">
        <f>IFERROR(IF($C$8=$D$8,'Vida Prima Directa'!I42/'Vida Prima Directa'!$AQ42,'Vida Prima Directa'!I42/'Vida Prima Directa'!I$49),"")</f>
        <v/>
      </c>
      <c r="J42" s="75" t="str">
        <f>IFERROR(IF($C$8=$D$8,'Vida Prima Directa'!J42/'Vida Prima Directa'!$AQ42,'Vida Prima Directa'!J42/'Vida Prima Directa'!J$49),"")</f>
        <v/>
      </c>
      <c r="K42" s="75" t="str">
        <f>IFERROR(IF($C$8=$D$8,'Vida Prima Directa'!K42/'Vida Prima Directa'!$AQ42,'Vida Prima Directa'!K42/'Vida Prima Directa'!K$49),"")</f>
        <v/>
      </c>
      <c r="L42" s="75" t="str">
        <f>IFERROR(IF($C$8=$D$8,'Vida Prima Directa'!L42/'Vida Prima Directa'!$AQ42,'Vida Prima Directa'!L42/'Vida Prima Directa'!L$49),"")</f>
        <v/>
      </c>
      <c r="M42" s="75" t="str">
        <f>IFERROR(IF($C$8=$D$8,'Vida Prima Directa'!M42/'Vida Prima Directa'!$AQ42,'Vida Prima Directa'!M42/'Vida Prima Directa'!M$49),"")</f>
        <v/>
      </c>
      <c r="N42" s="75" t="str">
        <f>IFERROR(IF($C$8=$D$8,'Vida Prima Directa'!N42/'Vida Prima Directa'!$AQ42,'Vida Prima Directa'!N42/'Vida Prima Directa'!N$49),"")</f>
        <v/>
      </c>
      <c r="O42" s="75" t="str">
        <f>IFERROR(IF($C$8=$D$8,'Vida Prima Directa'!O42/'Vida Prima Directa'!$AQ42,'Vida Prima Directa'!O42/'Vida Prima Directa'!O$49),"")</f>
        <v/>
      </c>
      <c r="P42" s="75" t="str">
        <f>IFERROR(IF($C$8=$D$8,'Vida Prima Directa'!P42/'Vida Prima Directa'!$AQ42,'Vida Prima Directa'!P42/'Vida Prima Directa'!P$49),"")</f>
        <v/>
      </c>
      <c r="Q42" s="75" t="str">
        <f>IFERROR(IF($C$8=$D$8,'Vida Prima Directa'!Q42/'Vida Prima Directa'!$AQ42,'Vida Prima Directa'!Q42/'Vida Prima Directa'!Q$49),"")</f>
        <v/>
      </c>
      <c r="R42" s="75" t="str">
        <f>IFERROR(IF($C$8=$D$8,'Vida Prima Directa'!R42/'Vida Prima Directa'!$AQ42,'Vida Prima Directa'!R42/'Vida Prima Directa'!R$49),"")</f>
        <v/>
      </c>
      <c r="S42" s="75" t="str">
        <f>IFERROR(IF($C$8=$D$8,'Vida Prima Directa'!S42/'Vida Prima Directa'!$AQ42,'Vida Prima Directa'!S42/'Vida Prima Directa'!S$49),"")</f>
        <v/>
      </c>
      <c r="T42" s="75" t="str">
        <f>IFERROR(IF($C$8=$D$8,'Vida Prima Directa'!T42/'Vida Prima Directa'!$AQ42,'Vida Prima Directa'!T42/'Vida Prima Directa'!T$49),"")</f>
        <v/>
      </c>
      <c r="U42" s="75" t="str">
        <f>IFERROR(IF($C$8=$D$8,'Vida Prima Directa'!U42/'Vida Prima Directa'!$AQ42,'Vida Prima Directa'!U42/'Vida Prima Directa'!U$49),"")</f>
        <v/>
      </c>
      <c r="V42" s="75" t="str">
        <f>IFERROR(IF($C$8=$D$8,'Vida Prima Directa'!V42/'Vida Prima Directa'!$AQ42,'Vida Prima Directa'!V42/'Vida Prima Directa'!V$49),"")</f>
        <v/>
      </c>
      <c r="W42" s="75" t="str">
        <f>IFERROR(IF($C$8=$D$8,'Vida Prima Directa'!W42/'Vida Prima Directa'!$AQ42,'Vida Prima Directa'!W42/'Vida Prima Directa'!W$49),"")</f>
        <v/>
      </c>
      <c r="X42" s="75" t="str">
        <f>IFERROR(IF($C$8=$D$8,'Vida Prima Directa'!X42/'Vida Prima Directa'!$AQ42,'Vida Prima Directa'!X42/'Vida Prima Directa'!X$49),"")</f>
        <v/>
      </c>
      <c r="Y42" s="75">
        <f>IFERROR(IF($C$8=$D$8,'Vida Prima Directa'!Y42/'Vida Prima Directa'!$AQ42,'Vida Prima Directa'!Y42/'Vida Prima Directa'!Y$49),"")</f>
        <v>0.15578703221538065</v>
      </c>
      <c r="Z42" s="75" t="str">
        <f>IFERROR(IF($C$8=$D$8,'Vida Prima Directa'!Z42/'Vida Prima Directa'!$AQ42,'Vida Prima Directa'!Z42/'Vida Prima Directa'!Z$49),"")</f>
        <v/>
      </c>
      <c r="AA42" s="75" t="str">
        <f>IFERROR(IF($C$8=$D$8,'Vida Prima Directa'!AA42/'Vida Prima Directa'!$AQ42,'Vida Prima Directa'!AA42/'Vida Prima Directa'!AA$49),"")</f>
        <v/>
      </c>
      <c r="AB42" s="75" t="str">
        <f>IFERROR(IF($C$8=$D$8,'Vida Prima Directa'!AB42/'Vida Prima Directa'!$AQ42,'Vida Prima Directa'!AB42/'Vida Prima Directa'!AB$49),"")</f>
        <v/>
      </c>
      <c r="AC42" s="75" t="str">
        <f>IFERROR(IF($C$8=$D$8,'Vida Prima Directa'!AC42/'Vida Prima Directa'!$AQ42,'Vida Prima Directa'!AC42/'Vida Prima Directa'!AC$49),"")</f>
        <v/>
      </c>
      <c r="AD42" s="75" t="str">
        <f>IFERROR(IF($C$8=$D$8,'Vida Prima Directa'!AD42/'Vida Prima Directa'!$AQ42,'Vida Prima Directa'!AD42/'Vida Prima Directa'!AD$49),"")</f>
        <v/>
      </c>
      <c r="AE42" s="75" t="str">
        <f>IFERROR(IF($C$8=$D$8,'Vida Prima Directa'!AE42/'Vida Prima Directa'!$AQ42,'Vida Prima Directa'!AE42/'Vida Prima Directa'!AE$49),"")</f>
        <v/>
      </c>
      <c r="AF42" s="75" t="str">
        <f>IFERROR(IF($C$8=$D$8,'Vida Prima Directa'!AF42/'Vida Prima Directa'!$AQ42,'Vida Prima Directa'!AF42/'Vida Prima Directa'!AF$49),"")</f>
        <v/>
      </c>
      <c r="AG42" s="75" t="str">
        <f>IFERROR(IF($C$8=$D$8,'Vida Prima Directa'!AG42/'Vida Prima Directa'!$AQ42,'Vida Prima Directa'!AG42/'Vida Prima Directa'!AG$49),"")</f>
        <v/>
      </c>
      <c r="AH42" s="75" t="str">
        <f>IFERROR(IF($C$8=$D$8,'Vida Prima Directa'!AH42/'Vida Prima Directa'!$AQ42,'Vida Prima Directa'!AH42/'Vida Prima Directa'!AH$49),"")</f>
        <v/>
      </c>
      <c r="AI42" s="75" t="str">
        <f>IFERROR(IF($C$8=$D$8,'Vida Prima Directa'!AI42/'Vida Prima Directa'!$AQ42,'Vida Prima Directa'!AI42/'Vida Prima Directa'!AI$49),"")</f>
        <v/>
      </c>
      <c r="AJ42" s="75" t="str">
        <f>IFERROR(IF($C$8=$D$8,'Vida Prima Directa'!AJ42/'Vida Prima Directa'!$AQ42,'Vida Prima Directa'!AJ42/'Vida Prima Directa'!AJ$49),"")</f>
        <v/>
      </c>
      <c r="AK42" s="75" t="str">
        <f>IFERROR(IF($C$8=$D$8,'Vida Prima Directa'!AK42/'Vida Prima Directa'!$AQ42,'Vida Prima Directa'!AK42/'Vida Prima Directa'!AK$49),"")</f>
        <v/>
      </c>
      <c r="AL42" s="75" t="str">
        <f>IFERROR(IF($C$8=$D$8,'Vida Prima Directa'!AL42/'Vida Prima Directa'!$AQ42,'Vida Prima Directa'!AL42/'Vida Prima Directa'!AL$49),"")</f>
        <v/>
      </c>
      <c r="AM42" s="75" t="str">
        <f>IFERROR(IF($C$8=$D$8,'Vida Prima Directa'!AM42/'Vida Prima Directa'!$AQ42,'Vida Prima Directa'!AM42/'Vida Prima Directa'!AM$49),"")</f>
        <v/>
      </c>
      <c r="AN42" s="75" t="str">
        <f>IFERROR(IF($C$8=$D$8,'Vida Prima Directa'!AN42/'Vida Prima Directa'!$AQ42,'Vida Prima Directa'!AN42/'Vida Prima Directa'!AN$49),"")</f>
        <v/>
      </c>
      <c r="AO42" s="75" t="str">
        <f>IFERROR(IF($C$8=$D$8,'Vida Prima Directa'!AO42/'Vida Prima Directa'!$AQ42,'Vida Prima Directa'!AO42/'Vida Prima Directa'!AO$49),"")</f>
        <v/>
      </c>
      <c r="AP42" s="75" t="str">
        <f>IFERROR(IF($C$8=$D$8,'Vida Prima Directa'!AP42/'Vida Prima Directa'!$AQ42,'Vida Prima Directa'!AP42/'Vida Prima Directa'!AP$49),"")</f>
        <v/>
      </c>
      <c r="AQ42" s="75">
        <f>IFERROR(IF($C$8=$D$8,'Vida Prima Directa'!AQ42/'Vida Prima Directa'!$AQ42,'Vida Prima Directa'!AQ42/'Vida Prima Directa'!AQ$49),"")</f>
        <v>1.2485537791131281E-3</v>
      </c>
    </row>
    <row r="43" spans="2:43">
      <c r="B43" s="29" t="s">
        <v>440</v>
      </c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</row>
    <row r="44" spans="2:43">
      <c r="B44" s="30" t="s">
        <v>441</v>
      </c>
      <c r="C44" s="75" t="str">
        <f>IFERROR(IF($C$8=$D$8,'Vida Prima Directa'!C44/'Vida Prima Directa'!$AQ44,'Vida Prima Directa'!C44/'Vida Prima Directa'!C$49),"")</f>
        <v/>
      </c>
      <c r="D44" s="75">
        <f>IFERROR(IF($C$8=$D$8,'Vida Prima Directa'!D44/'Vida Prima Directa'!$AQ44,'Vida Prima Directa'!D44/'Vida Prima Directa'!D$49),"")</f>
        <v>0.18930835200448909</v>
      </c>
      <c r="E44" s="75">
        <f>IFERROR(IF($C$8=$D$8,'Vida Prima Directa'!E44/'Vida Prima Directa'!$AQ44,'Vida Prima Directa'!E44/'Vida Prima Directa'!E$49),"")</f>
        <v>0.77337696713695803</v>
      </c>
      <c r="F44" s="75" t="str">
        <f>IFERROR(IF($C$8=$D$8,'Vida Prima Directa'!F44/'Vida Prima Directa'!$AQ44,'Vida Prima Directa'!F44/'Vida Prima Directa'!F$49),"")</f>
        <v/>
      </c>
      <c r="G44" s="75">
        <f>IFERROR(IF($C$8=$D$8,'Vida Prima Directa'!G44/'Vida Prima Directa'!$AQ44,'Vida Prima Directa'!G44/'Vida Prima Directa'!G$49),"")</f>
        <v>-1.0228013688729071E-2</v>
      </c>
      <c r="H44" s="75">
        <f>IFERROR(IF($C$8=$D$8,'Vida Prima Directa'!H44/'Vida Prima Directa'!$AQ44,'Vida Prima Directa'!H44/'Vida Prima Directa'!H$49),"")</f>
        <v>0.95687138480513634</v>
      </c>
      <c r="I44" s="75" t="str">
        <f>IFERROR(IF($C$8=$D$8,'Vida Prima Directa'!I44/'Vida Prima Directa'!$AQ44,'Vida Prima Directa'!I44/'Vida Prima Directa'!I$49),"")</f>
        <v/>
      </c>
      <c r="J44" s="75">
        <f>IFERROR(IF($C$8=$D$8,'Vida Prima Directa'!J44/'Vida Prima Directa'!$AQ44,'Vida Prima Directa'!J44/'Vida Prima Directa'!J$49),"")</f>
        <v>1.2567389924137309E-3</v>
      </c>
      <c r="K44" s="75" t="str">
        <f>IFERROR(IF($C$8=$D$8,'Vida Prima Directa'!K44/'Vida Prima Directa'!$AQ44,'Vida Prima Directa'!K44/'Vida Prima Directa'!K$49),"")</f>
        <v/>
      </c>
      <c r="L44" s="75" t="str">
        <f>IFERROR(IF($C$8=$D$8,'Vida Prima Directa'!L44/'Vida Prima Directa'!$AQ44,'Vida Prima Directa'!L44/'Vida Prima Directa'!L$49),"")</f>
        <v/>
      </c>
      <c r="M44" s="75" t="str">
        <f>IFERROR(IF($C$8=$D$8,'Vida Prima Directa'!M44/'Vida Prima Directa'!$AQ44,'Vida Prima Directa'!M44/'Vida Prima Directa'!M$49),"")</f>
        <v/>
      </c>
      <c r="N44" s="75" t="str">
        <f>IFERROR(IF($C$8=$D$8,'Vida Prima Directa'!N44/'Vida Prima Directa'!$AQ44,'Vida Prima Directa'!N44/'Vida Prima Directa'!N$49),"")</f>
        <v/>
      </c>
      <c r="O44" s="75" t="str">
        <f>IFERROR(IF($C$8=$D$8,'Vida Prima Directa'!O44/'Vida Prima Directa'!$AQ44,'Vida Prima Directa'!O44/'Vida Prima Directa'!O$49),"")</f>
        <v/>
      </c>
      <c r="P44" s="75">
        <f>IFERROR(IF($C$8=$D$8,'Vida Prima Directa'!P44/'Vida Prima Directa'!$AQ44,'Vida Prima Directa'!P44/'Vida Prima Directa'!P$49),"")</f>
        <v>0.13743735032584264</v>
      </c>
      <c r="Q44" s="75">
        <f>IFERROR(IF($C$8=$D$8,'Vida Prima Directa'!Q44/'Vida Prima Directa'!$AQ44,'Vida Prima Directa'!Q44/'Vida Prima Directa'!Q$49),"")</f>
        <v>0.13875014989137915</v>
      </c>
      <c r="R44" s="75" t="str">
        <f>IFERROR(IF($C$8=$D$8,'Vida Prima Directa'!R44/'Vida Prima Directa'!$AQ44,'Vida Prima Directa'!R44/'Vida Prima Directa'!R$49),"")</f>
        <v/>
      </c>
      <c r="S44" s="75" t="str">
        <f>IFERROR(IF($C$8=$D$8,'Vida Prima Directa'!S44/'Vida Prima Directa'!$AQ44,'Vida Prima Directa'!S44/'Vida Prima Directa'!S$49),"")</f>
        <v/>
      </c>
      <c r="T44" s="75" t="str">
        <f>IFERROR(IF($C$8=$D$8,'Vida Prima Directa'!T44/'Vida Prima Directa'!$AQ44,'Vida Prima Directa'!T44/'Vida Prima Directa'!T$49),"")</f>
        <v/>
      </c>
      <c r="U44" s="75" t="str">
        <f>IFERROR(IF($C$8=$D$8,'Vida Prima Directa'!U44/'Vida Prima Directa'!$AQ44,'Vida Prima Directa'!U44/'Vida Prima Directa'!U$49),"")</f>
        <v/>
      </c>
      <c r="V44" s="75" t="str">
        <f>IFERROR(IF($C$8=$D$8,'Vida Prima Directa'!V44/'Vida Prima Directa'!$AQ44,'Vida Prima Directa'!V44/'Vida Prima Directa'!V$49),"")</f>
        <v/>
      </c>
      <c r="W44" s="75" t="str">
        <f>IFERROR(IF($C$8=$D$8,'Vida Prima Directa'!W44/'Vida Prima Directa'!$AQ44,'Vida Prima Directa'!W44/'Vida Prima Directa'!W$49),"")</f>
        <v/>
      </c>
      <c r="X44" s="75">
        <f>IFERROR(IF($C$8=$D$8,'Vida Prima Directa'!X44/'Vida Prima Directa'!$AQ44,'Vida Prima Directa'!X44/'Vida Prima Directa'!X$49),"")</f>
        <v>7.4838340050657898E-2</v>
      </c>
      <c r="Y44" s="75" t="str">
        <f>IFERROR(IF($C$8=$D$8,'Vida Prima Directa'!Y44/'Vida Prima Directa'!$AQ44,'Vida Prima Directa'!Y44/'Vida Prima Directa'!Y$49),"")</f>
        <v/>
      </c>
      <c r="Z44" s="75">
        <f>IFERROR(IF($C$8=$D$8,'Vida Prima Directa'!Z44/'Vida Prima Directa'!$AQ44,'Vida Prima Directa'!Z44/'Vida Prima Directa'!Z$49),"")</f>
        <v>0.39388688324440108</v>
      </c>
      <c r="AA44" s="75" t="str">
        <f>IFERROR(IF($C$8=$D$8,'Vida Prima Directa'!AA44/'Vida Prima Directa'!$AQ44,'Vida Prima Directa'!AA44/'Vida Prima Directa'!AA$49),"")</f>
        <v/>
      </c>
      <c r="AB44" s="75" t="str">
        <f>IFERROR(IF($C$8=$D$8,'Vida Prima Directa'!AB44/'Vida Prima Directa'!$AQ44,'Vida Prima Directa'!AB44/'Vida Prima Directa'!AB$49),"")</f>
        <v/>
      </c>
      <c r="AC44" s="75">
        <f>IFERROR(IF($C$8=$D$8,'Vida Prima Directa'!AC44/'Vida Prima Directa'!$AQ44,'Vida Prima Directa'!AC44/'Vida Prima Directa'!AC$49),"")</f>
        <v>9.0051391010805937E-4</v>
      </c>
      <c r="AD44" s="75">
        <f>IFERROR(IF($C$8=$D$8,'Vida Prima Directa'!AD44/'Vida Prima Directa'!$AQ44,'Vida Prima Directa'!AD44/'Vida Prima Directa'!AD$49),"")</f>
        <v>1</v>
      </c>
      <c r="AE44" s="75">
        <f>IFERROR(IF($C$8=$D$8,'Vida Prima Directa'!AE44/'Vida Prima Directa'!$AQ44,'Vida Prima Directa'!AE44/'Vida Prima Directa'!AE$49),"")</f>
        <v>0.17954114256590531</v>
      </c>
      <c r="AF44" s="75">
        <f>IFERROR(IF($C$8=$D$8,'Vida Prima Directa'!AF44/'Vida Prima Directa'!$AQ44,'Vida Prima Directa'!AF44/'Vida Prima Directa'!AF$49),"")</f>
        <v>-2.8789441247760797E-2</v>
      </c>
      <c r="AG44" s="75" t="str">
        <f>IFERROR(IF($C$8=$D$8,'Vida Prima Directa'!AG44/'Vida Prima Directa'!$AQ44,'Vida Prima Directa'!AG44/'Vida Prima Directa'!AG$49),"")</f>
        <v/>
      </c>
      <c r="AH44" s="75" t="str">
        <f>IFERROR(IF($C$8=$D$8,'Vida Prima Directa'!AH44/'Vida Prima Directa'!$AQ44,'Vida Prima Directa'!AH44/'Vida Prima Directa'!AH$49),"")</f>
        <v/>
      </c>
      <c r="AI44" s="75" t="str">
        <f>IFERROR(IF($C$8=$D$8,'Vida Prima Directa'!AI44/'Vida Prima Directa'!$AQ44,'Vida Prima Directa'!AI44/'Vida Prima Directa'!AI$49),"")</f>
        <v/>
      </c>
      <c r="AJ44" s="75" t="str">
        <f>IFERROR(IF($C$8=$D$8,'Vida Prima Directa'!AJ44/'Vida Prima Directa'!$AQ44,'Vida Prima Directa'!AJ44/'Vida Prima Directa'!AJ$49),"")</f>
        <v/>
      </c>
      <c r="AK44" s="75" t="str">
        <f>IFERROR(IF($C$8=$D$8,'Vida Prima Directa'!AK44/'Vida Prima Directa'!$AQ44,'Vida Prima Directa'!AK44/'Vida Prima Directa'!AK$49),"")</f>
        <v/>
      </c>
      <c r="AL44" s="75" t="str">
        <f>IFERROR(IF($C$8=$D$8,'Vida Prima Directa'!AL44/'Vida Prima Directa'!$AQ44,'Vida Prima Directa'!AL44/'Vida Prima Directa'!AL$49),"")</f>
        <v/>
      </c>
      <c r="AM44" s="75" t="str">
        <f>IFERROR(IF($C$8=$D$8,'Vida Prima Directa'!AM44/'Vida Prima Directa'!$AQ44,'Vida Prima Directa'!AM44/'Vida Prima Directa'!AM$49),"")</f>
        <v/>
      </c>
      <c r="AN44" s="75" t="str">
        <f>IFERROR(IF($C$8=$D$8,'Vida Prima Directa'!AN44/'Vida Prima Directa'!$AQ44,'Vida Prima Directa'!AN44/'Vida Prima Directa'!AN$49),"")</f>
        <v/>
      </c>
      <c r="AO44" s="75" t="str">
        <f>IFERROR(IF($C$8=$D$8,'Vida Prima Directa'!AO44/'Vida Prima Directa'!$AQ44,'Vida Prima Directa'!AO44/'Vida Prima Directa'!AO$49),"")</f>
        <v/>
      </c>
      <c r="AP44" s="75" t="str">
        <f>IFERROR(IF($C$8=$D$8,'Vida Prima Directa'!AP44/'Vida Prima Directa'!$AQ44,'Vida Prima Directa'!AP44/'Vida Prima Directa'!AP$49),"")</f>
        <v/>
      </c>
      <c r="AQ44" s="75">
        <f>IFERROR(IF($C$8=$D$8,'Vida Prima Directa'!AQ44/'Vida Prima Directa'!$AQ44,'Vida Prima Directa'!AQ44/'Vida Prima Directa'!AQ$49),"")</f>
        <v>0.13196314856515978</v>
      </c>
    </row>
    <row r="45" spans="2:43">
      <c r="B45" s="30" t="s">
        <v>442</v>
      </c>
      <c r="C45" s="75" t="str">
        <f>IFERROR(IF($C$8=$D$8,'Vida Prima Directa'!C45/'Vida Prima Directa'!$AQ45,'Vida Prima Directa'!C45/'Vida Prima Directa'!C$49),"")</f>
        <v/>
      </c>
      <c r="D45" s="75" t="str">
        <f>IFERROR(IF($C$8=$D$8,'Vida Prima Directa'!D45/'Vida Prima Directa'!$AQ45,'Vida Prima Directa'!D45/'Vida Prima Directa'!D$49),"")</f>
        <v/>
      </c>
      <c r="E45" s="75" t="str">
        <f>IFERROR(IF($C$8=$D$8,'Vida Prima Directa'!E45/'Vida Prima Directa'!$AQ45,'Vida Prima Directa'!E45/'Vida Prima Directa'!E$49),"")</f>
        <v/>
      </c>
      <c r="F45" s="75" t="str">
        <f>IFERROR(IF($C$8=$D$8,'Vida Prima Directa'!F45/'Vida Prima Directa'!$AQ45,'Vida Prima Directa'!F45/'Vida Prima Directa'!F$49),"")</f>
        <v/>
      </c>
      <c r="G45" s="75">
        <f>IFERROR(IF($C$8=$D$8,'Vida Prima Directa'!G45/'Vida Prima Directa'!$AQ45,'Vida Prima Directa'!G45/'Vida Prima Directa'!G$49),"")</f>
        <v>0.30777238572109777</v>
      </c>
      <c r="H45" s="75" t="str">
        <f>IFERROR(IF($C$8=$D$8,'Vida Prima Directa'!H45/'Vida Prima Directa'!$AQ45,'Vida Prima Directa'!H45/'Vida Prima Directa'!H$49),"")</f>
        <v/>
      </c>
      <c r="I45" s="75" t="str">
        <f>IFERROR(IF($C$8=$D$8,'Vida Prima Directa'!I45/'Vida Prima Directa'!$AQ45,'Vida Prima Directa'!I45/'Vida Prima Directa'!I$49),"")</f>
        <v/>
      </c>
      <c r="J45" s="75">
        <f>IFERROR(IF($C$8=$D$8,'Vida Prima Directa'!J45/'Vida Prima Directa'!$AQ45,'Vida Prima Directa'!J45/'Vida Prima Directa'!J$49),"")</f>
        <v>0.43086770678140063</v>
      </c>
      <c r="K45" s="75" t="str">
        <f>IFERROR(IF($C$8=$D$8,'Vida Prima Directa'!K45/'Vida Prima Directa'!$AQ45,'Vida Prima Directa'!K45/'Vida Prima Directa'!K$49),"")</f>
        <v/>
      </c>
      <c r="L45" s="75">
        <f>IFERROR(IF($C$8=$D$8,'Vida Prima Directa'!L45/'Vida Prima Directa'!$AQ45,'Vida Prima Directa'!L45/'Vida Prima Directa'!L$49),"")</f>
        <v>0.65531915183490386</v>
      </c>
      <c r="M45" s="75">
        <f>IFERROR(IF($C$8=$D$8,'Vida Prima Directa'!M45/'Vida Prima Directa'!$AQ45,'Vida Prima Directa'!M45/'Vida Prima Directa'!M$49),"")</f>
        <v>0.45318152029861092</v>
      </c>
      <c r="N45" s="75">
        <f>IFERROR(IF($C$8=$D$8,'Vida Prima Directa'!N45/'Vida Prima Directa'!$AQ45,'Vida Prima Directa'!N45/'Vida Prima Directa'!N$49),"")</f>
        <v>0.67103953750334766</v>
      </c>
      <c r="O45" s="75">
        <f>IFERROR(IF($C$8=$D$8,'Vida Prima Directa'!O45/'Vida Prima Directa'!$AQ45,'Vida Prima Directa'!O45/'Vida Prima Directa'!O$49),"")</f>
        <v>0.5619766668284627</v>
      </c>
      <c r="P45" s="75">
        <f>IFERROR(IF($C$8=$D$8,'Vida Prima Directa'!P45/'Vida Prima Directa'!$AQ45,'Vida Prima Directa'!P45/'Vida Prima Directa'!P$49),"")</f>
        <v>0.38493463539067507</v>
      </c>
      <c r="Q45" s="75">
        <f>IFERROR(IF($C$8=$D$8,'Vida Prima Directa'!Q45/'Vida Prima Directa'!$AQ45,'Vida Prima Directa'!Q45/'Vida Prima Directa'!Q$49),"")</f>
        <v>0.16985916707811022</v>
      </c>
      <c r="R45" s="75" t="str">
        <f>IFERROR(IF($C$8=$D$8,'Vida Prima Directa'!R45/'Vida Prima Directa'!$AQ45,'Vida Prima Directa'!R45/'Vida Prima Directa'!R$49),"")</f>
        <v/>
      </c>
      <c r="S45" s="75" t="str">
        <f>IFERROR(IF($C$8=$D$8,'Vida Prima Directa'!S45/'Vida Prima Directa'!$AQ45,'Vida Prima Directa'!S45/'Vida Prima Directa'!S$49),"")</f>
        <v/>
      </c>
      <c r="T45" s="75" t="str">
        <f>IFERROR(IF($C$8=$D$8,'Vida Prima Directa'!T45/'Vida Prima Directa'!$AQ45,'Vida Prima Directa'!T45/'Vida Prima Directa'!T$49),"")</f>
        <v/>
      </c>
      <c r="U45" s="75" t="str">
        <f>IFERROR(IF($C$8=$D$8,'Vida Prima Directa'!U45/'Vida Prima Directa'!$AQ45,'Vida Prima Directa'!U45/'Vida Prima Directa'!U$49),"")</f>
        <v/>
      </c>
      <c r="V45" s="75" t="str">
        <f>IFERROR(IF($C$8=$D$8,'Vida Prima Directa'!V45/'Vida Prima Directa'!$AQ45,'Vida Prima Directa'!V45/'Vida Prima Directa'!V$49),"")</f>
        <v/>
      </c>
      <c r="W45" s="75" t="str">
        <f>IFERROR(IF($C$8=$D$8,'Vida Prima Directa'!W45/'Vida Prima Directa'!$AQ45,'Vida Prima Directa'!W45/'Vida Prima Directa'!W$49),"")</f>
        <v/>
      </c>
      <c r="X45" s="75">
        <f>IFERROR(IF($C$8=$D$8,'Vida Prima Directa'!X45/'Vida Prima Directa'!$AQ45,'Vida Prima Directa'!X45/'Vida Prima Directa'!X$49),"")</f>
        <v>0.38583673198691382</v>
      </c>
      <c r="Y45" s="75" t="str">
        <f>IFERROR(IF($C$8=$D$8,'Vida Prima Directa'!Y45/'Vida Prima Directa'!$AQ45,'Vida Prima Directa'!Y45/'Vida Prima Directa'!Y$49),"")</f>
        <v/>
      </c>
      <c r="Z45" s="75">
        <f>IFERROR(IF($C$8=$D$8,'Vida Prima Directa'!Z45/'Vida Prima Directa'!$AQ45,'Vida Prima Directa'!Z45/'Vida Prima Directa'!Z$49),"")</f>
        <v>0.19552656481132477</v>
      </c>
      <c r="AA45" s="75">
        <f>IFERROR(IF($C$8=$D$8,'Vida Prima Directa'!AA45/'Vida Prima Directa'!$AQ45,'Vida Prima Directa'!AA45/'Vida Prima Directa'!AA$49),"")</f>
        <v>0.50435783851620597</v>
      </c>
      <c r="AB45" s="75">
        <f>IFERROR(IF($C$8=$D$8,'Vida Prima Directa'!AB45/'Vida Prima Directa'!$AQ45,'Vida Prima Directa'!AB45/'Vida Prima Directa'!AB$49),"")</f>
        <v>0.69722551210738415</v>
      </c>
      <c r="AC45" s="75">
        <f>IFERROR(IF($C$8=$D$8,'Vida Prima Directa'!AC45/'Vida Prima Directa'!$AQ45,'Vida Prima Directa'!AC45/'Vida Prima Directa'!AC$49),"")</f>
        <v>0.63558640887500839</v>
      </c>
      <c r="AD45" s="75" t="str">
        <f>IFERROR(IF($C$8=$D$8,'Vida Prima Directa'!AD45/'Vida Prima Directa'!$AQ45,'Vida Prima Directa'!AD45/'Vida Prima Directa'!AD$49),"")</f>
        <v/>
      </c>
      <c r="AE45" s="75">
        <f>IFERROR(IF($C$8=$D$8,'Vida Prima Directa'!AE45/'Vida Prima Directa'!$AQ45,'Vida Prima Directa'!AE45/'Vida Prima Directa'!AE$49),"")</f>
        <v>0.17251619627594106</v>
      </c>
      <c r="AF45" s="75">
        <f>IFERROR(IF($C$8=$D$8,'Vida Prima Directa'!AF45/'Vida Prima Directa'!$AQ45,'Vida Prima Directa'!AF45/'Vida Prima Directa'!AF$49),"")</f>
        <v>0.16088052721056717</v>
      </c>
      <c r="AG45" s="75" t="str">
        <f>IFERROR(IF($C$8=$D$8,'Vida Prima Directa'!AG45/'Vida Prima Directa'!$AQ45,'Vida Prima Directa'!AG45/'Vida Prima Directa'!AG$49),"")</f>
        <v/>
      </c>
      <c r="AH45" s="75" t="str">
        <f>IFERROR(IF($C$8=$D$8,'Vida Prima Directa'!AH45/'Vida Prima Directa'!$AQ45,'Vida Prima Directa'!AH45/'Vida Prima Directa'!AH$49),"")</f>
        <v/>
      </c>
      <c r="AI45" s="75" t="str">
        <f>IFERROR(IF($C$8=$D$8,'Vida Prima Directa'!AI45/'Vida Prima Directa'!$AQ45,'Vida Prima Directa'!AI45/'Vida Prima Directa'!AI$49),"")</f>
        <v/>
      </c>
      <c r="AJ45" s="75" t="str">
        <f>IFERROR(IF($C$8=$D$8,'Vida Prima Directa'!AJ45/'Vida Prima Directa'!$AQ45,'Vida Prima Directa'!AJ45/'Vida Prima Directa'!AJ$49),"")</f>
        <v/>
      </c>
      <c r="AK45" s="75" t="str">
        <f>IFERROR(IF($C$8=$D$8,'Vida Prima Directa'!AK45/'Vida Prima Directa'!$AQ45,'Vida Prima Directa'!AK45/'Vida Prima Directa'!AK$49),"")</f>
        <v/>
      </c>
      <c r="AL45" s="75" t="str">
        <f>IFERROR(IF($C$8=$D$8,'Vida Prima Directa'!AL45/'Vida Prima Directa'!$AQ45,'Vida Prima Directa'!AL45/'Vida Prima Directa'!AL$49),"")</f>
        <v/>
      </c>
      <c r="AM45" s="75" t="str">
        <f>IFERROR(IF($C$8=$D$8,'Vida Prima Directa'!AM45/'Vida Prima Directa'!$AQ45,'Vida Prima Directa'!AM45/'Vida Prima Directa'!AM$49),"")</f>
        <v/>
      </c>
      <c r="AN45" s="75" t="str">
        <f>IFERROR(IF($C$8=$D$8,'Vida Prima Directa'!AN45/'Vida Prima Directa'!$AQ45,'Vida Prima Directa'!AN45/'Vida Prima Directa'!AN$49),"")</f>
        <v/>
      </c>
      <c r="AO45" s="75" t="str">
        <f>IFERROR(IF($C$8=$D$8,'Vida Prima Directa'!AO45/'Vida Prima Directa'!$AQ45,'Vida Prima Directa'!AO45/'Vida Prima Directa'!AO$49),"")</f>
        <v/>
      </c>
      <c r="AP45" s="75" t="str">
        <f>IFERROR(IF($C$8=$D$8,'Vida Prima Directa'!AP45/'Vida Prima Directa'!$AQ45,'Vida Prima Directa'!AP45/'Vida Prima Directa'!AP$49),"")</f>
        <v/>
      </c>
      <c r="AQ45" s="75">
        <f>IFERROR(IF($C$8=$D$8,'Vida Prima Directa'!AQ45/'Vida Prima Directa'!$AQ45,'Vida Prima Directa'!AQ45/'Vida Prima Directa'!AQ$49),"")</f>
        <v>0.30821038186732436</v>
      </c>
    </row>
    <row r="46" spans="2:43">
      <c r="B46" s="30" t="s">
        <v>443</v>
      </c>
      <c r="C46" s="75" t="str">
        <f>IFERROR(IF($C$8=$D$8,'Vida Prima Directa'!C46/'Vida Prima Directa'!$AQ46,'Vida Prima Directa'!C46/'Vida Prima Directa'!C$49),"")</f>
        <v/>
      </c>
      <c r="D46" s="75" t="str">
        <f>IFERROR(IF($C$8=$D$8,'Vida Prima Directa'!D46/'Vida Prima Directa'!$AQ46,'Vida Prima Directa'!D46/'Vida Prima Directa'!D$49),"")</f>
        <v/>
      </c>
      <c r="E46" s="75">
        <f>IFERROR(IF($C$8=$D$8,'Vida Prima Directa'!E46/'Vida Prima Directa'!$AQ46,'Vida Prima Directa'!E46/'Vida Prima Directa'!E$49),"")</f>
        <v>1.0539688706478138E-2</v>
      </c>
      <c r="F46" s="75" t="str">
        <f>IFERROR(IF($C$8=$D$8,'Vida Prima Directa'!F46/'Vida Prima Directa'!$AQ46,'Vida Prima Directa'!F46/'Vida Prima Directa'!F$49),"")</f>
        <v/>
      </c>
      <c r="G46" s="75">
        <f>IFERROR(IF($C$8=$D$8,'Vida Prima Directa'!G46/'Vida Prima Directa'!$AQ46,'Vida Prima Directa'!G46/'Vida Prima Directa'!G$49),"")</f>
        <v>0.296711201517107</v>
      </c>
      <c r="H46" s="75" t="str">
        <f>IFERROR(IF($C$8=$D$8,'Vida Prima Directa'!H46/'Vida Prima Directa'!$AQ46,'Vida Prima Directa'!H46/'Vida Prima Directa'!H$49),"")</f>
        <v/>
      </c>
      <c r="I46" s="75" t="str">
        <f>IFERROR(IF($C$8=$D$8,'Vida Prima Directa'!I46/'Vida Prima Directa'!$AQ46,'Vida Prima Directa'!I46/'Vida Prima Directa'!I$49),"")</f>
        <v/>
      </c>
      <c r="J46" s="75">
        <f>IFERROR(IF($C$8=$D$8,'Vida Prima Directa'!J46/'Vida Prima Directa'!$AQ46,'Vida Prima Directa'!J46/'Vida Prima Directa'!J$49),"")</f>
        <v>0.11764116417308201</v>
      </c>
      <c r="K46" s="75" t="str">
        <f>IFERROR(IF($C$8=$D$8,'Vida Prima Directa'!K46/'Vida Prima Directa'!$AQ46,'Vida Prima Directa'!K46/'Vida Prima Directa'!K$49),"")</f>
        <v/>
      </c>
      <c r="L46" s="75">
        <f>IFERROR(IF($C$8=$D$8,'Vida Prima Directa'!L46/'Vida Prima Directa'!$AQ46,'Vida Prima Directa'!L46/'Vida Prima Directa'!L$49),"")</f>
        <v>0.26512512836407542</v>
      </c>
      <c r="M46" s="75">
        <f>IFERROR(IF($C$8=$D$8,'Vida Prima Directa'!M46/'Vida Prima Directa'!$AQ46,'Vida Prima Directa'!M46/'Vida Prima Directa'!M$49),"")</f>
        <v>0.11013026350692082</v>
      </c>
      <c r="N46" s="75">
        <f>IFERROR(IF($C$8=$D$8,'Vida Prima Directa'!N46/'Vida Prima Directa'!$AQ46,'Vida Prima Directa'!N46/'Vida Prima Directa'!N$49),"")</f>
        <v>0.27268184107495341</v>
      </c>
      <c r="O46" s="75">
        <f>IFERROR(IF($C$8=$D$8,'Vida Prima Directa'!O46/'Vida Prima Directa'!$AQ46,'Vida Prima Directa'!O46/'Vida Prima Directa'!O$49),"")</f>
        <v>0.16896631994679842</v>
      </c>
      <c r="P46" s="75">
        <f>IFERROR(IF($C$8=$D$8,'Vida Prima Directa'!P46/'Vida Prima Directa'!$AQ46,'Vida Prima Directa'!P46/'Vida Prima Directa'!P$49),"")</f>
        <v>0.11528853718358655</v>
      </c>
      <c r="Q46" s="75">
        <f>IFERROR(IF($C$8=$D$8,'Vida Prima Directa'!Q46/'Vida Prima Directa'!$AQ46,'Vida Prima Directa'!Q46/'Vida Prima Directa'!Q$49),"")</f>
        <v>6.0696829517768093E-2</v>
      </c>
      <c r="R46" s="75" t="str">
        <f>IFERROR(IF($C$8=$D$8,'Vida Prima Directa'!R46/'Vida Prima Directa'!$AQ46,'Vida Prima Directa'!R46/'Vida Prima Directa'!R$49),"")</f>
        <v/>
      </c>
      <c r="S46" s="75" t="str">
        <f>IFERROR(IF($C$8=$D$8,'Vida Prima Directa'!S46/'Vida Prima Directa'!$AQ46,'Vida Prima Directa'!S46/'Vida Prima Directa'!S$49),"")</f>
        <v/>
      </c>
      <c r="T46" s="75" t="str">
        <f>IFERROR(IF($C$8=$D$8,'Vida Prima Directa'!T46/'Vida Prima Directa'!$AQ46,'Vida Prima Directa'!T46/'Vida Prima Directa'!T$49),"")</f>
        <v/>
      </c>
      <c r="U46" s="75" t="str">
        <f>IFERROR(IF($C$8=$D$8,'Vida Prima Directa'!U46/'Vida Prima Directa'!$AQ46,'Vida Prima Directa'!U46/'Vida Prima Directa'!U$49),"")</f>
        <v/>
      </c>
      <c r="V46" s="75" t="str">
        <f>IFERROR(IF($C$8=$D$8,'Vida Prima Directa'!V46/'Vida Prima Directa'!$AQ46,'Vida Prima Directa'!V46/'Vida Prima Directa'!V$49),"")</f>
        <v/>
      </c>
      <c r="W46" s="75" t="str">
        <f>IFERROR(IF($C$8=$D$8,'Vida Prima Directa'!W46/'Vida Prima Directa'!$AQ46,'Vida Prima Directa'!W46/'Vida Prima Directa'!W$49),"")</f>
        <v/>
      </c>
      <c r="X46" s="75">
        <f>IFERROR(IF($C$8=$D$8,'Vida Prima Directa'!X46/'Vida Prima Directa'!$AQ46,'Vida Prima Directa'!X46/'Vida Prima Directa'!X$49),"")</f>
        <v>7.853379229260439E-2</v>
      </c>
      <c r="Y46" s="75" t="str">
        <f>IFERROR(IF($C$8=$D$8,'Vida Prima Directa'!Y46/'Vida Prima Directa'!$AQ46,'Vida Prima Directa'!Y46/'Vida Prima Directa'!Y$49),"")</f>
        <v/>
      </c>
      <c r="Z46" s="75">
        <f>IFERROR(IF($C$8=$D$8,'Vida Prima Directa'!Z46/'Vida Prima Directa'!$AQ46,'Vida Prima Directa'!Z46/'Vida Prima Directa'!Z$49),"")</f>
        <v>0.12598972271603304</v>
      </c>
      <c r="AA46" s="75">
        <f>IFERROR(IF($C$8=$D$8,'Vida Prima Directa'!AA46/'Vida Prima Directa'!$AQ46,'Vida Prima Directa'!AA46/'Vida Prima Directa'!AA$49),"")</f>
        <v>0.31625295410663756</v>
      </c>
      <c r="AB46" s="75">
        <f>IFERROR(IF($C$8=$D$8,'Vida Prima Directa'!AB46/'Vida Prima Directa'!$AQ46,'Vida Prima Directa'!AB46/'Vida Prima Directa'!AB$49),"")</f>
        <v>0.12384743636390518</v>
      </c>
      <c r="AC46" s="75">
        <f>IFERROR(IF($C$8=$D$8,'Vida Prima Directa'!AC46/'Vida Prima Directa'!$AQ46,'Vida Prima Directa'!AC46/'Vida Prima Directa'!AC$49),"")</f>
        <v>0.25691407063445204</v>
      </c>
      <c r="AD46" s="75" t="str">
        <f>IFERROR(IF($C$8=$D$8,'Vida Prima Directa'!AD46/'Vida Prima Directa'!$AQ46,'Vida Prima Directa'!AD46/'Vida Prima Directa'!AD$49),"")</f>
        <v/>
      </c>
      <c r="AE46" s="75">
        <f>IFERROR(IF($C$8=$D$8,'Vida Prima Directa'!AE46/'Vida Prima Directa'!$AQ46,'Vida Prima Directa'!AE46/'Vida Prima Directa'!AE$49),"")</f>
        <v>3.9491578788231167E-2</v>
      </c>
      <c r="AF46" s="75" t="str">
        <f>IFERROR(IF($C$8=$D$8,'Vida Prima Directa'!AF46/'Vida Prima Directa'!$AQ46,'Vida Prima Directa'!AF46/'Vida Prima Directa'!AF$49),"")</f>
        <v/>
      </c>
      <c r="AG46" s="75" t="str">
        <f>IFERROR(IF($C$8=$D$8,'Vida Prima Directa'!AG46/'Vida Prima Directa'!$AQ46,'Vida Prima Directa'!AG46/'Vida Prima Directa'!AG$49),"")</f>
        <v/>
      </c>
      <c r="AH46" s="75" t="str">
        <f>IFERROR(IF($C$8=$D$8,'Vida Prima Directa'!AH46/'Vida Prima Directa'!$AQ46,'Vida Prima Directa'!AH46/'Vida Prima Directa'!AH$49),"")</f>
        <v/>
      </c>
      <c r="AI46" s="75" t="str">
        <f>IFERROR(IF($C$8=$D$8,'Vida Prima Directa'!AI46/'Vida Prima Directa'!$AQ46,'Vida Prima Directa'!AI46/'Vida Prima Directa'!AI$49),"")</f>
        <v/>
      </c>
      <c r="AJ46" s="75" t="str">
        <f>IFERROR(IF($C$8=$D$8,'Vida Prima Directa'!AJ46/'Vida Prima Directa'!$AQ46,'Vida Prima Directa'!AJ46/'Vida Prima Directa'!AJ$49),"")</f>
        <v/>
      </c>
      <c r="AK46" s="75" t="str">
        <f>IFERROR(IF($C$8=$D$8,'Vida Prima Directa'!AK46/'Vida Prima Directa'!$AQ46,'Vida Prima Directa'!AK46/'Vida Prima Directa'!AK$49),"")</f>
        <v/>
      </c>
      <c r="AL46" s="75" t="str">
        <f>IFERROR(IF($C$8=$D$8,'Vida Prima Directa'!AL46/'Vida Prima Directa'!$AQ46,'Vida Prima Directa'!AL46/'Vida Prima Directa'!AL$49),"")</f>
        <v/>
      </c>
      <c r="AM46" s="75" t="str">
        <f>IFERROR(IF($C$8=$D$8,'Vida Prima Directa'!AM46/'Vida Prima Directa'!$AQ46,'Vida Prima Directa'!AM46/'Vida Prima Directa'!AM$49),"")</f>
        <v/>
      </c>
      <c r="AN46" s="75" t="str">
        <f>IFERROR(IF($C$8=$D$8,'Vida Prima Directa'!AN46/'Vida Prima Directa'!$AQ46,'Vida Prima Directa'!AN46/'Vida Prima Directa'!AN$49),"")</f>
        <v/>
      </c>
      <c r="AO46" s="75" t="str">
        <f>IFERROR(IF($C$8=$D$8,'Vida Prima Directa'!AO46/'Vida Prima Directa'!$AQ46,'Vida Prima Directa'!AO46/'Vida Prima Directa'!AO$49),"")</f>
        <v/>
      </c>
      <c r="AP46" s="75" t="str">
        <f>IFERROR(IF($C$8=$D$8,'Vida Prima Directa'!AP46/'Vida Prima Directa'!$AQ46,'Vida Prima Directa'!AP46/'Vida Prima Directa'!AP$49),"")</f>
        <v/>
      </c>
      <c r="AQ46" s="75">
        <f>IFERROR(IF($C$8=$D$8,'Vida Prima Directa'!AQ46/'Vida Prima Directa'!$AQ46,'Vida Prima Directa'!AQ46/'Vida Prima Directa'!AQ$49),"")</f>
        <v>0.10141440394938686</v>
      </c>
    </row>
    <row r="47" spans="2:43">
      <c r="B47" s="30" t="s">
        <v>444</v>
      </c>
      <c r="C47" s="75" t="str">
        <f>IFERROR(IF($C$8=$D$8,'Vida Prima Directa'!C47/'Vida Prima Directa'!$AQ47,'Vida Prima Directa'!C47/'Vida Prima Directa'!C$49),"")</f>
        <v/>
      </c>
      <c r="D47" s="75" t="str">
        <f>IFERROR(IF($C$8=$D$8,'Vida Prima Directa'!D47/'Vida Prima Directa'!$AQ47,'Vida Prima Directa'!D47/'Vida Prima Directa'!D$49),"")</f>
        <v/>
      </c>
      <c r="E47" s="75">
        <f>IFERROR(IF($C$8=$D$8,'Vida Prima Directa'!E47/'Vida Prima Directa'!$AQ47,'Vida Prima Directa'!E47/'Vida Prima Directa'!E$49),"")</f>
        <v>3.6698084322057054E-3</v>
      </c>
      <c r="F47" s="75" t="str">
        <f>IFERROR(IF($C$8=$D$8,'Vida Prima Directa'!F47/'Vida Prima Directa'!$AQ47,'Vida Prima Directa'!F47/'Vida Prima Directa'!F$49),"")</f>
        <v/>
      </c>
      <c r="G47" s="75">
        <f>IFERROR(IF($C$8=$D$8,'Vida Prima Directa'!G47/'Vida Prima Directa'!$AQ47,'Vida Prima Directa'!G47/'Vida Prima Directa'!G$49),"")</f>
        <v>5.1915721237128377E-2</v>
      </c>
      <c r="H47" s="75" t="str">
        <f>IFERROR(IF($C$8=$D$8,'Vida Prima Directa'!H47/'Vida Prima Directa'!$AQ47,'Vida Prima Directa'!H47/'Vida Prima Directa'!H$49),"")</f>
        <v/>
      </c>
      <c r="I47" s="75" t="str">
        <f>IFERROR(IF($C$8=$D$8,'Vida Prima Directa'!I47/'Vida Prima Directa'!$AQ47,'Vida Prima Directa'!I47/'Vida Prima Directa'!I$49),"")</f>
        <v/>
      </c>
      <c r="J47" s="75">
        <f>IFERROR(IF($C$8=$D$8,'Vida Prima Directa'!J47/'Vida Prima Directa'!$AQ47,'Vida Prima Directa'!J47/'Vida Prima Directa'!J$49),"")</f>
        <v>3.8389316129834233E-2</v>
      </c>
      <c r="K47" s="75" t="str">
        <f>IFERROR(IF($C$8=$D$8,'Vida Prima Directa'!K47/'Vida Prima Directa'!$AQ47,'Vida Prima Directa'!K47/'Vida Prima Directa'!K$49),"")</f>
        <v/>
      </c>
      <c r="L47" s="75">
        <f>IFERROR(IF($C$8=$D$8,'Vida Prima Directa'!L47/'Vida Prima Directa'!$AQ47,'Vida Prima Directa'!L47/'Vida Prima Directa'!L$49),"")</f>
        <v>6.9722290815518478E-2</v>
      </c>
      <c r="M47" s="75">
        <f>IFERROR(IF($C$8=$D$8,'Vida Prima Directa'!M47/'Vida Prima Directa'!$AQ47,'Vida Prima Directa'!M47/'Vida Prima Directa'!M$49),"")</f>
        <v>7.8798183549317238E-2</v>
      </c>
      <c r="N47" s="75">
        <f>IFERROR(IF($C$8=$D$8,'Vida Prima Directa'!N47/'Vida Prima Directa'!$AQ47,'Vida Prima Directa'!N47/'Vida Prima Directa'!N$49),"")</f>
        <v>5.6278621421698857E-2</v>
      </c>
      <c r="O47" s="75">
        <f>IFERROR(IF($C$8=$D$8,'Vida Prima Directa'!O47/'Vida Prima Directa'!$AQ47,'Vida Prima Directa'!O47/'Vida Prima Directa'!O$49),"")</f>
        <v>6.1006224761943818E-2</v>
      </c>
      <c r="P47" s="75">
        <f>IFERROR(IF($C$8=$D$8,'Vida Prima Directa'!P47/'Vida Prima Directa'!$AQ47,'Vida Prima Directa'!P47/'Vida Prima Directa'!P$49),"")</f>
        <v>3.8220653310808796E-2</v>
      </c>
      <c r="Q47" s="75">
        <f>IFERROR(IF($C$8=$D$8,'Vida Prima Directa'!Q47/'Vida Prima Directa'!$AQ47,'Vida Prima Directa'!Q47/'Vida Prima Directa'!Q$49),"")</f>
        <v>1.0063638769161408E-2</v>
      </c>
      <c r="R47" s="75" t="str">
        <f>IFERROR(IF($C$8=$D$8,'Vida Prima Directa'!R47/'Vida Prima Directa'!$AQ47,'Vida Prima Directa'!R47/'Vida Prima Directa'!R$49),"")</f>
        <v/>
      </c>
      <c r="S47" s="75" t="str">
        <f>IFERROR(IF($C$8=$D$8,'Vida Prima Directa'!S47/'Vida Prima Directa'!$AQ47,'Vida Prima Directa'!S47/'Vida Prima Directa'!S$49),"")</f>
        <v/>
      </c>
      <c r="T47" s="75" t="str">
        <f>IFERROR(IF($C$8=$D$8,'Vida Prima Directa'!T47/'Vida Prima Directa'!$AQ47,'Vida Prima Directa'!T47/'Vida Prima Directa'!T$49),"")</f>
        <v/>
      </c>
      <c r="U47" s="75" t="str">
        <f>IFERROR(IF($C$8=$D$8,'Vida Prima Directa'!U47/'Vida Prima Directa'!$AQ47,'Vida Prima Directa'!U47/'Vida Prima Directa'!U$49),"")</f>
        <v/>
      </c>
      <c r="V47" s="75" t="str">
        <f>IFERROR(IF($C$8=$D$8,'Vida Prima Directa'!V47/'Vida Prima Directa'!$AQ47,'Vida Prima Directa'!V47/'Vida Prima Directa'!V$49),"")</f>
        <v/>
      </c>
      <c r="W47" s="75" t="str">
        <f>IFERROR(IF($C$8=$D$8,'Vida Prima Directa'!W47/'Vida Prima Directa'!$AQ47,'Vida Prima Directa'!W47/'Vida Prima Directa'!W$49),"")</f>
        <v/>
      </c>
      <c r="X47" s="75">
        <f>IFERROR(IF($C$8=$D$8,'Vida Prima Directa'!X47/'Vida Prima Directa'!$AQ47,'Vida Prima Directa'!X47/'Vida Prima Directa'!X$49),"")</f>
        <v>6.7760635787252999E-2</v>
      </c>
      <c r="Y47" s="75" t="str">
        <f>IFERROR(IF($C$8=$D$8,'Vida Prima Directa'!Y47/'Vida Prima Directa'!$AQ47,'Vida Prima Directa'!Y47/'Vida Prima Directa'!Y$49),"")</f>
        <v/>
      </c>
      <c r="Z47" s="75">
        <f>IFERROR(IF($C$8=$D$8,'Vida Prima Directa'!Z47/'Vida Prima Directa'!$AQ47,'Vida Prima Directa'!Z47/'Vida Prima Directa'!Z$49),"")</f>
        <v>3.7937933537771702E-2</v>
      </c>
      <c r="AA47" s="75">
        <f>IFERROR(IF($C$8=$D$8,'Vida Prima Directa'!AA47/'Vida Prima Directa'!$AQ47,'Vida Prima Directa'!AA47/'Vida Prima Directa'!AA$49),"")</f>
        <v>4.5214768450215909E-2</v>
      </c>
      <c r="AB47" s="75">
        <f>IFERROR(IF($C$8=$D$8,'Vida Prima Directa'!AB47/'Vida Prima Directa'!$AQ47,'Vida Prima Directa'!AB47/'Vida Prima Directa'!AB$49),"")</f>
        <v>7.0325128665760739E-2</v>
      </c>
      <c r="AC47" s="75">
        <f>IFERROR(IF($C$8=$D$8,'Vida Prima Directa'!AC47/'Vida Prima Directa'!$AQ47,'Vida Prima Directa'!AC47/'Vida Prima Directa'!AC$49),"")</f>
        <v>0.10259473832980073</v>
      </c>
      <c r="AD47" s="75" t="str">
        <f>IFERROR(IF($C$8=$D$8,'Vida Prima Directa'!AD47/'Vida Prima Directa'!$AQ47,'Vida Prima Directa'!AD47/'Vida Prima Directa'!AD$49),"")</f>
        <v/>
      </c>
      <c r="AE47" s="75">
        <f>IFERROR(IF($C$8=$D$8,'Vida Prima Directa'!AE47/'Vida Prima Directa'!$AQ47,'Vida Prima Directa'!AE47/'Vida Prima Directa'!AE$49),"")</f>
        <v>1.8496668167877039E-2</v>
      </c>
      <c r="AF47" s="75" t="str">
        <f>IFERROR(IF($C$8=$D$8,'Vida Prima Directa'!AF47/'Vida Prima Directa'!$AQ47,'Vida Prima Directa'!AF47/'Vida Prima Directa'!AF$49),"")</f>
        <v/>
      </c>
      <c r="AG47" s="75" t="str">
        <f>IFERROR(IF($C$8=$D$8,'Vida Prima Directa'!AG47/'Vida Prima Directa'!$AQ47,'Vida Prima Directa'!AG47/'Vida Prima Directa'!AG$49),"")</f>
        <v/>
      </c>
      <c r="AH47" s="75" t="str">
        <f>IFERROR(IF($C$8=$D$8,'Vida Prima Directa'!AH47/'Vida Prima Directa'!$AQ47,'Vida Prima Directa'!AH47/'Vida Prima Directa'!AH$49),"")</f>
        <v/>
      </c>
      <c r="AI47" s="75" t="str">
        <f>IFERROR(IF($C$8=$D$8,'Vida Prima Directa'!AI47/'Vida Prima Directa'!$AQ47,'Vida Prima Directa'!AI47/'Vida Prima Directa'!AI$49),"")</f>
        <v/>
      </c>
      <c r="AJ47" s="75" t="str">
        <f>IFERROR(IF($C$8=$D$8,'Vida Prima Directa'!AJ47/'Vida Prima Directa'!$AQ47,'Vida Prima Directa'!AJ47/'Vida Prima Directa'!AJ$49),"")</f>
        <v/>
      </c>
      <c r="AK47" s="75" t="str">
        <f>IFERROR(IF($C$8=$D$8,'Vida Prima Directa'!AK47/'Vida Prima Directa'!$AQ47,'Vida Prima Directa'!AK47/'Vida Prima Directa'!AK$49),"")</f>
        <v/>
      </c>
      <c r="AL47" s="75" t="str">
        <f>IFERROR(IF($C$8=$D$8,'Vida Prima Directa'!AL47/'Vida Prima Directa'!$AQ47,'Vida Prima Directa'!AL47/'Vida Prima Directa'!AL$49),"")</f>
        <v/>
      </c>
      <c r="AM47" s="75" t="str">
        <f>IFERROR(IF($C$8=$D$8,'Vida Prima Directa'!AM47/'Vida Prima Directa'!$AQ47,'Vida Prima Directa'!AM47/'Vida Prima Directa'!AM$49),"")</f>
        <v/>
      </c>
      <c r="AN47" s="75" t="str">
        <f>IFERROR(IF($C$8=$D$8,'Vida Prima Directa'!AN47/'Vida Prima Directa'!$AQ47,'Vida Prima Directa'!AN47/'Vida Prima Directa'!AN$49),"")</f>
        <v/>
      </c>
      <c r="AO47" s="75" t="str">
        <f>IFERROR(IF($C$8=$D$8,'Vida Prima Directa'!AO47/'Vida Prima Directa'!$AQ47,'Vida Prima Directa'!AO47/'Vida Prima Directa'!AO$49),"")</f>
        <v/>
      </c>
      <c r="AP47" s="75" t="str">
        <f>IFERROR(IF($C$8=$D$8,'Vida Prima Directa'!AP47/'Vida Prima Directa'!$AQ47,'Vida Prima Directa'!AP47/'Vida Prima Directa'!AP$49),"")</f>
        <v/>
      </c>
      <c r="AQ47" s="75">
        <f>IFERROR(IF($C$8=$D$8,'Vida Prima Directa'!AQ47/'Vida Prima Directa'!$AQ47,'Vida Prima Directa'!AQ47/'Vida Prima Directa'!AQ$49),"")</f>
        <v>3.9696797883489988E-2</v>
      </c>
    </row>
    <row r="48" spans="2:43">
      <c r="B48" s="30" t="s">
        <v>445</v>
      </c>
      <c r="C48" s="75" t="str">
        <f>IFERROR(IF($C$8=$D$8,'Vida Prima Directa'!C48/'Vida Prima Directa'!$AQ48,'Vida Prima Directa'!C48/'Vida Prima Directa'!C$49),"")</f>
        <v/>
      </c>
      <c r="D48" s="75" t="str">
        <f>IFERROR(IF($C$8=$D$8,'Vida Prima Directa'!D48/'Vida Prima Directa'!$AQ48,'Vida Prima Directa'!D48/'Vida Prima Directa'!D$49),"")</f>
        <v/>
      </c>
      <c r="E48" s="75" t="str">
        <f>IFERROR(IF($C$8=$D$8,'Vida Prima Directa'!E48/'Vida Prima Directa'!$AQ48,'Vida Prima Directa'!E48/'Vida Prima Directa'!E$49),"")</f>
        <v/>
      </c>
      <c r="F48" s="75" t="str">
        <f>IFERROR(IF($C$8=$D$8,'Vida Prima Directa'!F48/'Vida Prima Directa'!$AQ48,'Vida Prima Directa'!F48/'Vida Prima Directa'!F$49),"")</f>
        <v/>
      </c>
      <c r="G48" s="75" t="str">
        <f>IFERROR(IF($C$8=$D$8,'Vida Prima Directa'!G48/'Vida Prima Directa'!$AQ48,'Vida Prima Directa'!G48/'Vida Prima Directa'!G$49),"")</f>
        <v/>
      </c>
      <c r="H48" s="75" t="str">
        <f>IFERROR(IF($C$8=$D$8,'Vida Prima Directa'!H48/'Vida Prima Directa'!$AQ48,'Vida Prima Directa'!H48/'Vida Prima Directa'!H$49),"")</f>
        <v/>
      </c>
      <c r="I48" s="75" t="str">
        <f>IFERROR(IF($C$8=$D$8,'Vida Prima Directa'!I48/'Vida Prima Directa'!$AQ48,'Vida Prima Directa'!I48/'Vida Prima Directa'!I$49),"")</f>
        <v/>
      </c>
      <c r="J48" s="75" t="str">
        <f>IFERROR(IF($C$8=$D$8,'Vida Prima Directa'!J48/'Vida Prima Directa'!$AQ48,'Vida Prima Directa'!J48/'Vida Prima Directa'!J$49),"")</f>
        <v/>
      </c>
      <c r="K48" s="75" t="str">
        <f>IFERROR(IF($C$8=$D$8,'Vida Prima Directa'!K48/'Vida Prima Directa'!$AQ48,'Vida Prima Directa'!K48/'Vida Prima Directa'!K$49),"")</f>
        <v/>
      </c>
      <c r="L48" s="75" t="str">
        <f>IFERROR(IF($C$8=$D$8,'Vida Prima Directa'!L48/'Vida Prima Directa'!$AQ48,'Vida Prima Directa'!L48/'Vida Prima Directa'!L$49),"")</f>
        <v/>
      </c>
      <c r="M48" s="75" t="str">
        <f>IFERROR(IF($C$8=$D$8,'Vida Prima Directa'!M48/'Vida Prima Directa'!$AQ48,'Vida Prima Directa'!M48/'Vida Prima Directa'!M$49),"")</f>
        <v/>
      </c>
      <c r="N48" s="75" t="str">
        <f>IFERROR(IF($C$8=$D$8,'Vida Prima Directa'!N48/'Vida Prima Directa'!$AQ48,'Vida Prima Directa'!N48/'Vida Prima Directa'!N$49),"")</f>
        <v/>
      </c>
      <c r="O48" s="75" t="str">
        <f>IFERROR(IF($C$8=$D$8,'Vida Prima Directa'!O48/'Vida Prima Directa'!$AQ48,'Vida Prima Directa'!O48/'Vida Prima Directa'!O$49),"")</f>
        <v/>
      </c>
      <c r="P48" s="75" t="str">
        <f>IFERROR(IF($C$8=$D$8,'Vida Prima Directa'!P48/'Vida Prima Directa'!$AQ48,'Vida Prima Directa'!P48/'Vida Prima Directa'!P$49),"")</f>
        <v/>
      </c>
      <c r="Q48" s="75" t="str">
        <f>IFERROR(IF($C$8=$D$8,'Vida Prima Directa'!Q48/'Vida Prima Directa'!$AQ48,'Vida Prima Directa'!Q48/'Vida Prima Directa'!Q$49),"")</f>
        <v/>
      </c>
      <c r="R48" s="75" t="str">
        <f>IFERROR(IF($C$8=$D$8,'Vida Prima Directa'!R48/'Vida Prima Directa'!$AQ48,'Vida Prima Directa'!R48/'Vida Prima Directa'!R$49),"")</f>
        <v/>
      </c>
      <c r="S48" s="75" t="str">
        <f>IFERROR(IF($C$8=$D$8,'Vida Prima Directa'!S48/'Vida Prima Directa'!$AQ48,'Vida Prima Directa'!S48/'Vida Prima Directa'!S$49),"")</f>
        <v/>
      </c>
      <c r="T48" s="75" t="str">
        <f>IFERROR(IF($C$8=$D$8,'Vida Prima Directa'!T48/'Vida Prima Directa'!$AQ48,'Vida Prima Directa'!T48/'Vida Prima Directa'!T$49),"")</f>
        <v/>
      </c>
      <c r="U48" s="75" t="str">
        <f>IFERROR(IF($C$8=$D$8,'Vida Prima Directa'!U48/'Vida Prima Directa'!$AQ48,'Vida Prima Directa'!U48/'Vida Prima Directa'!U$49),"")</f>
        <v/>
      </c>
      <c r="V48" s="75" t="str">
        <f>IFERROR(IF($C$8=$D$8,'Vida Prima Directa'!V48/'Vida Prima Directa'!$AQ48,'Vida Prima Directa'!V48/'Vida Prima Directa'!V$49),"")</f>
        <v/>
      </c>
      <c r="W48" s="75" t="str">
        <f>IFERROR(IF($C$8=$D$8,'Vida Prima Directa'!W48/'Vida Prima Directa'!$AQ48,'Vida Prima Directa'!W48/'Vida Prima Directa'!W$49),"")</f>
        <v/>
      </c>
      <c r="X48" s="75" t="str">
        <f>IFERROR(IF($C$8=$D$8,'Vida Prima Directa'!X48/'Vida Prima Directa'!$AQ48,'Vida Prima Directa'!X48/'Vida Prima Directa'!X$49),"")</f>
        <v/>
      </c>
      <c r="Y48" s="75" t="str">
        <f>IFERROR(IF($C$8=$D$8,'Vida Prima Directa'!Y48/'Vida Prima Directa'!$AQ48,'Vida Prima Directa'!Y48/'Vida Prima Directa'!Y$49),"")</f>
        <v/>
      </c>
      <c r="Z48" s="75" t="str">
        <f>IFERROR(IF($C$8=$D$8,'Vida Prima Directa'!Z48/'Vida Prima Directa'!$AQ48,'Vida Prima Directa'!Z48/'Vida Prima Directa'!Z$49),"")</f>
        <v/>
      </c>
      <c r="AA48" s="75" t="str">
        <f>IFERROR(IF($C$8=$D$8,'Vida Prima Directa'!AA48/'Vida Prima Directa'!$AQ48,'Vida Prima Directa'!AA48/'Vida Prima Directa'!AA$49),"")</f>
        <v/>
      </c>
      <c r="AB48" s="75" t="str">
        <f>IFERROR(IF($C$8=$D$8,'Vida Prima Directa'!AB48/'Vida Prima Directa'!$AQ48,'Vida Prima Directa'!AB48/'Vida Prima Directa'!AB$49),"")</f>
        <v/>
      </c>
      <c r="AC48" s="75" t="str">
        <f>IFERROR(IF($C$8=$D$8,'Vida Prima Directa'!AC48/'Vida Prima Directa'!$AQ48,'Vida Prima Directa'!AC48/'Vida Prima Directa'!AC$49),"")</f>
        <v/>
      </c>
      <c r="AD48" s="75" t="str">
        <f>IFERROR(IF($C$8=$D$8,'Vida Prima Directa'!AD48/'Vida Prima Directa'!$AQ48,'Vida Prima Directa'!AD48/'Vida Prima Directa'!AD$49),"")</f>
        <v/>
      </c>
      <c r="AE48" s="75" t="str">
        <f>IFERROR(IF($C$8=$D$8,'Vida Prima Directa'!AE48/'Vida Prima Directa'!$AQ48,'Vida Prima Directa'!AE48/'Vida Prima Directa'!AE$49),"")</f>
        <v/>
      </c>
      <c r="AF48" s="75" t="str">
        <f>IFERROR(IF($C$8=$D$8,'Vida Prima Directa'!AF48/'Vida Prima Directa'!$AQ48,'Vida Prima Directa'!AF48/'Vida Prima Directa'!AF$49),"")</f>
        <v/>
      </c>
      <c r="AG48" s="75" t="str">
        <f>IFERROR(IF($C$8=$D$8,'Vida Prima Directa'!AG48/'Vida Prima Directa'!$AQ48,'Vida Prima Directa'!AG48/'Vida Prima Directa'!AG$49),"")</f>
        <v/>
      </c>
      <c r="AH48" s="75" t="str">
        <f>IFERROR(IF($C$8=$D$8,'Vida Prima Directa'!AH48/'Vida Prima Directa'!$AQ48,'Vida Prima Directa'!AH48/'Vida Prima Directa'!AH$49),"")</f>
        <v/>
      </c>
      <c r="AI48" s="75" t="str">
        <f>IFERROR(IF($C$8=$D$8,'Vida Prima Directa'!AI48/'Vida Prima Directa'!$AQ48,'Vida Prima Directa'!AI48/'Vida Prima Directa'!AI$49),"")</f>
        <v/>
      </c>
      <c r="AJ48" s="75" t="str">
        <f>IFERROR(IF($C$8=$D$8,'Vida Prima Directa'!AJ48/'Vida Prima Directa'!$AQ48,'Vida Prima Directa'!AJ48/'Vida Prima Directa'!AJ$49),"")</f>
        <v/>
      </c>
      <c r="AK48" s="75" t="str">
        <f>IFERROR(IF($C$8=$D$8,'Vida Prima Directa'!AK48/'Vida Prima Directa'!$AQ48,'Vida Prima Directa'!AK48/'Vida Prima Directa'!AK$49),"")</f>
        <v/>
      </c>
      <c r="AL48" s="75" t="str">
        <f>IFERROR(IF($C$8=$D$8,'Vida Prima Directa'!AL48/'Vida Prima Directa'!$AQ48,'Vida Prima Directa'!AL48/'Vida Prima Directa'!AL$49),"")</f>
        <v/>
      </c>
      <c r="AM48" s="75" t="str">
        <f>IFERROR(IF($C$8=$D$8,'Vida Prima Directa'!AM48/'Vida Prima Directa'!$AQ48,'Vida Prima Directa'!AM48/'Vida Prima Directa'!AM$49),"")</f>
        <v/>
      </c>
      <c r="AN48" s="75" t="str">
        <f>IFERROR(IF($C$8=$D$8,'Vida Prima Directa'!AN48/'Vida Prima Directa'!$AQ48,'Vida Prima Directa'!AN48/'Vida Prima Directa'!AN$49),"")</f>
        <v/>
      </c>
      <c r="AO48" s="75" t="str">
        <f>IFERROR(IF($C$8=$D$8,'Vida Prima Directa'!AO48/'Vida Prima Directa'!$AQ48,'Vida Prima Directa'!AO48/'Vida Prima Directa'!AO$49),"")</f>
        <v/>
      </c>
      <c r="AP48" s="75" t="str">
        <f>IFERROR(IF($C$8=$D$8,'Vida Prima Directa'!AP48/'Vida Prima Directa'!$AQ48,'Vida Prima Directa'!AP48/'Vida Prima Directa'!AP$49),"")</f>
        <v/>
      </c>
      <c r="AQ48" s="75" t="str">
        <f>IFERROR(IF($C$8=$D$8,'Vida Prima Directa'!AQ48/'Vida Prima Directa'!$AQ48,'Vida Prima Directa'!AQ48/'Vida Prima Directa'!AQ$49),"")</f>
        <v/>
      </c>
    </row>
    <row r="49" spans="2:43">
      <c r="B49" s="76" t="s">
        <v>327</v>
      </c>
      <c r="C49" s="79">
        <f>IFERROR(IF($C$8=$D$8,'Vida Prima Directa'!C49/'Vida Prima Directa'!$AQ49,'Vida Prima Directa'!C49/'Vida Prima Directa'!C$49),"")</f>
        <v>1</v>
      </c>
      <c r="D49" s="79">
        <f>IFERROR(IF($C$8=$D$8,'Vida Prima Directa'!D49/'Vida Prima Directa'!$AQ49,'Vida Prima Directa'!D49/'Vida Prima Directa'!D$49),"")</f>
        <v>1</v>
      </c>
      <c r="E49" s="79">
        <f>IFERROR(IF($C$8=$D$8,'Vida Prima Directa'!E49/'Vida Prima Directa'!$AQ49,'Vida Prima Directa'!E49/'Vida Prima Directa'!E$49),"")</f>
        <v>1</v>
      </c>
      <c r="F49" s="79">
        <f>IFERROR(IF($C$8=$D$8,'Vida Prima Directa'!F49/'Vida Prima Directa'!$AQ49,'Vida Prima Directa'!F49/'Vida Prima Directa'!F$49),"")</f>
        <v>1</v>
      </c>
      <c r="G49" s="79">
        <f>IFERROR(IF($C$8=$D$8,'Vida Prima Directa'!G49/'Vida Prima Directa'!$AQ49,'Vida Prima Directa'!G49/'Vida Prima Directa'!G$49),"")</f>
        <v>1</v>
      </c>
      <c r="H49" s="79">
        <f>IFERROR(IF($C$8=$D$8,'Vida Prima Directa'!H49/'Vida Prima Directa'!$AQ49,'Vida Prima Directa'!H49/'Vida Prima Directa'!H$49),"")</f>
        <v>1</v>
      </c>
      <c r="I49" s="79">
        <f>IFERROR(IF($C$8=$D$8,'Vida Prima Directa'!I49/'Vida Prima Directa'!$AQ49,'Vida Prima Directa'!I49/'Vida Prima Directa'!I$49),"")</f>
        <v>1</v>
      </c>
      <c r="J49" s="79">
        <f>IFERROR(IF($C$8=$D$8,'Vida Prima Directa'!J49/'Vida Prima Directa'!$AQ49,'Vida Prima Directa'!J49/'Vida Prima Directa'!J$49),"")</f>
        <v>1</v>
      </c>
      <c r="K49" s="79">
        <f>IFERROR(IF($C$8=$D$8,'Vida Prima Directa'!K49/'Vida Prima Directa'!$AQ49,'Vida Prima Directa'!K49/'Vida Prima Directa'!K$49),"")</f>
        <v>1</v>
      </c>
      <c r="L49" s="79">
        <f>IFERROR(IF($C$8=$D$8,'Vida Prima Directa'!L49/'Vida Prima Directa'!$AQ49,'Vida Prima Directa'!L49/'Vida Prima Directa'!L$49),"")</f>
        <v>1</v>
      </c>
      <c r="M49" s="79">
        <f>IFERROR(IF($C$8=$D$8,'Vida Prima Directa'!M49/'Vida Prima Directa'!$AQ49,'Vida Prima Directa'!M49/'Vida Prima Directa'!M$49),"")</f>
        <v>1</v>
      </c>
      <c r="N49" s="79">
        <f>IFERROR(IF($C$8=$D$8,'Vida Prima Directa'!N49/'Vida Prima Directa'!$AQ49,'Vida Prima Directa'!N49/'Vida Prima Directa'!N$49),"")</f>
        <v>1</v>
      </c>
      <c r="O49" s="79">
        <f>IFERROR(IF($C$8=$D$8,'Vida Prima Directa'!O49/'Vida Prima Directa'!$AQ49,'Vida Prima Directa'!O49/'Vida Prima Directa'!O$49),"")</f>
        <v>1</v>
      </c>
      <c r="P49" s="79">
        <f>IFERROR(IF($C$8=$D$8,'Vida Prima Directa'!P49/'Vida Prima Directa'!$AQ49,'Vida Prima Directa'!P49/'Vida Prima Directa'!P$49),"")</f>
        <v>1</v>
      </c>
      <c r="Q49" s="79">
        <f>IFERROR(IF($C$8=$D$8,'Vida Prima Directa'!Q49/'Vida Prima Directa'!$AQ49,'Vida Prima Directa'!Q49/'Vida Prima Directa'!Q$49),"")</f>
        <v>1</v>
      </c>
      <c r="R49" s="79">
        <f>IFERROR(IF($C$8=$D$8,'Vida Prima Directa'!R49/'Vida Prima Directa'!$AQ49,'Vida Prima Directa'!R49/'Vida Prima Directa'!R$49),"")</f>
        <v>1</v>
      </c>
      <c r="S49" s="79">
        <f>IFERROR(IF($C$8=$D$8,'Vida Prima Directa'!S49/'Vida Prima Directa'!$AQ49,'Vida Prima Directa'!S49/'Vida Prima Directa'!S$49),"")</f>
        <v>1</v>
      </c>
      <c r="T49" s="79">
        <f>IFERROR(IF($C$8=$D$8,'Vida Prima Directa'!T49/'Vida Prima Directa'!$AQ49,'Vida Prima Directa'!T49/'Vida Prima Directa'!T$49),"")</f>
        <v>1</v>
      </c>
      <c r="U49" s="79">
        <f>IFERROR(IF($C$8=$D$8,'Vida Prima Directa'!U49/'Vida Prima Directa'!$AQ49,'Vida Prima Directa'!U49/'Vida Prima Directa'!U$49),"")</f>
        <v>1</v>
      </c>
      <c r="V49" s="79" t="str">
        <f>IFERROR(IF($C$8=$D$8,'Vida Prima Directa'!V49/'Vida Prima Directa'!$AQ49,'Vida Prima Directa'!V49/'Vida Prima Directa'!V$49),"")</f>
        <v/>
      </c>
      <c r="W49" s="79">
        <f>IFERROR(IF($C$8=$D$8,'Vida Prima Directa'!W49/'Vida Prima Directa'!$AQ49,'Vida Prima Directa'!W49/'Vida Prima Directa'!W$49),"")</f>
        <v>1</v>
      </c>
      <c r="X49" s="79">
        <f>IFERROR(IF($C$8=$D$8,'Vida Prima Directa'!X49/'Vida Prima Directa'!$AQ49,'Vida Prima Directa'!X49/'Vida Prima Directa'!X$49),"")</f>
        <v>1</v>
      </c>
      <c r="Y49" s="79">
        <f>IFERROR(IF($C$8=$D$8,'Vida Prima Directa'!Y49/'Vida Prima Directa'!$AQ49,'Vida Prima Directa'!Y49/'Vida Prima Directa'!Y$49),"")</f>
        <v>1</v>
      </c>
      <c r="Z49" s="79">
        <f>IFERROR(IF($C$8=$D$8,'Vida Prima Directa'!Z49/'Vida Prima Directa'!$AQ49,'Vida Prima Directa'!Z49/'Vida Prima Directa'!Z$49),"")</f>
        <v>1</v>
      </c>
      <c r="AA49" s="79">
        <f>IFERROR(IF($C$8=$D$8,'Vida Prima Directa'!AA49/'Vida Prima Directa'!$AQ49,'Vida Prima Directa'!AA49/'Vida Prima Directa'!AA$49),"")</f>
        <v>1</v>
      </c>
      <c r="AB49" s="79">
        <f>IFERROR(IF($C$8=$D$8,'Vida Prima Directa'!AB49/'Vida Prima Directa'!$AQ49,'Vida Prima Directa'!AB49/'Vida Prima Directa'!AB$49),"")</f>
        <v>1</v>
      </c>
      <c r="AC49" s="79">
        <f>IFERROR(IF($C$8=$D$8,'Vida Prima Directa'!AC49/'Vida Prima Directa'!$AQ49,'Vida Prima Directa'!AC49/'Vida Prima Directa'!AC$49),"")</f>
        <v>1</v>
      </c>
      <c r="AD49" s="79">
        <f>IFERROR(IF($C$8=$D$8,'Vida Prima Directa'!AD49/'Vida Prima Directa'!$AQ49,'Vida Prima Directa'!AD49/'Vida Prima Directa'!AD$49),"")</f>
        <v>1</v>
      </c>
      <c r="AE49" s="79">
        <f>IFERROR(IF($C$8=$D$8,'Vida Prima Directa'!AE49/'Vida Prima Directa'!$AQ49,'Vida Prima Directa'!AE49/'Vida Prima Directa'!AE$49),"")</f>
        <v>1</v>
      </c>
      <c r="AF49" s="79">
        <f>IFERROR(IF($C$8=$D$8,'Vida Prima Directa'!AF49/'Vida Prima Directa'!$AQ49,'Vida Prima Directa'!AF49/'Vida Prima Directa'!AF$49),"")</f>
        <v>1</v>
      </c>
      <c r="AG49" s="79">
        <f>IFERROR(IF($C$8=$D$8,'Vida Prima Directa'!AG49/'Vida Prima Directa'!$AQ49,'Vida Prima Directa'!AG49/'Vida Prima Directa'!AG$49),"")</f>
        <v>1</v>
      </c>
      <c r="AH49" s="79" t="str">
        <f>IFERROR(IF($C$8=$D$8,'Vida Prima Directa'!AH49/'Vida Prima Directa'!$AQ49,'Vida Prima Directa'!AH49/'Vida Prima Directa'!AH$49),"")</f>
        <v/>
      </c>
      <c r="AI49" s="79" t="str">
        <f>IFERROR(IF($C$8=$D$8,'Vida Prima Directa'!AI49/'Vida Prima Directa'!$AQ49,'Vida Prima Directa'!AI49/'Vida Prima Directa'!AI$49),"")</f>
        <v/>
      </c>
      <c r="AJ49" s="79" t="str">
        <f>IFERROR(IF($C$8=$D$8,'Vida Prima Directa'!AJ49/'Vida Prima Directa'!$AQ49,'Vida Prima Directa'!AJ49/'Vida Prima Directa'!AJ$49),"")</f>
        <v/>
      </c>
      <c r="AK49" s="79" t="str">
        <f>IFERROR(IF($C$8=$D$8,'Vida Prima Directa'!AK49/'Vida Prima Directa'!$AQ49,'Vida Prima Directa'!AK49/'Vida Prima Directa'!AK$49),"")</f>
        <v/>
      </c>
      <c r="AL49" s="79" t="str">
        <f>IFERROR(IF($C$8=$D$8,'Vida Prima Directa'!AL49/'Vida Prima Directa'!$AQ49,'Vida Prima Directa'!AL49/'Vida Prima Directa'!AL$49),"")</f>
        <v/>
      </c>
      <c r="AM49" s="79" t="str">
        <f>IFERROR(IF($C$8=$D$8,'Vida Prima Directa'!AM49/'Vida Prima Directa'!$AQ49,'Vida Prima Directa'!AM49/'Vida Prima Directa'!AM$49),"")</f>
        <v/>
      </c>
      <c r="AN49" s="79" t="str">
        <f>IFERROR(IF($C$8=$D$8,'Vida Prima Directa'!AN49/'Vida Prima Directa'!$AQ49,'Vida Prima Directa'!AN49/'Vida Prima Directa'!AN$49),"")</f>
        <v/>
      </c>
      <c r="AO49" s="79" t="str">
        <f>IFERROR(IF($C$8=$D$8,'Vida Prima Directa'!AO49/'Vida Prima Directa'!$AQ49,'Vida Prima Directa'!AO49/'Vida Prima Directa'!AO$49),"")</f>
        <v/>
      </c>
      <c r="AP49" s="79" t="str">
        <f>IFERROR(IF($C$8=$D$8,'Vida Prima Directa'!AP49/'Vida Prima Directa'!$AQ49,'Vida Prima Directa'!AP49/'Vida Prima Directa'!AP$49),"")</f>
        <v/>
      </c>
      <c r="AQ49" s="79">
        <f>IFERROR(IF($C$8=$D$8,'Vida Prima Directa'!AQ49/'Vida Prima Directa'!$AQ49,'Vida Prima Directa'!AQ49/'Vida Prima Directa'!AQ$49),"")</f>
        <v>1</v>
      </c>
    </row>
  </sheetData>
  <sheetProtection sheet="1" objects="1" scenarios="1"/>
  <conditionalFormatting sqref="A1:XFD1048576">
    <cfRule type="cellIs" dxfId="18" priority="1" operator="lessThan">
      <formula>0</formula>
    </cfRule>
  </conditionalFormatting>
  <dataValidations count="1">
    <dataValidation type="list" allowBlank="1" showInputMessage="1" showErrorMessage="1" sqref="C8">
      <formula1>$D$8:$E$8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2:AT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 customWidth="1"/>
    <col min="34" max="42" width="11.42578125" style="39" hidden="1" customWidth="1"/>
    <col min="43" max="43" width="11.42578125" style="39" customWidth="1"/>
    <col min="44" max="44" width="2.85546875" style="39" customWidth="1"/>
    <col min="45" max="45" width="11.42578125" style="39" customWidth="1"/>
    <col min="46" max="16384" width="11.42578125" style="39"/>
  </cols>
  <sheetData>
    <row r="2" spans="2:46">
      <c r="C2" s="96" t="s">
        <v>392</v>
      </c>
    </row>
    <row r="8" spans="2:46" ht="15.75">
      <c r="B8" s="38" t="s">
        <v>464</v>
      </c>
    </row>
    <row r="9" spans="2:46">
      <c r="B9" s="40" t="str">
        <f>Índice!H51</f>
        <v>Cifras en UF al 30.06.2012</v>
      </c>
    </row>
    <row r="11" spans="2:46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30.06.2011</v>
      </c>
      <c r="AT11" s="199" t="s">
        <v>338</v>
      </c>
    </row>
    <row r="12" spans="2:46">
      <c r="B12" s="29" t="s">
        <v>409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S12" s="43"/>
      <c r="AT12" s="97"/>
    </row>
    <row r="13" spans="2:46">
      <c r="B13" s="30" t="s">
        <v>410</v>
      </c>
      <c r="C13" s="103" t="str">
        <f>IFERROR('Vida Prima Directa'!C13/'Vida Pólizas Emitidas'!C13,"")</f>
        <v/>
      </c>
      <c r="D13" s="103" t="str">
        <f>IFERROR('Vida Prima Directa'!D13/'Vida Pólizas Emitidas'!D13,"")</f>
        <v/>
      </c>
      <c r="E13" s="103" t="str">
        <f>IFERROR('Vida Prima Directa'!E13/'Vida Pólizas Emitidas'!E13,"")</f>
        <v/>
      </c>
      <c r="F13" s="103" t="str">
        <f>IFERROR('Vida Prima Directa'!F13/'Vida Pólizas Emitidas'!F13,"")</f>
        <v/>
      </c>
      <c r="G13" s="103" t="str">
        <f>IFERROR('Vida Prima Directa'!G13/'Vida Pólizas Emitidas'!G13,"")</f>
        <v/>
      </c>
      <c r="H13" s="103" t="str">
        <f>IFERROR('Vida Prima Directa'!H13/'Vida Pólizas Emitidas'!H13,"")</f>
        <v/>
      </c>
      <c r="I13" s="103" t="str">
        <f>IFERROR('Vida Prima Directa'!I13/'Vida Pólizas Emitidas'!I13,"")</f>
        <v/>
      </c>
      <c r="J13" s="103" t="str">
        <f>IFERROR('Vida Prima Directa'!J13/'Vida Pólizas Emitidas'!J13,"")</f>
        <v/>
      </c>
      <c r="K13" s="103" t="str">
        <f>IFERROR('Vida Prima Directa'!K13/'Vida Pólizas Emitidas'!K13,"")</f>
        <v/>
      </c>
      <c r="L13" s="103" t="str">
        <f>IFERROR('Vida Prima Directa'!L13/'Vida Pólizas Emitidas'!L13,"")</f>
        <v/>
      </c>
      <c r="M13" s="103">
        <f>IFERROR('Vida Prima Directa'!M13/'Vida Pólizas Emitidas'!M13,"")</f>
        <v>18584.66917925909</v>
      </c>
      <c r="N13" s="103" t="str">
        <f>IFERROR('Vida Prima Directa'!N13/'Vida Pólizas Emitidas'!N13,"")</f>
        <v/>
      </c>
      <c r="O13" s="103" t="str">
        <f>IFERROR('Vida Prima Directa'!O13/'Vida Pólizas Emitidas'!O13,"")</f>
        <v/>
      </c>
      <c r="P13" s="103" t="str">
        <f>IFERROR('Vida Prima Directa'!P13/'Vida Pólizas Emitidas'!P13,"")</f>
        <v/>
      </c>
      <c r="Q13" s="103">
        <f>IFERROR('Vida Prima Directa'!Q13/'Vida Pólizas Emitidas'!Q13,"")</f>
        <v>1024.1583640336301</v>
      </c>
      <c r="R13" s="103" t="str">
        <f>IFERROR('Vida Prima Directa'!R13/'Vida Pólizas Emitidas'!R13,"")</f>
        <v/>
      </c>
      <c r="S13" s="103" t="str">
        <f>IFERROR('Vida Prima Directa'!S13/'Vida Pólizas Emitidas'!S13,"")</f>
        <v/>
      </c>
      <c r="T13" s="103" t="str">
        <f>IFERROR('Vida Prima Directa'!T13/'Vida Pólizas Emitidas'!T13,"")</f>
        <v/>
      </c>
      <c r="U13" s="103" t="str">
        <f>IFERROR('Vida Prima Directa'!U13/'Vida Pólizas Emitidas'!U13,"")</f>
        <v/>
      </c>
      <c r="V13" s="103" t="str">
        <f>IFERROR('Vida Prima Directa'!V13/'Vida Pólizas Emitidas'!V13,"")</f>
        <v/>
      </c>
      <c r="W13" s="103" t="str">
        <f>IFERROR('Vida Prima Directa'!W13/'Vida Pólizas Emitidas'!W13,"")</f>
        <v/>
      </c>
      <c r="X13" s="103" t="str">
        <f>IFERROR('Vida Prima Directa'!X13/'Vida Pólizas Emitidas'!X13,"")</f>
        <v/>
      </c>
      <c r="Y13" s="103">
        <f>IFERROR('Vida Prima Directa'!Y13/'Vida Pólizas Emitidas'!Y13,"")</f>
        <v>99.580671648041047</v>
      </c>
      <c r="Z13" s="103">
        <f>IFERROR('Vida Prima Directa'!Z13/'Vida Pólizas Emitidas'!Z13,"")</f>
        <v>346.05642682133487</v>
      </c>
      <c r="AA13" s="103" t="str">
        <f>IFERROR('Vida Prima Directa'!AA13/'Vida Pólizas Emitidas'!AA13,"")</f>
        <v/>
      </c>
      <c r="AB13" s="103" t="str">
        <f>IFERROR('Vida Prima Directa'!AB13/'Vida Pólizas Emitidas'!AB13,"")</f>
        <v/>
      </c>
      <c r="AC13" s="103" t="str">
        <f>IFERROR('Vida Prima Directa'!AC13/'Vida Pólizas Emitidas'!AC13,"")</f>
        <v/>
      </c>
      <c r="AD13" s="103" t="str">
        <f>IFERROR('Vida Prima Directa'!AD13/'Vida Pólizas Emitidas'!AD13,"")</f>
        <v/>
      </c>
      <c r="AE13" s="103" t="str">
        <f>IFERROR('Vida Prima Directa'!AE13/'Vida Pólizas Emitidas'!AE13,"")</f>
        <v/>
      </c>
      <c r="AF13" s="103" t="str">
        <f>IFERROR('Vida Prima Directa'!AF13/'Vida Pólizas Emitidas'!AF13,"")</f>
        <v/>
      </c>
      <c r="AG13" s="103" t="str">
        <f>IFERROR('Vida Prima Directa'!AG13/'Vida Pólizas Emitidas'!AG13,"")</f>
        <v/>
      </c>
      <c r="AH13" s="103" t="str">
        <f>IFERROR('Vida Prima Directa'!AH13/'Vida Pólizas Emitidas'!AH13,"")</f>
        <v/>
      </c>
      <c r="AI13" s="103" t="str">
        <f>IFERROR('Vida Prima Directa'!AI13/'Vida Pólizas Emitidas'!AI13,"")</f>
        <v/>
      </c>
      <c r="AJ13" s="103" t="str">
        <f>IFERROR('Vida Prima Directa'!AJ13/'Vida Pólizas Emitidas'!AJ13,"")</f>
        <v/>
      </c>
      <c r="AK13" s="103" t="str">
        <f>IFERROR('Vida Prima Directa'!AK13/'Vida Pólizas Emitidas'!AK13,"")</f>
        <v/>
      </c>
      <c r="AL13" s="103" t="str">
        <f>IFERROR('Vida Prima Directa'!AL13/'Vida Pólizas Emitidas'!AL13,"")</f>
        <v/>
      </c>
      <c r="AM13" s="103" t="str">
        <f>IFERROR('Vida Prima Directa'!AM13/'Vida Pólizas Emitidas'!AM13,"")</f>
        <v/>
      </c>
      <c r="AN13" s="103" t="str">
        <f>IFERROR('Vida Prima Directa'!AN13/'Vida Pólizas Emitidas'!AN13,"")</f>
        <v/>
      </c>
      <c r="AO13" s="103" t="str">
        <f>IFERROR('Vida Prima Directa'!AO13/'Vida Pólizas Emitidas'!AO13,"")</f>
        <v/>
      </c>
      <c r="AP13" s="103" t="str">
        <f>IFERROR('Vida Prima Directa'!AP13/'Vida Pólizas Emitidas'!AP13,"")</f>
        <v/>
      </c>
      <c r="AQ13" s="103">
        <f>IFERROR('Vida Prima Directa'!AQ13/'Vida Pólizas Emitidas'!AQ13,"")</f>
        <v>377.14221982443672</v>
      </c>
      <c r="AS13" s="92">
        <f>IFERROR('Vida Prima Directa'!AS13/'Vida Pólizas Emitidas'!AS13,"")</f>
        <v>295.75368918119005</v>
      </c>
      <c r="AT13" s="71">
        <f t="shared" ref="AT13" si="0">IFERROR(AQ13/AS13-1,"")</f>
        <v>0.27519024654798119</v>
      </c>
    </row>
    <row r="14" spans="2:46">
      <c r="B14" s="30" t="s">
        <v>411</v>
      </c>
      <c r="C14" s="103">
        <f>IFERROR('Vida Prima Directa'!C14/'Vida Pólizas Emitidas'!C14,"")</f>
        <v>2446.9491801076219</v>
      </c>
      <c r="D14" s="103">
        <f>IFERROR('Vida Prima Directa'!D14/'Vida Pólizas Emitidas'!D14,"")</f>
        <v>9.9893080773342717</v>
      </c>
      <c r="E14" s="103" t="str">
        <f>IFERROR('Vida Prima Directa'!E14/'Vida Pólizas Emitidas'!E14,"")</f>
        <v/>
      </c>
      <c r="F14" s="103">
        <f>IFERROR('Vida Prima Directa'!F14/'Vida Pólizas Emitidas'!F14,"")</f>
        <v>25.162998947832882</v>
      </c>
      <c r="G14" s="103">
        <f>IFERROR('Vida Prima Directa'!G14/'Vida Pólizas Emitidas'!G14,"")</f>
        <v>109.09615150582491</v>
      </c>
      <c r="H14" s="103" t="str">
        <f>IFERROR('Vida Prima Directa'!H14/'Vida Pólizas Emitidas'!H14,"")</f>
        <v/>
      </c>
      <c r="I14" s="103" t="str">
        <f>IFERROR('Vida Prima Directa'!I14/'Vida Pólizas Emitidas'!I14,"")</f>
        <v/>
      </c>
      <c r="J14" s="103">
        <f>IFERROR('Vida Prima Directa'!J14/'Vida Pólizas Emitidas'!J14,"")</f>
        <v>92.73557469718854</v>
      </c>
      <c r="K14" s="103" t="str">
        <f>IFERROR('Vida Prima Directa'!K14/'Vida Pólizas Emitidas'!K14,"")</f>
        <v/>
      </c>
      <c r="L14" s="103" t="str">
        <f>IFERROR('Vida Prima Directa'!L14/'Vida Pólizas Emitidas'!L14,"")</f>
        <v/>
      </c>
      <c r="M14" s="103">
        <f>IFERROR('Vida Prima Directa'!M14/'Vida Pólizas Emitidas'!M14,"")</f>
        <v>145.50082580763285</v>
      </c>
      <c r="N14" s="103" t="str">
        <f>IFERROR('Vida Prima Directa'!N14/'Vida Pólizas Emitidas'!N14,"")</f>
        <v/>
      </c>
      <c r="O14" s="103">
        <f>IFERROR('Vida Prima Directa'!O14/'Vida Pólizas Emitidas'!O14,"")</f>
        <v>40.086853737329186</v>
      </c>
      <c r="P14" s="103">
        <f>IFERROR('Vida Prima Directa'!P14/'Vida Pólizas Emitidas'!P14,"")</f>
        <v>27.664655753035259</v>
      </c>
      <c r="Q14" s="103">
        <f>IFERROR('Vida Prima Directa'!Q14/'Vida Pólizas Emitidas'!Q14,"")</f>
        <v>92.764217557611346</v>
      </c>
      <c r="R14" s="103" t="str">
        <f>IFERROR('Vida Prima Directa'!R14/'Vida Pólizas Emitidas'!R14,"")</f>
        <v/>
      </c>
      <c r="S14" s="103" t="str">
        <f>IFERROR('Vida Prima Directa'!S14/'Vida Pólizas Emitidas'!S14,"")</f>
        <v/>
      </c>
      <c r="T14" s="103" t="str">
        <f>IFERROR('Vida Prima Directa'!T14/'Vida Pólizas Emitidas'!T14,"")</f>
        <v/>
      </c>
      <c r="U14" s="103">
        <f>IFERROR('Vida Prima Directa'!U14/'Vida Pólizas Emitidas'!U14,"")</f>
        <v>63.096323468864753</v>
      </c>
      <c r="V14" s="103" t="str">
        <f>IFERROR('Vida Prima Directa'!V14/'Vida Pólizas Emitidas'!V14,"")</f>
        <v/>
      </c>
      <c r="W14" s="103">
        <f>IFERROR('Vida Prima Directa'!W14/'Vida Pólizas Emitidas'!W14,"")</f>
        <v>5.669831641587157</v>
      </c>
      <c r="X14" s="103">
        <f>IFERROR('Vida Prima Directa'!X14/'Vida Pólizas Emitidas'!X14,"")</f>
        <v>4.8785924812857946</v>
      </c>
      <c r="Y14" s="103">
        <f>IFERROR('Vida Prima Directa'!Y14/'Vida Pólizas Emitidas'!Y14,"")</f>
        <v>14.299117619169095</v>
      </c>
      <c r="Z14" s="103">
        <f>IFERROR('Vida Prima Directa'!Z14/'Vida Pólizas Emitidas'!Z14,"")</f>
        <v>386.32102202418179</v>
      </c>
      <c r="AA14" s="103">
        <f>IFERROR('Vida Prima Directa'!AA14/'Vida Pólizas Emitidas'!AA14,"")</f>
        <v>519.29044638879657</v>
      </c>
      <c r="AB14" s="103" t="str">
        <f>IFERROR('Vida Prima Directa'!AB14/'Vida Pólizas Emitidas'!AB14,"")</f>
        <v/>
      </c>
      <c r="AC14" s="103" t="str">
        <f>IFERROR('Vida Prima Directa'!AC14/'Vida Pólizas Emitidas'!AC14,"")</f>
        <v/>
      </c>
      <c r="AD14" s="103" t="str">
        <f>IFERROR('Vida Prima Directa'!AD14/'Vida Pólizas Emitidas'!AD14,"")</f>
        <v/>
      </c>
      <c r="AE14" s="103">
        <f>IFERROR('Vida Prima Directa'!AE14/'Vida Pólizas Emitidas'!AE14,"")</f>
        <v>229.03688278261359</v>
      </c>
      <c r="AF14" s="103">
        <f>IFERROR('Vida Prima Directa'!AF14/'Vida Pólizas Emitidas'!AF14,"")</f>
        <v>606.5244249275172</v>
      </c>
      <c r="AG14" s="103">
        <f>IFERROR('Vida Prima Directa'!AG14/'Vida Pólizas Emitidas'!AG14,"")</f>
        <v>13.032548236792826</v>
      </c>
      <c r="AH14" s="103" t="str">
        <f>IFERROR('Vida Prima Directa'!AH14/'Vida Pólizas Emitidas'!AH14,"")</f>
        <v/>
      </c>
      <c r="AI14" s="103" t="str">
        <f>IFERROR('Vida Prima Directa'!AI14/'Vida Pólizas Emitidas'!AI14,"")</f>
        <v/>
      </c>
      <c r="AJ14" s="103" t="str">
        <f>IFERROR('Vida Prima Directa'!AJ14/'Vida Pólizas Emitidas'!AJ14,"")</f>
        <v/>
      </c>
      <c r="AK14" s="103" t="str">
        <f>IFERROR('Vida Prima Directa'!AK14/'Vida Pólizas Emitidas'!AK14,"")</f>
        <v/>
      </c>
      <c r="AL14" s="103" t="str">
        <f>IFERROR('Vida Prima Directa'!AL14/'Vida Pólizas Emitidas'!AL14,"")</f>
        <v/>
      </c>
      <c r="AM14" s="103" t="str">
        <f>IFERROR('Vida Prima Directa'!AM14/'Vida Pólizas Emitidas'!AM14,"")</f>
        <v/>
      </c>
      <c r="AN14" s="103" t="str">
        <f>IFERROR('Vida Prima Directa'!AN14/'Vida Pólizas Emitidas'!AN14,"")</f>
        <v/>
      </c>
      <c r="AO14" s="103" t="str">
        <f>IFERROR('Vida Prima Directa'!AO14/'Vida Pólizas Emitidas'!AO14,"")</f>
        <v/>
      </c>
      <c r="AP14" s="103" t="str">
        <f>IFERROR('Vida Prima Directa'!AP14/'Vida Pólizas Emitidas'!AP14,"")</f>
        <v/>
      </c>
      <c r="AQ14" s="103">
        <f>IFERROR('Vida Prima Directa'!AQ14/'Vida Pólizas Emitidas'!AQ14,"")</f>
        <v>20.818365760838844</v>
      </c>
      <c r="AS14" s="92">
        <f>IFERROR('Vida Prima Directa'!AS14/'Vida Pólizas Emitidas'!AS14,"")</f>
        <v>9.1420137217226447</v>
      </c>
      <c r="AT14" s="71">
        <f t="shared" ref="AT14:AT27" si="1">IFERROR(AQ14/AS14-1,"")</f>
        <v>1.277218826676187</v>
      </c>
    </row>
    <row r="15" spans="2:46">
      <c r="B15" s="30" t="s">
        <v>412</v>
      </c>
      <c r="C15" s="103" t="str">
        <f>IFERROR('Vida Prima Directa'!C15/'Vida Pólizas Emitidas'!C15,"")</f>
        <v/>
      </c>
      <c r="D15" s="103" t="str">
        <f>IFERROR('Vida Prima Directa'!D15/'Vida Pólizas Emitidas'!D15,"")</f>
        <v/>
      </c>
      <c r="E15" s="103" t="str">
        <f>IFERROR('Vida Prima Directa'!E15/'Vida Pólizas Emitidas'!E15,"")</f>
        <v/>
      </c>
      <c r="F15" s="103">
        <f>IFERROR('Vida Prima Directa'!F15/'Vida Pólizas Emitidas'!F15,"")</f>
        <v>259.58706325717492</v>
      </c>
      <c r="G15" s="103">
        <f>IFERROR('Vida Prima Directa'!G15/'Vida Pólizas Emitidas'!G15,"")</f>
        <v>866.83534456953225</v>
      </c>
      <c r="H15" s="103" t="str">
        <f>IFERROR('Vida Prima Directa'!H15/'Vida Pólizas Emitidas'!H15,"")</f>
        <v/>
      </c>
      <c r="I15" s="103" t="str">
        <f>IFERROR('Vida Prima Directa'!I15/'Vida Pólizas Emitidas'!I15,"")</f>
        <v/>
      </c>
      <c r="J15" s="103">
        <f>IFERROR('Vida Prima Directa'!J15/'Vida Pólizas Emitidas'!J15,"")</f>
        <v>213.70864525785896</v>
      </c>
      <c r="K15" s="103" t="str">
        <f>IFERROR('Vida Prima Directa'!K15/'Vida Pólizas Emitidas'!K15,"")</f>
        <v/>
      </c>
      <c r="L15" s="103" t="str">
        <f>IFERROR('Vida Prima Directa'!L15/'Vida Pólizas Emitidas'!L15,"")</f>
        <v/>
      </c>
      <c r="M15" s="103">
        <f>IFERROR('Vida Prima Directa'!M15/'Vida Pólizas Emitidas'!M15,"")</f>
        <v>273.54093811373161</v>
      </c>
      <c r="N15" s="103" t="str">
        <f>IFERROR('Vida Prima Directa'!N15/'Vida Pólizas Emitidas'!N15,"")</f>
        <v/>
      </c>
      <c r="O15" s="103">
        <f>IFERROR('Vida Prima Directa'!O15/'Vida Pólizas Emitidas'!O15,"")</f>
        <v>154.1546548641613</v>
      </c>
      <c r="P15" s="103">
        <f>IFERROR('Vida Prima Directa'!P15/'Vida Pólizas Emitidas'!P15,"")</f>
        <v>294.39664719697384</v>
      </c>
      <c r="Q15" s="103">
        <f>IFERROR('Vida Prima Directa'!Q15/'Vida Pólizas Emitidas'!Q15,"")</f>
        <v>341.84743449658049</v>
      </c>
      <c r="R15" s="103" t="str">
        <f>IFERROR('Vida Prima Directa'!R15/'Vida Pólizas Emitidas'!R15,"")</f>
        <v/>
      </c>
      <c r="S15" s="103" t="str">
        <f>IFERROR('Vida Prima Directa'!S15/'Vida Pólizas Emitidas'!S15,"")</f>
        <v/>
      </c>
      <c r="T15" s="103" t="str">
        <f>IFERROR('Vida Prima Directa'!T15/'Vida Pólizas Emitidas'!T15,"")</f>
        <v/>
      </c>
      <c r="U15" s="103" t="str">
        <f>IFERROR('Vida Prima Directa'!U15/'Vida Pólizas Emitidas'!U15,"")</f>
        <v/>
      </c>
      <c r="V15" s="103" t="str">
        <f>IFERROR('Vida Prima Directa'!V15/'Vida Pólizas Emitidas'!V15,"")</f>
        <v/>
      </c>
      <c r="W15" s="103" t="str">
        <f>IFERROR('Vida Prima Directa'!W15/'Vida Pólizas Emitidas'!W15,"")</f>
        <v/>
      </c>
      <c r="X15" s="103">
        <f>IFERROR('Vida Prima Directa'!X15/'Vida Pólizas Emitidas'!X15,"")</f>
        <v>604.65944297041824</v>
      </c>
      <c r="Y15" s="103">
        <f>IFERROR('Vida Prima Directa'!Y15/'Vida Pólizas Emitidas'!Y15,"")</f>
        <v>95.081404833378187</v>
      </c>
      <c r="Z15" s="103">
        <f>IFERROR('Vida Prima Directa'!Z15/'Vida Pólizas Emitidas'!Z15,"")</f>
        <v>104.3012266348691</v>
      </c>
      <c r="AA15" s="103">
        <f>IFERROR('Vida Prima Directa'!AA15/'Vida Pólizas Emitidas'!AA15,"")</f>
        <v>289.92035806348258</v>
      </c>
      <c r="AB15" s="103">
        <f>IFERROR('Vida Prima Directa'!AB15/'Vida Pólizas Emitidas'!AB15,"")</f>
        <v>677.90611478003416</v>
      </c>
      <c r="AC15" s="103" t="str">
        <f>IFERROR('Vida Prima Directa'!AC15/'Vida Pólizas Emitidas'!AC15,"")</f>
        <v/>
      </c>
      <c r="AD15" s="103" t="str">
        <f>IFERROR('Vida Prima Directa'!AD15/'Vida Pólizas Emitidas'!AD15,"")</f>
        <v/>
      </c>
      <c r="AE15" s="103">
        <f>IFERROR('Vida Prima Directa'!AE15/'Vida Pólizas Emitidas'!AE15,"")</f>
        <v>406.31070400738622</v>
      </c>
      <c r="AF15" s="103">
        <f>IFERROR('Vida Prima Directa'!AF15/'Vida Pólizas Emitidas'!AF15,"")</f>
        <v>5545.4239623104977</v>
      </c>
      <c r="AG15" s="103" t="str">
        <f>IFERROR('Vida Prima Directa'!AG15/'Vida Pólizas Emitidas'!AG15,"")</f>
        <v/>
      </c>
      <c r="AH15" s="103" t="str">
        <f>IFERROR('Vida Prima Directa'!AH15/'Vida Pólizas Emitidas'!AH15,"")</f>
        <v/>
      </c>
      <c r="AI15" s="103" t="str">
        <f>IFERROR('Vida Prima Directa'!AI15/'Vida Pólizas Emitidas'!AI15,"")</f>
        <v/>
      </c>
      <c r="AJ15" s="103" t="str">
        <f>IFERROR('Vida Prima Directa'!AJ15/'Vida Pólizas Emitidas'!AJ15,"")</f>
        <v/>
      </c>
      <c r="AK15" s="103" t="str">
        <f>IFERROR('Vida Prima Directa'!AK15/'Vida Pólizas Emitidas'!AK15,"")</f>
        <v/>
      </c>
      <c r="AL15" s="103" t="str">
        <f>IFERROR('Vida Prima Directa'!AL15/'Vida Pólizas Emitidas'!AL15,"")</f>
        <v/>
      </c>
      <c r="AM15" s="103" t="str">
        <f>IFERROR('Vida Prima Directa'!AM15/'Vida Pólizas Emitidas'!AM15,"")</f>
        <v/>
      </c>
      <c r="AN15" s="103" t="str">
        <f>IFERROR('Vida Prima Directa'!AN15/'Vida Pólizas Emitidas'!AN15,"")</f>
        <v/>
      </c>
      <c r="AO15" s="103" t="str">
        <f>IFERROR('Vida Prima Directa'!AO15/'Vida Pólizas Emitidas'!AO15,"")</f>
        <v/>
      </c>
      <c r="AP15" s="103" t="str">
        <f>IFERROR('Vida Prima Directa'!AP15/'Vida Pólizas Emitidas'!AP15,"")</f>
        <v/>
      </c>
      <c r="AQ15" s="103">
        <f>IFERROR('Vida Prima Directa'!AQ15/'Vida Pólizas Emitidas'!AQ15,"")</f>
        <v>367.51148465980515</v>
      </c>
      <c r="AS15" s="92">
        <f>IFERROR('Vida Prima Directa'!AS15/'Vida Pólizas Emitidas'!AS15,"")</f>
        <v>313.73556898835409</v>
      </c>
      <c r="AT15" s="71">
        <f t="shared" si="1"/>
        <v>0.17140522461272867</v>
      </c>
    </row>
    <row r="16" spans="2:46">
      <c r="B16" s="30" t="s">
        <v>413</v>
      </c>
      <c r="C16" s="103" t="str">
        <f>IFERROR('Vida Prima Directa'!C16/'Vida Pólizas Emitidas'!C16,"")</f>
        <v/>
      </c>
      <c r="D16" s="103" t="str">
        <f>IFERROR('Vida Prima Directa'!D16/'Vida Pólizas Emitidas'!D16,"")</f>
        <v/>
      </c>
      <c r="E16" s="103" t="str">
        <f>IFERROR('Vida Prima Directa'!E16/'Vida Pólizas Emitidas'!E16,"")</f>
        <v/>
      </c>
      <c r="F16" s="103" t="str">
        <f>IFERROR('Vida Prima Directa'!F16/'Vida Pólizas Emitidas'!F16,"")</f>
        <v/>
      </c>
      <c r="G16" s="103" t="str">
        <f>IFERROR('Vida Prima Directa'!G16/'Vida Pólizas Emitidas'!G16,"")</f>
        <v/>
      </c>
      <c r="H16" s="103" t="str">
        <f>IFERROR('Vida Prima Directa'!H16/'Vida Pólizas Emitidas'!H16,"")</f>
        <v/>
      </c>
      <c r="I16" s="103" t="str">
        <f>IFERROR('Vida Prima Directa'!I16/'Vida Pólizas Emitidas'!I16,"")</f>
        <v/>
      </c>
      <c r="J16" s="103">
        <f>IFERROR('Vida Prima Directa'!J16/'Vida Pólizas Emitidas'!J16,"")</f>
        <v>11246.605878900586</v>
      </c>
      <c r="K16" s="103" t="str">
        <f>IFERROR('Vida Prima Directa'!K16/'Vida Pólizas Emitidas'!K16,"")</f>
        <v/>
      </c>
      <c r="L16" s="103" t="str">
        <f>IFERROR('Vida Prima Directa'!L16/'Vida Pólizas Emitidas'!L16,"")</f>
        <v/>
      </c>
      <c r="M16" s="103" t="str">
        <f>IFERROR('Vida Prima Directa'!M16/'Vida Pólizas Emitidas'!M16,"")</f>
        <v/>
      </c>
      <c r="N16" s="103" t="str">
        <f>IFERROR('Vida Prima Directa'!N16/'Vida Pólizas Emitidas'!N16,"")</f>
        <v/>
      </c>
      <c r="O16" s="103" t="str">
        <f>IFERROR('Vida Prima Directa'!O16/'Vida Pólizas Emitidas'!O16,"")</f>
        <v/>
      </c>
      <c r="P16" s="103" t="str">
        <f>IFERROR('Vida Prima Directa'!P16/'Vida Pólizas Emitidas'!P16,"")</f>
        <v/>
      </c>
      <c r="Q16" s="103" t="str">
        <f>IFERROR('Vida Prima Directa'!Q16/'Vida Pólizas Emitidas'!Q16,"")</f>
        <v/>
      </c>
      <c r="R16" s="103" t="str">
        <f>IFERROR('Vida Prima Directa'!R16/'Vida Pólizas Emitidas'!R16,"")</f>
        <v/>
      </c>
      <c r="S16" s="103" t="str">
        <f>IFERROR('Vida Prima Directa'!S16/'Vida Pólizas Emitidas'!S16,"")</f>
        <v/>
      </c>
      <c r="T16" s="103">
        <f>IFERROR('Vida Prima Directa'!T16/'Vida Pólizas Emitidas'!T16,"")</f>
        <v>35.784186960929993</v>
      </c>
      <c r="U16" s="103">
        <f>IFERROR('Vida Prima Directa'!U16/'Vida Pólizas Emitidas'!U16,"")</f>
        <v>39.644552673291635</v>
      </c>
      <c r="V16" s="103" t="str">
        <f>IFERROR('Vida Prima Directa'!V16/'Vida Pólizas Emitidas'!V16,"")</f>
        <v/>
      </c>
      <c r="W16" s="103" t="str">
        <f>IFERROR('Vida Prima Directa'!W16/'Vida Pólizas Emitidas'!W16,"")</f>
        <v/>
      </c>
      <c r="X16" s="103" t="str">
        <f>IFERROR('Vida Prima Directa'!X16/'Vida Pólizas Emitidas'!X16,"")</f>
        <v/>
      </c>
      <c r="Y16" s="103">
        <f>IFERROR('Vida Prima Directa'!Y16/'Vida Pólizas Emitidas'!Y16,"")</f>
        <v>56.6589230785643</v>
      </c>
      <c r="Z16" s="103" t="str">
        <f>IFERROR('Vida Prima Directa'!Z16/'Vida Pólizas Emitidas'!Z16,"")</f>
        <v/>
      </c>
      <c r="AA16" s="103" t="str">
        <f>IFERROR('Vida Prima Directa'!AA16/'Vida Pólizas Emitidas'!AA16,"")</f>
        <v/>
      </c>
      <c r="AB16" s="103" t="str">
        <f>IFERROR('Vida Prima Directa'!AB16/'Vida Pólizas Emitidas'!AB16,"")</f>
        <v/>
      </c>
      <c r="AC16" s="103" t="str">
        <f>IFERROR('Vida Prima Directa'!AC16/'Vida Pólizas Emitidas'!AC16,"")</f>
        <v/>
      </c>
      <c r="AD16" s="103" t="str">
        <f>IFERROR('Vida Prima Directa'!AD16/'Vida Pólizas Emitidas'!AD16,"")</f>
        <v/>
      </c>
      <c r="AE16" s="103">
        <f>IFERROR('Vida Prima Directa'!AE16/'Vida Pólizas Emitidas'!AE16,"")</f>
        <v>38.664581048607317</v>
      </c>
      <c r="AF16" s="103" t="str">
        <f>IFERROR('Vida Prima Directa'!AF16/'Vida Pólizas Emitidas'!AF16,"")</f>
        <v/>
      </c>
      <c r="AG16" s="103" t="str">
        <f>IFERROR('Vida Prima Directa'!AG16/'Vida Pólizas Emitidas'!AG16,"")</f>
        <v/>
      </c>
      <c r="AH16" s="103" t="str">
        <f>IFERROR('Vida Prima Directa'!AH16/'Vida Pólizas Emitidas'!AH16,"")</f>
        <v/>
      </c>
      <c r="AI16" s="103" t="str">
        <f>IFERROR('Vida Prima Directa'!AI16/'Vida Pólizas Emitidas'!AI16,"")</f>
        <v/>
      </c>
      <c r="AJ16" s="103" t="str">
        <f>IFERROR('Vida Prima Directa'!AJ16/'Vida Pólizas Emitidas'!AJ16,"")</f>
        <v/>
      </c>
      <c r="AK16" s="103" t="str">
        <f>IFERROR('Vida Prima Directa'!AK16/'Vida Pólizas Emitidas'!AK16,"")</f>
        <v/>
      </c>
      <c r="AL16" s="103" t="str">
        <f>IFERROR('Vida Prima Directa'!AL16/'Vida Pólizas Emitidas'!AL16,"")</f>
        <v/>
      </c>
      <c r="AM16" s="103" t="str">
        <f>IFERROR('Vida Prima Directa'!AM16/'Vida Pólizas Emitidas'!AM16,"")</f>
        <v/>
      </c>
      <c r="AN16" s="103" t="str">
        <f>IFERROR('Vida Prima Directa'!AN16/'Vida Pólizas Emitidas'!AN16,"")</f>
        <v/>
      </c>
      <c r="AO16" s="103" t="str">
        <f>IFERROR('Vida Prima Directa'!AO16/'Vida Pólizas Emitidas'!AO16,"")</f>
        <v/>
      </c>
      <c r="AP16" s="103" t="str">
        <f>IFERROR('Vida Prima Directa'!AP16/'Vida Pólizas Emitidas'!AP16,"")</f>
        <v/>
      </c>
      <c r="AQ16" s="103">
        <f>IFERROR('Vida Prima Directa'!AQ16/'Vida Pólizas Emitidas'!AQ16,"")</f>
        <v>69.897536449875147</v>
      </c>
      <c r="AS16" s="92">
        <f>IFERROR('Vida Prima Directa'!AS16/'Vida Pólizas Emitidas'!AS16,"")</f>
        <v>60.458345144673082</v>
      </c>
      <c r="AT16" s="71">
        <f t="shared" si="1"/>
        <v>0.15612718612483789</v>
      </c>
    </row>
    <row r="17" spans="2:46">
      <c r="B17" s="30" t="s">
        <v>414</v>
      </c>
      <c r="C17" s="103" t="str">
        <f>IFERROR('Vida Prima Directa'!C17/'Vida Pólizas Emitidas'!C17,"")</f>
        <v/>
      </c>
      <c r="D17" s="103" t="str">
        <f>IFERROR('Vida Prima Directa'!D17/'Vida Pólizas Emitidas'!D17,"")</f>
        <v/>
      </c>
      <c r="E17" s="103" t="str">
        <f>IFERROR('Vida Prima Directa'!E17/'Vida Pólizas Emitidas'!E17,"")</f>
        <v/>
      </c>
      <c r="F17" s="103" t="str">
        <f>IFERROR('Vida Prima Directa'!F17/'Vida Pólizas Emitidas'!F17,"")</f>
        <v/>
      </c>
      <c r="G17" s="103">
        <f>IFERROR('Vida Prima Directa'!G17/'Vida Pólizas Emitidas'!G17,"")</f>
        <v>1271.0970890360795</v>
      </c>
      <c r="H17" s="103" t="str">
        <f>IFERROR('Vida Prima Directa'!H17/'Vida Pólizas Emitidas'!H17,"")</f>
        <v/>
      </c>
      <c r="I17" s="103" t="str">
        <f>IFERROR('Vida Prima Directa'!I17/'Vida Pólizas Emitidas'!I17,"")</f>
        <v/>
      </c>
      <c r="J17" s="103">
        <f>IFERROR('Vida Prima Directa'!J17/'Vida Pólizas Emitidas'!J17,"")</f>
        <v>2754.983347593356</v>
      </c>
      <c r="K17" s="103" t="str">
        <f>IFERROR('Vida Prima Directa'!K17/'Vida Pólizas Emitidas'!K17,"")</f>
        <v/>
      </c>
      <c r="L17" s="103" t="str">
        <f>IFERROR('Vida Prima Directa'!L17/'Vida Pólizas Emitidas'!L17,"")</f>
        <v/>
      </c>
      <c r="M17" s="103" t="str">
        <f>IFERROR('Vida Prima Directa'!M17/'Vida Pólizas Emitidas'!M17,"")</f>
        <v/>
      </c>
      <c r="N17" s="103" t="str">
        <f>IFERROR('Vida Prima Directa'!N17/'Vida Pólizas Emitidas'!N17,"")</f>
        <v/>
      </c>
      <c r="O17" s="103">
        <f>IFERROR('Vida Prima Directa'!O17/'Vida Pólizas Emitidas'!O17,"")</f>
        <v>2944.9455042595846</v>
      </c>
      <c r="P17" s="103" t="str">
        <f>IFERROR('Vida Prima Directa'!P17/'Vida Pólizas Emitidas'!P17,"")</f>
        <v/>
      </c>
      <c r="Q17" s="103">
        <f>IFERROR('Vida Prima Directa'!Q17/'Vida Pólizas Emitidas'!Q17,"")</f>
        <v>3664.9480982315213</v>
      </c>
      <c r="R17" s="103" t="str">
        <f>IFERROR('Vida Prima Directa'!R17/'Vida Pólizas Emitidas'!R17,"")</f>
        <v/>
      </c>
      <c r="S17" s="103" t="str">
        <f>IFERROR('Vida Prima Directa'!S17/'Vida Pólizas Emitidas'!S17,"")</f>
        <v/>
      </c>
      <c r="T17" s="103" t="str">
        <f>IFERROR('Vida Prima Directa'!T17/'Vida Pólizas Emitidas'!T17,"")</f>
        <v/>
      </c>
      <c r="U17" s="103" t="str">
        <f>IFERROR('Vida Prima Directa'!U17/'Vida Pólizas Emitidas'!U17,"")</f>
        <v/>
      </c>
      <c r="V17" s="103" t="str">
        <f>IFERROR('Vida Prima Directa'!V17/'Vida Pólizas Emitidas'!V17,"")</f>
        <v/>
      </c>
      <c r="W17" s="103" t="str">
        <f>IFERROR('Vida Prima Directa'!W17/'Vida Pólizas Emitidas'!W17,"")</f>
        <v/>
      </c>
      <c r="X17" s="103">
        <f>IFERROR('Vida Prima Directa'!X17/'Vida Pólizas Emitidas'!X17,"")</f>
        <v>197.8218537809918</v>
      </c>
      <c r="Y17" s="103">
        <f>IFERROR('Vida Prima Directa'!Y17/'Vida Pólizas Emitidas'!Y17,"")</f>
        <v>286.64491154221275</v>
      </c>
      <c r="Z17" s="103">
        <f>IFERROR('Vida Prima Directa'!Z17/'Vida Pólizas Emitidas'!Z17,"")</f>
        <v>1534.4697746445011</v>
      </c>
      <c r="AA17" s="103">
        <f>IFERROR('Vida Prima Directa'!AA17/'Vida Pólizas Emitidas'!AA17,"")</f>
        <v>645.72270030617801</v>
      </c>
      <c r="AB17" s="103">
        <f>IFERROR('Vida Prima Directa'!AB17/'Vida Pólizas Emitidas'!AB17,"")</f>
        <v>5502.7041009939585</v>
      </c>
      <c r="AC17" s="103" t="str">
        <f>IFERROR('Vida Prima Directa'!AC17/'Vida Pólizas Emitidas'!AC17,"")</f>
        <v/>
      </c>
      <c r="AD17" s="103" t="str">
        <f>IFERROR('Vida Prima Directa'!AD17/'Vida Pólizas Emitidas'!AD17,"")</f>
        <v/>
      </c>
      <c r="AE17" s="103">
        <f>IFERROR('Vida Prima Directa'!AE17/'Vida Pólizas Emitidas'!AE17,"")</f>
        <v>179.24478407158156</v>
      </c>
      <c r="AF17" s="103">
        <f>IFERROR('Vida Prima Directa'!AF17/'Vida Pólizas Emitidas'!AF17,"")</f>
        <v>2828.4342495103274</v>
      </c>
      <c r="AG17" s="103" t="str">
        <f>IFERROR('Vida Prima Directa'!AG17/'Vida Pólizas Emitidas'!AG17,"")</f>
        <v/>
      </c>
      <c r="AH17" s="103" t="str">
        <f>IFERROR('Vida Prima Directa'!AH17/'Vida Pólizas Emitidas'!AH17,"")</f>
        <v/>
      </c>
      <c r="AI17" s="103" t="str">
        <f>IFERROR('Vida Prima Directa'!AI17/'Vida Pólizas Emitidas'!AI17,"")</f>
        <v/>
      </c>
      <c r="AJ17" s="103" t="str">
        <f>IFERROR('Vida Prima Directa'!AJ17/'Vida Pólizas Emitidas'!AJ17,"")</f>
        <v/>
      </c>
      <c r="AK17" s="103" t="str">
        <f>IFERROR('Vida Prima Directa'!AK17/'Vida Pólizas Emitidas'!AK17,"")</f>
        <v/>
      </c>
      <c r="AL17" s="103" t="str">
        <f>IFERROR('Vida Prima Directa'!AL17/'Vida Pólizas Emitidas'!AL17,"")</f>
        <v/>
      </c>
      <c r="AM17" s="103" t="str">
        <f>IFERROR('Vida Prima Directa'!AM17/'Vida Pólizas Emitidas'!AM17,"")</f>
        <v/>
      </c>
      <c r="AN17" s="103" t="str">
        <f>IFERROR('Vida Prima Directa'!AN17/'Vida Pólizas Emitidas'!AN17,"")</f>
        <v/>
      </c>
      <c r="AO17" s="103" t="str">
        <f>IFERROR('Vida Prima Directa'!AO17/'Vida Pólizas Emitidas'!AO17,"")</f>
        <v/>
      </c>
      <c r="AP17" s="103" t="str">
        <f>IFERROR('Vida Prima Directa'!AP17/'Vida Pólizas Emitidas'!AP17,"")</f>
        <v/>
      </c>
      <c r="AQ17" s="103">
        <f>IFERROR('Vida Prima Directa'!AQ17/'Vida Pólizas Emitidas'!AQ17,"")</f>
        <v>451.79510530215924</v>
      </c>
      <c r="AS17" s="92">
        <f>IFERROR('Vida Prima Directa'!AS17/'Vida Pólizas Emitidas'!AS17,"")</f>
        <v>274.88453774058604</v>
      </c>
      <c r="AT17" s="71">
        <f t="shared" si="1"/>
        <v>0.64358137062087928</v>
      </c>
    </row>
    <row r="18" spans="2:46">
      <c r="B18" s="30" t="s">
        <v>415</v>
      </c>
      <c r="C18" s="103" t="str">
        <f>IFERROR('Vida Prima Directa'!C18/'Vida Pólizas Emitidas'!C18,"")</f>
        <v/>
      </c>
      <c r="D18" s="103" t="str">
        <f>IFERROR('Vida Prima Directa'!D18/'Vida Pólizas Emitidas'!D18,"")</f>
        <v/>
      </c>
      <c r="E18" s="103" t="str">
        <f>IFERROR('Vida Prima Directa'!E18/'Vida Pólizas Emitidas'!E18,"")</f>
        <v/>
      </c>
      <c r="F18" s="103" t="str">
        <f>IFERROR('Vida Prima Directa'!F18/'Vida Pólizas Emitidas'!F18,"")</f>
        <v/>
      </c>
      <c r="G18" s="103" t="str">
        <f>IFERROR('Vida Prima Directa'!G18/'Vida Pólizas Emitidas'!G18,"")</f>
        <v/>
      </c>
      <c r="H18" s="103" t="str">
        <f>IFERROR('Vida Prima Directa'!H18/'Vida Pólizas Emitidas'!H18,"")</f>
        <v/>
      </c>
      <c r="I18" s="103" t="str">
        <f>IFERROR('Vida Prima Directa'!I18/'Vida Pólizas Emitidas'!I18,"")</f>
        <v/>
      </c>
      <c r="J18" s="103" t="str">
        <f>IFERROR('Vida Prima Directa'!J18/'Vida Pólizas Emitidas'!J18,"")</f>
        <v/>
      </c>
      <c r="K18" s="103" t="str">
        <f>IFERROR('Vida Prima Directa'!K18/'Vida Pólizas Emitidas'!K18,"")</f>
        <v/>
      </c>
      <c r="L18" s="103" t="str">
        <f>IFERROR('Vida Prima Directa'!L18/'Vida Pólizas Emitidas'!L18,"")</f>
        <v/>
      </c>
      <c r="M18" s="103" t="str">
        <f>IFERROR('Vida Prima Directa'!M18/'Vida Pólizas Emitidas'!M18,"")</f>
        <v/>
      </c>
      <c r="N18" s="103" t="str">
        <f>IFERROR('Vida Prima Directa'!N18/'Vida Pólizas Emitidas'!N18,"")</f>
        <v/>
      </c>
      <c r="O18" s="103" t="str">
        <f>IFERROR('Vida Prima Directa'!O18/'Vida Pólizas Emitidas'!O18,"")</f>
        <v/>
      </c>
      <c r="P18" s="103" t="str">
        <f>IFERROR('Vida Prima Directa'!P18/'Vida Pólizas Emitidas'!P18,"")</f>
        <v/>
      </c>
      <c r="Q18" s="103" t="str">
        <f>IFERROR('Vida Prima Directa'!Q18/'Vida Pólizas Emitidas'!Q18,"")</f>
        <v/>
      </c>
      <c r="R18" s="103" t="str">
        <f>IFERROR('Vida Prima Directa'!R18/'Vida Pólizas Emitidas'!R18,"")</f>
        <v/>
      </c>
      <c r="S18" s="103" t="str">
        <f>IFERROR('Vida Prima Directa'!S18/'Vida Pólizas Emitidas'!S18,"")</f>
        <v/>
      </c>
      <c r="T18" s="103" t="str">
        <f>IFERROR('Vida Prima Directa'!T18/'Vida Pólizas Emitidas'!T18,"")</f>
        <v/>
      </c>
      <c r="U18" s="103" t="str">
        <f>IFERROR('Vida Prima Directa'!U18/'Vida Pólizas Emitidas'!U18,"")</f>
        <v/>
      </c>
      <c r="V18" s="103" t="str">
        <f>IFERROR('Vida Prima Directa'!V18/'Vida Pólizas Emitidas'!V18,"")</f>
        <v/>
      </c>
      <c r="W18" s="103" t="str">
        <f>IFERROR('Vida Prima Directa'!W18/'Vida Pólizas Emitidas'!W18,"")</f>
        <v/>
      </c>
      <c r="X18" s="103" t="str">
        <f>IFERROR('Vida Prima Directa'!X18/'Vida Pólizas Emitidas'!X18,"")</f>
        <v/>
      </c>
      <c r="Y18" s="103" t="str">
        <f>IFERROR('Vida Prima Directa'!Y18/'Vida Pólizas Emitidas'!Y18,"")</f>
        <v/>
      </c>
      <c r="Z18" s="103" t="str">
        <f>IFERROR('Vida Prima Directa'!Z18/'Vida Pólizas Emitidas'!Z18,"")</f>
        <v/>
      </c>
      <c r="AA18" s="103" t="str">
        <f>IFERROR('Vida Prima Directa'!AA18/'Vida Pólizas Emitidas'!AA18,"")</f>
        <v/>
      </c>
      <c r="AB18" s="103" t="str">
        <f>IFERROR('Vida Prima Directa'!AB18/'Vida Pólizas Emitidas'!AB18,"")</f>
        <v/>
      </c>
      <c r="AC18" s="103" t="str">
        <f>IFERROR('Vida Prima Directa'!AC18/'Vida Pólizas Emitidas'!AC18,"")</f>
        <v/>
      </c>
      <c r="AD18" s="103" t="str">
        <f>IFERROR('Vida Prima Directa'!AD18/'Vida Pólizas Emitidas'!AD18,"")</f>
        <v/>
      </c>
      <c r="AE18" s="103" t="str">
        <f>IFERROR('Vida Prima Directa'!AE18/'Vida Pólizas Emitidas'!AE18,"")</f>
        <v/>
      </c>
      <c r="AF18" s="103" t="str">
        <f>IFERROR('Vida Prima Directa'!AF18/'Vida Pólizas Emitidas'!AF18,"")</f>
        <v/>
      </c>
      <c r="AG18" s="103" t="str">
        <f>IFERROR('Vida Prima Directa'!AG18/'Vida Pólizas Emitidas'!AG18,"")</f>
        <v/>
      </c>
      <c r="AH18" s="103" t="str">
        <f>IFERROR('Vida Prima Directa'!AH18/'Vida Pólizas Emitidas'!AH18,"")</f>
        <v/>
      </c>
      <c r="AI18" s="103" t="str">
        <f>IFERROR('Vida Prima Directa'!AI18/'Vida Pólizas Emitidas'!AI18,"")</f>
        <v/>
      </c>
      <c r="AJ18" s="103" t="str">
        <f>IFERROR('Vida Prima Directa'!AJ18/'Vida Pólizas Emitidas'!AJ18,"")</f>
        <v/>
      </c>
      <c r="AK18" s="103" t="str">
        <f>IFERROR('Vida Prima Directa'!AK18/'Vida Pólizas Emitidas'!AK18,"")</f>
        <v/>
      </c>
      <c r="AL18" s="103" t="str">
        <f>IFERROR('Vida Prima Directa'!AL18/'Vida Pólizas Emitidas'!AL18,"")</f>
        <v/>
      </c>
      <c r="AM18" s="103" t="str">
        <f>IFERROR('Vida Prima Directa'!AM18/'Vida Pólizas Emitidas'!AM18,"")</f>
        <v/>
      </c>
      <c r="AN18" s="103" t="str">
        <f>IFERROR('Vida Prima Directa'!AN18/'Vida Pólizas Emitidas'!AN18,"")</f>
        <v/>
      </c>
      <c r="AO18" s="103" t="str">
        <f>IFERROR('Vida Prima Directa'!AO18/'Vida Pólizas Emitidas'!AO18,"")</f>
        <v/>
      </c>
      <c r="AP18" s="103" t="str">
        <f>IFERROR('Vida Prima Directa'!AP18/'Vida Pólizas Emitidas'!AP18,"")</f>
        <v/>
      </c>
      <c r="AQ18" s="103" t="str">
        <f>IFERROR('Vida Prima Directa'!AQ18/'Vida Pólizas Emitidas'!AQ18,"")</f>
        <v/>
      </c>
      <c r="AS18" s="92" t="str">
        <f>IFERROR('Vida Prima Directa'!AS18/'Vida Pólizas Emitidas'!AS18,"")</f>
        <v/>
      </c>
      <c r="AT18" s="71" t="str">
        <f t="shared" si="1"/>
        <v/>
      </c>
    </row>
    <row r="19" spans="2:46">
      <c r="B19" s="30" t="s">
        <v>416</v>
      </c>
      <c r="C19" s="103" t="str">
        <f>IFERROR('Vida Prima Directa'!C19/'Vida Pólizas Emitidas'!C19,"")</f>
        <v/>
      </c>
      <c r="D19" s="103" t="str">
        <f>IFERROR('Vida Prima Directa'!D19/'Vida Pólizas Emitidas'!D19,"")</f>
        <v/>
      </c>
      <c r="E19" s="103" t="str">
        <f>IFERROR('Vida Prima Directa'!E19/'Vida Pólizas Emitidas'!E19,"")</f>
        <v/>
      </c>
      <c r="F19" s="103" t="str">
        <f>IFERROR('Vida Prima Directa'!F19/'Vida Pólizas Emitidas'!F19,"")</f>
        <v/>
      </c>
      <c r="G19" s="103" t="str">
        <f>IFERROR('Vida Prima Directa'!G19/'Vida Pólizas Emitidas'!G19,"")</f>
        <v/>
      </c>
      <c r="H19" s="103" t="str">
        <f>IFERROR('Vida Prima Directa'!H19/'Vida Pólizas Emitidas'!H19,"")</f>
        <v/>
      </c>
      <c r="I19" s="103" t="str">
        <f>IFERROR('Vida Prima Directa'!I19/'Vida Pólizas Emitidas'!I19,"")</f>
        <v/>
      </c>
      <c r="J19" s="103">
        <f>IFERROR('Vida Prima Directa'!J19/'Vida Pólizas Emitidas'!J19,"")</f>
        <v>13.543700301878562</v>
      </c>
      <c r="K19" s="103" t="str">
        <f>IFERROR('Vida Prima Directa'!K19/'Vida Pólizas Emitidas'!K19,"")</f>
        <v/>
      </c>
      <c r="L19" s="103" t="str">
        <f>IFERROR('Vida Prima Directa'!L19/'Vida Pólizas Emitidas'!L19,"")</f>
        <v/>
      </c>
      <c r="M19" s="103" t="str">
        <f>IFERROR('Vida Prima Directa'!M19/'Vida Pólizas Emitidas'!M19,"")</f>
        <v/>
      </c>
      <c r="N19" s="103" t="str">
        <f>IFERROR('Vida Prima Directa'!N19/'Vida Pólizas Emitidas'!N19,"")</f>
        <v/>
      </c>
      <c r="O19" s="103" t="str">
        <f>IFERROR('Vida Prima Directa'!O19/'Vida Pólizas Emitidas'!O19,"")</f>
        <v/>
      </c>
      <c r="P19" s="103" t="str">
        <f>IFERROR('Vida Prima Directa'!P19/'Vida Pólizas Emitidas'!P19,"")</f>
        <v/>
      </c>
      <c r="Q19" s="103" t="str">
        <f>IFERROR('Vida Prima Directa'!Q19/'Vida Pólizas Emitidas'!Q19,"")</f>
        <v/>
      </c>
      <c r="R19" s="103" t="str">
        <f>IFERROR('Vida Prima Directa'!R19/'Vida Pólizas Emitidas'!R19,"")</f>
        <v/>
      </c>
      <c r="S19" s="103" t="str">
        <f>IFERROR('Vida Prima Directa'!S19/'Vida Pólizas Emitidas'!S19,"")</f>
        <v/>
      </c>
      <c r="T19" s="103" t="str">
        <f>IFERROR('Vida Prima Directa'!T19/'Vida Pólizas Emitidas'!T19,"")</f>
        <v/>
      </c>
      <c r="U19" s="103" t="str">
        <f>IFERROR('Vida Prima Directa'!U19/'Vida Pólizas Emitidas'!U19,"")</f>
        <v/>
      </c>
      <c r="V19" s="103" t="str">
        <f>IFERROR('Vida Prima Directa'!V19/'Vida Pólizas Emitidas'!V19,"")</f>
        <v/>
      </c>
      <c r="W19" s="103" t="str">
        <f>IFERROR('Vida Prima Directa'!W19/'Vida Pólizas Emitidas'!W19,"")</f>
        <v/>
      </c>
      <c r="X19" s="103" t="str">
        <f>IFERROR('Vida Prima Directa'!X19/'Vida Pólizas Emitidas'!X19,"")</f>
        <v/>
      </c>
      <c r="Y19" s="103">
        <f>IFERROR('Vida Prima Directa'!Y19/'Vida Pólizas Emitidas'!Y19,"")</f>
        <v>16.317217829191318</v>
      </c>
      <c r="Z19" s="103" t="str">
        <f>IFERROR('Vida Prima Directa'!Z19/'Vida Pólizas Emitidas'!Z19,"")</f>
        <v/>
      </c>
      <c r="AA19" s="103" t="str">
        <f>IFERROR('Vida Prima Directa'!AA19/'Vida Pólizas Emitidas'!AA19,"")</f>
        <v/>
      </c>
      <c r="AB19" s="103" t="str">
        <f>IFERROR('Vida Prima Directa'!AB19/'Vida Pólizas Emitidas'!AB19,"")</f>
        <v/>
      </c>
      <c r="AC19" s="103" t="str">
        <f>IFERROR('Vida Prima Directa'!AC19/'Vida Pólizas Emitidas'!AC19,"")</f>
        <v/>
      </c>
      <c r="AD19" s="103" t="str">
        <f>IFERROR('Vida Prima Directa'!AD19/'Vida Pólizas Emitidas'!AD19,"")</f>
        <v/>
      </c>
      <c r="AE19" s="103">
        <f>IFERROR('Vida Prima Directa'!AE19/'Vida Pólizas Emitidas'!AE19,"")</f>
        <v>69.604616042825256</v>
      </c>
      <c r="AF19" s="103" t="str">
        <f>IFERROR('Vida Prima Directa'!AF19/'Vida Pólizas Emitidas'!AF19,"")</f>
        <v/>
      </c>
      <c r="AG19" s="103" t="str">
        <f>IFERROR('Vida Prima Directa'!AG19/'Vida Pólizas Emitidas'!AG19,"")</f>
        <v/>
      </c>
      <c r="AH19" s="103" t="str">
        <f>IFERROR('Vida Prima Directa'!AH19/'Vida Pólizas Emitidas'!AH19,"")</f>
        <v/>
      </c>
      <c r="AI19" s="103" t="str">
        <f>IFERROR('Vida Prima Directa'!AI19/'Vida Pólizas Emitidas'!AI19,"")</f>
        <v/>
      </c>
      <c r="AJ19" s="103" t="str">
        <f>IFERROR('Vida Prima Directa'!AJ19/'Vida Pólizas Emitidas'!AJ19,"")</f>
        <v/>
      </c>
      <c r="AK19" s="103" t="str">
        <f>IFERROR('Vida Prima Directa'!AK19/'Vida Pólizas Emitidas'!AK19,"")</f>
        <v/>
      </c>
      <c r="AL19" s="103" t="str">
        <f>IFERROR('Vida Prima Directa'!AL19/'Vida Pólizas Emitidas'!AL19,"")</f>
        <v/>
      </c>
      <c r="AM19" s="103" t="str">
        <f>IFERROR('Vida Prima Directa'!AM19/'Vida Pólizas Emitidas'!AM19,"")</f>
        <v/>
      </c>
      <c r="AN19" s="103" t="str">
        <f>IFERROR('Vida Prima Directa'!AN19/'Vida Pólizas Emitidas'!AN19,"")</f>
        <v/>
      </c>
      <c r="AO19" s="103" t="str">
        <f>IFERROR('Vida Prima Directa'!AO19/'Vida Pólizas Emitidas'!AO19,"")</f>
        <v/>
      </c>
      <c r="AP19" s="103" t="str">
        <f>IFERROR('Vida Prima Directa'!AP19/'Vida Pólizas Emitidas'!AP19,"")</f>
        <v/>
      </c>
      <c r="AQ19" s="103">
        <f>IFERROR('Vida Prima Directa'!AQ19/'Vida Pólizas Emitidas'!AQ19,"")</f>
        <v>16.656316417339482</v>
      </c>
      <c r="AS19" s="92">
        <f>IFERROR('Vida Prima Directa'!AS19/'Vida Pólizas Emitidas'!AS19,"")</f>
        <v>16.532925659097074</v>
      </c>
      <c r="AT19" s="71">
        <f t="shared" si="1"/>
        <v>7.4633347289330132E-3</v>
      </c>
    </row>
    <row r="20" spans="2:46">
      <c r="B20" s="30" t="s">
        <v>417</v>
      </c>
      <c r="C20" s="103" t="str">
        <f>IFERROR('Vida Prima Directa'!C20/'Vida Pólizas Emitidas'!C20,"")</f>
        <v/>
      </c>
      <c r="D20" s="103" t="str">
        <f>IFERROR('Vida Prima Directa'!D20/'Vida Pólizas Emitidas'!D20,"")</f>
        <v/>
      </c>
      <c r="E20" s="103" t="str">
        <f>IFERROR('Vida Prima Directa'!E20/'Vida Pólizas Emitidas'!E20,"")</f>
        <v/>
      </c>
      <c r="F20" s="103" t="str">
        <f>IFERROR('Vida Prima Directa'!F20/'Vida Pólizas Emitidas'!F20,"")</f>
        <v/>
      </c>
      <c r="G20" s="103" t="str">
        <f>IFERROR('Vida Prima Directa'!G20/'Vida Pólizas Emitidas'!G20,"")</f>
        <v/>
      </c>
      <c r="H20" s="103" t="str">
        <f>IFERROR('Vida Prima Directa'!H20/'Vida Pólizas Emitidas'!H20,"")</f>
        <v/>
      </c>
      <c r="I20" s="103">
        <f>IFERROR('Vida Prima Directa'!I20/'Vida Pólizas Emitidas'!I20,"")</f>
        <v>6.563099627067766</v>
      </c>
      <c r="J20" s="103" t="str">
        <f>IFERROR('Vida Prima Directa'!J20/'Vida Pólizas Emitidas'!J20,"")</f>
        <v/>
      </c>
      <c r="K20" s="103" t="str">
        <f>IFERROR('Vida Prima Directa'!K20/'Vida Pólizas Emitidas'!K20,"")</f>
        <v/>
      </c>
      <c r="L20" s="103" t="str">
        <f>IFERROR('Vida Prima Directa'!L20/'Vida Pólizas Emitidas'!L20,"")</f>
        <v/>
      </c>
      <c r="M20" s="103" t="str">
        <f>IFERROR('Vida Prima Directa'!M20/'Vida Pólizas Emitidas'!M20,"")</f>
        <v/>
      </c>
      <c r="N20" s="103" t="str">
        <f>IFERROR('Vida Prima Directa'!N20/'Vida Pólizas Emitidas'!N20,"")</f>
        <v/>
      </c>
      <c r="O20" s="103">
        <f>IFERROR('Vida Prima Directa'!O20/'Vida Pólizas Emitidas'!O20,"")</f>
        <v>407.27243478691281</v>
      </c>
      <c r="P20" s="103" t="str">
        <f>IFERROR('Vida Prima Directa'!P20/'Vida Pólizas Emitidas'!P20,"")</f>
        <v/>
      </c>
      <c r="Q20" s="103" t="str">
        <f>IFERROR('Vida Prima Directa'!Q20/'Vida Pólizas Emitidas'!Q20,"")</f>
        <v/>
      </c>
      <c r="R20" s="103" t="str">
        <f>IFERROR('Vida Prima Directa'!R20/'Vida Pólizas Emitidas'!R20,"")</f>
        <v/>
      </c>
      <c r="S20" s="103" t="str">
        <f>IFERROR('Vida Prima Directa'!S20/'Vida Pólizas Emitidas'!S20,"")</f>
        <v/>
      </c>
      <c r="T20" s="103" t="str">
        <f>IFERROR('Vida Prima Directa'!T20/'Vida Pólizas Emitidas'!T20,"")</f>
        <v/>
      </c>
      <c r="U20" s="103" t="str">
        <f>IFERROR('Vida Prima Directa'!U20/'Vida Pólizas Emitidas'!U20,"")</f>
        <v/>
      </c>
      <c r="V20" s="103" t="str">
        <f>IFERROR('Vida Prima Directa'!V20/'Vida Pólizas Emitidas'!V20,"")</f>
        <v/>
      </c>
      <c r="W20" s="103" t="str">
        <f>IFERROR('Vida Prima Directa'!W20/'Vida Pólizas Emitidas'!W20,"")</f>
        <v/>
      </c>
      <c r="X20" s="103" t="str">
        <f>IFERROR('Vida Prima Directa'!X20/'Vida Pólizas Emitidas'!X20,"")</f>
        <v/>
      </c>
      <c r="Y20" s="103" t="str">
        <f>IFERROR('Vida Prima Directa'!Y20/'Vida Pólizas Emitidas'!Y20,"")</f>
        <v/>
      </c>
      <c r="Z20" s="103" t="str">
        <f>IFERROR('Vida Prima Directa'!Z20/'Vida Pólizas Emitidas'!Z20,"")</f>
        <v/>
      </c>
      <c r="AA20" s="103" t="str">
        <f>IFERROR('Vida Prima Directa'!AA20/'Vida Pólizas Emitidas'!AA20,"")</f>
        <v/>
      </c>
      <c r="AB20" s="103" t="str">
        <f>IFERROR('Vida Prima Directa'!AB20/'Vida Pólizas Emitidas'!AB20,"")</f>
        <v/>
      </c>
      <c r="AC20" s="103" t="str">
        <f>IFERROR('Vida Prima Directa'!AC20/'Vida Pólizas Emitidas'!AC20,"")</f>
        <v/>
      </c>
      <c r="AD20" s="103" t="str">
        <f>IFERROR('Vida Prima Directa'!AD20/'Vida Pólizas Emitidas'!AD20,"")</f>
        <v/>
      </c>
      <c r="AE20" s="103" t="str">
        <f>IFERROR('Vida Prima Directa'!AE20/'Vida Pólizas Emitidas'!AE20,"")</f>
        <v/>
      </c>
      <c r="AF20" s="103" t="str">
        <f>IFERROR('Vida Prima Directa'!AF20/'Vida Pólizas Emitidas'!AF20,"")</f>
        <v/>
      </c>
      <c r="AG20" s="103" t="str">
        <f>IFERROR('Vida Prima Directa'!AG20/'Vida Pólizas Emitidas'!AG20,"")</f>
        <v/>
      </c>
      <c r="AH20" s="103" t="str">
        <f>IFERROR('Vida Prima Directa'!AH20/'Vida Pólizas Emitidas'!AH20,"")</f>
        <v/>
      </c>
      <c r="AI20" s="103" t="str">
        <f>IFERROR('Vida Prima Directa'!AI20/'Vida Pólizas Emitidas'!AI20,"")</f>
        <v/>
      </c>
      <c r="AJ20" s="103" t="str">
        <f>IFERROR('Vida Prima Directa'!AJ20/'Vida Pólizas Emitidas'!AJ20,"")</f>
        <v/>
      </c>
      <c r="AK20" s="103" t="str">
        <f>IFERROR('Vida Prima Directa'!AK20/'Vida Pólizas Emitidas'!AK20,"")</f>
        <v/>
      </c>
      <c r="AL20" s="103" t="str">
        <f>IFERROR('Vida Prima Directa'!AL20/'Vida Pólizas Emitidas'!AL20,"")</f>
        <v/>
      </c>
      <c r="AM20" s="103" t="str">
        <f>IFERROR('Vida Prima Directa'!AM20/'Vida Pólizas Emitidas'!AM20,"")</f>
        <v/>
      </c>
      <c r="AN20" s="103" t="str">
        <f>IFERROR('Vida Prima Directa'!AN20/'Vida Pólizas Emitidas'!AN20,"")</f>
        <v/>
      </c>
      <c r="AO20" s="103" t="str">
        <f>IFERROR('Vida Prima Directa'!AO20/'Vida Pólizas Emitidas'!AO20,"")</f>
        <v/>
      </c>
      <c r="AP20" s="103" t="str">
        <f>IFERROR('Vida Prima Directa'!AP20/'Vida Pólizas Emitidas'!AP20,"")</f>
        <v/>
      </c>
      <c r="AQ20" s="103">
        <f>IFERROR('Vida Prima Directa'!AQ20/'Vida Pólizas Emitidas'!AQ20,"")</f>
        <v>14.139706882208777</v>
      </c>
      <c r="AS20" s="92">
        <f>IFERROR('Vida Prima Directa'!AS20/'Vida Pólizas Emitidas'!AS20,"")</f>
        <v>14.880066623575258</v>
      </c>
      <c r="AT20" s="71">
        <f t="shared" si="1"/>
        <v>-4.9755136189611582E-2</v>
      </c>
    </row>
    <row r="21" spans="2:46">
      <c r="B21" s="30" t="s">
        <v>418</v>
      </c>
      <c r="C21" s="103" t="str">
        <f>IFERROR('Vida Prima Directa'!C21/'Vida Pólizas Emitidas'!C21,"")</f>
        <v/>
      </c>
      <c r="D21" s="103">
        <f>IFERROR('Vida Prima Directa'!D21/'Vida Pólizas Emitidas'!D21,"")</f>
        <v>47.744483769433209</v>
      </c>
      <c r="E21" s="103" t="str">
        <f>IFERROR('Vida Prima Directa'!E21/'Vida Pólizas Emitidas'!E21,"")</f>
        <v/>
      </c>
      <c r="F21" s="103">
        <f>IFERROR('Vida Prima Directa'!F21/'Vida Pólizas Emitidas'!F21,"")</f>
        <v>23.246229976994556</v>
      </c>
      <c r="G21" s="103">
        <f>IFERROR('Vida Prima Directa'!G21/'Vida Pólizas Emitidas'!G21,"")</f>
        <v>57.090652276181558</v>
      </c>
      <c r="H21" s="103" t="str">
        <f>IFERROR('Vida Prima Directa'!H21/'Vida Pólizas Emitidas'!H21,"")</f>
        <v/>
      </c>
      <c r="I21" s="103">
        <f>IFERROR('Vida Prima Directa'!I21/'Vida Pólizas Emitidas'!I21,"")</f>
        <v>0.47943375140641575</v>
      </c>
      <c r="J21" s="103" t="str">
        <f>IFERROR('Vida Prima Directa'!J21/'Vida Pólizas Emitidas'!J21,"")</f>
        <v/>
      </c>
      <c r="K21" s="103">
        <f>IFERROR('Vida Prima Directa'!K21/'Vida Pólizas Emitidas'!K21,"")</f>
        <v>86.14884566598738</v>
      </c>
      <c r="L21" s="103" t="str">
        <f>IFERROR('Vida Prima Directa'!L21/'Vida Pólizas Emitidas'!L21,"")</f>
        <v/>
      </c>
      <c r="M21" s="103" t="str">
        <f>IFERROR('Vida Prima Directa'!M21/'Vida Pólizas Emitidas'!M21,"")</f>
        <v/>
      </c>
      <c r="N21" s="103" t="str">
        <f>IFERROR('Vida Prima Directa'!N21/'Vida Pólizas Emitidas'!N21,"")</f>
        <v/>
      </c>
      <c r="O21" s="103">
        <f>IFERROR('Vida Prima Directa'!O21/'Vida Pólizas Emitidas'!O21,"")</f>
        <v>13.555244919199911</v>
      </c>
      <c r="P21" s="103">
        <f>IFERROR('Vida Prima Directa'!P21/'Vida Pólizas Emitidas'!P21,"")</f>
        <v>10.017618698382986</v>
      </c>
      <c r="Q21" s="103">
        <f>IFERROR('Vida Prima Directa'!Q21/'Vida Pólizas Emitidas'!Q21,"")</f>
        <v>70.192020983966742</v>
      </c>
      <c r="R21" s="103" t="str">
        <f>IFERROR('Vida Prima Directa'!R21/'Vida Pólizas Emitidas'!R21,"")</f>
        <v/>
      </c>
      <c r="S21" s="103" t="str">
        <f>IFERROR('Vida Prima Directa'!S21/'Vida Pólizas Emitidas'!S21,"")</f>
        <v/>
      </c>
      <c r="T21" s="103" t="str">
        <f>IFERROR('Vida Prima Directa'!T21/'Vida Pólizas Emitidas'!T21,"")</f>
        <v/>
      </c>
      <c r="U21" s="103" t="str">
        <f>IFERROR('Vida Prima Directa'!U21/'Vida Pólizas Emitidas'!U21,"")</f>
        <v/>
      </c>
      <c r="V21" s="103" t="str">
        <f>IFERROR('Vida Prima Directa'!V21/'Vida Pólizas Emitidas'!V21,"")</f>
        <v/>
      </c>
      <c r="W21" s="103" t="str">
        <f>IFERROR('Vida Prima Directa'!W21/'Vida Pólizas Emitidas'!W21,"")</f>
        <v/>
      </c>
      <c r="X21" s="103">
        <f>IFERROR('Vida Prima Directa'!X21/'Vida Pólizas Emitidas'!X21,"")</f>
        <v>6.2385401418005646</v>
      </c>
      <c r="Y21" s="103" t="str">
        <f>IFERROR('Vida Prima Directa'!Y21/'Vida Pólizas Emitidas'!Y21,"")</f>
        <v/>
      </c>
      <c r="Z21" s="103" t="str">
        <f>IFERROR('Vida Prima Directa'!Z21/'Vida Pólizas Emitidas'!Z21,"")</f>
        <v/>
      </c>
      <c r="AA21" s="103" t="str">
        <f>IFERROR('Vida Prima Directa'!AA21/'Vida Pólizas Emitidas'!AA21,"")</f>
        <v/>
      </c>
      <c r="AB21" s="103" t="str">
        <f>IFERROR('Vida Prima Directa'!AB21/'Vida Pólizas Emitidas'!AB21,"")</f>
        <v/>
      </c>
      <c r="AC21" s="103" t="str">
        <f>IFERROR('Vida Prima Directa'!AC21/'Vida Pólizas Emitidas'!AC21,"")</f>
        <v/>
      </c>
      <c r="AD21" s="103" t="str">
        <f>IFERROR('Vida Prima Directa'!AD21/'Vida Pólizas Emitidas'!AD21,"")</f>
        <v/>
      </c>
      <c r="AE21" s="103">
        <f>IFERROR('Vida Prima Directa'!AE21/'Vida Pólizas Emitidas'!AE21,"")</f>
        <v>16.148802242274922</v>
      </c>
      <c r="AF21" s="103">
        <f>IFERROR('Vida Prima Directa'!AF21/'Vida Pólizas Emitidas'!AF21,"")</f>
        <v>566.70817983184952</v>
      </c>
      <c r="AG21" s="103">
        <f>IFERROR('Vida Prima Directa'!AG21/'Vida Pólizas Emitidas'!AG21,"")</f>
        <v>16.112248707107337</v>
      </c>
      <c r="AH21" s="103" t="str">
        <f>IFERROR('Vida Prima Directa'!AH21/'Vida Pólizas Emitidas'!AH21,"")</f>
        <v/>
      </c>
      <c r="AI21" s="103" t="str">
        <f>IFERROR('Vida Prima Directa'!AI21/'Vida Pólizas Emitidas'!AI21,"")</f>
        <v/>
      </c>
      <c r="AJ21" s="103" t="str">
        <f>IFERROR('Vida Prima Directa'!AJ21/'Vida Pólizas Emitidas'!AJ21,"")</f>
        <v/>
      </c>
      <c r="AK21" s="103" t="str">
        <f>IFERROR('Vida Prima Directa'!AK21/'Vida Pólizas Emitidas'!AK21,"")</f>
        <v/>
      </c>
      <c r="AL21" s="103" t="str">
        <f>IFERROR('Vida Prima Directa'!AL21/'Vida Pólizas Emitidas'!AL21,"")</f>
        <v/>
      </c>
      <c r="AM21" s="103" t="str">
        <f>IFERROR('Vida Prima Directa'!AM21/'Vida Pólizas Emitidas'!AM21,"")</f>
        <v/>
      </c>
      <c r="AN21" s="103" t="str">
        <f>IFERROR('Vida Prima Directa'!AN21/'Vida Pólizas Emitidas'!AN21,"")</f>
        <v/>
      </c>
      <c r="AO21" s="103" t="str">
        <f>IFERROR('Vida Prima Directa'!AO21/'Vida Pólizas Emitidas'!AO21,"")</f>
        <v/>
      </c>
      <c r="AP21" s="103" t="str">
        <f>IFERROR('Vida Prima Directa'!AP21/'Vida Pólizas Emitidas'!AP21,"")</f>
        <v/>
      </c>
      <c r="AQ21" s="103">
        <f>IFERROR('Vida Prima Directa'!AQ21/'Vida Pólizas Emitidas'!AQ21,"")</f>
        <v>17.583450043184108</v>
      </c>
      <c r="AS21" s="92">
        <f>IFERROR('Vida Prima Directa'!AS21/'Vida Pólizas Emitidas'!AS21,"")</f>
        <v>10.876313021383092</v>
      </c>
      <c r="AT21" s="71">
        <f t="shared" si="1"/>
        <v>0.61667377617898844</v>
      </c>
    </row>
    <row r="22" spans="2:46">
      <c r="B22" s="30" t="s">
        <v>419</v>
      </c>
      <c r="C22" s="103">
        <f>IFERROR('Vida Prima Directa'!C22/'Vida Pólizas Emitidas'!C22,"")</f>
        <v>2049.8414309048867</v>
      </c>
      <c r="D22" s="103">
        <f>IFERROR('Vida Prima Directa'!D22/'Vida Pólizas Emitidas'!D22,"")</f>
        <v>4.8647928959264295</v>
      </c>
      <c r="E22" s="103">
        <f>IFERROR('Vida Prima Directa'!E22/'Vida Pólizas Emitidas'!E22,"")</f>
        <v>26.730226069702127</v>
      </c>
      <c r="F22" s="103">
        <f>IFERROR('Vida Prima Directa'!F22/'Vida Pólizas Emitidas'!F22,"")</f>
        <v>7.2139053445838286</v>
      </c>
      <c r="G22" s="103">
        <f>IFERROR('Vida Prima Directa'!G22/'Vida Pólizas Emitidas'!G22,"")</f>
        <v>18.116396676775228</v>
      </c>
      <c r="H22" s="103" t="str">
        <f>IFERROR('Vida Prima Directa'!H22/'Vida Pólizas Emitidas'!H22,"")</f>
        <v/>
      </c>
      <c r="I22" s="103">
        <f>IFERROR('Vida Prima Directa'!I22/'Vida Pólizas Emitidas'!I22,"")</f>
        <v>1.9960769333711226</v>
      </c>
      <c r="J22" s="103">
        <f>IFERROR('Vida Prima Directa'!J22/'Vida Pólizas Emitidas'!J22,"")</f>
        <v>0.35762008238411713</v>
      </c>
      <c r="K22" s="103" t="str">
        <f>IFERROR('Vida Prima Directa'!K22/'Vida Pólizas Emitidas'!K22,"")</f>
        <v/>
      </c>
      <c r="L22" s="103" t="str">
        <f>IFERROR('Vida Prima Directa'!L22/'Vida Pólizas Emitidas'!L22,"")</f>
        <v/>
      </c>
      <c r="M22" s="103">
        <f>IFERROR('Vida Prima Directa'!M22/'Vida Pólizas Emitidas'!M22,"")</f>
        <v>20.129652724683943</v>
      </c>
      <c r="N22" s="103" t="str">
        <f>IFERROR('Vida Prima Directa'!N22/'Vida Pólizas Emitidas'!N22,"")</f>
        <v/>
      </c>
      <c r="O22" s="103" t="str">
        <f>IFERROR('Vida Prima Directa'!O22/'Vida Pólizas Emitidas'!O22,"")</f>
        <v/>
      </c>
      <c r="P22" s="103">
        <f>IFERROR('Vida Prima Directa'!P22/'Vida Pólizas Emitidas'!P22,"")</f>
        <v>3.4713499954709497</v>
      </c>
      <c r="Q22" s="103">
        <f>IFERROR('Vida Prima Directa'!Q22/'Vida Pólizas Emitidas'!Q22,"")</f>
        <v>3.7581415465801733</v>
      </c>
      <c r="R22" s="103" t="str">
        <f>IFERROR('Vida Prima Directa'!R22/'Vida Pólizas Emitidas'!R22,"")</f>
        <v/>
      </c>
      <c r="S22" s="103" t="str">
        <f>IFERROR('Vida Prima Directa'!S22/'Vida Pólizas Emitidas'!S22,"")</f>
        <v/>
      </c>
      <c r="T22" s="103" t="str">
        <f>IFERROR('Vida Prima Directa'!T22/'Vida Pólizas Emitidas'!T22,"")</f>
        <v/>
      </c>
      <c r="U22" s="103" t="str">
        <f>IFERROR('Vida Prima Directa'!U22/'Vida Pólizas Emitidas'!U22,"")</f>
        <v/>
      </c>
      <c r="V22" s="103" t="str">
        <f>IFERROR('Vida Prima Directa'!V22/'Vida Pólizas Emitidas'!V22,"")</f>
        <v/>
      </c>
      <c r="W22" s="103">
        <f>IFERROR('Vida Prima Directa'!W22/'Vida Pólizas Emitidas'!W22,"")</f>
        <v>3.0642024314782401</v>
      </c>
      <c r="X22" s="103">
        <f>IFERROR('Vida Prima Directa'!X22/'Vida Pólizas Emitidas'!X22,"")</f>
        <v>4.4103809685838753</v>
      </c>
      <c r="Y22" s="103">
        <f>IFERROR('Vida Prima Directa'!Y22/'Vida Pólizas Emitidas'!Y22,"")</f>
        <v>1.3258285544579658</v>
      </c>
      <c r="Z22" s="103" t="str">
        <f>IFERROR('Vida Prima Directa'!Z22/'Vida Pólizas Emitidas'!Z22,"")</f>
        <v/>
      </c>
      <c r="AA22" s="103" t="str">
        <f>IFERROR('Vida Prima Directa'!AA22/'Vida Pólizas Emitidas'!AA22,"")</f>
        <v/>
      </c>
      <c r="AB22" s="103" t="str">
        <f>IFERROR('Vida Prima Directa'!AB22/'Vida Pólizas Emitidas'!AB22,"")</f>
        <v/>
      </c>
      <c r="AC22" s="103" t="str">
        <f>IFERROR('Vida Prima Directa'!AC22/'Vida Pólizas Emitidas'!AC22,"")</f>
        <v/>
      </c>
      <c r="AD22" s="103" t="str">
        <f>IFERROR('Vida Prima Directa'!AD22/'Vida Pólizas Emitidas'!AD22,"")</f>
        <v/>
      </c>
      <c r="AE22" s="103">
        <f>IFERROR('Vida Prima Directa'!AE22/'Vida Pólizas Emitidas'!AE22,"")</f>
        <v>61.236221772567333</v>
      </c>
      <c r="AF22" s="103" t="str">
        <f>IFERROR('Vida Prima Directa'!AF22/'Vida Pólizas Emitidas'!AF22,"")</f>
        <v/>
      </c>
      <c r="AG22" s="103">
        <f>IFERROR('Vida Prima Directa'!AG22/'Vida Pólizas Emitidas'!AG22,"")</f>
        <v>11.467662890921941</v>
      </c>
      <c r="AH22" s="103" t="str">
        <f>IFERROR('Vida Prima Directa'!AH22/'Vida Pólizas Emitidas'!AH22,"")</f>
        <v/>
      </c>
      <c r="AI22" s="103" t="str">
        <f>IFERROR('Vida Prima Directa'!AI22/'Vida Pólizas Emitidas'!AI22,"")</f>
        <v/>
      </c>
      <c r="AJ22" s="103" t="str">
        <f>IFERROR('Vida Prima Directa'!AJ22/'Vida Pólizas Emitidas'!AJ22,"")</f>
        <v/>
      </c>
      <c r="AK22" s="103" t="str">
        <f>IFERROR('Vida Prima Directa'!AK22/'Vida Pólizas Emitidas'!AK22,"")</f>
        <v/>
      </c>
      <c r="AL22" s="103" t="str">
        <f>IFERROR('Vida Prima Directa'!AL22/'Vida Pólizas Emitidas'!AL22,"")</f>
        <v/>
      </c>
      <c r="AM22" s="103" t="str">
        <f>IFERROR('Vida Prima Directa'!AM22/'Vida Pólizas Emitidas'!AM22,"")</f>
        <v/>
      </c>
      <c r="AN22" s="103" t="str">
        <f>IFERROR('Vida Prima Directa'!AN22/'Vida Pólizas Emitidas'!AN22,"")</f>
        <v/>
      </c>
      <c r="AO22" s="103" t="str">
        <f>IFERROR('Vida Prima Directa'!AO22/'Vida Pólizas Emitidas'!AO22,"")</f>
        <v/>
      </c>
      <c r="AP22" s="103" t="str">
        <f>IFERROR('Vida Prima Directa'!AP22/'Vida Pólizas Emitidas'!AP22,"")</f>
        <v/>
      </c>
      <c r="AQ22" s="103">
        <f>IFERROR('Vida Prima Directa'!AQ22/'Vida Pólizas Emitidas'!AQ22,"")</f>
        <v>5.5676406408084897</v>
      </c>
      <c r="AS22" s="92">
        <f>IFERROR('Vida Prima Directa'!AS22/'Vida Pólizas Emitidas'!AS22,"")</f>
        <v>4.0985336986903009</v>
      </c>
      <c r="AT22" s="71">
        <f t="shared" si="1"/>
        <v>0.35844695935711024</v>
      </c>
    </row>
    <row r="23" spans="2:46">
      <c r="B23" s="30" t="s">
        <v>420</v>
      </c>
      <c r="C23" s="103" t="str">
        <f>IFERROR('Vida Prima Directa'!C23/'Vida Pólizas Emitidas'!C23,"")</f>
        <v/>
      </c>
      <c r="D23" s="103">
        <f>IFERROR('Vida Prima Directa'!D23/'Vida Pólizas Emitidas'!D23,"")</f>
        <v>1.6281891181087589</v>
      </c>
      <c r="E23" s="103" t="str">
        <f>IFERROR('Vida Prima Directa'!E23/'Vida Pólizas Emitidas'!E23,"")</f>
        <v/>
      </c>
      <c r="F23" s="103" t="str">
        <f>IFERROR('Vida Prima Directa'!F23/'Vida Pólizas Emitidas'!F23,"")</f>
        <v/>
      </c>
      <c r="G23" s="103" t="str">
        <f>IFERROR('Vida Prima Directa'!G23/'Vida Pólizas Emitidas'!G23,"")</f>
        <v/>
      </c>
      <c r="H23" s="103" t="str">
        <f>IFERROR('Vida Prima Directa'!H23/'Vida Pólizas Emitidas'!H23,"")</f>
        <v/>
      </c>
      <c r="I23" s="103" t="str">
        <f>IFERROR('Vida Prima Directa'!I23/'Vida Pólizas Emitidas'!I23,"")</f>
        <v/>
      </c>
      <c r="J23" s="103" t="str">
        <f>IFERROR('Vida Prima Directa'!J23/'Vida Pólizas Emitidas'!J23,"")</f>
        <v/>
      </c>
      <c r="K23" s="103" t="str">
        <f>IFERROR('Vida Prima Directa'!K23/'Vida Pólizas Emitidas'!K23,"")</f>
        <v/>
      </c>
      <c r="L23" s="103" t="str">
        <f>IFERROR('Vida Prima Directa'!L23/'Vida Pólizas Emitidas'!L23,"")</f>
        <v/>
      </c>
      <c r="M23" s="103">
        <f>IFERROR('Vida Prima Directa'!M23/'Vida Pólizas Emitidas'!M23,"")</f>
        <v>3.3095817087894281</v>
      </c>
      <c r="N23" s="103" t="str">
        <f>IFERROR('Vida Prima Directa'!N23/'Vida Pólizas Emitidas'!N23,"")</f>
        <v/>
      </c>
      <c r="O23" s="103" t="str">
        <f>IFERROR('Vida Prima Directa'!O23/'Vida Pólizas Emitidas'!O23,"")</f>
        <v/>
      </c>
      <c r="P23" s="103" t="str">
        <f>IFERROR('Vida Prima Directa'!P23/'Vida Pólizas Emitidas'!P23,"")</f>
        <v/>
      </c>
      <c r="Q23" s="103" t="str">
        <f>IFERROR('Vida Prima Directa'!Q23/'Vida Pólizas Emitidas'!Q23,"")</f>
        <v/>
      </c>
      <c r="R23" s="103" t="str">
        <f>IFERROR('Vida Prima Directa'!R23/'Vida Pólizas Emitidas'!R23,"")</f>
        <v/>
      </c>
      <c r="S23" s="103" t="str">
        <f>IFERROR('Vida Prima Directa'!S23/'Vida Pólizas Emitidas'!S23,"")</f>
        <v/>
      </c>
      <c r="T23" s="103" t="str">
        <f>IFERROR('Vida Prima Directa'!T23/'Vida Pólizas Emitidas'!T23,"")</f>
        <v/>
      </c>
      <c r="U23" s="103" t="str">
        <f>IFERROR('Vida Prima Directa'!U23/'Vida Pólizas Emitidas'!U23,"")</f>
        <v/>
      </c>
      <c r="V23" s="103" t="str">
        <f>IFERROR('Vida Prima Directa'!V23/'Vida Pólizas Emitidas'!V23,"")</f>
        <v/>
      </c>
      <c r="W23" s="103" t="str">
        <f>IFERROR('Vida Prima Directa'!W23/'Vida Pólizas Emitidas'!W23,"")</f>
        <v/>
      </c>
      <c r="X23" s="103" t="str">
        <f>IFERROR('Vida Prima Directa'!X23/'Vida Pólizas Emitidas'!X23,"")</f>
        <v/>
      </c>
      <c r="Y23" s="103" t="str">
        <f>IFERROR('Vida Prima Directa'!Y23/'Vida Pólizas Emitidas'!Y23,"")</f>
        <v/>
      </c>
      <c r="Z23" s="103" t="str">
        <f>IFERROR('Vida Prima Directa'!Z23/'Vida Pólizas Emitidas'!Z23,"")</f>
        <v/>
      </c>
      <c r="AA23" s="103" t="str">
        <f>IFERROR('Vida Prima Directa'!AA23/'Vida Pólizas Emitidas'!AA23,"")</f>
        <v/>
      </c>
      <c r="AB23" s="103" t="str">
        <f>IFERROR('Vida Prima Directa'!AB23/'Vida Pólizas Emitidas'!AB23,"")</f>
        <v/>
      </c>
      <c r="AC23" s="103" t="str">
        <f>IFERROR('Vida Prima Directa'!AC23/'Vida Pólizas Emitidas'!AC23,"")</f>
        <v/>
      </c>
      <c r="AD23" s="103" t="str">
        <f>IFERROR('Vida Prima Directa'!AD23/'Vida Pólizas Emitidas'!AD23,"")</f>
        <v/>
      </c>
      <c r="AE23" s="103" t="str">
        <f>IFERROR('Vida Prima Directa'!AE23/'Vida Pólizas Emitidas'!AE23,"")</f>
        <v/>
      </c>
      <c r="AF23" s="103" t="str">
        <f>IFERROR('Vida Prima Directa'!AF23/'Vida Pólizas Emitidas'!AF23,"")</f>
        <v/>
      </c>
      <c r="AG23" s="103">
        <f>IFERROR('Vida Prima Directa'!AG23/'Vida Pólizas Emitidas'!AG23,"")</f>
        <v>4.8994380309000647</v>
      </c>
      <c r="AH23" s="103" t="str">
        <f>IFERROR('Vida Prima Directa'!AH23/'Vida Pólizas Emitidas'!AH23,"")</f>
        <v/>
      </c>
      <c r="AI23" s="103" t="str">
        <f>IFERROR('Vida Prima Directa'!AI23/'Vida Pólizas Emitidas'!AI23,"")</f>
        <v/>
      </c>
      <c r="AJ23" s="103" t="str">
        <f>IFERROR('Vida Prima Directa'!AJ23/'Vida Pólizas Emitidas'!AJ23,"")</f>
        <v/>
      </c>
      <c r="AK23" s="103" t="str">
        <f>IFERROR('Vida Prima Directa'!AK23/'Vida Pólizas Emitidas'!AK23,"")</f>
        <v/>
      </c>
      <c r="AL23" s="103" t="str">
        <f>IFERROR('Vida Prima Directa'!AL23/'Vida Pólizas Emitidas'!AL23,"")</f>
        <v/>
      </c>
      <c r="AM23" s="103" t="str">
        <f>IFERROR('Vida Prima Directa'!AM23/'Vida Pólizas Emitidas'!AM23,"")</f>
        <v/>
      </c>
      <c r="AN23" s="103" t="str">
        <f>IFERROR('Vida Prima Directa'!AN23/'Vida Pólizas Emitidas'!AN23,"")</f>
        <v/>
      </c>
      <c r="AO23" s="103" t="str">
        <f>IFERROR('Vida Prima Directa'!AO23/'Vida Pólizas Emitidas'!AO23,"")</f>
        <v/>
      </c>
      <c r="AP23" s="103" t="str">
        <f>IFERROR('Vida Prima Directa'!AP23/'Vida Pólizas Emitidas'!AP23,"")</f>
        <v/>
      </c>
      <c r="AQ23" s="103">
        <f>IFERROR('Vida Prima Directa'!AQ23/'Vida Pólizas Emitidas'!AQ23,"")</f>
        <v>3.9881427649945884</v>
      </c>
      <c r="AS23" s="92">
        <f>IFERROR('Vida Prima Directa'!AS23/'Vida Pólizas Emitidas'!AS23,"")</f>
        <v>3.6130894128072284</v>
      </c>
      <c r="AT23" s="71">
        <f t="shared" si="1"/>
        <v>0.10380406055214619</v>
      </c>
    </row>
    <row r="24" spans="2:46">
      <c r="B24" s="30" t="s">
        <v>421</v>
      </c>
      <c r="C24" s="103" t="str">
        <f>IFERROR('Vida Prima Directa'!C24/'Vida Pólizas Emitidas'!C24,"")</f>
        <v/>
      </c>
      <c r="D24" s="103" t="str">
        <f>IFERROR('Vida Prima Directa'!D24/'Vida Pólizas Emitidas'!D24,"")</f>
        <v/>
      </c>
      <c r="E24" s="103" t="str">
        <f>IFERROR('Vida Prima Directa'!E24/'Vida Pólizas Emitidas'!E24,"")</f>
        <v/>
      </c>
      <c r="F24" s="103">
        <f>IFERROR('Vida Prima Directa'!F24/'Vida Pólizas Emitidas'!F24,"")</f>
        <v>1.2183787344916484</v>
      </c>
      <c r="G24" s="103">
        <f>IFERROR('Vida Prima Directa'!G24/'Vida Pólizas Emitidas'!G24,"")</f>
        <v>54.544586730400717</v>
      </c>
      <c r="H24" s="103" t="str">
        <f>IFERROR('Vida Prima Directa'!H24/'Vida Pólizas Emitidas'!H24,"")</f>
        <v/>
      </c>
      <c r="I24" s="103">
        <f>IFERROR('Vida Prima Directa'!I24/'Vida Pólizas Emitidas'!I24,"")</f>
        <v>15.093588420286101</v>
      </c>
      <c r="J24" s="103">
        <f>IFERROR('Vida Prima Directa'!J24/'Vida Pólizas Emitidas'!J24,"")</f>
        <v>15.039315236068195</v>
      </c>
      <c r="K24" s="103" t="str">
        <f>IFERROR('Vida Prima Directa'!K24/'Vida Pólizas Emitidas'!K24,"")</f>
        <v/>
      </c>
      <c r="L24" s="103" t="str">
        <f>IFERROR('Vida Prima Directa'!L24/'Vida Pólizas Emitidas'!L24,"")</f>
        <v/>
      </c>
      <c r="M24" s="103">
        <f>IFERROR('Vida Prima Directa'!M24/'Vida Pólizas Emitidas'!M24,"")</f>
        <v>59.073960184178802</v>
      </c>
      <c r="N24" s="103" t="str">
        <f>IFERROR('Vida Prima Directa'!N24/'Vida Pólizas Emitidas'!N24,"")</f>
        <v/>
      </c>
      <c r="O24" s="103" t="str">
        <f>IFERROR('Vida Prima Directa'!O24/'Vida Pólizas Emitidas'!O24,"")</f>
        <v/>
      </c>
      <c r="P24" s="103" t="str">
        <f>IFERROR('Vida Prima Directa'!P24/'Vida Pólizas Emitidas'!P24,"")</f>
        <v/>
      </c>
      <c r="Q24" s="103" t="str">
        <f>IFERROR('Vida Prima Directa'!Q24/'Vida Pólizas Emitidas'!Q24,"")</f>
        <v/>
      </c>
      <c r="R24" s="103" t="str">
        <f>IFERROR('Vida Prima Directa'!R24/'Vida Pólizas Emitidas'!R24,"")</f>
        <v/>
      </c>
      <c r="S24" s="103" t="str">
        <f>IFERROR('Vida Prima Directa'!S24/'Vida Pólizas Emitidas'!S24,"")</f>
        <v/>
      </c>
      <c r="T24" s="103" t="str">
        <f>IFERROR('Vida Prima Directa'!T24/'Vida Pólizas Emitidas'!T24,"")</f>
        <v/>
      </c>
      <c r="U24" s="103" t="str">
        <f>IFERROR('Vida Prima Directa'!U24/'Vida Pólizas Emitidas'!U24,"")</f>
        <v/>
      </c>
      <c r="V24" s="103" t="str">
        <f>IFERROR('Vida Prima Directa'!V24/'Vida Pólizas Emitidas'!V24,"")</f>
        <v/>
      </c>
      <c r="W24" s="103">
        <f>IFERROR('Vida Prima Directa'!W24/'Vida Pólizas Emitidas'!W24,"")</f>
        <v>25.990257329662366</v>
      </c>
      <c r="X24" s="103" t="str">
        <f>IFERROR('Vida Prima Directa'!X24/'Vida Pólizas Emitidas'!X24,"")</f>
        <v/>
      </c>
      <c r="Y24" s="103" t="str">
        <f>IFERROR('Vida Prima Directa'!Y24/'Vida Pólizas Emitidas'!Y24,"")</f>
        <v/>
      </c>
      <c r="Z24" s="103" t="str">
        <f>IFERROR('Vida Prima Directa'!Z24/'Vida Pólizas Emitidas'!Z24,"")</f>
        <v/>
      </c>
      <c r="AA24" s="103" t="str">
        <f>IFERROR('Vida Prima Directa'!AA24/'Vida Pólizas Emitidas'!AA24,"")</f>
        <v/>
      </c>
      <c r="AB24" s="103" t="str">
        <f>IFERROR('Vida Prima Directa'!AB24/'Vida Pólizas Emitidas'!AB24,"")</f>
        <v/>
      </c>
      <c r="AC24" s="103" t="str">
        <f>IFERROR('Vida Prima Directa'!AC24/'Vida Pólizas Emitidas'!AC24,"")</f>
        <v/>
      </c>
      <c r="AD24" s="103" t="str">
        <f>IFERROR('Vida Prima Directa'!AD24/'Vida Pólizas Emitidas'!AD24,"")</f>
        <v/>
      </c>
      <c r="AE24" s="103" t="str">
        <f>IFERROR('Vida Prima Directa'!AE24/'Vida Pólizas Emitidas'!AE24,"")</f>
        <v/>
      </c>
      <c r="AF24" s="103" t="str">
        <f>IFERROR('Vida Prima Directa'!AF24/'Vida Pólizas Emitidas'!AF24,"")</f>
        <v/>
      </c>
      <c r="AG24" s="103" t="str">
        <f>IFERROR('Vida Prima Directa'!AG24/'Vida Pólizas Emitidas'!AG24,"")</f>
        <v/>
      </c>
      <c r="AH24" s="103" t="str">
        <f>IFERROR('Vida Prima Directa'!AH24/'Vida Pólizas Emitidas'!AH24,"")</f>
        <v/>
      </c>
      <c r="AI24" s="103" t="str">
        <f>IFERROR('Vida Prima Directa'!AI24/'Vida Pólizas Emitidas'!AI24,"")</f>
        <v/>
      </c>
      <c r="AJ24" s="103" t="str">
        <f>IFERROR('Vida Prima Directa'!AJ24/'Vida Pólizas Emitidas'!AJ24,"")</f>
        <v/>
      </c>
      <c r="AK24" s="103" t="str">
        <f>IFERROR('Vida Prima Directa'!AK24/'Vida Pólizas Emitidas'!AK24,"")</f>
        <v/>
      </c>
      <c r="AL24" s="103" t="str">
        <f>IFERROR('Vida Prima Directa'!AL24/'Vida Pólizas Emitidas'!AL24,"")</f>
        <v/>
      </c>
      <c r="AM24" s="103" t="str">
        <f>IFERROR('Vida Prima Directa'!AM24/'Vida Pólizas Emitidas'!AM24,"")</f>
        <v/>
      </c>
      <c r="AN24" s="103" t="str">
        <f>IFERROR('Vida Prima Directa'!AN24/'Vida Pólizas Emitidas'!AN24,"")</f>
        <v/>
      </c>
      <c r="AO24" s="103" t="str">
        <f>IFERROR('Vida Prima Directa'!AO24/'Vida Pólizas Emitidas'!AO24,"")</f>
        <v/>
      </c>
      <c r="AP24" s="103" t="str">
        <f>IFERROR('Vida Prima Directa'!AP24/'Vida Pólizas Emitidas'!AP24,"")</f>
        <v/>
      </c>
      <c r="AQ24" s="103">
        <f>IFERROR('Vida Prima Directa'!AQ24/'Vida Pólizas Emitidas'!AQ24,"")</f>
        <v>2.802807346969705</v>
      </c>
      <c r="AS24" s="92">
        <f>IFERROR('Vida Prima Directa'!AS24/'Vida Pólizas Emitidas'!AS24,"")</f>
        <v>24.934988368711444</v>
      </c>
      <c r="AT24" s="71">
        <f t="shared" si="1"/>
        <v>-0.88759540186966024</v>
      </c>
    </row>
    <row r="25" spans="2:46">
      <c r="B25" s="30" t="s">
        <v>422</v>
      </c>
      <c r="C25" s="103" t="str">
        <f>IFERROR('Vida Prima Directa'!C25/'Vida Pólizas Emitidas'!C25,"")</f>
        <v/>
      </c>
      <c r="D25" s="103" t="str">
        <f>IFERROR('Vida Prima Directa'!D25/'Vida Pólizas Emitidas'!D25,"")</f>
        <v/>
      </c>
      <c r="E25" s="103" t="str">
        <f>IFERROR('Vida Prima Directa'!E25/'Vida Pólizas Emitidas'!E25,"")</f>
        <v/>
      </c>
      <c r="F25" s="103" t="str">
        <f>IFERROR('Vida Prima Directa'!F25/'Vida Pólizas Emitidas'!F25,"")</f>
        <v/>
      </c>
      <c r="G25" s="103" t="str">
        <f>IFERROR('Vida Prima Directa'!G25/'Vida Pólizas Emitidas'!G25,"")</f>
        <v/>
      </c>
      <c r="H25" s="103" t="str">
        <f>IFERROR('Vida Prima Directa'!H25/'Vida Pólizas Emitidas'!H25,"")</f>
        <v/>
      </c>
      <c r="I25" s="103" t="str">
        <f>IFERROR('Vida Prima Directa'!I25/'Vida Pólizas Emitidas'!I25,"")</f>
        <v/>
      </c>
      <c r="J25" s="103" t="str">
        <f>IFERROR('Vida Prima Directa'!J25/'Vida Pólizas Emitidas'!J25,"")</f>
        <v/>
      </c>
      <c r="K25" s="103" t="str">
        <f>IFERROR('Vida Prima Directa'!K25/'Vida Pólizas Emitidas'!K25,"")</f>
        <v/>
      </c>
      <c r="L25" s="103" t="str">
        <f>IFERROR('Vida Prima Directa'!L25/'Vida Pólizas Emitidas'!L25,"")</f>
        <v/>
      </c>
      <c r="M25" s="103" t="str">
        <f>IFERROR('Vida Prima Directa'!M25/'Vida Pólizas Emitidas'!M25,"")</f>
        <v/>
      </c>
      <c r="N25" s="103" t="str">
        <f>IFERROR('Vida Prima Directa'!N25/'Vida Pólizas Emitidas'!N25,"")</f>
        <v/>
      </c>
      <c r="O25" s="103" t="str">
        <f>IFERROR('Vida Prima Directa'!O25/'Vida Pólizas Emitidas'!O25,"")</f>
        <v/>
      </c>
      <c r="P25" s="103" t="str">
        <f>IFERROR('Vida Prima Directa'!P25/'Vida Pólizas Emitidas'!P25,"")</f>
        <v/>
      </c>
      <c r="Q25" s="103" t="str">
        <f>IFERROR('Vida Prima Directa'!Q25/'Vida Pólizas Emitidas'!Q25,"")</f>
        <v/>
      </c>
      <c r="R25" s="103" t="str">
        <f>IFERROR('Vida Prima Directa'!R25/'Vida Pólizas Emitidas'!R25,"")</f>
        <v/>
      </c>
      <c r="S25" s="103" t="str">
        <f>IFERROR('Vida Prima Directa'!S25/'Vida Pólizas Emitidas'!S25,"")</f>
        <v/>
      </c>
      <c r="T25" s="103" t="str">
        <f>IFERROR('Vida Prima Directa'!T25/'Vida Pólizas Emitidas'!T25,"")</f>
        <v/>
      </c>
      <c r="U25" s="103" t="str">
        <f>IFERROR('Vida Prima Directa'!U25/'Vida Pólizas Emitidas'!U25,"")</f>
        <v/>
      </c>
      <c r="V25" s="103" t="str">
        <f>IFERROR('Vida Prima Directa'!V25/'Vida Pólizas Emitidas'!V25,"")</f>
        <v/>
      </c>
      <c r="W25" s="103" t="str">
        <f>IFERROR('Vida Prima Directa'!W25/'Vida Pólizas Emitidas'!W25,"")</f>
        <v/>
      </c>
      <c r="X25" s="103" t="str">
        <f>IFERROR('Vida Prima Directa'!X25/'Vida Pólizas Emitidas'!X25,"")</f>
        <v/>
      </c>
      <c r="Y25" s="103">
        <f>IFERROR('Vida Prima Directa'!Y25/'Vida Pólizas Emitidas'!Y25,"")</f>
        <v>0.45154860359221349</v>
      </c>
      <c r="Z25" s="103" t="str">
        <f>IFERROR('Vida Prima Directa'!Z25/'Vida Pólizas Emitidas'!Z25,"")</f>
        <v/>
      </c>
      <c r="AA25" s="103" t="str">
        <f>IFERROR('Vida Prima Directa'!AA25/'Vida Pólizas Emitidas'!AA25,"")</f>
        <v/>
      </c>
      <c r="AB25" s="103" t="str">
        <f>IFERROR('Vida Prima Directa'!AB25/'Vida Pólizas Emitidas'!AB25,"")</f>
        <v/>
      </c>
      <c r="AC25" s="103" t="str">
        <f>IFERROR('Vida Prima Directa'!AC25/'Vida Pólizas Emitidas'!AC25,"")</f>
        <v/>
      </c>
      <c r="AD25" s="103" t="str">
        <f>IFERROR('Vida Prima Directa'!AD25/'Vida Pólizas Emitidas'!AD25,"")</f>
        <v/>
      </c>
      <c r="AE25" s="103" t="str">
        <f>IFERROR('Vida Prima Directa'!AE25/'Vida Pólizas Emitidas'!AE25,"")</f>
        <v/>
      </c>
      <c r="AF25" s="103" t="str">
        <f>IFERROR('Vida Prima Directa'!AF25/'Vida Pólizas Emitidas'!AF25,"")</f>
        <v/>
      </c>
      <c r="AG25" s="103" t="str">
        <f>IFERROR('Vida Prima Directa'!AG25/'Vida Pólizas Emitidas'!AG25,"")</f>
        <v/>
      </c>
      <c r="AH25" s="103" t="str">
        <f>IFERROR('Vida Prima Directa'!AH25/'Vida Pólizas Emitidas'!AH25,"")</f>
        <v/>
      </c>
      <c r="AI25" s="103" t="str">
        <f>IFERROR('Vida Prima Directa'!AI25/'Vida Pólizas Emitidas'!AI25,"")</f>
        <v/>
      </c>
      <c r="AJ25" s="103" t="str">
        <f>IFERROR('Vida Prima Directa'!AJ25/'Vida Pólizas Emitidas'!AJ25,"")</f>
        <v/>
      </c>
      <c r="AK25" s="103" t="str">
        <f>IFERROR('Vida Prima Directa'!AK25/'Vida Pólizas Emitidas'!AK25,"")</f>
        <v/>
      </c>
      <c r="AL25" s="103" t="str">
        <f>IFERROR('Vida Prima Directa'!AL25/'Vida Pólizas Emitidas'!AL25,"")</f>
        <v/>
      </c>
      <c r="AM25" s="103" t="str">
        <f>IFERROR('Vida Prima Directa'!AM25/'Vida Pólizas Emitidas'!AM25,"")</f>
        <v/>
      </c>
      <c r="AN25" s="103" t="str">
        <f>IFERROR('Vida Prima Directa'!AN25/'Vida Pólizas Emitidas'!AN25,"")</f>
        <v/>
      </c>
      <c r="AO25" s="103" t="str">
        <f>IFERROR('Vida Prima Directa'!AO25/'Vida Pólizas Emitidas'!AO25,"")</f>
        <v/>
      </c>
      <c r="AP25" s="103" t="str">
        <f>IFERROR('Vida Prima Directa'!AP25/'Vida Pólizas Emitidas'!AP25,"")</f>
        <v/>
      </c>
      <c r="AQ25" s="103">
        <f>IFERROR('Vida Prima Directa'!AQ25/'Vida Pólizas Emitidas'!AQ25,"")</f>
        <v>0.45154860359221349</v>
      </c>
      <c r="AS25" s="92" t="str">
        <f>IFERROR('Vida Prima Directa'!AS25/'Vida Pólizas Emitidas'!AS25,"")</f>
        <v/>
      </c>
      <c r="AT25" s="71" t="str">
        <f t="shared" si="1"/>
        <v/>
      </c>
    </row>
    <row r="26" spans="2:46">
      <c r="B26" s="30" t="s">
        <v>423</v>
      </c>
      <c r="C26" s="103" t="str">
        <f>IFERROR('Vida Prima Directa'!C26/'Vida Pólizas Emitidas'!C26,"")</f>
        <v/>
      </c>
      <c r="D26" s="103">
        <f>IFERROR('Vida Prima Directa'!D26/'Vida Pólizas Emitidas'!D26,"")</f>
        <v>224.62270266496884</v>
      </c>
      <c r="E26" s="103" t="str">
        <f>IFERROR('Vida Prima Directa'!E26/'Vida Pólizas Emitidas'!E26,"")</f>
        <v/>
      </c>
      <c r="F26" s="103" t="str">
        <f>IFERROR('Vida Prima Directa'!F26/'Vida Pólizas Emitidas'!F26,"")</f>
        <v/>
      </c>
      <c r="G26" s="103">
        <f>IFERROR('Vida Prima Directa'!G26/'Vida Pólizas Emitidas'!G26,"")</f>
        <v>9.3948912353906593</v>
      </c>
      <c r="H26" s="103" t="str">
        <f>IFERROR('Vida Prima Directa'!H26/'Vida Pólizas Emitidas'!H26,"")</f>
        <v/>
      </c>
      <c r="I26" s="103" t="str">
        <f>IFERROR('Vida Prima Directa'!I26/'Vida Pólizas Emitidas'!I26,"")</f>
        <v/>
      </c>
      <c r="J26" s="103" t="str">
        <f>IFERROR('Vida Prima Directa'!J26/'Vida Pólizas Emitidas'!J26,"")</f>
        <v/>
      </c>
      <c r="K26" s="103" t="str">
        <f>IFERROR('Vida Prima Directa'!K26/'Vida Pólizas Emitidas'!K26,"")</f>
        <v/>
      </c>
      <c r="L26" s="103" t="str">
        <f>IFERROR('Vida Prima Directa'!L26/'Vida Pólizas Emitidas'!L26,"")</f>
        <v/>
      </c>
      <c r="M26" s="103">
        <f>IFERROR('Vida Prima Directa'!M26/'Vida Pólizas Emitidas'!M26,"")</f>
        <v>238.77699150379172</v>
      </c>
      <c r="N26" s="103" t="str">
        <f>IFERROR('Vida Prima Directa'!N26/'Vida Pólizas Emitidas'!N26,"")</f>
        <v/>
      </c>
      <c r="O26" s="103">
        <f>IFERROR('Vida Prima Directa'!O26/'Vida Pólizas Emitidas'!O26,"")</f>
        <v>289.62061151878038</v>
      </c>
      <c r="P26" s="103">
        <f>IFERROR('Vida Prima Directa'!P26/'Vida Pólizas Emitidas'!P26,"")</f>
        <v>219.93265629634567</v>
      </c>
      <c r="Q26" s="103" t="str">
        <f>IFERROR('Vida Prima Directa'!Q26/'Vida Pólizas Emitidas'!Q26,"")</f>
        <v/>
      </c>
      <c r="R26" s="103" t="str">
        <f>IFERROR('Vida Prima Directa'!R26/'Vida Pólizas Emitidas'!R26,"")</f>
        <v/>
      </c>
      <c r="S26" s="103" t="str">
        <f>IFERROR('Vida Prima Directa'!S26/'Vida Pólizas Emitidas'!S26,"")</f>
        <v/>
      </c>
      <c r="T26" s="103" t="str">
        <f>IFERROR('Vida Prima Directa'!T26/'Vida Pólizas Emitidas'!T26,"")</f>
        <v/>
      </c>
      <c r="U26" s="103" t="str">
        <f>IFERROR('Vida Prima Directa'!U26/'Vida Pólizas Emitidas'!U26,"")</f>
        <v/>
      </c>
      <c r="V26" s="103" t="str">
        <f>IFERROR('Vida Prima Directa'!V26/'Vida Pólizas Emitidas'!V26,"")</f>
        <v/>
      </c>
      <c r="W26" s="103" t="str">
        <f>IFERROR('Vida Prima Directa'!W26/'Vida Pólizas Emitidas'!W26,"")</f>
        <v/>
      </c>
      <c r="X26" s="103">
        <f>IFERROR('Vida Prima Directa'!X26/'Vida Pólizas Emitidas'!X26,"")</f>
        <v>101.78926341373763</v>
      </c>
      <c r="Y26" s="103" t="str">
        <f>IFERROR('Vida Prima Directa'!Y26/'Vida Pólizas Emitidas'!Y26,"")</f>
        <v/>
      </c>
      <c r="Z26" s="103" t="str">
        <f>IFERROR('Vida Prima Directa'!Z26/'Vida Pólizas Emitidas'!Z26,"")</f>
        <v/>
      </c>
      <c r="AA26" s="103" t="str">
        <f>IFERROR('Vida Prima Directa'!AA26/'Vida Pólizas Emitidas'!AA26,"")</f>
        <v/>
      </c>
      <c r="AB26" s="103">
        <f>IFERROR('Vida Prima Directa'!AB26/'Vida Pólizas Emitidas'!AB26,"")</f>
        <v>76.98623327294942</v>
      </c>
      <c r="AC26" s="103" t="str">
        <f>IFERROR('Vida Prima Directa'!AC26/'Vida Pólizas Emitidas'!AC26,"")</f>
        <v/>
      </c>
      <c r="AD26" s="103" t="str">
        <f>IFERROR('Vida Prima Directa'!AD26/'Vida Pólizas Emitidas'!AD26,"")</f>
        <v/>
      </c>
      <c r="AE26" s="103">
        <f>IFERROR('Vida Prima Directa'!AE26/'Vida Pólizas Emitidas'!AE26,"")</f>
        <v>246.56513899116408</v>
      </c>
      <c r="AF26" s="103">
        <f>IFERROR('Vida Prima Directa'!AF26/'Vida Pólizas Emitidas'!AF26,"")</f>
        <v>6248.291154307587</v>
      </c>
      <c r="AG26" s="103" t="str">
        <f>IFERROR('Vida Prima Directa'!AG26/'Vida Pólizas Emitidas'!AG26,"")</f>
        <v/>
      </c>
      <c r="AH26" s="103" t="str">
        <f>IFERROR('Vida Prima Directa'!AH26/'Vida Pólizas Emitidas'!AH26,"")</f>
        <v/>
      </c>
      <c r="AI26" s="103" t="str">
        <f>IFERROR('Vida Prima Directa'!AI26/'Vida Pólizas Emitidas'!AI26,"")</f>
        <v/>
      </c>
      <c r="AJ26" s="103" t="str">
        <f>IFERROR('Vida Prima Directa'!AJ26/'Vida Pólizas Emitidas'!AJ26,"")</f>
        <v/>
      </c>
      <c r="AK26" s="103" t="str">
        <f>IFERROR('Vida Prima Directa'!AK26/'Vida Pólizas Emitidas'!AK26,"")</f>
        <v/>
      </c>
      <c r="AL26" s="103" t="str">
        <f>IFERROR('Vida Prima Directa'!AL26/'Vida Pólizas Emitidas'!AL26,"")</f>
        <v/>
      </c>
      <c r="AM26" s="103" t="str">
        <f>IFERROR('Vida Prima Directa'!AM26/'Vida Pólizas Emitidas'!AM26,"")</f>
        <v/>
      </c>
      <c r="AN26" s="103" t="str">
        <f>IFERROR('Vida Prima Directa'!AN26/'Vida Pólizas Emitidas'!AN26,"")</f>
        <v/>
      </c>
      <c r="AO26" s="103" t="str">
        <f>IFERROR('Vida Prima Directa'!AO26/'Vida Pólizas Emitidas'!AO26,"")</f>
        <v/>
      </c>
      <c r="AP26" s="103" t="str">
        <f>IFERROR('Vida Prima Directa'!AP26/'Vida Pólizas Emitidas'!AP26,"")</f>
        <v/>
      </c>
      <c r="AQ26" s="103">
        <f>IFERROR('Vida Prima Directa'!AQ26/'Vida Pólizas Emitidas'!AQ26,"")</f>
        <v>272.48314864687285</v>
      </c>
      <c r="AS26" s="92">
        <f>IFERROR('Vida Prima Directa'!AS26/'Vida Pólizas Emitidas'!AS26,"")</f>
        <v>237.85538615871388</v>
      </c>
      <c r="AT26" s="71">
        <f t="shared" si="1"/>
        <v>0.14558325984282261</v>
      </c>
    </row>
    <row r="27" spans="2:46">
      <c r="B27" s="30" t="s">
        <v>424</v>
      </c>
      <c r="C27" s="103" t="str">
        <f>IFERROR('Vida Prima Directa'!C27/'Vida Pólizas Emitidas'!C27,"")</f>
        <v/>
      </c>
      <c r="D27" s="103" t="str">
        <f>IFERROR('Vida Prima Directa'!D27/'Vida Pólizas Emitidas'!D27,"")</f>
        <v/>
      </c>
      <c r="E27" s="103" t="str">
        <f>IFERROR('Vida Prima Directa'!E27/'Vida Pólizas Emitidas'!E27,"")</f>
        <v/>
      </c>
      <c r="F27" s="103" t="str">
        <f>IFERROR('Vida Prima Directa'!F27/'Vida Pólizas Emitidas'!F27,"")</f>
        <v/>
      </c>
      <c r="G27" s="103" t="str">
        <f>IFERROR('Vida Prima Directa'!G27/'Vida Pólizas Emitidas'!G27,"")</f>
        <v/>
      </c>
      <c r="H27" s="103" t="str">
        <f>IFERROR('Vida Prima Directa'!H27/'Vida Pólizas Emitidas'!H27,"")</f>
        <v/>
      </c>
      <c r="I27" s="103" t="str">
        <f>IFERROR('Vida Prima Directa'!I27/'Vida Pólizas Emitidas'!I27,"")</f>
        <v/>
      </c>
      <c r="J27" s="103" t="str">
        <f>IFERROR('Vida Prima Directa'!J27/'Vida Pólizas Emitidas'!J27,"")</f>
        <v/>
      </c>
      <c r="K27" s="103" t="str">
        <f>IFERROR('Vida Prima Directa'!K27/'Vida Pólizas Emitidas'!K27,"")</f>
        <v/>
      </c>
      <c r="L27" s="103" t="str">
        <f>IFERROR('Vida Prima Directa'!L27/'Vida Pólizas Emitidas'!L27,"")</f>
        <v/>
      </c>
      <c r="M27" s="103" t="str">
        <f>IFERROR('Vida Prima Directa'!M27/'Vida Pólizas Emitidas'!M27,"")</f>
        <v/>
      </c>
      <c r="N27" s="103" t="str">
        <f>IFERROR('Vida Prima Directa'!N27/'Vida Pólizas Emitidas'!N27,"")</f>
        <v/>
      </c>
      <c r="O27" s="103" t="str">
        <f>IFERROR('Vida Prima Directa'!O27/'Vida Pólizas Emitidas'!O27,"")</f>
        <v/>
      </c>
      <c r="P27" s="103" t="str">
        <f>IFERROR('Vida Prima Directa'!P27/'Vida Pólizas Emitidas'!P27,"")</f>
        <v/>
      </c>
      <c r="Q27" s="103" t="str">
        <f>IFERROR('Vida Prima Directa'!Q27/'Vida Pólizas Emitidas'!Q27,"")</f>
        <v/>
      </c>
      <c r="R27" s="103" t="str">
        <f>IFERROR('Vida Prima Directa'!R27/'Vida Pólizas Emitidas'!R27,"")</f>
        <v/>
      </c>
      <c r="S27" s="103" t="str">
        <f>IFERROR('Vida Prima Directa'!S27/'Vida Pólizas Emitidas'!S27,"")</f>
        <v/>
      </c>
      <c r="T27" s="103" t="str">
        <f>IFERROR('Vida Prima Directa'!T27/'Vida Pólizas Emitidas'!T27,"")</f>
        <v/>
      </c>
      <c r="U27" s="103" t="str">
        <f>IFERROR('Vida Prima Directa'!U27/'Vida Pólizas Emitidas'!U27,"")</f>
        <v/>
      </c>
      <c r="V27" s="103" t="str">
        <f>IFERROR('Vida Prima Directa'!V27/'Vida Pólizas Emitidas'!V27,"")</f>
        <v/>
      </c>
      <c r="W27" s="103" t="str">
        <f>IFERROR('Vida Prima Directa'!W27/'Vida Pólizas Emitidas'!W27,"")</f>
        <v/>
      </c>
      <c r="X27" s="103" t="str">
        <f>IFERROR('Vida Prima Directa'!X27/'Vida Pólizas Emitidas'!X27,"")</f>
        <v/>
      </c>
      <c r="Y27" s="103" t="str">
        <f>IFERROR('Vida Prima Directa'!Y27/'Vida Pólizas Emitidas'!Y27,"")</f>
        <v/>
      </c>
      <c r="Z27" s="103" t="str">
        <f>IFERROR('Vida Prima Directa'!Z27/'Vida Pólizas Emitidas'!Z27,"")</f>
        <v/>
      </c>
      <c r="AA27" s="103" t="str">
        <f>IFERROR('Vida Prima Directa'!AA27/'Vida Pólizas Emitidas'!AA27,"")</f>
        <v/>
      </c>
      <c r="AB27" s="103" t="str">
        <f>IFERROR('Vida Prima Directa'!AB27/'Vida Pólizas Emitidas'!AB27,"")</f>
        <v/>
      </c>
      <c r="AC27" s="103" t="str">
        <f>IFERROR('Vida Prima Directa'!AC27/'Vida Pólizas Emitidas'!AC27,"")</f>
        <v/>
      </c>
      <c r="AD27" s="103" t="str">
        <f>IFERROR('Vida Prima Directa'!AD27/'Vida Pólizas Emitidas'!AD27,"")</f>
        <v/>
      </c>
      <c r="AE27" s="103" t="str">
        <f>IFERROR('Vida Prima Directa'!AE27/'Vida Pólizas Emitidas'!AE27,"")</f>
        <v/>
      </c>
      <c r="AF27" s="103" t="str">
        <f>IFERROR('Vida Prima Directa'!AF27/'Vida Pólizas Emitidas'!AF27,"")</f>
        <v/>
      </c>
      <c r="AG27" s="103" t="str">
        <f>IFERROR('Vida Prima Directa'!AG27/'Vida Pólizas Emitidas'!AG27,"")</f>
        <v/>
      </c>
      <c r="AH27" s="103" t="str">
        <f>IFERROR('Vida Prima Directa'!AH27/'Vida Pólizas Emitidas'!AH27,"")</f>
        <v/>
      </c>
      <c r="AI27" s="103" t="str">
        <f>IFERROR('Vida Prima Directa'!AI27/'Vida Pólizas Emitidas'!AI27,"")</f>
        <v/>
      </c>
      <c r="AJ27" s="103" t="str">
        <f>IFERROR('Vida Prima Directa'!AJ27/'Vida Pólizas Emitidas'!AJ27,"")</f>
        <v/>
      </c>
      <c r="AK27" s="103" t="str">
        <f>IFERROR('Vida Prima Directa'!AK27/'Vida Pólizas Emitidas'!AK27,"")</f>
        <v/>
      </c>
      <c r="AL27" s="103" t="str">
        <f>IFERROR('Vida Prima Directa'!AL27/'Vida Pólizas Emitidas'!AL27,"")</f>
        <v/>
      </c>
      <c r="AM27" s="103" t="str">
        <f>IFERROR('Vida Prima Directa'!AM27/'Vida Pólizas Emitidas'!AM27,"")</f>
        <v/>
      </c>
      <c r="AN27" s="103" t="str">
        <f>IFERROR('Vida Prima Directa'!AN27/'Vida Pólizas Emitidas'!AN27,"")</f>
        <v/>
      </c>
      <c r="AO27" s="103" t="str">
        <f>IFERROR('Vida Prima Directa'!AO27/'Vida Pólizas Emitidas'!AO27,"")</f>
        <v/>
      </c>
      <c r="AP27" s="103" t="str">
        <f>IFERROR('Vida Prima Directa'!AP27/'Vida Pólizas Emitidas'!AP27,"")</f>
        <v/>
      </c>
      <c r="AQ27" s="103" t="str">
        <f>IFERROR('Vida Prima Directa'!AQ27/'Vida Pólizas Emitidas'!AQ27,"")</f>
        <v/>
      </c>
      <c r="AS27" s="92" t="str">
        <f>IFERROR('Vida Prima Directa'!AS27/'Vida Pólizas Emitidas'!AS27,"")</f>
        <v/>
      </c>
      <c r="AT27" s="71" t="str">
        <f t="shared" si="1"/>
        <v/>
      </c>
    </row>
    <row r="28" spans="2:46">
      <c r="B28" s="29" t="s">
        <v>425</v>
      </c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S28" s="112"/>
      <c r="AT28" s="107"/>
    </row>
    <row r="29" spans="2:46">
      <c r="B29" s="30" t="s">
        <v>426</v>
      </c>
      <c r="C29" s="103" t="str">
        <f>IFERROR('Vida Prima Directa'!C29/'Vida Pólizas Emitidas'!C29,"")</f>
        <v/>
      </c>
      <c r="D29" s="103" t="str">
        <f>IFERROR('Vida Prima Directa'!D29/'Vida Pólizas Emitidas'!D29,"")</f>
        <v/>
      </c>
      <c r="E29" s="103" t="str">
        <f>IFERROR('Vida Prima Directa'!E29/'Vida Pólizas Emitidas'!E29,"")</f>
        <v/>
      </c>
      <c r="F29" s="103" t="str">
        <f>IFERROR('Vida Prima Directa'!F29/'Vida Pólizas Emitidas'!F29,"")</f>
        <v/>
      </c>
      <c r="G29" s="103" t="str">
        <f>IFERROR('Vida Prima Directa'!G29/'Vida Pólizas Emitidas'!G29,"")</f>
        <v/>
      </c>
      <c r="H29" s="103" t="str">
        <f>IFERROR('Vida Prima Directa'!H29/'Vida Pólizas Emitidas'!H29,"")</f>
        <v/>
      </c>
      <c r="I29" s="103" t="str">
        <f>IFERROR('Vida Prima Directa'!I29/'Vida Pólizas Emitidas'!I29,"")</f>
        <v/>
      </c>
      <c r="J29" s="103" t="str">
        <f>IFERROR('Vida Prima Directa'!J29/'Vida Pólizas Emitidas'!J29,"")</f>
        <v/>
      </c>
      <c r="K29" s="103" t="str">
        <f>IFERROR('Vida Prima Directa'!K29/'Vida Pólizas Emitidas'!K29,"")</f>
        <v/>
      </c>
      <c r="L29" s="103" t="str">
        <f>IFERROR('Vida Prima Directa'!L29/'Vida Pólizas Emitidas'!L29,"")</f>
        <v/>
      </c>
      <c r="M29" s="103" t="str">
        <f>IFERROR('Vida Prima Directa'!M29/'Vida Pólizas Emitidas'!M29,"")</f>
        <v/>
      </c>
      <c r="N29" s="103" t="str">
        <f>IFERROR('Vida Prima Directa'!N29/'Vida Pólizas Emitidas'!N29,"")</f>
        <v/>
      </c>
      <c r="O29" s="103" t="str">
        <f>IFERROR('Vida Prima Directa'!O29/'Vida Pólizas Emitidas'!O29,"")</f>
        <v/>
      </c>
      <c r="P29" s="103" t="str">
        <f>IFERROR('Vida Prima Directa'!P29/'Vida Pólizas Emitidas'!P29,"")</f>
        <v/>
      </c>
      <c r="Q29" s="103" t="str">
        <f>IFERROR('Vida Prima Directa'!Q29/'Vida Pólizas Emitidas'!Q29,"")</f>
        <v/>
      </c>
      <c r="R29" s="103" t="str">
        <f>IFERROR('Vida Prima Directa'!R29/'Vida Pólizas Emitidas'!R29,"")</f>
        <v/>
      </c>
      <c r="S29" s="103" t="str">
        <f>IFERROR('Vida Prima Directa'!S29/'Vida Pólizas Emitidas'!S29,"")</f>
        <v/>
      </c>
      <c r="T29" s="103">
        <f>IFERROR('Vida Prima Directa'!T29/'Vida Pólizas Emitidas'!T29,"")</f>
        <v>21.444424527241718</v>
      </c>
      <c r="U29" s="103" t="str">
        <f>IFERROR('Vida Prima Directa'!U29/'Vida Pólizas Emitidas'!U29,"")</f>
        <v/>
      </c>
      <c r="V29" s="103" t="str">
        <f>IFERROR('Vida Prima Directa'!V29/'Vida Pólizas Emitidas'!V29,"")</f>
        <v/>
      </c>
      <c r="W29" s="103" t="str">
        <f>IFERROR('Vida Prima Directa'!W29/'Vida Pólizas Emitidas'!W29,"")</f>
        <v/>
      </c>
      <c r="X29" s="103" t="str">
        <f>IFERROR('Vida Prima Directa'!X29/'Vida Pólizas Emitidas'!X29,"")</f>
        <v/>
      </c>
      <c r="Y29" s="103" t="str">
        <f>IFERROR('Vida Prima Directa'!Y29/'Vida Pólizas Emitidas'!Y29,"")</f>
        <v/>
      </c>
      <c r="Z29" s="103" t="str">
        <f>IFERROR('Vida Prima Directa'!Z29/'Vida Pólizas Emitidas'!Z29,"")</f>
        <v/>
      </c>
      <c r="AA29" s="103" t="str">
        <f>IFERROR('Vida Prima Directa'!AA29/'Vida Pólizas Emitidas'!AA29,"")</f>
        <v/>
      </c>
      <c r="AB29" s="103" t="str">
        <f>IFERROR('Vida Prima Directa'!AB29/'Vida Pólizas Emitidas'!AB29,"")</f>
        <v/>
      </c>
      <c r="AC29" s="103" t="str">
        <f>IFERROR('Vida Prima Directa'!AC29/'Vida Pólizas Emitidas'!AC29,"")</f>
        <v/>
      </c>
      <c r="AD29" s="103" t="str">
        <f>IFERROR('Vida Prima Directa'!AD29/'Vida Pólizas Emitidas'!AD29,"")</f>
        <v/>
      </c>
      <c r="AE29" s="103" t="str">
        <f>IFERROR('Vida Prima Directa'!AE29/'Vida Pólizas Emitidas'!AE29,"")</f>
        <v/>
      </c>
      <c r="AF29" s="103" t="str">
        <f>IFERROR('Vida Prima Directa'!AF29/'Vida Pólizas Emitidas'!AF29,"")</f>
        <v/>
      </c>
      <c r="AG29" s="103" t="str">
        <f>IFERROR('Vida Prima Directa'!AG29/'Vida Pólizas Emitidas'!AG29,"")</f>
        <v/>
      </c>
      <c r="AH29" s="103" t="str">
        <f>IFERROR('Vida Prima Directa'!AH29/'Vida Pólizas Emitidas'!AH29,"")</f>
        <v/>
      </c>
      <c r="AI29" s="103" t="str">
        <f>IFERROR('Vida Prima Directa'!AI29/'Vida Pólizas Emitidas'!AI29,"")</f>
        <v/>
      </c>
      <c r="AJ29" s="103" t="str">
        <f>IFERROR('Vida Prima Directa'!AJ29/'Vida Pólizas Emitidas'!AJ29,"")</f>
        <v/>
      </c>
      <c r="AK29" s="103" t="str">
        <f>IFERROR('Vida Prima Directa'!AK29/'Vida Pólizas Emitidas'!AK29,"")</f>
        <v/>
      </c>
      <c r="AL29" s="103" t="str">
        <f>IFERROR('Vida Prima Directa'!AL29/'Vida Pólizas Emitidas'!AL29,"")</f>
        <v/>
      </c>
      <c r="AM29" s="103" t="str">
        <f>IFERROR('Vida Prima Directa'!AM29/'Vida Pólizas Emitidas'!AM29,"")</f>
        <v/>
      </c>
      <c r="AN29" s="103" t="str">
        <f>IFERROR('Vida Prima Directa'!AN29/'Vida Pólizas Emitidas'!AN29,"")</f>
        <v/>
      </c>
      <c r="AO29" s="103" t="str">
        <f>IFERROR('Vida Prima Directa'!AO29/'Vida Pólizas Emitidas'!AO29,"")</f>
        <v/>
      </c>
      <c r="AP29" s="103" t="str">
        <f>IFERROR('Vida Prima Directa'!AP29/'Vida Pólizas Emitidas'!AP29,"")</f>
        <v/>
      </c>
      <c r="AQ29" s="103">
        <f>IFERROR('Vida Prima Directa'!AQ29/'Vida Pólizas Emitidas'!AQ29,"")</f>
        <v>109.21120534223458</v>
      </c>
      <c r="AS29" s="92">
        <f>IFERROR('Vida Prima Directa'!AS29/'Vida Pólizas Emitidas'!AS29,"")</f>
        <v>1389.6363046619515</v>
      </c>
      <c r="AT29" s="71">
        <f t="shared" ref="AT29:AT41" si="2">IFERROR(AQ29/AS29-1,"")</f>
        <v>-0.92141022440486564</v>
      </c>
    </row>
    <row r="30" spans="2:46">
      <c r="B30" s="30" t="s">
        <v>427</v>
      </c>
      <c r="C30" s="103">
        <f>IFERROR('Vida Prima Directa'!C30/'Vida Pólizas Emitidas'!C30,"")</f>
        <v>13817.278260113628</v>
      </c>
      <c r="D30" s="103">
        <f>IFERROR('Vida Prima Directa'!D30/'Vida Pólizas Emitidas'!D30,"")</f>
        <v>1705.1599646524287</v>
      </c>
      <c r="E30" s="103">
        <f>IFERROR('Vida Prima Directa'!E30/'Vida Pólizas Emitidas'!E30,"")</f>
        <v>14805.836827628145</v>
      </c>
      <c r="F30" s="103">
        <f>IFERROR('Vida Prima Directa'!F30/'Vida Pólizas Emitidas'!F30,"")</f>
        <v>1175.6395159091041</v>
      </c>
      <c r="G30" s="103">
        <f>IFERROR('Vida Prima Directa'!G30/'Vida Pólizas Emitidas'!G30,"")</f>
        <v>2383.2460103620647</v>
      </c>
      <c r="H30" s="103">
        <f>IFERROR('Vida Prima Directa'!H30/'Vida Pólizas Emitidas'!H30,"")</f>
        <v>24.537132317503652</v>
      </c>
      <c r="I30" s="103">
        <f>IFERROR('Vida Prima Directa'!I30/'Vida Pólizas Emitidas'!I30,"")</f>
        <v>415.7430441924497</v>
      </c>
      <c r="J30" s="103" t="str">
        <f>IFERROR('Vida Prima Directa'!J30/'Vida Pólizas Emitidas'!J30,"")</f>
        <v/>
      </c>
      <c r="K30" s="103" t="str">
        <f>IFERROR('Vida Prima Directa'!K30/'Vida Pólizas Emitidas'!K30,"")</f>
        <v/>
      </c>
      <c r="L30" s="103" t="str">
        <f>IFERROR('Vida Prima Directa'!L30/'Vida Pólizas Emitidas'!L30,"")</f>
        <v/>
      </c>
      <c r="M30" s="103">
        <f>IFERROR('Vida Prima Directa'!M30/'Vida Pólizas Emitidas'!M30,"")</f>
        <v>325.10946272384479</v>
      </c>
      <c r="N30" s="103" t="str">
        <f>IFERROR('Vida Prima Directa'!N30/'Vida Pólizas Emitidas'!N30,"")</f>
        <v/>
      </c>
      <c r="O30" s="103" t="str">
        <f>IFERROR('Vida Prima Directa'!O30/'Vida Pólizas Emitidas'!O30,"")</f>
        <v/>
      </c>
      <c r="P30" s="103">
        <f>IFERROR('Vida Prima Directa'!P30/'Vida Pólizas Emitidas'!P30,"")</f>
        <v>741.13325146587533</v>
      </c>
      <c r="Q30" s="103">
        <f>IFERROR('Vida Prima Directa'!Q30/'Vida Pólizas Emitidas'!Q30,"")</f>
        <v>280.95026510815552</v>
      </c>
      <c r="R30" s="103" t="str">
        <f>IFERROR('Vida Prima Directa'!R30/'Vida Pólizas Emitidas'!R30,"")</f>
        <v/>
      </c>
      <c r="S30" s="103">
        <f>IFERROR('Vida Prima Directa'!S30/'Vida Pólizas Emitidas'!S30,"")</f>
        <v>2502.9838508189496</v>
      </c>
      <c r="T30" s="103">
        <f>IFERROR('Vida Prima Directa'!T30/'Vida Pólizas Emitidas'!T30,"")</f>
        <v>9.3817009696098719</v>
      </c>
      <c r="U30" s="103" t="str">
        <f>IFERROR('Vida Prima Directa'!U30/'Vida Pólizas Emitidas'!U30,"")</f>
        <v/>
      </c>
      <c r="V30" s="103" t="str">
        <f>IFERROR('Vida Prima Directa'!V30/'Vida Pólizas Emitidas'!V30,"")</f>
        <v/>
      </c>
      <c r="W30" s="103">
        <f>IFERROR('Vida Prima Directa'!W30/'Vida Pólizas Emitidas'!W30,"")</f>
        <v>279.76701165707749</v>
      </c>
      <c r="X30" s="103">
        <f>IFERROR('Vida Prima Directa'!X30/'Vida Pólizas Emitidas'!X30,"")</f>
        <v>3587.3994828404102</v>
      </c>
      <c r="Y30" s="103">
        <f>IFERROR('Vida Prima Directa'!Y30/'Vida Pólizas Emitidas'!Y30,"")</f>
        <v>19.497045464723531</v>
      </c>
      <c r="Z30" s="103">
        <f>IFERROR('Vida Prima Directa'!Z30/'Vida Pólizas Emitidas'!Z30,"")</f>
        <v>118409.67934394466</v>
      </c>
      <c r="AA30" s="103" t="str">
        <f>IFERROR('Vida Prima Directa'!AA30/'Vida Pólizas Emitidas'!AA30,"")</f>
        <v/>
      </c>
      <c r="AB30" s="103" t="str">
        <f>IFERROR('Vida Prima Directa'!AB30/'Vida Pólizas Emitidas'!AB30,"")</f>
        <v/>
      </c>
      <c r="AC30" s="103" t="str">
        <f>IFERROR('Vida Prima Directa'!AC30/'Vida Pólizas Emitidas'!AC30,"")</f>
        <v/>
      </c>
      <c r="AD30" s="103" t="str">
        <f>IFERROR('Vida Prima Directa'!AD30/'Vida Pólizas Emitidas'!AD30,"")</f>
        <v/>
      </c>
      <c r="AE30" s="103">
        <f>IFERROR('Vida Prima Directa'!AE30/'Vida Pólizas Emitidas'!AE30,"")</f>
        <v>16792.303653629941</v>
      </c>
      <c r="AF30" s="103">
        <f>IFERROR('Vida Prima Directa'!AF30/'Vida Pólizas Emitidas'!AF30,"")</f>
        <v>14869.577263002742</v>
      </c>
      <c r="AG30" s="103">
        <f>IFERROR('Vida Prima Directa'!AG30/'Vida Pólizas Emitidas'!AG30,"")</f>
        <v>9285.4402811463642</v>
      </c>
      <c r="AH30" s="103" t="str">
        <f>IFERROR('Vida Prima Directa'!AH30/'Vida Pólizas Emitidas'!AH30,"")</f>
        <v/>
      </c>
      <c r="AI30" s="103" t="str">
        <f>IFERROR('Vida Prima Directa'!AI30/'Vida Pólizas Emitidas'!AI30,"")</f>
        <v/>
      </c>
      <c r="AJ30" s="103" t="str">
        <f>IFERROR('Vida Prima Directa'!AJ30/'Vida Pólizas Emitidas'!AJ30,"")</f>
        <v/>
      </c>
      <c r="AK30" s="103" t="str">
        <f>IFERROR('Vida Prima Directa'!AK30/'Vida Pólizas Emitidas'!AK30,"")</f>
        <v/>
      </c>
      <c r="AL30" s="103" t="str">
        <f>IFERROR('Vida Prima Directa'!AL30/'Vida Pólizas Emitidas'!AL30,"")</f>
        <v/>
      </c>
      <c r="AM30" s="103" t="str">
        <f>IFERROR('Vida Prima Directa'!AM30/'Vida Pólizas Emitidas'!AM30,"")</f>
        <v/>
      </c>
      <c r="AN30" s="103" t="str">
        <f>IFERROR('Vida Prima Directa'!AN30/'Vida Pólizas Emitidas'!AN30,"")</f>
        <v/>
      </c>
      <c r="AO30" s="103" t="str">
        <f>IFERROR('Vida Prima Directa'!AO30/'Vida Pólizas Emitidas'!AO30,"")</f>
        <v/>
      </c>
      <c r="AP30" s="103" t="str">
        <f>IFERROR('Vida Prima Directa'!AP30/'Vida Pólizas Emitidas'!AP30,"")</f>
        <v/>
      </c>
      <c r="AQ30" s="103">
        <f>IFERROR('Vida Prima Directa'!AQ30/'Vida Pólizas Emitidas'!AQ30,"")</f>
        <v>287.8693840810202</v>
      </c>
      <c r="AS30" s="92">
        <f>IFERROR('Vida Prima Directa'!AS30/'Vida Pólizas Emitidas'!AS30,"")</f>
        <v>154.21844333843788</v>
      </c>
      <c r="AT30" s="71">
        <f t="shared" si="2"/>
        <v>0.86663396315887176</v>
      </c>
    </row>
    <row r="31" spans="2:46">
      <c r="B31" s="30" t="s">
        <v>428</v>
      </c>
      <c r="C31" s="103" t="str">
        <f>IFERROR('Vida Prima Directa'!C31/'Vida Pólizas Emitidas'!C31,"")</f>
        <v/>
      </c>
      <c r="D31" s="103" t="str">
        <f>IFERROR('Vida Prima Directa'!D31/'Vida Pólizas Emitidas'!D31,"")</f>
        <v/>
      </c>
      <c r="E31" s="103" t="str">
        <f>IFERROR('Vida Prima Directa'!E31/'Vida Pólizas Emitidas'!E31,"")</f>
        <v/>
      </c>
      <c r="F31" s="103" t="str">
        <f>IFERROR('Vida Prima Directa'!F31/'Vida Pólizas Emitidas'!F31,"")</f>
        <v/>
      </c>
      <c r="G31" s="103" t="str">
        <f>IFERROR('Vida Prima Directa'!G31/'Vida Pólizas Emitidas'!G31,"")</f>
        <v/>
      </c>
      <c r="H31" s="103" t="str">
        <f>IFERROR('Vida Prima Directa'!H31/'Vida Pólizas Emitidas'!H31,"")</f>
        <v/>
      </c>
      <c r="I31" s="103" t="str">
        <f>IFERROR('Vida Prima Directa'!I31/'Vida Pólizas Emitidas'!I31,"")</f>
        <v/>
      </c>
      <c r="J31" s="103" t="str">
        <f>IFERROR('Vida Prima Directa'!J31/'Vida Pólizas Emitidas'!J31,"")</f>
        <v/>
      </c>
      <c r="K31" s="103" t="str">
        <f>IFERROR('Vida Prima Directa'!K31/'Vida Pólizas Emitidas'!K31,"")</f>
        <v/>
      </c>
      <c r="L31" s="103" t="str">
        <f>IFERROR('Vida Prima Directa'!L31/'Vida Pólizas Emitidas'!L31,"")</f>
        <v/>
      </c>
      <c r="M31" s="103" t="str">
        <f>IFERROR('Vida Prima Directa'!M31/'Vida Pólizas Emitidas'!M31,"")</f>
        <v/>
      </c>
      <c r="N31" s="103" t="str">
        <f>IFERROR('Vida Prima Directa'!N31/'Vida Pólizas Emitidas'!N31,"")</f>
        <v/>
      </c>
      <c r="O31" s="103" t="str">
        <f>IFERROR('Vida Prima Directa'!O31/'Vida Pólizas Emitidas'!O31,"")</f>
        <v/>
      </c>
      <c r="P31" s="103" t="str">
        <f>IFERROR('Vida Prima Directa'!P31/'Vida Pólizas Emitidas'!P31,"")</f>
        <v/>
      </c>
      <c r="Q31" s="103" t="str">
        <f>IFERROR('Vida Prima Directa'!Q31/'Vida Pólizas Emitidas'!Q31,"")</f>
        <v/>
      </c>
      <c r="R31" s="103" t="str">
        <f>IFERROR('Vida Prima Directa'!R31/'Vida Pólizas Emitidas'!R31,"")</f>
        <v/>
      </c>
      <c r="S31" s="103" t="str">
        <f>IFERROR('Vida Prima Directa'!S31/'Vida Pólizas Emitidas'!S31,"")</f>
        <v/>
      </c>
      <c r="T31" s="103" t="str">
        <f>IFERROR('Vida Prima Directa'!T31/'Vida Pólizas Emitidas'!T31,"")</f>
        <v/>
      </c>
      <c r="U31" s="103" t="str">
        <f>IFERROR('Vida Prima Directa'!U31/'Vida Pólizas Emitidas'!U31,"")</f>
        <v/>
      </c>
      <c r="V31" s="103" t="str">
        <f>IFERROR('Vida Prima Directa'!V31/'Vida Pólizas Emitidas'!V31,"")</f>
        <v/>
      </c>
      <c r="W31" s="103" t="str">
        <f>IFERROR('Vida Prima Directa'!W31/'Vida Pólizas Emitidas'!W31,"")</f>
        <v/>
      </c>
      <c r="X31" s="103" t="str">
        <f>IFERROR('Vida Prima Directa'!X31/'Vida Pólizas Emitidas'!X31,"")</f>
        <v/>
      </c>
      <c r="Y31" s="103">
        <f>IFERROR('Vida Prima Directa'!Y31/'Vida Pólizas Emitidas'!Y31,"")</f>
        <v>39.086769594519566</v>
      </c>
      <c r="Z31" s="103" t="str">
        <f>IFERROR('Vida Prima Directa'!Z31/'Vida Pólizas Emitidas'!Z31,"")</f>
        <v/>
      </c>
      <c r="AA31" s="103" t="str">
        <f>IFERROR('Vida Prima Directa'!AA31/'Vida Pólizas Emitidas'!AA31,"")</f>
        <v/>
      </c>
      <c r="AB31" s="103" t="str">
        <f>IFERROR('Vida Prima Directa'!AB31/'Vida Pólizas Emitidas'!AB31,"")</f>
        <v/>
      </c>
      <c r="AC31" s="103" t="str">
        <f>IFERROR('Vida Prima Directa'!AC31/'Vida Pólizas Emitidas'!AC31,"")</f>
        <v/>
      </c>
      <c r="AD31" s="103" t="str">
        <f>IFERROR('Vida Prima Directa'!AD31/'Vida Pólizas Emitidas'!AD31,"")</f>
        <v/>
      </c>
      <c r="AE31" s="103" t="str">
        <f>IFERROR('Vida Prima Directa'!AE31/'Vida Pólizas Emitidas'!AE31,"")</f>
        <v/>
      </c>
      <c r="AF31" s="103" t="str">
        <f>IFERROR('Vida Prima Directa'!AF31/'Vida Pólizas Emitidas'!AF31,"")</f>
        <v/>
      </c>
      <c r="AG31" s="103" t="str">
        <f>IFERROR('Vida Prima Directa'!AG31/'Vida Pólizas Emitidas'!AG31,"")</f>
        <v/>
      </c>
      <c r="AH31" s="103" t="str">
        <f>IFERROR('Vida Prima Directa'!AH31/'Vida Pólizas Emitidas'!AH31,"")</f>
        <v/>
      </c>
      <c r="AI31" s="103" t="str">
        <f>IFERROR('Vida Prima Directa'!AI31/'Vida Pólizas Emitidas'!AI31,"")</f>
        <v/>
      </c>
      <c r="AJ31" s="103" t="str">
        <f>IFERROR('Vida Prima Directa'!AJ31/'Vida Pólizas Emitidas'!AJ31,"")</f>
        <v/>
      </c>
      <c r="AK31" s="103" t="str">
        <f>IFERROR('Vida Prima Directa'!AK31/'Vida Pólizas Emitidas'!AK31,"")</f>
        <v/>
      </c>
      <c r="AL31" s="103" t="str">
        <f>IFERROR('Vida Prima Directa'!AL31/'Vida Pólizas Emitidas'!AL31,"")</f>
        <v/>
      </c>
      <c r="AM31" s="103" t="str">
        <f>IFERROR('Vida Prima Directa'!AM31/'Vida Pólizas Emitidas'!AM31,"")</f>
        <v/>
      </c>
      <c r="AN31" s="103" t="str">
        <f>IFERROR('Vida Prima Directa'!AN31/'Vida Pólizas Emitidas'!AN31,"")</f>
        <v/>
      </c>
      <c r="AO31" s="103" t="str">
        <f>IFERROR('Vida Prima Directa'!AO31/'Vida Pólizas Emitidas'!AO31,"")</f>
        <v/>
      </c>
      <c r="AP31" s="103" t="str">
        <f>IFERROR('Vida Prima Directa'!AP31/'Vida Pólizas Emitidas'!AP31,"")</f>
        <v/>
      </c>
      <c r="AQ31" s="103">
        <f>IFERROR('Vida Prima Directa'!AQ31/'Vida Pólizas Emitidas'!AQ31,"")</f>
        <v>4.4782927872032969</v>
      </c>
      <c r="AS31" s="92">
        <f>IFERROR('Vida Prima Directa'!AS31/'Vida Pólizas Emitidas'!AS31,"")</f>
        <v>48.998539345492958</v>
      </c>
      <c r="AT31" s="71">
        <f t="shared" si="2"/>
        <v>-0.90860354518679698</v>
      </c>
    </row>
    <row r="32" spans="2:46">
      <c r="B32" s="30" t="s">
        <v>429</v>
      </c>
      <c r="C32" s="103" t="str">
        <f>IFERROR('Vida Prima Directa'!C32/'Vida Pólizas Emitidas'!C32,"")</f>
        <v/>
      </c>
      <c r="D32" s="103" t="str">
        <f>IFERROR('Vida Prima Directa'!D32/'Vida Pólizas Emitidas'!D32,"")</f>
        <v/>
      </c>
      <c r="E32" s="103" t="str">
        <f>IFERROR('Vida Prima Directa'!E32/'Vida Pólizas Emitidas'!E32,"")</f>
        <v/>
      </c>
      <c r="F32" s="103" t="str">
        <f>IFERROR('Vida Prima Directa'!F32/'Vida Pólizas Emitidas'!F32,"")</f>
        <v/>
      </c>
      <c r="G32" s="103" t="str">
        <f>IFERROR('Vida Prima Directa'!G32/'Vida Pólizas Emitidas'!G32,"")</f>
        <v/>
      </c>
      <c r="H32" s="103" t="str">
        <f>IFERROR('Vida Prima Directa'!H32/'Vida Pólizas Emitidas'!H32,"")</f>
        <v/>
      </c>
      <c r="I32" s="103" t="str">
        <f>IFERROR('Vida Prima Directa'!I32/'Vida Pólizas Emitidas'!I32,"")</f>
        <v/>
      </c>
      <c r="J32" s="103" t="str">
        <f>IFERROR('Vida Prima Directa'!J32/'Vida Pólizas Emitidas'!J32,"")</f>
        <v/>
      </c>
      <c r="K32" s="103" t="str">
        <f>IFERROR('Vida Prima Directa'!K32/'Vida Pólizas Emitidas'!K32,"")</f>
        <v/>
      </c>
      <c r="L32" s="103" t="str">
        <f>IFERROR('Vida Prima Directa'!L32/'Vida Pólizas Emitidas'!L32,"")</f>
        <v/>
      </c>
      <c r="M32" s="103" t="str">
        <f>IFERROR('Vida Prima Directa'!M32/'Vida Pólizas Emitidas'!M32,"")</f>
        <v/>
      </c>
      <c r="N32" s="103" t="str">
        <f>IFERROR('Vida Prima Directa'!N32/'Vida Pólizas Emitidas'!N32,"")</f>
        <v/>
      </c>
      <c r="O32" s="103" t="str">
        <f>IFERROR('Vida Prima Directa'!O32/'Vida Pólizas Emitidas'!O32,"")</f>
        <v/>
      </c>
      <c r="P32" s="103" t="str">
        <f>IFERROR('Vida Prima Directa'!P32/'Vida Pólizas Emitidas'!P32,"")</f>
        <v/>
      </c>
      <c r="Q32" s="103" t="str">
        <f>IFERROR('Vida Prima Directa'!Q32/'Vida Pólizas Emitidas'!Q32,"")</f>
        <v/>
      </c>
      <c r="R32" s="103" t="str">
        <f>IFERROR('Vida Prima Directa'!R32/'Vida Pólizas Emitidas'!R32,"")</f>
        <v/>
      </c>
      <c r="S32" s="103" t="str">
        <f>IFERROR('Vida Prima Directa'!S32/'Vida Pólizas Emitidas'!S32,"")</f>
        <v/>
      </c>
      <c r="T32" s="103" t="str">
        <f>IFERROR('Vida Prima Directa'!T32/'Vida Pólizas Emitidas'!T32,"")</f>
        <v/>
      </c>
      <c r="U32" s="103" t="str">
        <f>IFERROR('Vida Prima Directa'!U32/'Vida Pólizas Emitidas'!U32,"")</f>
        <v/>
      </c>
      <c r="V32" s="103" t="str">
        <f>IFERROR('Vida Prima Directa'!V32/'Vida Pólizas Emitidas'!V32,"")</f>
        <v/>
      </c>
      <c r="W32" s="103" t="str">
        <f>IFERROR('Vida Prima Directa'!W32/'Vida Pólizas Emitidas'!W32,"")</f>
        <v/>
      </c>
      <c r="X32" s="103" t="str">
        <f>IFERROR('Vida Prima Directa'!X32/'Vida Pólizas Emitidas'!X32,"")</f>
        <v/>
      </c>
      <c r="Y32" s="103">
        <f>IFERROR('Vida Prima Directa'!Y32/'Vida Pólizas Emitidas'!Y32,"")</f>
        <v>6.9525645863318486</v>
      </c>
      <c r="Z32" s="103" t="str">
        <f>IFERROR('Vida Prima Directa'!Z32/'Vida Pólizas Emitidas'!Z32,"")</f>
        <v/>
      </c>
      <c r="AA32" s="103" t="str">
        <f>IFERROR('Vida Prima Directa'!AA32/'Vida Pólizas Emitidas'!AA32,"")</f>
        <v/>
      </c>
      <c r="AB32" s="103" t="str">
        <f>IFERROR('Vida Prima Directa'!AB32/'Vida Pólizas Emitidas'!AB32,"")</f>
        <v/>
      </c>
      <c r="AC32" s="103" t="str">
        <f>IFERROR('Vida Prima Directa'!AC32/'Vida Pólizas Emitidas'!AC32,"")</f>
        <v/>
      </c>
      <c r="AD32" s="103" t="str">
        <f>IFERROR('Vida Prima Directa'!AD32/'Vida Pólizas Emitidas'!AD32,"")</f>
        <v/>
      </c>
      <c r="AE32" s="103" t="str">
        <f>IFERROR('Vida Prima Directa'!AE32/'Vida Pólizas Emitidas'!AE32,"")</f>
        <v/>
      </c>
      <c r="AF32" s="103" t="str">
        <f>IFERROR('Vida Prima Directa'!AF32/'Vida Pólizas Emitidas'!AF32,"")</f>
        <v/>
      </c>
      <c r="AG32" s="103" t="str">
        <f>IFERROR('Vida Prima Directa'!AG32/'Vida Pólizas Emitidas'!AG32,"")</f>
        <v/>
      </c>
      <c r="AH32" s="103" t="str">
        <f>IFERROR('Vida Prima Directa'!AH32/'Vida Pólizas Emitidas'!AH32,"")</f>
        <v/>
      </c>
      <c r="AI32" s="103" t="str">
        <f>IFERROR('Vida Prima Directa'!AI32/'Vida Pólizas Emitidas'!AI32,"")</f>
        <v/>
      </c>
      <c r="AJ32" s="103" t="str">
        <f>IFERROR('Vida Prima Directa'!AJ32/'Vida Pólizas Emitidas'!AJ32,"")</f>
        <v/>
      </c>
      <c r="AK32" s="103" t="str">
        <f>IFERROR('Vida Prima Directa'!AK32/'Vida Pólizas Emitidas'!AK32,"")</f>
        <v/>
      </c>
      <c r="AL32" s="103" t="str">
        <f>IFERROR('Vida Prima Directa'!AL32/'Vida Pólizas Emitidas'!AL32,"")</f>
        <v/>
      </c>
      <c r="AM32" s="103" t="str">
        <f>IFERROR('Vida Prima Directa'!AM32/'Vida Pólizas Emitidas'!AM32,"")</f>
        <v/>
      </c>
      <c r="AN32" s="103" t="str">
        <f>IFERROR('Vida Prima Directa'!AN32/'Vida Pólizas Emitidas'!AN32,"")</f>
        <v/>
      </c>
      <c r="AO32" s="103" t="str">
        <f>IFERROR('Vida Prima Directa'!AO32/'Vida Pólizas Emitidas'!AO32,"")</f>
        <v/>
      </c>
      <c r="AP32" s="103" t="str">
        <f>IFERROR('Vida Prima Directa'!AP32/'Vida Pólizas Emitidas'!AP32,"")</f>
        <v/>
      </c>
      <c r="AQ32" s="103">
        <f>IFERROR('Vida Prima Directa'!AQ32/'Vida Pólizas Emitidas'!AQ32,"")</f>
        <v>14.442156698257277</v>
      </c>
      <c r="AS32" s="92">
        <f>IFERROR('Vida Prima Directa'!AS32/'Vida Pólizas Emitidas'!AS32,"")</f>
        <v>167.07804379099213</v>
      </c>
      <c r="AT32" s="71">
        <f t="shared" si="2"/>
        <v>-0.91356041541685851</v>
      </c>
    </row>
    <row r="33" spans="2:46">
      <c r="B33" s="30" t="s">
        <v>430</v>
      </c>
      <c r="C33" s="103" t="str">
        <f>IFERROR('Vida Prima Directa'!C33/'Vida Pólizas Emitidas'!C33,"")</f>
        <v/>
      </c>
      <c r="D33" s="103" t="str">
        <f>IFERROR('Vida Prima Directa'!D33/'Vida Pólizas Emitidas'!D33,"")</f>
        <v/>
      </c>
      <c r="E33" s="103" t="str">
        <f>IFERROR('Vida Prima Directa'!E33/'Vida Pólizas Emitidas'!E33,"")</f>
        <v/>
      </c>
      <c r="F33" s="103" t="str">
        <f>IFERROR('Vida Prima Directa'!F33/'Vida Pólizas Emitidas'!F33,"")</f>
        <v/>
      </c>
      <c r="G33" s="103" t="str">
        <f>IFERROR('Vida Prima Directa'!G33/'Vida Pólizas Emitidas'!G33,"")</f>
        <v/>
      </c>
      <c r="H33" s="103" t="str">
        <f>IFERROR('Vida Prima Directa'!H33/'Vida Pólizas Emitidas'!H33,"")</f>
        <v/>
      </c>
      <c r="I33" s="103" t="str">
        <f>IFERROR('Vida Prima Directa'!I33/'Vida Pólizas Emitidas'!I33,"")</f>
        <v/>
      </c>
      <c r="J33" s="103" t="str">
        <f>IFERROR('Vida Prima Directa'!J33/'Vida Pólizas Emitidas'!J33,"")</f>
        <v/>
      </c>
      <c r="K33" s="103" t="str">
        <f>IFERROR('Vida Prima Directa'!K33/'Vida Pólizas Emitidas'!K33,"")</f>
        <v/>
      </c>
      <c r="L33" s="103" t="str">
        <f>IFERROR('Vida Prima Directa'!L33/'Vida Pólizas Emitidas'!L33,"")</f>
        <v/>
      </c>
      <c r="M33" s="103" t="str">
        <f>IFERROR('Vida Prima Directa'!M33/'Vida Pólizas Emitidas'!M33,"")</f>
        <v/>
      </c>
      <c r="N33" s="103" t="str">
        <f>IFERROR('Vida Prima Directa'!N33/'Vida Pólizas Emitidas'!N33,"")</f>
        <v/>
      </c>
      <c r="O33" s="103" t="str">
        <f>IFERROR('Vida Prima Directa'!O33/'Vida Pólizas Emitidas'!O33,"")</f>
        <v/>
      </c>
      <c r="P33" s="103" t="str">
        <f>IFERROR('Vida Prima Directa'!P33/'Vida Pólizas Emitidas'!P33,"")</f>
        <v/>
      </c>
      <c r="Q33" s="103" t="str">
        <f>IFERROR('Vida Prima Directa'!Q33/'Vida Pólizas Emitidas'!Q33,"")</f>
        <v/>
      </c>
      <c r="R33" s="103" t="str">
        <f>IFERROR('Vida Prima Directa'!R33/'Vida Pólizas Emitidas'!R33,"")</f>
        <v/>
      </c>
      <c r="S33" s="103" t="str">
        <f>IFERROR('Vida Prima Directa'!S33/'Vida Pólizas Emitidas'!S33,"")</f>
        <v/>
      </c>
      <c r="T33" s="103" t="str">
        <f>IFERROR('Vida Prima Directa'!T33/'Vida Pólizas Emitidas'!T33,"")</f>
        <v/>
      </c>
      <c r="U33" s="103" t="str">
        <f>IFERROR('Vida Prima Directa'!U33/'Vida Pólizas Emitidas'!U33,"")</f>
        <v/>
      </c>
      <c r="V33" s="103" t="str">
        <f>IFERROR('Vida Prima Directa'!V33/'Vida Pólizas Emitidas'!V33,"")</f>
        <v/>
      </c>
      <c r="W33" s="103" t="str">
        <f>IFERROR('Vida Prima Directa'!W33/'Vida Pólizas Emitidas'!W33,"")</f>
        <v/>
      </c>
      <c r="X33" s="103" t="str">
        <f>IFERROR('Vida Prima Directa'!X33/'Vida Pólizas Emitidas'!X33,"")</f>
        <v/>
      </c>
      <c r="Y33" s="103" t="str">
        <f>IFERROR('Vida Prima Directa'!Y33/'Vida Pólizas Emitidas'!Y33,"")</f>
        <v/>
      </c>
      <c r="Z33" s="103" t="str">
        <f>IFERROR('Vida Prima Directa'!Z33/'Vida Pólizas Emitidas'!Z33,"")</f>
        <v/>
      </c>
      <c r="AA33" s="103" t="str">
        <f>IFERROR('Vida Prima Directa'!AA33/'Vida Pólizas Emitidas'!AA33,"")</f>
        <v/>
      </c>
      <c r="AB33" s="103" t="str">
        <f>IFERROR('Vida Prima Directa'!AB33/'Vida Pólizas Emitidas'!AB33,"")</f>
        <v/>
      </c>
      <c r="AC33" s="103" t="str">
        <f>IFERROR('Vida Prima Directa'!AC33/'Vida Pólizas Emitidas'!AC33,"")</f>
        <v/>
      </c>
      <c r="AD33" s="103" t="str">
        <f>IFERROR('Vida Prima Directa'!AD33/'Vida Pólizas Emitidas'!AD33,"")</f>
        <v/>
      </c>
      <c r="AE33" s="103" t="str">
        <f>IFERROR('Vida Prima Directa'!AE33/'Vida Pólizas Emitidas'!AE33,"")</f>
        <v/>
      </c>
      <c r="AF33" s="103" t="str">
        <f>IFERROR('Vida Prima Directa'!AF33/'Vida Pólizas Emitidas'!AF33,"")</f>
        <v/>
      </c>
      <c r="AG33" s="103" t="str">
        <f>IFERROR('Vida Prima Directa'!AG33/'Vida Pólizas Emitidas'!AG33,"")</f>
        <v/>
      </c>
      <c r="AH33" s="103" t="str">
        <f>IFERROR('Vida Prima Directa'!AH33/'Vida Pólizas Emitidas'!AH33,"")</f>
        <v/>
      </c>
      <c r="AI33" s="103" t="str">
        <f>IFERROR('Vida Prima Directa'!AI33/'Vida Pólizas Emitidas'!AI33,"")</f>
        <v/>
      </c>
      <c r="AJ33" s="103" t="str">
        <f>IFERROR('Vida Prima Directa'!AJ33/'Vida Pólizas Emitidas'!AJ33,"")</f>
        <v/>
      </c>
      <c r="AK33" s="103" t="str">
        <f>IFERROR('Vida Prima Directa'!AK33/'Vida Pólizas Emitidas'!AK33,"")</f>
        <v/>
      </c>
      <c r="AL33" s="103" t="str">
        <f>IFERROR('Vida Prima Directa'!AL33/'Vida Pólizas Emitidas'!AL33,"")</f>
        <v/>
      </c>
      <c r="AM33" s="103" t="str">
        <f>IFERROR('Vida Prima Directa'!AM33/'Vida Pólizas Emitidas'!AM33,"")</f>
        <v/>
      </c>
      <c r="AN33" s="103" t="str">
        <f>IFERROR('Vida Prima Directa'!AN33/'Vida Pólizas Emitidas'!AN33,"")</f>
        <v/>
      </c>
      <c r="AO33" s="103" t="str">
        <f>IFERROR('Vida Prima Directa'!AO33/'Vida Pólizas Emitidas'!AO33,"")</f>
        <v/>
      </c>
      <c r="AP33" s="103" t="str">
        <f>IFERROR('Vida Prima Directa'!AP33/'Vida Pólizas Emitidas'!AP33,"")</f>
        <v/>
      </c>
      <c r="AQ33" s="103" t="str">
        <f>IFERROR('Vida Prima Directa'!AQ33/'Vida Pólizas Emitidas'!AQ33,"")</f>
        <v/>
      </c>
      <c r="AS33" s="92" t="str">
        <f>IFERROR('Vida Prima Directa'!AS33/'Vida Pólizas Emitidas'!AS33,"")</f>
        <v/>
      </c>
      <c r="AT33" s="71" t="str">
        <f t="shared" si="2"/>
        <v/>
      </c>
    </row>
    <row r="34" spans="2:46">
      <c r="B34" s="30" t="s">
        <v>431</v>
      </c>
      <c r="C34" s="103" t="str">
        <f>IFERROR('Vida Prima Directa'!C34/'Vida Pólizas Emitidas'!C34,"")</f>
        <v/>
      </c>
      <c r="D34" s="103" t="str">
        <f>IFERROR('Vida Prima Directa'!D34/'Vida Pólizas Emitidas'!D34,"")</f>
        <v/>
      </c>
      <c r="E34" s="103" t="str">
        <f>IFERROR('Vida Prima Directa'!E34/'Vida Pólizas Emitidas'!E34,"")</f>
        <v/>
      </c>
      <c r="F34" s="103" t="str">
        <f>IFERROR('Vida Prima Directa'!F34/'Vida Pólizas Emitidas'!F34,"")</f>
        <v/>
      </c>
      <c r="G34" s="103" t="str">
        <f>IFERROR('Vida Prima Directa'!G34/'Vida Pólizas Emitidas'!G34,"")</f>
        <v/>
      </c>
      <c r="H34" s="103" t="str">
        <f>IFERROR('Vida Prima Directa'!H34/'Vida Pólizas Emitidas'!H34,"")</f>
        <v/>
      </c>
      <c r="I34" s="103" t="str">
        <f>IFERROR('Vida Prima Directa'!I34/'Vida Pólizas Emitidas'!I34,"")</f>
        <v/>
      </c>
      <c r="J34" s="103" t="str">
        <f>IFERROR('Vida Prima Directa'!J34/'Vida Pólizas Emitidas'!J34,"")</f>
        <v/>
      </c>
      <c r="K34" s="103" t="str">
        <f>IFERROR('Vida Prima Directa'!K34/'Vida Pólizas Emitidas'!K34,"")</f>
        <v/>
      </c>
      <c r="L34" s="103" t="str">
        <f>IFERROR('Vida Prima Directa'!L34/'Vida Pólizas Emitidas'!L34,"")</f>
        <v/>
      </c>
      <c r="M34" s="103" t="str">
        <f>IFERROR('Vida Prima Directa'!M34/'Vida Pólizas Emitidas'!M34,"")</f>
        <v/>
      </c>
      <c r="N34" s="103" t="str">
        <f>IFERROR('Vida Prima Directa'!N34/'Vida Pólizas Emitidas'!N34,"")</f>
        <v/>
      </c>
      <c r="O34" s="103" t="str">
        <f>IFERROR('Vida Prima Directa'!O34/'Vida Pólizas Emitidas'!O34,"")</f>
        <v/>
      </c>
      <c r="P34" s="103" t="str">
        <f>IFERROR('Vida Prima Directa'!P34/'Vida Pólizas Emitidas'!P34,"")</f>
        <v/>
      </c>
      <c r="Q34" s="103" t="str">
        <f>IFERROR('Vida Prima Directa'!Q34/'Vida Pólizas Emitidas'!Q34,"")</f>
        <v/>
      </c>
      <c r="R34" s="103" t="str">
        <f>IFERROR('Vida Prima Directa'!R34/'Vida Pólizas Emitidas'!R34,"")</f>
        <v/>
      </c>
      <c r="S34" s="103" t="str">
        <f>IFERROR('Vida Prima Directa'!S34/'Vida Pólizas Emitidas'!S34,"")</f>
        <v/>
      </c>
      <c r="T34" s="103" t="str">
        <f>IFERROR('Vida Prima Directa'!T34/'Vida Pólizas Emitidas'!T34,"")</f>
        <v/>
      </c>
      <c r="U34" s="103" t="str">
        <f>IFERROR('Vida Prima Directa'!U34/'Vida Pólizas Emitidas'!U34,"")</f>
        <v/>
      </c>
      <c r="V34" s="103" t="str">
        <f>IFERROR('Vida Prima Directa'!V34/'Vida Pólizas Emitidas'!V34,"")</f>
        <v/>
      </c>
      <c r="W34" s="103" t="str">
        <f>IFERROR('Vida Prima Directa'!W34/'Vida Pólizas Emitidas'!W34,"")</f>
        <v/>
      </c>
      <c r="X34" s="103" t="str">
        <f>IFERROR('Vida Prima Directa'!X34/'Vida Pólizas Emitidas'!X34,"")</f>
        <v/>
      </c>
      <c r="Y34" s="103" t="str">
        <f>IFERROR('Vida Prima Directa'!Y34/'Vida Pólizas Emitidas'!Y34,"")</f>
        <v/>
      </c>
      <c r="Z34" s="103" t="str">
        <f>IFERROR('Vida Prima Directa'!Z34/'Vida Pólizas Emitidas'!Z34,"")</f>
        <v/>
      </c>
      <c r="AA34" s="103" t="str">
        <f>IFERROR('Vida Prima Directa'!AA34/'Vida Pólizas Emitidas'!AA34,"")</f>
        <v/>
      </c>
      <c r="AB34" s="103" t="str">
        <f>IFERROR('Vida Prima Directa'!AB34/'Vida Pólizas Emitidas'!AB34,"")</f>
        <v/>
      </c>
      <c r="AC34" s="103" t="str">
        <f>IFERROR('Vida Prima Directa'!AC34/'Vida Pólizas Emitidas'!AC34,"")</f>
        <v/>
      </c>
      <c r="AD34" s="103" t="str">
        <f>IFERROR('Vida Prima Directa'!AD34/'Vida Pólizas Emitidas'!AD34,"")</f>
        <v/>
      </c>
      <c r="AE34" s="103" t="str">
        <f>IFERROR('Vida Prima Directa'!AE34/'Vida Pólizas Emitidas'!AE34,"")</f>
        <v/>
      </c>
      <c r="AF34" s="103" t="str">
        <f>IFERROR('Vida Prima Directa'!AF34/'Vida Pólizas Emitidas'!AF34,"")</f>
        <v/>
      </c>
      <c r="AG34" s="103" t="str">
        <f>IFERROR('Vida Prima Directa'!AG34/'Vida Pólizas Emitidas'!AG34,"")</f>
        <v/>
      </c>
      <c r="AH34" s="103" t="str">
        <f>IFERROR('Vida Prima Directa'!AH34/'Vida Pólizas Emitidas'!AH34,"")</f>
        <v/>
      </c>
      <c r="AI34" s="103" t="str">
        <f>IFERROR('Vida Prima Directa'!AI34/'Vida Pólizas Emitidas'!AI34,"")</f>
        <v/>
      </c>
      <c r="AJ34" s="103" t="str">
        <f>IFERROR('Vida Prima Directa'!AJ34/'Vida Pólizas Emitidas'!AJ34,"")</f>
        <v/>
      </c>
      <c r="AK34" s="103" t="str">
        <f>IFERROR('Vida Prima Directa'!AK34/'Vida Pólizas Emitidas'!AK34,"")</f>
        <v/>
      </c>
      <c r="AL34" s="103" t="str">
        <f>IFERROR('Vida Prima Directa'!AL34/'Vida Pólizas Emitidas'!AL34,"")</f>
        <v/>
      </c>
      <c r="AM34" s="103" t="str">
        <f>IFERROR('Vida Prima Directa'!AM34/'Vida Pólizas Emitidas'!AM34,"")</f>
        <v/>
      </c>
      <c r="AN34" s="103" t="str">
        <f>IFERROR('Vida Prima Directa'!AN34/'Vida Pólizas Emitidas'!AN34,"")</f>
        <v/>
      </c>
      <c r="AO34" s="103" t="str">
        <f>IFERROR('Vida Prima Directa'!AO34/'Vida Pólizas Emitidas'!AO34,"")</f>
        <v/>
      </c>
      <c r="AP34" s="103" t="str">
        <f>IFERROR('Vida Prima Directa'!AP34/'Vida Pólizas Emitidas'!AP34,"")</f>
        <v/>
      </c>
      <c r="AQ34" s="103" t="str">
        <f>IFERROR('Vida Prima Directa'!AQ34/'Vida Pólizas Emitidas'!AQ34,"")</f>
        <v/>
      </c>
      <c r="AS34" s="92" t="str">
        <f>IFERROR('Vida Prima Directa'!AS34/'Vida Pólizas Emitidas'!AS34,"")</f>
        <v/>
      </c>
      <c r="AT34" s="71" t="str">
        <f t="shared" si="2"/>
        <v/>
      </c>
    </row>
    <row r="35" spans="2:46">
      <c r="B35" s="30" t="s">
        <v>432</v>
      </c>
      <c r="C35" s="103" t="str">
        <f>IFERROR('Vida Prima Directa'!C35/'Vida Pólizas Emitidas'!C35,"")</f>
        <v/>
      </c>
      <c r="D35" s="103" t="str">
        <f>IFERROR('Vida Prima Directa'!D35/'Vida Pólizas Emitidas'!D35,"")</f>
        <v/>
      </c>
      <c r="E35" s="103" t="str">
        <f>IFERROR('Vida Prima Directa'!E35/'Vida Pólizas Emitidas'!E35,"")</f>
        <v/>
      </c>
      <c r="F35" s="103" t="str">
        <f>IFERROR('Vida Prima Directa'!F35/'Vida Pólizas Emitidas'!F35,"")</f>
        <v/>
      </c>
      <c r="G35" s="103" t="str">
        <f>IFERROR('Vida Prima Directa'!G35/'Vida Pólizas Emitidas'!G35,"")</f>
        <v/>
      </c>
      <c r="H35" s="103" t="str">
        <f>IFERROR('Vida Prima Directa'!H35/'Vida Pólizas Emitidas'!H35,"")</f>
        <v/>
      </c>
      <c r="I35" s="103" t="str">
        <f>IFERROR('Vida Prima Directa'!I35/'Vida Pólizas Emitidas'!I35,"")</f>
        <v/>
      </c>
      <c r="J35" s="103" t="str">
        <f>IFERROR('Vida Prima Directa'!J35/'Vida Pólizas Emitidas'!J35,"")</f>
        <v/>
      </c>
      <c r="K35" s="103" t="str">
        <f>IFERROR('Vida Prima Directa'!K35/'Vida Pólizas Emitidas'!K35,"")</f>
        <v/>
      </c>
      <c r="L35" s="103" t="str">
        <f>IFERROR('Vida Prima Directa'!L35/'Vida Pólizas Emitidas'!L35,"")</f>
        <v/>
      </c>
      <c r="M35" s="103" t="str">
        <f>IFERROR('Vida Prima Directa'!M35/'Vida Pólizas Emitidas'!M35,"")</f>
        <v/>
      </c>
      <c r="N35" s="103" t="str">
        <f>IFERROR('Vida Prima Directa'!N35/'Vida Pólizas Emitidas'!N35,"")</f>
        <v/>
      </c>
      <c r="O35" s="103" t="str">
        <f>IFERROR('Vida Prima Directa'!O35/'Vida Pólizas Emitidas'!O35,"")</f>
        <v/>
      </c>
      <c r="P35" s="103" t="str">
        <f>IFERROR('Vida Prima Directa'!P35/'Vida Pólizas Emitidas'!P35,"")</f>
        <v/>
      </c>
      <c r="Q35" s="103">
        <f>IFERROR('Vida Prima Directa'!Q35/'Vida Pólizas Emitidas'!Q35,"")</f>
        <v>4731.6906022915027</v>
      </c>
      <c r="R35" s="103" t="str">
        <f>IFERROR('Vida Prima Directa'!R35/'Vida Pólizas Emitidas'!R35,"")</f>
        <v/>
      </c>
      <c r="S35" s="103" t="str">
        <f>IFERROR('Vida Prima Directa'!S35/'Vida Pólizas Emitidas'!S35,"")</f>
        <v/>
      </c>
      <c r="T35" s="103" t="str">
        <f>IFERROR('Vida Prima Directa'!T35/'Vida Pólizas Emitidas'!T35,"")</f>
        <v/>
      </c>
      <c r="U35" s="103" t="str">
        <f>IFERROR('Vida Prima Directa'!U35/'Vida Pólizas Emitidas'!U35,"")</f>
        <v/>
      </c>
      <c r="V35" s="103" t="str">
        <f>IFERROR('Vida Prima Directa'!V35/'Vida Pólizas Emitidas'!V35,"")</f>
        <v/>
      </c>
      <c r="W35" s="103" t="str">
        <f>IFERROR('Vida Prima Directa'!W35/'Vida Pólizas Emitidas'!W35,"")</f>
        <v/>
      </c>
      <c r="X35" s="103" t="str">
        <f>IFERROR('Vida Prima Directa'!X35/'Vida Pólizas Emitidas'!X35,"")</f>
        <v/>
      </c>
      <c r="Y35" s="103">
        <f>IFERROR('Vida Prima Directa'!Y35/'Vida Pólizas Emitidas'!Y35,"")</f>
        <v>18.816234803795052</v>
      </c>
      <c r="Z35" s="103" t="str">
        <f>IFERROR('Vida Prima Directa'!Z35/'Vida Pólizas Emitidas'!Z35,"")</f>
        <v/>
      </c>
      <c r="AA35" s="103" t="str">
        <f>IFERROR('Vida Prima Directa'!AA35/'Vida Pólizas Emitidas'!AA35,"")</f>
        <v/>
      </c>
      <c r="AB35" s="103" t="str">
        <f>IFERROR('Vida Prima Directa'!AB35/'Vida Pólizas Emitidas'!AB35,"")</f>
        <v/>
      </c>
      <c r="AC35" s="103" t="str">
        <f>IFERROR('Vida Prima Directa'!AC35/'Vida Pólizas Emitidas'!AC35,"")</f>
        <v/>
      </c>
      <c r="AD35" s="103" t="str">
        <f>IFERROR('Vida Prima Directa'!AD35/'Vida Pólizas Emitidas'!AD35,"")</f>
        <v/>
      </c>
      <c r="AE35" s="103" t="str">
        <f>IFERROR('Vida Prima Directa'!AE35/'Vida Pólizas Emitidas'!AE35,"")</f>
        <v/>
      </c>
      <c r="AF35" s="103" t="str">
        <f>IFERROR('Vida Prima Directa'!AF35/'Vida Pólizas Emitidas'!AF35,"")</f>
        <v/>
      </c>
      <c r="AG35" s="103" t="str">
        <f>IFERROR('Vida Prima Directa'!AG35/'Vida Pólizas Emitidas'!AG35,"")</f>
        <v/>
      </c>
      <c r="AH35" s="103" t="str">
        <f>IFERROR('Vida Prima Directa'!AH35/'Vida Pólizas Emitidas'!AH35,"")</f>
        <v/>
      </c>
      <c r="AI35" s="103" t="str">
        <f>IFERROR('Vida Prima Directa'!AI35/'Vida Pólizas Emitidas'!AI35,"")</f>
        <v/>
      </c>
      <c r="AJ35" s="103" t="str">
        <f>IFERROR('Vida Prima Directa'!AJ35/'Vida Pólizas Emitidas'!AJ35,"")</f>
        <v/>
      </c>
      <c r="AK35" s="103" t="str">
        <f>IFERROR('Vida Prima Directa'!AK35/'Vida Pólizas Emitidas'!AK35,"")</f>
        <v/>
      </c>
      <c r="AL35" s="103" t="str">
        <f>IFERROR('Vida Prima Directa'!AL35/'Vida Pólizas Emitidas'!AL35,"")</f>
        <v/>
      </c>
      <c r="AM35" s="103" t="str">
        <f>IFERROR('Vida Prima Directa'!AM35/'Vida Pólizas Emitidas'!AM35,"")</f>
        <v/>
      </c>
      <c r="AN35" s="103" t="str">
        <f>IFERROR('Vida Prima Directa'!AN35/'Vida Pólizas Emitidas'!AN35,"")</f>
        <v/>
      </c>
      <c r="AO35" s="103" t="str">
        <f>IFERROR('Vida Prima Directa'!AO35/'Vida Pólizas Emitidas'!AO35,"")</f>
        <v/>
      </c>
      <c r="AP35" s="103" t="str">
        <f>IFERROR('Vida Prima Directa'!AP35/'Vida Pólizas Emitidas'!AP35,"")</f>
        <v/>
      </c>
      <c r="AQ35" s="103">
        <f>IFERROR('Vida Prima Directa'!AQ35/'Vida Pólizas Emitidas'!AQ35,"")</f>
        <v>325.95535780984841</v>
      </c>
      <c r="AS35" s="92">
        <f>IFERROR('Vida Prima Directa'!AS35/'Vida Pólizas Emitidas'!AS35,"")</f>
        <v>800.81380159504045</v>
      </c>
      <c r="AT35" s="71">
        <f t="shared" si="2"/>
        <v>-0.59296985496426402</v>
      </c>
    </row>
    <row r="36" spans="2:46">
      <c r="B36" s="30" t="s">
        <v>433</v>
      </c>
      <c r="C36" s="103" t="str">
        <f>IFERROR('Vida Prima Directa'!C36/'Vida Pólizas Emitidas'!C36,"")</f>
        <v/>
      </c>
      <c r="D36" s="103" t="str">
        <f>IFERROR('Vida Prima Directa'!D36/'Vida Pólizas Emitidas'!D36,"")</f>
        <v/>
      </c>
      <c r="E36" s="103" t="str">
        <f>IFERROR('Vida Prima Directa'!E36/'Vida Pólizas Emitidas'!E36,"")</f>
        <v/>
      </c>
      <c r="F36" s="103" t="str">
        <f>IFERROR('Vida Prima Directa'!F36/'Vida Pólizas Emitidas'!F36,"")</f>
        <v/>
      </c>
      <c r="G36" s="103" t="str">
        <f>IFERROR('Vida Prima Directa'!G36/'Vida Pólizas Emitidas'!G36,"")</f>
        <v/>
      </c>
      <c r="H36" s="103" t="str">
        <f>IFERROR('Vida Prima Directa'!H36/'Vida Pólizas Emitidas'!H36,"")</f>
        <v/>
      </c>
      <c r="I36" s="103" t="str">
        <f>IFERROR('Vida Prima Directa'!I36/'Vida Pólizas Emitidas'!I36,"")</f>
        <v/>
      </c>
      <c r="J36" s="103" t="str">
        <f>IFERROR('Vida Prima Directa'!J36/'Vida Pólizas Emitidas'!J36,"")</f>
        <v/>
      </c>
      <c r="K36" s="103" t="str">
        <f>IFERROR('Vida Prima Directa'!K36/'Vida Pólizas Emitidas'!K36,"")</f>
        <v/>
      </c>
      <c r="L36" s="103" t="str">
        <f>IFERROR('Vida Prima Directa'!L36/'Vida Pólizas Emitidas'!L36,"")</f>
        <v/>
      </c>
      <c r="M36" s="103" t="str">
        <f>IFERROR('Vida Prima Directa'!M36/'Vida Pólizas Emitidas'!M36,"")</f>
        <v/>
      </c>
      <c r="N36" s="103" t="str">
        <f>IFERROR('Vida Prima Directa'!N36/'Vida Pólizas Emitidas'!N36,"")</f>
        <v/>
      </c>
      <c r="O36" s="103" t="str">
        <f>IFERROR('Vida Prima Directa'!O36/'Vida Pólizas Emitidas'!O36,"")</f>
        <v/>
      </c>
      <c r="P36" s="103" t="str">
        <f>IFERROR('Vida Prima Directa'!P36/'Vida Pólizas Emitidas'!P36,"")</f>
        <v/>
      </c>
      <c r="Q36" s="103" t="str">
        <f>IFERROR('Vida Prima Directa'!Q36/'Vida Pólizas Emitidas'!Q36,"")</f>
        <v/>
      </c>
      <c r="R36" s="103" t="str">
        <f>IFERROR('Vida Prima Directa'!R36/'Vida Pólizas Emitidas'!R36,"")</f>
        <v/>
      </c>
      <c r="S36" s="103" t="str">
        <f>IFERROR('Vida Prima Directa'!S36/'Vida Pólizas Emitidas'!S36,"")</f>
        <v/>
      </c>
      <c r="T36" s="103" t="str">
        <f>IFERROR('Vida Prima Directa'!T36/'Vida Pólizas Emitidas'!T36,"")</f>
        <v/>
      </c>
      <c r="U36" s="103" t="str">
        <f>IFERROR('Vida Prima Directa'!U36/'Vida Pólizas Emitidas'!U36,"")</f>
        <v/>
      </c>
      <c r="V36" s="103" t="str">
        <f>IFERROR('Vida Prima Directa'!V36/'Vida Pólizas Emitidas'!V36,"")</f>
        <v/>
      </c>
      <c r="W36" s="103" t="str">
        <f>IFERROR('Vida Prima Directa'!W36/'Vida Pólizas Emitidas'!W36,"")</f>
        <v/>
      </c>
      <c r="X36" s="103" t="str">
        <f>IFERROR('Vida Prima Directa'!X36/'Vida Pólizas Emitidas'!X36,"")</f>
        <v/>
      </c>
      <c r="Y36" s="103" t="str">
        <f>IFERROR('Vida Prima Directa'!Y36/'Vida Pólizas Emitidas'!Y36,"")</f>
        <v/>
      </c>
      <c r="Z36" s="103" t="str">
        <f>IFERROR('Vida Prima Directa'!Z36/'Vida Pólizas Emitidas'!Z36,"")</f>
        <v/>
      </c>
      <c r="AA36" s="103" t="str">
        <f>IFERROR('Vida Prima Directa'!AA36/'Vida Pólizas Emitidas'!AA36,"")</f>
        <v/>
      </c>
      <c r="AB36" s="103" t="str">
        <f>IFERROR('Vida Prima Directa'!AB36/'Vida Pólizas Emitidas'!AB36,"")</f>
        <v/>
      </c>
      <c r="AC36" s="103" t="str">
        <f>IFERROR('Vida Prima Directa'!AC36/'Vida Pólizas Emitidas'!AC36,"")</f>
        <v/>
      </c>
      <c r="AD36" s="103" t="str">
        <f>IFERROR('Vida Prima Directa'!AD36/'Vida Pólizas Emitidas'!AD36,"")</f>
        <v/>
      </c>
      <c r="AE36" s="103" t="str">
        <f>IFERROR('Vida Prima Directa'!AE36/'Vida Pólizas Emitidas'!AE36,"")</f>
        <v/>
      </c>
      <c r="AF36" s="103" t="str">
        <f>IFERROR('Vida Prima Directa'!AF36/'Vida Pólizas Emitidas'!AF36,"")</f>
        <v/>
      </c>
      <c r="AG36" s="103" t="str">
        <f>IFERROR('Vida Prima Directa'!AG36/'Vida Pólizas Emitidas'!AG36,"")</f>
        <v/>
      </c>
      <c r="AH36" s="103" t="str">
        <f>IFERROR('Vida Prima Directa'!AH36/'Vida Pólizas Emitidas'!AH36,"")</f>
        <v/>
      </c>
      <c r="AI36" s="103" t="str">
        <f>IFERROR('Vida Prima Directa'!AI36/'Vida Pólizas Emitidas'!AI36,"")</f>
        <v/>
      </c>
      <c r="AJ36" s="103" t="str">
        <f>IFERROR('Vida Prima Directa'!AJ36/'Vida Pólizas Emitidas'!AJ36,"")</f>
        <v/>
      </c>
      <c r="AK36" s="103" t="str">
        <f>IFERROR('Vida Prima Directa'!AK36/'Vida Pólizas Emitidas'!AK36,"")</f>
        <v/>
      </c>
      <c r="AL36" s="103" t="str">
        <f>IFERROR('Vida Prima Directa'!AL36/'Vida Pólizas Emitidas'!AL36,"")</f>
        <v/>
      </c>
      <c r="AM36" s="103" t="str">
        <f>IFERROR('Vida Prima Directa'!AM36/'Vida Pólizas Emitidas'!AM36,"")</f>
        <v/>
      </c>
      <c r="AN36" s="103" t="str">
        <f>IFERROR('Vida Prima Directa'!AN36/'Vida Pólizas Emitidas'!AN36,"")</f>
        <v/>
      </c>
      <c r="AO36" s="103" t="str">
        <f>IFERROR('Vida Prima Directa'!AO36/'Vida Pólizas Emitidas'!AO36,"")</f>
        <v/>
      </c>
      <c r="AP36" s="103" t="str">
        <f>IFERROR('Vida Prima Directa'!AP36/'Vida Pólizas Emitidas'!AP36,"")</f>
        <v/>
      </c>
      <c r="AQ36" s="103" t="str">
        <f>IFERROR('Vida Prima Directa'!AQ36/'Vida Pólizas Emitidas'!AQ36,"")</f>
        <v/>
      </c>
      <c r="AS36" s="92" t="str">
        <f>IFERROR('Vida Prima Directa'!AS36/'Vida Pólizas Emitidas'!AS36,"")</f>
        <v/>
      </c>
      <c r="AT36" s="71" t="str">
        <f t="shared" si="2"/>
        <v/>
      </c>
    </row>
    <row r="37" spans="2:46">
      <c r="B37" s="30" t="s">
        <v>434</v>
      </c>
      <c r="C37" s="103" t="str">
        <f>IFERROR('Vida Prima Directa'!C37/'Vida Pólizas Emitidas'!C37,"")</f>
        <v/>
      </c>
      <c r="D37" s="103">
        <f>IFERROR('Vida Prima Directa'!D37/'Vida Pólizas Emitidas'!D37,"")</f>
        <v>5174.136056968201</v>
      </c>
      <c r="E37" s="103" t="str">
        <f>IFERROR('Vida Prima Directa'!E37/'Vida Pólizas Emitidas'!E37,"")</f>
        <v/>
      </c>
      <c r="F37" s="103">
        <f>IFERROR('Vida Prima Directa'!F37/'Vida Pólizas Emitidas'!F37,"")</f>
        <v>5562.3614754684395</v>
      </c>
      <c r="G37" s="103">
        <f>IFERROR('Vida Prima Directa'!G37/'Vida Pólizas Emitidas'!G37,"")</f>
        <v>2331.114321907768</v>
      </c>
      <c r="H37" s="103">
        <f>IFERROR('Vida Prima Directa'!H37/'Vida Pólizas Emitidas'!H37,"")</f>
        <v>893.00208110413553</v>
      </c>
      <c r="I37" s="103">
        <f>IFERROR('Vida Prima Directa'!I37/'Vida Pólizas Emitidas'!I37,"")</f>
        <v>7.0656124889252387</v>
      </c>
      <c r="J37" s="103">
        <f>IFERROR('Vida Prima Directa'!J37/'Vida Pólizas Emitidas'!J37,"")</f>
        <v>8006.7293819583083</v>
      </c>
      <c r="K37" s="103" t="str">
        <f>IFERROR('Vida Prima Directa'!K37/'Vida Pólizas Emitidas'!K37,"")</f>
        <v/>
      </c>
      <c r="L37" s="103" t="str">
        <f>IFERROR('Vida Prima Directa'!L37/'Vida Pólizas Emitidas'!L37,"")</f>
        <v/>
      </c>
      <c r="M37" s="103">
        <f>IFERROR('Vida Prima Directa'!M37/'Vida Pólizas Emitidas'!M37,"")</f>
        <v>1086.5996350825335</v>
      </c>
      <c r="N37" s="103" t="str">
        <f>IFERROR('Vida Prima Directa'!N37/'Vida Pólizas Emitidas'!N37,"")</f>
        <v/>
      </c>
      <c r="O37" s="103" t="str">
        <f>IFERROR('Vida Prima Directa'!O37/'Vida Pólizas Emitidas'!O37,"")</f>
        <v/>
      </c>
      <c r="P37" s="103">
        <f>IFERROR('Vida Prima Directa'!P37/'Vida Pólizas Emitidas'!P37,"")</f>
        <v>1392.4551601441733</v>
      </c>
      <c r="Q37" s="103">
        <f>IFERROR('Vida Prima Directa'!Q37/'Vida Pólizas Emitidas'!Q37,"")</f>
        <v>8662.1855242459769</v>
      </c>
      <c r="R37" s="103" t="str">
        <f>IFERROR('Vida Prima Directa'!R37/'Vida Pólizas Emitidas'!R37,"")</f>
        <v/>
      </c>
      <c r="S37" s="103" t="str">
        <f>IFERROR('Vida Prima Directa'!S37/'Vida Pólizas Emitidas'!S37,"")</f>
        <v/>
      </c>
      <c r="T37" s="103" t="str">
        <f>IFERROR('Vida Prima Directa'!T37/'Vida Pólizas Emitidas'!T37,"")</f>
        <v/>
      </c>
      <c r="U37" s="103" t="str">
        <f>IFERROR('Vida Prima Directa'!U37/'Vida Pólizas Emitidas'!U37,"")</f>
        <v/>
      </c>
      <c r="V37" s="103" t="str">
        <f>IFERROR('Vida Prima Directa'!V37/'Vida Pólizas Emitidas'!V37,"")</f>
        <v/>
      </c>
      <c r="W37" s="103">
        <f>IFERROR('Vida Prima Directa'!W37/'Vida Pólizas Emitidas'!W37,"")</f>
        <v>2044.7811852553723</v>
      </c>
      <c r="X37" s="103">
        <f>IFERROR('Vida Prima Directa'!X37/'Vida Pólizas Emitidas'!X37,"")</f>
        <v>7785.1381805192932</v>
      </c>
      <c r="Y37" s="103" t="str">
        <f>IFERROR('Vida Prima Directa'!Y37/'Vida Pólizas Emitidas'!Y37,"")</f>
        <v/>
      </c>
      <c r="Z37" s="103" t="str">
        <f>IFERROR('Vida Prima Directa'!Z37/'Vida Pólizas Emitidas'!Z37,"")</f>
        <v/>
      </c>
      <c r="AA37" s="103" t="str">
        <f>IFERROR('Vida Prima Directa'!AA37/'Vida Pólizas Emitidas'!AA37,"")</f>
        <v/>
      </c>
      <c r="AB37" s="103" t="str">
        <f>IFERROR('Vida Prima Directa'!AB37/'Vida Pólizas Emitidas'!AB37,"")</f>
        <v/>
      </c>
      <c r="AC37" s="103" t="str">
        <f>IFERROR('Vida Prima Directa'!AC37/'Vida Pólizas Emitidas'!AC37,"")</f>
        <v/>
      </c>
      <c r="AD37" s="103" t="str">
        <f>IFERROR('Vida Prima Directa'!AD37/'Vida Pólizas Emitidas'!AD37,"")</f>
        <v/>
      </c>
      <c r="AE37" s="103">
        <f>IFERROR('Vida Prima Directa'!AE37/'Vida Pólizas Emitidas'!AE37,"")</f>
        <v>91945.2468162437</v>
      </c>
      <c r="AF37" s="103">
        <f>IFERROR('Vida Prima Directa'!AF37/'Vida Pólizas Emitidas'!AF37,"")</f>
        <v>14225.731592196349</v>
      </c>
      <c r="AG37" s="103">
        <f>IFERROR('Vida Prima Directa'!AG37/'Vida Pólizas Emitidas'!AG37,"")</f>
        <v>104.28378152231045</v>
      </c>
      <c r="AH37" s="103" t="str">
        <f>IFERROR('Vida Prima Directa'!AH37/'Vida Pólizas Emitidas'!AH37,"")</f>
        <v/>
      </c>
      <c r="AI37" s="103" t="str">
        <f>IFERROR('Vida Prima Directa'!AI37/'Vida Pólizas Emitidas'!AI37,"")</f>
        <v/>
      </c>
      <c r="AJ37" s="103" t="str">
        <f>IFERROR('Vida Prima Directa'!AJ37/'Vida Pólizas Emitidas'!AJ37,"")</f>
        <v/>
      </c>
      <c r="AK37" s="103" t="str">
        <f>IFERROR('Vida Prima Directa'!AK37/'Vida Pólizas Emitidas'!AK37,"")</f>
        <v/>
      </c>
      <c r="AL37" s="103" t="str">
        <f>IFERROR('Vida Prima Directa'!AL37/'Vida Pólizas Emitidas'!AL37,"")</f>
        <v/>
      </c>
      <c r="AM37" s="103" t="str">
        <f>IFERROR('Vida Prima Directa'!AM37/'Vida Pólizas Emitidas'!AM37,"")</f>
        <v/>
      </c>
      <c r="AN37" s="103" t="str">
        <f>IFERROR('Vida Prima Directa'!AN37/'Vida Pólizas Emitidas'!AN37,"")</f>
        <v/>
      </c>
      <c r="AO37" s="103" t="str">
        <f>IFERROR('Vida Prima Directa'!AO37/'Vida Pólizas Emitidas'!AO37,"")</f>
        <v/>
      </c>
      <c r="AP37" s="103" t="str">
        <f>IFERROR('Vida Prima Directa'!AP37/'Vida Pólizas Emitidas'!AP37,"")</f>
        <v/>
      </c>
      <c r="AQ37" s="103">
        <f>IFERROR('Vida Prima Directa'!AQ37/'Vida Pólizas Emitidas'!AQ37,"")</f>
        <v>529.27420928556216</v>
      </c>
      <c r="AS37" s="92">
        <f>IFERROR('Vida Prima Directa'!AS37/'Vida Pólizas Emitidas'!AS37,"")</f>
        <v>204.68440962591737</v>
      </c>
      <c r="AT37" s="71">
        <f t="shared" si="2"/>
        <v>1.5858061698634858</v>
      </c>
    </row>
    <row r="38" spans="2:46">
      <c r="B38" s="30" t="s">
        <v>435</v>
      </c>
      <c r="C38" s="103" t="str">
        <f>IFERROR('Vida Prima Directa'!C38/'Vida Pólizas Emitidas'!C38,"")</f>
        <v/>
      </c>
      <c r="D38" s="103">
        <f>IFERROR('Vida Prima Directa'!D38/'Vida Pólizas Emitidas'!D38,"")</f>
        <v>502.55395694530011</v>
      </c>
      <c r="E38" s="103" t="str">
        <f>IFERROR('Vida Prima Directa'!E38/'Vida Pólizas Emitidas'!E38,"")</f>
        <v/>
      </c>
      <c r="F38" s="103">
        <f>IFERROR('Vida Prima Directa'!F38/'Vida Pólizas Emitidas'!F38,"")</f>
        <v>702.69433319038649</v>
      </c>
      <c r="G38" s="103">
        <f>IFERROR('Vida Prima Directa'!G38/'Vida Pólizas Emitidas'!G38,"")</f>
        <v>1580.5486303812224</v>
      </c>
      <c r="H38" s="103" t="str">
        <f>IFERROR('Vida Prima Directa'!H38/'Vida Pólizas Emitidas'!H38,"")</f>
        <v/>
      </c>
      <c r="I38" s="103">
        <f>IFERROR('Vida Prima Directa'!I38/'Vida Pólizas Emitidas'!I38,"")</f>
        <v>2456.0017931695907</v>
      </c>
      <c r="J38" s="103">
        <f>IFERROR('Vida Prima Directa'!J38/'Vida Pólizas Emitidas'!J38,"")</f>
        <v>3060.1817151153882</v>
      </c>
      <c r="K38" s="103" t="str">
        <f>IFERROR('Vida Prima Directa'!K38/'Vida Pólizas Emitidas'!K38,"")</f>
        <v/>
      </c>
      <c r="L38" s="103" t="str">
        <f>IFERROR('Vida Prima Directa'!L38/'Vida Pólizas Emitidas'!L38,"")</f>
        <v/>
      </c>
      <c r="M38" s="103">
        <f>IFERROR('Vida Prima Directa'!M38/'Vida Pólizas Emitidas'!M38,"")</f>
        <v>730.72910795759174</v>
      </c>
      <c r="N38" s="103" t="str">
        <f>IFERROR('Vida Prima Directa'!N38/'Vida Pólizas Emitidas'!N38,"")</f>
        <v/>
      </c>
      <c r="O38" s="103" t="str">
        <f>IFERROR('Vida Prima Directa'!O38/'Vida Pólizas Emitidas'!O38,"")</f>
        <v/>
      </c>
      <c r="P38" s="103">
        <f>IFERROR('Vida Prima Directa'!P38/'Vida Pólizas Emitidas'!P38,"")</f>
        <v>467.75605929117279</v>
      </c>
      <c r="Q38" s="103">
        <f>IFERROR('Vida Prima Directa'!Q38/'Vida Pólizas Emitidas'!Q38,"")</f>
        <v>2616.8099150762614</v>
      </c>
      <c r="R38" s="103" t="str">
        <f>IFERROR('Vida Prima Directa'!R38/'Vida Pólizas Emitidas'!R38,"")</f>
        <v/>
      </c>
      <c r="S38" s="103">
        <f>IFERROR('Vida Prima Directa'!S38/'Vida Pólizas Emitidas'!S38,"")</f>
        <v>911.16418353709844</v>
      </c>
      <c r="T38" s="103" t="str">
        <f>IFERROR('Vida Prima Directa'!T38/'Vida Pólizas Emitidas'!T38,"")</f>
        <v/>
      </c>
      <c r="U38" s="103">
        <f>IFERROR('Vida Prima Directa'!U38/'Vida Pólizas Emitidas'!U38,"")</f>
        <v>1269.7460066043939</v>
      </c>
      <c r="V38" s="103" t="str">
        <f>IFERROR('Vida Prima Directa'!V38/'Vida Pólizas Emitidas'!V38,"")</f>
        <v/>
      </c>
      <c r="W38" s="103">
        <f>IFERROR('Vida Prima Directa'!W38/'Vida Pólizas Emitidas'!W38,"")</f>
        <v>73.143654147794834</v>
      </c>
      <c r="X38" s="103">
        <f>IFERROR('Vida Prima Directa'!X38/'Vida Pólizas Emitidas'!X38,"")</f>
        <v>1661.6599919733824</v>
      </c>
      <c r="Y38" s="103" t="str">
        <f>IFERROR('Vida Prima Directa'!Y38/'Vida Pólizas Emitidas'!Y38,"")</f>
        <v/>
      </c>
      <c r="Z38" s="103" t="str">
        <f>IFERROR('Vida Prima Directa'!Z38/'Vida Pólizas Emitidas'!Z38,"")</f>
        <v/>
      </c>
      <c r="AA38" s="103" t="str">
        <f>IFERROR('Vida Prima Directa'!AA38/'Vida Pólizas Emitidas'!AA38,"")</f>
        <v/>
      </c>
      <c r="AB38" s="103" t="str">
        <f>IFERROR('Vida Prima Directa'!AB38/'Vida Pólizas Emitidas'!AB38,"")</f>
        <v/>
      </c>
      <c r="AC38" s="103" t="str">
        <f>IFERROR('Vida Prima Directa'!AC38/'Vida Pólizas Emitidas'!AC38,"")</f>
        <v/>
      </c>
      <c r="AD38" s="103" t="str">
        <f>IFERROR('Vida Prima Directa'!AD38/'Vida Pólizas Emitidas'!AD38,"")</f>
        <v/>
      </c>
      <c r="AE38" s="103" t="str">
        <f>IFERROR('Vida Prima Directa'!AE38/'Vida Pólizas Emitidas'!AE38,"")</f>
        <v/>
      </c>
      <c r="AF38" s="103">
        <f>IFERROR('Vida Prima Directa'!AF38/'Vida Pólizas Emitidas'!AF38,"")</f>
        <v>1160.063156579763</v>
      </c>
      <c r="AG38" s="103">
        <f>IFERROR('Vida Prima Directa'!AG38/'Vida Pólizas Emitidas'!AG38,"")</f>
        <v>506.30528050341934</v>
      </c>
      <c r="AH38" s="103" t="str">
        <f>IFERROR('Vida Prima Directa'!AH38/'Vida Pólizas Emitidas'!AH38,"")</f>
        <v/>
      </c>
      <c r="AI38" s="103" t="str">
        <f>IFERROR('Vida Prima Directa'!AI38/'Vida Pólizas Emitidas'!AI38,"")</f>
        <v/>
      </c>
      <c r="AJ38" s="103" t="str">
        <f>IFERROR('Vida Prima Directa'!AJ38/'Vida Pólizas Emitidas'!AJ38,"")</f>
        <v/>
      </c>
      <c r="AK38" s="103" t="str">
        <f>IFERROR('Vida Prima Directa'!AK38/'Vida Pólizas Emitidas'!AK38,"")</f>
        <v/>
      </c>
      <c r="AL38" s="103" t="str">
        <f>IFERROR('Vida Prima Directa'!AL38/'Vida Pólizas Emitidas'!AL38,"")</f>
        <v/>
      </c>
      <c r="AM38" s="103" t="str">
        <f>IFERROR('Vida Prima Directa'!AM38/'Vida Pólizas Emitidas'!AM38,"")</f>
        <v/>
      </c>
      <c r="AN38" s="103" t="str">
        <f>IFERROR('Vida Prima Directa'!AN38/'Vida Pólizas Emitidas'!AN38,"")</f>
        <v/>
      </c>
      <c r="AO38" s="103" t="str">
        <f>IFERROR('Vida Prima Directa'!AO38/'Vida Pólizas Emitidas'!AO38,"")</f>
        <v/>
      </c>
      <c r="AP38" s="103" t="str">
        <f>IFERROR('Vida Prima Directa'!AP38/'Vida Pólizas Emitidas'!AP38,"")</f>
        <v/>
      </c>
      <c r="AQ38" s="103">
        <f>IFERROR('Vida Prima Directa'!AQ38/'Vida Pólizas Emitidas'!AQ38,"")</f>
        <v>811.92200184140825</v>
      </c>
      <c r="AS38" s="92">
        <f>IFERROR('Vida Prima Directa'!AS38/'Vida Pólizas Emitidas'!AS38,"")</f>
        <v>150.50042359586755</v>
      </c>
      <c r="AT38" s="71">
        <f t="shared" si="2"/>
        <v>4.3948153928232667</v>
      </c>
    </row>
    <row r="39" spans="2:46">
      <c r="B39" s="30" t="s">
        <v>436</v>
      </c>
      <c r="C39" s="103" t="str">
        <f>IFERROR('Vida Prima Directa'!C39/'Vida Pólizas Emitidas'!C39,"")</f>
        <v/>
      </c>
      <c r="D39" s="103" t="str">
        <f>IFERROR('Vida Prima Directa'!D39/'Vida Pólizas Emitidas'!D39,"")</f>
        <v/>
      </c>
      <c r="E39" s="103" t="str">
        <f>IFERROR('Vida Prima Directa'!E39/'Vida Pólizas Emitidas'!E39,"")</f>
        <v/>
      </c>
      <c r="F39" s="103" t="str">
        <f>IFERROR('Vida Prima Directa'!F39/'Vida Pólizas Emitidas'!F39,"")</f>
        <v/>
      </c>
      <c r="G39" s="103" t="str">
        <f>IFERROR('Vida Prima Directa'!G39/'Vida Pólizas Emitidas'!G39,"")</f>
        <v/>
      </c>
      <c r="H39" s="103" t="str">
        <f>IFERROR('Vida Prima Directa'!H39/'Vida Pólizas Emitidas'!H39,"")</f>
        <v/>
      </c>
      <c r="I39" s="103" t="str">
        <f>IFERROR('Vida Prima Directa'!I39/'Vida Pólizas Emitidas'!I39,"")</f>
        <v/>
      </c>
      <c r="J39" s="103" t="str">
        <f>IFERROR('Vida Prima Directa'!J39/'Vida Pólizas Emitidas'!J39,"")</f>
        <v/>
      </c>
      <c r="K39" s="103" t="str">
        <f>IFERROR('Vida Prima Directa'!K39/'Vida Pólizas Emitidas'!K39,"")</f>
        <v/>
      </c>
      <c r="L39" s="103" t="str">
        <f>IFERROR('Vida Prima Directa'!L39/'Vida Pólizas Emitidas'!L39,"")</f>
        <v/>
      </c>
      <c r="M39" s="103" t="str">
        <f>IFERROR('Vida Prima Directa'!M39/'Vida Pólizas Emitidas'!M39,"")</f>
        <v/>
      </c>
      <c r="N39" s="103" t="str">
        <f>IFERROR('Vida Prima Directa'!N39/'Vida Pólizas Emitidas'!N39,"")</f>
        <v/>
      </c>
      <c r="O39" s="103" t="str">
        <f>IFERROR('Vida Prima Directa'!O39/'Vida Pólizas Emitidas'!O39,"")</f>
        <v/>
      </c>
      <c r="P39" s="103" t="str">
        <f>IFERROR('Vida Prima Directa'!P39/'Vida Pólizas Emitidas'!P39,"")</f>
        <v/>
      </c>
      <c r="Q39" s="103" t="str">
        <f>IFERROR('Vida Prima Directa'!Q39/'Vida Pólizas Emitidas'!Q39,"")</f>
        <v/>
      </c>
      <c r="R39" s="103" t="str">
        <f>IFERROR('Vida Prima Directa'!R39/'Vida Pólizas Emitidas'!R39,"")</f>
        <v/>
      </c>
      <c r="S39" s="103" t="str">
        <f>IFERROR('Vida Prima Directa'!S39/'Vida Pólizas Emitidas'!S39,"")</f>
        <v/>
      </c>
      <c r="T39" s="103" t="str">
        <f>IFERROR('Vida Prima Directa'!T39/'Vida Pólizas Emitidas'!T39,"")</f>
        <v/>
      </c>
      <c r="U39" s="103" t="str">
        <f>IFERROR('Vida Prima Directa'!U39/'Vida Pólizas Emitidas'!U39,"")</f>
        <v/>
      </c>
      <c r="V39" s="103" t="str">
        <f>IFERROR('Vida Prima Directa'!V39/'Vida Pólizas Emitidas'!V39,"")</f>
        <v/>
      </c>
      <c r="W39" s="103" t="str">
        <f>IFERROR('Vida Prima Directa'!W39/'Vida Pólizas Emitidas'!W39,"")</f>
        <v/>
      </c>
      <c r="X39" s="103" t="str">
        <f>IFERROR('Vida Prima Directa'!X39/'Vida Pólizas Emitidas'!X39,"")</f>
        <v/>
      </c>
      <c r="Y39" s="103" t="str">
        <f>IFERROR('Vida Prima Directa'!Y39/'Vida Pólizas Emitidas'!Y39,"")</f>
        <v/>
      </c>
      <c r="Z39" s="103" t="str">
        <f>IFERROR('Vida Prima Directa'!Z39/'Vida Pólizas Emitidas'!Z39,"")</f>
        <v/>
      </c>
      <c r="AA39" s="103" t="str">
        <f>IFERROR('Vida Prima Directa'!AA39/'Vida Pólizas Emitidas'!AA39,"")</f>
        <v/>
      </c>
      <c r="AB39" s="103" t="str">
        <f>IFERROR('Vida Prima Directa'!AB39/'Vida Pólizas Emitidas'!AB39,"")</f>
        <v/>
      </c>
      <c r="AC39" s="103" t="str">
        <f>IFERROR('Vida Prima Directa'!AC39/'Vida Pólizas Emitidas'!AC39,"")</f>
        <v/>
      </c>
      <c r="AD39" s="103" t="str">
        <f>IFERROR('Vida Prima Directa'!AD39/'Vida Pólizas Emitidas'!AD39,"")</f>
        <v/>
      </c>
      <c r="AE39" s="103">
        <f>IFERROR('Vida Prima Directa'!AE39/'Vida Pólizas Emitidas'!AE39,"")</f>
        <v>141.68687818640794</v>
      </c>
      <c r="AF39" s="103" t="str">
        <f>IFERROR('Vida Prima Directa'!AF39/'Vida Pólizas Emitidas'!AF39,"")</f>
        <v/>
      </c>
      <c r="AG39" s="103" t="str">
        <f>IFERROR('Vida Prima Directa'!AG39/'Vida Pólizas Emitidas'!AG39,"")</f>
        <v/>
      </c>
      <c r="AH39" s="103" t="str">
        <f>IFERROR('Vida Prima Directa'!AH39/'Vida Pólizas Emitidas'!AH39,"")</f>
        <v/>
      </c>
      <c r="AI39" s="103" t="str">
        <f>IFERROR('Vida Prima Directa'!AI39/'Vida Pólizas Emitidas'!AI39,"")</f>
        <v/>
      </c>
      <c r="AJ39" s="103" t="str">
        <f>IFERROR('Vida Prima Directa'!AJ39/'Vida Pólizas Emitidas'!AJ39,"")</f>
        <v/>
      </c>
      <c r="AK39" s="103" t="str">
        <f>IFERROR('Vida Prima Directa'!AK39/'Vida Pólizas Emitidas'!AK39,"")</f>
        <v/>
      </c>
      <c r="AL39" s="103" t="str">
        <f>IFERROR('Vida Prima Directa'!AL39/'Vida Pólizas Emitidas'!AL39,"")</f>
        <v/>
      </c>
      <c r="AM39" s="103" t="str">
        <f>IFERROR('Vida Prima Directa'!AM39/'Vida Pólizas Emitidas'!AM39,"")</f>
        <v/>
      </c>
      <c r="AN39" s="103" t="str">
        <f>IFERROR('Vida Prima Directa'!AN39/'Vida Pólizas Emitidas'!AN39,"")</f>
        <v/>
      </c>
      <c r="AO39" s="103" t="str">
        <f>IFERROR('Vida Prima Directa'!AO39/'Vida Pólizas Emitidas'!AO39,"")</f>
        <v/>
      </c>
      <c r="AP39" s="103" t="str">
        <f>IFERROR('Vida Prima Directa'!AP39/'Vida Pólizas Emitidas'!AP39,"")</f>
        <v/>
      </c>
      <c r="AQ39" s="103">
        <f>IFERROR('Vida Prima Directa'!AQ39/'Vida Pólizas Emitidas'!AQ39,"")</f>
        <v>222.16467144200649</v>
      </c>
      <c r="AS39" s="92">
        <f>IFERROR('Vida Prima Directa'!AS39/'Vida Pólizas Emitidas'!AS39,"")</f>
        <v>172.56063567854082</v>
      </c>
      <c r="AT39" s="71">
        <f t="shared" si="2"/>
        <v>0.28745858270869995</v>
      </c>
    </row>
    <row r="40" spans="2:46">
      <c r="B40" s="30" t="s">
        <v>437</v>
      </c>
      <c r="C40" s="103">
        <f>IFERROR('Vida Prima Directa'!C40/'Vida Pólizas Emitidas'!C40,"")</f>
        <v>15526.944579742503</v>
      </c>
      <c r="D40" s="103">
        <f>IFERROR('Vida Prima Directa'!D40/'Vida Pólizas Emitidas'!D40,"")</f>
        <v>31222.366897820008</v>
      </c>
      <c r="E40" s="103">
        <f>IFERROR('Vida Prima Directa'!E40/'Vida Pólizas Emitidas'!E40,"")</f>
        <v>255035.38636411846</v>
      </c>
      <c r="F40" s="103" t="str">
        <f>IFERROR('Vida Prima Directa'!F40/'Vida Pólizas Emitidas'!F40,"")</f>
        <v/>
      </c>
      <c r="G40" s="103">
        <f>IFERROR('Vida Prima Directa'!G40/'Vida Pólizas Emitidas'!G40,"")</f>
        <v>155148.01549981968</v>
      </c>
      <c r="H40" s="103" t="str">
        <f>IFERROR('Vida Prima Directa'!H40/'Vida Pólizas Emitidas'!H40,"")</f>
        <v/>
      </c>
      <c r="I40" s="103" t="str">
        <f>IFERROR('Vida Prima Directa'!I40/'Vida Pólizas Emitidas'!I40,"")</f>
        <v/>
      </c>
      <c r="J40" s="103">
        <f>IFERROR('Vida Prima Directa'!J40/'Vida Pólizas Emitidas'!J40,"")</f>
        <v>56478.572842788548</v>
      </c>
      <c r="K40" s="103" t="str">
        <f>IFERROR('Vida Prima Directa'!K40/'Vida Pólizas Emitidas'!K40,"")</f>
        <v/>
      </c>
      <c r="L40" s="103" t="str">
        <f>IFERROR('Vida Prima Directa'!L40/'Vida Pólizas Emitidas'!L40,"")</f>
        <v/>
      </c>
      <c r="M40" s="103">
        <f>IFERROR('Vida Prima Directa'!M40/'Vida Pólizas Emitidas'!M40,"")</f>
        <v>6084.5940489743389</v>
      </c>
      <c r="N40" s="103" t="str">
        <f>IFERROR('Vida Prima Directa'!N40/'Vida Pólizas Emitidas'!N40,"")</f>
        <v/>
      </c>
      <c r="O40" s="103" t="str">
        <f>IFERROR('Vida Prima Directa'!O40/'Vida Pólizas Emitidas'!O40,"")</f>
        <v/>
      </c>
      <c r="P40" s="103">
        <f>IFERROR('Vida Prima Directa'!P40/'Vida Pólizas Emitidas'!P40,"")</f>
        <v>770.01677652676403</v>
      </c>
      <c r="Q40" s="103" t="str">
        <f>IFERROR('Vida Prima Directa'!Q40/'Vida Pólizas Emitidas'!Q40,"")</f>
        <v/>
      </c>
      <c r="R40" s="103">
        <f>IFERROR('Vida Prima Directa'!R40/'Vida Pólizas Emitidas'!R40,"")</f>
        <v>9922.2799301376745</v>
      </c>
      <c r="S40" s="103">
        <f>IFERROR('Vida Prima Directa'!S40/'Vida Pólizas Emitidas'!S40,"")</f>
        <v>52969.140014566437</v>
      </c>
      <c r="T40" s="103">
        <f>IFERROR('Vida Prima Directa'!T40/'Vida Pólizas Emitidas'!T40,"")</f>
        <v>2.9507634308792259</v>
      </c>
      <c r="U40" s="103" t="str">
        <f>IFERROR('Vida Prima Directa'!U40/'Vida Pólizas Emitidas'!U40,"")</f>
        <v/>
      </c>
      <c r="V40" s="103" t="str">
        <f>IFERROR('Vida Prima Directa'!V40/'Vida Pólizas Emitidas'!V40,"")</f>
        <v/>
      </c>
      <c r="W40" s="103">
        <f>IFERROR('Vida Prima Directa'!W40/'Vida Pólizas Emitidas'!W40,"")</f>
        <v>1398.1304049610735</v>
      </c>
      <c r="X40" s="103">
        <f>IFERROR('Vida Prima Directa'!X40/'Vida Pólizas Emitidas'!X40,"")</f>
        <v>923454.87940263469</v>
      </c>
      <c r="Y40" s="103">
        <f>IFERROR('Vida Prima Directa'!Y40/'Vida Pólizas Emitidas'!Y40,"")</f>
        <v>1.2096139527709096</v>
      </c>
      <c r="Z40" s="103">
        <f>IFERROR('Vida Prima Directa'!Z40/'Vida Pólizas Emitidas'!Z40,"")</f>
        <v>119218.72458828603</v>
      </c>
      <c r="AA40" s="103" t="str">
        <f>IFERROR('Vida Prima Directa'!AA40/'Vida Pólizas Emitidas'!AA40,"")</f>
        <v/>
      </c>
      <c r="AB40" s="103" t="str">
        <f>IFERROR('Vida Prima Directa'!AB40/'Vida Pólizas Emitidas'!AB40,"")</f>
        <v/>
      </c>
      <c r="AC40" s="103">
        <f>IFERROR('Vida Prima Directa'!AC40/'Vida Pólizas Emitidas'!AC40,"")</f>
        <v>3140.5342912297324</v>
      </c>
      <c r="AD40" s="103" t="str">
        <f>IFERROR('Vida Prima Directa'!AD40/'Vida Pólizas Emitidas'!AD40,"")</f>
        <v/>
      </c>
      <c r="AE40" s="103">
        <f>IFERROR('Vida Prima Directa'!AE40/'Vida Pólizas Emitidas'!AE40,"")</f>
        <v>6774.0168383346008</v>
      </c>
      <c r="AF40" s="103">
        <f>IFERROR('Vida Prima Directa'!AF40/'Vida Pólizas Emitidas'!AF40,"")</f>
        <v>469253.5496849831</v>
      </c>
      <c r="AG40" s="103">
        <f>IFERROR('Vida Prima Directa'!AG40/'Vida Pólizas Emitidas'!AG40,"")</f>
        <v>88353.307275311425</v>
      </c>
      <c r="AH40" s="103" t="str">
        <f>IFERROR('Vida Prima Directa'!AH40/'Vida Pólizas Emitidas'!AH40,"")</f>
        <v/>
      </c>
      <c r="AI40" s="103" t="str">
        <f>IFERROR('Vida Prima Directa'!AI40/'Vida Pólizas Emitidas'!AI40,"")</f>
        <v/>
      </c>
      <c r="AJ40" s="103" t="str">
        <f>IFERROR('Vida Prima Directa'!AJ40/'Vida Pólizas Emitidas'!AJ40,"")</f>
        <v/>
      </c>
      <c r="AK40" s="103" t="str">
        <f>IFERROR('Vida Prima Directa'!AK40/'Vida Pólizas Emitidas'!AK40,"")</f>
        <v/>
      </c>
      <c r="AL40" s="103" t="str">
        <f>IFERROR('Vida Prima Directa'!AL40/'Vida Pólizas Emitidas'!AL40,"")</f>
        <v/>
      </c>
      <c r="AM40" s="103" t="str">
        <f>IFERROR('Vida Prima Directa'!AM40/'Vida Pólizas Emitidas'!AM40,"")</f>
        <v/>
      </c>
      <c r="AN40" s="103" t="str">
        <f>IFERROR('Vida Prima Directa'!AN40/'Vida Pólizas Emitidas'!AN40,"")</f>
        <v/>
      </c>
      <c r="AO40" s="103" t="str">
        <f>IFERROR('Vida Prima Directa'!AO40/'Vida Pólizas Emitidas'!AO40,"")</f>
        <v/>
      </c>
      <c r="AP40" s="103" t="str">
        <f>IFERROR('Vida Prima Directa'!AP40/'Vida Pólizas Emitidas'!AP40,"")</f>
        <v/>
      </c>
      <c r="AQ40" s="103">
        <f>IFERROR('Vida Prima Directa'!AQ40/'Vida Pólizas Emitidas'!AQ40,"")</f>
        <v>1058.5766994986368</v>
      </c>
      <c r="AS40" s="92">
        <f>IFERROR('Vida Prima Directa'!AS40/'Vida Pólizas Emitidas'!AS40,"")</f>
        <v>1552.3202483034804</v>
      </c>
      <c r="AT40" s="71">
        <f t="shared" si="2"/>
        <v>-0.3180680979613919</v>
      </c>
    </row>
    <row r="41" spans="2:46">
      <c r="B41" s="30" t="s">
        <v>438</v>
      </c>
      <c r="C41" s="103" t="str">
        <f>IFERROR('Vida Prima Directa'!C41/'Vida Pólizas Emitidas'!C41,"")</f>
        <v/>
      </c>
      <c r="D41" s="103" t="str">
        <f>IFERROR('Vida Prima Directa'!D41/'Vida Pólizas Emitidas'!D41,"")</f>
        <v/>
      </c>
      <c r="E41" s="103" t="str">
        <f>IFERROR('Vida Prima Directa'!E41/'Vida Pólizas Emitidas'!E41,"")</f>
        <v/>
      </c>
      <c r="F41" s="103" t="str">
        <f>IFERROR('Vida Prima Directa'!F41/'Vida Pólizas Emitidas'!F41,"")</f>
        <v/>
      </c>
      <c r="G41" s="103" t="str">
        <f>IFERROR('Vida Prima Directa'!G41/'Vida Pólizas Emitidas'!G41,"")</f>
        <v/>
      </c>
      <c r="H41" s="103" t="str">
        <f>IFERROR('Vida Prima Directa'!H41/'Vida Pólizas Emitidas'!H41,"")</f>
        <v/>
      </c>
      <c r="I41" s="103" t="str">
        <f>IFERROR('Vida Prima Directa'!I41/'Vida Pólizas Emitidas'!I41,"")</f>
        <v/>
      </c>
      <c r="J41" s="103" t="str">
        <f>IFERROR('Vida Prima Directa'!J41/'Vida Pólizas Emitidas'!J41,"")</f>
        <v/>
      </c>
      <c r="K41" s="103" t="str">
        <f>IFERROR('Vida Prima Directa'!K41/'Vida Pólizas Emitidas'!K41,"")</f>
        <v/>
      </c>
      <c r="L41" s="103" t="str">
        <f>IFERROR('Vida Prima Directa'!L41/'Vida Pólizas Emitidas'!L41,"")</f>
        <v/>
      </c>
      <c r="M41" s="103" t="str">
        <f>IFERROR('Vida Prima Directa'!M41/'Vida Pólizas Emitidas'!M41,"")</f>
        <v/>
      </c>
      <c r="N41" s="103" t="str">
        <f>IFERROR('Vida Prima Directa'!N41/'Vida Pólizas Emitidas'!N41,"")</f>
        <v/>
      </c>
      <c r="O41" s="103" t="str">
        <f>IFERROR('Vida Prima Directa'!O41/'Vida Pólizas Emitidas'!O41,"")</f>
        <v/>
      </c>
      <c r="P41" s="103" t="str">
        <f>IFERROR('Vida Prima Directa'!P41/'Vida Pólizas Emitidas'!P41,"")</f>
        <v/>
      </c>
      <c r="Q41" s="103" t="str">
        <f>IFERROR('Vida Prima Directa'!Q41/'Vida Pólizas Emitidas'!Q41,"")</f>
        <v/>
      </c>
      <c r="R41" s="103" t="str">
        <f>IFERROR('Vida Prima Directa'!R41/'Vida Pólizas Emitidas'!R41,"")</f>
        <v/>
      </c>
      <c r="S41" s="103" t="str">
        <f>IFERROR('Vida Prima Directa'!S41/'Vida Pólizas Emitidas'!S41,"")</f>
        <v/>
      </c>
      <c r="T41" s="103" t="str">
        <f>IFERROR('Vida Prima Directa'!T41/'Vida Pólizas Emitidas'!T41,"")</f>
        <v/>
      </c>
      <c r="U41" s="103">
        <f>IFERROR('Vida Prima Directa'!U41/'Vida Pólizas Emitidas'!U41,"")</f>
        <v>1268.7571594741939</v>
      </c>
      <c r="V41" s="103" t="str">
        <f>IFERROR('Vida Prima Directa'!V41/'Vida Pólizas Emitidas'!V41,"")</f>
        <v/>
      </c>
      <c r="W41" s="103" t="str">
        <f>IFERROR('Vida Prima Directa'!W41/'Vida Pólizas Emitidas'!W41,"")</f>
        <v/>
      </c>
      <c r="X41" s="103" t="str">
        <f>IFERROR('Vida Prima Directa'!X41/'Vida Pólizas Emitidas'!X41,"")</f>
        <v/>
      </c>
      <c r="Y41" s="103" t="str">
        <f>IFERROR('Vida Prima Directa'!Y41/'Vida Pólizas Emitidas'!Y41,"")</f>
        <v/>
      </c>
      <c r="Z41" s="103" t="str">
        <f>IFERROR('Vida Prima Directa'!Z41/'Vida Pólizas Emitidas'!Z41,"")</f>
        <v/>
      </c>
      <c r="AA41" s="103" t="str">
        <f>IFERROR('Vida Prima Directa'!AA41/'Vida Pólizas Emitidas'!AA41,"")</f>
        <v/>
      </c>
      <c r="AB41" s="103" t="str">
        <f>IFERROR('Vida Prima Directa'!AB41/'Vida Pólizas Emitidas'!AB41,"")</f>
        <v/>
      </c>
      <c r="AC41" s="103" t="str">
        <f>IFERROR('Vida Prima Directa'!AC41/'Vida Pólizas Emitidas'!AC41,"")</f>
        <v/>
      </c>
      <c r="AD41" s="103" t="str">
        <f>IFERROR('Vida Prima Directa'!AD41/'Vida Pólizas Emitidas'!AD41,"")</f>
        <v/>
      </c>
      <c r="AE41" s="103" t="str">
        <f>IFERROR('Vida Prima Directa'!AE41/'Vida Pólizas Emitidas'!AE41,"")</f>
        <v/>
      </c>
      <c r="AF41" s="103" t="str">
        <f>IFERROR('Vida Prima Directa'!AF41/'Vida Pólizas Emitidas'!AF41,"")</f>
        <v/>
      </c>
      <c r="AG41" s="103" t="str">
        <f>IFERROR('Vida Prima Directa'!AG41/'Vida Pólizas Emitidas'!AG41,"")</f>
        <v/>
      </c>
      <c r="AH41" s="103" t="str">
        <f>IFERROR('Vida Prima Directa'!AH41/'Vida Pólizas Emitidas'!AH41,"")</f>
        <v/>
      </c>
      <c r="AI41" s="103" t="str">
        <f>IFERROR('Vida Prima Directa'!AI41/'Vida Pólizas Emitidas'!AI41,"")</f>
        <v/>
      </c>
      <c r="AJ41" s="103" t="str">
        <f>IFERROR('Vida Prima Directa'!AJ41/'Vida Pólizas Emitidas'!AJ41,"")</f>
        <v/>
      </c>
      <c r="AK41" s="103" t="str">
        <f>IFERROR('Vida Prima Directa'!AK41/'Vida Pólizas Emitidas'!AK41,"")</f>
        <v/>
      </c>
      <c r="AL41" s="103" t="str">
        <f>IFERROR('Vida Prima Directa'!AL41/'Vida Pólizas Emitidas'!AL41,"")</f>
        <v/>
      </c>
      <c r="AM41" s="103" t="str">
        <f>IFERROR('Vida Prima Directa'!AM41/'Vida Pólizas Emitidas'!AM41,"")</f>
        <v/>
      </c>
      <c r="AN41" s="103" t="str">
        <f>IFERROR('Vida Prima Directa'!AN41/'Vida Pólizas Emitidas'!AN41,"")</f>
        <v/>
      </c>
      <c r="AO41" s="103" t="str">
        <f>IFERROR('Vida Prima Directa'!AO41/'Vida Pólizas Emitidas'!AO41,"")</f>
        <v/>
      </c>
      <c r="AP41" s="103" t="str">
        <f>IFERROR('Vida Prima Directa'!AP41/'Vida Pólizas Emitidas'!AP41,"")</f>
        <v/>
      </c>
      <c r="AQ41" s="103">
        <f>IFERROR('Vida Prima Directa'!AQ41/'Vida Pólizas Emitidas'!AQ41,"")</f>
        <v>922.73247961759557</v>
      </c>
      <c r="AS41" s="92" t="str">
        <f>IFERROR('Vida Prima Directa'!AS41/'Vida Pólizas Emitidas'!AS41,"")</f>
        <v/>
      </c>
      <c r="AT41" s="71" t="str">
        <f t="shared" si="2"/>
        <v/>
      </c>
    </row>
    <row r="42" spans="2:46">
      <c r="B42" s="30" t="s">
        <v>439</v>
      </c>
      <c r="C42" s="103" t="str">
        <f>IFERROR('Vida Prima Directa'!C42/'Vida Pólizas Emitidas'!C42,"")</f>
        <v/>
      </c>
      <c r="D42" s="103" t="str">
        <f>IFERROR('Vida Prima Directa'!D42/'Vida Pólizas Emitidas'!D42,"")</f>
        <v/>
      </c>
      <c r="E42" s="103" t="str">
        <f>IFERROR('Vida Prima Directa'!E42/'Vida Pólizas Emitidas'!E42,"")</f>
        <v/>
      </c>
      <c r="F42" s="103" t="str">
        <f>IFERROR('Vida Prima Directa'!F42/'Vida Pólizas Emitidas'!F42,"")</f>
        <v/>
      </c>
      <c r="G42" s="103" t="str">
        <f>IFERROR('Vida Prima Directa'!G42/'Vida Pólizas Emitidas'!G42,"")</f>
        <v/>
      </c>
      <c r="H42" s="103" t="str">
        <f>IFERROR('Vida Prima Directa'!H42/'Vida Pólizas Emitidas'!H42,"")</f>
        <v/>
      </c>
      <c r="I42" s="103" t="str">
        <f>IFERROR('Vida Prima Directa'!I42/'Vida Pólizas Emitidas'!I42,"")</f>
        <v/>
      </c>
      <c r="J42" s="103" t="str">
        <f>IFERROR('Vida Prima Directa'!J42/'Vida Pólizas Emitidas'!J42,"")</f>
        <v/>
      </c>
      <c r="K42" s="103" t="str">
        <f>IFERROR('Vida Prima Directa'!K42/'Vida Pólizas Emitidas'!K42,"")</f>
        <v/>
      </c>
      <c r="L42" s="103" t="str">
        <f>IFERROR('Vida Prima Directa'!L42/'Vida Pólizas Emitidas'!L42,"")</f>
        <v/>
      </c>
      <c r="M42" s="103" t="str">
        <f>IFERROR('Vida Prima Directa'!M42/'Vida Pólizas Emitidas'!M42,"")</f>
        <v/>
      </c>
      <c r="N42" s="103" t="str">
        <f>IFERROR('Vida Prima Directa'!N42/'Vida Pólizas Emitidas'!N42,"")</f>
        <v/>
      </c>
      <c r="O42" s="103" t="str">
        <f>IFERROR('Vida Prima Directa'!O42/'Vida Pólizas Emitidas'!O42,"")</f>
        <v/>
      </c>
      <c r="P42" s="103" t="str">
        <f>IFERROR('Vida Prima Directa'!P42/'Vida Pólizas Emitidas'!P42,"")</f>
        <v/>
      </c>
      <c r="Q42" s="103" t="str">
        <f>IFERROR('Vida Prima Directa'!Q42/'Vida Pólizas Emitidas'!Q42,"")</f>
        <v/>
      </c>
      <c r="R42" s="103" t="str">
        <f>IFERROR('Vida Prima Directa'!R42/'Vida Pólizas Emitidas'!R42,"")</f>
        <v/>
      </c>
      <c r="S42" s="103" t="str">
        <f>IFERROR('Vida Prima Directa'!S42/'Vida Pólizas Emitidas'!S42,"")</f>
        <v/>
      </c>
      <c r="T42" s="103" t="str">
        <f>IFERROR('Vida Prima Directa'!T42/'Vida Pólizas Emitidas'!T42,"")</f>
        <v/>
      </c>
      <c r="U42" s="103" t="str">
        <f>IFERROR('Vida Prima Directa'!U42/'Vida Pólizas Emitidas'!U42,"")</f>
        <v/>
      </c>
      <c r="V42" s="103" t="str">
        <f>IFERROR('Vida Prima Directa'!V42/'Vida Pólizas Emitidas'!V42,"")</f>
        <v/>
      </c>
      <c r="W42" s="103" t="str">
        <f>IFERROR('Vida Prima Directa'!W42/'Vida Pólizas Emitidas'!W42,"")</f>
        <v/>
      </c>
      <c r="X42" s="103" t="str">
        <f>IFERROR('Vida Prima Directa'!X42/'Vida Pólizas Emitidas'!X42,"")</f>
        <v/>
      </c>
      <c r="Y42" s="103">
        <f>IFERROR('Vida Prima Directa'!Y42/'Vida Pólizas Emitidas'!Y42,"")</f>
        <v>47.975706942082937</v>
      </c>
      <c r="Z42" s="103" t="str">
        <f>IFERROR('Vida Prima Directa'!Z42/'Vida Pólizas Emitidas'!Z42,"")</f>
        <v/>
      </c>
      <c r="AA42" s="103" t="str">
        <f>IFERROR('Vida Prima Directa'!AA42/'Vida Pólizas Emitidas'!AA42,"")</f>
        <v/>
      </c>
      <c r="AB42" s="103" t="str">
        <f>IFERROR('Vida Prima Directa'!AB42/'Vida Pólizas Emitidas'!AB42,"")</f>
        <v/>
      </c>
      <c r="AC42" s="103" t="str">
        <f>IFERROR('Vida Prima Directa'!AC42/'Vida Pólizas Emitidas'!AC42,"")</f>
        <v/>
      </c>
      <c r="AD42" s="103" t="str">
        <f>IFERROR('Vida Prima Directa'!AD42/'Vida Pólizas Emitidas'!AD42,"")</f>
        <v/>
      </c>
      <c r="AE42" s="103" t="str">
        <f>IFERROR('Vida Prima Directa'!AE42/'Vida Pólizas Emitidas'!AE42,"")</f>
        <v/>
      </c>
      <c r="AF42" s="103" t="str">
        <f>IFERROR('Vida Prima Directa'!AF42/'Vida Pólizas Emitidas'!AF42,"")</f>
        <v/>
      </c>
      <c r="AG42" s="103" t="str">
        <f>IFERROR('Vida Prima Directa'!AG42/'Vida Pólizas Emitidas'!AG42,"")</f>
        <v/>
      </c>
      <c r="AH42" s="103" t="str">
        <f>IFERROR('Vida Prima Directa'!AH42/'Vida Pólizas Emitidas'!AH42,"")</f>
        <v/>
      </c>
      <c r="AI42" s="103" t="str">
        <f>IFERROR('Vida Prima Directa'!AI42/'Vida Pólizas Emitidas'!AI42,"")</f>
        <v/>
      </c>
      <c r="AJ42" s="103" t="str">
        <f>IFERROR('Vida Prima Directa'!AJ42/'Vida Pólizas Emitidas'!AJ42,"")</f>
        <v/>
      </c>
      <c r="AK42" s="103" t="str">
        <f>IFERROR('Vida Prima Directa'!AK42/'Vida Pólizas Emitidas'!AK42,"")</f>
        <v/>
      </c>
      <c r="AL42" s="103" t="str">
        <f>IFERROR('Vida Prima Directa'!AL42/'Vida Pólizas Emitidas'!AL42,"")</f>
        <v/>
      </c>
      <c r="AM42" s="103" t="str">
        <f>IFERROR('Vida Prima Directa'!AM42/'Vida Pólizas Emitidas'!AM42,"")</f>
        <v/>
      </c>
      <c r="AN42" s="103" t="str">
        <f>IFERROR('Vida Prima Directa'!AN42/'Vida Pólizas Emitidas'!AN42,"")</f>
        <v/>
      </c>
      <c r="AO42" s="103" t="str">
        <f>IFERROR('Vida Prima Directa'!AO42/'Vida Pólizas Emitidas'!AO42,"")</f>
        <v/>
      </c>
      <c r="AP42" s="103" t="str">
        <f>IFERROR('Vida Prima Directa'!AP42/'Vida Pólizas Emitidas'!AP42,"")</f>
        <v/>
      </c>
      <c r="AQ42" s="103">
        <f>IFERROR('Vida Prima Directa'!AQ42/'Vida Pólizas Emitidas'!AQ42,"")</f>
        <v>47.975706942082937</v>
      </c>
      <c r="AS42" s="92">
        <f>IFERROR('Vida Prima Directa'!AS42/'Vida Pólizas Emitidas'!AS42,"")</f>
        <v>39.92177679207277</v>
      </c>
      <c r="AT42" s="71"/>
    </row>
    <row r="43" spans="2:46">
      <c r="B43" s="29" t="s">
        <v>440</v>
      </c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S43" s="112"/>
      <c r="AT43" s="107"/>
    </row>
    <row r="44" spans="2:46">
      <c r="B44" s="30" t="s">
        <v>441</v>
      </c>
      <c r="C44" s="103" t="str">
        <f>IFERROR('Vida Prima Directa'!C44/'Vida Pólizas Emitidas'!C44,"")</f>
        <v/>
      </c>
      <c r="D44" s="103" t="str">
        <f>IFERROR('Vida Prima Directa'!D44/'Vida Pólizas Emitidas'!D44,"")</f>
        <v/>
      </c>
      <c r="E44" s="103" t="str">
        <f>IFERROR('Vida Prima Directa'!E44/'Vida Pólizas Emitidas'!E44,"")</f>
        <v/>
      </c>
      <c r="F44" s="103" t="str">
        <f>IFERROR('Vida Prima Directa'!F44/'Vida Pólizas Emitidas'!F44,"")</f>
        <v/>
      </c>
      <c r="G44" s="103" t="str">
        <f>IFERROR('Vida Prima Directa'!G44/'Vida Pólizas Emitidas'!G44,"")</f>
        <v/>
      </c>
      <c r="H44" s="103" t="str">
        <f>IFERROR('Vida Prima Directa'!H44/'Vida Pólizas Emitidas'!H44,"")</f>
        <v/>
      </c>
      <c r="I44" s="103" t="str">
        <f>IFERROR('Vida Prima Directa'!I44/'Vida Pólizas Emitidas'!I44,"")</f>
        <v/>
      </c>
      <c r="J44" s="103" t="str">
        <f>IFERROR('Vida Prima Directa'!J44/'Vida Pólizas Emitidas'!J44,"")</f>
        <v/>
      </c>
      <c r="K44" s="103" t="str">
        <f>IFERROR('Vida Prima Directa'!K44/'Vida Pólizas Emitidas'!K44,"")</f>
        <v/>
      </c>
      <c r="L44" s="103" t="str">
        <f>IFERROR('Vida Prima Directa'!L44/'Vida Pólizas Emitidas'!L44,"")</f>
        <v/>
      </c>
      <c r="M44" s="103" t="str">
        <f>IFERROR('Vida Prima Directa'!M44/'Vida Pólizas Emitidas'!M44,"")</f>
        <v/>
      </c>
      <c r="N44" s="103" t="str">
        <f>IFERROR('Vida Prima Directa'!N44/'Vida Pólizas Emitidas'!N44,"")</f>
        <v/>
      </c>
      <c r="O44" s="103" t="str">
        <f>IFERROR('Vida Prima Directa'!O44/'Vida Pólizas Emitidas'!O44,"")</f>
        <v/>
      </c>
      <c r="P44" s="103" t="str">
        <f>IFERROR('Vida Prima Directa'!P44/'Vida Pólizas Emitidas'!P44,"")</f>
        <v/>
      </c>
      <c r="Q44" s="103" t="str">
        <f>IFERROR('Vida Prima Directa'!Q44/'Vida Pólizas Emitidas'!Q44,"")</f>
        <v/>
      </c>
      <c r="R44" s="103" t="str">
        <f>IFERROR('Vida Prima Directa'!R44/'Vida Pólizas Emitidas'!R44,"")</f>
        <v/>
      </c>
      <c r="S44" s="103" t="str">
        <f>IFERROR('Vida Prima Directa'!S44/'Vida Pólizas Emitidas'!S44,"")</f>
        <v/>
      </c>
      <c r="T44" s="103" t="str">
        <f>IFERROR('Vida Prima Directa'!T44/'Vida Pólizas Emitidas'!T44,"")</f>
        <v/>
      </c>
      <c r="U44" s="103" t="str">
        <f>IFERROR('Vida Prima Directa'!U44/'Vida Pólizas Emitidas'!U44,"")</f>
        <v/>
      </c>
      <c r="V44" s="103" t="str">
        <f>IFERROR('Vida Prima Directa'!V44/'Vida Pólizas Emitidas'!V44,"")</f>
        <v/>
      </c>
      <c r="W44" s="103" t="str">
        <f>IFERROR('Vida Prima Directa'!W44/'Vida Pólizas Emitidas'!W44,"")</f>
        <v/>
      </c>
      <c r="X44" s="103">
        <f>IFERROR('Vida Prima Directa'!X44/'Vida Pólizas Emitidas'!X44,"")</f>
        <v>967632.90105429885</v>
      </c>
      <c r="Y44" s="103" t="str">
        <f>IFERROR('Vida Prima Directa'!Y44/'Vida Pólizas Emitidas'!Y44,"")</f>
        <v/>
      </c>
      <c r="Z44" s="103" t="str">
        <f>IFERROR('Vida Prima Directa'!Z44/'Vida Pólizas Emitidas'!Z44,"")</f>
        <v/>
      </c>
      <c r="AA44" s="103" t="str">
        <f>IFERROR('Vida Prima Directa'!AA44/'Vida Pólizas Emitidas'!AA44,"")</f>
        <v/>
      </c>
      <c r="AB44" s="103" t="str">
        <f>IFERROR('Vida Prima Directa'!AB44/'Vida Pólizas Emitidas'!AB44,"")</f>
        <v/>
      </c>
      <c r="AC44" s="103" t="str">
        <f>IFERROR('Vida Prima Directa'!AC44/'Vida Pólizas Emitidas'!AC44,"")</f>
        <v/>
      </c>
      <c r="AD44" s="103" t="str">
        <f>IFERROR('Vida Prima Directa'!AD44/'Vida Pólizas Emitidas'!AD44,"")</f>
        <v/>
      </c>
      <c r="AE44" s="103" t="str">
        <f>IFERROR('Vida Prima Directa'!AE44/'Vida Pólizas Emitidas'!AE44,"")</f>
        <v/>
      </c>
      <c r="AF44" s="103" t="str">
        <f>IFERROR('Vida Prima Directa'!AF44/'Vida Pólizas Emitidas'!AF44,"")</f>
        <v/>
      </c>
      <c r="AG44" s="103" t="str">
        <f>IFERROR('Vida Prima Directa'!AG44/'Vida Pólizas Emitidas'!AG44,"")</f>
        <v/>
      </c>
      <c r="AH44" s="103" t="str">
        <f>IFERROR('Vida Prima Directa'!AH44/'Vida Pólizas Emitidas'!AH44,"")</f>
        <v/>
      </c>
      <c r="AI44" s="103" t="str">
        <f>IFERROR('Vida Prima Directa'!AI44/'Vida Pólizas Emitidas'!AI44,"")</f>
        <v/>
      </c>
      <c r="AJ44" s="103" t="str">
        <f>IFERROR('Vida Prima Directa'!AJ44/'Vida Pólizas Emitidas'!AJ44,"")</f>
        <v/>
      </c>
      <c r="AK44" s="103" t="str">
        <f>IFERROR('Vida Prima Directa'!AK44/'Vida Pólizas Emitidas'!AK44,"")</f>
        <v/>
      </c>
      <c r="AL44" s="103" t="str">
        <f>IFERROR('Vida Prima Directa'!AL44/'Vida Pólizas Emitidas'!AL44,"")</f>
        <v/>
      </c>
      <c r="AM44" s="103" t="str">
        <f>IFERROR('Vida Prima Directa'!AM44/'Vida Pólizas Emitidas'!AM44,"")</f>
        <v/>
      </c>
      <c r="AN44" s="103" t="str">
        <f>IFERROR('Vida Prima Directa'!AN44/'Vida Pólizas Emitidas'!AN44,"")</f>
        <v/>
      </c>
      <c r="AO44" s="103" t="str">
        <f>IFERROR('Vida Prima Directa'!AO44/'Vida Pólizas Emitidas'!AO44,"")</f>
        <v/>
      </c>
      <c r="AP44" s="103" t="str">
        <f>IFERROR('Vida Prima Directa'!AP44/'Vida Pólizas Emitidas'!AP44,"")</f>
        <v/>
      </c>
      <c r="AQ44" s="103">
        <f>IFERROR('Vida Prima Directa'!AQ44/'Vida Pólizas Emitidas'!AQ44,"")</f>
        <v>10445615.098182024</v>
      </c>
      <c r="AS44" s="92">
        <f>IFERROR('Vida Prima Directa'!AS44/'Vida Pólizas Emitidas'!AS44,"")</f>
        <v>4767677.0646175016</v>
      </c>
      <c r="AT44" s="71">
        <f t="shared" ref="AT44:AT49" si="3">IFERROR(AQ44/AS44-1,"")</f>
        <v>1.1909233693075327</v>
      </c>
    </row>
    <row r="45" spans="2:46">
      <c r="B45" s="30" t="s">
        <v>442</v>
      </c>
      <c r="C45" s="103" t="str">
        <f>IFERROR('Vida Prima Directa'!C45/'Vida Pólizas Emitidas'!C45,"")</f>
        <v/>
      </c>
      <c r="D45" s="103" t="str">
        <f>IFERROR('Vida Prima Directa'!D45/'Vida Pólizas Emitidas'!D45,"")</f>
        <v/>
      </c>
      <c r="E45" s="103" t="str">
        <f>IFERROR('Vida Prima Directa'!E45/'Vida Pólizas Emitidas'!E45,"")</f>
        <v/>
      </c>
      <c r="F45" s="103" t="str">
        <f>IFERROR('Vida Prima Directa'!F45/'Vida Pólizas Emitidas'!F45,"")</f>
        <v/>
      </c>
      <c r="G45" s="103">
        <f>IFERROR('Vida Prima Directa'!G45/'Vida Pólizas Emitidas'!G45,"")</f>
        <v>2293.591928948566</v>
      </c>
      <c r="H45" s="103" t="str">
        <f>IFERROR('Vida Prima Directa'!H45/'Vida Pólizas Emitidas'!H45,"")</f>
        <v/>
      </c>
      <c r="I45" s="103" t="str">
        <f>IFERROR('Vida Prima Directa'!I45/'Vida Pólizas Emitidas'!I45,"")</f>
        <v/>
      </c>
      <c r="J45" s="103">
        <f>IFERROR('Vida Prima Directa'!J45/'Vida Pólizas Emitidas'!J45,"")</f>
        <v>2497.1350920820469</v>
      </c>
      <c r="K45" s="103" t="str">
        <f>IFERROR('Vida Prima Directa'!K45/'Vida Pólizas Emitidas'!K45,"")</f>
        <v/>
      </c>
      <c r="L45" s="103">
        <f>IFERROR('Vida Prima Directa'!L45/'Vida Pólizas Emitidas'!L45,"")</f>
        <v>2911.9905076971672</v>
      </c>
      <c r="M45" s="103">
        <f>IFERROR('Vida Prima Directa'!M45/'Vida Pólizas Emitidas'!M45,"")</f>
        <v>1818.9008233388313</v>
      </c>
      <c r="N45" s="103">
        <f>IFERROR('Vida Prima Directa'!N45/'Vida Pólizas Emitidas'!N45,"")</f>
        <v>4816.1092192846354</v>
      </c>
      <c r="O45" s="103">
        <f>IFERROR('Vida Prima Directa'!O45/'Vida Pólizas Emitidas'!O45,"")</f>
        <v>2120.5116016158931</v>
      </c>
      <c r="P45" s="103">
        <f>IFERROR('Vida Prima Directa'!P45/'Vida Pólizas Emitidas'!P45,"")</f>
        <v>2651.2914179465865</v>
      </c>
      <c r="Q45" s="103">
        <f>IFERROR('Vida Prima Directa'!Q45/'Vida Pólizas Emitidas'!Q45,"")</f>
        <v>2416.1405021346259</v>
      </c>
      <c r="R45" s="103" t="str">
        <f>IFERROR('Vida Prima Directa'!R45/'Vida Pólizas Emitidas'!R45,"")</f>
        <v/>
      </c>
      <c r="S45" s="103" t="str">
        <f>IFERROR('Vida Prima Directa'!S45/'Vida Pólizas Emitidas'!S45,"")</f>
        <v/>
      </c>
      <c r="T45" s="103" t="str">
        <f>IFERROR('Vida Prima Directa'!T45/'Vida Pólizas Emitidas'!T45,"")</f>
        <v/>
      </c>
      <c r="U45" s="103" t="str">
        <f>IFERROR('Vida Prima Directa'!U45/'Vida Pólizas Emitidas'!U45,"")</f>
        <v/>
      </c>
      <c r="V45" s="103" t="str">
        <f>IFERROR('Vida Prima Directa'!V45/'Vida Pólizas Emitidas'!V45,"")</f>
        <v/>
      </c>
      <c r="W45" s="103" t="str">
        <f>IFERROR('Vida Prima Directa'!W45/'Vida Pólizas Emitidas'!W45,"")</f>
        <v/>
      </c>
      <c r="X45" s="103">
        <f>IFERROR('Vida Prima Directa'!X45/'Vida Pólizas Emitidas'!X45,"")</f>
        <v>2994.4361283733265</v>
      </c>
      <c r="Y45" s="103" t="str">
        <f>IFERROR('Vida Prima Directa'!Y45/'Vida Pólizas Emitidas'!Y45,"")</f>
        <v/>
      </c>
      <c r="Z45" s="103">
        <f>IFERROR('Vida Prima Directa'!Z45/'Vida Pólizas Emitidas'!Z45,"")</f>
        <v>2434.9462958609529</v>
      </c>
      <c r="AA45" s="103">
        <f>IFERROR('Vida Prima Directa'!AA45/'Vida Pólizas Emitidas'!AA45,"")</f>
        <v>2560.9775713266299</v>
      </c>
      <c r="AB45" s="103">
        <f>IFERROR('Vida Prima Directa'!AB45/'Vida Pólizas Emitidas'!AB45,"")</f>
        <v>2239.1034165085457</v>
      </c>
      <c r="AC45" s="103">
        <f>IFERROR('Vida Prima Directa'!AC45/'Vida Pólizas Emitidas'!AC45,"")</f>
        <v>1503.7284066722764</v>
      </c>
      <c r="AD45" s="103" t="str">
        <f>IFERROR('Vida Prima Directa'!AD45/'Vida Pólizas Emitidas'!AD45,"")</f>
        <v/>
      </c>
      <c r="AE45" s="103">
        <f>IFERROR('Vida Prima Directa'!AE45/'Vida Pólizas Emitidas'!AE45,"")</f>
        <v>4997.9561063833044</v>
      </c>
      <c r="AF45" s="103">
        <f>IFERROR('Vida Prima Directa'!AF45/'Vida Pólizas Emitidas'!AF45,"")</f>
        <v>3276.0704297805842</v>
      </c>
      <c r="AG45" s="103" t="str">
        <f>IFERROR('Vida Prima Directa'!AG45/'Vida Pólizas Emitidas'!AG45,"")</f>
        <v/>
      </c>
      <c r="AH45" s="103" t="str">
        <f>IFERROR('Vida Prima Directa'!AH45/'Vida Pólizas Emitidas'!AH45,"")</f>
        <v/>
      </c>
      <c r="AI45" s="103" t="str">
        <f>IFERROR('Vida Prima Directa'!AI45/'Vida Pólizas Emitidas'!AI45,"")</f>
        <v/>
      </c>
      <c r="AJ45" s="103" t="str">
        <f>IFERROR('Vida Prima Directa'!AJ45/'Vida Pólizas Emitidas'!AJ45,"")</f>
        <v/>
      </c>
      <c r="AK45" s="103" t="str">
        <f>IFERROR('Vida Prima Directa'!AK45/'Vida Pólizas Emitidas'!AK45,"")</f>
        <v/>
      </c>
      <c r="AL45" s="103" t="str">
        <f>IFERROR('Vida Prima Directa'!AL45/'Vida Pólizas Emitidas'!AL45,"")</f>
        <v/>
      </c>
      <c r="AM45" s="103" t="str">
        <f>IFERROR('Vida Prima Directa'!AM45/'Vida Pólizas Emitidas'!AM45,"")</f>
        <v/>
      </c>
      <c r="AN45" s="103" t="str">
        <f>IFERROR('Vida Prima Directa'!AN45/'Vida Pólizas Emitidas'!AN45,"")</f>
        <v/>
      </c>
      <c r="AO45" s="103" t="str">
        <f>IFERROR('Vida Prima Directa'!AO45/'Vida Pólizas Emitidas'!AO45,"")</f>
        <v/>
      </c>
      <c r="AP45" s="103" t="str">
        <f>IFERROR('Vida Prima Directa'!AP45/'Vida Pólizas Emitidas'!AP45,"")</f>
        <v/>
      </c>
      <c r="AQ45" s="103">
        <f>IFERROR('Vida Prima Directa'!AQ45/'Vida Pólizas Emitidas'!AQ45,"")</f>
        <v>2419.0938135934289</v>
      </c>
      <c r="AS45" s="92">
        <f>IFERROR('Vida Prima Directa'!AS45/'Vida Pólizas Emitidas'!AS45,"")</f>
        <v>2348.5962203370896</v>
      </c>
      <c r="AT45" s="71">
        <f t="shared" si="3"/>
        <v>3.0016906544378719E-2</v>
      </c>
    </row>
    <row r="46" spans="2:46">
      <c r="B46" s="30" t="s">
        <v>443</v>
      </c>
      <c r="C46" s="103" t="str">
        <f>IFERROR('Vida Prima Directa'!C46/'Vida Pólizas Emitidas'!C46,"")</f>
        <v/>
      </c>
      <c r="D46" s="103" t="str">
        <f>IFERROR('Vida Prima Directa'!D46/'Vida Pólizas Emitidas'!D46,"")</f>
        <v/>
      </c>
      <c r="E46" s="103">
        <f>IFERROR('Vida Prima Directa'!E46/'Vida Pólizas Emitidas'!E46,"")</f>
        <v>6709.211768407803</v>
      </c>
      <c r="F46" s="103" t="str">
        <f>IFERROR('Vida Prima Directa'!F46/'Vida Pólizas Emitidas'!F46,"")</f>
        <v/>
      </c>
      <c r="G46" s="103">
        <f>IFERROR('Vida Prima Directa'!G46/'Vida Pólizas Emitidas'!G46,"")</f>
        <v>3479.4085754564449</v>
      </c>
      <c r="H46" s="103" t="str">
        <f>IFERROR('Vida Prima Directa'!H46/'Vida Pólizas Emitidas'!H46,"")</f>
        <v/>
      </c>
      <c r="I46" s="103" t="str">
        <f>IFERROR('Vida Prima Directa'!I46/'Vida Pólizas Emitidas'!I46,"")</f>
        <v/>
      </c>
      <c r="J46" s="103">
        <f>IFERROR('Vida Prima Directa'!J46/'Vida Pólizas Emitidas'!J46,"")</f>
        <v>2638.4264447995697</v>
      </c>
      <c r="K46" s="103" t="str">
        <f>IFERROR('Vida Prima Directa'!K46/'Vida Pólizas Emitidas'!K46,"")</f>
        <v/>
      </c>
      <c r="L46" s="103">
        <f>IFERROR('Vida Prima Directa'!L46/'Vida Pólizas Emitidas'!L46,"")</f>
        <v>3440.0981820238858</v>
      </c>
      <c r="M46" s="103">
        <f>IFERROR('Vida Prima Directa'!M46/'Vida Pólizas Emitidas'!M46,"")</f>
        <v>1852.8732099551264</v>
      </c>
      <c r="N46" s="103">
        <f>IFERROR('Vida Prima Directa'!N46/'Vida Pólizas Emitidas'!N46,"")</f>
        <v>4971.3856735091204</v>
      </c>
      <c r="O46" s="103">
        <f>IFERROR('Vida Prima Directa'!O46/'Vida Pólizas Emitidas'!O46,"")</f>
        <v>2874.2555122493418</v>
      </c>
      <c r="P46" s="103">
        <f>IFERROR('Vida Prima Directa'!P46/'Vida Pólizas Emitidas'!P46,"")</f>
        <v>2871.6907682521428</v>
      </c>
      <c r="Q46" s="103">
        <f>IFERROR('Vida Prima Directa'!Q46/'Vida Pólizas Emitidas'!Q46,"")</f>
        <v>2621.3297125399226</v>
      </c>
      <c r="R46" s="103" t="str">
        <f>IFERROR('Vida Prima Directa'!R46/'Vida Pólizas Emitidas'!R46,"")</f>
        <v/>
      </c>
      <c r="S46" s="103" t="str">
        <f>IFERROR('Vida Prima Directa'!S46/'Vida Pólizas Emitidas'!S46,"")</f>
        <v/>
      </c>
      <c r="T46" s="103" t="str">
        <f>IFERROR('Vida Prima Directa'!T46/'Vida Pólizas Emitidas'!T46,"")</f>
        <v/>
      </c>
      <c r="U46" s="103" t="str">
        <f>IFERROR('Vida Prima Directa'!U46/'Vida Pólizas Emitidas'!U46,"")</f>
        <v/>
      </c>
      <c r="V46" s="103" t="str">
        <f>IFERROR('Vida Prima Directa'!V46/'Vida Pólizas Emitidas'!V46,"")</f>
        <v/>
      </c>
      <c r="W46" s="103" t="str">
        <f>IFERROR('Vida Prima Directa'!W46/'Vida Pólizas Emitidas'!W46,"")</f>
        <v/>
      </c>
      <c r="X46" s="103">
        <f>IFERROR('Vida Prima Directa'!X46/'Vida Pólizas Emitidas'!X46,"")</f>
        <v>2892.9167333735959</v>
      </c>
      <c r="Y46" s="103" t="str">
        <f>IFERROR('Vida Prima Directa'!Y46/'Vida Pólizas Emitidas'!Y46,"")</f>
        <v/>
      </c>
      <c r="Z46" s="103">
        <f>IFERROR('Vida Prima Directa'!Z46/'Vida Pólizas Emitidas'!Z46,"")</f>
        <v>2821.1553657573431</v>
      </c>
      <c r="AA46" s="103">
        <f>IFERROR('Vida Prima Directa'!AA46/'Vida Pólizas Emitidas'!AA46,"")</f>
        <v>2635.2204862203375</v>
      </c>
      <c r="AB46" s="103">
        <f>IFERROR('Vida Prima Directa'!AB46/'Vida Pólizas Emitidas'!AB46,"")</f>
        <v>2395.1671512834546</v>
      </c>
      <c r="AC46" s="103">
        <f>IFERROR('Vida Prima Directa'!AC46/'Vida Pólizas Emitidas'!AC46,"")</f>
        <v>1475.3174402560198</v>
      </c>
      <c r="AD46" s="103" t="str">
        <f>IFERROR('Vida Prima Directa'!AD46/'Vida Pólizas Emitidas'!AD46,"")</f>
        <v/>
      </c>
      <c r="AE46" s="103">
        <f>IFERROR('Vida Prima Directa'!AE46/'Vida Pólizas Emitidas'!AE46,"")</f>
        <v>6460.8457351163006</v>
      </c>
      <c r="AF46" s="103" t="str">
        <f>IFERROR('Vida Prima Directa'!AF46/'Vida Pólizas Emitidas'!AF46,"")</f>
        <v/>
      </c>
      <c r="AG46" s="103" t="str">
        <f>IFERROR('Vida Prima Directa'!AG46/'Vida Pólizas Emitidas'!AG46,"")</f>
        <v/>
      </c>
      <c r="AH46" s="103" t="str">
        <f>IFERROR('Vida Prima Directa'!AH46/'Vida Pólizas Emitidas'!AH46,"")</f>
        <v/>
      </c>
      <c r="AI46" s="103" t="str">
        <f>IFERROR('Vida Prima Directa'!AI46/'Vida Pólizas Emitidas'!AI46,"")</f>
        <v/>
      </c>
      <c r="AJ46" s="103" t="str">
        <f>IFERROR('Vida Prima Directa'!AJ46/'Vida Pólizas Emitidas'!AJ46,"")</f>
        <v/>
      </c>
      <c r="AK46" s="103" t="str">
        <f>IFERROR('Vida Prima Directa'!AK46/'Vida Pólizas Emitidas'!AK46,"")</f>
        <v/>
      </c>
      <c r="AL46" s="103" t="str">
        <f>IFERROR('Vida Prima Directa'!AL46/'Vida Pólizas Emitidas'!AL46,"")</f>
        <v/>
      </c>
      <c r="AM46" s="103" t="str">
        <f>IFERROR('Vida Prima Directa'!AM46/'Vida Pólizas Emitidas'!AM46,"")</f>
        <v/>
      </c>
      <c r="AN46" s="103" t="str">
        <f>IFERROR('Vida Prima Directa'!AN46/'Vida Pólizas Emitidas'!AN46,"")</f>
        <v/>
      </c>
      <c r="AO46" s="103" t="str">
        <f>IFERROR('Vida Prima Directa'!AO46/'Vida Pólizas Emitidas'!AO46,"")</f>
        <v/>
      </c>
      <c r="AP46" s="103" t="str">
        <f>IFERROR('Vida Prima Directa'!AP46/'Vida Pólizas Emitidas'!AP46,"")</f>
        <v/>
      </c>
      <c r="AQ46" s="103">
        <f>IFERROR('Vida Prima Directa'!AQ46/'Vida Pólizas Emitidas'!AQ46,"")</f>
        <v>2739.7653697949718</v>
      </c>
      <c r="AS46" s="92">
        <f>IFERROR('Vida Prima Directa'!AS46/'Vida Pólizas Emitidas'!AS46,"")</f>
        <v>2572.0149893961247</v>
      </c>
      <c r="AT46" s="71">
        <f t="shared" si="3"/>
        <v>6.5221385213712457E-2</v>
      </c>
    </row>
    <row r="47" spans="2:46">
      <c r="B47" s="30" t="s">
        <v>444</v>
      </c>
      <c r="C47" s="103" t="str">
        <f>IFERROR('Vida Prima Directa'!C47/'Vida Pólizas Emitidas'!C47,"")</f>
        <v/>
      </c>
      <c r="D47" s="103" t="str">
        <f>IFERROR('Vida Prima Directa'!D47/'Vida Pólizas Emitidas'!D47,"")</f>
        <v/>
      </c>
      <c r="E47" s="103">
        <f>IFERROR('Vida Prima Directa'!E47/'Vida Pólizas Emitidas'!E47,"")</f>
        <v>4672.1535344821486</v>
      </c>
      <c r="F47" s="103" t="str">
        <f>IFERROR('Vida Prima Directa'!F47/'Vida Pólizas Emitidas'!F47,"")</f>
        <v/>
      </c>
      <c r="G47" s="103">
        <f>IFERROR('Vida Prima Directa'!G47/'Vida Pólizas Emitidas'!G47,"")</f>
        <v>2141.4596730404437</v>
      </c>
      <c r="H47" s="103" t="str">
        <f>IFERROR('Vida Prima Directa'!H47/'Vida Pólizas Emitidas'!H47,"")</f>
        <v/>
      </c>
      <c r="I47" s="103" t="str">
        <f>IFERROR('Vida Prima Directa'!I47/'Vida Pólizas Emitidas'!I47,"")</f>
        <v/>
      </c>
      <c r="J47" s="103">
        <f>IFERROR('Vida Prima Directa'!J47/'Vida Pólizas Emitidas'!J47,"")</f>
        <v>2666.279002000661</v>
      </c>
      <c r="K47" s="103" t="str">
        <f>IFERROR('Vida Prima Directa'!K47/'Vida Pólizas Emitidas'!K47,"")</f>
        <v/>
      </c>
      <c r="L47" s="103">
        <f>IFERROR('Vida Prima Directa'!L47/'Vida Pólizas Emitidas'!L47,"")</f>
        <v>4112.1496678839649</v>
      </c>
      <c r="M47" s="103">
        <f>IFERROR('Vida Prima Directa'!M47/'Vida Pólizas Emitidas'!M47,"")</f>
        <v>2048.8561428994294</v>
      </c>
      <c r="N47" s="103">
        <f>IFERROR('Vida Prima Directa'!N47/'Vida Pólizas Emitidas'!N47,"")</f>
        <v>5579.0976057304078</v>
      </c>
      <c r="O47" s="103">
        <f>IFERROR('Vida Prima Directa'!O47/'Vida Pólizas Emitidas'!O47,"")</f>
        <v>2042.0553957971747</v>
      </c>
      <c r="P47" s="103">
        <f>IFERROR('Vida Prima Directa'!P47/'Vida Pólizas Emitidas'!P47,"")</f>
        <v>1085.9067573503935</v>
      </c>
      <c r="Q47" s="103">
        <f>IFERROR('Vida Prima Directa'!Q47/'Vida Pólizas Emitidas'!Q47,"")</f>
        <v>1568.4148286199422</v>
      </c>
      <c r="R47" s="103" t="str">
        <f>IFERROR('Vida Prima Directa'!R47/'Vida Pólizas Emitidas'!R47,"")</f>
        <v/>
      </c>
      <c r="S47" s="103" t="str">
        <f>IFERROR('Vida Prima Directa'!S47/'Vida Pólizas Emitidas'!S47,"")</f>
        <v/>
      </c>
      <c r="T47" s="103" t="str">
        <f>IFERROR('Vida Prima Directa'!T47/'Vida Pólizas Emitidas'!T47,"")</f>
        <v/>
      </c>
      <c r="U47" s="103" t="str">
        <f>IFERROR('Vida Prima Directa'!U47/'Vida Pólizas Emitidas'!U47,"")</f>
        <v/>
      </c>
      <c r="V47" s="103" t="str">
        <f>IFERROR('Vida Prima Directa'!V47/'Vida Pólizas Emitidas'!V47,"")</f>
        <v/>
      </c>
      <c r="W47" s="103" t="str">
        <f>IFERROR('Vida Prima Directa'!W47/'Vida Pólizas Emitidas'!W47,"")</f>
        <v/>
      </c>
      <c r="X47" s="103">
        <f>IFERROR('Vida Prima Directa'!X47/'Vida Pólizas Emitidas'!X47,"")</f>
        <v>3209.2334171321731</v>
      </c>
      <c r="Y47" s="103" t="str">
        <f>IFERROR('Vida Prima Directa'!Y47/'Vida Pólizas Emitidas'!Y47,"")</f>
        <v/>
      </c>
      <c r="Z47" s="103">
        <f>IFERROR('Vida Prima Directa'!Z47/'Vida Pólizas Emitidas'!Z47,"")</f>
        <v>1840.5925392975585</v>
      </c>
      <c r="AA47" s="103">
        <f>IFERROR('Vida Prima Directa'!AA47/'Vida Pólizas Emitidas'!AA47,"")</f>
        <v>2280.0365087465671</v>
      </c>
      <c r="AB47" s="103">
        <f>IFERROR('Vida Prima Directa'!AB47/'Vida Pólizas Emitidas'!AB47,"")</f>
        <v>2159.3998391265991</v>
      </c>
      <c r="AC47" s="103">
        <f>IFERROR('Vida Prima Directa'!AC47/'Vida Pólizas Emitidas'!AC47,"")</f>
        <v>1083.6071748032975</v>
      </c>
      <c r="AD47" s="103" t="str">
        <f>IFERROR('Vida Prima Directa'!AD47/'Vida Pólizas Emitidas'!AD47,"")</f>
        <v/>
      </c>
      <c r="AE47" s="103">
        <f>IFERROR('Vida Prima Directa'!AE47/'Vida Pólizas Emitidas'!AE47,"")</f>
        <v>3026.0658933671971</v>
      </c>
      <c r="AF47" s="103" t="str">
        <f>IFERROR('Vida Prima Directa'!AF47/'Vida Pólizas Emitidas'!AF47,"")</f>
        <v/>
      </c>
      <c r="AG47" s="103" t="str">
        <f>IFERROR('Vida Prima Directa'!AG47/'Vida Pólizas Emitidas'!AG47,"")</f>
        <v/>
      </c>
      <c r="AH47" s="103" t="str">
        <f>IFERROR('Vida Prima Directa'!AH47/'Vida Pólizas Emitidas'!AH47,"")</f>
        <v/>
      </c>
      <c r="AI47" s="103" t="str">
        <f>IFERROR('Vida Prima Directa'!AI47/'Vida Pólizas Emitidas'!AI47,"")</f>
        <v/>
      </c>
      <c r="AJ47" s="103" t="str">
        <f>IFERROR('Vida Prima Directa'!AJ47/'Vida Pólizas Emitidas'!AJ47,"")</f>
        <v/>
      </c>
      <c r="AK47" s="103" t="str">
        <f>IFERROR('Vida Prima Directa'!AK47/'Vida Pólizas Emitidas'!AK47,"")</f>
        <v/>
      </c>
      <c r="AL47" s="103" t="str">
        <f>IFERROR('Vida Prima Directa'!AL47/'Vida Pólizas Emitidas'!AL47,"")</f>
        <v/>
      </c>
      <c r="AM47" s="103" t="str">
        <f>IFERROR('Vida Prima Directa'!AM47/'Vida Pólizas Emitidas'!AM47,"")</f>
        <v/>
      </c>
      <c r="AN47" s="103" t="str">
        <f>IFERROR('Vida Prima Directa'!AN47/'Vida Pólizas Emitidas'!AN47,"")</f>
        <v/>
      </c>
      <c r="AO47" s="103" t="str">
        <f>IFERROR('Vida Prima Directa'!AO47/'Vida Pólizas Emitidas'!AO47,"")</f>
        <v/>
      </c>
      <c r="AP47" s="103" t="str">
        <f>IFERROR('Vida Prima Directa'!AP47/'Vida Pólizas Emitidas'!AP47,"")</f>
        <v/>
      </c>
      <c r="AQ47" s="103">
        <f>IFERROR('Vida Prima Directa'!AQ47/'Vida Pólizas Emitidas'!AQ47,"")</f>
        <v>2217.5170906318108</v>
      </c>
      <c r="AS47" s="92">
        <f>IFERROR('Vida Prima Directa'!AS47/'Vida Pólizas Emitidas'!AS47,"")</f>
        <v>2120.8733651612479</v>
      </c>
      <c r="AT47" s="71">
        <f t="shared" si="3"/>
        <v>4.5567890595493044E-2</v>
      </c>
    </row>
    <row r="48" spans="2:46">
      <c r="B48" s="30" t="s">
        <v>445</v>
      </c>
      <c r="C48" s="103" t="str">
        <f>IFERROR('Vida Prima Directa'!C48/'Vida Pólizas Emitidas'!C48,"")</f>
        <v/>
      </c>
      <c r="D48" s="103" t="str">
        <f>IFERROR('Vida Prima Directa'!D48/'Vida Pólizas Emitidas'!D48,"")</f>
        <v/>
      </c>
      <c r="E48" s="103" t="str">
        <f>IFERROR('Vida Prima Directa'!E48/'Vida Pólizas Emitidas'!E48,"")</f>
        <v/>
      </c>
      <c r="F48" s="103" t="str">
        <f>IFERROR('Vida Prima Directa'!F48/'Vida Pólizas Emitidas'!F48,"")</f>
        <v/>
      </c>
      <c r="G48" s="103" t="str">
        <f>IFERROR('Vida Prima Directa'!G48/'Vida Pólizas Emitidas'!G48,"")</f>
        <v/>
      </c>
      <c r="H48" s="103" t="str">
        <f>IFERROR('Vida Prima Directa'!H48/'Vida Pólizas Emitidas'!H48,"")</f>
        <v/>
      </c>
      <c r="I48" s="103" t="str">
        <f>IFERROR('Vida Prima Directa'!I48/'Vida Pólizas Emitidas'!I48,"")</f>
        <v/>
      </c>
      <c r="J48" s="103" t="str">
        <f>IFERROR('Vida Prima Directa'!J48/'Vida Pólizas Emitidas'!J48,"")</f>
        <v/>
      </c>
      <c r="K48" s="103" t="str">
        <f>IFERROR('Vida Prima Directa'!K48/'Vida Pólizas Emitidas'!K48,"")</f>
        <v/>
      </c>
      <c r="L48" s="103" t="str">
        <f>IFERROR('Vida Prima Directa'!L48/'Vida Pólizas Emitidas'!L48,"")</f>
        <v/>
      </c>
      <c r="M48" s="103" t="str">
        <f>IFERROR('Vida Prima Directa'!M48/'Vida Pólizas Emitidas'!M48,"")</f>
        <v/>
      </c>
      <c r="N48" s="103" t="str">
        <f>IFERROR('Vida Prima Directa'!N48/'Vida Pólizas Emitidas'!N48,"")</f>
        <v/>
      </c>
      <c r="O48" s="103" t="str">
        <f>IFERROR('Vida Prima Directa'!O48/'Vida Pólizas Emitidas'!O48,"")</f>
        <v/>
      </c>
      <c r="P48" s="103" t="str">
        <f>IFERROR('Vida Prima Directa'!P48/'Vida Pólizas Emitidas'!P48,"")</f>
        <v/>
      </c>
      <c r="Q48" s="103" t="str">
        <f>IFERROR('Vida Prima Directa'!Q48/'Vida Pólizas Emitidas'!Q48,"")</f>
        <v/>
      </c>
      <c r="R48" s="103" t="str">
        <f>IFERROR('Vida Prima Directa'!R48/'Vida Pólizas Emitidas'!R48,"")</f>
        <v/>
      </c>
      <c r="S48" s="103" t="str">
        <f>IFERROR('Vida Prima Directa'!S48/'Vida Pólizas Emitidas'!S48,"")</f>
        <v/>
      </c>
      <c r="T48" s="103" t="str">
        <f>IFERROR('Vida Prima Directa'!T48/'Vida Pólizas Emitidas'!T48,"")</f>
        <v/>
      </c>
      <c r="U48" s="103" t="str">
        <f>IFERROR('Vida Prima Directa'!U48/'Vida Pólizas Emitidas'!U48,"")</f>
        <v/>
      </c>
      <c r="V48" s="103" t="str">
        <f>IFERROR('Vida Prima Directa'!V48/'Vida Pólizas Emitidas'!V48,"")</f>
        <v/>
      </c>
      <c r="W48" s="103" t="str">
        <f>IFERROR('Vida Prima Directa'!W48/'Vida Pólizas Emitidas'!W48,"")</f>
        <v/>
      </c>
      <c r="X48" s="103" t="str">
        <f>IFERROR('Vida Prima Directa'!X48/'Vida Pólizas Emitidas'!X48,"")</f>
        <v/>
      </c>
      <c r="Y48" s="103" t="str">
        <f>IFERROR('Vida Prima Directa'!Y48/'Vida Pólizas Emitidas'!Y48,"")</f>
        <v/>
      </c>
      <c r="Z48" s="103" t="str">
        <f>IFERROR('Vida Prima Directa'!Z48/'Vida Pólizas Emitidas'!Z48,"")</f>
        <v/>
      </c>
      <c r="AA48" s="103" t="str">
        <f>IFERROR('Vida Prima Directa'!AA48/'Vida Pólizas Emitidas'!AA48,"")</f>
        <v/>
      </c>
      <c r="AB48" s="103" t="str">
        <f>IFERROR('Vida Prima Directa'!AB48/'Vida Pólizas Emitidas'!AB48,"")</f>
        <v/>
      </c>
      <c r="AC48" s="103" t="str">
        <f>IFERROR('Vida Prima Directa'!AC48/'Vida Pólizas Emitidas'!AC48,"")</f>
        <v/>
      </c>
      <c r="AD48" s="103" t="str">
        <f>IFERROR('Vida Prima Directa'!AD48/'Vida Pólizas Emitidas'!AD48,"")</f>
        <v/>
      </c>
      <c r="AE48" s="103" t="str">
        <f>IFERROR('Vida Prima Directa'!AE48/'Vida Pólizas Emitidas'!AE48,"")</f>
        <v/>
      </c>
      <c r="AF48" s="103" t="str">
        <f>IFERROR('Vida Prima Directa'!AF48/'Vida Pólizas Emitidas'!AF48,"")</f>
        <v/>
      </c>
      <c r="AG48" s="103" t="str">
        <f>IFERROR('Vida Prima Directa'!AG48/'Vida Pólizas Emitidas'!AG48,"")</f>
        <v/>
      </c>
      <c r="AH48" s="103" t="str">
        <f>IFERROR('Vida Prima Directa'!AH48/'Vida Pólizas Emitidas'!AH48,"")</f>
        <v/>
      </c>
      <c r="AI48" s="103" t="str">
        <f>IFERROR('Vida Prima Directa'!AI48/'Vida Pólizas Emitidas'!AI48,"")</f>
        <v/>
      </c>
      <c r="AJ48" s="103" t="str">
        <f>IFERROR('Vida Prima Directa'!AJ48/'Vida Pólizas Emitidas'!AJ48,"")</f>
        <v/>
      </c>
      <c r="AK48" s="103" t="str">
        <f>IFERROR('Vida Prima Directa'!AK48/'Vida Pólizas Emitidas'!AK48,"")</f>
        <v/>
      </c>
      <c r="AL48" s="103" t="str">
        <f>IFERROR('Vida Prima Directa'!AL48/'Vida Pólizas Emitidas'!AL48,"")</f>
        <v/>
      </c>
      <c r="AM48" s="103" t="str">
        <f>IFERROR('Vida Prima Directa'!AM48/'Vida Pólizas Emitidas'!AM48,"")</f>
        <v/>
      </c>
      <c r="AN48" s="103" t="str">
        <f>IFERROR('Vida Prima Directa'!AN48/'Vida Pólizas Emitidas'!AN48,"")</f>
        <v/>
      </c>
      <c r="AO48" s="103" t="str">
        <f>IFERROR('Vida Prima Directa'!AO48/'Vida Pólizas Emitidas'!AO48,"")</f>
        <v/>
      </c>
      <c r="AP48" s="103" t="str">
        <f>IFERROR('Vida Prima Directa'!AP48/'Vida Pólizas Emitidas'!AP48,"")</f>
        <v/>
      </c>
      <c r="AQ48" s="103" t="str">
        <f>IFERROR('Vida Prima Directa'!AQ48/'Vida Pólizas Emitidas'!AQ48,"")</f>
        <v/>
      </c>
      <c r="AS48" s="92" t="str">
        <f>IFERROR('Vida Prima Directa'!AS48/'Vida Pólizas Emitidas'!AS48,"")</f>
        <v/>
      </c>
      <c r="AT48" s="71" t="str">
        <f t="shared" si="3"/>
        <v/>
      </c>
    </row>
    <row r="49" spans="2:46">
      <c r="B49" s="31" t="s">
        <v>327</v>
      </c>
      <c r="C49" s="105">
        <f>IFERROR('Vida Prima Directa'!C49/'Vida Pólizas Emitidas'!C49,"")</f>
        <v>12088.186345470549</v>
      </c>
      <c r="D49" s="105">
        <f>IFERROR('Vida Prima Directa'!D49/'Vida Pólizas Emitidas'!D49,"")</f>
        <v>76.507348285201317</v>
      </c>
      <c r="E49" s="105">
        <f>IFERROR('Vida Prima Directa'!E49/'Vida Pólizas Emitidas'!E49,"")</f>
        <v>4194.8362884666039</v>
      </c>
      <c r="F49" s="105">
        <f>IFERROR('Vida Prima Directa'!F49/'Vida Pólizas Emitidas'!F49,"")</f>
        <v>53.12601446295907</v>
      </c>
      <c r="G49" s="105">
        <f>IFERROR('Vida Prima Directa'!G49/'Vida Pólizas Emitidas'!G49,"")</f>
        <v>1202.6495760215037</v>
      </c>
      <c r="H49" s="105">
        <f>IFERROR('Vida Prima Directa'!H49/'Vida Pólizas Emitidas'!H49,"")</f>
        <v>14864.399147183891</v>
      </c>
      <c r="I49" s="105">
        <f>IFERROR('Vida Prima Directa'!I49/'Vida Pólizas Emitidas'!I49,"")</f>
        <v>89.003226300531381</v>
      </c>
      <c r="J49" s="105">
        <f>IFERROR('Vida Prima Directa'!J49/'Vida Pólizas Emitidas'!J49,"")</f>
        <v>85.839284648918451</v>
      </c>
      <c r="K49" s="105">
        <f>IFERROR('Vida Prima Directa'!K49/'Vida Pólizas Emitidas'!K49,"")</f>
        <v>85.998433015326555</v>
      </c>
      <c r="L49" s="105">
        <f>IFERROR('Vida Prima Directa'!L49/'Vida Pólizas Emitidas'!L49,"")</f>
        <v>3134.1487507731649</v>
      </c>
      <c r="M49" s="105">
        <f>IFERROR('Vida Prima Directa'!M49/'Vida Pólizas Emitidas'!M49,"")</f>
        <v>567.24427830869388</v>
      </c>
      <c r="N49" s="105">
        <f>IFERROR('Vida Prima Directa'!N49/'Vida Pólizas Emitidas'!N49,"")</f>
        <v>4895.4822615706307</v>
      </c>
      <c r="O49" s="105">
        <f>IFERROR('Vida Prima Directa'!O49/'Vida Pólizas Emitidas'!O49,"")</f>
        <v>969.02098233227343</v>
      </c>
      <c r="P49" s="105">
        <f>IFERROR('Vida Prima Directa'!P49/'Vida Pólizas Emitidas'!P49,"")</f>
        <v>525.22735843183102</v>
      </c>
      <c r="Q49" s="105">
        <f>IFERROR('Vida Prima Directa'!Q49/'Vida Pólizas Emitidas'!Q49,"")</f>
        <v>488.42383409699625</v>
      </c>
      <c r="R49" s="105">
        <f>IFERROR('Vida Prima Directa'!R49/'Vida Pólizas Emitidas'!R49,"")</f>
        <v>9922.2799301376745</v>
      </c>
      <c r="S49" s="105">
        <f>IFERROR('Vida Prima Directa'!S49/'Vida Pólizas Emitidas'!S49,"")</f>
        <v>5735.0368060720484</v>
      </c>
      <c r="T49" s="105">
        <f>IFERROR('Vida Prima Directa'!T49/'Vida Pólizas Emitidas'!T49,"")</f>
        <v>17.356164209147831</v>
      </c>
      <c r="U49" s="105">
        <f>IFERROR('Vida Prima Directa'!U49/'Vida Pólizas Emitidas'!U49,"")</f>
        <v>103.30461524408535</v>
      </c>
      <c r="V49" s="105" t="str">
        <f>IFERROR('Vida Prima Directa'!V49/'Vida Pólizas Emitidas'!V49,"")</f>
        <v/>
      </c>
      <c r="W49" s="105">
        <f>IFERROR('Vida Prima Directa'!W49/'Vida Pólizas Emitidas'!W49,"")</f>
        <v>16.395445042767182</v>
      </c>
      <c r="X49" s="105">
        <f>IFERROR('Vida Prima Directa'!X49/'Vida Pólizas Emitidas'!X49,"")</f>
        <v>109.04280378842884</v>
      </c>
      <c r="Y49" s="105">
        <f>IFERROR('Vida Prima Directa'!Y49/'Vida Pólizas Emitidas'!Y49,"")</f>
        <v>28.841217411208071</v>
      </c>
      <c r="Z49" s="105">
        <f>IFERROR('Vida Prima Directa'!Z49/'Vida Pólizas Emitidas'!Z49,"")</f>
        <v>2778.9530192219277</v>
      </c>
      <c r="AA49" s="105">
        <f>IFERROR('Vida Prima Directa'!AA49/'Vida Pólizas Emitidas'!AA49,"")</f>
        <v>1353.4266278060393</v>
      </c>
      <c r="AB49" s="105">
        <f>IFERROR('Vida Prima Directa'!AB49/'Vida Pólizas Emitidas'!AB49,"")</f>
        <v>1488.2985656290784</v>
      </c>
      <c r="AC49" s="105">
        <f>IFERROR('Vida Prima Directa'!AC49/'Vida Pólizas Emitidas'!AC49,"")</f>
        <v>1444.3781325114367</v>
      </c>
      <c r="AD49" s="105" t="str">
        <f>IFERROR('Vida Prima Directa'!AD49/'Vida Pólizas Emitidas'!AD49,"")</f>
        <v/>
      </c>
      <c r="AE49" s="105">
        <f>IFERROR('Vida Prima Directa'!AE49/'Vida Pólizas Emitidas'!AE49,"")</f>
        <v>437.15971275707494</v>
      </c>
      <c r="AF49" s="105">
        <f>IFERROR('Vida Prima Directa'!AF49/'Vida Pólizas Emitidas'!AF49,"")</f>
        <v>5494.3337679765509</v>
      </c>
      <c r="AG49" s="105">
        <f>IFERROR('Vida Prima Directa'!AG49/'Vida Pólizas Emitidas'!AG49,"")</f>
        <v>64.398003949488285</v>
      </c>
      <c r="AH49" s="105" t="str">
        <f>IFERROR('Vida Prima Directa'!AH49/'Vida Pólizas Emitidas'!AH49,"")</f>
        <v/>
      </c>
      <c r="AI49" s="105" t="str">
        <f>IFERROR('Vida Prima Directa'!AI49/'Vida Pólizas Emitidas'!AI49,"")</f>
        <v/>
      </c>
      <c r="AJ49" s="105" t="str">
        <f>IFERROR('Vida Prima Directa'!AJ49/'Vida Pólizas Emitidas'!AJ49,"")</f>
        <v/>
      </c>
      <c r="AK49" s="105" t="str">
        <f>IFERROR('Vida Prima Directa'!AK49/'Vida Pólizas Emitidas'!AK49,"")</f>
        <v/>
      </c>
      <c r="AL49" s="105" t="str">
        <f>IFERROR('Vida Prima Directa'!AL49/'Vida Pólizas Emitidas'!AL49,"")</f>
        <v/>
      </c>
      <c r="AM49" s="105" t="str">
        <f>IFERROR('Vida Prima Directa'!AM49/'Vida Pólizas Emitidas'!AM49,"")</f>
        <v/>
      </c>
      <c r="AN49" s="105" t="str">
        <f>IFERROR('Vida Prima Directa'!AN49/'Vida Pólizas Emitidas'!AN49,"")</f>
        <v/>
      </c>
      <c r="AO49" s="105" t="str">
        <f>IFERROR('Vida Prima Directa'!AO49/'Vida Pólizas Emitidas'!AO49,"")</f>
        <v/>
      </c>
      <c r="AP49" s="105" t="str">
        <f>IFERROR('Vida Prima Directa'!AP49/'Vida Pólizas Emitidas'!AP49,"")</f>
        <v/>
      </c>
      <c r="AQ49" s="105">
        <f>IFERROR('Vida Prima Directa'!AQ49/'Vida Pólizas Emitidas'!AQ49,"")</f>
        <v>195.13881879966212</v>
      </c>
      <c r="AS49" s="93">
        <f>IFERROR('Vida Prima Directa'!AS49/'Vida Pólizas Emitidas'!AS49,"")</f>
        <v>136.43482905526116</v>
      </c>
      <c r="AT49" s="85">
        <f t="shared" si="3"/>
        <v>0.43027128887026111</v>
      </c>
    </row>
    <row r="50" spans="2:46">
      <c r="AT50" s="86"/>
    </row>
    <row r="51" spans="2:46">
      <c r="B51" s="80" t="s">
        <v>452</v>
      </c>
      <c r="C51" s="91">
        <f>IFERROR(SUM('Vida Prima Directa'!C13:C27)/SUM('Vida Pólizas Emitidas'!C13:C27),"")</f>
        <v>2326.6916197421565</v>
      </c>
      <c r="D51" s="91">
        <f>IFERROR(SUM('Vida Prima Directa'!D13:D27)/SUM('Vida Pólizas Emitidas'!D13:D27),"")</f>
        <v>7.7951284623799157</v>
      </c>
      <c r="E51" s="91">
        <f>IFERROR(SUM('Vida Prima Directa'!E13:E27)/SUM('Vida Pólizas Emitidas'!E13:E27),"")</f>
        <v>26.730226069702127</v>
      </c>
      <c r="F51" s="91">
        <f>IFERROR(SUM('Vida Prima Directa'!F13:F27)/SUM('Vida Pólizas Emitidas'!F13:F27),"")</f>
        <v>8.4264980568009857</v>
      </c>
      <c r="G51" s="91">
        <f>IFERROR(SUM('Vida Prima Directa'!G13:G27)/SUM('Vida Pólizas Emitidas'!G13:G27),"")</f>
        <v>144.87781894293551</v>
      </c>
      <c r="H51" s="91" t="str">
        <f>IFERROR(SUM('Vida Prima Directa'!H13:H27)/SUM('Vida Pólizas Emitidas'!H13:H27),"")</f>
        <v/>
      </c>
      <c r="I51" s="91">
        <f>IFERROR(SUM('Vida Prima Directa'!I13:I27)/SUM('Vida Pólizas Emitidas'!I13:I27),"")</f>
        <v>3.4575135408378213</v>
      </c>
      <c r="J51" s="91">
        <f>IFERROR(SUM('Vida Prima Directa'!J13:J27)/SUM('Vida Pólizas Emitidas'!J13:J27),"")</f>
        <v>26.563730460184622</v>
      </c>
      <c r="K51" s="91">
        <f>IFERROR(SUM('Vida Prima Directa'!K13:K27)/SUM('Vida Pólizas Emitidas'!K13:K27),"")</f>
        <v>86.14884566598738</v>
      </c>
      <c r="L51" s="91" t="str">
        <f>IFERROR(SUM('Vida Prima Directa'!L13:L27)/SUM('Vida Pólizas Emitidas'!L13:L27),"")</f>
        <v/>
      </c>
      <c r="M51" s="91">
        <f>IFERROR(SUM('Vida Prima Directa'!M13:M27)/SUM('Vida Pólizas Emitidas'!M13:M27),"")</f>
        <v>231.21303250426013</v>
      </c>
      <c r="N51" s="91" t="str">
        <f>IFERROR(SUM('Vida Prima Directa'!N13:N27)/SUM('Vida Pólizas Emitidas'!N13:N27),"")</f>
        <v/>
      </c>
      <c r="O51" s="91">
        <f>IFERROR(SUM('Vida Prima Directa'!O13:O27)/SUM('Vida Pólizas Emitidas'!O13:O27),"")</f>
        <v>201.20756979624906</v>
      </c>
      <c r="P51" s="91">
        <f>IFERROR(SUM('Vida Prima Directa'!P13:P27)/SUM('Vida Pólizas Emitidas'!P13:P27),"")</f>
        <v>103.93466925162774</v>
      </c>
      <c r="Q51" s="91">
        <f>IFERROR(SUM('Vida Prima Directa'!Q13:Q27)/SUM('Vida Pólizas Emitidas'!Q13:Q27),"")</f>
        <v>456.78954216867436</v>
      </c>
      <c r="R51" s="91" t="str">
        <f>IFERROR(SUM('Vida Prima Directa'!R13:R27)/SUM('Vida Pólizas Emitidas'!R13:R27),"")</f>
        <v/>
      </c>
      <c r="S51" s="91" t="str">
        <f>IFERROR(SUM('Vida Prima Directa'!S13:S27)/SUM('Vida Pólizas Emitidas'!S13:S27),"")</f>
        <v/>
      </c>
      <c r="T51" s="91">
        <f>IFERROR(SUM('Vida Prima Directa'!T13:T27)/SUM('Vida Pólizas Emitidas'!T13:T27),"")</f>
        <v>35.784186960929993</v>
      </c>
      <c r="U51" s="91">
        <f>IFERROR(SUM('Vida Prima Directa'!U13:U27)/SUM('Vida Pólizas Emitidas'!U13:U27),"")</f>
        <v>42.10229570838225</v>
      </c>
      <c r="V51" s="91" t="str">
        <f>IFERROR(SUM('Vida Prima Directa'!V13:V27)/SUM('Vida Pólizas Emitidas'!V13:V27),"")</f>
        <v/>
      </c>
      <c r="W51" s="91">
        <f>IFERROR(SUM('Vida Prima Directa'!W13:W27)/SUM('Vida Pólizas Emitidas'!W13:W27),"")</f>
        <v>5.526319915346189</v>
      </c>
      <c r="X51" s="91">
        <f>IFERROR(SUM('Vida Prima Directa'!X13:X27)/SUM('Vida Pólizas Emitidas'!X13:X27),"")</f>
        <v>17.593276703353428</v>
      </c>
      <c r="Y51" s="91">
        <f>IFERROR(SUM('Vida Prima Directa'!Y13:Y27)/SUM('Vida Pólizas Emitidas'!Y13:Y27),"")</f>
        <v>26.785075317141761</v>
      </c>
      <c r="Z51" s="91">
        <f>IFERROR(SUM('Vida Prima Directa'!Z13:Z27)/SUM('Vida Pólizas Emitidas'!Z13:Z27),"")</f>
        <v>197.63901415067079</v>
      </c>
      <c r="AA51" s="91">
        <f>IFERROR(SUM('Vida Prima Directa'!AA13:AA27)/SUM('Vida Pólizas Emitidas'!AA13:AA27),"")</f>
        <v>311.4040568886636</v>
      </c>
      <c r="AB51" s="91">
        <f>IFERROR(SUM('Vida Prima Directa'!AB13:AB27)/SUM('Vida Pólizas Emitidas'!AB13:AB27),"")</f>
        <v>393.13202308432318</v>
      </c>
      <c r="AC51" s="91" t="str">
        <f>IFERROR(SUM('Vida Prima Directa'!AC13:AC27)/SUM('Vida Pólizas Emitidas'!AC13:AC27),"")</f>
        <v/>
      </c>
      <c r="AD51" s="91" t="str">
        <f>IFERROR(SUM('Vida Prima Directa'!AD13:AD27)/SUM('Vida Pólizas Emitidas'!AD13:AD27),"")</f>
        <v/>
      </c>
      <c r="AE51" s="91">
        <f>IFERROR(SUM('Vida Prima Directa'!AE13:AE27)/SUM('Vida Pólizas Emitidas'!AE13:AE27),"")</f>
        <v>155.11144624285012</v>
      </c>
      <c r="AF51" s="91">
        <f>IFERROR(SUM('Vida Prima Directa'!AF13:AF27)/SUM('Vida Pólizas Emitidas'!AF13:AF27),"")</f>
        <v>4139.8252476743291</v>
      </c>
      <c r="AG51" s="91">
        <f>IFERROR(SUM('Vida Prima Directa'!AG13:AG27)/SUM('Vida Pólizas Emitidas'!AG13:AG27),"")</f>
        <v>13.923646393602787</v>
      </c>
      <c r="AH51" s="91" t="str">
        <f>IFERROR(SUM('Vida Prima Directa'!AH13:AH27)/SUM('Vida Pólizas Emitidas'!AH13:AH27),"")</f>
        <v/>
      </c>
      <c r="AI51" s="91" t="str">
        <f>IFERROR(SUM('Vida Prima Directa'!AI13:AI27)/SUM('Vida Pólizas Emitidas'!AI13:AI27),"")</f>
        <v/>
      </c>
      <c r="AJ51" s="91" t="str">
        <f>IFERROR(SUM('Vida Prima Directa'!AJ13:AJ27)/SUM('Vida Pólizas Emitidas'!AJ13:AJ27),"")</f>
        <v/>
      </c>
      <c r="AK51" s="91" t="str">
        <f>IFERROR(SUM('Vida Prima Directa'!AK13:AK27)/SUM('Vida Pólizas Emitidas'!AK13:AK27),"")</f>
        <v/>
      </c>
      <c r="AL51" s="91" t="str">
        <f>IFERROR(SUM('Vida Prima Directa'!AL13:AL27)/SUM('Vida Pólizas Emitidas'!AL13:AL27),"")</f>
        <v/>
      </c>
      <c r="AM51" s="91" t="str">
        <f>IFERROR(SUM('Vida Prima Directa'!AM13:AM27)/SUM('Vida Pólizas Emitidas'!AM13:AM27),"")</f>
        <v/>
      </c>
      <c r="AN51" s="91" t="str">
        <f>IFERROR(SUM('Vida Prima Directa'!AN13:AN27)/SUM('Vida Pólizas Emitidas'!AN13:AN27),"")</f>
        <v/>
      </c>
      <c r="AO51" s="91" t="str">
        <f>IFERROR(SUM('Vida Prima Directa'!AO13:AO27)/SUM('Vida Pólizas Emitidas'!AO13:AO27),"")</f>
        <v/>
      </c>
      <c r="AP51" s="91" t="str">
        <f>IFERROR(SUM('Vida Prima Directa'!AP13:AP27)/SUM('Vida Pólizas Emitidas'!AP13:AP27),"")</f>
        <v/>
      </c>
      <c r="AQ51" s="91">
        <f>IFERROR(SUM('Vida Prima Directa'!AQ13:AQ27)/SUM('Vida Pólizas Emitidas'!AQ13:AQ27),"")</f>
        <v>39.901131968126862</v>
      </c>
      <c r="AR51" s="106"/>
      <c r="AS51" s="91">
        <f>IFERROR(SUM('Vida Prima Directa'!AS13:AS27)/SUM('Vida Pólizas Emitidas'!AS13:AS27),"")</f>
        <v>30.894083016276348</v>
      </c>
      <c r="AT51" s="71">
        <f>IFERROR(AQ51/AS51-1,"")</f>
        <v>0.29154608496083889</v>
      </c>
    </row>
    <row r="52" spans="2:46">
      <c r="B52" s="80" t="s">
        <v>453</v>
      </c>
      <c r="C52" s="91">
        <f>IFERROR(SUM('Vida Prima Directa'!C29:C42)/SUM('Vida Pólizas Emitidas'!C29:C42),"")</f>
        <v>14672.111419928066</v>
      </c>
      <c r="D52" s="91">
        <f>IFERROR(SUM('Vida Prima Directa'!D29:D42)/SUM('Vida Pólizas Emitidas'!D29:D42),"")</f>
        <v>7091.2130106363475</v>
      </c>
      <c r="E52" s="91">
        <f>IFERROR(SUM('Vida Prima Directa'!E29:E42)/SUM('Vida Pólizas Emitidas'!E29:E42),"")</f>
        <v>174958.86985195501</v>
      </c>
      <c r="F52" s="91">
        <f>IFERROR(SUM('Vida Prima Directa'!F29:F42)/SUM('Vida Pólizas Emitidas'!F29:F42),"")</f>
        <v>9887.3507313466725</v>
      </c>
      <c r="G52" s="91">
        <f>IFERROR(SUM('Vida Prima Directa'!G29:G42)/SUM('Vida Pólizas Emitidas'!G29:G42),"")</f>
        <v>2656.5827948284582</v>
      </c>
      <c r="H52" s="91">
        <f>IFERROR(SUM('Vida Prima Directa'!H29:H42)/SUM('Vida Pólizas Emitidas'!H29:H42),"")</f>
        <v>641.0809509217537</v>
      </c>
      <c r="I52" s="91">
        <f>IFERROR(SUM('Vida Prima Directa'!I29:I42)/SUM('Vida Pólizas Emitidas'!I29:I42),"")</f>
        <v>205.97667475333344</v>
      </c>
      <c r="J52" s="91">
        <f>IFERROR(SUM('Vida Prima Directa'!J29:J42)/SUM('Vida Pólizas Emitidas'!J29:J42),"")</f>
        <v>4055.6325890731246</v>
      </c>
      <c r="K52" s="91">
        <f>IFERROR(SUM('Vida Prima Directa'!K29:K42)/SUM('Vida Pólizas Emitidas'!K29:K42),"")</f>
        <v>0</v>
      </c>
      <c r="L52" s="91" t="str">
        <f>IFERROR(SUM('Vida Prima Directa'!L29:L42)/SUM('Vida Pólizas Emitidas'!L29:L42),"")</f>
        <v/>
      </c>
      <c r="M52" s="91">
        <f>IFERROR(SUM('Vida Prima Directa'!M29:M42)/SUM('Vida Pólizas Emitidas'!M29:M42),"")</f>
        <v>918.88848491141709</v>
      </c>
      <c r="N52" s="91" t="str">
        <f>IFERROR(SUM('Vida Prima Directa'!N29:N42)/SUM('Vida Pólizas Emitidas'!N29:N42),"")</f>
        <v/>
      </c>
      <c r="O52" s="91" t="str">
        <f>IFERROR(SUM('Vida Prima Directa'!O29:O42)/SUM('Vida Pólizas Emitidas'!O29:O42),"")</f>
        <v/>
      </c>
      <c r="P52" s="91">
        <f>IFERROR(SUM('Vida Prima Directa'!P29:P42)/SUM('Vida Pólizas Emitidas'!P29:P42),"")</f>
        <v>1044.0153082508648</v>
      </c>
      <c r="Q52" s="91">
        <f>IFERROR(SUM('Vida Prima Directa'!Q29:Q42)/SUM('Vida Pólizas Emitidas'!Q29:Q42),"")</f>
        <v>262.58293135958439</v>
      </c>
      <c r="R52" s="91">
        <f>IFERROR(SUM('Vida Prima Directa'!R29:R42)/SUM('Vida Pólizas Emitidas'!R29:R42),"")</f>
        <v>9922.2799301376745</v>
      </c>
      <c r="S52" s="91">
        <f>IFERROR(SUM('Vida Prima Directa'!S29:S42)/SUM('Vida Pólizas Emitidas'!S29:S42),"")</f>
        <v>5732.2699759775933</v>
      </c>
      <c r="T52" s="91">
        <f>IFERROR(SUM('Vida Prima Directa'!T29:T42)/SUM('Vida Pólizas Emitidas'!T29:T42),"")</f>
        <v>16.01743460968552</v>
      </c>
      <c r="U52" s="91">
        <f>IFERROR(SUM('Vida Prima Directa'!U29:U42)/SUM('Vida Pólizas Emitidas'!U29:U42),"")</f>
        <v>27005.124180048693</v>
      </c>
      <c r="V52" s="91" t="str">
        <f>IFERROR(SUM('Vida Prima Directa'!V29:V42)/SUM('Vida Pólizas Emitidas'!V29:V42),"")</f>
        <v/>
      </c>
      <c r="W52" s="91">
        <f>IFERROR(SUM('Vida Prima Directa'!W29:W42)/SUM('Vida Pólizas Emitidas'!W29:W42),"")</f>
        <v>143.90581010902605</v>
      </c>
      <c r="X52" s="91">
        <f>IFERROR(SUM('Vida Prima Directa'!X29:X42)/SUM('Vida Pólizas Emitidas'!X29:X42),"")</f>
        <v>6138.448991013106</v>
      </c>
      <c r="Y52" s="91">
        <f>IFERROR(SUM('Vida Prima Directa'!Y29:Y42)/SUM('Vida Pólizas Emitidas'!Y29:Y42),"")</f>
        <v>42.412892007218645</v>
      </c>
      <c r="Z52" s="91">
        <f>IFERROR(SUM('Vida Prima Directa'!Z29:Z42)/SUM('Vida Pólizas Emitidas'!Z29:Z42),"")</f>
        <v>119144.676665771</v>
      </c>
      <c r="AA52" s="91" t="str">
        <f>IFERROR(SUM('Vida Prima Directa'!AA29:AA42)/SUM('Vida Pólizas Emitidas'!AA29:AA42),"")</f>
        <v/>
      </c>
      <c r="AB52" s="91" t="str">
        <f>IFERROR(SUM('Vida Prima Directa'!AB29:AB42)/SUM('Vida Pólizas Emitidas'!AB29:AB42),"")</f>
        <v/>
      </c>
      <c r="AC52" s="91">
        <f>IFERROR(SUM('Vida Prima Directa'!AC29:AC42)/SUM('Vida Pólizas Emitidas'!AC29:AC42),"")</f>
        <v>4250.6947341625364</v>
      </c>
      <c r="AD52" s="91" t="str">
        <f>IFERROR(SUM('Vida Prima Directa'!AD29:AD42)/SUM('Vida Pólizas Emitidas'!AD29:AD42),"")</f>
        <v/>
      </c>
      <c r="AE52" s="91">
        <f>IFERROR(SUM('Vida Prima Directa'!AE29:AE42)/SUM('Vida Pólizas Emitidas'!AE29:AE42),"")</f>
        <v>23401.064478791501</v>
      </c>
      <c r="AF52" s="91">
        <f>IFERROR(SUM('Vida Prima Directa'!AF29:AF42)/SUM('Vida Pólizas Emitidas'!AF29:AF42),"")</f>
        <v>20571.957808515672</v>
      </c>
      <c r="AG52" s="91">
        <f>IFERROR(SUM('Vida Prima Directa'!AG29:AG42)/SUM('Vida Pólizas Emitidas'!AG29:AG42),"")</f>
        <v>20974.591054436285</v>
      </c>
      <c r="AH52" s="91" t="str">
        <f>IFERROR(SUM('Vida Prima Directa'!AH29:AH42)/SUM('Vida Pólizas Emitidas'!AH29:AH42),"")</f>
        <v/>
      </c>
      <c r="AI52" s="91" t="str">
        <f>IFERROR(SUM('Vida Prima Directa'!AI29:AI42)/SUM('Vida Pólizas Emitidas'!AI29:AI42),"")</f>
        <v/>
      </c>
      <c r="AJ52" s="91" t="str">
        <f>IFERROR(SUM('Vida Prima Directa'!AJ29:AJ42)/SUM('Vida Pólizas Emitidas'!AJ29:AJ42),"")</f>
        <v/>
      </c>
      <c r="AK52" s="91" t="str">
        <f>IFERROR(SUM('Vida Prima Directa'!AK29:AK42)/SUM('Vida Pólizas Emitidas'!AK29:AK42),"")</f>
        <v/>
      </c>
      <c r="AL52" s="91" t="str">
        <f>IFERROR(SUM('Vida Prima Directa'!AL29:AL42)/SUM('Vida Pólizas Emitidas'!AL29:AL42),"")</f>
        <v/>
      </c>
      <c r="AM52" s="91" t="str">
        <f>IFERROR(SUM('Vida Prima Directa'!AM29:AM42)/SUM('Vida Pólizas Emitidas'!AM29:AM42),"")</f>
        <v/>
      </c>
      <c r="AN52" s="91" t="str">
        <f>IFERROR(SUM('Vida Prima Directa'!AN29:AN42)/SUM('Vida Pólizas Emitidas'!AN29:AN42),"")</f>
        <v/>
      </c>
      <c r="AO52" s="91" t="str">
        <f>IFERROR(SUM('Vida Prima Directa'!AO29:AO42)/SUM('Vida Pólizas Emitidas'!AO29:AO42),"")</f>
        <v/>
      </c>
      <c r="AP52" s="91" t="str">
        <f>IFERROR(SUM('Vida Prima Directa'!AP29:AP42)/SUM('Vida Pólizas Emitidas'!AP29:AP42),"")</f>
        <v/>
      </c>
      <c r="AQ52" s="91">
        <f>IFERROR(SUM('Vida Prima Directa'!AQ29:AQ42)/SUM('Vida Pólizas Emitidas'!AQ29:AQ42),"")</f>
        <v>461.05985610096974</v>
      </c>
      <c r="AR52" s="106"/>
      <c r="AS52" s="91">
        <f>IFERROR(SUM('Vida Prima Directa'!AS29:AS42)/SUM('Vida Pólizas Emitidas'!AS29:AS42),"")</f>
        <v>326.24447592888896</v>
      </c>
      <c r="AT52" s="71">
        <f>IFERROR(AQ52/AS52-1,"")</f>
        <v>0.41323421580773778</v>
      </c>
    </row>
    <row r="53" spans="2:46">
      <c r="B53" s="80" t="s">
        <v>454</v>
      </c>
      <c r="C53" s="91" t="str">
        <f>IFERROR(SUM('Vida Prima Directa'!C44:C48)/SUM('Vida Pólizas Emitidas'!C44:C48),"")</f>
        <v/>
      </c>
      <c r="D53" s="91" t="str">
        <f>IFERROR(SUM('Vida Prima Directa'!D44:D48)/SUM('Vida Pólizas Emitidas'!D44:D48),"")</f>
        <v/>
      </c>
      <c r="E53" s="91">
        <f>IFERROR(SUM('Vida Prima Directa'!E44:E48)/SUM('Vida Pólizas Emitidas'!E44:E48),"")</f>
        <v>334234.05705894687</v>
      </c>
      <c r="F53" s="91" t="str">
        <f>IFERROR(SUM('Vida Prima Directa'!F44:F48)/SUM('Vida Pólizas Emitidas'!F44:F48),"")</f>
        <v/>
      </c>
      <c r="G53" s="91">
        <f>IFERROR(SUM('Vida Prima Directa'!G44:G48)/SUM('Vida Pólizas Emitidas'!G44:G48),"")</f>
        <v>2651.4222930326246</v>
      </c>
      <c r="H53" s="91" t="str">
        <f>IFERROR(SUM('Vida Prima Directa'!H44:H48)/SUM('Vida Pólizas Emitidas'!H44:H48),"")</f>
        <v/>
      </c>
      <c r="I53" s="91" t="str">
        <f>IFERROR(SUM('Vida Prima Directa'!I44:I48)/SUM('Vida Pólizas Emitidas'!I44:I48),"")</f>
        <v/>
      </c>
      <c r="J53" s="91">
        <f>IFERROR(SUM('Vida Prima Directa'!J44:J48)/SUM('Vida Pólizas Emitidas'!J44:J48),"")</f>
        <v>2540.2911008500855</v>
      </c>
      <c r="K53" s="91" t="str">
        <f>IFERROR(SUM('Vida Prima Directa'!K44:K48)/SUM('Vida Pólizas Emitidas'!K44:K48),"")</f>
        <v/>
      </c>
      <c r="L53" s="91">
        <f>IFERROR(SUM('Vida Prima Directa'!L44:L48)/SUM('Vida Pólizas Emitidas'!L44:L48),"")</f>
        <v>3103.3293216024363</v>
      </c>
      <c r="M53" s="91">
        <f>IFERROR(SUM('Vida Prima Directa'!M44:M48)/SUM('Vida Pólizas Emitidas'!M44:M48),"")</f>
        <v>1850.2025749883287</v>
      </c>
      <c r="N53" s="91">
        <f>IFERROR(SUM('Vida Prima Directa'!N44:N48)/SUM('Vida Pólizas Emitidas'!N44:N48),"")</f>
        <v>4895.4822615706307</v>
      </c>
      <c r="O53" s="91">
        <f>IFERROR(SUM('Vida Prima Directa'!O44:O48)/SUM('Vida Pólizas Emitidas'!O44:O48),"")</f>
        <v>2239.1661960798174</v>
      </c>
      <c r="P53" s="91">
        <f>IFERROR(SUM('Vida Prima Directa'!P44:P48)/SUM('Vida Pólizas Emitidas'!P44:P48),"")</f>
        <v>3064.7876008989688</v>
      </c>
      <c r="Q53" s="91">
        <f>IFERROR(SUM('Vida Prima Directa'!Q44:Q48)/SUM('Vida Pólizas Emitidas'!Q44:Q48),"")</f>
        <v>1555.9120428630115</v>
      </c>
      <c r="R53" s="91" t="str">
        <f>IFERROR(SUM('Vida Prima Directa'!R44:R48)/SUM('Vida Pólizas Emitidas'!R44:R48),"")</f>
        <v/>
      </c>
      <c r="S53" s="91" t="str">
        <f>IFERROR(SUM('Vida Prima Directa'!S44:S48)/SUM('Vida Pólizas Emitidas'!S44:S48),"")</f>
        <v/>
      </c>
      <c r="T53" s="91" t="str">
        <f>IFERROR(SUM('Vida Prima Directa'!T44:T48)/SUM('Vida Pólizas Emitidas'!T44:T48),"")</f>
        <v/>
      </c>
      <c r="U53" s="91" t="str">
        <f>IFERROR(SUM('Vida Prima Directa'!U44:U48)/SUM('Vida Pólizas Emitidas'!U44:U48),"")</f>
        <v/>
      </c>
      <c r="V53" s="91" t="str">
        <f>IFERROR(SUM('Vida Prima Directa'!V44:V48)/SUM('Vida Pólizas Emitidas'!V44:V48),"")</f>
        <v/>
      </c>
      <c r="W53" s="91" t="str">
        <f>IFERROR(SUM('Vida Prima Directa'!W44:W48)/SUM('Vida Pólizas Emitidas'!W44:W48),"")</f>
        <v/>
      </c>
      <c r="X53" s="91">
        <f>IFERROR(SUM('Vida Prima Directa'!X44:X48)/SUM('Vida Pólizas Emitidas'!X44:X48),"")</f>
        <v>3425.5338224423726</v>
      </c>
      <c r="Y53" s="91" t="str">
        <f>IFERROR(SUM('Vida Prima Directa'!Y44:Y48)/SUM('Vida Pólizas Emitidas'!Y44:Y48),"")</f>
        <v/>
      </c>
      <c r="Z53" s="91">
        <f>IFERROR(SUM('Vida Prima Directa'!Z44:Z48)/SUM('Vida Pólizas Emitidas'!Z44:Z48),"")</f>
        <v>5175.0814496764278</v>
      </c>
      <c r="AA53" s="91">
        <f>IFERROR(SUM('Vida Prima Directa'!AA44:AA48)/SUM('Vida Pólizas Emitidas'!AA44:AA48),"")</f>
        <v>2570.8909535581502</v>
      </c>
      <c r="AB53" s="91">
        <f>IFERROR(SUM('Vida Prima Directa'!AB44:AB48)/SUM('Vida Pólizas Emitidas'!AB44:AB48),"")</f>
        <v>2252.9383104960666</v>
      </c>
      <c r="AC53" s="91">
        <f>IFERROR(SUM('Vida Prima Directa'!AC44:AC48)/SUM('Vida Pólizas Emitidas'!AC44:AC48),"")</f>
        <v>1440.3531279414053</v>
      </c>
      <c r="AD53" s="91" t="str">
        <f>IFERROR(SUM('Vida Prima Directa'!AD44:AD48)/SUM('Vida Pólizas Emitidas'!AD44:AD48),"")</f>
        <v/>
      </c>
      <c r="AE53" s="91">
        <f>IFERROR(SUM('Vida Prima Directa'!AE44:AE48)/SUM('Vida Pólizas Emitidas'!AE44:AE48),"")</f>
        <v>8772.4840125473675</v>
      </c>
      <c r="AF53" s="91">
        <f>IFERROR(SUM('Vida Prima Directa'!AF44:AF48)/SUM('Vida Pólizas Emitidas'!AF44:AF48),"")</f>
        <v>2689.8202552131579</v>
      </c>
      <c r="AG53" s="91" t="str">
        <f>IFERROR(SUM('Vida Prima Directa'!AG44:AG48)/SUM('Vida Pólizas Emitidas'!AG44:AG48),"")</f>
        <v/>
      </c>
      <c r="AH53" s="91" t="str">
        <f>IFERROR(SUM('Vida Prima Directa'!AH44:AH48)/SUM('Vida Pólizas Emitidas'!AH44:AH48),"")</f>
        <v/>
      </c>
      <c r="AI53" s="91" t="str">
        <f>IFERROR(SUM('Vida Prima Directa'!AI44:AI48)/SUM('Vida Pólizas Emitidas'!AI44:AI48),"")</f>
        <v/>
      </c>
      <c r="AJ53" s="91" t="str">
        <f>IFERROR(SUM('Vida Prima Directa'!AJ44:AJ48)/SUM('Vida Pólizas Emitidas'!AJ44:AJ48),"")</f>
        <v/>
      </c>
      <c r="AK53" s="91" t="str">
        <f>IFERROR(SUM('Vida Prima Directa'!AK44:AK48)/SUM('Vida Pólizas Emitidas'!AK44:AK48),"")</f>
        <v/>
      </c>
      <c r="AL53" s="91" t="str">
        <f>IFERROR(SUM('Vida Prima Directa'!AL44:AL48)/SUM('Vida Pólizas Emitidas'!AL44:AL48),"")</f>
        <v/>
      </c>
      <c r="AM53" s="91" t="str">
        <f>IFERROR(SUM('Vida Prima Directa'!AM44:AM48)/SUM('Vida Pólizas Emitidas'!AM44:AM48),"")</f>
        <v/>
      </c>
      <c r="AN53" s="91" t="str">
        <f>IFERROR(SUM('Vida Prima Directa'!AN44:AN48)/SUM('Vida Pólizas Emitidas'!AN44:AN48),"")</f>
        <v/>
      </c>
      <c r="AO53" s="91" t="str">
        <f>IFERROR(SUM('Vida Prima Directa'!AO44:AO48)/SUM('Vida Pólizas Emitidas'!AO44:AO48),"")</f>
        <v/>
      </c>
      <c r="AP53" s="91" t="str">
        <f>IFERROR(SUM('Vida Prima Directa'!AP44:AP48)/SUM('Vida Pólizas Emitidas'!AP44:AP48),"")</f>
        <v/>
      </c>
      <c r="AQ53" s="91">
        <f>IFERROR(SUM('Vida Prima Directa'!AQ44:AQ48)/SUM('Vida Pólizas Emitidas'!AQ44:AQ48),"")</f>
        <v>3077.9256444709549</v>
      </c>
      <c r="AR53" s="106"/>
      <c r="AS53" s="91">
        <f>IFERROR(SUM('Vida Prima Directa'!AS44:AS48)/SUM('Vida Pólizas Emitidas'!AS44:AS48),"")</f>
        <v>3133.4915520501909</v>
      </c>
      <c r="AT53" s="71">
        <f>IFERROR(AQ53/AS53-1,"")</f>
        <v>-1.7732904862270971E-2</v>
      </c>
    </row>
    <row r="54" spans="2:46">
      <c r="B54" s="80" t="s">
        <v>455</v>
      </c>
      <c r="C54" s="91" t="str">
        <f>IFERROR(SUM('Vida Prima Directa'!C248,'Vida Prima Directa'!C264)/SUM('Vida Pólizas Emitidas'!C332,'Vida Pólizas Emitidas'!C348),"")</f>
        <v/>
      </c>
      <c r="D54" s="91" t="str">
        <f>IFERROR(SUM('Vida Prima Directa'!D248,'Vida Prima Directa'!D264)/SUM('Vida Pólizas Emitidas'!D332,'Vida Pólizas Emitidas'!D348),"")</f>
        <v/>
      </c>
      <c r="E54" s="91" t="str">
        <f>IFERROR(SUM('Vida Prima Directa'!E248,'Vida Prima Directa'!E264)/SUM('Vida Pólizas Emitidas'!E332,'Vida Pólizas Emitidas'!E348),"")</f>
        <v/>
      </c>
      <c r="F54" s="91" t="str">
        <f>IFERROR(SUM('Vida Prima Directa'!F248,'Vida Prima Directa'!F264)/SUM('Vida Pólizas Emitidas'!F332,'Vida Pólizas Emitidas'!F348),"")</f>
        <v/>
      </c>
      <c r="G54" s="91" t="str">
        <f>IFERROR(SUM('Vida Prima Directa'!G248,'Vida Prima Directa'!G264)/SUM('Vida Pólizas Emitidas'!G332,'Vida Pólizas Emitidas'!G348),"")</f>
        <v/>
      </c>
      <c r="H54" s="91" t="str">
        <f>IFERROR(SUM('Vida Prima Directa'!H248,'Vida Prima Directa'!H264)/SUM('Vida Pólizas Emitidas'!H332,'Vida Pólizas Emitidas'!H348),"")</f>
        <v/>
      </c>
      <c r="I54" s="91" t="str">
        <f>IFERROR(SUM('Vida Prima Directa'!I248,'Vida Prima Directa'!I264)/SUM('Vida Pólizas Emitidas'!I332,'Vida Pólizas Emitidas'!I348),"")</f>
        <v/>
      </c>
      <c r="J54" s="91" t="str">
        <f>IFERROR(SUM('Vida Prima Directa'!J248,'Vida Prima Directa'!J264)/SUM('Vida Pólizas Emitidas'!J332,'Vida Pólizas Emitidas'!J348),"")</f>
        <v/>
      </c>
      <c r="K54" s="91" t="str">
        <f>IFERROR(SUM('Vida Prima Directa'!K248,'Vida Prima Directa'!K264)/SUM('Vida Pólizas Emitidas'!K332,'Vida Pólizas Emitidas'!K348),"")</f>
        <v/>
      </c>
      <c r="L54" s="91" t="str">
        <f>IFERROR(SUM('Vida Prima Directa'!L248,'Vida Prima Directa'!L264)/SUM('Vida Pólizas Emitidas'!L332,'Vida Pólizas Emitidas'!L348),"")</f>
        <v/>
      </c>
      <c r="M54" s="91" t="str">
        <f>IFERROR(SUM('Vida Prima Directa'!M248,'Vida Prima Directa'!M264)/SUM('Vida Pólizas Emitidas'!M332,'Vida Pólizas Emitidas'!M348),"")</f>
        <v/>
      </c>
      <c r="N54" s="91" t="str">
        <f>IFERROR(SUM('Vida Prima Directa'!N248,'Vida Prima Directa'!N264)/SUM('Vida Pólizas Emitidas'!N332,'Vida Pólizas Emitidas'!N348),"")</f>
        <v/>
      </c>
      <c r="O54" s="91" t="str">
        <f>IFERROR(SUM('Vida Prima Directa'!O248,'Vida Prima Directa'!O264)/SUM('Vida Pólizas Emitidas'!O332,'Vida Pólizas Emitidas'!O348),"")</f>
        <v/>
      </c>
      <c r="P54" s="91" t="str">
        <f>IFERROR(SUM('Vida Prima Directa'!P248,'Vida Prima Directa'!P264)/SUM('Vida Pólizas Emitidas'!P332,'Vida Pólizas Emitidas'!P348),"")</f>
        <v/>
      </c>
      <c r="Q54" s="91" t="str">
        <f>IFERROR(SUM('Vida Prima Directa'!Q248,'Vida Prima Directa'!Q264)/SUM('Vida Pólizas Emitidas'!Q332,'Vida Pólizas Emitidas'!Q348),"")</f>
        <v/>
      </c>
      <c r="R54" s="91" t="str">
        <f>IFERROR(SUM('Vida Prima Directa'!R248,'Vida Prima Directa'!R264)/SUM('Vida Pólizas Emitidas'!R332,'Vida Pólizas Emitidas'!R348),"")</f>
        <v/>
      </c>
      <c r="S54" s="91" t="str">
        <f>IFERROR(SUM('Vida Prima Directa'!S248,'Vida Prima Directa'!S264)/SUM('Vida Pólizas Emitidas'!S332,'Vida Pólizas Emitidas'!S348),"")</f>
        <v/>
      </c>
      <c r="T54" s="91" t="str">
        <f>IFERROR(SUM('Vida Prima Directa'!T248,'Vida Prima Directa'!T264)/SUM('Vida Pólizas Emitidas'!T332,'Vida Pólizas Emitidas'!T348),"")</f>
        <v/>
      </c>
      <c r="U54" s="91" t="str">
        <f>IFERROR(SUM('Vida Prima Directa'!U248,'Vida Prima Directa'!U264)/SUM('Vida Pólizas Emitidas'!U332,'Vida Pólizas Emitidas'!U348),"")</f>
        <v/>
      </c>
      <c r="V54" s="91" t="str">
        <f>IFERROR(SUM('Vida Prima Directa'!V248,'Vida Prima Directa'!V264)/SUM('Vida Pólizas Emitidas'!V332,'Vida Pólizas Emitidas'!V348),"")</f>
        <v/>
      </c>
      <c r="W54" s="91" t="str">
        <f>IFERROR(SUM('Vida Prima Directa'!W248,'Vida Prima Directa'!W264)/SUM('Vida Pólizas Emitidas'!W332,'Vida Pólizas Emitidas'!W348),"")</f>
        <v/>
      </c>
      <c r="X54" s="91" t="str">
        <f>IFERROR(SUM('Vida Prima Directa'!X248,'Vida Prima Directa'!X264)/SUM('Vida Pólizas Emitidas'!X332,'Vida Pólizas Emitidas'!X348),"")</f>
        <v/>
      </c>
      <c r="Y54" s="91" t="str">
        <f>IFERROR(SUM('Vida Prima Directa'!Y248,'Vida Prima Directa'!Y264)/SUM('Vida Pólizas Emitidas'!Y332,'Vida Pólizas Emitidas'!Y348),"")</f>
        <v/>
      </c>
      <c r="Z54" s="91" t="str">
        <f>IFERROR(SUM('Vida Prima Directa'!Z248,'Vida Prima Directa'!Z264)/SUM('Vida Pólizas Emitidas'!Z332,'Vida Pólizas Emitidas'!Z348),"")</f>
        <v/>
      </c>
      <c r="AA54" s="91" t="str">
        <f>IFERROR(SUM('Vida Prima Directa'!AA248,'Vida Prima Directa'!AA264)/SUM('Vida Pólizas Emitidas'!AA332,'Vida Pólizas Emitidas'!AA348),"")</f>
        <v/>
      </c>
      <c r="AB54" s="91" t="str">
        <f>IFERROR(SUM('Vida Prima Directa'!AB248,'Vida Prima Directa'!AB264)/SUM('Vida Pólizas Emitidas'!AB332,'Vida Pólizas Emitidas'!AB348),"")</f>
        <v/>
      </c>
      <c r="AC54" s="91" t="str">
        <f>IFERROR(SUM('Vida Prima Directa'!AC248,'Vida Prima Directa'!AC264)/SUM('Vida Pólizas Emitidas'!AC332,'Vida Pólizas Emitidas'!AC348),"")</f>
        <v/>
      </c>
      <c r="AD54" s="91" t="str">
        <f>IFERROR(SUM('Vida Prima Directa'!AD248,'Vida Prima Directa'!AD264)/SUM('Vida Pólizas Emitidas'!AD332,'Vida Pólizas Emitidas'!AD348),"")</f>
        <v/>
      </c>
      <c r="AE54" s="91" t="str">
        <f>IFERROR(SUM('Vida Prima Directa'!AE248,'Vida Prima Directa'!AE264)/SUM('Vida Pólizas Emitidas'!AE332,'Vida Pólizas Emitidas'!AE348),"")</f>
        <v/>
      </c>
      <c r="AF54" s="91" t="str">
        <f>IFERROR(SUM('Vida Prima Directa'!AF248,'Vida Prima Directa'!AF264)/SUM('Vida Pólizas Emitidas'!AF332,'Vida Pólizas Emitidas'!AF348),"")</f>
        <v/>
      </c>
      <c r="AG54" s="91" t="str">
        <f>IFERROR(SUM('Vida Prima Directa'!AG248,'Vida Prima Directa'!AG264)/SUM('Vida Pólizas Emitidas'!AG332,'Vida Pólizas Emitidas'!AG348),"")</f>
        <v/>
      </c>
      <c r="AH54" s="91" t="str">
        <f>IFERROR(SUM('Vida Prima Directa'!AH248,'Vida Prima Directa'!AH264)/SUM('Vida Pólizas Emitidas'!AH332,'Vida Pólizas Emitidas'!AH348),"")</f>
        <v/>
      </c>
      <c r="AI54" s="91" t="str">
        <f>IFERROR(SUM('Vida Prima Directa'!AI248,'Vida Prima Directa'!AI264)/SUM('Vida Pólizas Emitidas'!AI332,'Vida Pólizas Emitidas'!AI348),"")</f>
        <v/>
      </c>
      <c r="AJ54" s="91" t="str">
        <f>IFERROR(SUM('Vida Prima Directa'!AJ248,'Vida Prima Directa'!AJ264)/SUM('Vida Pólizas Emitidas'!AJ332,'Vida Pólizas Emitidas'!AJ348),"")</f>
        <v/>
      </c>
      <c r="AK54" s="91" t="str">
        <f>IFERROR(SUM('Vida Prima Directa'!AK248,'Vida Prima Directa'!AK264)/SUM('Vida Pólizas Emitidas'!AK332,'Vida Pólizas Emitidas'!AK348),"")</f>
        <v/>
      </c>
      <c r="AL54" s="91" t="str">
        <f>IFERROR(SUM('Vida Prima Directa'!AL248,'Vida Prima Directa'!AL264)/SUM('Vida Pólizas Emitidas'!AL332,'Vida Pólizas Emitidas'!AL348),"")</f>
        <v/>
      </c>
      <c r="AM54" s="91" t="str">
        <f>IFERROR(SUM('Vida Prima Directa'!AM248,'Vida Prima Directa'!AM264)/SUM('Vida Pólizas Emitidas'!AM332,'Vida Pólizas Emitidas'!AM348),"")</f>
        <v/>
      </c>
      <c r="AN54" s="91" t="str">
        <f>IFERROR(SUM('Vida Prima Directa'!AN248,'Vida Prima Directa'!AN264)/SUM('Vida Pólizas Emitidas'!AN332,'Vida Pólizas Emitidas'!AN348),"")</f>
        <v/>
      </c>
      <c r="AO54" s="91" t="str">
        <f>IFERROR(SUM('Vida Prima Directa'!AO248,'Vida Prima Directa'!AO264)/SUM('Vida Pólizas Emitidas'!AO332,'Vida Pólizas Emitidas'!AO348),"")</f>
        <v/>
      </c>
      <c r="AP54" s="91" t="str">
        <f>IFERROR(SUM('Vida Prima Directa'!AP248,'Vida Prima Directa'!AP264)/SUM('Vida Pólizas Emitidas'!AP332,'Vida Pólizas Emitidas'!AP348),"")</f>
        <v/>
      </c>
      <c r="AQ54" s="91" t="str">
        <f>IFERROR(SUM('Vida Prima Directa'!AQ248,'Vida Prima Directa'!AQ264)/SUM('Vida Pólizas Emitidas'!AQ332,'Vida Pólizas Emitidas'!AQ348),"")</f>
        <v/>
      </c>
      <c r="AR54" s="106"/>
      <c r="AS54" s="91" t="str">
        <f>IFERROR(SUM('Vida Prima Directa'!AS248,'Vida Prima Directa'!AS264)/SUM('Vida Pólizas Emitidas'!AS332,'Vida Pólizas Emitidas'!AS348),"")</f>
        <v/>
      </c>
      <c r="AT54" s="71" t="str">
        <f>IFERROR(AQ54/AS54-1,"")</f>
        <v/>
      </c>
    </row>
    <row r="55" spans="2:46">
      <c r="B55" s="80" t="s">
        <v>456</v>
      </c>
      <c r="C55" s="91">
        <f>IFERROR(SUM('Vida Prima Directa'!C13:C14,'Vida Prima Directa'!C19:C20,'Vida Prima Directa'!C23,'Vida Prima Directa'!C29:C30,'Vida Prima Directa'!C35:C36,'Vida Prima Directa'!C39)/SUM('Vida Pólizas Emitidas'!C13:C14,'Vida Pólizas Emitidas'!C19:C20,'Vida Pólizas Emitidas'!C23,'Vida Pólizas Emitidas'!C29:C30,'Vida Pólizas Emitidas'!C35:C36,'Vida Pólizas Emitidas'!C39),"")</f>
        <v>12111.728898112726</v>
      </c>
      <c r="D55" s="91">
        <f>IFERROR(SUM('Vida Prima Directa'!D13:D14,'Vida Prima Directa'!D19:D20,'Vida Prima Directa'!D23,'Vida Prima Directa'!D29:D30,'Vida Prima Directa'!D35:D36,'Vida Prima Directa'!D39)/SUM('Vida Pólizas Emitidas'!D13:D14,'Vida Pólizas Emitidas'!D19:D20,'Vida Pólizas Emitidas'!D23,'Vida Pólizas Emitidas'!D29:D30,'Vida Pólizas Emitidas'!D35:D36,'Vida Pólizas Emitidas'!D39),"")</f>
        <v>19.340412880127921</v>
      </c>
      <c r="E55" s="91">
        <f>IFERROR(SUM('Vida Prima Directa'!E13:E14,'Vida Prima Directa'!E19:E20,'Vida Prima Directa'!E23,'Vida Prima Directa'!E29:E30,'Vida Prima Directa'!E35:E36,'Vida Prima Directa'!E39)/SUM('Vida Pólizas Emitidas'!E13:E14,'Vida Pólizas Emitidas'!E19:E20,'Vida Pólizas Emitidas'!E23,'Vida Pólizas Emitidas'!E29:E30,'Vida Pólizas Emitidas'!E35:E36,'Vida Pólizas Emitidas'!E39),"")</f>
        <v>14805.836827628145</v>
      </c>
      <c r="F55" s="91">
        <f>IFERROR(SUM('Vida Prima Directa'!F13:F14,'Vida Prima Directa'!F19:F20,'Vida Prima Directa'!F23,'Vida Prima Directa'!F29:F30,'Vida Prima Directa'!F35:F36,'Vida Prima Directa'!F39)/SUM('Vida Pólizas Emitidas'!F13:F14,'Vida Pólizas Emitidas'!F19:F20,'Vida Pólizas Emitidas'!F23,'Vida Pólizas Emitidas'!F29:F30,'Vida Pólizas Emitidas'!F35:F36,'Vida Pólizas Emitidas'!F39),"")</f>
        <v>147.66159625325912</v>
      </c>
      <c r="G55" s="91">
        <f>IFERROR(SUM('Vida Prima Directa'!G13:G14,'Vida Prima Directa'!G19:G20,'Vida Prima Directa'!G23,'Vida Prima Directa'!G29:G30,'Vida Prima Directa'!G35:G36,'Vida Prima Directa'!G39)/SUM('Vida Pólizas Emitidas'!G13:G14,'Vida Pólizas Emitidas'!G19:G20,'Vida Pólizas Emitidas'!G23,'Vida Pólizas Emitidas'!G29:G30,'Vida Pólizas Emitidas'!G35:G36,'Vida Pólizas Emitidas'!G39),"")</f>
        <v>1699.3382551715472</v>
      </c>
      <c r="H55" s="91">
        <f>IFERROR(SUM('Vida Prima Directa'!H13:H14,'Vida Prima Directa'!H19:H20,'Vida Prima Directa'!H23,'Vida Prima Directa'!H29:H30,'Vida Prima Directa'!H35:H36,'Vida Prima Directa'!H39)/SUM('Vida Pólizas Emitidas'!H13:H14,'Vida Pólizas Emitidas'!H19:H20,'Vida Pólizas Emitidas'!H23,'Vida Pólizas Emitidas'!H29:H30,'Vida Pólizas Emitidas'!H35:H36,'Vida Pólizas Emitidas'!H39),"")</f>
        <v>24.537132317503652</v>
      </c>
      <c r="I55" s="91">
        <f>IFERROR(SUM('Vida Prima Directa'!I13:I14,'Vida Prima Directa'!I19:I20,'Vida Prima Directa'!I23,'Vida Prima Directa'!I29:I30,'Vida Prima Directa'!I35:I36,'Vida Prima Directa'!I39)/SUM('Vida Pólizas Emitidas'!I13:I14,'Vida Pólizas Emitidas'!I19:I20,'Vida Pólizas Emitidas'!I23,'Vida Pólizas Emitidas'!I29:I30,'Vida Pólizas Emitidas'!I35:I36,'Vida Pólizas Emitidas'!I39),"")</f>
        <v>337.77552465077287</v>
      </c>
      <c r="J55" s="91">
        <f>IFERROR(SUM('Vida Prima Directa'!J13:J14,'Vida Prima Directa'!J19:J20,'Vida Prima Directa'!J23,'Vida Prima Directa'!J29:J30,'Vida Prima Directa'!J35:J36,'Vida Prima Directa'!J39)/SUM('Vida Pólizas Emitidas'!J13:J14,'Vida Pólizas Emitidas'!J19:J20,'Vida Pólizas Emitidas'!J23,'Vida Pólizas Emitidas'!J29:J30,'Vida Pólizas Emitidas'!J35:J36,'Vida Pólizas Emitidas'!J39),"")</f>
        <v>18.672330863379546</v>
      </c>
      <c r="K55" s="91" t="str">
        <f>IFERROR(SUM('Vida Prima Directa'!K13:K14,'Vida Prima Directa'!K19:K20,'Vida Prima Directa'!K23,'Vida Prima Directa'!K29:K30,'Vida Prima Directa'!K35:K36,'Vida Prima Directa'!K39)/SUM('Vida Pólizas Emitidas'!K13:K14,'Vida Pólizas Emitidas'!K19:K20,'Vida Pólizas Emitidas'!K23,'Vida Pólizas Emitidas'!K29:K30,'Vida Pólizas Emitidas'!K35:K36,'Vida Pólizas Emitidas'!K39),"")</f>
        <v/>
      </c>
      <c r="L55" s="91" t="str">
        <f>IFERROR(SUM('Vida Prima Directa'!L13:L14,'Vida Prima Directa'!L19:L20,'Vida Prima Directa'!L23,'Vida Prima Directa'!L29:L30,'Vida Prima Directa'!L35:L36,'Vida Prima Directa'!L39)/SUM('Vida Pólizas Emitidas'!L13:L14,'Vida Pólizas Emitidas'!L19:L20,'Vida Pólizas Emitidas'!L23,'Vida Pólizas Emitidas'!L29:L30,'Vida Pólizas Emitidas'!L35:L36,'Vida Pólizas Emitidas'!L39),"")</f>
        <v/>
      </c>
      <c r="M55" s="91">
        <f>IFERROR(SUM('Vida Prima Directa'!M13:M14,'Vida Prima Directa'!M19:M20,'Vida Prima Directa'!M23,'Vida Prima Directa'!M29:M30,'Vida Prima Directa'!M35:M36,'Vida Prima Directa'!M39)/SUM('Vida Pólizas Emitidas'!M13:M14,'Vida Pólizas Emitidas'!M19:M20,'Vida Pólizas Emitidas'!M23,'Vida Pólizas Emitidas'!M29:M30,'Vida Pólizas Emitidas'!M35:M36,'Vida Pólizas Emitidas'!M39),"")</f>
        <v>152.00294099284733</v>
      </c>
      <c r="N55" s="91" t="str">
        <f>IFERROR(SUM('Vida Prima Directa'!N13:N14,'Vida Prima Directa'!N19:N20,'Vida Prima Directa'!N23,'Vida Prima Directa'!N29:N30,'Vida Prima Directa'!N35:N36,'Vida Prima Directa'!N39)/SUM('Vida Pólizas Emitidas'!N13:N14,'Vida Pólizas Emitidas'!N19:N20,'Vida Pólizas Emitidas'!N23,'Vida Pólizas Emitidas'!N29:N30,'Vida Pólizas Emitidas'!N35:N36,'Vida Pólizas Emitidas'!N39),"")</f>
        <v/>
      </c>
      <c r="O55" s="91">
        <f>IFERROR(SUM('Vida Prima Directa'!O13:O14,'Vida Prima Directa'!O19:O20,'Vida Prima Directa'!O23,'Vida Prima Directa'!O29:O30,'Vida Prima Directa'!O35:O36,'Vida Prima Directa'!O39)/SUM('Vida Pólizas Emitidas'!O13:O14,'Vida Pólizas Emitidas'!O19:O20,'Vida Pólizas Emitidas'!O23,'Vida Pólizas Emitidas'!O29:O30,'Vida Pólizas Emitidas'!O35:O36,'Vida Pólizas Emitidas'!O39),"")</f>
        <v>168.62356667065816</v>
      </c>
      <c r="P55" s="91">
        <f>IFERROR(SUM('Vida Prima Directa'!P13:P14,'Vida Prima Directa'!P19:P20,'Vida Prima Directa'!P23,'Vida Prima Directa'!P29:P30,'Vida Prima Directa'!P35:P36,'Vida Prima Directa'!P39)/SUM('Vida Pólizas Emitidas'!P13:P14,'Vida Pólizas Emitidas'!P19:P20,'Vida Pólizas Emitidas'!P23,'Vida Pólizas Emitidas'!P29:P30,'Vida Pólizas Emitidas'!P35:P36,'Vida Pólizas Emitidas'!P39),"")</f>
        <v>286.29340762687292</v>
      </c>
      <c r="Q55" s="91">
        <f>IFERROR(SUM('Vida Prima Directa'!Q13:Q14,'Vida Prima Directa'!Q19:Q20,'Vida Prima Directa'!Q23,'Vida Prima Directa'!Q29:Q30,'Vida Prima Directa'!Q35:Q36,'Vida Prima Directa'!Q39)/SUM('Vida Pólizas Emitidas'!Q13:Q14,'Vida Pólizas Emitidas'!Q19:Q20,'Vida Pólizas Emitidas'!Q23,'Vida Pólizas Emitidas'!Q29:Q30,'Vida Pólizas Emitidas'!Q35:Q36,'Vida Pólizas Emitidas'!Q39),"")</f>
        <v>1689.4146721448553</v>
      </c>
      <c r="R55" s="91" t="str">
        <f>IFERROR(SUM('Vida Prima Directa'!R13:R14,'Vida Prima Directa'!R19:R20,'Vida Prima Directa'!R23,'Vida Prima Directa'!R29:R30,'Vida Prima Directa'!R35:R36,'Vida Prima Directa'!R39)/SUM('Vida Pólizas Emitidas'!R13:R14,'Vida Pólizas Emitidas'!R19:R20,'Vida Pólizas Emitidas'!R23,'Vida Pólizas Emitidas'!R29:R30,'Vida Pólizas Emitidas'!R35:R36,'Vida Pólizas Emitidas'!R39),"")</f>
        <v/>
      </c>
      <c r="S55" s="91">
        <f>IFERROR(SUM('Vida Prima Directa'!S13:S14,'Vida Prima Directa'!S19:S20,'Vida Prima Directa'!S23,'Vida Prima Directa'!S29:S30,'Vida Prima Directa'!S35:S36,'Vida Prima Directa'!S39)/SUM('Vida Pólizas Emitidas'!S13:S14,'Vida Pólizas Emitidas'!S19:S20,'Vida Pólizas Emitidas'!S23,'Vida Pólizas Emitidas'!S29:S30,'Vida Pólizas Emitidas'!S35:S36,'Vida Pólizas Emitidas'!S39),"")</f>
        <v>2524.6562372082099</v>
      </c>
      <c r="T55" s="91">
        <f>IFERROR(SUM('Vida Prima Directa'!T13:T14,'Vida Prima Directa'!T19:T20,'Vida Prima Directa'!T23,'Vida Prima Directa'!T29:T30,'Vida Prima Directa'!T35:T36,'Vida Prima Directa'!T39)/SUM('Vida Pólizas Emitidas'!T13:T14,'Vida Pólizas Emitidas'!T19:T20,'Vida Pólizas Emitidas'!T23,'Vida Pólizas Emitidas'!T29:T30,'Vida Pólizas Emitidas'!T35:T36,'Vida Pólizas Emitidas'!T39),"")</f>
        <v>12.943255835380546</v>
      </c>
      <c r="U55" s="91">
        <f>IFERROR(SUM('Vida Prima Directa'!U13:U14,'Vida Prima Directa'!U19:U20,'Vida Prima Directa'!U23,'Vida Prima Directa'!U29:U30,'Vida Prima Directa'!U35:U36,'Vida Prima Directa'!U39)/SUM('Vida Pólizas Emitidas'!U13:U14,'Vida Pólizas Emitidas'!U19:U20,'Vida Pólizas Emitidas'!U23,'Vida Pólizas Emitidas'!U29:U30,'Vida Pólizas Emitidas'!U35:U36,'Vida Pólizas Emitidas'!U39),"")</f>
        <v>1596.7358158014129</v>
      </c>
      <c r="V55" s="91" t="str">
        <f>IFERROR(SUM('Vida Prima Directa'!V13:V14,'Vida Prima Directa'!V19:V20,'Vida Prima Directa'!V23,'Vida Prima Directa'!V29:V30,'Vida Prima Directa'!V35:V36,'Vida Prima Directa'!V39)/SUM('Vida Pólizas Emitidas'!V13:V14,'Vida Pólizas Emitidas'!V19:V20,'Vida Pólizas Emitidas'!V23,'Vida Pólizas Emitidas'!V29:V30,'Vida Pólizas Emitidas'!V35:V36,'Vida Pólizas Emitidas'!V39),"")</f>
        <v/>
      </c>
      <c r="W55" s="91">
        <f>IFERROR(SUM('Vida Prima Directa'!W13:W14,'Vida Prima Directa'!W19:W20,'Vida Prima Directa'!W23,'Vida Prima Directa'!W29:W30,'Vida Prima Directa'!W35:W36,'Vida Prima Directa'!W39)/SUM('Vida Pólizas Emitidas'!W13:W14,'Vida Pólizas Emitidas'!W19:W20,'Vida Pólizas Emitidas'!W23,'Vida Pólizas Emitidas'!W29:W30,'Vida Pólizas Emitidas'!W35:W36,'Vida Pólizas Emitidas'!W39),"")</f>
        <v>14.273145677892575</v>
      </c>
      <c r="X55" s="91">
        <f>IFERROR(SUM('Vida Prima Directa'!X13:X14,'Vida Prima Directa'!X19:X20,'Vida Prima Directa'!X23,'Vida Prima Directa'!X29:X30,'Vida Prima Directa'!X35:X36,'Vida Prima Directa'!X39)/SUM('Vida Pólizas Emitidas'!X13:X14,'Vida Pólizas Emitidas'!X19:X20,'Vida Pólizas Emitidas'!X23,'Vida Pólizas Emitidas'!X29:X30,'Vida Pólizas Emitidas'!X35:X36,'Vida Pólizas Emitidas'!X39),"")</f>
        <v>83.859107735198478</v>
      </c>
      <c r="Y55" s="91">
        <f>IFERROR(SUM('Vida Prima Directa'!Y13:Y14,'Vida Prima Directa'!Y19:Y20,'Vida Prima Directa'!Y23,'Vida Prima Directa'!Y29:Y30,'Vida Prima Directa'!Y35:Y36,'Vida Prima Directa'!Y39)/SUM('Vida Pólizas Emitidas'!Y13:Y14,'Vida Pólizas Emitidas'!Y19:Y20,'Vida Pólizas Emitidas'!Y23,'Vida Pólizas Emitidas'!Y29:Y30,'Vida Pólizas Emitidas'!Y35:Y36,'Vida Pólizas Emitidas'!Y39),"")</f>
        <v>18.150388323411171</v>
      </c>
      <c r="Z55" s="91">
        <f>IFERROR(SUM('Vida Prima Directa'!Z13:Z14,'Vida Prima Directa'!Z19:Z20,'Vida Prima Directa'!Z23,'Vida Prima Directa'!Z29:Z30,'Vida Prima Directa'!Z35:Z36,'Vida Prima Directa'!Z39)/SUM('Vida Pólizas Emitidas'!Z13:Z14,'Vida Pólizas Emitidas'!Z19:Z20,'Vida Pólizas Emitidas'!Z23,'Vida Pólizas Emitidas'!Z29:Z30,'Vida Pólizas Emitidas'!Z35:Z36,'Vida Pólizas Emitidas'!Z39),"")</f>
        <v>1152.4521750821134</v>
      </c>
      <c r="AA55" s="91">
        <f>IFERROR(SUM('Vida Prima Directa'!AA13:AA14,'Vida Prima Directa'!AA19:AA20,'Vida Prima Directa'!AA23,'Vida Prima Directa'!AA29:AA30,'Vida Prima Directa'!AA35:AA36,'Vida Prima Directa'!AA39)/SUM('Vida Pólizas Emitidas'!AA13:AA14,'Vida Pólizas Emitidas'!AA19:AA20,'Vida Pólizas Emitidas'!AA23,'Vida Pólizas Emitidas'!AA29:AA30,'Vida Pólizas Emitidas'!AA35:AA36,'Vida Pólizas Emitidas'!AA39),"")</f>
        <v>591.84917617433064</v>
      </c>
      <c r="AB55" s="91" t="str">
        <f>IFERROR(SUM('Vida Prima Directa'!AB13:AB14,'Vida Prima Directa'!AB19:AB20,'Vida Prima Directa'!AB23,'Vida Prima Directa'!AB29:AB30,'Vida Prima Directa'!AB35:AB36,'Vida Prima Directa'!AB39)/SUM('Vida Pólizas Emitidas'!AB13:AB14,'Vida Pólizas Emitidas'!AB19:AB20,'Vida Pólizas Emitidas'!AB23,'Vida Pólizas Emitidas'!AB29:AB30,'Vida Pólizas Emitidas'!AB35:AB36,'Vida Pólizas Emitidas'!AB39),"")</f>
        <v/>
      </c>
      <c r="AC55" s="91" t="str">
        <f>IFERROR(SUM('Vida Prima Directa'!AC13:AC14,'Vida Prima Directa'!AC19:AC20,'Vida Prima Directa'!AC23,'Vida Prima Directa'!AC29:AC30,'Vida Prima Directa'!AC35:AC36,'Vida Prima Directa'!AC39)/SUM('Vida Pólizas Emitidas'!AC13:AC14,'Vida Pólizas Emitidas'!AC19:AC20,'Vida Pólizas Emitidas'!AC23,'Vida Pólizas Emitidas'!AC29:AC30,'Vida Pólizas Emitidas'!AC35:AC36,'Vida Pólizas Emitidas'!AC39),"")</f>
        <v/>
      </c>
      <c r="AD55" s="91" t="str">
        <f>IFERROR(SUM('Vida Prima Directa'!AD13:AD14,'Vida Prima Directa'!AD19:AD20,'Vida Prima Directa'!AD23,'Vida Prima Directa'!AD29:AD30,'Vida Prima Directa'!AD35:AD36,'Vida Prima Directa'!AD39)/SUM('Vida Pólizas Emitidas'!AD13:AD14,'Vida Pólizas Emitidas'!AD19:AD20,'Vida Pólizas Emitidas'!AD23,'Vida Pólizas Emitidas'!AD29:AD30,'Vida Pólizas Emitidas'!AD35:AD36,'Vida Pólizas Emitidas'!AD39),"")</f>
        <v/>
      </c>
      <c r="AE55" s="91">
        <f>IFERROR(SUM('Vida Prima Directa'!AE13:AE14,'Vida Prima Directa'!AE19:AE20,'Vida Prima Directa'!AE23,'Vida Prima Directa'!AE29:AE30,'Vida Prima Directa'!AE35:AE36,'Vida Prima Directa'!AE39)/SUM('Vida Pólizas Emitidas'!AE13:AE14,'Vida Pólizas Emitidas'!AE19:AE20,'Vida Pólizas Emitidas'!AE23,'Vida Pólizas Emitidas'!AE29:AE30,'Vida Pólizas Emitidas'!AE35:AE36,'Vida Pólizas Emitidas'!AE39),"")</f>
        <v>126.11642621047163</v>
      </c>
      <c r="AF55" s="91">
        <f>IFERROR(SUM('Vida Prima Directa'!AF13:AF14,'Vida Prima Directa'!AF19:AF20,'Vida Prima Directa'!AF23,'Vida Prima Directa'!AF29:AF30,'Vida Prima Directa'!AF35:AF36,'Vida Prima Directa'!AF39)/SUM('Vida Pólizas Emitidas'!AF13:AF14,'Vida Pólizas Emitidas'!AF19:AF20,'Vida Pólizas Emitidas'!AF23,'Vida Pólizas Emitidas'!AF29:AF30,'Vida Pólizas Emitidas'!AF35:AF36,'Vida Pólizas Emitidas'!AF39),"")</f>
        <v>7109.2761992001788</v>
      </c>
      <c r="AG55" s="91">
        <f>IFERROR(SUM('Vida Prima Directa'!AG13:AG14,'Vida Prima Directa'!AG19:AG20,'Vida Prima Directa'!AG23,'Vida Prima Directa'!AG29:AG30,'Vida Prima Directa'!AG35:AG36,'Vida Prima Directa'!AG39)/SUM('Vida Pólizas Emitidas'!AG13:AG14,'Vida Pólizas Emitidas'!AG19:AG20,'Vida Pólizas Emitidas'!AG23,'Vida Pólizas Emitidas'!AG29:AG30,'Vida Pólizas Emitidas'!AG35:AG36,'Vida Pólizas Emitidas'!AG39),"")</f>
        <v>28.455001676003167</v>
      </c>
      <c r="AH55" s="91" t="str">
        <f>IFERROR(SUM('Vida Prima Directa'!AH13:AH14,'Vida Prima Directa'!AH19:AH20,'Vida Prima Directa'!AH23,'Vida Prima Directa'!AH29:AH30,'Vida Prima Directa'!AH35:AH36,'Vida Prima Directa'!AH39)/SUM('Vida Pólizas Emitidas'!AH13:AH14,'Vida Pólizas Emitidas'!AH19:AH20,'Vida Pólizas Emitidas'!AH23,'Vida Pólizas Emitidas'!AH29:AH30,'Vida Pólizas Emitidas'!AH35:AH36,'Vida Pólizas Emitidas'!AH39),"")</f>
        <v/>
      </c>
      <c r="AI55" s="91" t="str">
        <f>IFERROR(SUM('Vida Prima Directa'!AI13:AI14,'Vida Prima Directa'!AI19:AI20,'Vida Prima Directa'!AI23,'Vida Prima Directa'!AI29:AI30,'Vida Prima Directa'!AI35:AI36,'Vida Prima Directa'!AI39)/SUM('Vida Pólizas Emitidas'!AI13:AI14,'Vida Pólizas Emitidas'!AI19:AI20,'Vida Pólizas Emitidas'!AI23,'Vida Pólizas Emitidas'!AI29:AI30,'Vida Pólizas Emitidas'!AI35:AI36,'Vida Pólizas Emitidas'!AI39),"")</f>
        <v/>
      </c>
      <c r="AJ55" s="91" t="str">
        <f>IFERROR(SUM('Vida Prima Directa'!AJ13:AJ14,'Vida Prima Directa'!AJ19:AJ20,'Vida Prima Directa'!AJ23,'Vida Prima Directa'!AJ29:AJ30,'Vida Prima Directa'!AJ35:AJ36,'Vida Prima Directa'!AJ39)/SUM('Vida Pólizas Emitidas'!AJ13:AJ14,'Vida Pólizas Emitidas'!AJ19:AJ20,'Vida Pólizas Emitidas'!AJ23,'Vida Pólizas Emitidas'!AJ29:AJ30,'Vida Pólizas Emitidas'!AJ35:AJ36,'Vida Pólizas Emitidas'!AJ39),"")</f>
        <v/>
      </c>
      <c r="AK55" s="91" t="str">
        <f>IFERROR(SUM('Vida Prima Directa'!AK13:AK14,'Vida Prima Directa'!AK19:AK20,'Vida Prima Directa'!AK23,'Vida Prima Directa'!AK29:AK30,'Vida Prima Directa'!AK35:AK36,'Vida Prima Directa'!AK39)/SUM('Vida Pólizas Emitidas'!AK13:AK14,'Vida Pólizas Emitidas'!AK19:AK20,'Vida Pólizas Emitidas'!AK23,'Vida Pólizas Emitidas'!AK29:AK30,'Vida Pólizas Emitidas'!AK35:AK36,'Vida Pólizas Emitidas'!AK39),"")</f>
        <v/>
      </c>
      <c r="AL55" s="91" t="str">
        <f>IFERROR(SUM('Vida Prima Directa'!AL13:AL14,'Vida Prima Directa'!AL19:AL20,'Vida Prima Directa'!AL23,'Vida Prima Directa'!AL29:AL30,'Vida Prima Directa'!AL35:AL36,'Vida Prima Directa'!AL39)/SUM('Vida Pólizas Emitidas'!AL13:AL14,'Vida Pólizas Emitidas'!AL19:AL20,'Vida Pólizas Emitidas'!AL23,'Vida Pólizas Emitidas'!AL29:AL30,'Vida Pólizas Emitidas'!AL35:AL36,'Vida Pólizas Emitidas'!AL39),"")</f>
        <v/>
      </c>
      <c r="AM55" s="91" t="str">
        <f>IFERROR(SUM('Vida Prima Directa'!AM13:AM14,'Vida Prima Directa'!AM19:AM20,'Vida Prima Directa'!AM23,'Vida Prima Directa'!AM29:AM30,'Vida Prima Directa'!AM35:AM36,'Vida Prima Directa'!AM39)/SUM('Vida Pólizas Emitidas'!AM13:AM14,'Vida Pólizas Emitidas'!AM19:AM20,'Vida Pólizas Emitidas'!AM23,'Vida Pólizas Emitidas'!AM29:AM30,'Vida Pólizas Emitidas'!AM35:AM36,'Vida Pólizas Emitidas'!AM39),"")</f>
        <v/>
      </c>
      <c r="AN55" s="91" t="str">
        <f>IFERROR(SUM('Vida Prima Directa'!AN13:AN14,'Vida Prima Directa'!AN19:AN20,'Vida Prima Directa'!AN23,'Vida Prima Directa'!AN29:AN30,'Vida Prima Directa'!AN35:AN36,'Vida Prima Directa'!AN39)/SUM('Vida Pólizas Emitidas'!AN13:AN14,'Vida Pólizas Emitidas'!AN19:AN20,'Vida Pólizas Emitidas'!AN23,'Vida Pólizas Emitidas'!AN29:AN30,'Vida Pólizas Emitidas'!AN35:AN36,'Vida Pólizas Emitidas'!AN39),"")</f>
        <v/>
      </c>
      <c r="AO55" s="91" t="str">
        <f>IFERROR(SUM('Vida Prima Directa'!AO13:AO14,'Vida Prima Directa'!AO19:AO20,'Vida Prima Directa'!AO23,'Vida Prima Directa'!AO29:AO30,'Vida Prima Directa'!AO35:AO36,'Vida Prima Directa'!AO39)/SUM('Vida Pólizas Emitidas'!AO13:AO14,'Vida Pólizas Emitidas'!AO19:AO20,'Vida Pólizas Emitidas'!AO23,'Vida Pólizas Emitidas'!AO29:AO30,'Vida Pólizas Emitidas'!AO35:AO36,'Vida Pólizas Emitidas'!AO39),"")</f>
        <v/>
      </c>
      <c r="AP55" s="91" t="str">
        <f>IFERROR(SUM('Vida Prima Directa'!AP13:AP14,'Vida Prima Directa'!AP19:AP20,'Vida Prima Directa'!AP23,'Vida Prima Directa'!AP29:AP30,'Vida Prima Directa'!AP35:AP36,'Vida Prima Directa'!AP39)/SUM('Vida Pólizas Emitidas'!AP13:AP14,'Vida Pólizas Emitidas'!AP19:AP20,'Vida Pólizas Emitidas'!AP23,'Vida Pólizas Emitidas'!AP29:AP30,'Vida Pólizas Emitidas'!AP35:AP36,'Vida Pólizas Emitidas'!AP39),"")</f>
        <v/>
      </c>
      <c r="AQ55" s="91">
        <f>IFERROR(SUM('Vida Prima Directa'!AQ13:AQ14,'Vida Prima Directa'!AQ19:AQ20,'Vida Prima Directa'!AQ23,'Vida Prima Directa'!AQ29:AQ30,'Vida Prima Directa'!AQ35:AQ36,'Vida Prima Directa'!AQ39)/SUM('Vida Pólizas Emitidas'!AQ13:AQ14,'Vida Pólizas Emitidas'!AQ19:AQ20,'Vida Pólizas Emitidas'!AQ23,'Vida Pólizas Emitidas'!AQ29:AQ30,'Vida Pólizas Emitidas'!AQ35:AQ36,'Vida Pólizas Emitidas'!AQ39),"")</f>
        <v>54.688089532967297</v>
      </c>
      <c r="AR55" s="106"/>
      <c r="AS55" s="91">
        <f>IFERROR(SUM('Vida Prima Directa'!AS13:AS14,'Vida Prima Directa'!AS19:AS20,'Vida Prima Directa'!AS23,'Vida Prima Directa'!AS29:AS30,'Vida Prima Directa'!AS35:AS36,'Vida Prima Directa'!AS39)/SUM('Vida Pólizas Emitidas'!AS13:AS14,'Vida Pólizas Emitidas'!AS19:AS20,'Vida Pólizas Emitidas'!AS23,'Vida Pólizas Emitidas'!AS29:AS30,'Vida Pólizas Emitidas'!AS35:AS36,'Vida Pólizas Emitidas'!AS39),"")</f>
        <v>40.171504508638762</v>
      </c>
      <c r="AT55" s="71">
        <f>IFERROR(AQ55/AS55-1,"")</f>
        <v>0.36136523144675325</v>
      </c>
    </row>
    <row r="57" spans="2:46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6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6" hidden="1">
      <c r="B59" s="49" t="s">
        <v>102</v>
      </c>
      <c r="C59" s="50">
        <f>IFERROR(RANK(C61,$C$61:$AP$61,0),"")</f>
        <v>2</v>
      </c>
      <c r="D59" s="50">
        <f t="shared" ref="D59:AP59" si="4">IFERROR(RANK(D61,$C$61:$AP$61,0),"")</f>
        <v>24</v>
      </c>
      <c r="E59" s="50">
        <f t="shared" si="4"/>
        <v>7</v>
      </c>
      <c r="F59" s="50">
        <f t="shared" si="4"/>
        <v>26</v>
      </c>
      <c r="G59" s="50">
        <f t="shared" si="4"/>
        <v>13</v>
      </c>
      <c r="H59" s="50">
        <f t="shared" si="4"/>
        <v>1</v>
      </c>
      <c r="I59" s="50">
        <f t="shared" si="4"/>
        <v>21</v>
      </c>
      <c r="J59" s="50">
        <f t="shared" si="4"/>
        <v>23</v>
      </c>
      <c r="K59" s="50">
        <f t="shared" si="4"/>
        <v>22</v>
      </c>
      <c r="L59" s="50">
        <f t="shared" si="4"/>
        <v>8</v>
      </c>
      <c r="M59" s="50">
        <f t="shared" si="4"/>
        <v>15</v>
      </c>
      <c r="N59" s="50">
        <f t="shared" si="4"/>
        <v>6</v>
      </c>
      <c r="O59" s="50">
        <f t="shared" si="4"/>
        <v>14</v>
      </c>
      <c r="P59" s="50">
        <f t="shared" si="4"/>
        <v>16</v>
      </c>
      <c r="Q59" s="50">
        <f t="shared" si="4"/>
        <v>17</v>
      </c>
      <c r="R59" s="50">
        <f t="shared" si="4"/>
        <v>3</v>
      </c>
      <c r="S59" s="50">
        <f t="shared" si="4"/>
        <v>4</v>
      </c>
      <c r="T59" s="50">
        <f t="shared" si="4"/>
        <v>28</v>
      </c>
      <c r="U59" s="50">
        <f t="shared" si="4"/>
        <v>20</v>
      </c>
      <c r="V59" s="50" t="str">
        <f t="shared" si="4"/>
        <v/>
      </c>
      <c r="W59" s="50">
        <f t="shared" si="4"/>
        <v>29</v>
      </c>
      <c r="X59" s="50">
        <f t="shared" si="4"/>
        <v>19</v>
      </c>
      <c r="Y59" s="50">
        <f t="shared" si="4"/>
        <v>27</v>
      </c>
      <c r="Z59" s="50">
        <f t="shared" si="4"/>
        <v>9</v>
      </c>
      <c r="AA59" s="50">
        <f t="shared" si="4"/>
        <v>12</v>
      </c>
      <c r="AB59" s="50">
        <f t="shared" si="4"/>
        <v>10</v>
      </c>
      <c r="AC59" s="50">
        <f t="shared" si="4"/>
        <v>11</v>
      </c>
      <c r="AD59" s="50" t="str">
        <f t="shared" si="4"/>
        <v/>
      </c>
      <c r="AE59" s="50">
        <f t="shared" si="4"/>
        <v>18</v>
      </c>
      <c r="AF59" s="50">
        <f t="shared" si="4"/>
        <v>5</v>
      </c>
      <c r="AG59" s="50">
        <f t="shared" si="4"/>
        <v>25</v>
      </c>
      <c r="AH59" s="50" t="str">
        <f t="shared" si="4"/>
        <v/>
      </c>
      <c r="AI59" s="50" t="str">
        <f t="shared" si="4"/>
        <v/>
      </c>
      <c r="AJ59" s="50" t="str">
        <f t="shared" si="4"/>
        <v/>
      </c>
      <c r="AK59" s="50" t="str">
        <f t="shared" si="4"/>
        <v/>
      </c>
      <c r="AL59" s="50" t="str">
        <f t="shared" si="4"/>
        <v/>
      </c>
      <c r="AM59" s="50" t="str">
        <f t="shared" si="4"/>
        <v/>
      </c>
      <c r="AN59" s="50" t="str">
        <f t="shared" si="4"/>
        <v/>
      </c>
      <c r="AO59" s="50" t="str">
        <f t="shared" si="4"/>
        <v/>
      </c>
      <c r="AP59" s="50" t="str">
        <f t="shared" si="4"/>
        <v/>
      </c>
    </row>
    <row r="60" spans="2:46" hidden="1">
      <c r="C60" s="50" t="str">
        <f>C11</f>
        <v>Ace Vida</v>
      </c>
      <c r="D60" s="50" t="str">
        <f t="shared" ref="D60:AP60" si="5">D11</f>
        <v>BanChile</v>
      </c>
      <c r="E60" s="50" t="str">
        <f t="shared" si="5"/>
        <v>BBVA Vida</v>
      </c>
      <c r="F60" s="50" t="str">
        <f t="shared" si="5"/>
        <v>BCI Seguros Vida</v>
      </c>
      <c r="G60" s="50" t="str">
        <f t="shared" si="5"/>
        <v>BICE Vida</v>
      </c>
      <c r="H60" s="50" t="str">
        <f t="shared" si="5"/>
        <v>Cámara</v>
      </c>
      <c r="I60" s="50" t="str">
        <f t="shared" si="5"/>
        <v>Cardif</v>
      </c>
      <c r="J60" s="50" t="str">
        <f t="shared" si="5"/>
        <v>Chilena Consolidada</v>
      </c>
      <c r="K60" s="50" t="str">
        <f t="shared" si="5"/>
        <v>CLC</v>
      </c>
      <c r="L60" s="50" t="str">
        <f t="shared" si="5"/>
        <v>CN Life</v>
      </c>
      <c r="M60" s="50" t="str">
        <f t="shared" si="5"/>
        <v>Consorcio Nacional</v>
      </c>
      <c r="N60" s="50" t="str">
        <f t="shared" si="5"/>
        <v>CorpSeguros</v>
      </c>
      <c r="O60" s="50" t="str">
        <f t="shared" si="5"/>
        <v>CorpVida</v>
      </c>
      <c r="P60" s="50" t="str">
        <f t="shared" si="5"/>
        <v>Cruz del Sur</v>
      </c>
      <c r="Q60" s="50" t="str">
        <f t="shared" si="5"/>
        <v>EuroAmérica</v>
      </c>
      <c r="R60" s="50" t="str">
        <f t="shared" si="5"/>
        <v>Huelen</v>
      </c>
      <c r="S60" s="50" t="str">
        <f t="shared" si="5"/>
        <v>Itaú</v>
      </c>
      <c r="T60" s="50" t="str">
        <f t="shared" si="5"/>
        <v>M. de Carabineros</v>
      </c>
      <c r="U60" s="50" t="str">
        <f t="shared" si="5"/>
        <v>M. del Ej. y Av.</v>
      </c>
      <c r="V60" s="50" t="str">
        <f t="shared" si="5"/>
        <v>Magallanes Vida</v>
      </c>
      <c r="W60" s="50" t="str">
        <f t="shared" si="5"/>
        <v>Mapfre Vida</v>
      </c>
      <c r="X60" s="50" t="str">
        <f t="shared" si="5"/>
        <v>Metlife</v>
      </c>
      <c r="Y60" s="50" t="str">
        <f t="shared" si="5"/>
        <v>Mutual de Seguros</v>
      </c>
      <c r="Z60" s="50" t="str">
        <f t="shared" si="5"/>
        <v>Ohio National</v>
      </c>
      <c r="AA60" s="50" t="str">
        <f t="shared" si="5"/>
        <v>Penta Vida</v>
      </c>
      <c r="AB60" s="50" t="str">
        <f t="shared" si="5"/>
        <v>Principal</v>
      </c>
      <c r="AC60" s="50" t="str">
        <f t="shared" si="5"/>
        <v>Renta Nacional</v>
      </c>
      <c r="AD60" s="50" t="str">
        <f t="shared" si="5"/>
        <v>Rigel</v>
      </c>
      <c r="AE60" s="50" t="str">
        <f t="shared" si="5"/>
        <v>Security Previsión</v>
      </c>
      <c r="AF60" s="50" t="str">
        <f t="shared" si="5"/>
        <v>Sura</v>
      </c>
      <c r="AG60" s="50" t="str">
        <f t="shared" si="5"/>
        <v>Zurich Santander</v>
      </c>
      <c r="AH60" s="50" t="str">
        <f t="shared" si="5"/>
        <v/>
      </c>
      <c r="AI60" s="50" t="str">
        <f t="shared" si="5"/>
        <v/>
      </c>
      <c r="AJ60" s="50" t="str">
        <f t="shared" si="5"/>
        <v/>
      </c>
      <c r="AK60" s="50" t="str">
        <f t="shared" si="5"/>
        <v/>
      </c>
      <c r="AL60" s="50" t="str">
        <f t="shared" si="5"/>
        <v/>
      </c>
      <c r="AM60" s="50" t="str">
        <f t="shared" si="5"/>
        <v/>
      </c>
      <c r="AN60" s="50" t="str">
        <f t="shared" si="5"/>
        <v/>
      </c>
      <c r="AO60" s="50" t="str">
        <f t="shared" si="5"/>
        <v/>
      </c>
      <c r="AP60" s="50" t="str">
        <f t="shared" si="5"/>
        <v/>
      </c>
    </row>
    <row r="61" spans="2:46" hidden="1">
      <c r="C61" s="52">
        <f t="shared" ref="C61:AP61" si="6">IFERROR(IF(C57=1,VLOOKUP($B$77,$B$12:$AQ$49,C64+1,FALSE)+C62/1000000,""),"")</f>
        <v>12088.18638547055</v>
      </c>
      <c r="D61" s="52">
        <f t="shared" si="6"/>
        <v>76.507387285201318</v>
      </c>
      <c r="E61" s="52">
        <f t="shared" si="6"/>
        <v>4194.8363264666041</v>
      </c>
      <c r="F61" s="52">
        <f t="shared" si="6"/>
        <v>53.126051462959069</v>
      </c>
      <c r="G61" s="52">
        <f t="shared" si="6"/>
        <v>1202.6496120215036</v>
      </c>
      <c r="H61" s="52">
        <f t="shared" si="6"/>
        <v>14864.39918218389</v>
      </c>
      <c r="I61" s="52">
        <f t="shared" si="6"/>
        <v>89.00326030053138</v>
      </c>
      <c r="J61" s="52">
        <f t="shared" si="6"/>
        <v>85.839317648918453</v>
      </c>
      <c r="K61" s="52">
        <f t="shared" si="6"/>
        <v>85.998465015326559</v>
      </c>
      <c r="L61" s="52">
        <f t="shared" si="6"/>
        <v>3134.148781773165</v>
      </c>
      <c r="M61" s="52">
        <f t="shared" si="6"/>
        <v>567.24430830869392</v>
      </c>
      <c r="N61" s="52">
        <f t="shared" si="6"/>
        <v>4895.4822905706305</v>
      </c>
      <c r="O61" s="52">
        <f t="shared" si="6"/>
        <v>969.02101033227348</v>
      </c>
      <c r="P61" s="52">
        <f t="shared" si="6"/>
        <v>525.22738543183107</v>
      </c>
      <c r="Q61" s="52">
        <f t="shared" si="6"/>
        <v>488.42386009699624</v>
      </c>
      <c r="R61" s="52">
        <f t="shared" si="6"/>
        <v>9922.2799551376738</v>
      </c>
      <c r="S61" s="52">
        <f t="shared" si="6"/>
        <v>5735.0368300720484</v>
      </c>
      <c r="T61" s="52">
        <f t="shared" si="6"/>
        <v>17.35618720914783</v>
      </c>
      <c r="U61" s="52">
        <f t="shared" si="6"/>
        <v>103.30463724408536</v>
      </c>
      <c r="V61" s="52" t="str">
        <f t="shared" si="6"/>
        <v/>
      </c>
      <c r="W61" s="52">
        <f t="shared" si="6"/>
        <v>16.395465042767182</v>
      </c>
      <c r="X61" s="52">
        <f t="shared" si="6"/>
        <v>109.04282278842884</v>
      </c>
      <c r="Y61" s="52">
        <f t="shared" si="6"/>
        <v>28.841235411208071</v>
      </c>
      <c r="Z61" s="52">
        <f t="shared" si="6"/>
        <v>2778.9530362219275</v>
      </c>
      <c r="AA61" s="52">
        <f t="shared" si="6"/>
        <v>1353.4266438060392</v>
      </c>
      <c r="AB61" s="52">
        <f t="shared" si="6"/>
        <v>1488.2985806290785</v>
      </c>
      <c r="AC61" s="52">
        <f t="shared" si="6"/>
        <v>1444.3781465114366</v>
      </c>
      <c r="AD61" s="52" t="str">
        <f t="shared" si="6"/>
        <v/>
      </c>
      <c r="AE61" s="52">
        <f t="shared" si="6"/>
        <v>437.15972475707497</v>
      </c>
      <c r="AF61" s="52">
        <f t="shared" si="6"/>
        <v>5494.333778976551</v>
      </c>
      <c r="AG61" s="52">
        <f t="shared" si="6"/>
        <v>64.398013949488288</v>
      </c>
      <c r="AH61" s="52" t="str">
        <f t="shared" si="6"/>
        <v/>
      </c>
      <c r="AI61" s="52" t="str">
        <f t="shared" si="6"/>
        <v/>
      </c>
      <c r="AJ61" s="52" t="str">
        <f t="shared" si="6"/>
        <v/>
      </c>
      <c r="AK61" s="52" t="str">
        <f t="shared" si="6"/>
        <v/>
      </c>
      <c r="AL61" s="52" t="str">
        <f t="shared" si="6"/>
        <v/>
      </c>
      <c r="AM61" s="52" t="str">
        <f t="shared" si="6"/>
        <v/>
      </c>
      <c r="AN61" s="52" t="str">
        <f t="shared" si="6"/>
        <v/>
      </c>
      <c r="AO61" s="52" t="str">
        <f t="shared" si="6"/>
        <v/>
      </c>
      <c r="AP61" s="52" t="str">
        <f t="shared" si="6"/>
        <v/>
      </c>
    </row>
    <row r="62" spans="2:46" hidden="1">
      <c r="C62" s="50">
        <v>40</v>
      </c>
      <c r="D62" s="50">
        <f>C62-1</f>
        <v>39</v>
      </c>
      <c r="E62" s="50">
        <f t="shared" ref="E62:AP62" si="7">D62-1</f>
        <v>38</v>
      </c>
      <c r="F62" s="50">
        <f t="shared" si="7"/>
        <v>37</v>
      </c>
      <c r="G62" s="50">
        <f t="shared" si="7"/>
        <v>36</v>
      </c>
      <c r="H62" s="50">
        <f t="shared" si="7"/>
        <v>35</v>
      </c>
      <c r="I62" s="50">
        <f t="shared" si="7"/>
        <v>34</v>
      </c>
      <c r="J62" s="50">
        <f t="shared" si="7"/>
        <v>33</v>
      </c>
      <c r="K62" s="50">
        <f t="shared" si="7"/>
        <v>32</v>
      </c>
      <c r="L62" s="50">
        <f t="shared" si="7"/>
        <v>31</v>
      </c>
      <c r="M62" s="50">
        <f t="shared" si="7"/>
        <v>30</v>
      </c>
      <c r="N62" s="50">
        <f t="shared" si="7"/>
        <v>29</v>
      </c>
      <c r="O62" s="50">
        <f t="shared" si="7"/>
        <v>28</v>
      </c>
      <c r="P62" s="50">
        <f t="shared" si="7"/>
        <v>27</v>
      </c>
      <c r="Q62" s="50">
        <f t="shared" si="7"/>
        <v>26</v>
      </c>
      <c r="R62" s="50">
        <f t="shared" si="7"/>
        <v>25</v>
      </c>
      <c r="S62" s="50">
        <f t="shared" si="7"/>
        <v>24</v>
      </c>
      <c r="T62" s="50">
        <f t="shared" si="7"/>
        <v>23</v>
      </c>
      <c r="U62" s="50">
        <f t="shared" si="7"/>
        <v>22</v>
      </c>
      <c r="V62" s="50">
        <f t="shared" si="7"/>
        <v>21</v>
      </c>
      <c r="W62" s="50">
        <f t="shared" si="7"/>
        <v>20</v>
      </c>
      <c r="X62" s="50">
        <f t="shared" si="7"/>
        <v>19</v>
      </c>
      <c r="Y62" s="50">
        <f t="shared" si="7"/>
        <v>18</v>
      </c>
      <c r="Z62" s="50">
        <f t="shared" si="7"/>
        <v>17</v>
      </c>
      <c r="AA62" s="50">
        <f t="shared" si="7"/>
        <v>16</v>
      </c>
      <c r="AB62" s="50">
        <f t="shared" si="7"/>
        <v>15</v>
      </c>
      <c r="AC62" s="50">
        <f t="shared" si="7"/>
        <v>14</v>
      </c>
      <c r="AD62" s="50">
        <f t="shared" si="7"/>
        <v>13</v>
      </c>
      <c r="AE62" s="50">
        <f t="shared" si="7"/>
        <v>12</v>
      </c>
      <c r="AF62" s="50">
        <f t="shared" si="7"/>
        <v>11</v>
      </c>
      <c r="AG62" s="50">
        <f t="shared" si="7"/>
        <v>10</v>
      </c>
      <c r="AH62" s="50">
        <f t="shared" si="7"/>
        <v>9</v>
      </c>
      <c r="AI62" s="50">
        <f t="shared" si="7"/>
        <v>8</v>
      </c>
      <c r="AJ62" s="50">
        <f t="shared" si="7"/>
        <v>7</v>
      </c>
      <c r="AK62" s="50">
        <f t="shared" si="7"/>
        <v>6</v>
      </c>
      <c r="AL62" s="50">
        <f t="shared" si="7"/>
        <v>5</v>
      </c>
      <c r="AM62" s="50">
        <f t="shared" si="7"/>
        <v>4</v>
      </c>
      <c r="AN62" s="50">
        <f t="shared" si="7"/>
        <v>3</v>
      </c>
      <c r="AO62" s="50">
        <f t="shared" si="7"/>
        <v>2</v>
      </c>
      <c r="AP62" s="50">
        <f t="shared" si="7"/>
        <v>1</v>
      </c>
    </row>
    <row r="63" spans="2:46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6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8">IFERROR(HLOOKUP(C64,$C$59:$AP$60,2,FALSE),"")</f>
        <v>Cámara</v>
      </c>
      <c r="D65" s="50" t="str">
        <f t="shared" si="8"/>
        <v>Ace Vida</v>
      </c>
      <c r="E65" s="50" t="str">
        <f t="shared" si="8"/>
        <v>Huelen</v>
      </c>
      <c r="F65" s="50" t="str">
        <f t="shared" si="8"/>
        <v>Itaú</v>
      </c>
      <c r="G65" s="50" t="str">
        <f t="shared" si="8"/>
        <v>Sura</v>
      </c>
      <c r="H65" s="50" t="str">
        <f t="shared" si="8"/>
        <v>CorpSeguros</v>
      </c>
      <c r="I65" s="50" t="str">
        <f t="shared" si="8"/>
        <v>BBVA Vida</v>
      </c>
      <c r="J65" s="50" t="str">
        <f t="shared" si="8"/>
        <v>CN Life</v>
      </c>
      <c r="K65" s="50" t="str">
        <f t="shared" si="8"/>
        <v>Ohio National</v>
      </c>
      <c r="L65" s="50" t="str">
        <f t="shared" si="8"/>
        <v>Principal</v>
      </c>
      <c r="M65" s="50" t="str">
        <f t="shared" si="8"/>
        <v>Renta Nacional</v>
      </c>
      <c r="N65" s="50" t="str">
        <f t="shared" si="8"/>
        <v>Penta Vida</v>
      </c>
      <c r="O65" s="50" t="str">
        <f t="shared" si="8"/>
        <v>BICE Vida</v>
      </c>
      <c r="P65" s="50" t="str">
        <f t="shared" si="8"/>
        <v>CorpVida</v>
      </c>
      <c r="Q65" s="50" t="str">
        <f t="shared" si="8"/>
        <v>Consorcio Nacional</v>
      </c>
      <c r="R65" s="50" t="str">
        <f t="shared" si="8"/>
        <v>Cruz del Sur</v>
      </c>
      <c r="S65" s="50" t="str">
        <f t="shared" si="8"/>
        <v>EuroAmérica</v>
      </c>
      <c r="T65" s="50" t="str">
        <f t="shared" si="8"/>
        <v>Security Previsión</v>
      </c>
      <c r="U65" s="50" t="str">
        <f t="shared" si="8"/>
        <v>Metlife</v>
      </c>
      <c r="V65" s="50" t="str">
        <f t="shared" si="8"/>
        <v>M. del Ej. y Av.</v>
      </c>
      <c r="W65" s="50" t="str">
        <f t="shared" si="8"/>
        <v>Cardif</v>
      </c>
      <c r="X65" s="50" t="str">
        <f t="shared" si="8"/>
        <v>CLC</v>
      </c>
      <c r="Y65" s="50" t="str">
        <f t="shared" si="8"/>
        <v>Chilena Consolidada</v>
      </c>
      <c r="Z65" s="50" t="str">
        <f t="shared" si="8"/>
        <v>BanChile</v>
      </c>
      <c r="AA65" s="50" t="str">
        <f t="shared" si="8"/>
        <v>Zurich Santander</v>
      </c>
      <c r="AB65" s="50" t="str">
        <f t="shared" si="8"/>
        <v>BCI Seguros Vida</v>
      </c>
      <c r="AC65" s="50" t="str">
        <f t="shared" si="8"/>
        <v>Mutual de Seguros</v>
      </c>
      <c r="AD65" s="50" t="str">
        <f t="shared" si="8"/>
        <v>M. de Carabineros</v>
      </c>
      <c r="AE65" s="50" t="str">
        <f t="shared" si="8"/>
        <v>Mapfre Vida</v>
      </c>
      <c r="AF65" s="50" t="str">
        <f t="shared" si="8"/>
        <v/>
      </c>
      <c r="AG65" s="50" t="str">
        <f t="shared" si="8"/>
        <v/>
      </c>
      <c r="AH65" s="50" t="str">
        <f t="shared" si="8"/>
        <v/>
      </c>
      <c r="AI65" s="50" t="str">
        <f t="shared" si="8"/>
        <v/>
      </c>
      <c r="AJ65" s="50" t="str">
        <f t="shared" si="8"/>
        <v/>
      </c>
      <c r="AK65" s="50" t="str">
        <f t="shared" si="8"/>
        <v/>
      </c>
      <c r="AL65" s="50" t="str">
        <f t="shared" si="8"/>
        <v/>
      </c>
      <c r="AM65" s="50" t="str">
        <f t="shared" si="8"/>
        <v/>
      </c>
      <c r="AN65" s="50" t="str">
        <f t="shared" si="8"/>
        <v/>
      </c>
      <c r="AO65" s="50" t="str">
        <f t="shared" si="8"/>
        <v/>
      </c>
      <c r="AP65" s="50" t="str">
        <f t="shared" si="8"/>
        <v/>
      </c>
    </row>
    <row r="66" spans="1:42" hidden="1">
      <c r="C66" s="52">
        <f>IFERROR((HLOOKUP(C64,$C$59:$AP$61,3,FALSE)-HLOOKUP(C64,$C$59:$AP$62,4,FALSE)/1000000)/$C$71,"")</f>
        <v>14864.399147183891</v>
      </c>
      <c r="D66" s="52">
        <f t="shared" ref="D66:AP66" si="9">IFERROR((HLOOKUP(D64,$C$59:$AP$61,3,FALSE)-HLOOKUP(D64,$C$59:$AP$62,4,FALSE)/1000000)/$C$71,"")</f>
        <v>12088.186345470549</v>
      </c>
      <c r="E66" s="52">
        <f t="shared" si="9"/>
        <v>9922.2799301376745</v>
      </c>
      <c r="F66" s="52">
        <f t="shared" si="9"/>
        <v>5735.0368060720484</v>
      </c>
      <c r="G66" s="52">
        <f t="shared" si="9"/>
        <v>5494.3337679765509</v>
      </c>
      <c r="H66" s="52">
        <f t="shared" si="9"/>
        <v>4895.4822615706307</v>
      </c>
      <c r="I66" s="52">
        <f t="shared" si="9"/>
        <v>4194.8362884666039</v>
      </c>
      <c r="J66" s="52">
        <f t="shared" si="9"/>
        <v>3134.1487507731649</v>
      </c>
      <c r="K66" s="52">
        <f t="shared" si="9"/>
        <v>2778.9530192219277</v>
      </c>
      <c r="L66" s="52">
        <f t="shared" si="9"/>
        <v>1488.2985656290784</v>
      </c>
      <c r="M66" s="52">
        <f t="shared" si="9"/>
        <v>1444.3781325114367</v>
      </c>
      <c r="N66" s="52">
        <f t="shared" si="9"/>
        <v>1353.4266278060393</v>
      </c>
      <c r="O66" s="52">
        <f t="shared" si="9"/>
        <v>1202.6495760215037</v>
      </c>
      <c r="P66" s="52">
        <f t="shared" si="9"/>
        <v>969.02098233227343</v>
      </c>
      <c r="Q66" s="52">
        <f t="shared" si="9"/>
        <v>567.24427830869388</v>
      </c>
      <c r="R66" s="52">
        <f t="shared" si="9"/>
        <v>525.22735843183102</v>
      </c>
      <c r="S66" s="52">
        <f t="shared" si="9"/>
        <v>488.42383409699625</v>
      </c>
      <c r="T66" s="52">
        <f t="shared" si="9"/>
        <v>437.15971275707494</v>
      </c>
      <c r="U66" s="52">
        <f t="shared" si="9"/>
        <v>109.04280378842884</v>
      </c>
      <c r="V66" s="52">
        <f t="shared" si="9"/>
        <v>103.30461524408535</v>
      </c>
      <c r="W66" s="52">
        <f t="shared" si="9"/>
        <v>89.003226300531381</v>
      </c>
      <c r="X66" s="52">
        <f t="shared" si="9"/>
        <v>85.998433015326555</v>
      </c>
      <c r="Y66" s="52">
        <f t="shared" si="9"/>
        <v>85.839284648918451</v>
      </c>
      <c r="Z66" s="52">
        <f t="shared" si="9"/>
        <v>76.507348285201317</v>
      </c>
      <c r="AA66" s="52">
        <f t="shared" si="9"/>
        <v>64.398003949488285</v>
      </c>
      <c r="AB66" s="52">
        <f t="shared" si="9"/>
        <v>53.12601446295907</v>
      </c>
      <c r="AC66" s="52">
        <f t="shared" si="9"/>
        <v>28.841217411208071</v>
      </c>
      <c r="AD66" s="52">
        <f t="shared" si="9"/>
        <v>17.356164209147831</v>
      </c>
      <c r="AE66" s="52">
        <f t="shared" si="9"/>
        <v>16.395445042767182</v>
      </c>
      <c r="AF66" s="52" t="str">
        <f t="shared" si="9"/>
        <v/>
      </c>
      <c r="AG66" s="52" t="str">
        <f t="shared" si="9"/>
        <v/>
      </c>
      <c r="AH66" s="52" t="str">
        <f t="shared" si="9"/>
        <v/>
      </c>
      <c r="AI66" s="52" t="str">
        <f t="shared" si="9"/>
        <v/>
      </c>
      <c r="AJ66" s="52" t="str">
        <f t="shared" si="9"/>
        <v/>
      </c>
      <c r="AK66" s="52" t="str">
        <f t="shared" si="9"/>
        <v/>
      </c>
      <c r="AL66" s="52" t="str">
        <f t="shared" si="9"/>
        <v/>
      </c>
      <c r="AM66" s="52" t="str">
        <f t="shared" si="9"/>
        <v/>
      </c>
      <c r="AN66" s="52" t="str">
        <f t="shared" si="9"/>
        <v/>
      </c>
      <c r="AO66" s="52" t="str">
        <f t="shared" si="9"/>
        <v/>
      </c>
      <c r="AP66" s="52" t="str">
        <f t="shared" si="9"/>
        <v/>
      </c>
    </row>
    <row r="67" spans="1:42" hidden="1">
      <c r="C67" s="52" t="str">
        <f>IF(ISNUMBER(C66),CONCATENATE(C65," - ",C64),"")</f>
        <v>Cámara - 1</v>
      </c>
      <c r="D67" s="52" t="str">
        <f t="shared" ref="D67:AP67" si="10">IF(ISNUMBER(D66),CONCATENATE(D65," - ",D64),"")</f>
        <v>Ace Vida - 2</v>
      </c>
      <c r="E67" s="52" t="str">
        <f t="shared" si="10"/>
        <v>Huelen - 3</v>
      </c>
      <c r="F67" s="52" t="str">
        <f t="shared" si="10"/>
        <v>Itaú - 4</v>
      </c>
      <c r="G67" s="52" t="str">
        <f t="shared" si="10"/>
        <v>Sura - 5</v>
      </c>
      <c r="H67" s="52" t="str">
        <f t="shared" si="10"/>
        <v>CorpSeguros - 6</v>
      </c>
      <c r="I67" s="52" t="str">
        <f t="shared" si="10"/>
        <v>BBVA Vida - 7</v>
      </c>
      <c r="J67" s="52" t="str">
        <f t="shared" si="10"/>
        <v>CN Life - 8</v>
      </c>
      <c r="K67" s="52" t="str">
        <f t="shared" si="10"/>
        <v>Ohio National - 9</v>
      </c>
      <c r="L67" s="52" t="str">
        <f t="shared" si="10"/>
        <v>Principal - 10</v>
      </c>
      <c r="M67" s="52" t="str">
        <f t="shared" si="10"/>
        <v>Renta Nacional - 11</v>
      </c>
      <c r="N67" s="52" t="str">
        <f t="shared" si="10"/>
        <v>Penta Vida - 12</v>
      </c>
      <c r="O67" s="52" t="str">
        <f t="shared" si="10"/>
        <v>BICE Vida - 13</v>
      </c>
      <c r="P67" s="52" t="str">
        <f t="shared" si="10"/>
        <v>CorpVida - 14</v>
      </c>
      <c r="Q67" s="52" t="str">
        <f t="shared" si="10"/>
        <v>Consorcio Nacional - 15</v>
      </c>
      <c r="R67" s="52" t="str">
        <f t="shared" si="10"/>
        <v>Cruz del Sur - 16</v>
      </c>
      <c r="S67" s="52" t="str">
        <f t="shared" si="10"/>
        <v>EuroAmérica - 17</v>
      </c>
      <c r="T67" s="52" t="str">
        <f t="shared" si="10"/>
        <v>Security Previsión - 18</v>
      </c>
      <c r="U67" s="52" t="str">
        <f t="shared" si="10"/>
        <v>Metlife - 19</v>
      </c>
      <c r="V67" s="52" t="str">
        <f t="shared" si="10"/>
        <v>M. del Ej. y Av. - 20</v>
      </c>
      <c r="W67" s="52" t="str">
        <f t="shared" si="10"/>
        <v>Cardif - 21</v>
      </c>
      <c r="X67" s="52" t="str">
        <f t="shared" si="10"/>
        <v>CLC - 22</v>
      </c>
      <c r="Y67" s="52" t="str">
        <f t="shared" si="10"/>
        <v>Chilena Consolidada - 23</v>
      </c>
      <c r="Z67" s="52" t="str">
        <f t="shared" si="10"/>
        <v>BanChile - 24</v>
      </c>
      <c r="AA67" s="52" t="str">
        <f t="shared" si="10"/>
        <v>Zurich Santander - 25</v>
      </c>
      <c r="AB67" s="52" t="str">
        <f t="shared" si="10"/>
        <v>BCI Seguros Vida - 26</v>
      </c>
      <c r="AC67" s="52" t="str">
        <f t="shared" si="10"/>
        <v>Mutual de Seguros - 27</v>
      </c>
      <c r="AD67" s="52" t="str">
        <f t="shared" si="10"/>
        <v>M. de Carabineros - 28</v>
      </c>
      <c r="AE67" s="52" t="str">
        <f t="shared" si="10"/>
        <v>Mapfre Vida - 29</v>
      </c>
      <c r="AF67" s="52" t="str">
        <f t="shared" si="10"/>
        <v/>
      </c>
      <c r="AG67" s="52" t="str">
        <f t="shared" si="10"/>
        <v/>
      </c>
      <c r="AH67" s="52" t="str">
        <f t="shared" si="10"/>
        <v/>
      </c>
      <c r="AI67" s="52" t="str">
        <f t="shared" si="10"/>
        <v/>
      </c>
      <c r="AJ67" s="52" t="str">
        <f t="shared" si="10"/>
        <v/>
      </c>
      <c r="AK67" s="52" t="str">
        <f t="shared" si="10"/>
        <v/>
      </c>
      <c r="AL67" s="52" t="str">
        <f t="shared" si="10"/>
        <v/>
      </c>
      <c r="AM67" s="52" t="str">
        <f t="shared" si="10"/>
        <v/>
      </c>
      <c r="AN67" s="52" t="str">
        <f t="shared" si="10"/>
        <v/>
      </c>
      <c r="AO67" s="52" t="str">
        <f t="shared" si="10"/>
        <v/>
      </c>
      <c r="AP67" s="52" t="str">
        <f t="shared" si="10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1">IF($B$80=D65,D66,"")</f>
        <v/>
      </c>
      <c r="E69" s="52" t="str">
        <f t="shared" si="11"/>
        <v/>
      </c>
      <c r="F69" s="52" t="str">
        <f t="shared" si="11"/>
        <v/>
      </c>
      <c r="G69" s="52" t="str">
        <f t="shared" si="11"/>
        <v/>
      </c>
      <c r="H69" s="52" t="str">
        <f t="shared" si="11"/>
        <v/>
      </c>
      <c r="I69" s="52" t="str">
        <f t="shared" si="11"/>
        <v/>
      </c>
      <c r="J69" s="52" t="str">
        <f t="shared" si="11"/>
        <v/>
      </c>
      <c r="K69" s="52" t="str">
        <f t="shared" si="11"/>
        <v/>
      </c>
      <c r="L69" s="52" t="str">
        <f t="shared" si="11"/>
        <v/>
      </c>
      <c r="M69" s="52" t="str">
        <f t="shared" si="11"/>
        <v/>
      </c>
      <c r="N69" s="52" t="str">
        <f t="shared" si="11"/>
        <v/>
      </c>
      <c r="O69" s="52" t="str">
        <f t="shared" si="11"/>
        <v/>
      </c>
      <c r="P69" s="52" t="str">
        <f t="shared" si="11"/>
        <v/>
      </c>
      <c r="Q69" s="52" t="str">
        <f t="shared" si="11"/>
        <v/>
      </c>
      <c r="R69" s="52" t="str">
        <f t="shared" si="11"/>
        <v/>
      </c>
      <c r="S69" s="52" t="str">
        <f t="shared" si="11"/>
        <v/>
      </c>
      <c r="T69" s="52" t="str">
        <f t="shared" si="11"/>
        <v/>
      </c>
      <c r="U69" s="52" t="str">
        <f t="shared" si="11"/>
        <v/>
      </c>
      <c r="V69" s="52" t="str">
        <f t="shared" si="11"/>
        <v/>
      </c>
      <c r="W69" s="52" t="str">
        <f t="shared" si="11"/>
        <v/>
      </c>
      <c r="X69" s="52" t="str">
        <f t="shared" si="11"/>
        <v/>
      </c>
      <c r="Y69" s="52" t="str">
        <f t="shared" si="11"/>
        <v/>
      </c>
      <c r="Z69" s="52" t="str">
        <f t="shared" si="11"/>
        <v/>
      </c>
      <c r="AA69" s="52" t="str">
        <f t="shared" si="11"/>
        <v/>
      </c>
      <c r="AB69" s="52" t="str">
        <f t="shared" si="11"/>
        <v/>
      </c>
      <c r="AC69" s="52" t="str">
        <f t="shared" si="11"/>
        <v/>
      </c>
      <c r="AD69" s="52" t="str">
        <f t="shared" si="11"/>
        <v/>
      </c>
      <c r="AE69" s="52" t="str">
        <f t="shared" si="11"/>
        <v/>
      </c>
      <c r="AF69" s="52" t="str">
        <f t="shared" si="11"/>
        <v/>
      </c>
      <c r="AG69" s="52" t="str">
        <f t="shared" si="11"/>
        <v/>
      </c>
      <c r="AH69" s="52" t="str">
        <f t="shared" si="11"/>
        <v/>
      </c>
      <c r="AI69" s="52" t="str">
        <f t="shared" si="11"/>
        <v/>
      </c>
      <c r="AJ69" s="52" t="str">
        <f t="shared" si="11"/>
        <v/>
      </c>
      <c r="AK69" s="52" t="str">
        <f t="shared" si="11"/>
        <v/>
      </c>
      <c r="AL69" s="52" t="str">
        <f t="shared" si="11"/>
        <v/>
      </c>
      <c r="AM69" s="52" t="str">
        <f t="shared" si="11"/>
        <v/>
      </c>
      <c r="AN69" s="52" t="str">
        <f t="shared" si="11"/>
        <v/>
      </c>
      <c r="AO69" s="52" t="str">
        <f t="shared" si="11"/>
        <v/>
      </c>
      <c r="AP69" s="52" t="str">
        <f t="shared" si="11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UF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30.06.2012</v>
      </c>
      <c r="D72" s="37" t="s">
        <v>374</v>
      </c>
      <c r="E72" s="37" t="s">
        <v>105</v>
      </c>
      <c r="F72" s="37" t="s">
        <v>22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30.06.2012</v>
      </c>
      <c r="D73" s="37" t="s">
        <v>375</v>
      </c>
      <c r="E73" s="37" t="s">
        <v>106</v>
      </c>
      <c r="F73" s="37" t="s">
        <v>372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30.06.2012</v>
      </c>
      <c r="D74" s="37" t="s">
        <v>376</v>
      </c>
      <c r="E74" s="37" t="s">
        <v>107</v>
      </c>
      <c r="F74" s="37" t="s">
        <v>373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2">IFERROR(RANK(C113,$C$113:$AJ$113,0),"")</f>
        <v>9</v>
      </c>
      <c r="D111" s="50">
        <f t="shared" si="12"/>
        <v>18</v>
      </c>
      <c r="E111" s="50">
        <f t="shared" si="12"/>
        <v>10</v>
      </c>
      <c r="F111" s="50">
        <f t="shared" si="12"/>
        <v>16</v>
      </c>
      <c r="G111" s="50">
        <f t="shared" si="12"/>
        <v>8</v>
      </c>
      <c r="H111" s="50" t="str">
        <f t="shared" si="12"/>
        <v/>
      </c>
      <c r="I111" s="50">
        <f t="shared" si="12"/>
        <v>20</v>
      </c>
      <c r="J111" s="50">
        <f t="shared" si="12"/>
        <v>22</v>
      </c>
      <c r="K111" s="50">
        <f t="shared" si="12"/>
        <v>19</v>
      </c>
      <c r="L111" s="50">
        <f t="shared" si="12"/>
        <v>23</v>
      </c>
      <c r="M111" s="50">
        <f t="shared" si="12"/>
        <v>25</v>
      </c>
      <c r="N111" s="50">
        <f t="shared" si="12"/>
        <v>26</v>
      </c>
      <c r="O111" s="50">
        <f t="shared" si="12"/>
        <v>27</v>
      </c>
      <c r="P111" s="50">
        <f t="shared" si="12"/>
        <v>13</v>
      </c>
      <c r="Q111" s="50" t="str">
        <f t="shared" si="12"/>
        <v/>
      </c>
      <c r="R111" s="50">
        <f t="shared" si="12"/>
        <v>15</v>
      </c>
      <c r="S111" s="50">
        <f t="shared" si="12"/>
        <v>12</v>
      </c>
      <c r="T111" s="50">
        <f t="shared" si="12"/>
        <v>24</v>
      </c>
      <c r="U111" s="50">
        <f t="shared" si="12"/>
        <v>21</v>
      </c>
      <c r="V111" s="50" t="str">
        <f t="shared" si="12"/>
        <v/>
      </c>
      <c r="W111" s="50" t="str">
        <f t="shared" si="12"/>
        <v/>
      </c>
      <c r="X111" s="50">
        <f t="shared" si="12"/>
        <v>11</v>
      </c>
      <c r="Y111" s="50" t="str">
        <f t="shared" si="12"/>
        <v/>
      </c>
      <c r="Z111" s="50">
        <f t="shared" si="12"/>
        <v>7</v>
      </c>
      <c r="AA111" s="50">
        <f t="shared" si="12"/>
        <v>6</v>
      </c>
      <c r="AB111" s="50">
        <f t="shared" si="12"/>
        <v>14</v>
      </c>
      <c r="AC111" s="50">
        <f t="shared" si="12"/>
        <v>4</v>
      </c>
      <c r="AD111" s="50">
        <f t="shared" si="12"/>
        <v>5</v>
      </c>
      <c r="AE111" s="50">
        <f t="shared" si="12"/>
        <v>17</v>
      </c>
      <c r="AF111" s="50" t="str">
        <f t="shared" si="12"/>
        <v/>
      </c>
      <c r="AG111" s="50">
        <f t="shared" si="12"/>
        <v>2</v>
      </c>
      <c r="AH111" s="50">
        <f t="shared" si="12"/>
        <v>1</v>
      </c>
      <c r="AI111" s="50">
        <f t="shared" si="12"/>
        <v>3</v>
      </c>
      <c r="AJ111" s="50" t="str">
        <f t="shared" si="12"/>
        <v/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3">IFERROR(HLOOKUP($B$133,$C$11:$AQ$49,C116,FALSE)+C114/1000000,"")</f>
        <v>377.14225382443675</v>
      </c>
      <c r="D113" s="52">
        <f t="shared" si="13"/>
        <v>20.818398760838843</v>
      </c>
      <c r="E113" s="52">
        <f t="shared" si="13"/>
        <v>367.51151665980512</v>
      </c>
      <c r="F113" s="52">
        <f t="shared" si="13"/>
        <v>69.897567449875154</v>
      </c>
      <c r="G113" s="52">
        <f t="shared" si="13"/>
        <v>451.79513530215922</v>
      </c>
      <c r="H113" s="52" t="str">
        <f t="shared" si="13"/>
        <v/>
      </c>
      <c r="I113" s="52">
        <f t="shared" si="13"/>
        <v>16.656344417339483</v>
      </c>
      <c r="J113" s="52">
        <f t="shared" si="13"/>
        <v>14.139733882208777</v>
      </c>
      <c r="K113" s="52">
        <f t="shared" si="13"/>
        <v>17.583476043184106</v>
      </c>
      <c r="L113" s="52">
        <f t="shared" si="13"/>
        <v>5.5676656408084897</v>
      </c>
      <c r="M113" s="52">
        <f t="shared" si="13"/>
        <v>3.9881667649945882</v>
      </c>
      <c r="N113" s="52">
        <f t="shared" si="13"/>
        <v>2.8028303469697051</v>
      </c>
      <c r="O113" s="52">
        <f t="shared" si="13"/>
        <v>0.45157060359221352</v>
      </c>
      <c r="P113" s="52">
        <f t="shared" si="13"/>
        <v>272.48316964687285</v>
      </c>
      <c r="Q113" s="52" t="str">
        <f t="shared" si="13"/>
        <v/>
      </c>
      <c r="R113" s="52">
        <f t="shared" si="13"/>
        <v>109.21122434223457</v>
      </c>
      <c r="S113" s="52">
        <f t="shared" si="13"/>
        <v>287.86940208102021</v>
      </c>
      <c r="T113" s="52">
        <f t="shared" si="13"/>
        <v>4.4783097872032966</v>
      </c>
      <c r="U113" s="52">
        <f t="shared" si="13"/>
        <v>14.442172698257277</v>
      </c>
      <c r="V113" s="52" t="str">
        <f t="shared" si="13"/>
        <v/>
      </c>
      <c r="W113" s="52" t="str">
        <f t="shared" si="13"/>
        <v/>
      </c>
      <c r="X113" s="52">
        <f t="shared" si="13"/>
        <v>325.95537080984843</v>
      </c>
      <c r="Y113" s="52" t="str">
        <f t="shared" si="13"/>
        <v/>
      </c>
      <c r="Z113" s="52">
        <f t="shared" si="13"/>
        <v>529.27422028556214</v>
      </c>
      <c r="AA113" s="52">
        <f t="shared" si="13"/>
        <v>811.92201184140822</v>
      </c>
      <c r="AB113" s="52">
        <f t="shared" si="13"/>
        <v>222.1646804420065</v>
      </c>
      <c r="AC113" s="52">
        <f t="shared" si="13"/>
        <v>1058.5767074986368</v>
      </c>
      <c r="AD113" s="52">
        <f t="shared" si="13"/>
        <v>922.73248661759555</v>
      </c>
      <c r="AE113" s="52">
        <f t="shared" si="13"/>
        <v>47.975712942082936</v>
      </c>
      <c r="AF113" s="52" t="str">
        <f t="shared" si="13"/>
        <v/>
      </c>
      <c r="AG113" s="52">
        <f t="shared" si="13"/>
        <v>2419.0938175934289</v>
      </c>
      <c r="AH113" s="52">
        <f t="shared" si="13"/>
        <v>2739.7653727949719</v>
      </c>
      <c r="AI113" s="52">
        <f t="shared" si="13"/>
        <v>2217.517092631811</v>
      </c>
      <c r="AJ113" s="52" t="str">
        <f t="shared" si="13"/>
        <v/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J114" si="14">D114-1</f>
        <v>32</v>
      </c>
      <c r="F114" s="50">
        <f t="shared" si="14"/>
        <v>31</v>
      </c>
      <c r="G114" s="50">
        <f t="shared" si="14"/>
        <v>30</v>
      </c>
      <c r="H114" s="50">
        <f t="shared" si="14"/>
        <v>29</v>
      </c>
      <c r="I114" s="50">
        <f t="shared" si="14"/>
        <v>28</v>
      </c>
      <c r="J114" s="50">
        <f t="shared" si="14"/>
        <v>27</v>
      </c>
      <c r="K114" s="50">
        <f t="shared" si="14"/>
        <v>26</v>
      </c>
      <c r="L114" s="50">
        <f t="shared" si="14"/>
        <v>25</v>
      </c>
      <c r="M114" s="50">
        <f t="shared" si="14"/>
        <v>24</v>
      </c>
      <c r="N114" s="50">
        <f t="shared" si="14"/>
        <v>23</v>
      </c>
      <c r="O114" s="50">
        <f t="shared" si="14"/>
        <v>22</v>
      </c>
      <c r="P114" s="50">
        <f t="shared" si="14"/>
        <v>21</v>
      </c>
      <c r="Q114" s="50">
        <f t="shared" si="14"/>
        <v>20</v>
      </c>
      <c r="R114" s="50">
        <f t="shared" si="14"/>
        <v>19</v>
      </c>
      <c r="S114" s="50">
        <f t="shared" si="14"/>
        <v>18</v>
      </c>
      <c r="T114" s="50">
        <f t="shared" si="14"/>
        <v>17</v>
      </c>
      <c r="U114" s="50">
        <f t="shared" si="14"/>
        <v>16</v>
      </c>
      <c r="V114" s="50">
        <f t="shared" si="14"/>
        <v>15</v>
      </c>
      <c r="W114" s="50">
        <f t="shared" si="14"/>
        <v>14</v>
      </c>
      <c r="X114" s="50">
        <f t="shared" si="14"/>
        <v>13</v>
      </c>
      <c r="Y114" s="50">
        <f t="shared" si="14"/>
        <v>12</v>
      </c>
      <c r="Z114" s="50">
        <f t="shared" si="14"/>
        <v>11</v>
      </c>
      <c r="AA114" s="50">
        <f t="shared" si="14"/>
        <v>10</v>
      </c>
      <c r="AB114" s="50">
        <f t="shared" si="14"/>
        <v>9</v>
      </c>
      <c r="AC114" s="50">
        <f t="shared" si="14"/>
        <v>8</v>
      </c>
      <c r="AD114" s="50">
        <f t="shared" si="14"/>
        <v>7</v>
      </c>
      <c r="AE114" s="50">
        <f t="shared" si="14"/>
        <v>6</v>
      </c>
      <c r="AF114" s="50">
        <f t="shared" si="14"/>
        <v>5</v>
      </c>
      <c r="AG114" s="50">
        <f t="shared" si="14"/>
        <v>4</v>
      </c>
      <c r="AH114" s="50">
        <f t="shared" si="14"/>
        <v>3</v>
      </c>
      <c r="AI114" s="50">
        <f t="shared" si="14"/>
        <v>2</v>
      </c>
      <c r="AJ114" s="50">
        <f t="shared" si="14"/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451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/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422 Renta Vitalicia Invalidez</v>
      </c>
      <c r="D119" s="80" t="str">
        <f t="shared" ref="D119:AJ119" si="15">IFERROR(HLOOKUP(D118,$C$111:$AJ$112,2,FALSE),"")</f>
        <v>421 Renta Vitalicia Vejez</v>
      </c>
      <c r="E119" s="80" t="str">
        <f t="shared" si="15"/>
        <v>423 Renta Vitalicia Sobrevivencia</v>
      </c>
      <c r="F119" s="80" t="str">
        <f t="shared" si="15"/>
        <v>212 Desgravamen</v>
      </c>
      <c r="G119" s="80" t="str">
        <f t="shared" si="15"/>
        <v>213 Seguros con APV</v>
      </c>
      <c r="H119" s="80" t="str">
        <f t="shared" si="15"/>
        <v>210 Accidentes Personales</v>
      </c>
      <c r="I119" s="80" t="str">
        <f t="shared" si="15"/>
        <v>209 Salud</v>
      </c>
      <c r="J119" s="80" t="str">
        <f t="shared" si="15"/>
        <v>105 Renta</v>
      </c>
      <c r="K119" s="80" t="str">
        <f t="shared" si="15"/>
        <v>101 Vida Entera</v>
      </c>
      <c r="L119" s="80" t="str">
        <f t="shared" si="15"/>
        <v>103 Otros Seguros con CUI</v>
      </c>
      <c r="M119" s="80" t="str">
        <f t="shared" si="15"/>
        <v>207 Protección Familiar</v>
      </c>
      <c r="N119" s="80" t="str">
        <f t="shared" si="15"/>
        <v>202 Temporal de Vida</v>
      </c>
      <c r="O119" s="80" t="str">
        <f t="shared" si="15"/>
        <v>114 Seguros con APV</v>
      </c>
      <c r="P119" s="80" t="str">
        <f t="shared" si="15"/>
        <v>211 Asistencia</v>
      </c>
      <c r="Q119" s="80" t="str">
        <f t="shared" si="15"/>
        <v>201 Vida Entera</v>
      </c>
      <c r="R119" s="80" t="str">
        <f t="shared" si="15"/>
        <v>104 Mixto o Dotal</v>
      </c>
      <c r="S119" s="80" t="str">
        <f t="shared" si="15"/>
        <v>250 Otros</v>
      </c>
      <c r="T119" s="80" t="str">
        <f t="shared" si="15"/>
        <v>102 Temporal de Vida</v>
      </c>
      <c r="U119" s="80" t="str">
        <f t="shared" si="15"/>
        <v>109 Salud</v>
      </c>
      <c r="V119" s="80" t="str">
        <f t="shared" si="15"/>
        <v>107 Protección Familiar</v>
      </c>
      <c r="W119" s="80" t="str">
        <f t="shared" si="15"/>
        <v>204 Mixto o Dotal</v>
      </c>
      <c r="X119" s="80" t="str">
        <f t="shared" si="15"/>
        <v>108 Incapacidad o Invalidez</v>
      </c>
      <c r="Y119" s="80" t="str">
        <f t="shared" si="15"/>
        <v>110 Accidentes Personales</v>
      </c>
      <c r="Z119" s="80" t="str">
        <f t="shared" si="15"/>
        <v>203 Otros Seguros con CUI</v>
      </c>
      <c r="AA119" s="80" t="str">
        <f t="shared" si="15"/>
        <v>111 Asistencia</v>
      </c>
      <c r="AB119" s="80" t="str">
        <f t="shared" si="15"/>
        <v>112 Desgravamen</v>
      </c>
      <c r="AC119" s="80" t="str">
        <f t="shared" si="15"/>
        <v>113 SOAP</v>
      </c>
      <c r="AD119" s="80" t="str">
        <f t="shared" si="15"/>
        <v/>
      </c>
      <c r="AE119" s="80" t="str">
        <f t="shared" si="15"/>
        <v/>
      </c>
      <c r="AF119" s="80" t="str">
        <f t="shared" si="15"/>
        <v/>
      </c>
      <c r="AG119" s="80" t="str">
        <f t="shared" si="15"/>
        <v/>
      </c>
      <c r="AH119" s="80" t="str">
        <f t="shared" si="15"/>
        <v/>
      </c>
      <c r="AI119" s="80" t="str">
        <f t="shared" si="15"/>
        <v/>
      </c>
      <c r="AJ119" s="80" t="str">
        <f t="shared" si="15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2739.7653697949718</v>
      </c>
      <c r="D120" s="52">
        <f t="shared" ref="D120:AJ120" si="16">IFERROR((HLOOKUP(D118,$C$111:$AJ$113,3,FALSE)-HLOOKUP(D118,$C$111:$AJ$114,4,FALSE)/1000000)/$C$127,"")</f>
        <v>2419.0938135934289</v>
      </c>
      <c r="E120" s="52">
        <f t="shared" si="16"/>
        <v>2217.5170906318108</v>
      </c>
      <c r="F120" s="52">
        <f t="shared" si="16"/>
        <v>1058.5766994986368</v>
      </c>
      <c r="G120" s="52">
        <f t="shared" si="16"/>
        <v>922.73247961759557</v>
      </c>
      <c r="H120" s="52">
        <f t="shared" si="16"/>
        <v>811.92200184140825</v>
      </c>
      <c r="I120" s="52">
        <f t="shared" si="16"/>
        <v>529.27420928556216</v>
      </c>
      <c r="J120" s="52">
        <f t="shared" si="16"/>
        <v>451.79510530215924</v>
      </c>
      <c r="K120" s="52">
        <f t="shared" si="16"/>
        <v>377.14221982443672</v>
      </c>
      <c r="L120" s="52">
        <f t="shared" si="16"/>
        <v>367.51148465980515</v>
      </c>
      <c r="M120" s="52">
        <f t="shared" si="16"/>
        <v>325.95535780984841</v>
      </c>
      <c r="N120" s="52">
        <f t="shared" si="16"/>
        <v>287.8693840810202</v>
      </c>
      <c r="O120" s="52">
        <f t="shared" si="16"/>
        <v>272.48314864687285</v>
      </c>
      <c r="P120" s="52">
        <f t="shared" si="16"/>
        <v>222.16467144200649</v>
      </c>
      <c r="Q120" s="52">
        <f t="shared" si="16"/>
        <v>109.21120534223458</v>
      </c>
      <c r="R120" s="52">
        <f t="shared" si="16"/>
        <v>69.897536449875147</v>
      </c>
      <c r="S120" s="52">
        <f t="shared" si="16"/>
        <v>47.975706942082937</v>
      </c>
      <c r="T120" s="52">
        <f t="shared" si="16"/>
        <v>20.818365760838844</v>
      </c>
      <c r="U120" s="52">
        <f t="shared" si="16"/>
        <v>17.583450043184108</v>
      </c>
      <c r="V120" s="52">
        <f t="shared" si="16"/>
        <v>16.656316417339482</v>
      </c>
      <c r="W120" s="52">
        <f t="shared" si="16"/>
        <v>14.442156698257277</v>
      </c>
      <c r="X120" s="52">
        <f t="shared" si="16"/>
        <v>14.139706882208777</v>
      </c>
      <c r="Y120" s="52">
        <f t="shared" si="16"/>
        <v>5.5676406408084897</v>
      </c>
      <c r="Z120" s="52">
        <f t="shared" si="16"/>
        <v>4.4782927872032969</v>
      </c>
      <c r="AA120" s="52">
        <f t="shared" si="16"/>
        <v>3.9881427649945884</v>
      </c>
      <c r="AB120" s="52">
        <f t="shared" si="16"/>
        <v>2.802807346969705</v>
      </c>
      <c r="AC120" s="52">
        <f t="shared" si="16"/>
        <v>0.45154860359221349</v>
      </c>
      <c r="AD120" s="52" t="str">
        <f t="shared" si="16"/>
        <v/>
      </c>
      <c r="AE120" s="52" t="str">
        <f t="shared" si="16"/>
        <v/>
      </c>
      <c r="AF120" s="52" t="str">
        <f t="shared" si="16"/>
        <v/>
      </c>
      <c r="AG120" s="52" t="str">
        <f t="shared" si="16"/>
        <v/>
      </c>
      <c r="AH120" s="52" t="str">
        <f t="shared" si="16"/>
        <v/>
      </c>
      <c r="AI120" s="52" t="str">
        <f t="shared" si="16"/>
        <v/>
      </c>
      <c r="AJ120" s="52" t="str">
        <f t="shared" si="16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I122" si="17">IF($B$136=D119,D120,"")</f>
        <v/>
      </c>
      <c r="E122" s="52" t="str">
        <f t="shared" si="17"/>
        <v/>
      </c>
      <c r="F122" s="52" t="str">
        <f t="shared" si="17"/>
        <v/>
      </c>
      <c r="G122" s="52" t="str">
        <f t="shared" si="17"/>
        <v/>
      </c>
      <c r="H122" s="52" t="str">
        <f t="shared" si="17"/>
        <v/>
      </c>
      <c r="I122" s="52" t="str">
        <f t="shared" si="17"/>
        <v/>
      </c>
      <c r="J122" s="52" t="str">
        <f t="shared" si="17"/>
        <v/>
      </c>
      <c r="K122" s="52" t="str">
        <f t="shared" si="17"/>
        <v/>
      </c>
      <c r="L122" s="52" t="str">
        <f t="shared" si="17"/>
        <v/>
      </c>
      <c r="M122" s="52" t="str">
        <f t="shared" si="17"/>
        <v/>
      </c>
      <c r="N122" s="52" t="str">
        <f t="shared" si="17"/>
        <v/>
      </c>
      <c r="O122" s="52" t="str">
        <f t="shared" si="17"/>
        <v/>
      </c>
      <c r="P122" s="52" t="str">
        <f t="shared" si="17"/>
        <v/>
      </c>
      <c r="Q122" s="52" t="str">
        <f t="shared" si="17"/>
        <v/>
      </c>
      <c r="R122" s="52" t="str">
        <f t="shared" si="17"/>
        <v/>
      </c>
      <c r="S122" s="52" t="str">
        <f t="shared" si="17"/>
        <v/>
      </c>
      <c r="T122" s="52" t="str">
        <f t="shared" si="17"/>
        <v/>
      </c>
      <c r="U122" s="52" t="str">
        <f t="shared" si="17"/>
        <v/>
      </c>
      <c r="V122" s="52" t="str">
        <f t="shared" si="17"/>
        <v/>
      </c>
      <c r="W122" s="52" t="str">
        <f t="shared" si="17"/>
        <v/>
      </c>
      <c r="X122" s="52" t="str">
        <f t="shared" si="17"/>
        <v/>
      </c>
      <c r="Y122" s="52" t="str">
        <f t="shared" si="17"/>
        <v/>
      </c>
      <c r="Z122" s="52" t="str">
        <f t="shared" si="17"/>
        <v/>
      </c>
      <c r="AA122" s="52" t="str">
        <f t="shared" si="17"/>
        <v/>
      </c>
      <c r="AB122" s="52" t="str">
        <f t="shared" si="17"/>
        <v/>
      </c>
      <c r="AC122" s="52" t="str">
        <f t="shared" si="17"/>
        <v/>
      </c>
      <c r="AD122" s="52" t="str">
        <f t="shared" si="17"/>
        <v/>
      </c>
      <c r="AE122" s="52" t="str">
        <f t="shared" si="17"/>
        <v/>
      </c>
      <c r="AF122" s="52" t="str">
        <f t="shared" si="17"/>
        <v/>
      </c>
      <c r="AG122" s="52" t="str">
        <f t="shared" si="17"/>
        <v/>
      </c>
      <c r="AH122" s="52" t="str">
        <f t="shared" si="17"/>
        <v/>
      </c>
      <c r="AI122" s="52" t="str">
        <f t="shared" si="17"/>
        <v/>
      </c>
      <c r="AJ122" s="52" t="str">
        <f>IF($B$136=AJ119,AJ120,"")</f>
        <v/>
      </c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18">IF(C62&gt;$C$125,C60,IF(C62=$C$125,$AQ$11,IF(C62&lt;$C$125,"")))</f>
        <v>Ace Vida</v>
      </c>
      <c r="D124" s="50" t="str">
        <f t="shared" si="18"/>
        <v>BanChile</v>
      </c>
      <c r="E124" s="50" t="str">
        <f t="shared" si="18"/>
        <v>BBVA Vida</v>
      </c>
      <c r="F124" s="50" t="str">
        <f t="shared" si="18"/>
        <v>BCI Seguros Vida</v>
      </c>
      <c r="G124" s="50" t="str">
        <f t="shared" si="18"/>
        <v>BICE Vida</v>
      </c>
      <c r="H124" s="50" t="str">
        <f t="shared" si="18"/>
        <v>Cámara</v>
      </c>
      <c r="I124" s="50" t="str">
        <f t="shared" si="18"/>
        <v>Cardif</v>
      </c>
      <c r="J124" s="50" t="str">
        <f t="shared" si="18"/>
        <v>Chilena Consolidada</v>
      </c>
      <c r="K124" s="50" t="str">
        <f t="shared" si="18"/>
        <v>CLC</v>
      </c>
      <c r="L124" s="50" t="str">
        <f t="shared" si="18"/>
        <v>CN Life</v>
      </c>
      <c r="M124" s="50" t="str">
        <f t="shared" si="18"/>
        <v>Consorcio Nacional</v>
      </c>
      <c r="N124" s="50" t="str">
        <f t="shared" si="18"/>
        <v>CorpSeguros</v>
      </c>
      <c r="O124" s="50" t="str">
        <f t="shared" si="18"/>
        <v>CorpVida</v>
      </c>
      <c r="P124" s="50" t="str">
        <f t="shared" si="18"/>
        <v>Cruz del Sur</v>
      </c>
      <c r="Q124" s="50" t="str">
        <f t="shared" si="18"/>
        <v>EuroAmérica</v>
      </c>
      <c r="R124" s="50" t="str">
        <f t="shared" si="18"/>
        <v>Huelen</v>
      </c>
      <c r="S124" s="50" t="str">
        <f t="shared" si="18"/>
        <v>Itaú</v>
      </c>
      <c r="T124" s="50" t="str">
        <f t="shared" si="18"/>
        <v>M. de Carabineros</v>
      </c>
      <c r="U124" s="50" t="str">
        <f t="shared" si="18"/>
        <v>M. del Ej. y Av.</v>
      </c>
      <c r="V124" s="50" t="str">
        <f t="shared" si="18"/>
        <v>Magallanes Vida</v>
      </c>
      <c r="W124" s="50" t="str">
        <f t="shared" si="18"/>
        <v>Mapfre Vida</v>
      </c>
      <c r="X124" s="50" t="str">
        <f t="shared" si="18"/>
        <v>Metlife</v>
      </c>
      <c r="Y124" s="50" t="str">
        <f t="shared" si="18"/>
        <v>Mutual de Seguros</v>
      </c>
      <c r="Z124" s="50" t="str">
        <f t="shared" si="18"/>
        <v>Ohio National</v>
      </c>
      <c r="AA124" s="50" t="str">
        <f t="shared" si="18"/>
        <v>Penta Vida</v>
      </c>
      <c r="AB124" s="50" t="str">
        <f t="shared" si="18"/>
        <v>Principal</v>
      </c>
      <c r="AC124" s="50" t="str">
        <f t="shared" si="18"/>
        <v>Renta Nacional</v>
      </c>
      <c r="AD124" s="50" t="str">
        <f t="shared" si="18"/>
        <v>Rigel</v>
      </c>
      <c r="AE124" s="50" t="str">
        <f t="shared" si="18"/>
        <v>Security Previsión</v>
      </c>
      <c r="AF124" s="50" t="str">
        <f t="shared" si="18"/>
        <v>Sura</v>
      </c>
      <c r="AG124" s="50" t="str">
        <f t="shared" si="18"/>
        <v>Zurich Santander</v>
      </c>
      <c r="AH124" s="50" t="str">
        <f t="shared" si="18"/>
        <v>Mercado</v>
      </c>
      <c r="AI124" s="50" t="str">
        <f t="shared" si="18"/>
        <v/>
      </c>
      <c r="AJ124" s="50" t="str">
        <f t="shared" si="18"/>
        <v/>
      </c>
      <c r="AK124" s="50" t="str">
        <f t="shared" si="18"/>
        <v/>
      </c>
      <c r="AL124" s="50" t="str">
        <f t="shared" si="18"/>
        <v/>
      </c>
      <c r="AM124" s="50" t="str">
        <f t="shared" si="18"/>
        <v/>
      </c>
      <c r="AN124" s="50" t="str">
        <f t="shared" si="18"/>
        <v/>
      </c>
      <c r="AO124" s="50" t="str">
        <f t="shared" si="18"/>
        <v/>
      </c>
      <c r="AP124" s="50" t="str">
        <f t="shared" si="18"/>
        <v/>
      </c>
    </row>
    <row r="125" spans="2:43" hidden="1">
      <c r="B125" s="49" t="s">
        <v>388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UF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30.06.2012</v>
      </c>
      <c r="D128" s="37" t="s">
        <v>374</v>
      </c>
      <c r="E128" s="37" t="s">
        <v>105</v>
      </c>
      <c r="F128" s="37" t="s">
        <v>22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30.06.2012</v>
      </c>
      <c r="D129" s="37" t="s">
        <v>375</v>
      </c>
      <c r="E129" s="37" t="s">
        <v>106</v>
      </c>
      <c r="F129" s="37" t="s">
        <v>372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30.06.2012</v>
      </c>
      <c r="D130" s="37" t="s">
        <v>376</v>
      </c>
      <c r="E130" s="37" t="s">
        <v>107</v>
      </c>
      <c r="F130" s="37" t="s">
        <v>373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387</v>
      </c>
    </row>
    <row r="133" spans="2:42">
      <c r="B133" s="59" t="s">
        <v>341</v>
      </c>
    </row>
    <row r="135" spans="2:42">
      <c r="B135" s="39" t="s">
        <v>386</v>
      </c>
    </row>
    <row r="136" spans="2:42">
      <c r="B136" s="59"/>
    </row>
  </sheetData>
  <sheetProtection sheet="1" objects="1" scenarios="1"/>
  <conditionalFormatting sqref="A1:XFD1048576">
    <cfRule type="cellIs" dxfId="17" priority="1" operator="lessThan">
      <formula>0</formula>
    </cfRule>
  </conditionalFormatting>
  <dataValidations count="5">
    <dataValidation type="list" allowBlank="1" showInputMessage="1" showErrorMessage="1" sqref="B133">
      <formula1>$C$124:$AH$124</formula1>
    </dataValidation>
    <dataValidation type="list" allowBlank="1" showInputMessage="1" showErrorMessage="1" sqref="B136">
      <formula1>$B$112:$AJ$112</formula1>
    </dataValidation>
    <dataValidation showInputMessage="1" showErrorMessage="1" sqref="E133"/>
    <dataValidation type="list" allowBlank="1" showInputMessage="1" showErrorMessage="1" sqref="B77">
      <formula1>$C$112:$AK$112</formula1>
    </dataValidation>
    <dataValidation type="list" allowBlank="1" showInputMessage="1" showErrorMessage="1" sqref="B80">
      <formula1>$B$124:$AG$124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A2:AT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2" width="11.42578125" style="39"/>
    <col min="33" max="33" width="11.42578125" style="39" customWidth="1"/>
    <col min="34" max="42" width="11.42578125" style="39" hidden="1" customWidth="1"/>
    <col min="43" max="43" width="11.42578125" style="39" customWidth="1"/>
    <col min="44" max="44" width="2.85546875" style="39" customWidth="1"/>
    <col min="45" max="16384" width="11.42578125" style="39"/>
  </cols>
  <sheetData>
    <row r="2" spans="2:46">
      <c r="C2" s="96" t="s">
        <v>392</v>
      </c>
    </row>
    <row r="8" spans="2:46" ht="15.75">
      <c r="B8" s="38" t="s">
        <v>457</v>
      </c>
    </row>
    <row r="9" spans="2:46">
      <c r="B9" s="40" t="str">
        <f>Índice!H51</f>
        <v>Cifras en UF al 30.06.2012</v>
      </c>
    </row>
    <row r="11" spans="2:46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30.06.2011</v>
      </c>
      <c r="AT11" s="199" t="s">
        <v>338</v>
      </c>
    </row>
    <row r="12" spans="2:46">
      <c r="B12" s="29" t="s">
        <v>409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S12" s="43"/>
      <c r="AT12" s="97"/>
    </row>
    <row r="13" spans="2:46">
      <c r="B13" s="30" t="s">
        <v>410</v>
      </c>
      <c r="C13" s="46" t="str">
        <f>IF('Datos Vida'!C295=0,"",Índice!$G$51*'Datos Vida'!C295)</f>
        <v/>
      </c>
      <c r="D13" s="46" t="str">
        <f>IF('Datos Vida'!D295=0,"",Índice!$G$51*'Datos Vida'!D295)</f>
        <v/>
      </c>
      <c r="E13" s="46" t="str">
        <f>IF('Datos Vida'!E295=0,"",Índice!$G$51*'Datos Vida'!E295)</f>
        <v/>
      </c>
      <c r="F13" s="46" t="str">
        <f>IF('Datos Vida'!F295=0,"",Índice!$G$51*'Datos Vida'!F295)</f>
        <v/>
      </c>
      <c r="G13" s="46">
        <f>IF('Datos Vida'!G295=0,"",Índice!$G$51*'Datos Vida'!G295)</f>
        <v>8658.0140148917053</v>
      </c>
      <c r="H13" s="46" t="str">
        <f>IF('Datos Vida'!H295=0,"",Índice!$G$51*'Datos Vida'!H295)</f>
        <v/>
      </c>
      <c r="I13" s="46" t="str">
        <f>IF('Datos Vida'!I295=0,"",Índice!$G$51*'Datos Vida'!I295)</f>
        <v/>
      </c>
      <c r="J13" s="46">
        <f>IF('Datos Vida'!J295=0,"",Índice!$G$51*'Datos Vida'!J295)</f>
        <v>7368.1154142595506</v>
      </c>
      <c r="K13" s="46" t="str">
        <f>IF('Datos Vida'!K295=0,"",Índice!$G$51*'Datos Vida'!K295)</f>
        <v/>
      </c>
      <c r="L13" s="46" t="str">
        <f>IF('Datos Vida'!L295=0,"",Índice!$G$51*'Datos Vida'!L295)</f>
        <v/>
      </c>
      <c r="M13" s="46">
        <f>IF('Datos Vida'!M295=0,"",Índice!$G$51*'Datos Vida'!M295)</f>
        <v>18150.725493384998</v>
      </c>
      <c r="N13" s="46" t="str">
        <f>IF('Datos Vida'!N295=0,"",Índice!$G$51*'Datos Vida'!N295)</f>
        <v/>
      </c>
      <c r="O13" s="46" t="str">
        <f>IF('Datos Vida'!O295=0,"",Índice!$G$51*'Datos Vida'!O295)</f>
        <v/>
      </c>
      <c r="P13" s="46">
        <f>IF('Datos Vida'!P295=0,"",Índice!$G$51*'Datos Vida'!P295)</f>
        <v>869.5667545838312</v>
      </c>
      <c r="Q13" s="46">
        <f>IF('Datos Vida'!Q295=0,"",Índice!$G$51*'Datos Vida'!Q295)</f>
        <v>908.63450265519259</v>
      </c>
      <c r="R13" s="46" t="str">
        <f>IF('Datos Vida'!R295=0,"",Índice!$G$51*'Datos Vida'!R295)</f>
        <v/>
      </c>
      <c r="S13" s="46" t="str">
        <f>IF('Datos Vida'!S295=0,"",Índice!$G$51*'Datos Vida'!S295)</f>
        <v/>
      </c>
      <c r="T13" s="46" t="str">
        <f>IF('Datos Vida'!T295=0,"",Índice!$G$51*'Datos Vida'!T295)</f>
        <v/>
      </c>
      <c r="U13" s="46">
        <f>IF('Datos Vida'!U295=0,"",Índice!$G$51*'Datos Vida'!U295)</f>
        <v>4656.6192432524167</v>
      </c>
      <c r="V13" s="46" t="str">
        <f>IF('Datos Vida'!V295=0,"",Índice!$G$51*'Datos Vida'!V295)</f>
        <v/>
      </c>
      <c r="W13" s="46" t="str">
        <f>IF('Datos Vida'!W295=0,"",Índice!$G$51*'Datos Vida'!W295)</f>
        <v/>
      </c>
      <c r="X13" s="46">
        <f>IF('Datos Vida'!X295=0,"",Índice!$G$51*'Datos Vida'!X295)</f>
        <v>14144.60193323481</v>
      </c>
      <c r="Y13" s="46">
        <f>IF('Datos Vida'!Y295=0,"",Índice!$G$51*'Datos Vida'!Y295)</f>
        <v>21597.835540690561</v>
      </c>
      <c r="Z13" s="46">
        <f>IF('Datos Vida'!Z295=0,"",Índice!$G$51*'Datos Vida'!Z295)</f>
        <v>6178.7087402153848</v>
      </c>
      <c r="AA13" s="46">
        <f>IF('Datos Vida'!AA295=0,"",Índice!$G$51*'Datos Vida'!AA295)</f>
        <v>3240.4133756655656</v>
      </c>
      <c r="AB13" s="46" t="str">
        <f>IF('Datos Vida'!AB295=0,"",Índice!$G$51*'Datos Vida'!AB295)</f>
        <v/>
      </c>
      <c r="AC13" s="46" t="str">
        <f>IF('Datos Vida'!AC295=0,"",Índice!$G$51*'Datos Vida'!AC295)</f>
        <v/>
      </c>
      <c r="AD13" s="46" t="str">
        <f>IF('Datos Vida'!AD295=0,"",Índice!$G$51*'Datos Vida'!AD295)</f>
        <v/>
      </c>
      <c r="AE13" s="46">
        <f>IF('Datos Vida'!AE295=0,"",Índice!$G$51*'Datos Vida'!AE295)</f>
        <v>277.54011073320083</v>
      </c>
      <c r="AF13" s="46">
        <f>IF('Datos Vida'!AF295=0,"",Índice!$G$51*'Datos Vida'!AF295)</f>
        <v>246.91347112522183</v>
      </c>
      <c r="AG13" s="46" t="str">
        <f>IF('Datos Vida'!AG295=0,"",Índice!$G$51*'Datos Vida'!AG295)</f>
        <v/>
      </c>
      <c r="AH13" s="46" t="str">
        <f>IF('Datos Vida'!AH295=0,"",Índice!$G$51*'Datos Vida'!AH295)</f>
        <v/>
      </c>
      <c r="AI13" s="46" t="str">
        <f>IF('Datos Vida'!AI295=0,"",Índice!$G$51*'Datos Vida'!AI295)</f>
        <v/>
      </c>
      <c r="AJ13" s="46" t="str">
        <f>IF('Datos Vida'!AJ295=0,"",Índice!$G$51*'Datos Vida'!AJ295)</f>
        <v/>
      </c>
      <c r="AK13" s="46" t="str">
        <f>IF('Datos Vida'!AK295=0,"",Índice!$G$51*'Datos Vida'!AK295)</f>
        <v/>
      </c>
      <c r="AL13" s="46" t="str">
        <f>IF('Datos Vida'!AL295=0,"",Índice!$G$51*'Datos Vida'!AL295)</f>
        <v/>
      </c>
      <c r="AM13" s="46" t="str">
        <f>IF('Datos Vida'!AM295=0,"",Índice!$G$51*'Datos Vida'!AM295)</f>
        <v/>
      </c>
      <c r="AN13" s="46" t="str">
        <f>IF('Datos Vida'!AN295=0,"",Índice!$G$51*'Datos Vida'!AN295)</f>
        <v/>
      </c>
      <c r="AO13" s="46" t="str">
        <f>IF('Datos Vida'!AO295=0,"",Índice!$G$51*'Datos Vida'!AO295)</f>
        <v/>
      </c>
      <c r="AP13" s="46" t="str">
        <f>IF('Datos Vida'!AP295=0,"",Índice!$G$51*'Datos Vida'!AP295)</f>
        <v/>
      </c>
      <c r="AQ13" s="46">
        <f>IF('Datos Vida'!AQ295=0,"",Índice!$G$51*'Datos Vida'!AQ295)</f>
        <v>86297.688594692445</v>
      </c>
      <c r="AS13" s="46">
        <f>IF('Datos Vida'!AS295=0,"",Índice!$F$51*'Datos Vida'!AS295)</f>
        <v>90922.841549226607</v>
      </c>
      <c r="AT13" s="71">
        <f>IFERROR(AQ13/AS13-1,"")</f>
        <v>-5.0868988207215859E-2</v>
      </c>
    </row>
    <row r="14" spans="2:46">
      <c r="B14" s="30" t="s">
        <v>411</v>
      </c>
      <c r="C14" s="46">
        <f>IF('Datos Vida'!C296=0,"",Índice!$G$51*'Datos Vida'!C296)</f>
        <v>7340.8475403228658</v>
      </c>
      <c r="D14" s="46">
        <f>IF('Datos Vida'!D296=0,"",Índice!$G$51*'Datos Vida'!D296)</f>
        <v>58027.404743637788</v>
      </c>
      <c r="E14" s="46" t="str">
        <f>IF('Datos Vida'!E296=0,"",Índice!$G$51*'Datos Vida'!E296)</f>
        <v/>
      </c>
      <c r="F14" s="46">
        <f>IF('Datos Vida'!F296=0,"",Índice!$G$51*'Datos Vida'!F296)</f>
        <v>18225.016086719792</v>
      </c>
      <c r="G14" s="46">
        <f>IF('Datos Vida'!G296=0,"",Índice!$G$51*'Datos Vida'!G296)</f>
        <v>9079.4949123538936</v>
      </c>
      <c r="H14" s="46" t="str">
        <f>IF('Datos Vida'!H296=0,"",Índice!$G$51*'Datos Vida'!H296)</f>
        <v/>
      </c>
      <c r="I14" s="46">
        <f>IF('Datos Vida'!I296=0,"",Índice!$G$51*'Datos Vida'!I296)</f>
        <v>12991.882393703905</v>
      </c>
      <c r="J14" s="46">
        <f>IF('Datos Vida'!J296=0,"",Índice!$G$51*'Datos Vida'!J296)</f>
        <v>16890.658035228149</v>
      </c>
      <c r="K14" s="46" t="str">
        <f>IF('Datos Vida'!K296=0,"",Índice!$G$51*'Datos Vida'!K296)</f>
        <v/>
      </c>
      <c r="L14" s="46">
        <f>IF('Datos Vida'!L296=0,"",Índice!$G$51*'Datos Vida'!L296)</f>
        <v>4040.1531597146109</v>
      </c>
      <c r="M14" s="46">
        <f>IF('Datos Vida'!M296=0,"",Índice!$G$51*'Datos Vida'!M296)</f>
        <v>86267.907524342212</v>
      </c>
      <c r="N14" s="46" t="str">
        <f>IF('Datos Vida'!N296=0,"",Índice!$G$51*'Datos Vida'!N296)</f>
        <v/>
      </c>
      <c r="O14" s="46">
        <f>IF('Datos Vida'!O296=0,"",Índice!$G$51*'Datos Vida'!O296)</f>
        <v>19447.341625359739</v>
      </c>
      <c r="P14" s="46">
        <f>IF('Datos Vida'!P296=0,"",Índice!$G$51*'Datos Vida'!P296)</f>
        <v>7822.5210541574443</v>
      </c>
      <c r="Q14" s="46">
        <f>IF('Datos Vida'!Q296=0,"",Índice!$G$51*'Datos Vida'!Q296)</f>
        <v>8365.3594586376839</v>
      </c>
      <c r="R14" s="46" t="str">
        <f>IF('Datos Vida'!R296=0,"",Índice!$G$51*'Datos Vida'!R296)</f>
        <v/>
      </c>
      <c r="S14" s="46" t="str">
        <f>IF('Datos Vida'!S296=0,"",Índice!$G$51*'Datos Vida'!S296)</f>
        <v/>
      </c>
      <c r="T14" s="46" t="str">
        <f>IF('Datos Vida'!T296=0,"",Índice!$G$51*'Datos Vida'!T296)</f>
        <v/>
      </c>
      <c r="U14" s="46">
        <f>IF('Datos Vida'!U296=0,"",Índice!$G$51*'Datos Vida'!U296)</f>
        <v>8326.2033219960249</v>
      </c>
      <c r="V14" s="46" t="str">
        <f>IF('Datos Vida'!V296=0,"",Índice!$G$51*'Datos Vida'!V296)</f>
        <v/>
      </c>
      <c r="W14" s="46">
        <f>IF('Datos Vida'!W296=0,"",Índice!$G$51*'Datos Vida'!W296)</f>
        <v>10977.020739494134</v>
      </c>
      <c r="X14" s="46">
        <f>IF('Datos Vida'!X296=0,"",Índice!$G$51*'Datos Vida'!X296)</f>
        <v>30022.150175716477</v>
      </c>
      <c r="Y14" s="46">
        <f>IF('Datos Vida'!Y296=0,"",Índice!$G$51*'Datos Vida'!Y296)</f>
        <v>1016.9546955544084</v>
      </c>
      <c r="Z14" s="46">
        <f>IF('Datos Vida'!Z296=0,"",Índice!$G$51*'Datos Vida'!Z296)</f>
        <v>45484.982737712213</v>
      </c>
      <c r="AA14" s="46">
        <f>IF('Datos Vida'!AA296=0,"",Índice!$G$51*'Datos Vida'!AA296)</f>
        <v>23802.909398179901</v>
      </c>
      <c r="AB14" s="46" t="str">
        <f>IF('Datos Vida'!AB296=0,"",Índice!$G$51*'Datos Vida'!AB296)</f>
        <v/>
      </c>
      <c r="AC14" s="46" t="str">
        <f>IF('Datos Vida'!AC296=0,"",Índice!$G$51*'Datos Vida'!AC296)</f>
        <v/>
      </c>
      <c r="AD14" s="46" t="str">
        <f>IF('Datos Vida'!AD296=0,"",Índice!$G$51*'Datos Vida'!AD296)</f>
        <v/>
      </c>
      <c r="AE14" s="46">
        <f>IF('Datos Vida'!AE296=0,"",Índice!$G$51*'Datos Vida'!AE296)</f>
        <v>35103.078750680594</v>
      </c>
      <c r="AF14" s="46">
        <f>IF('Datos Vida'!AF296=0,"",Índice!$G$51*'Datos Vida'!AF296)</f>
        <v>20477.068469322094</v>
      </c>
      <c r="AG14" s="46">
        <f>IF('Datos Vida'!AG296=0,"",Índice!$G$51*'Datos Vida'!AG296)</f>
        <v>156403.08900375475</v>
      </c>
      <c r="AH14" s="46" t="str">
        <f>IF('Datos Vida'!AH296=0,"",Índice!$G$51*'Datos Vida'!AH296)</f>
        <v/>
      </c>
      <c r="AI14" s="46" t="str">
        <f>IF('Datos Vida'!AI296=0,"",Índice!$G$51*'Datos Vida'!AI296)</f>
        <v/>
      </c>
      <c r="AJ14" s="46" t="str">
        <f>IF('Datos Vida'!AJ296=0,"",Índice!$G$51*'Datos Vida'!AJ296)</f>
        <v/>
      </c>
      <c r="AK14" s="46" t="str">
        <f>IF('Datos Vida'!AK296=0,"",Índice!$G$51*'Datos Vida'!AK296)</f>
        <v/>
      </c>
      <c r="AL14" s="46" t="str">
        <f>IF('Datos Vida'!AL296=0,"",Índice!$G$51*'Datos Vida'!AL296)</f>
        <v/>
      </c>
      <c r="AM14" s="46" t="str">
        <f>IF('Datos Vida'!AM296=0,"",Índice!$G$51*'Datos Vida'!AM296)</f>
        <v/>
      </c>
      <c r="AN14" s="46" t="str">
        <f>IF('Datos Vida'!AN296=0,"",Índice!$G$51*'Datos Vida'!AN296)</f>
        <v/>
      </c>
      <c r="AO14" s="46" t="str">
        <f>IF('Datos Vida'!AO296=0,"",Índice!$G$51*'Datos Vida'!AO296)</f>
        <v/>
      </c>
      <c r="AP14" s="46" t="str">
        <f>IF('Datos Vida'!AP296=0,"",Índice!$G$51*'Datos Vida'!AP296)</f>
        <v/>
      </c>
      <c r="AQ14" s="46">
        <f>IF('Datos Vida'!AQ296=0,"",Índice!$G$51*'Datos Vida'!AQ296)</f>
        <v>580112.04382658866</v>
      </c>
      <c r="AS14" s="46">
        <f>IF('Datos Vida'!AS296=0,"",Índice!$F$51*'Datos Vida'!AS296)</f>
        <v>552145.30543552304</v>
      </c>
      <c r="AT14" s="71">
        <f t="shared" ref="AT14:AT55" si="0">IFERROR(AQ14/AS14-1,"")</f>
        <v>5.0651048040707192E-2</v>
      </c>
    </row>
    <row r="15" spans="2:46">
      <c r="B15" s="30" t="s">
        <v>412</v>
      </c>
      <c r="C15" s="46" t="str">
        <f>IF('Datos Vida'!C297=0,"",Índice!$G$51*'Datos Vida'!C297)</f>
        <v/>
      </c>
      <c r="D15" s="46">
        <f>IF('Datos Vida'!D297=0,"",Índice!$G$51*'Datos Vida'!D297)</f>
        <v>1340.1022920924049</v>
      </c>
      <c r="E15" s="46" t="str">
        <f>IF('Datos Vida'!E297=0,"",Índice!$G$51*'Datos Vida'!E297)</f>
        <v/>
      </c>
      <c r="F15" s="46">
        <f>IF('Datos Vida'!F297=0,"",Índice!$G$51*'Datos Vida'!F297)</f>
        <v>112859.34373254325</v>
      </c>
      <c r="G15" s="46">
        <f>IF('Datos Vida'!G297=0,"",Índice!$G$51*'Datos Vida'!G297)</f>
        <v>224661.02983291022</v>
      </c>
      <c r="H15" s="46" t="str">
        <f>IF('Datos Vida'!H297=0,"",Índice!$G$51*'Datos Vida'!H297)</f>
        <v/>
      </c>
      <c r="I15" s="46" t="str">
        <f>IF('Datos Vida'!I297=0,"",Índice!$G$51*'Datos Vida'!I297)</f>
        <v/>
      </c>
      <c r="J15" s="46">
        <f>IF('Datos Vida'!J297=0,"",Índice!$G$51*'Datos Vida'!J297)</f>
        <v>423028.80229951703</v>
      </c>
      <c r="K15" s="46" t="str">
        <f>IF('Datos Vida'!K297=0,"",Índice!$G$51*'Datos Vida'!K297)</f>
        <v/>
      </c>
      <c r="L15" s="46" t="str">
        <f>IF('Datos Vida'!L297=0,"",Índice!$G$51*'Datos Vida'!L297)</f>
        <v/>
      </c>
      <c r="M15" s="46">
        <f>IF('Datos Vida'!M297=0,"",Índice!$G$51*'Datos Vida'!M297)</f>
        <v>907331.43415758619</v>
      </c>
      <c r="N15" s="46" t="str">
        <f>IF('Datos Vida'!N297=0,"",Índice!$G$51*'Datos Vida'!N297)</f>
        <v/>
      </c>
      <c r="O15" s="46">
        <f>IF('Datos Vida'!O297=0,"",Índice!$G$51*'Datos Vida'!O297)</f>
        <v>151330.86670296491</v>
      </c>
      <c r="P15" s="46">
        <f>IF('Datos Vida'!P297=0,"",Índice!$G$51*'Datos Vida'!P297)</f>
        <v>229176.53672368318</v>
      </c>
      <c r="Q15" s="46">
        <f>IF('Datos Vida'!Q297=0,"",Índice!$G$51*'Datos Vida'!Q297)</f>
        <v>536445.87791063555</v>
      </c>
      <c r="R15" s="46" t="str">
        <f>IF('Datos Vida'!R297=0,"",Índice!$G$51*'Datos Vida'!R297)</f>
        <v/>
      </c>
      <c r="S15" s="46" t="str">
        <f>IF('Datos Vida'!S297=0,"",Índice!$G$51*'Datos Vida'!S297)</f>
        <v/>
      </c>
      <c r="T15" s="46" t="str">
        <f>IF('Datos Vida'!T297=0,"",Índice!$G$51*'Datos Vida'!T297)</f>
        <v/>
      </c>
      <c r="U15" s="46" t="str">
        <f>IF('Datos Vida'!U297=0,"",Índice!$G$51*'Datos Vida'!U297)</f>
        <v/>
      </c>
      <c r="V15" s="46" t="str">
        <f>IF('Datos Vida'!V297=0,"",Índice!$G$51*'Datos Vida'!V297)</f>
        <v/>
      </c>
      <c r="W15" s="46">
        <f>IF('Datos Vida'!W297=0,"",Índice!$G$51*'Datos Vida'!W297)</f>
        <v>3127.4527828257469</v>
      </c>
      <c r="X15" s="46">
        <f>IF('Datos Vida'!X297=0,"",Índice!$G$51*'Datos Vida'!X297)</f>
        <v>799305.31003174919</v>
      </c>
      <c r="Y15" s="46">
        <f>IF('Datos Vida'!Y297=0,"",Índice!$G$51*'Datos Vida'!Y297)</f>
        <v>3181.9443364139693</v>
      </c>
      <c r="Z15" s="46">
        <f>IF('Datos Vida'!Z297=0,"",Índice!$G$51*'Datos Vida'!Z297)</f>
        <v>33111.242319033241</v>
      </c>
      <c r="AA15" s="46">
        <f>IF('Datos Vida'!AA297=0,"",Índice!$G$51*'Datos Vida'!AA297)</f>
        <v>307470.77873865975</v>
      </c>
      <c r="AB15" s="46">
        <f>IF('Datos Vida'!AB297=0,"",Índice!$G$51*'Datos Vida'!AB297)</f>
        <v>209140.52722014411</v>
      </c>
      <c r="AC15" s="46">
        <f>IF('Datos Vida'!AC297=0,"",Índice!$G$51*'Datos Vida'!AC297)</f>
        <v>236.66039697074692</v>
      </c>
      <c r="AD15" s="46" t="str">
        <f>IF('Datos Vida'!AD297=0,"",Índice!$G$51*'Datos Vida'!AD297)</f>
        <v/>
      </c>
      <c r="AE15" s="46">
        <f>IF('Datos Vida'!AE297=0,"",Índice!$G$51*'Datos Vida'!AE297)</f>
        <v>274887.92329286312</v>
      </c>
      <c r="AF15" s="46">
        <f>IF('Datos Vida'!AF297=0,"",Índice!$G$51*'Datos Vida'!AF297)</f>
        <v>634349.43360604148</v>
      </c>
      <c r="AG15" s="46">
        <f>IF('Datos Vida'!AG297=0,"",Índice!$G$51*'Datos Vida'!AG297)</f>
        <v>968.9155075978814</v>
      </c>
      <c r="AH15" s="46" t="str">
        <f>IF('Datos Vida'!AH297=0,"",Índice!$G$51*'Datos Vida'!AH297)</f>
        <v/>
      </c>
      <c r="AI15" s="46" t="str">
        <f>IF('Datos Vida'!AI297=0,"",Índice!$G$51*'Datos Vida'!AI297)</f>
        <v/>
      </c>
      <c r="AJ15" s="46" t="str">
        <f>IF('Datos Vida'!AJ297=0,"",Índice!$G$51*'Datos Vida'!AJ297)</f>
        <v/>
      </c>
      <c r="AK15" s="46" t="str">
        <f>IF('Datos Vida'!AK297=0,"",Índice!$G$51*'Datos Vida'!AK297)</f>
        <v/>
      </c>
      <c r="AL15" s="46" t="str">
        <f>IF('Datos Vida'!AL297=0,"",Índice!$G$51*'Datos Vida'!AL297)</f>
        <v/>
      </c>
      <c r="AM15" s="46" t="str">
        <f>IF('Datos Vida'!AM297=0,"",Índice!$G$51*'Datos Vida'!AM297)</f>
        <v/>
      </c>
      <c r="AN15" s="46" t="str">
        <f>IF('Datos Vida'!AN297=0,"",Índice!$G$51*'Datos Vida'!AN297)</f>
        <v/>
      </c>
      <c r="AO15" s="46" t="str">
        <f>IF('Datos Vida'!AO297=0,"",Índice!$G$51*'Datos Vida'!AO297)</f>
        <v/>
      </c>
      <c r="AP15" s="46" t="str">
        <f>IF('Datos Vida'!AP297=0,"",Índice!$G$51*'Datos Vida'!AP297)</f>
        <v/>
      </c>
      <c r="AQ15" s="46">
        <f>IF('Datos Vida'!AQ297=0,"",Índice!$G$51*'Datos Vida'!AQ297)</f>
        <v>4851954.181884232</v>
      </c>
      <c r="AS15" s="46">
        <f>IF('Datos Vida'!AS297=0,"",Índice!$F$51*'Datos Vida'!AS297)</f>
        <v>4898076.8290749751</v>
      </c>
      <c r="AT15" s="71">
        <f t="shared" si="0"/>
        <v>-9.4164809577831354E-3</v>
      </c>
    </row>
    <row r="16" spans="2:46">
      <c r="B16" s="30" t="s">
        <v>413</v>
      </c>
      <c r="C16" s="46" t="str">
        <f>IF('Datos Vida'!C298=0,"",Índice!$G$51*'Datos Vida'!C298)</f>
        <v/>
      </c>
      <c r="D16" s="46" t="str">
        <f>IF('Datos Vida'!D298=0,"",Índice!$G$51*'Datos Vida'!D298)</f>
        <v/>
      </c>
      <c r="E16" s="46" t="str">
        <f>IF('Datos Vida'!E298=0,"",Índice!$G$51*'Datos Vida'!E298)</f>
        <v/>
      </c>
      <c r="F16" s="46" t="str">
        <f>IF('Datos Vida'!F298=0,"",Índice!$G$51*'Datos Vida'!F298)</f>
        <v/>
      </c>
      <c r="G16" s="46">
        <f>IF('Datos Vida'!G298=0,"",Índice!$G$51*'Datos Vida'!G298)</f>
        <v>14280.764525777642</v>
      </c>
      <c r="H16" s="46" t="str">
        <f>IF('Datos Vida'!H298=0,"",Índice!$G$51*'Datos Vida'!H298)</f>
        <v/>
      </c>
      <c r="I16" s="46" t="str">
        <f>IF('Datos Vida'!I298=0,"",Índice!$G$51*'Datos Vida'!I298)</f>
        <v/>
      </c>
      <c r="J16" s="46">
        <f>IF('Datos Vida'!J298=0,"",Índice!$G$51*'Datos Vida'!J298)</f>
        <v>33155.127244185802</v>
      </c>
      <c r="K16" s="46" t="str">
        <f>IF('Datos Vida'!K298=0,"",Índice!$G$51*'Datos Vida'!K298)</f>
        <v/>
      </c>
      <c r="L16" s="46" t="str">
        <f>IF('Datos Vida'!L298=0,"",Índice!$G$51*'Datos Vida'!L298)</f>
        <v/>
      </c>
      <c r="M16" s="46">
        <f>IF('Datos Vida'!M298=0,"",Índice!$G$51*'Datos Vida'!M298)</f>
        <v>29503.486045212521</v>
      </c>
      <c r="N16" s="46" t="str">
        <f>IF('Datos Vida'!N298=0,"",Índice!$G$51*'Datos Vida'!N298)</f>
        <v/>
      </c>
      <c r="O16" s="46" t="str">
        <f>IF('Datos Vida'!O298=0,"",Índice!$G$51*'Datos Vida'!O298)</f>
        <v/>
      </c>
      <c r="P16" s="46">
        <f>IF('Datos Vida'!P298=0,"",Índice!$G$51*'Datos Vida'!P298)</f>
        <v>21899.063788263411</v>
      </c>
      <c r="Q16" s="46">
        <f>IF('Datos Vida'!Q298=0,"",Índice!$G$51*'Datos Vida'!Q298)</f>
        <v>9397.1192397168725</v>
      </c>
      <c r="R16" s="46" t="str">
        <f>IF('Datos Vida'!R298=0,"",Índice!$G$51*'Datos Vida'!R298)</f>
        <v/>
      </c>
      <c r="S16" s="46" t="str">
        <f>IF('Datos Vida'!S298=0,"",Índice!$G$51*'Datos Vida'!S298)</f>
        <v/>
      </c>
      <c r="T16" s="46">
        <f>IF('Datos Vida'!T298=0,"",Índice!$G$51*'Datos Vida'!T298)</f>
        <v>59616.455476909367</v>
      </c>
      <c r="U16" s="46">
        <f>IF('Datos Vida'!U298=0,"",Índice!$G$51*'Datos Vida'!U298)</f>
        <v>150688.94471118151</v>
      </c>
      <c r="V16" s="46" t="str">
        <f>IF('Datos Vida'!V298=0,"",Índice!$G$51*'Datos Vida'!V298)</f>
        <v/>
      </c>
      <c r="W16" s="46">
        <f>IF('Datos Vida'!W298=0,"",Índice!$G$51*'Datos Vida'!W298)</f>
        <v>29.212422483223847</v>
      </c>
      <c r="X16" s="46">
        <f>IF('Datos Vida'!X298=0,"",Índice!$G$51*'Datos Vida'!X298)</f>
        <v>21317.246024282107</v>
      </c>
      <c r="Y16" s="46">
        <f>IF('Datos Vida'!Y298=0,"",Índice!$G$51*'Datos Vida'!Y298)</f>
        <v>244982.40183565381</v>
      </c>
      <c r="Z16" s="46">
        <f>IF('Datos Vida'!Z298=0,"",Índice!$G$51*'Datos Vida'!Z298)</f>
        <v>2158.8185276585514</v>
      </c>
      <c r="AA16" s="46">
        <f>IF('Datos Vida'!AA298=0,"",Índice!$G$51*'Datos Vida'!AA298)</f>
        <v>7.336251334667411</v>
      </c>
      <c r="AB16" s="46" t="str">
        <f>IF('Datos Vida'!AB298=0,"",Índice!$G$51*'Datos Vida'!AB298)</f>
        <v/>
      </c>
      <c r="AC16" s="46">
        <f>IF('Datos Vida'!AC298=0,"",Índice!$G$51*'Datos Vida'!AC298)</f>
        <v>-0.13258285544579659</v>
      </c>
      <c r="AD16" s="46" t="str">
        <f>IF('Datos Vida'!AD298=0,"",Índice!$G$51*'Datos Vida'!AD298)</f>
        <v/>
      </c>
      <c r="AE16" s="46">
        <f>IF('Datos Vida'!AE298=0,"",Índice!$G$51*'Datos Vida'!AE298)</f>
        <v>20182.911307373019</v>
      </c>
      <c r="AF16" s="46">
        <f>IF('Datos Vida'!AF298=0,"",Índice!$G$51*'Datos Vida'!AF298)</f>
        <v>111905.32169904045</v>
      </c>
      <c r="AG16" s="46" t="str">
        <f>IF('Datos Vida'!AG298=0,"",Índice!$G$51*'Datos Vida'!AG298)</f>
        <v/>
      </c>
      <c r="AH16" s="46" t="str">
        <f>IF('Datos Vida'!AH298=0,"",Índice!$G$51*'Datos Vida'!AH298)</f>
        <v/>
      </c>
      <c r="AI16" s="46" t="str">
        <f>IF('Datos Vida'!AI298=0,"",Índice!$G$51*'Datos Vida'!AI298)</f>
        <v/>
      </c>
      <c r="AJ16" s="46" t="str">
        <f>IF('Datos Vida'!AJ298=0,"",Índice!$G$51*'Datos Vida'!AJ298)</f>
        <v/>
      </c>
      <c r="AK16" s="46" t="str">
        <f>IF('Datos Vida'!AK298=0,"",Índice!$G$51*'Datos Vida'!AK298)</f>
        <v/>
      </c>
      <c r="AL16" s="46" t="str">
        <f>IF('Datos Vida'!AL298=0,"",Índice!$G$51*'Datos Vida'!AL298)</f>
        <v/>
      </c>
      <c r="AM16" s="46" t="str">
        <f>IF('Datos Vida'!AM298=0,"",Índice!$G$51*'Datos Vida'!AM298)</f>
        <v/>
      </c>
      <c r="AN16" s="46" t="str">
        <f>IF('Datos Vida'!AN298=0,"",Índice!$G$51*'Datos Vida'!AN298)</f>
        <v/>
      </c>
      <c r="AO16" s="46" t="str">
        <f>IF('Datos Vida'!AO298=0,"",Índice!$G$51*'Datos Vida'!AO298)</f>
        <v/>
      </c>
      <c r="AP16" s="46" t="str">
        <f>IF('Datos Vida'!AP298=0,"",Índice!$G$51*'Datos Vida'!AP298)</f>
        <v/>
      </c>
      <c r="AQ16" s="46">
        <f>IF('Datos Vida'!AQ298=0,"",Índice!$G$51*'Datos Vida'!AQ298)</f>
        <v>719124.07651621755</v>
      </c>
      <c r="AS16" s="46">
        <f>IF('Datos Vida'!AS298=0,"",Índice!$F$51*'Datos Vida'!AS298)</f>
        <v>719078.62488116662</v>
      </c>
      <c r="AT16" s="71">
        <f t="shared" si="0"/>
        <v>6.3208157603744652E-5</v>
      </c>
    </row>
    <row r="17" spans="2:46">
      <c r="B17" s="30" t="s">
        <v>414</v>
      </c>
      <c r="C17" s="46" t="str">
        <f>IF('Datos Vida'!C299=0,"",Índice!$G$51*'Datos Vida'!C299)</f>
        <v/>
      </c>
      <c r="D17" s="46">
        <f>IF('Datos Vida'!D299=0,"",Índice!$G$51*'Datos Vida'!D299)</f>
        <v>11.396424505554336</v>
      </c>
      <c r="E17" s="46" t="str">
        <f>IF('Datos Vida'!E299=0,"",Índice!$G$51*'Datos Vida'!E299)</f>
        <v/>
      </c>
      <c r="F17" s="46" t="str">
        <f>IF('Datos Vida'!F299=0,"",Índice!$G$51*'Datos Vida'!F299)</f>
        <v/>
      </c>
      <c r="G17" s="46">
        <f>IF('Datos Vida'!G299=0,"",Índice!$G$51*'Datos Vida'!G299)</f>
        <v>26693.038869757671</v>
      </c>
      <c r="H17" s="46" t="str">
        <f>IF('Datos Vida'!H299=0,"",Índice!$G$51*'Datos Vida'!H299)</f>
        <v/>
      </c>
      <c r="I17" s="46" t="str">
        <f>IF('Datos Vida'!I299=0,"",Índice!$G$51*'Datos Vida'!I299)</f>
        <v/>
      </c>
      <c r="J17" s="46">
        <f>IF('Datos Vida'!J299=0,"",Índice!$G$51*'Datos Vida'!J299)</f>
        <v>5509.9666951867121</v>
      </c>
      <c r="K17" s="46" t="str">
        <f>IF('Datos Vida'!K299=0,"",Índice!$G$51*'Datos Vida'!K299)</f>
        <v/>
      </c>
      <c r="L17" s="46" t="str">
        <f>IF('Datos Vida'!L299=0,"",Índice!$G$51*'Datos Vida'!L299)</f>
        <v/>
      </c>
      <c r="M17" s="46">
        <f>IF('Datos Vida'!M299=0,"",Índice!$G$51*'Datos Vida'!M299)</f>
        <v>30901.793227314189</v>
      </c>
      <c r="N17" s="46" t="str">
        <f>IF('Datos Vida'!N299=0,"",Índice!$G$51*'Datos Vida'!N299)</f>
        <v/>
      </c>
      <c r="O17" s="46">
        <f>IF('Datos Vida'!O299=0,"",Índice!$G$51*'Datos Vida'!O299)</f>
        <v>111907.92916186422</v>
      </c>
      <c r="P17" s="46">
        <f>IF('Datos Vida'!P299=0,"",Índice!$G$51*'Datos Vida'!P299)</f>
        <v>18539.90036840356</v>
      </c>
      <c r="Q17" s="46">
        <f>IF('Datos Vida'!Q299=0,"",Índice!$G$51*'Datos Vida'!Q299)</f>
        <v>109948.44294694564</v>
      </c>
      <c r="R17" s="46" t="str">
        <f>IF('Datos Vida'!R299=0,"",Índice!$G$51*'Datos Vida'!R299)</f>
        <v/>
      </c>
      <c r="S17" s="46" t="str">
        <f>IF('Datos Vida'!S299=0,"",Índice!$G$51*'Datos Vida'!S299)</f>
        <v/>
      </c>
      <c r="T17" s="46" t="str">
        <f>IF('Datos Vida'!T299=0,"",Índice!$G$51*'Datos Vida'!T299)</f>
        <v/>
      </c>
      <c r="U17" s="46" t="str">
        <f>IF('Datos Vida'!U299=0,"",Índice!$G$51*'Datos Vida'!U299)</f>
        <v/>
      </c>
      <c r="V17" s="46" t="str">
        <f>IF('Datos Vida'!V299=0,"",Índice!$G$51*'Datos Vida'!V299)</f>
        <v/>
      </c>
      <c r="W17" s="46" t="str">
        <f>IF('Datos Vida'!W299=0,"",Índice!$G$51*'Datos Vida'!W299)</f>
        <v/>
      </c>
      <c r="X17" s="46">
        <f>IF('Datos Vida'!X299=0,"",Índice!$G$51*'Datos Vida'!X299)</f>
        <v>144404.4731687656</v>
      </c>
      <c r="Y17" s="46">
        <f>IF('Datos Vida'!Y299=0,"",Índice!$G$51*'Datos Vida'!Y299)</f>
        <v>81407.154877988418</v>
      </c>
      <c r="Z17" s="46">
        <f>IF('Datos Vida'!Z299=0,"",Índice!$G$51*'Datos Vida'!Z299)</f>
        <v>1534.4697746445011</v>
      </c>
      <c r="AA17" s="46">
        <f>IF('Datos Vida'!AA299=0,"",Índice!$G$51*'Datos Vida'!AA299)</f>
        <v>645.72270030617801</v>
      </c>
      <c r="AB17" s="46">
        <f>IF('Datos Vida'!AB299=0,"",Índice!$G$51*'Datos Vida'!AB299)</f>
        <v>115556.78612087313</v>
      </c>
      <c r="AC17" s="46" t="str">
        <f>IF('Datos Vida'!AC299=0,"",Índice!$G$51*'Datos Vida'!AC299)</f>
        <v/>
      </c>
      <c r="AD17" s="46" t="str">
        <f>IF('Datos Vida'!AD299=0,"",Índice!$G$51*'Datos Vida'!AD299)</f>
        <v/>
      </c>
      <c r="AE17" s="46">
        <f>IF('Datos Vida'!AE299=0,"",Índice!$G$51*'Datos Vida'!AE299)</f>
        <v>91952.574228721336</v>
      </c>
      <c r="AF17" s="46">
        <f>IF('Datos Vida'!AF299=0,"",Índice!$G$51*'Datos Vida'!AF299)</f>
        <v>2828.4342495103274</v>
      </c>
      <c r="AG17" s="46" t="str">
        <f>IF('Datos Vida'!AG299=0,"",Índice!$G$51*'Datos Vida'!AG299)</f>
        <v/>
      </c>
      <c r="AH17" s="46" t="str">
        <f>IF('Datos Vida'!AH299=0,"",Índice!$G$51*'Datos Vida'!AH299)</f>
        <v/>
      </c>
      <c r="AI17" s="46" t="str">
        <f>IF('Datos Vida'!AI299=0,"",Índice!$G$51*'Datos Vida'!AI299)</f>
        <v/>
      </c>
      <c r="AJ17" s="46" t="str">
        <f>IF('Datos Vida'!AJ299=0,"",Índice!$G$51*'Datos Vida'!AJ299)</f>
        <v/>
      </c>
      <c r="AK17" s="46" t="str">
        <f>IF('Datos Vida'!AK299=0,"",Índice!$G$51*'Datos Vida'!AK299)</f>
        <v/>
      </c>
      <c r="AL17" s="46" t="str">
        <f>IF('Datos Vida'!AL299=0,"",Índice!$G$51*'Datos Vida'!AL299)</f>
        <v/>
      </c>
      <c r="AM17" s="46" t="str">
        <f>IF('Datos Vida'!AM299=0,"",Índice!$G$51*'Datos Vida'!AM299)</f>
        <v/>
      </c>
      <c r="AN17" s="46" t="str">
        <f>IF('Datos Vida'!AN299=0,"",Índice!$G$51*'Datos Vida'!AN299)</f>
        <v/>
      </c>
      <c r="AO17" s="46" t="str">
        <f>IF('Datos Vida'!AO299=0,"",Índice!$G$51*'Datos Vida'!AO299)</f>
        <v/>
      </c>
      <c r="AP17" s="46" t="str">
        <f>IF('Datos Vida'!AP299=0,"",Índice!$G$51*'Datos Vida'!AP299)</f>
        <v/>
      </c>
      <c r="AQ17" s="46">
        <f>IF('Datos Vida'!AQ299=0,"",Índice!$G$51*'Datos Vida'!AQ299)</f>
        <v>741842.08281478693</v>
      </c>
      <c r="AS17" s="46">
        <f>IF('Datos Vida'!AS299=0,"",Índice!$F$51*'Datos Vida'!AS299)</f>
        <v>763179.02922307979</v>
      </c>
      <c r="AT17" s="71">
        <f t="shared" si="0"/>
        <v>-2.7957983109171636E-2</v>
      </c>
    </row>
    <row r="18" spans="2:46">
      <c r="B18" s="30" t="s">
        <v>415</v>
      </c>
      <c r="C18" s="46" t="str">
        <f>IF('Datos Vida'!C300=0,"",Índice!$G$51*'Datos Vida'!C300)</f>
        <v/>
      </c>
      <c r="D18" s="46" t="str">
        <f>IF('Datos Vida'!D300=0,"",Índice!$G$51*'Datos Vida'!D300)</f>
        <v/>
      </c>
      <c r="E18" s="46" t="str">
        <f>IF('Datos Vida'!E300=0,"",Índice!$G$51*'Datos Vida'!E300)</f>
        <v/>
      </c>
      <c r="F18" s="46" t="str">
        <f>IF('Datos Vida'!F300=0,"",Índice!$G$51*'Datos Vida'!F300)</f>
        <v/>
      </c>
      <c r="G18" s="46" t="str">
        <f>IF('Datos Vida'!G300=0,"",Índice!$G$51*'Datos Vida'!G300)</f>
        <v/>
      </c>
      <c r="H18" s="46" t="str">
        <f>IF('Datos Vida'!H300=0,"",Índice!$G$51*'Datos Vida'!H300)</f>
        <v/>
      </c>
      <c r="I18" s="46" t="str">
        <f>IF('Datos Vida'!I300=0,"",Índice!$G$51*'Datos Vida'!I300)</f>
        <v/>
      </c>
      <c r="J18" s="46" t="str">
        <f>IF('Datos Vida'!J300=0,"",Índice!$G$51*'Datos Vida'!J300)</f>
        <v/>
      </c>
      <c r="K18" s="46" t="str">
        <f>IF('Datos Vida'!K300=0,"",Índice!$G$51*'Datos Vida'!K300)</f>
        <v/>
      </c>
      <c r="L18" s="46" t="str">
        <f>IF('Datos Vida'!L300=0,"",Índice!$G$51*'Datos Vida'!L300)</f>
        <v/>
      </c>
      <c r="M18" s="46" t="str">
        <f>IF('Datos Vida'!M300=0,"",Índice!$G$51*'Datos Vida'!M300)</f>
        <v/>
      </c>
      <c r="N18" s="46" t="str">
        <f>IF('Datos Vida'!N300=0,"",Índice!$G$51*'Datos Vida'!N300)</f>
        <v/>
      </c>
      <c r="O18" s="46" t="str">
        <f>IF('Datos Vida'!O300=0,"",Índice!$G$51*'Datos Vida'!O300)</f>
        <v/>
      </c>
      <c r="P18" s="46" t="str">
        <f>IF('Datos Vida'!P300=0,"",Índice!$G$51*'Datos Vida'!P300)</f>
        <v/>
      </c>
      <c r="Q18" s="46" t="str">
        <f>IF('Datos Vida'!Q300=0,"",Índice!$G$51*'Datos Vida'!Q300)</f>
        <v/>
      </c>
      <c r="R18" s="46" t="str">
        <f>IF('Datos Vida'!R300=0,"",Índice!$G$51*'Datos Vida'!R300)</f>
        <v/>
      </c>
      <c r="S18" s="46" t="str">
        <f>IF('Datos Vida'!S300=0,"",Índice!$G$51*'Datos Vida'!S300)</f>
        <v/>
      </c>
      <c r="T18" s="46" t="str">
        <f>IF('Datos Vida'!T300=0,"",Índice!$G$51*'Datos Vida'!T300)</f>
        <v/>
      </c>
      <c r="U18" s="46" t="str">
        <f>IF('Datos Vida'!U300=0,"",Índice!$G$51*'Datos Vida'!U300)</f>
        <v/>
      </c>
      <c r="V18" s="46" t="str">
        <f>IF('Datos Vida'!V300=0,"",Índice!$G$51*'Datos Vida'!V300)</f>
        <v/>
      </c>
      <c r="W18" s="46" t="str">
        <f>IF('Datos Vida'!W300=0,"",Índice!$G$51*'Datos Vida'!W300)</f>
        <v/>
      </c>
      <c r="X18" s="46" t="str">
        <f>IF('Datos Vida'!X300=0,"",Índice!$G$51*'Datos Vida'!X300)</f>
        <v/>
      </c>
      <c r="Y18" s="46" t="str">
        <f>IF('Datos Vida'!Y300=0,"",Índice!$G$51*'Datos Vida'!Y300)</f>
        <v/>
      </c>
      <c r="Z18" s="46" t="str">
        <f>IF('Datos Vida'!Z300=0,"",Índice!$G$51*'Datos Vida'!Z300)</f>
        <v/>
      </c>
      <c r="AA18" s="46" t="str">
        <f>IF('Datos Vida'!AA300=0,"",Índice!$G$51*'Datos Vida'!AA300)</f>
        <v/>
      </c>
      <c r="AB18" s="46" t="str">
        <f>IF('Datos Vida'!AB300=0,"",Índice!$G$51*'Datos Vida'!AB300)</f>
        <v/>
      </c>
      <c r="AC18" s="46" t="str">
        <f>IF('Datos Vida'!AC300=0,"",Índice!$G$51*'Datos Vida'!AC300)</f>
        <v/>
      </c>
      <c r="AD18" s="46" t="str">
        <f>IF('Datos Vida'!AD300=0,"",Índice!$G$51*'Datos Vida'!AD300)</f>
        <v/>
      </c>
      <c r="AE18" s="46" t="str">
        <f>IF('Datos Vida'!AE300=0,"",Índice!$G$51*'Datos Vida'!AE300)</f>
        <v/>
      </c>
      <c r="AF18" s="46" t="str">
        <f>IF('Datos Vida'!AF300=0,"",Índice!$G$51*'Datos Vida'!AF300)</f>
        <v/>
      </c>
      <c r="AG18" s="46" t="str">
        <f>IF('Datos Vida'!AG300=0,"",Índice!$G$51*'Datos Vida'!AG300)</f>
        <v/>
      </c>
      <c r="AH18" s="46" t="str">
        <f>IF('Datos Vida'!AH300=0,"",Índice!$G$51*'Datos Vida'!AH300)</f>
        <v/>
      </c>
      <c r="AI18" s="46" t="str">
        <f>IF('Datos Vida'!AI300=0,"",Índice!$G$51*'Datos Vida'!AI300)</f>
        <v/>
      </c>
      <c r="AJ18" s="46" t="str">
        <f>IF('Datos Vida'!AJ300=0,"",Índice!$G$51*'Datos Vida'!AJ300)</f>
        <v/>
      </c>
      <c r="AK18" s="46" t="str">
        <f>IF('Datos Vida'!AK300=0,"",Índice!$G$51*'Datos Vida'!AK300)</f>
        <v/>
      </c>
      <c r="AL18" s="46" t="str">
        <f>IF('Datos Vida'!AL300=0,"",Índice!$G$51*'Datos Vida'!AL300)</f>
        <v/>
      </c>
      <c r="AM18" s="46" t="str">
        <f>IF('Datos Vida'!AM300=0,"",Índice!$G$51*'Datos Vida'!AM300)</f>
        <v/>
      </c>
      <c r="AN18" s="46" t="str">
        <f>IF('Datos Vida'!AN300=0,"",Índice!$G$51*'Datos Vida'!AN300)</f>
        <v/>
      </c>
      <c r="AO18" s="46" t="str">
        <f>IF('Datos Vida'!AO300=0,"",Índice!$G$51*'Datos Vida'!AO300)</f>
        <v/>
      </c>
      <c r="AP18" s="46" t="str">
        <f>IF('Datos Vida'!AP300=0,"",Índice!$G$51*'Datos Vida'!AP300)</f>
        <v/>
      </c>
      <c r="AQ18" s="46" t="str">
        <f>IF('Datos Vida'!AQ300=0,"",Índice!$G$51*'Datos Vida'!AQ300)</f>
        <v/>
      </c>
      <c r="AS18" s="46" t="str">
        <f>IF('Datos Vida'!AS300=0,"",Índice!$F$51*'Datos Vida'!AS300)</f>
        <v/>
      </c>
      <c r="AT18" s="71" t="str">
        <f t="shared" si="0"/>
        <v/>
      </c>
    </row>
    <row r="19" spans="2:46">
      <c r="B19" s="30" t="s">
        <v>416</v>
      </c>
      <c r="C19" s="46" t="str">
        <f>IF('Datos Vida'!C301=0,"",Índice!$G$51*'Datos Vida'!C301)</f>
        <v/>
      </c>
      <c r="D19" s="46" t="str">
        <f>IF('Datos Vida'!D301=0,"",Índice!$G$51*'Datos Vida'!D301)</f>
        <v/>
      </c>
      <c r="E19" s="46" t="str">
        <f>IF('Datos Vida'!E301=0,"",Índice!$G$51*'Datos Vida'!E301)</f>
        <v/>
      </c>
      <c r="F19" s="46" t="str">
        <f>IF('Datos Vida'!F301=0,"",Índice!$G$51*'Datos Vida'!F301)</f>
        <v/>
      </c>
      <c r="G19" s="46" t="str">
        <f>IF('Datos Vida'!G301=0,"",Índice!$G$51*'Datos Vida'!G301)</f>
        <v/>
      </c>
      <c r="H19" s="46" t="str">
        <f>IF('Datos Vida'!H301=0,"",Índice!$G$51*'Datos Vida'!H301)</f>
        <v/>
      </c>
      <c r="I19" s="46" t="str">
        <f>IF('Datos Vida'!I301=0,"",Índice!$G$51*'Datos Vida'!I301)</f>
        <v/>
      </c>
      <c r="J19" s="46">
        <f>IF('Datos Vida'!J301=0,"",Índice!$G$51*'Datos Vida'!J301)</f>
        <v>534877.06917643058</v>
      </c>
      <c r="K19" s="46" t="str">
        <f>IF('Datos Vida'!K301=0,"",Índice!$G$51*'Datos Vida'!K301)</f>
        <v/>
      </c>
      <c r="L19" s="46" t="str">
        <f>IF('Datos Vida'!L301=0,"",Índice!$G$51*'Datos Vida'!L301)</f>
        <v/>
      </c>
      <c r="M19" s="46">
        <f>IF('Datos Vida'!M301=0,"",Índice!$G$51*'Datos Vida'!M301)</f>
        <v>11036.241081593256</v>
      </c>
      <c r="N19" s="46" t="str">
        <f>IF('Datos Vida'!N301=0,"",Índice!$G$51*'Datos Vida'!N301)</f>
        <v/>
      </c>
      <c r="O19" s="46">
        <f>IF('Datos Vida'!O301=0,"",Índice!$G$51*'Datos Vida'!O301)</f>
        <v>17.235771207953555</v>
      </c>
      <c r="P19" s="46" t="str">
        <f>IF('Datos Vida'!P301=0,"",Índice!$G$51*'Datos Vida'!P301)</f>
        <v/>
      </c>
      <c r="Q19" s="46">
        <f>IF('Datos Vida'!Q301=0,"",Índice!$G$51*'Datos Vida'!Q301)</f>
        <v>234.27390557272255</v>
      </c>
      <c r="R19" s="46" t="str">
        <f>IF('Datos Vida'!R301=0,"",Índice!$G$51*'Datos Vida'!R301)</f>
        <v/>
      </c>
      <c r="S19" s="46" t="str">
        <f>IF('Datos Vida'!S301=0,"",Índice!$G$51*'Datos Vida'!S301)</f>
        <v/>
      </c>
      <c r="T19" s="46" t="str">
        <f>IF('Datos Vida'!T301=0,"",Índice!$G$51*'Datos Vida'!T301)</f>
        <v/>
      </c>
      <c r="U19" s="46">
        <f>IF('Datos Vida'!U301=0,"",Índice!$G$51*'Datos Vida'!U301)</f>
        <v>1431.1877302522255</v>
      </c>
      <c r="V19" s="46" t="str">
        <f>IF('Datos Vida'!V301=0,"",Índice!$G$51*'Datos Vida'!V301)</f>
        <v/>
      </c>
      <c r="W19" s="46">
        <f>IF('Datos Vida'!W301=0,"",Índice!$G$51*'Datos Vida'!W301)</f>
        <v>594.63410667439769</v>
      </c>
      <c r="X19" s="46" t="str">
        <f>IF('Datos Vida'!X301=0,"",Índice!$G$51*'Datos Vida'!X301)</f>
        <v/>
      </c>
      <c r="Y19" s="46">
        <f>IF('Datos Vida'!Y301=0,"",Índice!$G$51*'Datos Vida'!Y301)</f>
        <v>156645.0527149433</v>
      </c>
      <c r="Z19" s="46" t="str">
        <f>IF('Datos Vida'!Z301=0,"",Índice!$G$51*'Datos Vida'!Z301)</f>
        <v/>
      </c>
      <c r="AA19" s="46" t="str">
        <f>IF('Datos Vida'!AA301=0,"",Índice!$G$51*'Datos Vida'!AA301)</f>
        <v/>
      </c>
      <c r="AB19" s="46">
        <f>IF('Datos Vida'!AB301=0,"",Índice!$G$51*'Datos Vida'!AB301)</f>
        <v>79.461324697180757</v>
      </c>
      <c r="AC19" s="46">
        <f>IF('Datos Vida'!AC301=0,"",Índice!$G$51*'Datos Vida'!AC301)</f>
        <v>219.68979147368495</v>
      </c>
      <c r="AD19" s="46" t="str">
        <f>IF('Datos Vida'!AD301=0,"",Índice!$G$51*'Datos Vida'!AD301)</f>
        <v/>
      </c>
      <c r="AE19" s="46">
        <f>IF('Datos Vida'!AE301=0,"",Índice!$G$51*'Datos Vida'!AE301)</f>
        <v>144568.78752094807</v>
      </c>
      <c r="AF19" s="46" t="str">
        <f>IF('Datos Vida'!AF301=0,"",Índice!$G$51*'Datos Vida'!AF301)</f>
        <v/>
      </c>
      <c r="AG19" s="46">
        <f>IF('Datos Vida'!AG301=0,"",Índice!$G$51*'Datos Vida'!AG301)</f>
        <v>2395.3302550540584</v>
      </c>
      <c r="AH19" s="46" t="str">
        <f>IF('Datos Vida'!AH301=0,"",Índice!$G$51*'Datos Vida'!AH301)</f>
        <v/>
      </c>
      <c r="AI19" s="46" t="str">
        <f>IF('Datos Vida'!AI301=0,"",Índice!$G$51*'Datos Vida'!AI301)</f>
        <v/>
      </c>
      <c r="AJ19" s="46" t="str">
        <f>IF('Datos Vida'!AJ301=0,"",Índice!$G$51*'Datos Vida'!AJ301)</f>
        <v/>
      </c>
      <c r="AK19" s="46" t="str">
        <f>IF('Datos Vida'!AK301=0,"",Índice!$G$51*'Datos Vida'!AK301)</f>
        <v/>
      </c>
      <c r="AL19" s="46" t="str">
        <f>IF('Datos Vida'!AL301=0,"",Índice!$G$51*'Datos Vida'!AL301)</f>
        <v/>
      </c>
      <c r="AM19" s="46" t="str">
        <f>IF('Datos Vida'!AM301=0,"",Índice!$G$51*'Datos Vida'!AM301)</f>
        <v/>
      </c>
      <c r="AN19" s="46" t="str">
        <f>IF('Datos Vida'!AN301=0,"",Índice!$G$51*'Datos Vida'!AN301)</f>
        <v/>
      </c>
      <c r="AO19" s="46" t="str">
        <f>IF('Datos Vida'!AO301=0,"",Índice!$G$51*'Datos Vida'!AO301)</f>
        <v/>
      </c>
      <c r="AP19" s="46" t="str">
        <f>IF('Datos Vida'!AP301=0,"",Índice!$G$51*'Datos Vida'!AP301)</f>
        <v/>
      </c>
      <c r="AQ19" s="46">
        <f>IF('Datos Vida'!AQ301=0,"",Índice!$G$51*'Datos Vida'!AQ301)</f>
        <v>852098.96337884746</v>
      </c>
      <c r="AS19" s="46">
        <f>IF('Datos Vida'!AS301=0,"",Índice!$F$51*'Datos Vida'!AS301)</f>
        <v>807358.55684976035</v>
      </c>
      <c r="AT19" s="71">
        <f t="shared" si="0"/>
        <v>5.5415782925073653E-2</v>
      </c>
    </row>
    <row r="20" spans="2:46">
      <c r="B20" s="30" t="s">
        <v>417</v>
      </c>
      <c r="C20" s="46" t="str">
        <f>IF('Datos Vida'!C302=0,"",Índice!$G$51*'Datos Vida'!C302)</f>
        <v/>
      </c>
      <c r="D20" s="46" t="str">
        <f>IF('Datos Vida'!D302=0,"",Índice!$G$51*'Datos Vida'!D302)</f>
        <v/>
      </c>
      <c r="E20" s="46" t="str">
        <f>IF('Datos Vida'!E302=0,"",Índice!$G$51*'Datos Vida'!E302)</f>
        <v/>
      </c>
      <c r="F20" s="46" t="str">
        <f>IF('Datos Vida'!F302=0,"",Índice!$G$51*'Datos Vida'!F302)</f>
        <v/>
      </c>
      <c r="G20" s="46">
        <f>IF('Datos Vida'!G302=0,"",Índice!$G$51*'Datos Vida'!G302)</f>
        <v>249.25576823809757</v>
      </c>
      <c r="H20" s="46" t="str">
        <f>IF('Datos Vida'!H302=0,"",Índice!$G$51*'Datos Vida'!H302)</f>
        <v/>
      </c>
      <c r="I20" s="46">
        <f>IF('Datos Vida'!I302=0,"",Índice!$G$51*'Datos Vida'!I302)</f>
        <v>1752.3476004270935</v>
      </c>
      <c r="J20" s="46" t="str">
        <f>IF('Datos Vida'!J302=0,"",Índice!$G$51*'Datos Vida'!J302)</f>
        <v/>
      </c>
      <c r="K20" s="46" t="str">
        <f>IF('Datos Vida'!K302=0,"",Índice!$G$51*'Datos Vida'!K302)</f>
        <v/>
      </c>
      <c r="L20" s="46" t="str">
        <f>IF('Datos Vida'!L302=0,"",Índice!$G$51*'Datos Vida'!L302)</f>
        <v/>
      </c>
      <c r="M20" s="46" t="str">
        <f>IF('Datos Vida'!M302=0,"",Índice!$G$51*'Datos Vida'!M302)</f>
        <v/>
      </c>
      <c r="N20" s="46" t="str">
        <f>IF('Datos Vida'!N302=0,"",Índice!$G$51*'Datos Vida'!N302)</f>
        <v/>
      </c>
      <c r="O20" s="46">
        <f>IF('Datos Vida'!O302=0,"",Índice!$G$51*'Datos Vida'!O302)</f>
        <v>814.54486957382562</v>
      </c>
      <c r="P20" s="46" t="str">
        <f>IF('Datos Vida'!P302=0,"",Índice!$G$51*'Datos Vida'!P302)</f>
        <v/>
      </c>
      <c r="Q20" s="46">
        <f>IF('Datos Vida'!Q302=0,"",Índice!$G$51*'Datos Vida'!Q302)</f>
        <v>315.90075024218464</v>
      </c>
      <c r="R20" s="46" t="str">
        <f>IF('Datos Vida'!R302=0,"",Índice!$G$51*'Datos Vida'!R302)</f>
        <v/>
      </c>
      <c r="S20" s="46">
        <f>IF('Datos Vida'!S302=0,"",Índice!$G$51*'Datos Vida'!S302)</f>
        <v>182.6107862340105</v>
      </c>
      <c r="T20" s="46" t="str">
        <f>IF('Datos Vida'!T302=0,"",Índice!$G$51*'Datos Vida'!T302)</f>
        <v/>
      </c>
      <c r="U20" s="46" t="str">
        <f>IF('Datos Vida'!U302=0,"",Índice!$G$51*'Datos Vida'!U302)</f>
        <v/>
      </c>
      <c r="V20" s="46" t="str">
        <f>IF('Datos Vida'!V302=0,"",Índice!$G$51*'Datos Vida'!V302)</f>
        <v/>
      </c>
      <c r="W20" s="46" t="str">
        <f>IF('Datos Vida'!W302=0,"",Índice!$G$51*'Datos Vida'!W302)</f>
        <v/>
      </c>
      <c r="X20" s="46" t="str">
        <f>IF('Datos Vida'!X302=0,"",Índice!$G$51*'Datos Vida'!X302)</f>
        <v/>
      </c>
      <c r="Y20" s="46" t="str">
        <f>IF('Datos Vida'!Y302=0,"",Índice!$G$51*'Datos Vida'!Y302)</f>
        <v/>
      </c>
      <c r="Z20" s="46" t="str">
        <f>IF('Datos Vida'!Z302=0,"",Índice!$G$51*'Datos Vida'!Z302)</f>
        <v/>
      </c>
      <c r="AA20" s="46">
        <f>IF('Datos Vida'!AA302=0,"",Índice!$G$51*'Datos Vida'!AA302)</f>
        <v>250.80256821829855</v>
      </c>
      <c r="AB20" s="46" t="str">
        <f>IF('Datos Vida'!AB302=0,"",Índice!$G$51*'Datos Vida'!AB302)</f>
        <v/>
      </c>
      <c r="AC20" s="46" t="str">
        <f>IF('Datos Vida'!AC302=0,"",Índice!$G$51*'Datos Vida'!AC302)</f>
        <v/>
      </c>
      <c r="AD20" s="46" t="str">
        <f>IF('Datos Vida'!AD302=0,"",Índice!$G$51*'Datos Vida'!AD302)</f>
        <v/>
      </c>
      <c r="AE20" s="46" t="str">
        <f>IF('Datos Vida'!AE302=0,"",Índice!$G$51*'Datos Vida'!AE302)</f>
        <v/>
      </c>
      <c r="AF20" s="46" t="str">
        <f>IF('Datos Vida'!AF302=0,"",Índice!$G$51*'Datos Vida'!AF302)</f>
        <v/>
      </c>
      <c r="AG20" s="46" t="str">
        <f>IF('Datos Vida'!AG302=0,"",Índice!$G$51*'Datos Vida'!AG302)</f>
        <v/>
      </c>
      <c r="AH20" s="46" t="str">
        <f>IF('Datos Vida'!AH302=0,"",Índice!$G$51*'Datos Vida'!AH302)</f>
        <v/>
      </c>
      <c r="AI20" s="46" t="str">
        <f>IF('Datos Vida'!AI302=0,"",Índice!$G$51*'Datos Vida'!AI302)</f>
        <v/>
      </c>
      <c r="AJ20" s="46" t="str">
        <f>IF('Datos Vida'!AJ302=0,"",Índice!$G$51*'Datos Vida'!AJ302)</f>
        <v/>
      </c>
      <c r="AK20" s="46" t="str">
        <f>IF('Datos Vida'!AK302=0,"",Índice!$G$51*'Datos Vida'!AK302)</f>
        <v/>
      </c>
      <c r="AL20" s="46" t="str">
        <f>IF('Datos Vida'!AL302=0,"",Índice!$G$51*'Datos Vida'!AL302)</f>
        <v/>
      </c>
      <c r="AM20" s="46" t="str">
        <f>IF('Datos Vida'!AM302=0,"",Índice!$G$51*'Datos Vida'!AM302)</f>
        <v/>
      </c>
      <c r="AN20" s="46" t="str">
        <f>IF('Datos Vida'!AN302=0,"",Índice!$G$51*'Datos Vida'!AN302)</f>
        <v/>
      </c>
      <c r="AO20" s="46" t="str">
        <f>IF('Datos Vida'!AO302=0,"",Índice!$G$51*'Datos Vida'!AO302)</f>
        <v/>
      </c>
      <c r="AP20" s="46" t="str">
        <f>IF('Datos Vida'!AP302=0,"",Índice!$G$51*'Datos Vida'!AP302)</f>
        <v/>
      </c>
      <c r="AQ20" s="46">
        <f>IF('Datos Vida'!AQ302=0,"",Índice!$G$51*'Datos Vida'!AQ302)</f>
        <v>3565.4623429335106</v>
      </c>
      <c r="AS20" s="46">
        <f>IF('Datos Vida'!AS302=0,"",Índice!$F$51*'Datos Vida'!AS302)</f>
        <v>3780.0098584323632</v>
      </c>
      <c r="AT20" s="71">
        <f t="shared" si="0"/>
        <v>-5.67584539548871E-2</v>
      </c>
    </row>
    <row r="21" spans="2:46">
      <c r="B21" s="30" t="s">
        <v>418</v>
      </c>
      <c r="C21" s="46">
        <f>IF('Datos Vida'!C303=0,"",Índice!$G$51*'Datos Vida'!C303)</f>
        <v>307.15028178276208</v>
      </c>
      <c r="D21" s="46">
        <f>IF('Datos Vida'!D303=0,"",Índice!$G$51*'Datos Vida'!D303)</f>
        <v>59915.223914765134</v>
      </c>
      <c r="E21" s="46" t="str">
        <f>IF('Datos Vida'!E303=0,"",Índice!$G$51*'Datos Vida'!E303)</f>
        <v/>
      </c>
      <c r="F21" s="46">
        <f>IF('Datos Vida'!F303=0,"",Índice!$G$51*'Datos Vida'!F303)</f>
        <v>28546.370411749314</v>
      </c>
      <c r="G21" s="46">
        <f>IF('Datos Vida'!G303=0,"",Índice!$G$51*'Datos Vida'!G303)</f>
        <v>10145.328487282652</v>
      </c>
      <c r="H21" s="46" t="str">
        <f>IF('Datos Vida'!H303=0,"",Índice!$G$51*'Datos Vida'!H303)</f>
        <v/>
      </c>
      <c r="I21" s="46">
        <f>IF('Datos Vida'!I303=0,"",Índice!$G$51*'Datos Vida'!I303)</f>
        <v>3438.9782988382203</v>
      </c>
      <c r="J21" s="46" t="str">
        <f>IF('Datos Vida'!J303=0,"",Índice!$G$51*'Datos Vida'!J303)</f>
        <v/>
      </c>
      <c r="K21" s="46">
        <f>IF('Datos Vida'!K303=0,"",Índice!$G$51*'Datos Vida'!K303)</f>
        <v>197022.41003811313</v>
      </c>
      <c r="L21" s="46" t="str">
        <f>IF('Datos Vida'!L303=0,"",Índice!$G$51*'Datos Vida'!L303)</f>
        <v/>
      </c>
      <c r="M21" s="46">
        <f>IF('Datos Vida'!M303=0,"",Índice!$G$51*'Datos Vida'!M303)</f>
        <v>2820.7002496093223</v>
      </c>
      <c r="N21" s="46" t="str">
        <f>IF('Datos Vida'!N303=0,"",Índice!$G$51*'Datos Vida'!N303)</f>
        <v/>
      </c>
      <c r="O21" s="46">
        <f>IF('Datos Vida'!O303=0,"",Índice!$G$51*'Datos Vida'!O303)</f>
        <v>10966.193139632727</v>
      </c>
      <c r="P21" s="46">
        <f>IF('Datos Vida'!P303=0,"",Índice!$G$51*'Datos Vida'!P303)</f>
        <v>14190.519795504202</v>
      </c>
      <c r="Q21" s="46">
        <f>IF('Datos Vida'!Q303=0,"",Índice!$G$51*'Datos Vida'!Q303)</f>
        <v>32867.289865012972</v>
      </c>
      <c r="R21" s="46" t="str">
        <f>IF('Datos Vida'!R303=0,"",Índice!$G$51*'Datos Vida'!R303)</f>
        <v/>
      </c>
      <c r="S21" s="46" t="str">
        <f>IF('Datos Vida'!S303=0,"",Índice!$G$51*'Datos Vida'!S303)</f>
        <v/>
      </c>
      <c r="T21" s="46" t="str">
        <f>IF('Datos Vida'!T303=0,"",Índice!$G$51*'Datos Vida'!T303)</f>
        <v/>
      </c>
      <c r="U21" s="46" t="str">
        <f>IF('Datos Vida'!U303=0,"",Índice!$G$51*'Datos Vida'!U303)</f>
        <v/>
      </c>
      <c r="V21" s="46" t="str">
        <f>IF('Datos Vida'!V303=0,"",Índice!$G$51*'Datos Vida'!V303)</f>
        <v/>
      </c>
      <c r="W21" s="46" t="str">
        <f>IF('Datos Vida'!W303=0,"",Índice!$G$51*'Datos Vida'!W303)</f>
        <v/>
      </c>
      <c r="X21" s="46">
        <f>IF('Datos Vida'!X303=0,"",Índice!$G$51*'Datos Vida'!X303)</f>
        <v>79838.920669490384</v>
      </c>
      <c r="Y21" s="46" t="str">
        <f>IF('Datos Vida'!Y303=0,"",Índice!$G$51*'Datos Vida'!Y303)</f>
        <v/>
      </c>
      <c r="Z21" s="46">
        <f>IF('Datos Vida'!Z303=0,"",Índice!$G$51*'Datos Vida'!Z303)</f>
        <v>189.31554542818958</v>
      </c>
      <c r="AA21" s="46">
        <f>IF('Datos Vida'!AA303=0,"",Índice!$G$51*'Datos Vida'!AA303)</f>
        <v>3659.4193931594314</v>
      </c>
      <c r="AB21" s="46" t="str">
        <f>IF('Datos Vida'!AB303=0,"",Índice!$G$51*'Datos Vida'!AB303)</f>
        <v/>
      </c>
      <c r="AC21" s="46" t="str">
        <f>IF('Datos Vida'!AC303=0,"",Índice!$G$51*'Datos Vida'!AC303)</f>
        <v/>
      </c>
      <c r="AD21" s="46" t="str">
        <f>IF('Datos Vida'!AD303=0,"",Índice!$G$51*'Datos Vida'!AD303)</f>
        <v/>
      </c>
      <c r="AE21" s="46">
        <f>IF('Datos Vida'!AE303=0,"",Índice!$G$51*'Datos Vida'!AE303)</f>
        <v>7487.1748184498765</v>
      </c>
      <c r="AF21" s="46">
        <f>IF('Datos Vida'!AF303=0,"",Índice!$G$51*'Datos Vida'!AF303)</f>
        <v>45836.633173291091</v>
      </c>
      <c r="AG21" s="46">
        <f>IF('Datos Vida'!AG303=0,"",Índice!$G$51*'Datos Vida'!AG303)</f>
        <v>101331.2202572461</v>
      </c>
      <c r="AH21" s="46" t="str">
        <f>IF('Datos Vida'!AH303=0,"",Índice!$G$51*'Datos Vida'!AH303)</f>
        <v/>
      </c>
      <c r="AI21" s="46" t="str">
        <f>IF('Datos Vida'!AI303=0,"",Índice!$G$51*'Datos Vida'!AI303)</f>
        <v/>
      </c>
      <c r="AJ21" s="46" t="str">
        <f>IF('Datos Vida'!AJ303=0,"",Índice!$G$51*'Datos Vida'!AJ303)</f>
        <v/>
      </c>
      <c r="AK21" s="46" t="str">
        <f>IF('Datos Vida'!AK303=0,"",Índice!$G$51*'Datos Vida'!AK303)</f>
        <v/>
      </c>
      <c r="AL21" s="46" t="str">
        <f>IF('Datos Vida'!AL303=0,"",Índice!$G$51*'Datos Vida'!AL303)</f>
        <v/>
      </c>
      <c r="AM21" s="46" t="str">
        <f>IF('Datos Vida'!AM303=0,"",Índice!$G$51*'Datos Vida'!AM303)</f>
        <v/>
      </c>
      <c r="AN21" s="46" t="str">
        <f>IF('Datos Vida'!AN303=0,"",Índice!$G$51*'Datos Vida'!AN303)</f>
        <v/>
      </c>
      <c r="AO21" s="46" t="str">
        <f>IF('Datos Vida'!AO303=0,"",Índice!$G$51*'Datos Vida'!AO303)</f>
        <v/>
      </c>
      <c r="AP21" s="46" t="str">
        <f>IF('Datos Vida'!AP303=0,"",Índice!$G$51*'Datos Vida'!AP303)</f>
        <v/>
      </c>
      <c r="AQ21" s="46">
        <f>IF('Datos Vida'!AQ303=0,"",Índice!$G$51*'Datos Vida'!AQ303)</f>
        <v>598562.84833935543</v>
      </c>
      <c r="AS21" s="46">
        <f>IF('Datos Vida'!AS303=0,"",Índice!$F$51*'Datos Vida'!AS303)</f>
        <v>496747.35688484507</v>
      </c>
      <c r="AT21" s="71">
        <f t="shared" si="0"/>
        <v>0.20496433457241925</v>
      </c>
    </row>
    <row r="22" spans="2:46">
      <c r="B22" s="30" t="s">
        <v>419</v>
      </c>
      <c r="C22" s="46">
        <f>IF('Datos Vida'!C304=0,"",Índice!$G$51*'Datos Vida'!C304)</f>
        <v>11788.560397677855</v>
      </c>
      <c r="D22" s="46">
        <f>IF('Datos Vida'!D304=0,"",Índice!$G$51*'Datos Vida'!D304)</f>
        <v>117685.06348067118</v>
      </c>
      <c r="E22" s="46">
        <f>IF('Datos Vida'!E304=0,"",Índice!$G$51*'Datos Vida'!E304)</f>
        <v>8161.0050841105631</v>
      </c>
      <c r="F22" s="46">
        <f>IF('Datos Vida'!F304=0,"",Índice!$G$51*'Datos Vida'!F304)</f>
        <v>61729.605221289625</v>
      </c>
      <c r="G22" s="46">
        <f>IF('Datos Vida'!G304=0,"",Índice!$G$51*'Datos Vida'!G304)</f>
        <v>5809.2061999278749</v>
      </c>
      <c r="H22" s="46" t="str">
        <f>IF('Datos Vida'!H304=0,"",Índice!$G$51*'Datos Vida'!H304)</f>
        <v/>
      </c>
      <c r="I22" s="46">
        <f>IF('Datos Vida'!I304=0,"",Índice!$G$51*'Datos Vida'!I304)</f>
        <v>6976.288882132073</v>
      </c>
      <c r="J22" s="46">
        <f>IF('Datos Vida'!J304=0,"",Índice!$G$51*'Datos Vida'!J304)</f>
        <v>2333.2814787054253</v>
      </c>
      <c r="K22" s="46" t="str">
        <f>IF('Datos Vida'!K304=0,"",Índice!$G$51*'Datos Vida'!K304)</f>
        <v/>
      </c>
      <c r="L22" s="46" t="str">
        <f>IF('Datos Vida'!L304=0,"",Índice!$G$51*'Datos Vida'!L304)</f>
        <v/>
      </c>
      <c r="M22" s="46">
        <f>IF('Datos Vida'!M304=0,"",Índice!$G$51*'Datos Vida'!M304)</f>
        <v>7791.4524716979795</v>
      </c>
      <c r="N22" s="46" t="str">
        <f>IF('Datos Vida'!N304=0,"",Índice!$G$51*'Datos Vida'!N304)</f>
        <v/>
      </c>
      <c r="O22" s="46">
        <f>IF('Datos Vida'!O304=0,"",Índice!$G$51*'Datos Vida'!O304)</f>
        <v>6069.4663451679735</v>
      </c>
      <c r="P22" s="46">
        <f>IF('Datos Vida'!P304=0,"",Índice!$G$51*'Datos Vida'!P304)</f>
        <v>3527.7646177017555</v>
      </c>
      <c r="Q22" s="46">
        <f>IF('Datos Vida'!Q304=0,"",Índice!$G$51*'Datos Vida'!Q304)</f>
        <v>1208.5811159587331</v>
      </c>
      <c r="R22" s="46" t="str">
        <f>IF('Datos Vida'!R304=0,"",Índice!$G$51*'Datos Vida'!R304)</f>
        <v/>
      </c>
      <c r="S22" s="46" t="str">
        <f>IF('Datos Vida'!S304=0,"",Índice!$G$51*'Datos Vida'!S304)</f>
        <v/>
      </c>
      <c r="T22" s="46" t="str">
        <f>IF('Datos Vida'!T304=0,"",Índice!$G$51*'Datos Vida'!T304)</f>
        <v/>
      </c>
      <c r="U22" s="46" t="str">
        <f>IF('Datos Vida'!U304=0,"",Índice!$G$51*'Datos Vida'!U304)</f>
        <v/>
      </c>
      <c r="V22" s="46" t="str">
        <f>IF('Datos Vida'!V304=0,"",Índice!$G$51*'Datos Vida'!V304)</f>
        <v/>
      </c>
      <c r="W22" s="46">
        <f>IF('Datos Vida'!W304=0,"",Índice!$G$51*'Datos Vida'!W304)</f>
        <v>4207.4285290020571</v>
      </c>
      <c r="X22" s="46">
        <f>IF('Datos Vida'!X304=0,"",Índice!$G$51*'Datos Vida'!X304)</f>
        <v>358992.56475346658</v>
      </c>
      <c r="Y22" s="46">
        <f>IF('Datos Vida'!Y304=0,"",Índice!$G$51*'Datos Vida'!Y304)</f>
        <v>14.981862665375015</v>
      </c>
      <c r="Z22" s="46">
        <f>IF('Datos Vida'!Z304=0,"",Índice!$G$51*'Datos Vida'!Z304)</f>
        <v>66.746407888503128</v>
      </c>
      <c r="AA22" s="46" t="str">
        <f>IF('Datos Vida'!AA304=0,"",Índice!$G$51*'Datos Vida'!AA304)</f>
        <v/>
      </c>
      <c r="AB22" s="46" t="str">
        <f>IF('Datos Vida'!AB304=0,"",Índice!$G$51*'Datos Vida'!AB304)</f>
        <v/>
      </c>
      <c r="AC22" s="46" t="str">
        <f>IF('Datos Vida'!AC304=0,"",Índice!$G$51*'Datos Vida'!AC304)</f>
        <v/>
      </c>
      <c r="AD22" s="46" t="str">
        <f>IF('Datos Vida'!AD304=0,"",Índice!$G$51*'Datos Vida'!AD304)</f>
        <v/>
      </c>
      <c r="AE22" s="46">
        <f>IF('Datos Vida'!AE304=0,"",Índice!$G$51*'Datos Vida'!AE304)</f>
        <v>6980.929282072676</v>
      </c>
      <c r="AF22" s="46">
        <f>IF('Datos Vida'!AF304=0,"",Índice!$G$51*'Datos Vida'!AF304)</f>
        <v>2657.6675316961414</v>
      </c>
      <c r="AG22" s="46">
        <f>IF('Datos Vida'!AG304=0,"",Índice!$G$51*'Datos Vida'!AG304)</f>
        <v>207156.46898268291</v>
      </c>
      <c r="AH22" s="46" t="str">
        <f>IF('Datos Vida'!AH304=0,"",Índice!$G$51*'Datos Vida'!AH304)</f>
        <v/>
      </c>
      <c r="AI22" s="46" t="str">
        <f>IF('Datos Vida'!AI304=0,"",Índice!$G$51*'Datos Vida'!AI304)</f>
        <v/>
      </c>
      <c r="AJ22" s="46" t="str">
        <f>IF('Datos Vida'!AJ304=0,"",Índice!$G$51*'Datos Vida'!AJ304)</f>
        <v/>
      </c>
      <c r="AK22" s="46" t="str">
        <f>IF('Datos Vida'!AK304=0,"",Índice!$G$51*'Datos Vida'!AK304)</f>
        <v/>
      </c>
      <c r="AL22" s="46" t="str">
        <f>IF('Datos Vida'!AL304=0,"",Índice!$G$51*'Datos Vida'!AL304)</f>
        <v/>
      </c>
      <c r="AM22" s="46" t="str">
        <f>IF('Datos Vida'!AM304=0,"",Índice!$G$51*'Datos Vida'!AM304)</f>
        <v/>
      </c>
      <c r="AN22" s="46" t="str">
        <f>IF('Datos Vida'!AN304=0,"",Índice!$G$51*'Datos Vida'!AN304)</f>
        <v/>
      </c>
      <c r="AO22" s="46" t="str">
        <f>IF('Datos Vida'!AO304=0,"",Índice!$G$51*'Datos Vida'!AO304)</f>
        <v/>
      </c>
      <c r="AP22" s="46" t="str">
        <f>IF('Datos Vida'!AP304=0,"",Índice!$G$51*'Datos Vida'!AP304)</f>
        <v/>
      </c>
      <c r="AQ22" s="46">
        <f>IF('Datos Vida'!AQ304=0,"",Índice!$G$51*'Datos Vida'!AQ304)</f>
        <v>813157.06264451542</v>
      </c>
      <c r="AS22" s="46">
        <f>IF('Datos Vida'!AS304=0,"",Índice!$F$51*'Datos Vida'!AS304)</f>
        <v>919151.90071763727</v>
      </c>
      <c r="AT22" s="71">
        <f t="shared" si="0"/>
        <v>-0.11531808615133721</v>
      </c>
    </row>
    <row r="23" spans="2:46">
      <c r="B23" s="30" t="s">
        <v>420</v>
      </c>
      <c r="C23" s="46" t="str">
        <f>IF('Datos Vida'!C305=0,"",Índice!$G$51*'Datos Vida'!C305)</f>
        <v/>
      </c>
      <c r="D23" s="46">
        <f>IF('Datos Vida'!D305=0,"",Índice!$G$51*'Datos Vida'!D305)</f>
        <v>1328.6023203767472</v>
      </c>
      <c r="E23" s="46" t="str">
        <f>IF('Datos Vida'!E305=0,"",Índice!$G$51*'Datos Vida'!E305)</f>
        <v/>
      </c>
      <c r="F23" s="46" t="str">
        <f>IF('Datos Vida'!F305=0,"",Índice!$G$51*'Datos Vida'!F305)</f>
        <v/>
      </c>
      <c r="G23" s="46" t="str">
        <f>IF('Datos Vida'!G305=0,"",Índice!$G$51*'Datos Vida'!G305)</f>
        <v/>
      </c>
      <c r="H23" s="46" t="str">
        <f>IF('Datos Vida'!H305=0,"",Índice!$G$51*'Datos Vida'!H305)</f>
        <v/>
      </c>
      <c r="I23" s="46" t="str">
        <f>IF('Datos Vida'!I305=0,"",Índice!$G$51*'Datos Vida'!I305)</f>
        <v/>
      </c>
      <c r="J23" s="46" t="str">
        <f>IF('Datos Vida'!J305=0,"",Índice!$G$51*'Datos Vida'!J305)</f>
        <v/>
      </c>
      <c r="K23" s="46" t="str">
        <f>IF('Datos Vida'!K305=0,"",Índice!$G$51*'Datos Vida'!K305)</f>
        <v/>
      </c>
      <c r="L23" s="46" t="str">
        <f>IF('Datos Vida'!L305=0,"",Índice!$G$51*'Datos Vida'!L305)</f>
        <v/>
      </c>
      <c r="M23" s="46">
        <f>IF('Datos Vida'!M305=0,"",Índice!$G$51*'Datos Vida'!M305)</f>
        <v>1025.9703297247227</v>
      </c>
      <c r="N23" s="46" t="str">
        <f>IF('Datos Vida'!N305=0,"",Índice!$G$51*'Datos Vida'!N305)</f>
        <v/>
      </c>
      <c r="O23" s="46" t="str">
        <f>IF('Datos Vida'!O305=0,"",Índice!$G$51*'Datos Vida'!O305)</f>
        <v/>
      </c>
      <c r="P23" s="46" t="str">
        <f>IF('Datos Vida'!P305=0,"",Índice!$G$51*'Datos Vida'!P305)</f>
        <v/>
      </c>
      <c r="Q23" s="46" t="str">
        <f>IF('Datos Vida'!Q305=0,"",Índice!$G$51*'Datos Vida'!Q305)</f>
        <v/>
      </c>
      <c r="R23" s="46" t="str">
        <f>IF('Datos Vida'!R305=0,"",Índice!$G$51*'Datos Vida'!R305)</f>
        <v/>
      </c>
      <c r="S23" s="46" t="str">
        <f>IF('Datos Vida'!S305=0,"",Índice!$G$51*'Datos Vida'!S305)</f>
        <v/>
      </c>
      <c r="T23" s="46" t="str">
        <f>IF('Datos Vida'!T305=0,"",Índice!$G$51*'Datos Vida'!T305)</f>
        <v/>
      </c>
      <c r="U23" s="46" t="str">
        <f>IF('Datos Vida'!U305=0,"",Índice!$G$51*'Datos Vida'!U305)</f>
        <v/>
      </c>
      <c r="V23" s="46" t="str">
        <f>IF('Datos Vida'!V305=0,"",Índice!$G$51*'Datos Vida'!V305)</f>
        <v/>
      </c>
      <c r="W23" s="46" t="str">
        <f>IF('Datos Vida'!W305=0,"",Índice!$G$51*'Datos Vida'!W305)</f>
        <v/>
      </c>
      <c r="X23" s="46" t="str">
        <f>IF('Datos Vida'!X305=0,"",Índice!$G$51*'Datos Vida'!X305)</f>
        <v/>
      </c>
      <c r="Y23" s="46" t="str">
        <f>IF('Datos Vida'!Y305=0,"",Índice!$G$51*'Datos Vida'!Y305)</f>
        <v/>
      </c>
      <c r="Z23" s="46" t="str">
        <f>IF('Datos Vida'!Z305=0,"",Índice!$G$51*'Datos Vida'!Z305)</f>
        <v/>
      </c>
      <c r="AA23" s="46" t="str">
        <f>IF('Datos Vida'!AA305=0,"",Índice!$G$51*'Datos Vida'!AA305)</f>
        <v/>
      </c>
      <c r="AB23" s="46" t="str">
        <f>IF('Datos Vida'!AB305=0,"",Índice!$G$51*'Datos Vida'!AB305)</f>
        <v/>
      </c>
      <c r="AC23" s="46" t="str">
        <f>IF('Datos Vida'!AC305=0,"",Índice!$G$51*'Datos Vida'!AC305)</f>
        <v/>
      </c>
      <c r="AD23" s="46" t="str">
        <f>IF('Datos Vida'!AD305=0,"",Índice!$G$51*'Datos Vida'!AD305)</f>
        <v/>
      </c>
      <c r="AE23" s="46" t="str">
        <f>IF('Datos Vida'!AE305=0,"",Índice!$G$51*'Datos Vida'!AE305)</f>
        <v/>
      </c>
      <c r="AF23" s="46" t="str">
        <f>IF('Datos Vida'!AF305=0,"",Índice!$G$51*'Datos Vida'!AF305)</f>
        <v/>
      </c>
      <c r="AG23" s="46">
        <f>IF('Datos Vida'!AG305=0,"",Índice!$G$51*'Datos Vida'!AG305)</f>
        <v>11484.282744429751</v>
      </c>
      <c r="AH23" s="46" t="str">
        <f>IF('Datos Vida'!AH305=0,"",Índice!$G$51*'Datos Vida'!AH305)</f>
        <v/>
      </c>
      <c r="AI23" s="46" t="str">
        <f>IF('Datos Vida'!AI305=0,"",Índice!$G$51*'Datos Vida'!AI305)</f>
        <v/>
      </c>
      <c r="AJ23" s="46" t="str">
        <f>IF('Datos Vida'!AJ305=0,"",Índice!$G$51*'Datos Vida'!AJ305)</f>
        <v/>
      </c>
      <c r="AK23" s="46" t="str">
        <f>IF('Datos Vida'!AK305=0,"",Índice!$G$51*'Datos Vida'!AK305)</f>
        <v/>
      </c>
      <c r="AL23" s="46" t="str">
        <f>IF('Datos Vida'!AL305=0,"",Índice!$G$51*'Datos Vida'!AL305)</f>
        <v/>
      </c>
      <c r="AM23" s="46" t="str">
        <f>IF('Datos Vida'!AM305=0,"",Índice!$G$51*'Datos Vida'!AM305)</f>
        <v/>
      </c>
      <c r="AN23" s="46" t="str">
        <f>IF('Datos Vida'!AN305=0,"",Índice!$G$51*'Datos Vida'!AN305)</f>
        <v/>
      </c>
      <c r="AO23" s="46" t="str">
        <f>IF('Datos Vida'!AO305=0,"",Índice!$G$51*'Datos Vida'!AO305)</f>
        <v/>
      </c>
      <c r="AP23" s="46" t="str">
        <f>IF('Datos Vida'!AP305=0,"",Índice!$G$51*'Datos Vida'!AP305)</f>
        <v/>
      </c>
      <c r="AQ23" s="46">
        <f>IF('Datos Vida'!AQ305=0,"",Índice!$G$51*'Datos Vida'!AQ305)</f>
        <v>13838.855394531221</v>
      </c>
      <c r="AS23" s="46">
        <f>IF('Datos Vida'!AS305=0,"",Índice!$F$51*'Datos Vida'!AS305)</f>
        <v>14752.244072491914</v>
      </c>
      <c r="AT23" s="71">
        <f t="shared" si="0"/>
        <v>-6.191523631742657E-2</v>
      </c>
    </row>
    <row r="24" spans="2:46">
      <c r="B24" s="30" t="s">
        <v>421</v>
      </c>
      <c r="C24" s="46" t="str">
        <f>IF('Datos Vida'!C306=0,"",Índice!$G$51*'Datos Vida'!C306)</f>
        <v/>
      </c>
      <c r="D24" s="46" t="str">
        <f>IF('Datos Vida'!D306=0,"",Índice!$G$51*'Datos Vida'!D306)</f>
        <v/>
      </c>
      <c r="E24" s="46" t="str">
        <f>IF('Datos Vida'!E306=0,"",Índice!$G$51*'Datos Vida'!E306)</f>
        <v/>
      </c>
      <c r="F24" s="46">
        <f>IF('Datos Vida'!F306=0,"",Índice!$G$51*'Datos Vida'!F306)</f>
        <v>15532.7444297523</v>
      </c>
      <c r="G24" s="46">
        <f>IF('Datos Vida'!G306=0,"",Índice!$G$51*'Datos Vida'!G306)</f>
        <v>1125.8494141605561</v>
      </c>
      <c r="H24" s="46" t="str">
        <f>IF('Datos Vida'!H306=0,"",Índice!$G$51*'Datos Vida'!H306)</f>
        <v/>
      </c>
      <c r="I24" s="46">
        <f>IF('Datos Vida'!I306=0,"",Índice!$G$51*'Datos Vida'!I306)</f>
        <v>16406.730612850992</v>
      </c>
      <c r="J24" s="46">
        <f>IF('Datos Vida'!J306=0,"",Índice!$G$51*'Datos Vida'!J306)</f>
        <v>89.493427425912699</v>
      </c>
      <c r="K24" s="46" t="str">
        <f>IF('Datos Vida'!K306=0,"",Índice!$G$51*'Datos Vida'!K306)</f>
        <v/>
      </c>
      <c r="L24" s="46" t="str">
        <f>IF('Datos Vida'!L306=0,"",Índice!$G$51*'Datos Vida'!L306)</f>
        <v/>
      </c>
      <c r="M24" s="46">
        <f>IF('Datos Vida'!M306=0,"",Índice!$G$51*'Datos Vida'!M306)</f>
        <v>12780.766293549048</v>
      </c>
      <c r="N24" s="46" t="str">
        <f>IF('Datos Vida'!N306=0,"",Índice!$G$51*'Datos Vida'!N306)</f>
        <v/>
      </c>
      <c r="O24" s="46">
        <f>IF('Datos Vida'!O306=0,"",Índice!$G$51*'Datos Vida'!O306)</f>
        <v>174.34645491122251</v>
      </c>
      <c r="P24" s="46" t="str">
        <f>IF('Datos Vida'!P306=0,"",Índice!$G$51*'Datos Vida'!P306)</f>
        <v/>
      </c>
      <c r="Q24" s="46">
        <f>IF('Datos Vida'!Q306=0,"",Índice!$G$51*'Datos Vida'!Q306)</f>
        <v>64.744627742697332</v>
      </c>
      <c r="R24" s="46" t="str">
        <f>IF('Datos Vida'!R306=0,"",Índice!$G$51*'Datos Vida'!R306)</f>
        <v/>
      </c>
      <c r="S24" s="46" t="str">
        <f>IF('Datos Vida'!S306=0,"",Índice!$G$51*'Datos Vida'!S306)</f>
        <v/>
      </c>
      <c r="T24" s="46" t="str">
        <f>IF('Datos Vida'!T306=0,"",Índice!$G$51*'Datos Vida'!T306)</f>
        <v/>
      </c>
      <c r="U24" s="46" t="str">
        <f>IF('Datos Vida'!U306=0,"",Índice!$G$51*'Datos Vida'!U306)</f>
        <v/>
      </c>
      <c r="V24" s="46" t="str">
        <f>IF('Datos Vida'!V306=0,"",Índice!$G$51*'Datos Vida'!V306)</f>
        <v/>
      </c>
      <c r="W24" s="46">
        <f>IF('Datos Vida'!W306=0,"",Índice!$G$51*'Datos Vida'!W306)</f>
        <v>114.63997567546545</v>
      </c>
      <c r="X24" s="46" t="str">
        <f>IF('Datos Vida'!X306=0,"",Índice!$G$51*'Datos Vida'!X306)</f>
        <v/>
      </c>
      <c r="Y24" s="46" t="str">
        <f>IF('Datos Vida'!Y306=0,"",Índice!$G$51*'Datos Vida'!Y306)</f>
        <v/>
      </c>
      <c r="Z24" s="46" t="str">
        <f>IF('Datos Vida'!Z306=0,"",Índice!$G$51*'Datos Vida'!Z306)</f>
        <v/>
      </c>
      <c r="AA24" s="46" t="str">
        <f>IF('Datos Vida'!AA306=0,"",Índice!$G$51*'Datos Vida'!AA306)</f>
        <v/>
      </c>
      <c r="AB24" s="46" t="str">
        <f>IF('Datos Vida'!AB306=0,"",Índice!$G$51*'Datos Vida'!AB306)</f>
        <v/>
      </c>
      <c r="AC24" s="46" t="str">
        <f>IF('Datos Vida'!AC306=0,"",Índice!$G$51*'Datos Vida'!AC306)</f>
        <v/>
      </c>
      <c r="AD24" s="46" t="str">
        <f>IF('Datos Vida'!AD306=0,"",Índice!$G$51*'Datos Vida'!AD306)</f>
        <v/>
      </c>
      <c r="AE24" s="46">
        <f>IF('Datos Vida'!AE306=0,"",Índice!$G$51*'Datos Vida'!AE306)</f>
        <v>402.47735484828985</v>
      </c>
      <c r="AF24" s="46" t="str">
        <f>IF('Datos Vida'!AF306=0,"",Índice!$G$51*'Datos Vida'!AF306)</f>
        <v/>
      </c>
      <c r="AG24" s="46" t="str">
        <f>IF('Datos Vida'!AG306=0,"",Índice!$G$51*'Datos Vida'!AG306)</f>
        <v/>
      </c>
      <c r="AH24" s="46" t="str">
        <f>IF('Datos Vida'!AH306=0,"",Índice!$G$51*'Datos Vida'!AH306)</f>
        <v/>
      </c>
      <c r="AI24" s="46" t="str">
        <f>IF('Datos Vida'!AI306=0,"",Índice!$G$51*'Datos Vida'!AI306)</f>
        <v/>
      </c>
      <c r="AJ24" s="46" t="str">
        <f>IF('Datos Vida'!AJ306=0,"",Índice!$G$51*'Datos Vida'!AJ306)</f>
        <v/>
      </c>
      <c r="AK24" s="46" t="str">
        <f>IF('Datos Vida'!AK306=0,"",Índice!$G$51*'Datos Vida'!AK306)</f>
        <v/>
      </c>
      <c r="AL24" s="46" t="str">
        <f>IF('Datos Vida'!AL306=0,"",Índice!$G$51*'Datos Vida'!AL306)</f>
        <v/>
      </c>
      <c r="AM24" s="46" t="str">
        <f>IF('Datos Vida'!AM306=0,"",Índice!$G$51*'Datos Vida'!AM306)</f>
        <v/>
      </c>
      <c r="AN24" s="46" t="str">
        <f>IF('Datos Vida'!AN306=0,"",Índice!$G$51*'Datos Vida'!AN306)</f>
        <v/>
      </c>
      <c r="AO24" s="46" t="str">
        <f>IF('Datos Vida'!AO306=0,"",Índice!$G$51*'Datos Vida'!AO306)</f>
        <v/>
      </c>
      <c r="AP24" s="46" t="str">
        <f>IF('Datos Vida'!AP306=0,"",Índice!$G$51*'Datos Vida'!AP306)</f>
        <v/>
      </c>
      <c r="AQ24" s="46">
        <f>IF('Datos Vida'!AQ306=0,"",Índice!$G$51*'Datos Vida'!AQ306)</f>
        <v>46691.792590916484</v>
      </c>
      <c r="AS24" s="46">
        <f>IF('Datos Vida'!AS306=0,"",Índice!$F$51*'Datos Vida'!AS306)</f>
        <v>10277.255847334089</v>
      </c>
      <c r="AT24" s="71">
        <f t="shared" si="0"/>
        <v>3.5432159405692225</v>
      </c>
    </row>
    <row r="25" spans="2:46">
      <c r="B25" s="30" t="s">
        <v>422</v>
      </c>
      <c r="C25" s="46" t="str">
        <f>IF('Datos Vida'!C307=0,"",Índice!$G$51*'Datos Vida'!C307)</f>
        <v/>
      </c>
      <c r="D25" s="46" t="str">
        <f>IF('Datos Vida'!D307=0,"",Índice!$G$51*'Datos Vida'!D307)</f>
        <v/>
      </c>
      <c r="E25" s="46" t="str">
        <f>IF('Datos Vida'!E307=0,"",Índice!$G$51*'Datos Vida'!E307)</f>
        <v/>
      </c>
      <c r="F25" s="46" t="str">
        <f>IF('Datos Vida'!F307=0,"",Índice!$G$51*'Datos Vida'!F307)</f>
        <v/>
      </c>
      <c r="G25" s="46" t="str">
        <f>IF('Datos Vida'!G307=0,"",Índice!$G$51*'Datos Vida'!G307)</f>
        <v/>
      </c>
      <c r="H25" s="46" t="str">
        <f>IF('Datos Vida'!H307=0,"",Índice!$G$51*'Datos Vida'!H307)</f>
        <v/>
      </c>
      <c r="I25" s="46" t="str">
        <f>IF('Datos Vida'!I307=0,"",Índice!$G$51*'Datos Vida'!I307)</f>
        <v/>
      </c>
      <c r="J25" s="46" t="str">
        <f>IF('Datos Vida'!J307=0,"",Índice!$G$51*'Datos Vida'!J307)</f>
        <v/>
      </c>
      <c r="K25" s="46" t="str">
        <f>IF('Datos Vida'!K307=0,"",Índice!$G$51*'Datos Vida'!K307)</f>
        <v/>
      </c>
      <c r="L25" s="46" t="str">
        <f>IF('Datos Vida'!L307=0,"",Índice!$G$51*'Datos Vida'!L307)</f>
        <v/>
      </c>
      <c r="M25" s="46" t="str">
        <f>IF('Datos Vida'!M307=0,"",Índice!$G$51*'Datos Vida'!M307)</f>
        <v/>
      </c>
      <c r="N25" s="46" t="str">
        <f>IF('Datos Vida'!N307=0,"",Índice!$G$51*'Datos Vida'!N307)</f>
        <v/>
      </c>
      <c r="O25" s="46" t="str">
        <f>IF('Datos Vida'!O307=0,"",Índice!$G$51*'Datos Vida'!O307)</f>
        <v/>
      </c>
      <c r="P25" s="46" t="str">
        <f>IF('Datos Vida'!P307=0,"",Índice!$G$51*'Datos Vida'!P307)</f>
        <v/>
      </c>
      <c r="Q25" s="46" t="str">
        <f>IF('Datos Vida'!Q307=0,"",Índice!$G$51*'Datos Vida'!Q307)</f>
        <v/>
      </c>
      <c r="R25" s="46" t="str">
        <f>IF('Datos Vida'!R307=0,"",Índice!$G$51*'Datos Vida'!R307)</f>
        <v/>
      </c>
      <c r="S25" s="46" t="str">
        <f>IF('Datos Vida'!S307=0,"",Índice!$G$51*'Datos Vida'!S307)</f>
        <v/>
      </c>
      <c r="T25" s="46" t="str">
        <f>IF('Datos Vida'!T307=0,"",Índice!$G$51*'Datos Vida'!T307)</f>
        <v/>
      </c>
      <c r="U25" s="46" t="str">
        <f>IF('Datos Vida'!U307=0,"",Índice!$G$51*'Datos Vida'!U307)</f>
        <v/>
      </c>
      <c r="V25" s="46" t="str">
        <f>IF('Datos Vida'!V307=0,"",Índice!$G$51*'Datos Vida'!V307)</f>
        <v/>
      </c>
      <c r="W25" s="46" t="str">
        <f>IF('Datos Vida'!W307=0,"",Índice!$G$51*'Datos Vida'!W307)</f>
        <v/>
      </c>
      <c r="X25" s="46" t="str">
        <f>IF('Datos Vida'!X307=0,"",Índice!$G$51*'Datos Vida'!X307)</f>
        <v/>
      </c>
      <c r="Y25" s="46">
        <f>IF('Datos Vida'!Y307=0,"",Índice!$G$51*'Datos Vida'!Y307)</f>
        <v>2040.0965910296206</v>
      </c>
      <c r="Z25" s="46" t="str">
        <f>IF('Datos Vida'!Z307=0,"",Índice!$G$51*'Datos Vida'!Z307)</f>
        <v/>
      </c>
      <c r="AA25" s="46" t="str">
        <f>IF('Datos Vida'!AA307=0,"",Índice!$G$51*'Datos Vida'!AA307)</f>
        <v/>
      </c>
      <c r="AB25" s="46" t="str">
        <f>IF('Datos Vida'!AB307=0,"",Índice!$G$51*'Datos Vida'!AB307)</f>
        <v/>
      </c>
      <c r="AC25" s="46" t="str">
        <f>IF('Datos Vida'!AC307=0,"",Índice!$G$51*'Datos Vida'!AC307)</f>
        <v/>
      </c>
      <c r="AD25" s="46" t="str">
        <f>IF('Datos Vida'!AD307=0,"",Índice!$G$51*'Datos Vida'!AD307)</f>
        <v/>
      </c>
      <c r="AE25" s="46" t="str">
        <f>IF('Datos Vida'!AE307=0,"",Índice!$G$51*'Datos Vida'!AE307)</f>
        <v/>
      </c>
      <c r="AF25" s="46" t="str">
        <f>IF('Datos Vida'!AF307=0,"",Índice!$G$51*'Datos Vida'!AF307)</f>
        <v/>
      </c>
      <c r="AG25" s="46" t="str">
        <f>IF('Datos Vida'!AG307=0,"",Índice!$G$51*'Datos Vida'!AG307)</f>
        <v/>
      </c>
      <c r="AH25" s="46" t="str">
        <f>IF('Datos Vida'!AH307=0,"",Índice!$G$51*'Datos Vida'!AH307)</f>
        <v/>
      </c>
      <c r="AI25" s="46" t="str">
        <f>IF('Datos Vida'!AI307=0,"",Índice!$G$51*'Datos Vida'!AI307)</f>
        <v/>
      </c>
      <c r="AJ25" s="46" t="str">
        <f>IF('Datos Vida'!AJ307=0,"",Índice!$G$51*'Datos Vida'!AJ307)</f>
        <v/>
      </c>
      <c r="AK25" s="46" t="str">
        <f>IF('Datos Vida'!AK307=0,"",Índice!$G$51*'Datos Vida'!AK307)</f>
        <v/>
      </c>
      <c r="AL25" s="46" t="str">
        <f>IF('Datos Vida'!AL307=0,"",Índice!$G$51*'Datos Vida'!AL307)</f>
        <v/>
      </c>
      <c r="AM25" s="46" t="str">
        <f>IF('Datos Vida'!AM307=0,"",Índice!$G$51*'Datos Vida'!AM307)</f>
        <v/>
      </c>
      <c r="AN25" s="46" t="str">
        <f>IF('Datos Vida'!AN307=0,"",Índice!$G$51*'Datos Vida'!AN307)</f>
        <v/>
      </c>
      <c r="AO25" s="46" t="str">
        <f>IF('Datos Vida'!AO307=0,"",Índice!$G$51*'Datos Vida'!AO307)</f>
        <v/>
      </c>
      <c r="AP25" s="46" t="str">
        <f>IF('Datos Vida'!AP307=0,"",Índice!$G$51*'Datos Vida'!AP307)</f>
        <v/>
      </c>
      <c r="AQ25" s="46">
        <f>IF('Datos Vida'!AQ307=0,"",Índice!$G$51*'Datos Vida'!AQ307)</f>
        <v>2040.0965910296206</v>
      </c>
      <c r="AS25" s="46" t="str">
        <f>IF('Datos Vida'!AS307=0,"",Índice!$F$51*'Datos Vida'!AS307)</f>
        <v/>
      </c>
      <c r="AT25" s="71" t="str">
        <f t="shared" si="0"/>
        <v/>
      </c>
    </row>
    <row r="26" spans="2:46">
      <c r="B26" s="30" t="s">
        <v>423</v>
      </c>
      <c r="C26" s="46" t="str">
        <f>IF('Datos Vida'!C308=0,"",Índice!$G$51*'Datos Vida'!C308)</f>
        <v/>
      </c>
      <c r="D26" s="46">
        <f>IF('Datos Vida'!D308=0,"",Índice!$G$51*'Datos Vida'!D308)</f>
        <v>24.313883723068002</v>
      </c>
      <c r="E26" s="46" t="str">
        <f>IF('Datos Vida'!E308=0,"",Índice!$G$51*'Datos Vida'!E308)</f>
        <v/>
      </c>
      <c r="F26" s="46">
        <f>IF('Datos Vida'!F308=0,"",Índice!$G$51*'Datos Vida'!F308)</f>
        <v>1808.1649825697739</v>
      </c>
      <c r="G26" s="46">
        <f>IF('Datos Vida'!G308=0,"",Índice!$G$51*'Datos Vida'!G308)</f>
        <v>10243.17463460165</v>
      </c>
      <c r="H26" s="46" t="str">
        <f>IF('Datos Vida'!H308=0,"",Índice!$G$51*'Datos Vida'!H308)</f>
        <v/>
      </c>
      <c r="I26" s="46" t="str">
        <f>IF('Datos Vida'!I308=0,"",Índice!$G$51*'Datos Vida'!I308)</f>
        <v/>
      </c>
      <c r="J26" s="46">
        <f>IF('Datos Vida'!J308=0,"",Índice!$G$51*'Datos Vida'!J308)</f>
        <v>256225.3837831722</v>
      </c>
      <c r="K26" s="46" t="str">
        <f>IF('Datos Vida'!K308=0,"",Índice!$G$51*'Datos Vida'!K308)</f>
        <v/>
      </c>
      <c r="L26" s="46" t="str">
        <f>IF('Datos Vida'!L308=0,"",Índice!$G$51*'Datos Vida'!L308)</f>
        <v/>
      </c>
      <c r="M26" s="46">
        <f>IF('Datos Vida'!M308=0,"",Índice!$G$51*'Datos Vida'!M308)</f>
        <v>952823.30771243304</v>
      </c>
      <c r="N26" s="46" t="str">
        <f>IF('Datos Vida'!N308=0,"",Índice!$G$51*'Datos Vida'!N308)</f>
        <v/>
      </c>
      <c r="O26" s="46">
        <f>IF('Datos Vida'!O308=0,"",Índice!$G$51*'Datos Vida'!O308)</f>
        <v>543375.05568479921</v>
      </c>
      <c r="P26" s="46">
        <f>IF('Datos Vida'!P308=0,"",Índice!$G$51*'Datos Vida'!P308)</f>
        <v>261690.84683321428</v>
      </c>
      <c r="Q26" s="46">
        <f>IF('Datos Vida'!Q308=0,"",Índice!$G$51*'Datos Vida'!Q308)</f>
        <v>528965.99514923524</v>
      </c>
      <c r="R26" s="46" t="str">
        <f>IF('Datos Vida'!R308=0,"",Índice!$G$51*'Datos Vida'!R308)</f>
        <v/>
      </c>
      <c r="S26" s="46" t="str">
        <f>IF('Datos Vida'!S308=0,"",Índice!$G$51*'Datos Vida'!S308)</f>
        <v/>
      </c>
      <c r="T26" s="46" t="str">
        <f>IF('Datos Vida'!T308=0,"",Índice!$G$51*'Datos Vida'!T308)</f>
        <v/>
      </c>
      <c r="U26" s="46" t="str">
        <f>IF('Datos Vida'!U308=0,"",Índice!$G$51*'Datos Vida'!U308)</f>
        <v/>
      </c>
      <c r="V26" s="46" t="str">
        <f>IF('Datos Vida'!V308=0,"",Índice!$G$51*'Datos Vida'!V308)</f>
        <v/>
      </c>
      <c r="W26" s="46" t="str">
        <f>IF('Datos Vida'!W308=0,"",Índice!$G$51*'Datos Vida'!W308)</f>
        <v/>
      </c>
      <c r="X26" s="46">
        <f>IF('Datos Vida'!X308=0,"",Índice!$G$51*'Datos Vida'!X308)</f>
        <v>529795.61027004477</v>
      </c>
      <c r="Y26" s="46" t="str">
        <f>IF('Datos Vida'!Y308=0,"",Índice!$G$51*'Datos Vida'!Y308)</f>
        <v/>
      </c>
      <c r="Z26" s="46" t="str">
        <f>IF('Datos Vida'!Z308=0,"",Índice!$G$51*'Datos Vida'!Z308)</f>
        <v/>
      </c>
      <c r="AA26" s="46" t="str">
        <f>IF('Datos Vida'!AA308=0,"",Índice!$G$51*'Datos Vida'!AA308)</f>
        <v/>
      </c>
      <c r="AB26" s="46">
        <f>IF('Datos Vida'!AB308=0,"",Índice!$G$51*'Datos Vida'!AB308)</f>
        <v>47544.830682854736</v>
      </c>
      <c r="AC26" s="46" t="str">
        <f>IF('Datos Vida'!AC308=0,"",Índice!$G$51*'Datos Vida'!AC308)</f>
        <v/>
      </c>
      <c r="AD26" s="46" t="str">
        <f>IF('Datos Vida'!AD308=0,"",Índice!$G$51*'Datos Vida'!AD308)</f>
        <v/>
      </c>
      <c r="AE26" s="46">
        <f>IF('Datos Vida'!AE308=0,"",Índice!$G$51*'Datos Vida'!AE308)</f>
        <v>363072.27179838921</v>
      </c>
      <c r="AF26" s="46">
        <f>IF('Datos Vida'!AF308=0,"",Índice!$G$51*'Datos Vida'!AF308)</f>
        <v>693110.02255676314</v>
      </c>
      <c r="AG26" s="46">
        <f>IF('Datos Vida'!AG308=0,"",Índice!$G$51*'Datos Vida'!AG308)</f>
        <v>48266.43497076106</v>
      </c>
      <c r="AH26" s="46" t="str">
        <f>IF('Datos Vida'!AH308=0,"",Índice!$G$51*'Datos Vida'!AH308)</f>
        <v/>
      </c>
      <c r="AI26" s="46" t="str">
        <f>IF('Datos Vida'!AI308=0,"",Índice!$G$51*'Datos Vida'!AI308)</f>
        <v/>
      </c>
      <c r="AJ26" s="46" t="str">
        <f>IF('Datos Vida'!AJ308=0,"",Índice!$G$51*'Datos Vida'!AJ308)</f>
        <v/>
      </c>
      <c r="AK26" s="46" t="str">
        <f>IF('Datos Vida'!AK308=0,"",Índice!$G$51*'Datos Vida'!AK308)</f>
        <v/>
      </c>
      <c r="AL26" s="46" t="str">
        <f>IF('Datos Vida'!AL308=0,"",Índice!$G$51*'Datos Vida'!AL308)</f>
        <v/>
      </c>
      <c r="AM26" s="46" t="str">
        <f>IF('Datos Vida'!AM308=0,"",Índice!$G$51*'Datos Vida'!AM308)</f>
        <v/>
      </c>
      <c r="AN26" s="46" t="str">
        <f>IF('Datos Vida'!AN308=0,"",Índice!$G$51*'Datos Vida'!AN308)</f>
        <v/>
      </c>
      <c r="AO26" s="46" t="str">
        <f>IF('Datos Vida'!AO308=0,"",Índice!$G$51*'Datos Vida'!AO308)</f>
        <v/>
      </c>
      <c r="AP26" s="46" t="str">
        <f>IF('Datos Vida'!AP308=0,"",Índice!$G$51*'Datos Vida'!AP308)</f>
        <v/>
      </c>
      <c r="AQ26" s="46">
        <f>IF('Datos Vida'!AQ308=0,"",Índice!$G$51*'Datos Vida'!AQ308)</f>
        <v>4236945.4129425613</v>
      </c>
      <c r="AS26" s="46">
        <f>IF('Datos Vida'!AS308=0,"",Índice!$F$51*'Datos Vida'!AS308)</f>
        <v>4773772.7782094842</v>
      </c>
      <c r="AT26" s="71">
        <f t="shared" si="0"/>
        <v>-0.11245348075998551</v>
      </c>
    </row>
    <row r="27" spans="2:46">
      <c r="B27" s="30" t="s">
        <v>424</v>
      </c>
      <c r="C27" s="46" t="str">
        <f>IF('Datos Vida'!C309=0,"",Índice!$G$51*'Datos Vida'!C309)</f>
        <v/>
      </c>
      <c r="D27" s="46" t="str">
        <f>IF('Datos Vida'!D309=0,"",Índice!$G$51*'Datos Vida'!D309)</f>
        <v/>
      </c>
      <c r="E27" s="46" t="str">
        <f>IF('Datos Vida'!E309=0,"",Índice!$G$51*'Datos Vida'!E309)</f>
        <v/>
      </c>
      <c r="F27" s="46" t="str">
        <f>IF('Datos Vida'!F309=0,"",Índice!$G$51*'Datos Vida'!F309)</f>
        <v/>
      </c>
      <c r="G27" s="46" t="str">
        <f>IF('Datos Vida'!G309=0,"",Índice!$G$51*'Datos Vida'!G309)</f>
        <v/>
      </c>
      <c r="H27" s="46" t="str">
        <f>IF('Datos Vida'!H309=0,"",Índice!$G$51*'Datos Vida'!H309)</f>
        <v/>
      </c>
      <c r="I27" s="46" t="str">
        <f>IF('Datos Vida'!I309=0,"",Índice!$G$51*'Datos Vida'!I309)</f>
        <v/>
      </c>
      <c r="J27" s="46">
        <f>IF('Datos Vida'!J309=0,"",Índice!$G$51*'Datos Vida'!J309)</f>
        <v>1450.9425757136491</v>
      </c>
      <c r="K27" s="46" t="str">
        <f>IF('Datos Vida'!K309=0,"",Índice!$G$51*'Datos Vida'!K309)</f>
        <v/>
      </c>
      <c r="L27" s="46" t="str">
        <f>IF('Datos Vida'!L309=0,"",Índice!$G$51*'Datos Vida'!L309)</f>
        <v/>
      </c>
      <c r="M27" s="46" t="str">
        <f>IF('Datos Vida'!M309=0,"",Índice!$G$51*'Datos Vida'!M309)</f>
        <v/>
      </c>
      <c r="N27" s="46" t="str">
        <f>IF('Datos Vida'!N309=0,"",Índice!$G$51*'Datos Vida'!N309)</f>
        <v/>
      </c>
      <c r="O27" s="46" t="str">
        <f>IF('Datos Vida'!O309=0,"",Índice!$G$51*'Datos Vida'!O309)</f>
        <v/>
      </c>
      <c r="P27" s="46" t="str">
        <f>IF('Datos Vida'!P309=0,"",Índice!$G$51*'Datos Vida'!P309)</f>
        <v/>
      </c>
      <c r="Q27" s="46" t="str">
        <f>IF('Datos Vida'!Q309=0,"",Índice!$G$51*'Datos Vida'!Q309)</f>
        <v/>
      </c>
      <c r="R27" s="46" t="str">
        <f>IF('Datos Vida'!R309=0,"",Índice!$G$51*'Datos Vida'!R309)</f>
        <v/>
      </c>
      <c r="S27" s="46" t="str">
        <f>IF('Datos Vida'!S309=0,"",Índice!$G$51*'Datos Vida'!S309)</f>
        <v/>
      </c>
      <c r="T27" s="46" t="str">
        <f>IF('Datos Vida'!T309=0,"",Índice!$G$51*'Datos Vida'!T309)</f>
        <v/>
      </c>
      <c r="U27" s="46" t="str">
        <f>IF('Datos Vida'!U309=0,"",Índice!$G$51*'Datos Vida'!U309)</f>
        <v/>
      </c>
      <c r="V27" s="46" t="str">
        <f>IF('Datos Vida'!V309=0,"",Índice!$G$51*'Datos Vida'!V309)</f>
        <v/>
      </c>
      <c r="W27" s="46" t="str">
        <f>IF('Datos Vida'!W309=0,"",Índice!$G$51*'Datos Vida'!W309)</f>
        <v/>
      </c>
      <c r="X27" s="46" t="str">
        <f>IF('Datos Vida'!X309=0,"",Índice!$G$51*'Datos Vida'!X309)</f>
        <v/>
      </c>
      <c r="Y27" s="46" t="str">
        <f>IF('Datos Vida'!Y309=0,"",Índice!$G$51*'Datos Vida'!Y309)</f>
        <v/>
      </c>
      <c r="Z27" s="46" t="str">
        <f>IF('Datos Vida'!Z309=0,"",Índice!$G$51*'Datos Vida'!Z309)</f>
        <v/>
      </c>
      <c r="AA27" s="46" t="str">
        <f>IF('Datos Vida'!AA309=0,"",Índice!$G$51*'Datos Vida'!AA309)</f>
        <v/>
      </c>
      <c r="AB27" s="46" t="str">
        <f>IF('Datos Vida'!AB309=0,"",Índice!$G$51*'Datos Vida'!AB309)</f>
        <v/>
      </c>
      <c r="AC27" s="46" t="str">
        <f>IF('Datos Vida'!AC309=0,"",Índice!$G$51*'Datos Vida'!AC309)</f>
        <v/>
      </c>
      <c r="AD27" s="46" t="str">
        <f>IF('Datos Vida'!AD309=0,"",Índice!$G$51*'Datos Vida'!AD309)</f>
        <v/>
      </c>
      <c r="AE27" s="46" t="str">
        <f>IF('Datos Vida'!AE309=0,"",Índice!$G$51*'Datos Vida'!AE309)</f>
        <v/>
      </c>
      <c r="AF27" s="46" t="str">
        <f>IF('Datos Vida'!AF309=0,"",Índice!$G$51*'Datos Vida'!AF309)</f>
        <v/>
      </c>
      <c r="AG27" s="46" t="str">
        <f>IF('Datos Vida'!AG309=0,"",Índice!$G$51*'Datos Vida'!AG309)</f>
        <v/>
      </c>
      <c r="AH27" s="46" t="str">
        <f>IF('Datos Vida'!AH309=0,"",Índice!$G$51*'Datos Vida'!AH309)</f>
        <v/>
      </c>
      <c r="AI27" s="46" t="str">
        <f>IF('Datos Vida'!AI309=0,"",Índice!$G$51*'Datos Vida'!AI309)</f>
        <v/>
      </c>
      <c r="AJ27" s="46" t="str">
        <f>IF('Datos Vida'!AJ309=0,"",Índice!$G$51*'Datos Vida'!AJ309)</f>
        <v/>
      </c>
      <c r="AK27" s="46" t="str">
        <f>IF('Datos Vida'!AK309=0,"",Índice!$G$51*'Datos Vida'!AK309)</f>
        <v/>
      </c>
      <c r="AL27" s="46" t="str">
        <f>IF('Datos Vida'!AL309=0,"",Índice!$G$51*'Datos Vida'!AL309)</f>
        <v/>
      </c>
      <c r="AM27" s="46" t="str">
        <f>IF('Datos Vida'!AM309=0,"",Índice!$G$51*'Datos Vida'!AM309)</f>
        <v/>
      </c>
      <c r="AN27" s="46" t="str">
        <f>IF('Datos Vida'!AN309=0,"",Índice!$G$51*'Datos Vida'!AN309)</f>
        <v/>
      </c>
      <c r="AO27" s="46" t="str">
        <f>IF('Datos Vida'!AO309=0,"",Índice!$G$51*'Datos Vida'!AO309)</f>
        <v/>
      </c>
      <c r="AP27" s="46" t="str">
        <f>IF('Datos Vida'!AP309=0,"",Índice!$G$51*'Datos Vida'!AP309)</f>
        <v/>
      </c>
      <c r="AQ27" s="46">
        <f>IF('Datos Vida'!AQ309=0,"",Índice!$G$51*'Datos Vida'!AQ309)</f>
        <v>1450.9425757136491</v>
      </c>
      <c r="AS27" s="46" t="str">
        <f>IF('Datos Vida'!AS309=0,"",Índice!$F$51*'Datos Vida'!AS309)</f>
        <v/>
      </c>
      <c r="AT27" s="71" t="str">
        <f t="shared" si="0"/>
        <v/>
      </c>
    </row>
    <row r="28" spans="2:46">
      <c r="B28" s="29" t="s">
        <v>425</v>
      </c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S28" s="43"/>
      <c r="AT28" s="107"/>
    </row>
    <row r="29" spans="2:46">
      <c r="B29" s="30" t="s">
        <v>426</v>
      </c>
      <c r="C29" s="46" t="str">
        <f>IF('Datos Vida'!C311=0,"",Índice!$G$51*'Datos Vida'!C311)</f>
        <v/>
      </c>
      <c r="D29" s="46" t="str">
        <f>IF('Datos Vida'!D311=0,"",Índice!$G$51*'Datos Vida'!D311)</f>
        <v/>
      </c>
      <c r="E29" s="46" t="str">
        <f>IF('Datos Vida'!E311=0,"",Índice!$G$51*'Datos Vida'!E311)</f>
        <v/>
      </c>
      <c r="F29" s="46" t="str">
        <f>IF('Datos Vida'!F311=0,"",Índice!$G$51*'Datos Vida'!F311)</f>
        <v/>
      </c>
      <c r="G29" s="46" t="str">
        <f>IF('Datos Vida'!G311=0,"",Índice!$G$51*'Datos Vida'!G311)</f>
        <v/>
      </c>
      <c r="H29" s="46" t="str">
        <f>IF('Datos Vida'!H311=0,"",Índice!$G$51*'Datos Vida'!H311)</f>
        <v/>
      </c>
      <c r="I29" s="46" t="str">
        <f>IF('Datos Vida'!I311=0,"",Índice!$G$51*'Datos Vida'!I311)</f>
        <v/>
      </c>
      <c r="J29" s="46">
        <f>IF('Datos Vida'!J311=0,"",Índice!$G$51*'Datos Vida'!J311)</f>
        <v>171290.81784176323</v>
      </c>
      <c r="K29" s="46" t="str">
        <f>IF('Datos Vida'!K311=0,"",Índice!$G$51*'Datos Vida'!K311)</f>
        <v/>
      </c>
      <c r="L29" s="46" t="str">
        <f>IF('Datos Vida'!L311=0,"",Índice!$G$51*'Datos Vida'!L311)</f>
        <v/>
      </c>
      <c r="M29" s="46" t="str">
        <f>IF('Datos Vida'!M311=0,"",Índice!$G$51*'Datos Vida'!M311)</f>
        <v/>
      </c>
      <c r="N29" s="46" t="str">
        <f>IF('Datos Vida'!N311=0,"",Índice!$G$51*'Datos Vida'!N311)</f>
        <v/>
      </c>
      <c r="O29" s="46" t="str">
        <f>IF('Datos Vida'!O311=0,"",Índice!$G$51*'Datos Vida'!O311)</f>
        <v/>
      </c>
      <c r="P29" s="46" t="str">
        <f>IF('Datos Vida'!P311=0,"",Índice!$G$51*'Datos Vida'!P311)</f>
        <v/>
      </c>
      <c r="Q29" s="46">
        <f>IF('Datos Vida'!Q311=0,"",Índice!$G$51*'Datos Vida'!Q311)</f>
        <v>185765.55108505808</v>
      </c>
      <c r="R29" s="46" t="str">
        <f>IF('Datos Vida'!R311=0,"",Índice!$G$51*'Datos Vida'!R311)</f>
        <v/>
      </c>
      <c r="S29" s="46" t="str">
        <f>IF('Datos Vida'!S311=0,"",Índice!$G$51*'Datos Vida'!S311)</f>
        <v/>
      </c>
      <c r="T29" s="46">
        <f>IF('Datos Vida'!T311=0,"",Índice!$G$51*'Datos Vida'!T311)</f>
        <v>89230.250457852788</v>
      </c>
      <c r="U29" s="46" t="str">
        <f>IF('Datos Vida'!U311=0,"",Índice!$G$51*'Datos Vida'!U311)</f>
        <v/>
      </c>
      <c r="V29" s="46" t="str">
        <f>IF('Datos Vida'!V311=0,"",Índice!$G$51*'Datos Vida'!V311)</f>
        <v/>
      </c>
      <c r="W29" s="46" t="str">
        <f>IF('Datos Vida'!W311=0,"",Índice!$G$51*'Datos Vida'!W311)</f>
        <v/>
      </c>
      <c r="X29" s="46" t="str">
        <f>IF('Datos Vida'!X311=0,"",Índice!$G$51*'Datos Vida'!X311)</f>
        <v/>
      </c>
      <c r="Y29" s="46" t="str">
        <f>IF('Datos Vida'!Y311=0,"",Índice!$G$51*'Datos Vida'!Y311)</f>
        <v/>
      </c>
      <c r="Z29" s="46" t="str">
        <f>IF('Datos Vida'!Z311=0,"",Índice!$G$51*'Datos Vida'!Z311)</f>
        <v/>
      </c>
      <c r="AA29" s="46" t="str">
        <f>IF('Datos Vida'!AA311=0,"",Índice!$G$51*'Datos Vida'!AA311)</f>
        <v/>
      </c>
      <c r="AB29" s="46" t="str">
        <f>IF('Datos Vida'!AB311=0,"",Índice!$G$51*'Datos Vida'!AB311)</f>
        <v/>
      </c>
      <c r="AC29" s="46" t="str">
        <f>IF('Datos Vida'!AC311=0,"",Índice!$G$51*'Datos Vida'!AC311)</f>
        <v/>
      </c>
      <c r="AD29" s="46" t="str">
        <f>IF('Datos Vida'!AD311=0,"",Índice!$G$51*'Datos Vida'!AD311)</f>
        <v/>
      </c>
      <c r="AE29" s="46" t="str">
        <f>IF('Datos Vida'!AE311=0,"",Índice!$G$51*'Datos Vida'!AE311)</f>
        <v/>
      </c>
      <c r="AF29" s="46" t="str">
        <f>IF('Datos Vida'!AF311=0,"",Índice!$G$51*'Datos Vida'!AF311)</f>
        <v/>
      </c>
      <c r="AG29" s="46" t="str">
        <f>IF('Datos Vida'!AG311=0,"",Índice!$G$51*'Datos Vida'!AG311)</f>
        <v/>
      </c>
      <c r="AH29" s="46" t="str">
        <f>IF('Datos Vida'!AH311=0,"",Índice!$G$51*'Datos Vida'!AH311)</f>
        <v/>
      </c>
      <c r="AI29" s="46" t="str">
        <f>IF('Datos Vida'!AI311=0,"",Índice!$G$51*'Datos Vida'!AI311)</f>
        <v/>
      </c>
      <c r="AJ29" s="46" t="str">
        <f>IF('Datos Vida'!AJ311=0,"",Índice!$G$51*'Datos Vida'!AJ311)</f>
        <v/>
      </c>
      <c r="AK29" s="46" t="str">
        <f>IF('Datos Vida'!AK311=0,"",Índice!$G$51*'Datos Vida'!AK311)</f>
        <v/>
      </c>
      <c r="AL29" s="46" t="str">
        <f>IF('Datos Vida'!AL311=0,"",Índice!$G$51*'Datos Vida'!AL311)</f>
        <v/>
      </c>
      <c r="AM29" s="46" t="str">
        <f>IF('Datos Vida'!AM311=0,"",Índice!$G$51*'Datos Vida'!AM311)</f>
        <v/>
      </c>
      <c r="AN29" s="46" t="str">
        <f>IF('Datos Vida'!AN311=0,"",Índice!$G$51*'Datos Vida'!AN311)</f>
        <v/>
      </c>
      <c r="AO29" s="46" t="str">
        <f>IF('Datos Vida'!AO311=0,"",Índice!$G$51*'Datos Vida'!AO311)</f>
        <v/>
      </c>
      <c r="AP29" s="46" t="str">
        <f>IF('Datos Vida'!AP311=0,"",Índice!$G$51*'Datos Vida'!AP311)</f>
        <v/>
      </c>
      <c r="AQ29" s="46">
        <f>IF('Datos Vida'!AQ311=0,"",Índice!$G$51*'Datos Vida'!AQ311)</f>
        <v>446286.61938467412</v>
      </c>
      <c r="AS29" s="46">
        <f>IF('Datos Vida'!AS311=0,"",Índice!$F$51*'Datos Vida'!AS311)</f>
        <v>285496.77499521471</v>
      </c>
      <c r="AT29" s="71">
        <f t="shared" si="0"/>
        <v>0.56319320732135925</v>
      </c>
    </row>
    <row r="30" spans="2:46">
      <c r="B30" s="30" t="s">
        <v>427</v>
      </c>
      <c r="C30" s="46">
        <f>IF('Datos Vida'!C312=0,"",Índice!$G$51*'Datos Vida'!C312)</f>
        <v>98384.389517822667</v>
      </c>
      <c r="D30" s="46">
        <f>IF('Datos Vida'!D312=0,"",Índice!$G$51*'Datos Vida'!D312)</f>
        <v>74658.867715897926</v>
      </c>
      <c r="E30" s="46">
        <f>IF('Datos Vida'!E312=0,"",Índice!$G$51*'Datos Vida'!E312)</f>
        <v>14037.165626038564</v>
      </c>
      <c r="F30" s="46">
        <f>IF('Datos Vida'!F312=0,"",Índice!$G$51*'Datos Vida'!F312)</f>
        <v>110861.05493526421</v>
      </c>
      <c r="G30" s="46">
        <f>IF('Datos Vida'!G312=0,"",Índice!$G$51*'Datos Vida'!G312)</f>
        <v>431987.07228770829</v>
      </c>
      <c r="H30" s="46">
        <f>IF('Datos Vida'!H312=0,"",Índice!$G$51*'Datos Vida'!H312)</f>
        <v>1405.5108505808896</v>
      </c>
      <c r="I30" s="46">
        <f>IF('Datos Vida'!I312=0,"",Índice!$G$51*'Datos Vida'!I312)</f>
        <v>410599.20379575872</v>
      </c>
      <c r="J30" s="46" t="str">
        <f>IF('Datos Vida'!J312=0,"",Índice!$G$51*'Datos Vida'!J312)</f>
        <v/>
      </c>
      <c r="K30" s="46" t="str">
        <f>IF('Datos Vida'!K312=0,"",Índice!$G$51*'Datos Vida'!K312)</f>
        <v/>
      </c>
      <c r="L30" s="46" t="str">
        <f>IF('Datos Vida'!L312=0,"",Índice!$G$51*'Datos Vida'!L312)</f>
        <v/>
      </c>
      <c r="M30" s="46">
        <f>IF('Datos Vida'!M312=0,"",Índice!$G$51*'Datos Vida'!M312)</f>
        <v>35336.910713401827</v>
      </c>
      <c r="N30" s="46" t="str">
        <f>IF('Datos Vida'!N312=0,"",Índice!$G$51*'Datos Vida'!N312)</f>
        <v/>
      </c>
      <c r="O30" s="46">
        <f>IF('Datos Vida'!O312=0,"",Índice!$G$51*'Datos Vida'!O312)</f>
        <v>61972.408623896023</v>
      </c>
      <c r="P30" s="46">
        <f>IF('Datos Vida'!P312=0,"",Índice!$G$51*'Datos Vida'!P312)</f>
        <v>107730.59694104835</v>
      </c>
      <c r="Q30" s="46">
        <f>IF('Datos Vida'!Q312=0,"",Índice!$G$51*'Datos Vida'!Q312)</f>
        <v>-29709.43141400499</v>
      </c>
      <c r="R30" s="46" t="str">
        <f>IF('Datos Vida'!R312=0,"",Índice!$G$51*'Datos Vida'!R312)</f>
        <v/>
      </c>
      <c r="S30" s="46">
        <f>IF('Datos Vida'!S312=0,"",Índice!$G$51*'Datos Vida'!S312)</f>
        <v>85660.501269259868</v>
      </c>
      <c r="T30" s="46">
        <f>IF('Datos Vida'!T312=0,"",Índice!$G$51*'Datos Vida'!T312)</f>
        <v>93179.054030165251</v>
      </c>
      <c r="U30" s="46">
        <f>IF('Datos Vida'!U312=0,"",Índice!$G$51*'Datos Vida'!U312)</f>
        <v>231626.31433804031</v>
      </c>
      <c r="V30" s="46" t="str">
        <f>IF('Datos Vida'!V312=0,"",Índice!$G$51*'Datos Vida'!V312)</f>
        <v/>
      </c>
      <c r="W30" s="46">
        <f>IF('Datos Vida'!W312=0,"",Índice!$G$51*'Datos Vida'!W312)</f>
        <v>11595.608148719073</v>
      </c>
      <c r="X30" s="46">
        <f>IF('Datos Vida'!X312=0,"",Índice!$G$51*'Datos Vida'!X312)</f>
        <v>457378.14751698828</v>
      </c>
      <c r="Y30" s="46">
        <f>IF('Datos Vida'!Y312=0,"",Índice!$G$51*'Datos Vida'!Y312)</f>
        <v>84.057530352635041</v>
      </c>
      <c r="Z30" s="46">
        <f>IF('Datos Vida'!Z312=0,"",Índice!$G$51*'Datos Vida'!Z312)</f>
        <v>112490.03162543043</v>
      </c>
      <c r="AA30" s="46">
        <f>IF('Datos Vida'!AA312=0,"",Índice!$G$51*'Datos Vida'!AA312)</f>
        <v>37.25578238026884</v>
      </c>
      <c r="AB30" s="46" t="str">
        <f>IF('Datos Vida'!AB312=0,"",Índice!$G$51*'Datos Vida'!AB312)</f>
        <v/>
      </c>
      <c r="AC30" s="46">
        <f>IF('Datos Vida'!AC312=0,"",Índice!$G$51*'Datos Vida'!AC312)</f>
        <v>306.61995036097892</v>
      </c>
      <c r="AD30" s="46" t="str">
        <f>IF('Datos Vida'!AD312=0,"",Índice!$G$51*'Datos Vida'!AD312)</f>
        <v/>
      </c>
      <c r="AE30" s="46">
        <f>IF('Datos Vida'!AE312=0,"",Índice!$G$51*'Datos Vida'!AE312)</f>
        <v>69835.234866108993</v>
      </c>
      <c r="AF30" s="46">
        <f>IF('Datos Vida'!AF312=0,"",Índice!$G$51*'Datos Vida'!AF312)</f>
        <v>359934.2123871278</v>
      </c>
      <c r="AG30" s="46">
        <f>IF('Datos Vida'!AG312=0,"",Índice!$G$51*'Datos Vida'!AG312)</f>
        <v>246631.46739168864</v>
      </c>
      <c r="AH30" s="46" t="str">
        <f>IF('Datos Vida'!AH312=0,"",Índice!$G$51*'Datos Vida'!AH312)</f>
        <v/>
      </c>
      <c r="AI30" s="46" t="str">
        <f>IF('Datos Vida'!AI312=0,"",Índice!$G$51*'Datos Vida'!AI312)</f>
        <v/>
      </c>
      <c r="AJ30" s="46" t="str">
        <f>IF('Datos Vida'!AJ312=0,"",Índice!$G$51*'Datos Vida'!AJ312)</f>
        <v/>
      </c>
      <c r="AK30" s="46" t="str">
        <f>IF('Datos Vida'!AK312=0,"",Índice!$G$51*'Datos Vida'!AK312)</f>
        <v/>
      </c>
      <c r="AL30" s="46" t="str">
        <f>IF('Datos Vida'!AL312=0,"",Índice!$G$51*'Datos Vida'!AL312)</f>
        <v/>
      </c>
      <c r="AM30" s="46" t="str">
        <f>IF('Datos Vida'!AM312=0,"",Índice!$G$51*'Datos Vida'!AM312)</f>
        <v/>
      </c>
      <c r="AN30" s="46" t="str">
        <f>IF('Datos Vida'!AN312=0,"",Índice!$G$51*'Datos Vida'!AN312)</f>
        <v/>
      </c>
      <c r="AO30" s="46" t="str">
        <f>IF('Datos Vida'!AO312=0,"",Índice!$G$51*'Datos Vida'!AO312)</f>
        <v/>
      </c>
      <c r="AP30" s="46" t="str">
        <f>IF('Datos Vida'!AP312=0,"",Índice!$G$51*'Datos Vida'!AP312)</f>
        <v/>
      </c>
      <c r="AQ30" s="46">
        <f>IF('Datos Vida'!AQ312=0,"",Índice!$G$51*'Datos Vida'!AQ312)</f>
        <v>2986022.2544300347</v>
      </c>
      <c r="AS30" s="46">
        <f>IF('Datos Vida'!AS312=0,"",Índice!$F$51*'Datos Vida'!AS312)</f>
        <v>3556409.3286900939</v>
      </c>
      <c r="AT30" s="71">
        <f t="shared" si="0"/>
        <v>-0.16038285291253185</v>
      </c>
    </row>
    <row r="31" spans="2:46">
      <c r="B31" s="30" t="s">
        <v>428</v>
      </c>
      <c r="C31" s="46" t="str">
        <f>IF('Datos Vida'!C313=0,"",Índice!$G$51*'Datos Vida'!C313)</f>
        <v/>
      </c>
      <c r="D31" s="46" t="str">
        <f>IF('Datos Vida'!D313=0,"",Índice!$G$51*'Datos Vida'!D313)</f>
        <v/>
      </c>
      <c r="E31" s="46" t="str">
        <f>IF('Datos Vida'!E313=0,"",Índice!$G$51*'Datos Vida'!E313)</f>
        <v/>
      </c>
      <c r="F31" s="46" t="str">
        <f>IF('Datos Vida'!F313=0,"",Índice!$G$51*'Datos Vida'!F313)</f>
        <v/>
      </c>
      <c r="G31" s="46" t="str">
        <f>IF('Datos Vida'!G313=0,"",Índice!$G$51*'Datos Vida'!G313)</f>
        <v/>
      </c>
      <c r="H31" s="46" t="str">
        <f>IF('Datos Vida'!H313=0,"",Índice!$G$51*'Datos Vida'!H313)</f>
        <v/>
      </c>
      <c r="I31" s="46" t="str">
        <f>IF('Datos Vida'!I313=0,"",Índice!$G$51*'Datos Vida'!I313)</f>
        <v/>
      </c>
      <c r="J31" s="46" t="str">
        <f>IF('Datos Vida'!J313=0,"",Índice!$G$51*'Datos Vida'!J313)</f>
        <v/>
      </c>
      <c r="K31" s="46" t="str">
        <f>IF('Datos Vida'!K313=0,"",Índice!$G$51*'Datos Vida'!K313)</f>
        <v/>
      </c>
      <c r="L31" s="46" t="str">
        <f>IF('Datos Vida'!L313=0,"",Índice!$G$51*'Datos Vida'!L313)</f>
        <v/>
      </c>
      <c r="M31" s="46" t="str">
        <f>IF('Datos Vida'!M313=0,"",Índice!$G$51*'Datos Vida'!M313)</f>
        <v/>
      </c>
      <c r="N31" s="46" t="str">
        <f>IF('Datos Vida'!N313=0,"",Índice!$G$51*'Datos Vida'!N313)</f>
        <v/>
      </c>
      <c r="O31" s="46" t="str">
        <f>IF('Datos Vida'!O313=0,"",Índice!$G$51*'Datos Vida'!O313)</f>
        <v/>
      </c>
      <c r="P31" s="46" t="str">
        <f>IF('Datos Vida'!P313=0,"",Índice!$G$51*'Datos Vida'!P313)</f>
        <v/>
      </c>
      <c r="Q31" s="46" t="str">
        <f>IF('Datos Vida'!Q313=0,"",Índice!$G$51*'Datos Vida'!Q313)</f>
        <v/>
      </c>
      <c r="R31" s="46" t="str">
        <f>IF('Datos Vida'!R313=0,"",Índice!$G$51*'Datos Vida'!R313)</f>
        <v/>
      </c>
      <c r="S31" s="46" t="str">
        <f>IF('Datos Vida'!S313=0,"",Índice!$G$51*'Datos Vida'!S313)</f>
        <v/>
      </c>
      <c r="T31" s="46" t="str">
        <f>IF('Datos Vida'!T313=0,"",Índice!$G$51*'Datos Vida'!T313)</f>
        <v/>
      </c>
      <c r="U31" s="46" t="str">
        <f>IF('Datos Vida'!U313=0,"",Índice!$G$51*'Datos Vida'!U313)</f>
        <v/>
      </c>
      <c r="V31" s="46" t="str">
        <f>IF('Datos Vida'!V313=0,"",Índice!$G$51*'Datos Vida'!V313)</f>
        <v/>
      </c>
      <c r="W31" s="46" t="str">
        <f>IF('Datos Vida'!W313=0,"",Índice!$G$51*'Datos Vida'!W313)</f>
        <v/>
      </c>
      <c r="X31" s="46" t="str">
        <f>IF('Datos Vida'!X313=0,"",Índice!$G$51*'Datos Vida'!X313)</f>
        <v/>
      </c>
      <c r="Y31" s="46">
        <f>IF('Datos Vida'!Y313=0,"",Índice!$G$51*'Datos Vida'!Y313)</f>
        <v>18253.521400640639</v>
      </c>
      <c r="Z31" s="46" t="str">
        <f>IF('Datos Vida'!Z313=0,"",Índice!$G$51*'Datos Vida'!Z313)</f>
        <v/>
      </c>
      <c r="AA31" s="46" t="str">
        <f>IF('Datos Vida'!AA313=0,"",Índice!$G$51*'Datos Vida'!AA313)</f>
        <v/>
      </c>
      <c r="AB31" s="46" t="str">
        <f>IF('Datos Vida'!AB313=0,"",Índice!$G$51*'Datos Vida'!AB313)</f>
        <v/>
      </c>
      <c r="AC31" s="46" t="str">
        <f>IF('Datos Vida'!AC313=0,"",Índice!$G$51*'Datos Vida'!AC313)</f>
        <v/>
      </c>
      <c r="AD31" s="46" t="str">
        <f>IF('Datos Vida'!AD313=0,"",Índice!$G$51*'Datos Vida'!AD313)</f>
        <v/>
      </c>
      <c r="AE31" s="46" t="str">
        <f>IF('Datos Vida'!AE313=0,"",Índice!$G$51*'Datos Vida'!AE313)</f>
        <v/>
      </c>
      <c r="AF31" s="46" t="str">
        <f>IF('Datos Vida'!AF313=0,"",Índice!$G$51*'Datos Vida'!AF313)</f>
        <v/>
      </c>
      <c r="AG31" s="46" t="str">
        <f>IF('Datos Vida'!AG313=0,"",Índice!$G$51*'Datos Vida'!AG313)</f>
        <v/>
      </c>
      <c r="AH31" s="46" t="str">
        <f>IF('Datos Vida'!AH313=0,"",Índice!$G$51*'Datos Vida'!AH313)</f>
        <v/>
      </c>
      <c r="AI31" s="46" t="str">
        <f>IF('Datos Vida'!AI313=0,"",Índice!$G$51*'Datos Vida'!AI313)</f>
        <v/>
      </c>
      <c r="AJ31" s="46" t="str">
        <f>IF('Datos Vida'!AJ313=0,"",Índice!$G$51*'Datos Vida'!AJ313)</f>
        <v/>
      </c>
      <c r="AK31" s="46" t="str">
        <f>IF('Datos Vida'!AK313=0,"",Índice!$G$51*'Datos Vida'!AK313)</f>
        <v/>
      </c>
      <c r="AL31" s="46" t="str">
        <f>IF('Datos Vida'!AL313=0,"",Índice!$G$51*'Datos Vida'!AL313)</f>
        <v/>
      </c>
      <c r="AM31" s="46" t="str">
        <f>IF('Datos Vida'!AM313=0,"",Índice!$G$51*'Datos Vida'!AM313)</f>
        <v/>
      </c>
      <c r="AN31" s="46" t="str">
        <f>IF('Datos Vida'!AN313=0,"",Índice!$G$51*'Datos Vida'!AN313)</f>
        <v/>
      </c>
      <c r="AO31" s="46" t="str">
        <f>IF('Datos Vida'!AO313=0,"",Índice!$G$51*'Datos Vida'!AO313)</f>
        <v/>
      </c>
      <c r="AP31" s="46" t="str">
        <f>IF('Datos Vida'!AP313=0,"",Índice!$G$51*'Datos Vida'!AP313)</f>
        <v/>
      </c>
      <c r="AQ31" s="46">
        <f>IF('Datos Vida'!AQ313=0,"",Índice!$G$51*'Datos Vida'!AQ313)</f>
        <v>18253.521400640639</v>
      </c>
      <c r="AS31" s="46">
        <f>IF('Datos Vida'!AS313=0,"",Índice!$F$51*'Datos Vida'!AS313)</f>
        <v>63747.099688486334</v>
      </c>
      <c r="AT31" s="71">
        <f t="shared" si="0"/>
        <v>-0.71365722535079512</v>
      </c>
    </row>
    <row r="32" spans="2:46">
      <c r="B32" s="30" t="s">
        <v>429</v>
      </c>
      <c r="C32" s="46" t="str">
        <f>IF('Datos Vida'!C314=0,"",Índice!$G$51*'Datos Vida'!C314)</f>
        <v/>
      </c>
      <c r="D32" s="46" t="str">
        <f>IF('Datos Vida'!D314=0,"",Índice!$G$51*'Datos Vida'!D314)</f>
        <v/>
      </c>
      <c r="E32" s="46" t="str">
        <f>IF('Datos Vida'!E314=0,"",Índice!$G$51*'Datos Vida'!E314)</f>
        <v/>
      </c>
      <c r="F32" s="46" t="str">
        <f>IF('Datos Vida'!F314=0,"",Índice!$G$51*'Datos Vida'!F314)</f>
        <v/>
      </c>
      <c r="G32" s="46" t="str">
        <f>IF('Datos Vida'!G314=0,"",Índice!$G$51*'Datos Vida'!G314)</f>
        <v/>
      </c>
      <c r="H32" s="46" t="str">
        <f>IF('Datos Vida'!H314=0,"",Índice!$G$51*'Datos Vida'!H314)</f>
        <v/>
      </c>
      <c r="I32" s="46" t="str">
        <f>IF('Datos Vida'!I314=0,"",Índice!$G$51*'Datos Vida'!I314)</f>
        <v/>
      </c>
      <c r="J32" s="46" t="str">
        <f>IF('Datos Vida'!J314=0,"",Índice!$G$51*'Datos Vida'!J314)</f>
        <v/>
      </c>
      <c r="K32" s="46" t="str">
        <f>IF('Datos Vida'!K314=0,"",Índice!$G$51*'Datos Vida'!K314)</f>
        <v/>
      </c>
      <c r="L32" s="46" t="str">
        <f>IF('Datos Vida'!L314=0,"",Índice!$G$51*'Datos Vida'!L314)</f>
        <v/>
      </c>
      <c r="M32" s="46" t="str">
        <f>IF('Datos Vida'!M314=0,"",Índice!$G$51*'Datos Vida'!M314)</f>
        <v/>
      </c>
      <c r="N32" s="46" t="str">
        <f>IF('Datos Vida'!N314=0,"",Índice!$G$51*'Datos Vida'!N314)</f>
        <v/>
      </c>
      <c r="O32" s="46" t="str">
        <f>IF('Datos Vida'!O314=0,"",Índice!$G$51*'Datos Vida'!O314)</f>
        <v/>
      </c>
      <c r="P32" s="46" t="str">
        <f>IF('Datos Vida'!P314=0,"",Índice!$G$51*'Datos Vida'!P314)</f>
        <v/>
      </c>
      <c r="Q32" s="46" t="str">
        <f>IF('Datos Vida'!Q314=0,"",Índice!$G$51*'Datos Vida'!Q314)</f>
        <v/>
      </c>
      <c r="R32" s="46" t="str">
        <f>IF('Datos Vida'!R314=0,"",Índice!$G$51*'Datos Vida'!R314)</f>
        <v/>
      </c>
      <c r="S32" s="46" t="str">
        <f>IF('Datos Vida'!S314=0,"",Índice!$G$51*'Datos Vida'!S314)</f>
        <v/>
      </c>
      <c r="T32" s="46" t="str">
        <f>IF('Datos Vida'!T314=0,"",Índice!$G$51*'Datos Vida'!T314)</f>
        <v/>
      </c>
      <c r="U32" s="46" t="str">
        <f>IF('Datos Vida'!U314=0,"",Índice!$G$51*'Datos Vida'!U314)</f>
        <v/>
      </c>
      <c r="V32" s="46" t="str">
        <f>IF('Datos Vida'!V314=0,"",Índice!$G$51*'Datos Vida'!V314)</f>
        <v/>
      </c>
      <c r="W32" s="46" t="str">
        <f>IF('Datos Vida'!W314=0,"",Índice!$G$51*'Datos Vida'!W314)</f>
        <v/>
      </c>
      <c r="X32" s="46" t="str">
        <f>IF('Datos Vida'!X314=0,"",Índice!$G$51*'Datos Vida'!X314)</f>
        <v/>
      </c>
      <c r="Y32" s="46">
        <f>IF('Datos Vida'!Y314=0,"",Índice!$G$51*'Datos Vida'!Y314)</f>
        <v>331.58972146993727</v>
      </c>
      <c r="Z32" s="46" t="str">
        <f>IF('Datos Vida'!Z314=0,"",Índice!$G$51*'Datos Vida'!Z314)</f>
        <v/>
      </c>
      <c r="AA32" s="46">
        <f>IF('Datos Vida'!AA314=0,"",Índice!$G$51*'Datos Vida'!AA314)</f>
        <v>494.31307938707829</v>
      </c>
      <c r="AB32" s="46" t="str">
        <f>IF('Datos Vida'!AB314=0,"",Índice!$G$51*'Datos Vida'!AB314)</f>
        <v/>
      </c>
      <c r="AC32" s="46" t="str">
        <f>IF('Datos Vida'!AC314=0,"",Índice!$G$51*'Datos Vida'!AC314)</f>
        <v/>
      </c>
      <c r="AD32" s="46" t="str">
        <f>IF('Datos Vida'!AD314=0,"",Índice!$G$51*'Datos Vida'!AD314)</f>
        <v/>
      </c>
      <c r="AE32" s="46" t="str">
        <f>IF('Datos Vida'!AE314=0,"",Índice!$G$51*'Datos Vida'!AE314)</f>
        <v/>
      </c>
      <c r="AF32" s="46" t="str">
        <f>IF('Datos Vida'!AF314=0,"",Índice!$G$51*'Datos Vida'!AF314)</f>
        <v/>
      </c>
      <c r="AG32" s="46" t="str">
        <f>IF('Datos Vida'!AG314=0,"",Índice!$G$51*'Datos Vida'!AG314)</f>
        <v/>
      </c>
      <c r="AH32" s="46" t="str">
        <f>IF('Datos Vida'!AH314=0,"",Índice!$G$51*'Datos Vida'!AH314)</f>
        <v/>
      </c>
      <c r="AI32" s="46" t="str">
        <f>IF('Datos Vida'!AI314=0,"",Índice!$G$51*'Datos Vida'!AI314)</f>
        <v/>
      </c>
      <c r="AJ32" s="46" t="str">
        <f>IF('Datos Vida'!AJ314=0,"",Índice!$G$51*'Datos Vida'!AJ314)</f>
        <v/>
      </c>
      <c r="AK32" s="46" t="str">
        <f>IF('Datos Vida'!AK314=0,"",Índice!$G$51*'Datos Vida'!AK314)</f>
        <v/>
      </c>
      <c r="AL32" s="46" t="str">
        <f>IF('Datos Vida'!AL314=0,"",Índice!$G$51*'Datos Vida'!AL314)</f>
        <v/>
      </c>
      <c r="AM32" s="46" t="str">
        <f>IF('Datos Vida'!AM314=0,"",Índice!$G$51*'Datos Vida'!AM314)</f>
        <v/>
      </c>
      <c r="AN32" s="46" t="str">
        <f>IF('Datos Vida'!AN314=0,"",Índice!$G$51*'Datos Vida'!AN314)</f>
        <v/>
      </c>
      <c r="AO32" s="46" t="str">
        <f>IF('Datos Vida'!AO314=0,"",Índice!$G$51*'Datos Vida'!AO314)</f>
        <v/>
      </c>
      <c r="AP32" s="46" t="str">
        <f>IF('Datos Vida'!AP314=0,"",Índice!$G$51*'Datos Vida'!AP314)</f>
        <v/>
      </c>
      <c r="AQ32" s="46">
        <f>IF('Datos Vida'!AQ314=0,"",Índice!$G$51*'Datos Vida'!AQ314)</f>
        <v>825.90280085701556</v>
      </c>
      <c r="AS32" s="46">
        <f>IF('Datos Vida'!AS314=0,"",Índice!$F$51*'Datos Vida'!AS314)</f>
        <v>4071.9254413795593</v>
      </c>
      <c r="AT32" s="71">
        <f t="shared" si="0"/>
        <v>-0.79717143333125429</v>
      </c>
    </row>
    <row r="33" spans="2:46">
      <c r="B33" s="30" t="s">
        <v>430</v>
      </c>
      <c r="C33" s="46" t="str">
        <f>IF('Datos Vida'!C315=0,"",Índice!$G$51*'Datos Vida'!C315)</f>
        <v/>
      </c>
      <c r="D33" s="46" t="str">
        <f>IF('Datos Vida'!D315=0,"",Índice!$G$51*'Datos Vida'!D315)</f>
        <v/>
      </c>
      <c r="E33" s="46" t="str">
        <f>IF('Datos Vida'!E315=0,"",Índice!$G$51*'Datos Vida'!E315)</f>
        <v/>
      </c>
      <c r="F33" s="46" t="str">
        <f>IF('Datos Vida'!F315=0,"",Índice!$G$51*'Datos Vida'!F315)</f>
        <v/>
      </c>
      <c r="G33" s="46" t="str">
        <f>IF('Datos Vida'!G315=0,"",Índice!$G$51*'Datos Vida'!G315)</f>
        <v/>
      </c>
      <c r="H33" s="46" t="str">
        <f>IF('Datos Vida'!H315=0,"",Índice!$G$51*'Datos Vida'!H315)</f>
        <v/>
      </c>
      <c r="I33" s="46" t="str">
        <f>IF('Datos Vida'!I315=0,"",Índice!$G$51*'Datos Vida'!I315)</f>
        <v/>
      </c>
      <c r="J33" s="46" t="str">
        <f>IF('Datos Vida'!J315=0,"",Índice!$G$51*'Datos Vida'!J315)</f>
        <v/>
      </c>
      <c r="K33" s="46" t="str">
        <f>IF('Datos Vida'!K315=0,"",Índice!$G$51*'Datos Vida'!K315)</f>
        <v/>
      </c>
      <c r="L33" s="46" t="str">
        <f>IF('Datos Vida'!L315=0,"",Índice!$G$51*'Datos Vida'!L315)</f>
        <v/>
      </c>
      <c r="M33" s="46" t="str">
        <f>IF('Datos Vida'!M315=0,"",Índice!$G$51*'Datos Vida'!M315)</f>
        <v/>
      </c>
      <c r="N33" s="46" t="str">
        <f>IF('Datos Vida'!N315=0,"",Índice!$G$51*'Datos Vida'!N315)</f>
        <v/>
      </c>
      <c r="O33" s="46" t="str">
        <f>IF('Datos Vida'!O315=0,"",Índice!$G$51*'Datos Vida'!O315)</f>
        <v/>
      </c>
      <c r="P33" s="46" t="str">
        <f>IF('Datos Vida'!P315=0,"",Índice!$G$51*'Datos Vida'!P315)</f>
        <v/>
      </c>
      <c r="Q33" s="46" t="str">
        <f>IF('Datos Vida'!Q315=0,"",Índice!$G$51*'Datos Vida'!Q315)</f>
        <v/>
      </c>
      <c r="R33" s="46" t="str">
        <f>IF('Datos Vida'!R315=0,"",Índice!$G$51*'Datos Vida'!R315)</f>
        <v/>
      </c>
      <c r="S33" s="46" t="str">
        <f>IF('Datos Vida'!S315=0,"",Índice!$G$51*'Datos Vida'!S315)</f>
        <v/>
      </c>
      <c r="T33" s="46" t="str">
        <f>IF('Datos Vida'!T315=0,"",Índice!$G$51*'Datos Vida'!T315)</f>
        <v/>
      </c>
      <c r="U33" s="46" t="str">
        <f>IF('Datos Vida'!U315=0,"",Índice!$G$51*'Datos Vida'!U315)</f>
        <v/>
      </c>
      <c r="V33" s="46" t="str">
        <f>IF('Datos Vida'!V315=0,"",Índice!$G$51*'Datos Vida'!V315)</f>
        <v/>
      </c>
      <c r="W33" s="46" t="str">
        <f>IF('Datos Vida'!W315=0,"",Índice!$G$51*'Datos Vida'!W315)</f>
        <v/>
      </c>
      <c r="X33" s="46" t="str">
        <f>IF('Datos Vida'!X315=0,"",Índice!$G$51*'Datos Vida'!X315)</f>
        <v/>
      </c>
      <c r="Y33" s="46" t="str">
        <f>IF('Datos Vida'!Y315=0,"",Índice!$G$51*'Datos Vida'!Y315)</f>
        <v/>
      </c>
      <c r="Z33" s="46" t="str">
        <f>IF('Datos Vida'!Z315=0,"",Índice!$G$51*'Datos Vida'!Z315)</f>
        <v/>
      </c>
      <c r="AA33" s="46" t="str">
        <f>IF('Datos Vida'!AA315=0,"",Índice!$G$51*'Datos Vida'!AA315)</f>
        <v/>
      </c>
      <c r="AB33" s="46" t="str">
        <f>IF('Datos Vida'!AB315=0,"",Índice!$G$51*'Datos Vida'!AB315)</f>
        <v/>
      </c>
      <c r="AC33" s="46" t="str">
        <f>IF('Datos Vida'!AC315=0,"",Índice!$G$51*'Datos Vida'!AC315)</f>
        <v/>
      </c>
      <c r="AD33" s="46" t="str">
        <f>IF('Datos Vida'!AD315=0,"",Índice!$G$51*'Datos Vida'!AD315)</f>
        <v/>
      </c>
      <c r="AE33" s="46" t="str">
        <f>IF('Datos Vida'!AE315=0,"",Índice!$G$51*'Datos Vida'!AE315)</f>
        <v/>
      </c>
      <c r="AF33" s="46" t="str">
        <f>IF('Datos Vida'!AF315=0,"",Índice!$G$51*'Datos Vida'!AF315)</f>
        <v/>
      </c>
      <c r="AG33" s="46" t="str">
        <f>IF('Datos Vida'!AG315=0,"",Índice!$G$51*'Datos Vida'!AG315)</f>
        <v/>
      </c>
      <c r="AH33" s="46" t="str">
        <f>IF('Datos Vida'!AH315=0,"",Índice!$G$51*'Datos Vida'!AH315)</f>
        <v/>
      </c>
      <c r="AI33" s="46" t="str">
        <f>IF('Datos Vida'!AI315=0,"",Índice!$G$51*'Datos Vida'!AI315)</f>
        <v/>
      </c>
      <c r="AJ33" s="46" t="str">
        <f>IF('Datos Vida'!AJ315=0,"",Índice!$G$51*'Datos Vida'!AJ315)</f>
        <v/>
      </c>
      <c r="AK33" s="46" t="str">
        <f>IF('Datos Vida'!AK315=0,"",Índice!$G$51*'Datos Vida'!AK315)</f>
        <v/>
      </c>
      <c r="AL33" s="46" t="str">
        <f>IF('Datos Vida'!AL315=0,"",Índice!$G$51*'Datos Vida'!AL315)</f>
        <v/>
      </c>
      <c r="AM33" s="46" t="str">
        <f>IF('Datos Vida'!AM315=0,"",Índice!$G$51*'Datos Vida'!AM315)</f>
        <v/>
      </c>
      <c r="AN33" s="46" t="str">
        <f>IF('Datos Vida'!AN315=0,"",Índice!$G$51*'Datos Vida'!AN315)</f>
        <v/>
      </c>
      <c r="AO33" s="46" t="str">
        <f>IF('Datos Vida'!AO315=0,"",Índice!$G$51*'Datos Vida'!AO315)</f>
        <v/>
      </c>
      <c r="AP33" s="46" t="str">
        <f>IF('Datos Vida'!AP315=0,"",Índice!$G$51*'Datos Vida'!AP315)</f>
        <v/>
      </c>
      <c r="AQ33" s="46" t="str">
        <f>IF('Datos Vida'!AQ315=0,"",Índice!$G$51*'Datos Vida'!AQ315)</f>
        <v/>
      </c>
      <c r="AS33" s="46">
        <f>IF('Datos Vida'!AS315=0,"",Índice!$F$51*'Datos Vida'!AS315)</f>
        <v>2127.3291003289646</v>
      </c>
      <c r="AT33" s="71" t="str">
        <f t="shared" si="0"/>
        <v/>
      </c>
    </row>
    <row r="34" spans="2:46">
      <c r="B34" s="30" t="s">
        <v>431</v>
      </c>
      <c r="C34" s="46" t="str">
        <f>IF('Datos Vida'!C316=0,"",Índice!$G$51*'Datos Vida'!C316)</f>
        <v/>
      </c>
      <c r="D34" s="46" t="str">
        <f>IF('Datos Vida'!D316=0,"",Índice!$G$51*'Datos Vida'!D316)</f>
        <v/>
      </c>
      <c r="E34" s="46" t="str">
        <f>IF('Datos Vida'!E316=0,"",Índice!$G$51*'Datos Vida'!E316)</f>
        <v/>
      </c>
      <c r="F34" s="46" t="str">
        <f>IF('Datos Vida'!F316=0,"",Índice!$G$51*'Datos Vida'!F316)</f>
        <v/>
      </c>
      <c r="G34" s="46" t="str">
        <f>IF('Datos Vida'!G316=0,"",Índice!$G$51*'Datos Vida'!G316)</f>
        <v/>
      </c>
      <c r="H34" s="46" t="str">
        <f>IF('Datos Vida'!H316=0,"",Índice!$G$51*'Datos Vida'!H316)</f>
        <v/>
      </c>
      <c r="I34" s="46" t="str">
        <f>IF('Datos Vida'!I316=0,"",Índice!$G$51*'Datos Vida'!I316)</f>
        <v/>
      </c>
      <c r="J34" s="46" t="str">
        <f>IF('Datos Vida'!J316=0,"",Índice!$G$51*'Datos Vida'!J316)</f>
        <v/>
      </c>
      <c r="K34" s="46" t="str">
        <f>IF('Datos Vida'!K316=0,"",Índice!$G$51*'Datos Vida'!K316)</f>
        <v/>
      </c>
      <c r="L34" s="46" t="str">
        <f>IF('Datos Vida'!L316=0,"",Índice!$G$51*'Datos Vida'!L316)</f>
        <v/>
      </c>
      <c r="M34" s="46" t="str">
        <f>IF('Datos Vida'!M316=0,"",Índice!$G$51*'Datos Vida'!M316)</f>
        <v/>
      </c>
      <c r="N34" s="46" t="str">
        <f>IF('Datos Vida'!N316=0,"",Índice!$G$51*'Datos Vida'!N316)</f>
        <v/>
      </c>
      <c r="O34" s="46" t="str">
        <f>IF('Datos Vida'!O316=0,"",Índice!$G$51*'Datos Vida'!O316)</f>
        <v/>
      </c>
      <c r="P34" s="46" t="str">
        <f>IF('Datos Vida'!P316=0,"",Índice!$G$51*'Datos Vida'!P316)</f>
        <v/>
      </c>
      <c r="Q34" s="46" t="str">
        <f>IF('Datos Vida'!Q316=0,"",Índice!$G$51*'Datos Vida'!Q316)</f>
        <v/>
      </c>
      <c r="R34" s="46" t="str">
        <f>IF('Datos Vida'!R316=0,"",Índice!$G$51*'Datos Vida'!R316)</f>
        <v/>
      </c>
      <c r="S34" s="46" t="str">
        <f>IF('Datos Vida'!S316=0,"",Índice!$G$51*'Datos Vida'!S316)</f>
        <v/>
      </c>
      <c r="T34" s="46" t="str">
        <f>IF('Datos Vida'!T316=0,"",Índice!$G$51*'Datos Vida'!T316)</f>
        <v/>
      </c>
      <c r="U34" s="46" t="str">
        <f>IF('Datos Vida'!U316=0,"",Índice!$G$51*'Datos Vida'!U316)</f>
        <v/>
      </c>
      <c r="V34" s="46" t="str">
        <f>IF('Datos Vida'!V316=0,"",Índice!$G$51*'Datos Vida'!V316)</f>
        <v/>
      </c>
      <c r="W34" s="46" t="str">
        <f>IF('Datos Vida'!W316=0,"",Índice!$G$51*'Datos Vida'!W316)</f>
        <v/>
      </c>
      <c r="X34" s="46" t="str">
        <f>IF('Datos Vida'!X316=0,"",Índice!$G$51*'Datos Vida'!X316)</f>
        <v/>
      </c>
      <c r="Y34" s="46" t="str">
        <f>IF('Datos Vida'!Y316=0,"",Índice!$G$51*'Datos Vida'!Y316)</f>
        <v/>
      </c>
      <c r="Z34" s="46" t="str">
        <f>IF('Datos Vida'!Z316=0,"",Índice!$G$51*'Datos Vida'!Z316)</f>
        <v/>
      </c>
      <c r="AA34" s="46" t="str">
        <f>IF('Datos Vida'!AA316=0,"",Índice!$G$51*'Datos Vida'!AA316)</f>
        <v/>
      </c>
      <c r="AB34" s="46" t="str">
        <f>IF('Datos Vida'!AB316=0,"",Índice!$G$51*'Datos Vida'!AB316)</f>
        <v/>
      </c>
      <c r="AC34" s="46" t="str">
        <f>IF('Datos Vida'!AC316=0,"",Índice!$G$51*'Datos Vida'!AC316)</f>
        <v/>
      </c>
      <c r="AD34" s="46" t="str">
        <f>IF('Datos Vida'!AD316=0,"",Índice!$G$51*'Datos Vida'!AD316)</f>
        <v/>
      </c>
      <c r="AE34" s="46" t="str">
        <f>IF('Datos Vida'!AE316=0,"",Índice!$G$51*'Datos Vida'!AE316)</f>
        <v/>
      </c>
      <c r="AF34" s="46" t="str">
        <f>IF('Datos Vida'!AF316=0,"",Índice!$G$51*'Datos Vida'!AF316)</f>
        <v/>
      </c>
      <c r="AG34" s="46" t="str">
        <f>IF('Datos Vida'!AG316=0,"",Índice!$G$51*'Datos Vida'!AG316)</f>
        <v/>
      </c>
      <c r="AH34" s="46" t="str">
        <f>IF('Datos Vida'!AH316=0,"",Índice!$G$51*'Datos Vida'!AH316)</f>
        <v/>
      </c>
      <c r="AI34" s="46" t="str">
        <f>IF('Datos Vida'!AI316=0,"",Índice!$G$51*'Datos Vida'!AI316)</f>
        <v/>
      </c>
      <c r="AJ34" s="46" t="str">
        <f>IF('Datos Vida'!AJ316=0,"",Índice!$G$51*'Datos Vida'!AJ316)</f>
        <v/>
      </c>
      <c r="AK34" s="46" t="str">
        <f>IF('Datos Vida'!AK316=0,"",Índice!$G$51*'Datos Vida'!AK316)</f>
        <v/>
      </c>
      <c r="AL34" s="46" t="str">
        <f>IF('Datos Vida'!AL316=0,"",Índice!$G$51*'Datos Vida'!AL316)</f>
        <v/>
      </c>
      <c r="AM34" s="46" t="str">
        <f>IF('Datos Vida'!AM316=0,"",Índice!$G$51*'Datos Vida'!AM316)</f>
        <v/>
      </c>
      <c r="AN34" s="46" t="str">
        <f>IF('Datos Vida'!AN316=0,"",Índice!$G$51*'Datos Vida'!AN316)</f>
        <v/>
      </c>
      <c r="AO34" s="46" t="str">
        <f>IF('Datos Vida'!AO316=0,"",Índice!$G$51*'Datos Vida'!AO316)</f>
        <v/>
      </c>
      <c r="AP34" s="46" t="str">
        <f>IF('Datos Vida'!AP316=0,"",Índice!$G$51*'Datos Vida'!AP316)</f>
        <v/>
      </c>
      <c r="AQ34" s="46" t="str">
        <f>IF('Datos Vida'!AQ316=0,"",Índice!$G$51*'Datos Vida'!AQ316)</f>
        <v/>
      </c>
      <c r="AS34" s="46" t="str">
        <f>IF('Datos Vida'!AS316=0,"",Índice!$F$51*'Datos Vida'!AS316)</f>
        <v/>
      </c>
      <c r="AT34" s="71" t="str">
        <f t="shared" si="0"/>
        <v/>
      </c>
    </row>
    <row r="35" spans="2:46">
      <c r="B35" s="30" t="s">
        <v>432</v>
      </c>
      <c r="C35" s="46" t="str">
        <f>IF('Datos Vida'!C317=0,"",Índice!$G$51*'Datos Vida'!C317)</f>
        <v/>
      </c>
      <c r="D35" s="46" t="str">
        <f>IF('Datos Vida'!D317=0,"",Índice!$G$51*'Datos Vida'!D317)</f>
        <v/>
      </c>
      <c r="E35" s="46" t="str">
        <f>IF('Datos Vida'!E317=0,"",Índice!$G$51*'Datos Vida'!E317)</f>
        <v/>
      </c>
      <c r="F35" s="46" t="str">
        <f>IF('Datos Vida'!F317=0,"",Índice!$G$51*'Datos Vida'!F317)</f>
        <v/>
      </c>
      <c r="G35" s="46">
        <f>IF('Datos Vida'!G317=0,"",Índice!$G$51*'Datos Vida'!G317)</f>
        <v>11444.507887796013</v>
      </c>
      <c r="H35" s="46" t="str">
        <f>IF('Datos Vida'!H317=0,"",Índice!$G$51*'Datos Vida'!H317)</f>
        <v/>
      </c>
      <c r="I35" s="46" t="str">
        <f>IF('Datos Vida'!I317=0,"",Índice!$G$51*'Datos Vida'!I317)</f>
        <v/>
      </c>
      <c r="J35" s="46" t="str">
        <f>IF('Datos Vida'!J317=0,"",Índice!$G$51*'Datos Vida'!J317)</f>
        <v/>
      </c>
      <c r="K35" s="46" t="str">
        <f>IF('Datos Vida'!K317=0,"",Índice!$G$51*'Datos Vida'!K317)</f>
        <v/>
      </c>
      <c r="L35" s="46" t="str">
        <f>IF('Datos Vida'!L317=0,"",Índice!$G$51*'Datos Vida'!L317)</f>
        <v/>
      </c>
      <c r="M35" s="46" t="str">
        <f>IF('Datos Vida'!M317=0,"",Índice!$G$51*'Datos Vida'!M317)</f>
        <v/>
      </c>
      <c r="N35" s="46" t="str">
        <f>IF('Datos Vida'!N317=0,"",Índice!$G$51*'Datos Vida'!N317)</f>
        <v/>
      </c>
      <c r="O35" s="46" t="str">
        <f>IF('Datos Vida'!O317=0,"",Índice!$G$51*'Datos Vida'!O317)</f>
        <v/>
      </c>
      <c r="P35" s="46" t="str">
        <f>IF('Datos Vida'!P317=0,"",Índice!$G$51*'Datos Vida'!P317)</f>
        <v/>
      </c>
      <c r="Q35" s="46">
        <f>IF('Datos Vida'!Q317=0,"",Índice!$G$51*'Datos Vida'!Q317)</f>
        <v>70975.359034372537</v>
      </c>
      <c r="R35" s="46" t="str">
        <f>IF('Datos Vida'!R317=0,"",Índice!$G$51*'Datos Vida'!R317)</f>
        <v/>
      </c>
      <c r="S35" s="46" t="str">
        <f>IF('Datos Vida'!S317=0,"",Índice!$G$51*'Datos Vida'!S317)</f>
        <v/>
      </c>
      <c r="T35" s="46" t="str">
        <f>IF('Datos Vida'!T317=0,"",Índice!$G$51*'Datos Vida'!T317)</f>
        <v/>
      </c>
      <c r="U35" s="46" t="str">
        <f>IF('Datos Vida'!U317=0,"",Índice!$G$51*'Datos Vida'!U317)</f>
        <v/>
      </c>
      <c r="V35" s="46" t="str">
        <f>IF('Datos Vida'!V317=0,"",Índice!$G$51*'Datos Vida'!V317)</f>
        <v/>
      </c>
      <c r="W35" s="46" t="str">
        <f>IF('Datos Vida'!W317=0,"",Índice!$G$51*'Datos Vida'!W317)</f>
        <v/>
      </c>
      <c r="X35" s="46" t="str">
        <f>IF('Datos Vida'!X317=0,"",Índice!$G$51*'Datos Vida'!X317)</f>
        <v/>
      </c>
      <c r="Y35" s="46">
        <f>IF('Datos Vida'!Y317=0,"",Índice!$G$51*'Datos Vida'!Y317)</f>
        <v>4737.5389793595004</v>
      </c>
      <c r="Z35" s="46" t="str">
        <f>IF('Datos Vida'!Z317=0,"",Índice!$G$51*'Datos Vida'!Z317)</f>
        <v/>
      </c>
      <c r="AA35" s="46" t="str">
        <f>IF('Datos Vida'!AA317=0,"",Índice!$G$51*'Datos Vida'!AA317)</f>
        <v/>
      </c>
      <c r="AB35" s="46" t="str">
        <f>IF('Datos Vida'!AB317=0,"",Índice!$G$51*'Datos Vida'!AB317)</f>
        <v/>
      </c>
      <c r="AC35" s="46" t="str">
        <f>IF('Datos Vida'!AC317=0,"",Índice!$G$51*'Datos Vida'!AC317)</f>
        <v/>
      </c>
      <c r="AD35" s="46" t="str">
        <f>IF('Datos Vida'!AD317=0,"",Índice!$G$51*'Datos Vida'!AD317)</f>
        <v/>
      </c>
      <c r="AE35" s="46" t="str">
        <f>IF('Datos Vida'!AE317=0,"",Índice!$G$51*'Datos Vida'!AE317)</f>
        <v/>
      </c>
      <c r="AF35" s="46" t="str">
        <f>IF('Datos Vida'!AF317=0,"",Índice!$G$51*'Datos Vida'!AF317)</f>
        <v/>
      </c>
      <c r="AG35" s="46">
        <f>IF('Datos Vida'!AG317=0,"",Índice!$G$51*'Datos Vida'!AG317)</f>
        <v>1059.0718493010231</v>
      </c>
      <c r="AH35" s="46" t="str">
        <f>IF('Datos Vida'!AH317=0,"",Índice!$G$51*'Datos Vida'!AH317)</f>
        <v/>
      </c>
      <c r="AI35" s="46" t="str">
        <f>IF('Datos Vida'!AI317=0,"",Índice!$G$51*'Datos Vida'!AI317)</f>
        <v/>
      </c>
      <c r="AJ35" s="46" t="str">
        <f>IF('Datos Vida'!AJ317=0,"",Índice!$G$51*'Datos Vida'!AJ317)</f>
        <v/>
      </c>
      <c r="AK35" s="46" t="str">
        <f>IF('Datos Vida'!AK317=0,"",Índice!$G$51*'Datos Vida'!AK317)</f>
        <v/>
      </c>
      <c r="AL35" s="46" t="str">
        <f>IF('Datos Vida'!AL317=0,"",Índice!$G$51*'Datos Vida'!AL317)</f>
        <v/>
      </c>
      <c r="AM35" s="46" t="str">
        <f>IF('Datos Vida'!AM317=0,"",Índice!$G$51*'Datos Vida'!AM317)</f>
        <v/>
      </c>
      <c r="AN35" s="46" t="str">
        <f>IF('Datos Vida'!AN317=0,"",Índice!$G$51*'Datos Vida'!AN317)</f>
        <v/>
      </c>
      <c r="AO35" s="46" t="str">
        <f>IF('Datos Vida'!AO317=0,"",Índice!$G$51*'Datos Vida'!AO317)</f>
        <v/>
      </c>
      <c r="AP35" s="46" t="str">
        <f>IF('Datos Vida'!AP317=0,"",Índice!$G$51*'Datos Vida'!AP317)</f>
        <v/>
      </c>
      <c r="AQ35" s="46">
        <f>IF('Datos Vida'!AQ317=0,"",Índice!$G$51*'Datos Vida'!AQ317)</f>
        <v>88216.477750829086</v>
      </c>
      <c r="AS35" s="46">
        <f>IF('Datos Vida'!AS317=0,"",Índice!$F$51*'Datos Vida'!AS317)</f>
        <v>116845.26509726637</v>
      </c>
      <c r="AT35" s="71">
        <f t="shared" si="0"/>
        <v>-0.2450145268839572</v>
      </c>
    </row>
    <row r="36" spans="2:46">
      <c r="B36" s="30" t="s">
        <v>433</v>
      </c>
      <c r="C36" s="46" t="str">
        <f>IF('Datos Vida'!C318=0,"",Índice!$G$51*'Datos Vida'!C318)</f>
        <v/>
      </c>
      <c r="D36" s="46" t="str">
        <f>IF('Datos Vida'!D318=0,"",Índice!$G$51*'Datos Vida'!D318)</f>
        <v/>
      </c>
      <c r="E36" s="46" t="str">
        <f>IF('Datos Vida'!E318=0,"",Índice!$G$51*'Datos Vida'!E318)</f>
        <v/>
      </c>
      <c r="F36" s="46" t="str">
        <f>IF('Datos Vida'!F318=0,"",Índice!$G$51*'Datos Vida'!F318)</f>
        <v/>
      </c>
      <c r="G36" s="46" t="str">
        <f>IF('Datos Vida'!G318=0,"",Índice!$G$51*'Datos Vida'!G318)</f>
        <v/>
      </c>
      <c r="H36" s="46" t="str">
        <f>IF('Datos Vida'!H318=0,"",Índice!$G$51*'Datos Vida'!H318)</f>
        <v/>
      </c>
      <c r="I36" s="46">
        <f>IF('Datos Vida'!I318=0,"",Índice!$G$51*'Datos Vida'!I318)</f>
        <v>43.354593730775484</v>
      </c>
      <c r="J36" s="46" t="str">
        <f>IF('Datos Vida'!J318=0,"",Índice!$G$51*'Datos Vida'!J318)</f>
        <v/>
      </c>
      <c r="K36" s="46" t="str">
        <f>IF('Datos Vida'!K318=0,"",Índice!$G$51*'Datos Vida'!K318)</f>
        <v/>
      </c>
      <c r="L36" s="46" t="str">
        <f>IF('Datos Vida'!L318=0,"",Índice!$G$51*'Datos Vida'!L318)</f>
        <v/>
      </c>
      <c r="M36" s="46" t="str">
        <f>IF('Datos Vida'!M318=0,"",Índice!$G$51*'Datos Vida'!M318)</f>
        <v/>
      </c>
      <c r="N36" s="46" t="str">
        <f>IF('Datos Vida'!N318=0,"",Índice!$G$51*'Datos Vida'!N318)</f>
        <v/>
      </c>
      <c r="O36" s="46" t="str">
        <f>IF('Datos Vida'!O318=0,"",Índice!$G$51*'Datos Vida'!O318)</f>
        <v/>
      </c>
      <c r="P36" s="46" t="str">
        <f>IF('Datos Vida'!P318=0,"",Índice!$G$51*'Datos Vida'!P318)</f>
        <v/>
      </c>
      <c r="Q36" s="46" t="str">
        <f>IF('Datos Vida'!Q318=0,"",Índice!$G$51*'Datos Vida'!Q318)</f>
        <v/>
      </c>
      <c r="R36" s="46" t="str">
        <f>IF('Datos Vida'!R318=0,"",Índice!$G$51*'Datos Vida'!R318)</f>
        <v/>
      </c>
      <c r="S36" s="46">
        <f>IF('Datos Vida'!S318=0,"",Índice!$G$51*'Datos Vida'!S318)</f>
        <v>597.5951237793538</v>
      </c>
      <c r="T36" s="46" t="str">
        <f>IF('Datos Vida'!T318=0,"",Índice!$G$51*'Datos Vida'!T318)</f>
        <v/>
      </c>
      <c r="U36" s="46" t="str">
        <f>IF('Datos Vida'!U318=0,"",Índice!$G$51*'Datos Vida'!U318)</f>
        <v/>
      </c>
      <c r="V36" s="46" t="str">
        <f>IF('Datos Vida'!V318=0,"",Índice!$G$51*'Datos Vida'!V318)</f>
        <v/>
      </c>
      <c r="W36" s="46" t="str">
        <f>IF('Datos Vida'!W318=0,"",Índice!$G$51*'Datos Vida'!W318)</f>
        <v/>
      </c>
      <c r="X36" s="46" t="str">
        <f>IF('Datos Vida'!X318=0,"",Índice!$G$51*'Datos Vida'!X318)</f>
        <v/>
      </c>
      <c r="Y36" s="46" t="str">
        <f>IF('Datos Vida'!Y318=0,"",Índice!$G$51*'Datos Vida'!Y318)</f>
        <v/>
      </c>
      <c r="Z36" s="46" t="str">
        <f>IF('Datos Vida'!Z318=0,"",Índice!$G$51*'Datos Vida'!Z318)</f>
        <v/>
      </c>
      <c r="AA36" s="46" t="str">
        <f>IF('Datos Vida'!AA318=0,"",Índice!$G$51*'Datos Vida'!AA318)</f>
        <v/>
      </c>
      <c r="AB36" s="46" t="str">
        <f>IF('Datos Vida'!AB318=0,"",Índice!$G$51*'Datos Vida'!AB318)</f>
        <v/>
      </c>
      <c r="AC36" s="46" t="str">
        <f>IF('Datos Vida'!AC318=0,"",Índice!$G$51*'Datos Vida'!AC318)</f>
        <v/>
      </c>
      <c r="AD36" s="46" t="str">
        <f>IF('Datos Vida'!AD318=0,"",Índice!$G$51*'Datos Vida'!AD318)</f>
        <v/>
      </c>
      <c r="AE36" s="46" t="str">
        <f>IF('Datos Vida'!AE318=0,"",Índice!$G$51*'Datos Vida'!AE318)</f>
        <v/>
      </c>
      <c r="AF36" s="46" t="str">
        <f>IF('Datos Vida'!AF318=0,"",Índice!$G$51*'Datos Vida'!AF318)</f>
        <v/>
      </c>
      <c r="AG36" s="46" t="str">
        <f>IF('Datos Vida'!AG318=0,"",Índice!$G$51*'Datos Vida'!AG318)</f>
        <v/>
      </c>
      <c r="AH36" s="46" t="str">
        <f>IF('Datos Vida'!AH318=0,"",Índice!$G$51*'Datos Vida'!AH318)</f>
        <v/>
      </c>
      <c r="AI36" s="46" t="str">
        <f>IF('Datos Vida'!AI318=0,"",Índice!$G$51*'Datos Vida'!AI318)</f>
        <v/>
      </c>
      <c r="AJ36" s="46" t="str">
        <f>IF('Datos Vida'!AJ318=0,"",Índice!$G$51*'Datos Vida'!AJ318)</f>
        <v/>
      </c>
      <c r="AK36" s="46" t="str">
        <f>IF('Datos Vida'!AK318=0,"",Índice!$G$51*'Datos Vida'!AK318)</f>
        <v/>
      </c>
      <c r="AL36" s="46" t="str">
        <f>IF('Datos Vida'!AL318=0,"",Índice!$G$51*'Datos Vida'!AL318)</f>
        <v/>
      </c>
      <c r="AM36" s="46" t="str">
        <f>IF('Datos Vida'!AM318=0,"",Índice!$G$51*'Datos Vida'!AM318)</f>
        <v/>
      </c>
      <c r="AN36" s="46" t="str">
        <f>IF('Datos Vida'!AN318=0,"",Índice!$G$51*'Datos Vida'!AN318)</f>
        <v/>
      </c>
      <c r="AO36" s="46" t="str">
        <f>IF('Datos Vida'!AO318=0,"",Índice!$G$51*'Datos Vida'!AO318)</f>
        <v/>
      </c>
      <c r="AP36" s="46" t="str">
        <f>IF('Datos Vida'!AP318=0,"",Índice!$G$51*'Datos Vida'!AP318)</f>
        <v/>
      </c>
      <c r="AQ36" s="46">
        <f>IF('Datos Vida'!AQ318=0,"",Índice!$G$51*'Datos Vida'!AQ318)</f>
        <v>640.94971751012929</v>
      </c>
      <c r="AS36" s="46">
        <f>IF('Datos Vida'!AS318=0,"",Índice!$F$51*'Datos Vida'!AS318)</f>
        <v>104.79723744614523</v>
      </c>
      <c r="AT36" s="71">
        <f t="shared" si="0"/>
        <v>5.116093640727029</v>
      </c>
    </row>
    <row r="37" spans="2:46">
      <c r="B37" s="30" t="s">
        <v>434</v>
      </c>
      <c r="C37" s="46" t="str">
        <f>IF('Datos Vida'!C319=0,"",Índice!$G$51*'Datos Vida'!C319)</f>
        <v/>
      </c>
      <c r="D37" s="46">
        <f>IF('Datos Vida'!D319=0,"",Índice!$G$51*'Datos Vida'!D319)</f>
        <v>41393.088455745608</v>
      </c>
      <c r="E37" s="46" t="str">
        <f>IF('Datos Vida'!E319=0,"",Índice!$G$51*'Datos Vida'!E319)</f>
        <v/>
      </c>
      <c r="F37" s="46">
        <f>IF('Datos Vida'!F319=0,"",Índice!$G$51*'Datos Vida'!F319)</f>
        <v>99771.648128637185</v>
      </c>
      <c r="G37" s="46">
        <f>IF('Datos Vida'!G319=0,"",Índice!$G$51*'Datos Vida'!G319)</f>
        <v>689457.09972352057</v>
      </c>
      <c r="H37" s="46">
        <f>IF('Datos Vida'!H319=0,"",Índice!$G$51*'Datos Vida'!H319)</f>
        <v>164326.59399947673</v>
      </c>
      <c r="I37" s="46">
        <f>IF('Datos Vida'!I319=0,"",Índice!$G$51*'Datos Vida'!I319)</f>
        <v>77208.167457449745</v>
      </c>
      <c r="J37" s="46">
        <f>IF('Datos Vida'!J319=0,"",Índice!$G$51*'Datos Vida'!J319)</f>
        <v>209692.86739593127</v>
      </c>
      <c r="K37" s="46" t="str">
        <f>IF('Datos Vida'!K319=0,"",Índice!$G$51*'Datos Vida'!K319)</f>
        <v/>
      </c>
      <c r="L37" s="46" t="str">
        <f>IF('Datos Vida'!L319=0,"",Índice!$G$51*'Datos Vida'!L319)</f>
        <v/>
      </c>
      <c r="M37" s="46">
        <f>IF('Datos Vida'!M319=0,"",Índice!$G$51*'Datos Vida'!M319)</f>
        <v>155383.74781680229</v>
      </c>
      <c r="N37" s="46" t="str">
        <f>IF('Datos Vida'!N319=0,"",Índice!$G$51*'Datos Vida'!N319)</f>
        <v/>
      </c>
      <c r="O37" s="46">
        <f>IF('Datos Vida'!O319=0,"",Índice!$G$51*'Datos Vida'!O319)</f>
        <v>9904.7347989336795</v>
      </c>
      <c r="P37" s="46">
        <f>IF('Datos Vida'!P319=0,"",Índice!$G$51*'Datos Vida'!P319)</f>
        <v>324064.98150911106</v>
      </c>
      <c r="Q37" s="46">
        <f>IF('Datos Vida'!Q319=0,"",Índice!$G$51*'Datos Vida'!Q319)</f>
        <v>710299.2129881701</v>
      </c>
      <c r="R37" s="46" t="str">
        <f>IF('Datos Vida'!R319=0,"",Índice!$G$51*'Datos Vida'!R319)</f>
        <v/>
      </c>
      <c r="S37" s="46" t="str">
        <f>IF('Datos Vida'!S319=0,"",Índice!$G$51*'Datos Vida'!S319)</f>
        <v/>
      </c>
      <c r="T37" s="46">
        <f>IF('Datos Vida'!T319=0,"",Índice!$G$51*'Datos Vida'!T319)</f>
        <v>158833.77468692767</v>
      </c>
      <c r="U37" s="46" t="str">
        <f>IF('Datos Vida'!U319=0,"",Índice!$G$51*'Datos Vida'!U319)</f>
        <v/>
      </c>
      <c r="V37" s="46" t="str">
        <f>IF('Datos Vida'!V319=0,"",Índice!$G$51*'Datos Vida'!V319)</f>
        <v/>
      </c>
      <c r="W37" s="46">
        <f>IF('Datos Vida'!W319=0,"",Índice!$G$51*'Datos Vida'!W319)</f>
        <v>5336.9018745447984</v>
      </c>
      <c r="X37" s="46">
        <f>IF('Datos Vida'!X319=0,"",Índice!$G$51*'Datos Vida'!X319)</f>
        <v>1252866.2203633124</v>
      </c>
      <c r="Y37" s="46" t="str">
        <f>IF('Datos Vida'!Y319=0,"",Índice!$G$51*'Datos Vida'!Y319)</f>
        <v/>
      </c>
      <c r="Z37" s="46">
        <f>IF('Datos Vida'!Z319=0,"",Índice!$G$51*'Datos Vida'!Z319)</f>
        <v>512.85355428118874</v>
      </c>
      <c r="AA37" s="46" t="str">
        <f>IF('Datos Vida'!AA319=0,"",Índice!$G$51*'Datos Vida'!AA319)</f>
        <v/>
      </c>
      <c r="AB37" s="46" t="str">
        <f>IF('Datos Vida'!AB319=0,"",Índice!$G$51*'Datos Vida'!AB319)</f>
        <v/>
      </c>
      <c r="AC37" s="46">
        <f>IF('Datos Vida'!AC319=0,"",Índice!$G$51*'Datos Vida'!AC319)</f>
        <v>693.54091683696197</v>
      </c>
      <c r="AD37" s="46" t="str">
        <f>IF('Datos Vida'!AD319=0,"",Índice!$G$51*'Datos Vida'!AD319)</f>
        <v/>
      </c>
      <c r="AE37" s="46">
        <f>IF('Datos Vida'!AE319=0,"",Índice!$G$51*'Datos Vida'!AE319)</f>
        <v>457665.6313418799</v>
      </c>
      <c r="AF37" s="46">
        <f>IF('Datos Vida'!AF319=0,"",Índice!$G$51*'Datos Vida'!AF319)</f>
        <v>233988.36629637747</v>
      </c>
      <c r="AG37" s="46">
        <f>IF('Datos Vida'!AG319=0,"",Índice!$G$51*'Datos Vida'!AG319)</f>
        <v>312.85134456693135</v>
      </c>
      <c r="AH37" s="46" t="str">
        <f>IF('Datos Vida'!AH319=0,"",Índice!$G$51*'Datos Vida'!AH319)</f>
        <v/>
      </c>
      <c r="AI37" s="46" t="str">
        <f>IF('Datos Vida'!AI319=0,"",Índice!$G$51*'Datos Vida'!AI319)</f>
        <v/>
      </c>
      <c r="AJ37" s="46" t="str">
        <f>IF('Datos Vida'!AJ319=0,"",Índice!$G$51*'Datos Vida'!AJ319)</f>
        <v/>
      </c>
      <c r="AK37" s="46" t="str">
        <f>IF('Datos Vida'!AK319=0,"",Índice!$G$51*'Datos Vida'!AK319)</f>
        <v/>
      </c>
      <c r="AL37" s="46" t="str">
        <f>IF('Datos Vida'!AL319=0,"",Índice!$G$51*'Datos Vida'!AL319)</f>
        <v/>
      </c>
      <c r="AM37" s="46" t="str">
        <f>IF('Datos Vida'!AM319=0,"",Índice!$G$51*'Datos Vida'!AM319)</f>
        <v/>
      </c>
      <c r="AN37" s="46" t="str">
        <f>IF('Datos Vida'!AN319=0,"",Índice!$G$51*'Datos Vida'!AN319)</f>
        <v/>
      </c>
      <c r="AO37" s="46" t="str">
        <f>IF('Datos Vida'!AO319=0,"",Índice!$G$51*'Datos Vida'!AO319)</f>
        <v/>
      </c>
      <c r="AP37" s="46" t="str">
        <f>IF('Datos Vida'!AP319=0,"",Índice!$G$51*'Datos Vida'!AP319)</f>
        <v/>
      </c>
      <c r="AQ37" s="46">
        <f>IF('Datos Vida'!AQ319=0,"",Índice!$G$51*'Datos Vida'!AQ319)</f>
        <v>4591712.2826525057</v>
      </c>
      <c r="AS37" s="46">
        <f>IF('Datos Vida'!AS319=0,"",Índice!$F$51*'Datos Vida'!AS319)</f>
        <v>3936041.935340927</v>
      </c>
      <c r="AT37" s="71">
        <f t="shared" si="0"/>
        <v>0.16658113863687452</v>
      </c>
    </row>
    <row r="38" spans="2:46">
      <c r="B38" s="30" t="s">
        <v>435</v>
      </c>
      <c r="C38" s="46" t="str">
        <f>IF('Datos Vida'!C320=0,"",Índice!$G$51*'Datos Vida'!C320)</f>
        <v/>
      </c>
      <c r="D38" s="46">
        <f>IF('Datos Vida'!D320=0,"",Índice!$G$51*'Datos Vida'!D320)</f>
        <v>69939.124228367786</v>
      </c>
      <c r="E38" s="46" t="str">
        <f>IF('Datos Vida'!E320=0,"",Índice!$G$51*'Datos Vida'!E320)</f>
        <v/>
      </c>
      <c r="F38" s="46">
        <f>IF('Datos Vida'!F320=0,"",Índice!$G$51*'Datos Vida'!F320)</f>
        <v>11886.450739282001</v>
      </c>
      <c r="G38" s="46">
        <f>IF('Datos Vida'!G320=0,"",Índice!$G$51*'Datos Vida'!G320)</f>
        <v>21354.32502952178</v>
      </c>
      <c r="H38" s="46" t="str">
        <f>IF('Datos Vida'!H320=0,"",Índice!$G$51*'Datos Vida'!H320)</f>
        <v/>
      </c>
      <c r="I38" s="46">
        <f>IF('Datos Vida'!I320=0,"",Índice!$G$51*'Datos Vida'!I320)</f>
        <v>124178.07468480636</v>
      </c>
      <c r="J38" s="46">
        <f>IF('Datos Vida'!J320=0,"",Índice!$G$51*'Datos Vida'!J320)</f>
        <v>18123.59020230376</v>
      </c>
      <c r="K38" s="46" t="str">
        <f>IF('Datos Vida'!K320=0,"",Índice!$G$51*'Datos Vida'!K320)</f>
        <v/>
      </c>
      <c r="L38" s="46" t="str">
        <f>IF('Datos Vida'!L320=0,"",Índice!$G$51*'Datos Vida'!L320)</f>
        <v/>
      </c>
      <c r="M38" s="46">
        <f>IF('Datos Vida'!M320=0,"",Índice!$G$51*'Datos Vida'!M320)</f>
        <v>12327.995842201653</v>
      </c>
      <c r="N38" s="46" t="str">
        <f>IF('Datos Vida'!N320=0,"",Índice!$G$51*'Datos Vida'!N320)</f>
        <v/>
      </c>
      <c r="O38" s="46">
        <f>IF('Datos Vida'!O320=0,"",Índice!$G$51*'Datos Vida'!O320)</f>
        <v>15294.625621371648</v>
      </c>
      <c r="P38" s="46">
        <f>IF('Datos Vida'!P320=0,"",Índice!$G$51*'Datos Vida'!P320)</f>
        <v>27186.512257726929</v>
      </c>
      <c r="Q38" s="46">
        <f>IF('Datos Vida'!Q320=0,"",Índice!$G$51*'Datos Vida'!Q320)</f>
        <v>4081.1654563325105</v>
      </c>
      <c r="R38" s="46" t="str">
        <f>IF('Datos Vida'!R320=0,"",Índice!$G$51*'Datos Vida'!R320)</f>
        <v/>
      </c>
      <c r="S38" s="46">
        <f>IF('Datos Vida'!S320=0,"",Índice!$G$51*'Datos Vida'!S320)</f>
        <v>22779.104588427461</v>
      </c>
      <c r="T38" s="46" t="str">
        <f>IF('Datos Vida'!T320=0,"",Índice!$G$51*'Datos Vida'!T320)</f>
        <v/>
      </c>
      <c r="U38" s="46">
        <f>IF('Datos Vida'!U320=0,"",Índice!$G$51*'Datos Vida'!U320)</f>
        <v>1269.7460066043939</v>
      </c>
      <c r="V38" s="46" t="str">
        <f>IF('Datos Vida'!V320=0,"",Índice!$G$51*'Datos Vida'!V320)</f>
        <v/>
      </c>
      <c r="W38" s="46">
        <f>IF('Datos Vida'!W320=0,"",Índice!$G$51*'Datos Vida'!W320)</f>
        <v>9473.5311587388005</v>
      </c>
      <c r="X38" s="46">
        <f>IF('Datos Vida'!X320=0,"",Índice!$G$51*'Datos Vida'!X320)</f>
        <v>303286.72898650129</v>
      </c>
      <c r="Y38" s="46" t="str">
        <f>IF('Datos Vida'!Y320=0,"",Índice!$G$51*'Datos Vida'!Y320)</f>
        <v/>
      </c>
      <c r="Z38" s="46" t="str">
        <f>IF('Datos Vida'!Z320=0,"",Índice!$G$51*'Datos Vida'!Z320)</f>
        <v/>
      </c>
      <c r="AA38" s="46" t="str">
        <f>IF('Datos Vida'!AA320=0,"",Índice!$G$51*'Datos Vida'!AA320)</f>
        <v/>
      </c>
      <c r="AB38" s="46" t="str">
        <f>IF('Datos Vida'!AB320=0,"",Índice!$G$51*'Datos Vida'!AB320)</f>
        <v/>
      </c>
      <c r="AC38" s="46">
        <f>IF('Datos Vida'!AC320=0,"",Índice!$G$51*'Datos Vida'!AC320)</f>
        <v>-6.9826970534786206</v>
      </c>
      <c r="AD38" s="46" t="str">
        <f>IF('Datos Vida'!AD320=0,"",Índice!$G$51*'Datos Vida'!AD320)</f>
        <v/>
      </c>
      <c r="AE38" s="46">
        <f>IF('Datos Vida'!AE320=0,"",Índice!$G$51*'Datos Vida'!AE320)</f>
        <v>2472.3166997829176</v>
      </c>
      <c r="AF38" s="46">
        <f>IF('Datos Vida'!AF320=0,"",Índice!$G$51*'Datos Vida'!AF320)</f>
        <v>6955.2524024013401</v>
      </c>
      <c r="AG38" s="46">
        <f>IF('Datos Vida'!AG320=0,"",Índice!$G$51*'Datos Vida'!AG320)</f>
        <v>23652.20688582318</v>
      </c>
      <c r="AH38" s="46" t="str">
        <f>IF('Datos Vida'!AH320=0,"",Índice!$G$51*'Datos Vida'!AH320)</f>
        <v/>
      </c>
      <c r="AI38" s="46" t="str">
        <f>IF('Datos Vida'!AI320=0,"",Índice!$G$51*'Datos Vida'!AI320)</f>
        <v/>
      </c>
      <c r="AJ38" s="46" t="str">
        <f>IF('Datos Vida'!AJ320=0,"",Índice!$G$51*'Datos Vida'!AJ320)</f>
        <v/>
      </c>
      <c r="AK38" s="46" t="str">
        <f>IF('Datos Vida'!AK320=0,"",Índice!$G$51*'Datos Vida'!AK320)</f>
        <v/>
      </c>
      <c r="AL38" s="46" t="str">
        <f>IF('Datos Vida'!AL320=0,"",Índice!$G$51*'Datos Vida'!AL320)</f>
        <v/>
      </c>
      <c r="AM38" s="46" t="str">
        <f>IF('Datos Vida'!AM320=0,"",Índice!$G$51*'Datos Vida'!AM320)</f>
        <v/>
      </c>
      <c r="AN38" s="46" t="str">
        <f>IF('Datos Vida'!AN320=0,"",Índice!$G$51*'Datos Vida'!AN320)</f>
        <v/>
      </c>
      <c r="AO38" s="46" t="str">
        <f>IF('Datos Vida'!AO320=0,"",Índice!$G$51*'Datos Vida'!AO320)</f>
        <v/>
      </c>
      <c r="AP38" s="46" t="str">
        <f>IF('Datos Vida'!AP320=0,"",Índice!$G$51*'Datos Vida'!AP320)</f>
        <v/>
      </c>
      <c r="AQ38" s="46">
        <f>IF('Datos Vida'!AQ320=0,"",Índice!$G$51*'Datos Vida'!AQ320)</f>
        <v>674253.76809314033</v>
      </c>
      <c r="AS38" s="46">
        <f>IF('Datos Vida'!AS320=0,"",Índice!$F$51*'Datos Vida'!AS320)</f>
        <v>628799.77925882686</v>
      </c>
      <c r="AT38" s="71">
        <f t="shared" si="0"/>
        <v>7.2286903293589777E-2</v>
      </c>
    </row>
    <row r="39" spans="2:46">
      <c r="B39" s="30" t="s">
        <v>436</v>
      </c>
      <c r="C39" s="46" t="str">
        <f>IF('Datos Vida'!C321=0,"",Índice!$G$51*'Datos Vida'!C321)</f>
        <v/>
      </c>
      <c r="D39" s="46" t="str">
        <f>IF('Datos Vida'!D321=0,"",Índice!$G$51*'Datos Vida'!D321)</f>
        <v/>
      </c>
      <c r="E39" s="46" t="str">
        <f>IF('Datos Vida'!E321=0,"",Índice!$G$51*'Datos Vida'!E321)</f>
        <v/>
      </c>
      <c r="F39" s="46" t="str">
        <f>IF('Datos Vida'!F321=0,"",Índice!$G$51*'Datos Vida'!F321)</f>
        <v/>
      </c>
      <c r="G39" s="46" t="str">
        <f>IF('Datos Vida'!G321=0,"",Índice!$G$51*'Datos Vida'!G321)</f>
        <v/>
      </c>
      <c r="H39" s="46" t="str">
        <f>IF('Datos Vida'!H321=0,"",Índice!$G$51*'Datos Vida'!H321)</f>
        <v/>
      </c>
      <c r="I39" s="46">
        <f>IF('Datos Vida'!I321=0,"",Índice!$G$51*'Datos Vida'!I321)</f>
        <v>3.8890970930766997</v>
      </c>
      <c r="J39" s="46" t="str">
        <f>IF('Datos Vida'!J321=0,"",Índice!$G$51*'Datos Vida'!J321)</f>
        <v/>
      </c>
      <c r="K39" s="46" t="str">
        <f>IF('Datos Vida'!K321=0,"",Índice!$G$51*'Datos Vida'!K321)</f>
        <v/>
      </c>
      <c r="L39" s="46" t="str">
        <f>IF('Datos Vida'!L321=0,"",Índice!$G$51*'Datos Vida'!L321)</f>
        <v/>
      </c>
      <c r="M39" s="46" t="str">
        <f>IF('Datos Vida'!M321=0,"",Índice!$G$51*'Datos Vida'!M321)</f>
        <v/>
      </c>
      <c r="N39" s="46" t="str">
        <f>IF('Datos Vida'!N321=0,"",Índice!$G$51*'Datos Vida'!N321)</f>
        <v/>
      </c>
      <c r="O39" s="46" t="str">
        <f>IF('Datos Vida'!O321=0,"",Índice!$G$51*'Datos Vida'!O321)</f>
        <v/>
      </c>
      <c r="P39" s="46" t="str">
        <f>IF('Datos Vida'!P321=0,"",Índice!$G$51*'Datos Vida'!P321)</f>
        <v/>
      </c>
      <c r="Q39" s="46" t="str">
        <f>IF('Datos Vida'!Q321=0,"",Índice!$G$51*'Datos Vida'!Q321)</f>
        <v/>
      </c>
      <c r="R39" s="46" t="str">
        <f>IF('Datos Vida'!R321=0,"",Índice!$G$51*'Datos Vida'!R321)</f>
        <v/>
      </c>
      <c r="S39" s="46" t="str">
        <f>IF('Datos Vida'!S321=0,"",Índice!$G$51*'Datos Vida'!S321)</f>
        <v/>
      </c>
      <c r="T39" s="46" t="str">
        <f>IF('Datos Vida'!T321=0,"",Índice!$G$51*'Datos Vida'!T321)</f>
        <v/>
      </c>
      <c r="U39" s="46" t="str">
        <f>IF('Datos Vida'!U321=0,"",Índice!$G$51*'Datos Vida'!U321)</f>
        <v/>
      </c>
      <c r="V39" s="46" t="str">
        <f>IF('Datos Vida'!V321=0,"",Índice!$G$51*'Datos Vida'!V321)</f>
        <v/>
      </c>
      <c r="W39" s="46" t="str">
        <f>IF('Datos Vida'!W321=0,"",Índice!$G$51*'Datos Vida'!W321)</f>
        <v/>
      </c>
      <c r="X39" s="46" t="str">
        <f>IF('Datos Vida'!X321=0,"",Índice!$G$51*'Datos Vida'!X321)</f>
        <v/>
      </c>
      <c r="Y39" s="46" t="str">
        <f>IF('Datos Vida'!Y321=0,"",Índice!$G$51*'Datos Vida'!Y321)</f>
        <v/>
      </c>
      <c r="Z39" s="46" t="str">
        <f>IF('Datos Vida'!Z321=0,"",Índice!$G$51*'Datos Vida'!Z321)</f>
        <v/>
      </c>
      <c r="AA39" s="46" t="str">
        <f>IF('Datos Vida'!AA321=0,"",Índice!$G$51*'Datos Vida'!AA321)</f>
        <v/>
      </c>
      <c r="AB39" s="46" t="str">
        <f>IF('Datos Vida'!AB321=0,"",Índice!$G$51*'Datos Vida'!AB321)</f>
        <v/>
      </c>
      <c r="AC39" s="46" t="str">
        <f>IF('Datos Vida'!AC321=0,"",Índice!$G$51*'Datos Vida'!AC321)</f>
        <v/>
      </c>
      <c r="AD39" s="46" t="str">
        <f>IF('Datos Vida'!AD321=0,"",Índice!$G$51*'Datos Vida'!AD321)</f>
        <v/>
      </c>
      <c r="AE39" s="46">
        <f>IF('Datos Vida'!AE321=0,"",Índice!$G$51*'Datos Vida'!AE321)</f>
        <v>141.68687818640794</v>
      </c>
      <c r="AF39" s="46" t="str">
        <f>IF('Datos Vida'!AF321=0,"",Índice!$G$51*'Datos Vida'!AF321)</f>
        <v/>
      </c>
      <c r="AG39" s="46">
        <f>IF('Datos Vida'!AG321=0,"",Índice!$G$51*'Datos Vida'!AG321)</f>
        <v>76.588696162521828</v>
      </c>
      <c r="AH39" s="46" t="str">
        <f>IF('Datos Vida'!AH321=0,"",Índice!$G$51*'Datos Vida'!AH321)</f>
        <v/>
      </c>
      <c r="AI39" s="46" t="str">
        <f>IF('Datos Vida'!AI321=0,"",Índice!$G$51*'Datos Vida'!AI321)</f>
        <v/>
      </c>
      <c r="AJ39" s="46" t="str">
        <f>IF('Datos Vida'!AJ321=0,"",Índice!$G$51*'Datos Vida'!AJ321)</f>
        <v/>
      </c>
      <c r="AK39" s="46" t="str">
        <f>IF('Datos Vida'!AK321=0,"",Índice!$G$51*'Datos Vida'!AK321)</f>
        <v/>
      </c>
      <c r="AL39" s="46" t="str">
        <f>IF('Datos Vida'!AL321=0,"",Índice!$G$51*'Datos Vida'!AL321)</f>
        <v/>
      </c>
      <c r="AM39" s="46" t="str">
        <f>IF('Datos Vida'!AM321=0,"",Índice!$G$51*'Datos Vida'!AM321)</f>
        <v/>
      </c>
      <c r="AN39" s="46" t="str">
        <f>IF('Datos Vida'!AN321=0,"",Índice!$G$51*'Datos Vida'!AN321)</f>
        <v/>
      </c>
      <c r="AO39" s="46" t="str">
        <f>IF('Datos Vida'!AO321=0,"",Índice!$G$51*'Datos Vida'!AO321)</f>
        <v/>
      </c>
      <c r="AP39" s="46" t="str">
        <f>IF('Datos Vida'!AP321=0,"",Índice!$G$51*'Datos Vida'!AP321)</f>
        <v/>
      </c>
      <c r="AQ39" s="46">
        <f>IF('Datos Vida'!AQ321=0,"",Índice!$G$51*'Datos Vida'!AQ321)</f>
        <v>222.16467144200649</v>
      </c>
      <c r="AS39" s="46">
        <f>IF('Datos Vida'!AS321=0,"",Índice!$F$51*'Datos Vida'!AS321)</f>
        <v>517.68190703562243</v>
      </c>
      <c r="AT39" s="71">
        <f t="shared" si="0"/>
        <v>-0.57084713909709994</v>
      </c>
    </row>
    <row r="40" spans="2:46">
      <c r="B40" s="30" t="s">
        <v>437</v>
      </c>
      <c r="C40" s="46">
        <f>IF('Datos Vida'!C322=0,"",Índice!$G$51*'Datos Vida'!C322)</f>
        <v>263958.05785562255</v>
      </c>
      <c r="D40" s="46">
        <f>IF('Datos Vida'!D322=0,"",Índice!$G$51*'Datos Vida'!D322)</f>
        <v>1598766.9794443541</v>
      </c>
      <c r="E40" s="46">
        <f>IF('Datos Vida'!E322=0,"",Índice!$G$51*'Datos Vida'!E322)</f>
        <v>509944.77482127829</v>
      </c>
      <c r="F40" s="46">
        <f>IF('Datos Vida'!F322=0,"",Índice!$G$51*'Datos Vida'!F322)</f>
        <v>1073627.0603375735</v>
      </c>
      <c r="G40" s="46">
        <f>IF('Datos Vida'!G322=0,"",Índice!$G$51*'Datos Vida'!G322)</f>
        <v>146682.11404246892</v>
      </c>
      <c r="H40" s="46" t="str">
        <f>IF('Datos Vida'!H322=0,"",Índice!$G$51*'Datos Vida'!H322)</f>
        <v/>
      </c>
      <c r="I40" s="46">
        <f>IF('Datos Vida'!I322=0,"",Índice!$G$51*'Datos Vida'!I322)</f>
        <v>1233589.8664271925</v>
      </c>
      <c r="J40" s="46">
        <f>IF('Datos Vida'!J322=0,"",Índice!$G$51*'Datos Vida'!J322)</f>
        <v>56391.333323905215</v>
      </c>
      <c r="K40" s="46" t="str">
        <f>IF('Datos Vida'!K322=0,"",Índice!$G$51*'Datos Vida'!K322)</f>
        <v/>
      </c>
      <c r="L40" s="46">
        <f>IF('Datos Vida'!L322=0,"",Índice!$G$51*'Datos Vida'!L322)</f>
        <v>242.36145975491615</v>
      </c>
      <c r="M40" s="46">
        <f>IF('Datos Vida'!M322=0,"",Índice!$G$51*'Datos Vida'!M322)</f>
        <v>58031.471634340014</v>
      </c>
      <c r="N40" s="46" t="str">
        <f>IF('Datos Vida'!N322=0,"",Índice!$G$51*'Datos Vida'!N322)</f>
        <v/>
      </c>
      <c r="O40" s="46">
        <f>IF('Datos Vida'!O322=0,"",Índice!$G$51*'Datos Vida'!O322)</f>
        <v>358442.61106907739</v>
      </c>
      <c r="P40" s="46">
        <f>IF('Datos Vida'!P322=0,"",Índice!$G$51*'Datos Vida'!P322)</f>
        <v>20266.968837725653</v>
      </c>
      <c r="Q40" s="46">
        <f>IF('Datos Vida'!Q322=0,"",Índice!$G$51*'Datos Vida'!Q322)</f>
        <v>535.06021029408646</v>
      </c>
      <c r="R40" s="46">
        <f>IF('Datos Vida'!R322=0,"",Índice!$G$51*'Datos Vida'!R322)</f>
        <v>9922.2799301376745</v>
      </c>
      <c r="S40" s="46">
        <f>IF('Datos Vida'!S322=0,"",Índice!$G$51*'Datos Vida'!S322)</f>
        <v>223607.21710354189</v>
      </c>
      <c r="T40" s="46">
        <f>IF('Datos Vida'!T322=0,"",Índice!$G$51*'Datos Vida'!T322)</f>
        <v>26084.748728972358</v>
      </c>
      <c r="U40" s="46" t="str">
        <f>IF('Datos Vida'!U322=0,"",Índice!$G$51*'Datos Vida'!U322)</f>
        <v/>
      </c>
      <c r="V40" s="46" t="str">
        <f>IF('Datos Vida'!V322=0,"",Índice!$G$51*'Datos Vida'!V322)</f>
        <v/>
      </c>
      <c r="W40" s="46">
        <f>IF('Datos Vida'!W322=0,"",Índice!$G$51*'Datos Vida'!W322)</f>
        <v>2728.3341936487509</v>
      </c>
      <c r="X40" s="46">
        <f>IF('Datos Vida'!X322=0,"",Índice!$G$51*'Datos Vida'!X322)</f>
        <v>911924.94396164641</v>
      </c>
      <c r="Y40" s="46">
        <f>IF('Datos Vida'!Y322=0,"",Índice!$G$51*'Datos Vida'!Y322)</f>
        <v>32.659576724814556</v>
      </c>
      <c r="Z40" s="46">
        <f>IF('Datos Vida'!Z322=0,"",Índice!$G$51*'Datos Vida'!Z322)</f>
        <v>357384.29052262392</v>
      </c>
      <c r="AA40" s="46">
        <f>IF('Datos Vida'!AA322=0,"",Índice!$G$51*'Datos Vida'!AA322)</f>
        <v>22707.200486490688</v>
      </c>
      <c r="AB40" s="46" t="str">
        <f>IF('Datos Vida'!AB322=0,"",Índice!$G$51*'Datos Vida'!AB322)</f>
        <v/>
      </c>
      <c r="AC40" s="46">
        <f>IF('Datos Vida'!AC322=0,"",Índice!$G$51*'Datos Vida'!AC322)</f>
        <v>1969.9602604987942</v>
      </c>
      <c r="AD40" s="46" t="str">
        <f>IF('Datos Vida'!AD322=0,"",Índice!$G$51*'Datos Vida'!AD322)</f>
        <v/>
      </c>
      <c r="AE40" s="46">
        <f>IF('Datos Vida'!AE322=0,"",Índice!$G$51*'Datos Vida'!AE322)</f>
        <v>93838.255987441749</v>
      </c>
      <c r="AF40" s="46">
        <f>IF('Datos Vida'!AF322=0,"",Índice!$G$51*'Datos Vida'!AF322)</f>
        <v>143034.8922720105</v>
      </c>
      <c r="AG40" s="46">
        <f>IF('Datos Vida'!AG322=0,"",Índice!$G$51*'Datos Vida'!AG322)</f>
        <v>1862931.5130001907</v>
      </c>
      <c r="AH40" s="46" t="str">
        <f>IF('Datos Vida'!AH322=0,"",Índice!$G$51*'Datos Vida'!AH322)</f>
        <v/>
      </c>
      <c r="AI40" s="46" t="str">
        <f>IF('Datos Vida'!AI322=0,"",Índice!$G$51*'Datos Vida'!AI322)</f>
        <v/>
      </c>
      <c r="AJ40" s="46" t="str">
        <f>IF('Datos Vida'!AJ322=0,"",Índice!$G$51*'Datos Vida'!AJ322)</f>
        <v/>
      </c>
      <c r="AK40" s="46" t="str">
        <f>IF('Datos Vida'!AK322=0,"",Índice!$G$51*'Datos Vida'!AK322)</f>
        <v/>
      </c>
      <c r="AL40" s="46" t="str">
        <f>IF('Datos Vida'!AL322=0,"",Índice!$G$51*'Datos Vida'!AL322)</f>
        <v/>
      </c>
      <c r="AM40" s="46" t="str">
        <f>IF('Datos Vida'!AM322=0,"",Índice!$G$51*'Datos Vida'!AM322)</f>
        <v/>
      </c>
      <c r="AN40" s="46" t="str">
        <f>IF('Datos Vida'!AN322=0,"",Índice!$G$51*'Datos Vida'!AN322)</f>
        <v/>
      </c>
      <c r="AO40" s="46" t="str">
        <f>IF('Datos Vida'!AO322=0,"",Índice!$G$51*'Datos Vida'!AO322)</f>
        <v/>
      </c>
      <c r="AP40" s="46" t="str">
        <f>IF('Datos Vida'!AP322=0,"",Índice!$G$51*'Datos Vida'!AP322)</f>
        <v/>
      </c>
      <c r="AQ40" s="46">
        <f>IF('Datos Vida'!AQ322=0,"",Índice!$G$51*'Datos Vida'!AQ322)</f>
        <v>8976644.9554875158</v>
      </c>
      <c r="AS40" s="46">
        <f>IF('Datos Vida'!AS322=0,"",Índice!$F$51*'Datos Vida'!AS322)</f>
        <v>9921040.8092502989</v>
      </c>
      <c r="AT40" s="71">
        <f t="shared" si="0"/>
        <v>-9.5191207446927995E-2</v>
      </c>
    </row>
    <row r="41" spans="2:46">
      <c r="B41" s="30" t="s">
        <v>438</v>
      </c>
      <c r="C41" s="46" t="str">
        <f>IF('Datos Vida'!C323=0,"",Índice!$G$51*'Datos Vida'!C323)</f>
        <v/>
      </c>
      <c r="D41" s="46" t="str">
        <f>IF('Datos Vida'!D323=0,"",Índice!$G$51*'Datos Vida'!D323)</f>
        <v/>
      </c>
      <c r="E41" s="46" t="str">
        <f>IF('Datos Vida'!E323=0,"",Índice!$G$51*'Datos Vida'!E323)</f>
        <v/>
      </c>
      <c r="F41" s="46" t="str">
        <f>IF('Datos Vida'!F323=0,"",Índice!$G$51*'Datos Vida'!F323)</f>
        <v/>
      </c>
      <c r="G41" s="46" t="str">
        <f>IF('Datos Vida'!G323=0,"",Índice!$G$51*'Datos Vida'!G323)</f>
        <v/>
      </c>
      <c r="H41" s="46" t="str">
        <f>IF('Datos Vida'!H323=0,"",Índice!$G$51*'Datos Vida'!H323)</f>
        <v/>
      </c>
      <c r="I41" s="46" t="str">
        <f>IF('Datos Vida'!I323=0,"",Índice!$G$51*'Datos Vida'!I323)</f>
        <v/>
      </c>
      <c r="J41" s="46" t="str">
        <f>IF('Datos Vida'!J323=0,"",Índice!$G$51*'Datos Vida'!J323)</f>
        <v/>
      </c>
      <c r="K41" s="46" t="str">
        <f>IF('Datos Vida'!K323=0,"",Índice!$G$51*'Datos Vida'!K323)</f>
        <v/>
      </c>
      <c r="L41" s="46" t="str">
        <f>IF('Datos Vida'!L323=0,"",Índice!$G$51*'Datos Vida'!L323)</f>
        <v/>
      </c>
      <c r="M41" s="46" t="str">
        <f>IF('Datos Vida'!M323=0,"",Índice!$G$51*'Datos Vida'!M323)</f>
        <v/>
      </c>
      <c r="N41" s="46" t="str">
        <f>IF('Datos Vida'!N323=0,"",Índice!$G$51*'Datos Vida'!N323)</f>
        <v/>
      </c>
      <c r="O41" s="46" t="str">
        <f>IF('Datos Vida'!O323=0,"",Índice!$G$51*'Datos Vida'!O323)</f>
        <v/>
      </c>
      <c r="P41" s="46" t="str">
        <f>IF('Datos Vida'!P323=0,"",Índice!$G$51*'Datos Vida'!P323)</f>
        <v/>
      </c>
      <c r="Q41" s="46" t="str">
        <f>IF('Datos Vida'!Q323=0,"",Índice!$G$51*'Datos Vida'!Q323)</f>
        <v/>
      </c>
      <c r="R41" s="46" t="str">
        <f>IF('Datos Vida'!R323=0,"",Índice!$G$51*'Datos Vida'!R323)</f>
        <v/>
      </c>
      <c r="S41" s="46" t="str">
        <f>IF('Datos Vida'!S323=0,"",Índice!$G$51*'Datos Vida'!S323)</f>
        <v/>
      </c>
      <c r="T41" s="46" t="str">
        <f>IF('Datos Vida'!T323=0,"",Índice!$G$51*'Datos Vida'!T323)</f>
        <v/>
      </c>
      <c r="U41" s="46">
        <f>IF('Datos Vida'!U323=0,"",Índice!$G$51*'Datos Vida'!U323)</f>
        <v>9594.8886657568528</v>
      </c>
      <c r="V41" s="46" t="str">
        <f>IF('Datos Vida'!V323=0,"",Índice!$G$51*'Datos Vida'!V323)</f>
        <v/>
      </c>
      <c r="W41" s="46" t="str">
        <f>IF('Datos Vida'!W323=0,"",Índice!$G$51*'Datos Vida'!W323)</f>
        <v/>
      </c>
      <c r="X41" s="46" t="str">
        <f>IF('Datos Vida'!X323=0,"",Índice!$G$51*'Datos Vida'!X323)</f>
        <v/>
      </c>
      <c r="Y41" s="46" t="str">
        <f>IF('Datos Vida'!Y323=0,"",Índice!$G$51*'Datos Vida'!Y323)</f>
        <v/>
      </c>
      <c r="Z41" s="46" t="str">
        <f>IF('Datos Vida'!Z323=0,"",Índice!$G$51*'Datos Vida'!Z323)</f>
        <v/>
      </c>
      <c r="AA41" s="46" t="str">
        <f>IF('Datos Vida'!AA323=0,"",Índice!$G$51*'Datos Vida'!AA323)</f>
        <v/>
      </c>
      <c r="AB41" s="46" t="str">
        <f>IF('Datos Vida'!AB323=0,"",Índice!$G$51*'Datos Vida'!AB323)</f>
        <v/>
      </c>
      <c r="AC41" s="46" t="str">
        <f>IF('Datos Vida'!AC323=0,"",Índice!$G$51*'Datos Vida'!AC323)</f>
        <v/>
      </c>
      <c r="AD41" s="46" t="str">
        <f>IF('Datos Vida'!AD323=0,"",Índice!$G$51*'Datos Vida'!AD323)</f>
        <v/>
      </c>
      <c r="AE41" s="46" t="str">
        <f>IF('Datos Vida'!AE323=0,"",Índice!$G$51*'Datos Vida'!AE323)</f>
        <v/>
      </c>
      <c r="AF41" s="46" t="str">
        <f>IF('Datos Vida'!AF323=0,"",Índice!$G$51*'Datos Vida'!AF323)</f>
        <v/>
      </c>
      <c r="AG41" s="46" t="str">
        <f>IF('Datos Vida'!AG323=0,"",Índice!$G$51*'Datos Vida'!AG323)</f>
        <v/>
      </c>
      <c r="AH41" s="46" t="str">
        <f>IF('Datos Vida'!AH323=0,"",Índice!$G$51*'Datos Vida'!AH323)</f>
        <v/>
      </c>
      <c r="AI41" s="46" t="str">
        <f>IF('Datos Vida'!AI323=0,"",Índice!$G$51*'Datos Vida'!AI323)</f>
        <v/>
      </c>
      <c r="AJ41" s="46" t="str">
        <f>IF('Datos Vida'!AJ323=0,"",Índice!$G$51*'Datos Vida'!AJ323)</f>
        <v/>
      </c>
      <c r="AK41" s="46" t="str">
        <f>IF('Datos Vida'!AK323=0,"",Índice!$G$51*'Datos Vida'!AK323)</f>
        <v/>
      </c>
      <c r="AL41" s="46" t="str">
        <f>IF('Datos Vida'!AL323=0,"",Índice!$G$51*'Datos Vida'!AL323)</f>
        <v/>
      </c>
      <c r="AM41" s="46" t="str">
        <f>IF('Datos Vida'!AM323=0,"",Índice!$G$51*'Datos Vida'!AM323)</f>
        <v/>
      </c>
      <c r="AN41" s="46" t="str">
        <f>IF('Datos Vida'!AN323=0,"",Índice!$G$51*'Datos Vida'!AN323)</f>
        <v/>
      </c>
      <c r="AO41" s="46" t="str">
        <f>IF('Datos Vida'!AO323=0,"",Índice!$G$51*'Datos Vida'!AO323)</f>
        <v/>
      </c>
      <c r="AP41" s="46" t="str">
        <f>IF('Datos Vida'!AP323=0,"",Índice!$G$51*'Datos Vida'!AP323)</f>
        <v/>
      </c>
      <c r="AQ41" s="46">
        <f>IF('Datos Vida'!AQ323=0,"",Índice!$G$51*'Datos Vida'!AQ323)</f>
        <v>9594.8886657568528</v>
      </c>
      <c r="AS41" s="46" t="str">
        <f>IF('Datos Vida'!AS323=0,"",Índice!$F$51*'Datos Vida'!AS323)</f>
        <v/>
      </c>
      <c r="AT41" s="71" t="str">
        <f t="shared" si="0"/>
        <v/>
      </c>
    </row>
    <row r="42" spans="2:46">
      <c r="B42" s="30" t="s">
        <v>439</v>
      </c>
      <c r="C42" s="46" t="str">
        <f>IF('Datos Vida'!C324=0,"",Índice!$G$51*'Datos Vida'!C324)</f>
        <v/>
      </c>
      <c r="D42" s="46" t="str">
        <f>IF('Datos Vida'!D324=0,"",Índice!$G$51*'Datos Vida'!D324)</f>
        <v/>
      </c>
      <c r="E42" s="46" t="str">
        <f>IF('Datos Vida'!E324=0,"",Índice!$G$51*'Datos Vida'!E324)</f>
        <v/>
      </c>
      <c r="F42" s="46" t="str">
        <f>IF('Datos Vida'!F324=0,"",Índice!$G$51*'Datos Vida'!F324)</f>
        <v/>
      </c>
      <c r="G42" s="46" t="str">
        <f>IF('Datos Vida'!G324=0,"",Índice!$G$51*'Datos Vida'!G324)</f>
        <v/>
      </c>
      <c r="H42" s="46" t="str">
        <f>IF('Datos Vida'!H324=0,"",Índice!$G$51*'Datos Vida'!H324)</f>
        <v/>
      </c>
      <c r="I42" s="46" t="str">
        <f>IF('Datos Vida'!I324=0,"",Índice!$G$51*'Datos Vida'!I324)</f>
        <v/>
      </c>
      <c r="J42" s="46" t="str">
        <f>IF('Datos Vida'!J324=0,"",Índice!$G$51*'Datos Vida'!J324)</f>
        <v/>
      </c>
      <c r="K42" s="46" t="str">
        <f>IF('Datos Vida'!K324=0,"",Índice!$G$51*'Datos Vida'!K324)</f>
        <v/>
      </c>
      <c r="L42" s="46" t="str">
        <f>IF('Datos Vida'!L324=0,"",Índice!$G$51*'Datos Vida'!L324)</f>
        <v/>
      </c>
      <c r="M42" s="46" t="str">
        <f>IF('Datos Vida'!M324=0,"",Índice!$G$51*'Datos Vida'!M324)</f>
        <v/>
      </c>
      <c r="N42" s="46" t="str">
        <f>IF('Datos Vida'!N324=0,"",Índice!$G$51*'Datos Vida'!N324)</f>
        <v/>
      </c>
      <c r="O42" s="46" t="str">
        <f>IF('Datos Vida'!O324=0,"",Índice!$G$51*'Datos Vida'!O324)</f>
        <v/>
      </c>
      <c r="P42" s="46" t="str">
        <f>IF('Datos Vida'!P324=0,"",Índice!$G$51*'Datos Vida'!P324)</f>
        <v/>
      </c>
      <c r="Q42" s="46" t="str">
        <f>IF('Datos Vida'!Q324=0,"",Índice!$G$51*'Datos Vida'!Q324)</f>
        <v/>
      </c>
      <c r="R42" s="46" t="str">
        <f>IF('Datos Vida'!R324=0,"",Índice!$G$51*'Datos Vida'!R324)</f>
        <v/>
      </c>
      <c r="S42" s="46" t="str">
        <f>IF('Datos Vida'!S324=0,"",Índice!$G$51*'Datos Vida'!S324)</f>
        <v/>
      </c>
      <c r="T42" s="46" t="str">
        <f>IF('Datos Vida'!T324=0,"",Índice!$G$51*'Datos Vida'!T324)</f>
        <v/>
      </c>
      <c r="U42" s="46" t="str">
        <f>IF('Datos Vida'!U324=0,"",Índice!$G$51*'Datos Vida'!U324)</f>
        <v/>
      </c>
      <c r="V42" s="46" t="str">
        <f>IF('Datos Vida'!V324=0,"",Índice!$G$51*'Datos Vida'!V324)</f>
        <v/>
      </c>
      <c r="W42" s="46" t="str">
        <f>IF('Datos Vida'!W324=0,"",Índice!$G$51*'Datos Vida'!W324)</f>
        <v/>
      </c>
      <c r="X42" s="46" t="str">
        <f>IF('Datos Vida'!X324=0,"",Índice!$G$51*'Datos Vida'!X324)</f>
        <v/>
      </c>
      <c r="Y42" s="46">
        <f>IF('Datos Vida'!Y324=0,"",Índice!$G$51*'Datos Vida'!Y324)</f>
        <v>98697.240862389604</v>
      </c>
      <c r="Z42" s="46" t="str">
        <f>IF('Datos Vida'!Z324=0,"",Índice!$G$51*'Datos Vida'!Z324)</f>
        <v/>
      </c>
      <c r="AA42" s="46" t="str">
        <f>IF('Datos Vida'!AA324=0,"",Índice!$G$51*'Datos Vida'!AA324)</f>
        <v/>
      </c>
      <c r="AB42" s="46" t="str">
        <f>IF('Datos Vida'!AB324=0,"",Índice!$G$51*'Datos Vida'!AB324)</f>
        <v/>
      </c>
      <c r="AC42" s="46" t="str">
        <f>IF('Datos Vida'!AC324=0,"",Índice!$G$51*'Datos Vida'!AC324)</f>
        <v/>
      </c>
      <c r="AD42" s="46" t="str">
        <f>IF('Datos Vida'!AD324=0,"",Índice!$G$51*'Datos Vida'!AD324)</f>
        <v/>
      </c>
      <c r="AE42" s="46" t="str">
        <f>IF('Datos Vida'!AE324=0,"",Índice!$G$51*'Datos Vida'!AE324)</f>
        <v/>
      </c>
      <c r="AF42" s="46" t="str">
        <f>IF('Datos Vida'!AF324=0,"",Índice!$G$51*'Datos Vida'!AF324)</f>
        <v/>
      </c>
      <c r="AG42" s="46" t="str">
        <f>IF('Datos Vida'!AG324=0,"",Índice!$G$51*'Datos Vida'!AG324)</f>
        <v/>
      </c>
      <c r="AH42" s="46" t="str">
        <f>IF('Datos Vida'!AH324=0,"",Índice!$G$51*'Datos Vida'!AH324)</f>
        <v/>
      </c>
      <c r="AI42" s="46" t="str">
        <f>IF('Datos Vida'!AI324=0,"",Índice!$G$51*'Datos Vida'!AI324)</f>
        <v/>
      </c>
      <c r="AJ42" s="46" t="str">
        <f>IF('Datos Vida'!AJ324=0,"",Índice!$G$51*'Datos Vida'!AJ324)</f>
        <v/>
      </c>
      <c r="AK42" s="46" t="str">
        <f>IF('Datos Vida'!AK324=0,"",Índice!$G$51*'Datos Vida'!AK324)</f>
        <v/>
      </c>
      <c r="AL42" s="46" t="str">
        <f>IF('Datos Vida'!AL324=0,"",Índice!$G$51*'Datos Vida'!AL324)</f>
        <v/>
      </c>
      <c r="AM42" s="46" t="str">
        <f>IF('Datos Vida'!AM324=0,"",Índice!$G$51*'Datos Vida'!AM324)</f>
        <v/>
      </c>
      <c r="AN42" s="46" t="str">
        <f>IF('Datos Vida'!AN324=0,"",Índice!$G$51*'Datos Vida'!AN324)</f>
        <v/>
      </c>
      <c r="AO42" s="46" t="str">
        <f>IF('Datos Vida'!AO324=0,"",Índice!$G$51*'Datos Vida'!AO324)</f>
        <v/>
      </c>
      <c r="AP42" s="46" t="str">
        <f>IF('Datos Vida'!AP324=0,"",Índice!$G$51*'Datos Vida'!AP324)</f>
        <v/>
      </c>
      <c r="AQ42" s="46">
        <f>IF('Datos Vida'!AQ324=0,"",Índice!$G$51*'Datos Vida'!AQ324)</f>
        <v>98697.240862389604</v>
      </c>
      <c r="AS42" s="46">
        <f>IF('Datos Vida'!AS324=0,"",Índice!$F$51*'Datos Vida'!AS324)</f>
        <v>86433.874267983992</v>
      </c>
      <c r="AT42" s="71">
        <f t="shared" si="0"/>
        <v>0.14188148683910251</v>
      </c>
    </row>
    <row r="43" spans="2:46">
      <c r="B43" s="29" t="s">
        <v>440</v>
      </c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S43" s="43"/>
      <c r="AT43" s="107"/>
    </row>
    <row r="44" spans="2:46">
      <c r="B44" s="30" t="s">
        <v>441</v>
      </c>
      <c r="C44" s="46" t="str">
        <f>IF('Datos Vida'!C326=0,"",Índice!$G$51*'Datos Vida'!C326)</f>
        <v/>
      </c>
      <c r="D44" s="46">
        <f>IF('Datos Vida'!D326=0,"",Índice!$G$51*'Datos Vida'!D326)</f>
        <v>299054.11599055305</v>
      </c>
      <c r="E44" s="46">
        <f>IF('Datos Vida'!E326=0,"",Índice!$G$51*'Datos Vida'!E326)</f>
        <v>1869121.8507152402</v>
      </c>
      <c r="F44" s="46" t="str">
        <f>IF('Datos Vida'!F326=0,"",Índice!$G$51*'Datos Vida'!F326)</f>
        <v/>
      </c>
      <c r="G44" s="46">
        <f>IF('Datos Vida'!G326=0,"",Índice!$G$51*'Datos Vida'!G326)</f>
        <v>-48095.800835802322</v>
      </c>
      <c r="H44" s="46">
        <f>IF('Datos Vida'!H326=0,"",Índice!$G$51*'Datos Vida'!H326)</f>
        <v>3726509.3674206799</v>
      </c>
      <c r="I44" s="46" t="str">
        <f>IF('Datos Vida'!I326=0,"",Índice!$G$51*'Datos Vida'!I326)</f>
        <v/>
      </c>
      <c r="J44" s="46">
        <f>IF('Datos Vida'!J326=0,"",Índice!$G$51*'Datos Vida'!J326)</f>
        <v>5411.6786050162282</v>
      </c>
      <c r="K44" s="46" t="str">
        <f>IF('Datos Vida'!K326=0,"",Índice!$G$51*'Datos Vida'!K326)</f>
        <v/>
      </c>
      <c r="L44" s="46" t="str">
        <f>IF('Datos Vida'!L326=0,"",Índice!$G$51*'Datos Vida'!L326)</f>
        <v/>
      </c>
      <c r="M44" s="46" t="str">
        <f>IF('Datos Vida'!M326=0,"",Índice!$G$51*'Datos Vida'!M326)</f>
        <v/>
      </c>
      <c r="N44" s="46" t="str">
        <f>IF('Datos Vida'!N326=0,"",Índice!$G$51*'Datos Vida'!N326)</f>
        <v/>
      </c>
      <c r="O44" s="46" t="str">
        <f>IF('Datos Vida'!O326=0,"",Índice!$G$51*'Datos Vida'!O326)</f>
        <v/>
      </c>
      <c r="P44" s="46">
        <f>IF('Datos Vida'!P326=0,"",Índice!$G$51*'Datos Vida'!P326)</f>
        <v>307144.93427425914</v>
      </c>
      <c r="Q44" s="46">
        <f>IF('Datos Vida'!Q326=0,"",Índice!$G$51*'Datos Vida'!Q326)</f>
        <v>298400.43204333162</v>
      </c>
      <c r="R44" s="46" t="str">
        <f>IF('Datos Vida'!R326=0,"",Índice!$G$51*'Datos Vida'!R326)</f>
        <v/>
      </c>
      <c r="S44" s="46" t="str">
        <f>IF('Datos Vida'!S326=0,"",Índice!$G$51*'Datos Vida'!S326)</f>
        <v/>
      </c>
      <c r="T44" s="46" t="str">
        <f>IF('Datos Vida'!T326=0,"",Índice!$G$51*'Datos Vida'!T326)</f>
        <v/>
      </c>
      <c r="U44" s="46" t="str">
        <f>IF('Datos Vida'!U326=0,"",Índice!$G$51*'Datos Vida'!U326)</f>
        <v/>
      </c>
      <c r="V44" s="46" t="str">
        <f>IF('Datos Vida'!V326=0,"",Índice!$G$51*'Datos Vida'!V326)</f>
        <v/>
      </c>
      <c r="W44" s="46" t="str">
        <f>IF('Datos Vida'!W326=0,"",Índice!$G$51*'Datos Vida'!W326)</f>
        <v/>
      </c>
      <c r="X44" s="46">
        <f>IF('Datos Vida'!X326=0,"",Índice!$G$51*'Datos Vida'!X326)</f>
        <v>966864.18565842404</v>
      </c>
      <c r="Y44" s="46" t="str">
        <f>IF('Datos Vida'!Y326=0,"",Índice!$G$51*'Datos Vida'!Y326)</f>
        <v/>
      </c>
      <c r="Z44" s="46">
        <f>IF('Datos Vida'!Z326=0,"",Índice!$G$51*'Datos Vida'!Z326)</f>
        <v>916623.03565241373</v>
      </c>
      <c r="AA44" s="46" t="str">
        <f>IF('Datos Vida'!AA326=0,"",Índice!$G$51*'Datos Vida'!AA326)</f>
        <v/>
      </c>
      <c r="AB44" s="46" t="str">
        <f>IF('Datos Vida'!AB326=0,"",Índice!$G$51*'Datos Vida'!AB326)</f>
        <v/>
      </c>
      <c r="AC44" s="46">
        <f>IF('Datos Vida'!AC326=0,"",Índice!$G$51*'Datos Vida'!AC326)</f>
        <v>1065.2590492218269</v>
      </c>
      <c r="AD44" s="46">
        <f>IF('Datos Vida'!AD326=0,"",Índice!$G$51*'Datos Vida'!AD326)</f>
        <v>1010114.7902362449</v>
      </c>
      <c r="AE44" s="46">
        <f>IF('Datos Vida'!AE326=0,"",Índice!$G$51*'Datos Vida'!AE326)</f>
        <v>317617.07950021565</v>
      </c>
      <c r="AF44" s="46">
        <f>IF('Datos Vida'!AF326=0,"",Índice!$G$51*'Datos Vida'!AF326)</f>
        <v>-93800.027930788216</v>
      </c>
      <c r="AG44" s="46" t="str">
        <f>IF('Datos Vida'!AG326=0,"",Índice!$G$51*'Datos Vida'!AG326)</f>
        <v/>
      </c>
      <c r="AH44" s="46" t="str">
        <f>IF('Datos Vida'!AH326=0,"",Índice!$G$51*'Datos Vida'!AH326)</f>
        <v/>
      </c>
      <c r="AI44" s="46" t="str">
        <f>IF('Datos Vida'!AI326=0,"",Índice!$G$51*'Datos Vida'!AI326)</f>
        <v/>
      </c>
      <c r="AJ44" s="46" t="str">
        <f>IF('Datos Vida'!AJ326=0,"",Índice!$G$51*'Datos Vida'!AJ326)</f>
        <v/>
      </c>
      <c r="AK44" s="46" t="str">
        <f>IF('Datos Vida'!AK326=0,"",Índice!$G$51*'Datos Vida'!AK326)</f>
        <v/>
      </c>
      <c r="AL44" s="46" t="str">
        <f>IF('Datos Vida'!AL326=0,"",Índice!$G$51*'Datos Vida'!AL326)</f>
        <v/>
      </c>
      <c r="AM44" s="46" t="str">
        <f>IF('Datos Vida'!AM326=0,"",Índice!$G$51*'Datos Vida'!AM326)</f>
        <v/>
      </c>
      <c r="AN44" s="46" t="str">
        <f>IF('Datos Vida'!AN326=0,"",Índice!$G$51*'Datos Vida'!AN326)</f>
        <v/>
      </c>
      <c r="AO44" s="46" t="str">
        <f>IF('Datos Vida'!AO326=0,"",Índice!$G$51*'Datos Vida'!AO326)</f>
        <v/>
      </c>
      <c r="AP44" s="46" t="str">
        <f>IF('Datos Vida'!AP326=0,"",Índice!$G$51*'Datos Vida'!AP326)</f>
        <v/>
      </c>
      <c r="AQ44" s="46">
        <f>IF('Datos Vida'!AQ326=0,"",Índice!$G$51*'Datos Vida'!AQ326)</f>
        <v>9576030.9003790114</v>
      </c>
      <c r="AS44" s="46">
        <f>IF('Datos Vida'!AS326=0,"",Índice!$F$51*'Datos Vida'!AS326)</f>
        <v>8754900.4586135428</v>
      </c>
      <c r="AT44" s="71">
        <f t="shared" si="0"/>
        <v>9.3790951210370066E-2</v>
      </c>
    </row>
    <row r="45" spans="2:46">
      <c r="B45" s="30" t="s">
        <v>442</v>
      </c>
      <c r="C45" s="46" t="str">
        <f>IF('Datos Vida'!C327=0,"",Índice!$G$51*'Datos Vida'!C327)</f>
        <v/>
      </c>
      <c r="D45" s="46" t="str">
        <f>IF('Datos Vida'!D327=0,"",Índice!$G$51*'Datos Vida'!D327)</f>
        <v/>
      </c>
      <c r="E45" s="46" t="str">
        <f>IF('Datos Vida'!E327=0,"",Índice!$G$51*'Datos Vida'!E327)</f>
        <v/>
      </c>
      <c r="F45" s="46" t="str">
        <f>IF('Datos Vida'!F327=0,"",Índice!$G$51*'Datos Vida'!F327)</f>
        <v/>
      </c>
      <c r="G45" s="46">
        <f>IF('Datos Vida'!G327=0,"",Índice!$G$51*'Datos Vida'!G327)</f>
        <v>1447256.5071665451</v>
      </c>
      <c r="H45" s="46" t="str">
        <f>IF('Datos Vida'!H327=0,"",Índice!$G$51*'Datos Vida'!H327)</f>
        <v/>
      </c>
      <c r="I45" s="46" t="str">
        <f>IF('Datos Vida'!I327=0,"",Índice!$G$51*'Datos Vida'!I327)</f>
        <v/>
      </c>
      <c r="J45" s="46">
        <f>IF('Datos Vida'!J327=0,"",Índice!$G$51*'Datos Vida'!J327)</f>
        <v>1855371.3734169607</v>
      </c>
      <c r="K45" s="46" t="str">
        <f>IF('Datos Vida'!K327=0,"",Índice!$G$51*'Datos Vida'!K327)</f>
        <v/>
      </c>
      <c r="L45" s="46">
        <f>IF('Datos Vida'!L327=0,"",Índice!$G$51*'Datos Vida'!L327)</f>
        <v>425150.61412378639</v>
      </c>
      <c r="M45" s="46">
        <f>IF('Datos Vida'!M327=0,"",Índice!$G$51*'Datos Vida'!M327)</f>
        <v>2981178.4494523443</v>
      </c>
      <c r="N45" s="46">
        <f>IF('Datos Vida'!N327=0,"",Índice!$G$51*'Datos Vida'!N327)</f>
        <v>1064360.1374619044</v>
      </c>
      <c r="O45" s="46">
        <f>IF('Datos Vida'!O327=0,"",Índice!$G$51*'Datos Vida'!O327)</f>
        <v>3498844.1426662235</v>
      </c>
      <c r="P45" s="46">
        <f>IF('Datos Vida'!P327=0,"",Índice!$G$51*'Datos Vida'!P327)</f>
        <v>1399881.8686757977</v>
      </c>
      <c r="Q45" s="46">
        <f>IF('Datos Vida'!Q327=0,"",Índice!$G$51*'Datos Vida'!Q327)</f>
        <v>608867.40653792571</v>
      </c>
      <c r="R45" s="46" t="str">
        <f>IF('Datos Vida'!R327=0,"",Índice!$G$51*'Datos Vida'!R327)</f>
        <v/>
      </c>
      <c r="S45" s="46" t="str">
        <f>IF('Datos Vida'!S327=0,"",Índice!$G$51*'Datos Vida'!S327)</f>
        <v/>
      </c>
      <c r="T45" s="46" t="str">
        <f>IF('Datos Vida'!T327=0,"",Índice!$G$51*'Datos Vida'!T327)</f>
        <v/>
      </c>
      <c r="U45" s="46" t="str">
        <f>IF('Datos Vida'!U327=0,"",Índice!$G$51*'Datos Vida'!U327)</f>
        <v/>
      </c>
      <c r="V45" s="46" t="str">
        <f>IF('Datos Vida'!V327=0,"",Índice!$G$51*'Datos Vida'!V327)</f>
        <v/>
      </c>
      <c r="W45" s="46" t="str">
        <f>IF('Datos Vida'!W327=0,"",Índice!$G$51*'Datos Vida'!W327)</f>
        <v/>
      </c>
      <c r="X45" s="46">
        <f>IF('Datos Vida'!X327=0,"",Índice!$G$51*'Datos Vida'!X327)</f>
        <v>4988651.1727395505</v>
      </c>
      <c r="Y45" s="46" t="str">
        <f>IF('Datos Vida'!Y327=0,"",Índice!$G$51*'Datos Vida'!Y327)</f>
        <v/>
      </c>
      <c r="Z45" s="46">
        <f>IF('Datos Vida'!Z327=0,"",Índice!$G$51*'Datos Vida'!Z327)</f>
        <v>455334.95732599823</v>
      </c>
      <c r="AA45" s="46">
        <f>IF('Datos Vida'!AA327=0,"",Índice!$G$51*'Datos Vida'!AA327)</f>
        <v>1475123.0810841387</v>
      </c>
      <c r="AB45" s="46">
        <f>IF('Datos Vida'!AB327=0,"",Índice!$G$51*'Datos Vida'!AB327)</f>
        <v>2440622.7239943147</v>
      </c>
      <c r="AC45" s="46">
        <f>IF('Datos Vida'!AC327=0,"",Índice!$G$51*'Datos Vida'!AC327)</f>
        <v>751864.20333613816</v>
      </c>
      <c r="AD45" s="46" t="str">
        <f>IF('Datos Vida'!AD327=0,"",Índice!$G$51*'Datos Vida'!AD327)</f>
        <v/>
      </c>
      <c r="AE45" s="46">
        <f>IF('Datos Vida'!AE327=0,"",Índice!$G$51*'Datos Vida'!AE327)</f>
        <v>479803.78621279722</v>
      </c>
      <c r="AF45" s="46">
        <f>IF('Datos Vida'!AF327=0,"",Índice!$G$51*'Datos Vida'!AF327)</f>
        <v>524171.26876489347</v>
      </c>
      <c r="AG45" s="46" t="str">
        <f>IF('Datos Vida'!AG327=0,"",Índice!$G$51*'Datos Vida'!AG327)</f>
        <v/>
      </c>
      <c r="AH45" s="46" t="str">
        <f>IF('Datos Vida'!AH327=0,"",Índice!$G$51*'Datos Vida'!AH327)</f>
        <v/>
      </c>
      <c r="AI45" s="46" t="str">
        <f>IF('Datos Vida'!AI327=0,"",Índice!$G$51*'Datos Vida'!AI327)</f>
        <v/>
      </c>
      <c r="AJ45" s="46" t="str">
        <f>IF('Datos Vida'!AJ327=0,"",Índice!$G$51*'Datos Vida'!AJ327)</f>
        <v/>
      </c>
      <c r="AK45" s="46" t="str">
        <f>IF('Datos Vida'!AK327=0,"",Índice!$G$51*'Datos Vida'!AK327)</f>
        <v/>
      </c>
      <c r="AL45" s="46" t="str">
        <f>IF('Datos Vida'!AL327=0,"",Índice!$G$51*'Datos Vida'!AL327)</f>
        <v/>
      </c>
      <c r="AM45" s="46" t="str">
        <f>IF('Datos Vida'!AM327=0,"",Índice!$G$51*'Datos Vida'!AM327)</f>
        <v/>
      </c>
      <c r="AN45" s="46" t="str">
        <f>IF('Datos Vida'!AN327=0,"",Índice!$G$51*'Datos Vida'!AN327)</f>
        <v/>
      </c>
      <c r="AO45" s="46" t="str">
        <f>IF('Datos Vida'!AO327=0,"",Índice!$G$51*'Datos Vida'!AO327)</f>
        <v/>
      </c>
      <c r="AP45" s="46" t="str">
        <f>IF('Datos Vida'!AP327=0,"",Índice!$G$51*'Datos Vida'!AP327)</f>
        <v/>
      </c>
      <c r="AQ45" s="46">
        <f>IF('Datos Vida'!AQ327=0,"",Índice!$G$51*'Datos Vida'!AQ327)</f>
        <v>24396481.69295932</v>
      </c>
      <c r="AS45" s="46">
        <f>IF('Datos Vida'!AS327=0,"",Índice!$F$51*'Datos Vida'!AS327)</f>
        <v>21090394.058627065</v>
      </c>
      <c r="AT45" s="71">
        <f t="shared" si="0"/>
        <v>0.15675798304868049</v>
      </c>
    </row>
    <row r="46" spans="2:46">
      <c r="B46" s="30" t="s">
        <v>443</v>
      </c>
      <c r="C46" s="46" t="str">
        <f>IF('Datos Vida'!C328=0,"",Índice!$G$51*'Datos Vida'!C328)</f>
        <v/>
      </c>
      <c r="D46" s="46" t="str">
        <f>IF('Datos Vida'!D328=0,"",Índice!$G$51*'Datos Vida'!D328)</f>
        <v/>
      </c>
      <c r="E46" s="46">
        <f>IF('Datos Vida'!E328=0,"",Índice!$G$51*'Datos Vida'!E328)</f>
        <v>26836.847073631212</v>
      </c>
      <c r="F46" s="46" t="str">
        <f>IF('Datos Vida'!F328=0,"",Índice!$G$51*'Datos Vida'!F328)</f>
        <v/>
      </c>
      <c r="G46" s="46">
        <f>IF('Datos Vida'!G328=0,"",Índice!$G$51*'Datos Vida'!G328)</f>
        <v>1395242.8387580344</v>
      </c>
      <c r="H46" s="46" t="str">
        <f>IF('Datos Vida'!H328=0,"",Índice!$G$51*'Datos Vida'!H328)</f>
        <v/>
      </c>
      <c r="I46" s="46" t="str">
        <f>IF('Datos Vida'!I328=0,"",Índice!$G$51*'Datos Vida'!I328)</f>
        <v/>
      </c>
      <c r="J46" s="46">
        <f>IF('Datos Vida'!J328=0,"",Índice!$G$51*'Datos Vida'!J328)</f>
        <v>506577.87740151741</v>
      </c>
      <c r="K46" s="46" t="str">
        <f>IF('Datos Vida'!K328=0,"",Índice!$G$51*'Datos Vida'!K328)</f>
        <v/>
      </c>
      <c r="L46" s="46">
        <f>IF('Datos Vida'!L328=0,"",Índice!$G$51*'Datos Vida'!L328)</f>
        <v>172004.90910119429</v>
      </c>
      <c r="M46" s="46">
        <f>IF('Datos Vida'!M328=0,"",Índice!$G$51*'Datos Vida'!M328)</f>
        <v>724473.42509245442</v>
      </c>
      <c r="N46" s="46">
        <f>IF('Datos Vida'!N328=0,"",Índice!$G$51*'Datos Vida'!N328)</f>
        <v>432510.55359529349</v>
      </c>
      <c r="O46" s="46">
        <f>IF('Datos Vida'!O328=0,"",Índice!$G$51*'Datos Vida'!O328)</f>
        <v>1051977.5174832591</v>
      </c>
      <c r="P46" s="46">
        <f>IF('Datos Vida'!P328=0,"",Índice!$G$51*'Datos Vida'!P328)</f>
        <v>419266.85216481285</v>
      </c>
      <c r="Q46" s="46">
        <f>IF('Datos Vida'!Q328=0,"",Índice!$G$51*'Datos Vida'!Q328)</f>
        <v>217570.3661408136</v>
      </c>
      <c r="R46" s="46" t="str">
        <f>IF('Datos Vida'!R328=0,"",Índice!$G$51*'Datos Vida'!R328)</f>
        <v/>
      </c>
      <c r="S46" s="46" t="str">
        <f>IF('Datos Vida'!S328=0,"",Índice!$G$51*'Datos Vida'!S328)</f>
        <v/>
      </c>
      <c r="T46" s="46" t="str">
        <f>IF('Datos Vida'!T328=0,"",Índice!$G$51*'Datos Vida'!T328)</f>
        <v/>
      </c>
      <c r="U46" s="46" t="str">
        <f>IF('Datos Vida'!U328=0,"",Índice!$G$51*'Datos Vida'!U328)</f>
        <v/>
      </c>
      <c r="V46" s="46" t="str">
        <f>IF('Datos Vida'!V328=0,"",Índice!$G$51*'Datos Vida'!V328)</f>
        <v/>
      </c>
      <c r="W46" s="46" t="str">
        <f>IF('Datos Vida'!W328=0,"",Índice!$G$51*'Datos Vida'!W328)</f>
        <v/>
      </c>
      <c r="X46" s="46">
        <f>IF('Datos Vida'!X328=0,"",Índice!$G$51*'Datos Vida'!X328)</f>
        <v>1015413.7734141322</v>
      </c>
      <c r="Y46" s="46" t="str">
        <f>IF('Datos Vida'!Y328=0,"",Índice!$G$51*'Datos Vida'!Y328)</f>
        <v/>
      </c>
      <c r="Z46" s="46">
        <f>IF('Datos Vida'!Z328=0,"",Índice!$G$51*'Datos Vida'!Z328)</f>
        <v>293400.15803876368</v>
      </c>
      <c r="AA46" s="46">
        <f>IF('Datos Vida'!AA328=0,"",Índice!$G$51*'Datos Vida'!AA328)</f>
        <v>924962.39066333848</v>
      </c>
      <c r="AB46" s="46">
        <f>IF('Datos Vida'!AB328=0,"",Índice!$G$51*'Datos Vida'!AB328)</f>
        <v>433525.25438230531</v>
      </c>
      <c r="AC46" s="46">
        <f>IF('Datos Vida'!AC328=0,"",Índice!$G$51*'Datos Vida'!AC328)</f>
        <v>303915.39269274008</v>
      </c>
      <c r="AD46" s="46" t="str">
        <f>IF('Datos Vida'!AD328=0,"",Índice!$G$51*'Datos Vida'!AD328)</f>
        <v/>
      </c>
      <c r="AE46" s="46">
        <f>IF('Datos Vida'!AE328=0,"",Índice!$G$51*'Datos Vida'!AE328)</f>
        <v>109834.3774969771</v>
      </c>
      <c r="AF46" s="46" t="str">
        <f>IF('Datos Vida'!AF328=0,"",Índice!$G$51*'Datos Vida'!AF328)</f>
        <v/>
      </c>
      <c r="AG46" s="46" t="str">
        <f>IF('Datos Vida'!AG328=0,"",Índice!$G$51*'Datos Vida'!AG328)</f>
        <v/>
      </c>
      <c r="AH46" s="46" t="str">
        <f>IF('Datos Vida'!AH328=0,"",Índice!$G$51*'Datos Vida'!AH328)</f>
        <v/>
      </c>
      <c r="AI46" s="46" t="str">
        <f>IF('Datos Vida'!AI328=0,"",Índice!$G$51*'Datos Vida'!AI328)</f>
        <v/>
      </c>
      <c r="AJ46" s="46" t="str">
        <f>IF('Datos Vida'!AJ328=0,"",Índice!$G$51*'Datos Vida'!AJ328)</f>
        <v/>
      </c>
      <c r="AK46" s="46" t="str">
        <f>IF('Datos Vida'!AK328=0,"",Índice!$G$51*'Datos Vida'!AK328)</f>
        <v/>
      </c>
      <c r="AL46" s="46" t="str">
        <f>IF('Datos Vida'!AL328=0,"",Índice!$G$51*'Datos Vida'!AL328)</f>
        <v/>
      </c>
      <c r="AM46" s="46" t="str">
        <f>IF('Datos Vida'!AM328=0,"",Índice!$G$51*'Datos Vida'!AM328)</f>
        <v/>
      </c>
      <c r="AN46" s="46" t="str">
        <f>IF('Datos Vida'!AN328=0,"",Índice!$G$51*'Datos Vida'!AN328)</f>
        <v/>
      </c>
      <c r="AO46" s="46" t="str">
        <f>IF('Datos Vida'!AO328=0,"",Índice!$G$51*'Datos Vida'!AO328)</f>
        <v/>
      </c>
      <c r="AP46" s="46" t="str">
        <f>IF('Datos Vida'!AP328=0,"",Índice!$G$51*'Datos Vida'!AP328)</f>
        <v/>
      </c>
      <c r="AQ46" s="46">
        <f>IF('Datos Vida'!AQ328=0,"",Índice!$G$51*'Datos Vida'!AQ328)</f>
        <v>8027512.5334992679</v>
      </c>
      <c r="AS46" s="46">
        <f>IF('Datos Vida'!AS328=0,"",Índice!$F$51*'Datos Vida'!AS328)</f>
        <v>6553494.192981326</v>
      </c>
      <c r="AT46" s="71">
        <f t="shared" si="0"/>
        <v>0.22492098064214194</v>
      </c>
    </row>
    <row r="47" spans="2:46">
      <c r="B47" s="30" t="s">
        <v>444</v>
      </c>
      <c r="C47" s="46" t="str">
        <f>IF('Datos Vida'!C329=0,"",Índice!$G$51*'Datos Vida'!C329)</f>
        <v/>
      </c>
      <c r="D47" s="46" t="str">
        <f>IF('Datos Vida'!D329=0,"",Índice!$G$51*'Datos Vida'!D329)</f>
        <v/>
      </c>
      <c r="E47" s="46">
        <f>IF('Datos Vida'!E329=0,"",Índice!$G$51*'Datos Vida'!E329)</f>
        <v>9344.3070689642973</v>
      </c>
      <c r="F47" s="46" t="str">
        <f>IF('Datos Vida'!F329=0,"",Índice!$G$51*'Datos Vida'!F329)</f>
        <v/>
      </c>
      <c r="G47" s="46">
        <f>IF('Datos Vida'!G329=0,"",Índice!$G$51*'Datos Vida'!G329)</f>
        <v>244126.4027266106</v>
      </c>
      <c r="H47" s="46" t="str">
        <f>IF('Datos Vida'!H329=0,"",Índice!$G$51*'Datos Vida'!H329)</f>
        <v/>
      </c>
      <c r="I47" s="46" t="str">
        <f>IF('Datos Vida'!I329=0,"",Índice!$G$51*'Datos Vida'!I329)</f>
        <v/>
      </c>
      <c r="J47" s="46">
        <f>IF('Datos Vida'!J329=0,"",Índice!$G$51*'Datos Vida'!J329)</f>
        <v>165309.29812404097</v>
      </c>
      <c r="K47" s="46" t="str">
        <f>IF('Datos Vida'!K329=0,"",Índice!$G$51*'Datos Vida'!K329)</f>
        <v/>
      </c>
      <c r="L47" s="46">
        <f>IF('Datos Vida'!L329=0,"",Índice!$G$51*'Datos Vida'!L329)</f>
        <v>45233.64634672361</v>
      </c>
      <c r="M47" s="46">
        <f>IF('Datos Vida'!M329=0,"",Índice!$G$51*'Datos Vida'!M329)</f>
        <v>518360.60415355564</v>
      </c>
      <c r="N47" s="46">
        <f>IF('Datos Vida'!N329=0,"",Índice!$G$51*'Datos Vida'!N329)</f>
        <v>89265.561691686526</v>
      </c>
      <c r="O47" s="46">
        <f>IF('Datos Vida'!O329=0,"",Índice!$G$51*'Datos Vida'!O329)</f>
        <v>379822.30361827451</v>
      </c>
      <c r="P47" s="46">
        <f>IF('Datos Vida'!P329=0,"",Índice!$G$51*'Datos Vida'!P329)</f>
        <v>138996.06494085037</v>
      </c>
      <c r="Q47" s="46">
        <f>IF('Datos Vida'!Q329=0,"",Índice!$G$51*'Datos Vida'!Q329)</f>
        <v>36073.54105825867</v>
      </c>
      <c r="R47" s="46" t="str">
        <f>IF('Datos Vida'!R329=0,"",Índice!$G$51*'Datos Vida'!R329)</f>
        <v/>
      </c>
      <c r="S47" s="46" t="str">
        <f>IF('Datos Vida'!S329=0,"",Índice!$G$51*'Datos Vida'!S329)</f>
        <v/>
      </c>
      <c r="T47" s="46" t="str">
        <f>IF('Datos Vida'!T329=0,"",Índice!$G$51*'Datos Vida'!T329)</f>
        <v/>
      </c>
      <c r="U47" s="46" t="str">
        <f>IF('Datos Vida'!U329=0,"",Índice!$G$51*'Datos Vida'!U329)</f>
        <v/>
      </c>
      <c r="V47" s="46" t="str">
        <f>IF('Datos Vida'!V329=0,"",Índice!$G$51*'Datos Vida'!V329)</f>
        <v/>
      </c>
      <c r="W47" s="46" t="str">
        <f>IF('Datos Vida'!W329=0,"",Índice!$G$51*'Datos Vida'!W329)</f>
        <v/>
      </c>
      <c r="X47" s="46">
        <f>IF('Datos Vida'!X329=0,"",Índice!$G$51*'Datos Vida'!X329)</f>
        <v>876120.72287708323</v>
      </c>
      <c r="Y47" s="46" t="str">
        <f>IF('Datos Vida'!Y329=0,"",Índice!$G$51*'Datos Vida'!Y329)</f>
        <v/>
      </c>
      <c r="Z47" s="46">
        <f>IF('Datos Vida'!Z329=0,"",Índice!$G$51*'Datos Vida'!Z329)</f>
        <v>88348.441886282802</v>
      </c>
      <c r="AA47" s="46">
        <f>IF('Datos Vida'!AA329=0,"",Índice!$G$51*'Datos Vida'!AA329)</f>
        <v>132242.11750730089</v>
      </c>
      <c r="AB47" s="46">
        <f>IF('Datos Vida'!AB329=0,"",Índice!$G$51*'Datos Vida'!AB329)</f>
        <v>246171.5816604323</v>
      </c>
      <c r="AC47" s="46">
        <f>IF('Datos Vida'!AC329=0,"",Índice!$G$51*'Datos Vida'!AC329)</f>
        <v>121364.00357796931</v>
      </c>
      <c r="AD47" s="46" t="str">
        <f>IF('Datos Vida'!AD329=0,"",Índice!$G$51*'Datos Vida'!AD329)</f>
        <v/>
      </c>
      <c r="AE47" s="46">
        <f>IF('Datos Vida'!AE329=0,"",Índice!$G$51*'Datos Vida'!AE329)</f>
        <v>51443.120187242348</v>
      </c>
      <c r="AF47" s="46" t="str">
        <f>IF('Datos Vida'!AF329=0,"",Índice!$G$51*'Datos Vida'!AF329)</f>
        <v/>
      </c>
      <c r="AG47" s="46" t="str">
        <f>IF('Datos Vida'!AG329=0,"",Índice!$G$51*'Datos Vida'!AG329)</f>
        <v/>
      </c>
      <c r="AH47" s="46" t="str">
        <f>IF('Datos Vida'!AH329=0,"",Índice!$G$51*'Datos Vida'!AH329)</f>
        <v/>
      </c>
      <c r="AI47" s="46" t="str">
        <f>IF('Datos Vida'!AI329=0,"",Índice!$G$51*'Datos Vida'!AI329)</f>
        <v/>
      </c>
      <c r="AJ47" s="46" t="str">
        <f>IF('Datos Vida'!AJ329=0,"",Índice!$G$51*'Datos Vida'!AJ329)</f>
        <v/>
      </c>
      <c r="AK47" s="46" t="str">
        <f>IF('Datos Vida'!AK329=0,"",Índice!$G$51*'Datos Vida'!AK329)</f>
        <v/>
      </c>
      <c r="AL47" s="46" t="str">
        <f>IF('Datos Vida'!AL329=0,"",Índice!$G$51*'Datos Vida'!AL329)</f>
        <v/>
      </c>
      <c r="AM47" s="46" t="str">
        <f>IF('Datos Vida'!AM329=0,"",Índice!$G$51*'Datos Vida'!AM329)</f>
        <v/>
      </c>
      <c r="AN47" s="46" t="str">
        <f>IF('Datos Vida'!AN329=0,"",Índice!$G$51*'Datos Vida'!AN329)</f>
        <v/>
      </c>
      <c r="AO47" s="46" t="str">
        <f>IF('Datos Vida'!AO329=0,"",Índice!$G$51*'Datos Vida'!AO329)</f>
        <v/>
      </c>
      <c r="AP47" s="46" t="str">
        <f>IF('Datos Vida'!AP329=0,"",Índice!$G$51*'Datos Vida'!AP329)</f>
        <v/>
      </c>
      <c r="AQ47" s="46">
        <f>IF('Datos Vida'!AQ329=0,"",Índice!$G$51*'Datos Vida'!AQ329)</f>
        <v>3142221.7174252761</v>
      </c>
      <c r="AS47" s="46">
        <f>IF('Datos Vida'!AS329=0,"",Índice!$F$51*'Datos Vida'!AS329)</f>
        <v>2199345.6796722142</v>
      </c>
      <c r="AT47" s="71">
        <f t="shared" si="0"/>
        <v>0.42870752263627154</v>
      </c>
    </row>
    <row r="48" spans="2:46">
      <c r="B48" s="30" t="s">
        <v>445</v>
      </c>
      <c r="C48" s="46" t="str">
        <f>IF('Datos Vida'!C330=0,"",Índice!$G$51*'Datos Vida'!C330)</f>
        <v/>
      </c>
      <c r="D48" s="46" t="str">
        <f>IF('Datos Vida'!D330=0,"",Índice!$G$51*'Datos Vida'!D330)</f>
        <v/>
      </c>
      <c r="E48" s="46" t="str">
        <f>IF('Datos Vida'!E330=0,"",Índice!$G$51*'Datos Vida'!E330)</f>
        <v/>
      </c>
      <c r="F48" s="46" t="str">
        <f>IF('Datos Vida'!F330=0,"",Índice!$G$51*'Datos Vida'!F330)</f>
        <v/>
      </c>
      <c r="G48" s="46" t="str">
        <f>IF('Datos Vida'!G330=0,"",Índice!$G$51*'Datos Vida'!G330)</f>
        <v/>
      </c>
      <c r="H48" s="46" t="str">
        <f>IF('Datos Vida'!H330=0,"",Índice!$G$51*'Datos Vida'!H330)</f>
        <v/>
      </c>
      <c r="I48" s="46" t="str">
        <f>IF('Datos Vida'!I330=0,"",Índice!$G$51*'Datos Vida'!I330)</f>
        <v/>
      </c>
      <c r="J48" s="46" t="str">
        <f>IF('Datos Vida'!J330=0,"",Índice!$G$51*'Datos Vida'!J330)</f>
        <v/>
      </c>
      <c r="K48" s="46" t="str">
        <f>IF('Datos Vida'!K330=0,"",Índice!$G$51*'Datos Vida'!K330)</f>
        <v/>
      </c>
      <c r="L48" s="46" t="str">
        <f>IF('Datos Vida'!L330=0,"",Índice!$G$51*'Datos Vida'!L330)</f>
        <v/>
      </c>
      <c r="M48" s="46" t="str">
        <f>IF('Datos Vida'!M330=0,"",Índice!$G$51*'Datos Vida'!M330)</f>
        <v/>
      </c>
      <c r="N48" s="46" t="str">
        <f>IF('Datos Vida'!N330=0,"",Índice!$G$51*'Datos Vida'!N330)</f>
        <v/>
      </c>
      <c r="O48" s="46" t="str">
        <f>IF('Datos Vida'!O330=0,"",Índice!$G$51*'Datos Vida'!O330)</f>
        <v/>
      </c>
      <c r="P48" s="46" t="str">
        <f>IF('Datos Vida'!P330=0,"",Índice!$G$51*'Datos Vida'!P330)</f>
        <v/>
      </c>
      <c r="Q48" s="46" t="str">
        <f>IF('Datos Vida'!Q330=0,"",Índice!$G$51*'Datos Vida'!Q330)</f>
        <v/>
      </c>
      <c r="R48" s="46" t="str">
        <f>IF('Datos Vida'!R330=0,"",Índice!$G$51*'Datos Vida'!R330)</f>
        <v/>
      </c>
      <c r="S48" s="46" t="str">
        <f>IF('Datos Vida'!S330=0,"",Índice!$G$51*'Datos Vida'!S330)</f>
        <v/>
      </c>
      <c r="T48" s="46" t="str">
        <f>IF('Datos Vida'!T330=0,"",Índice!$G$51*'Datos Vida'!T330)</f>
        <v/>
      </c>
      <c r="U48" s="46" t="str">
        <f>IF('Datos Vida'!U330=0,"",Índice!$G$51*'Datos Vida'!U330)</f>
        <v/>
      </c>
      <c r="V48" s="46" t="str">
        <f>IF('Datos Vida'!V330=0,"",Índice!$G$51*'Datos Vida'!V330)</f>
        <v/>
      </c>
      <c r="W48" s="46" t="str">
        <f>IF('Datos Vida'!W330=0,"",Índice!$G$51*'Datos Vida'!W330)</f>
        <v/>
      </c>
      <c r="X48" s="46" t="str">
        <f>IF('Datos Vida'!X330=0,"",Índice!$G$51*'Datos Vida'!X330)</f>
        <v/>
      </c>
      <c r="Y48" s="46" t="str">
        <f>IF('Datos Vida'!Y330=0,"",Índice!$G$51*'Datos Vida'!Y330)</f>
        <v/>
      </c>
      <c r="Z48" s="46" t="str">
        <f>IF('Datos Vida'!Z330=0,"",Índice!$G$51*'Datos Vida'!Z330)</f>
        <v/>
      </c>
      <c r="AA48" s="46" t="str">
        <f>IF('Datos Vida'!AA330=0,"",Índice!$G$51*'Datos Vida'!AA330)</f>
        <v/>
      </c>
      <c r="AB48" s="46" t="str">
        <f>IF('Datos Vida'!AB330=0,"",Índice!$G$51*'Datos Vida'!AB330)</f>
        <v/>
      </c>
      <c r="AC48" s="46" t="str">
        <f>IF('Datos Vida'!AC330=0,"",Índice!$G$51*'Datos Vida'!AC330)</f>
        <v/>
      </c>
      <c r="AD48" s="46" t="str">
        <f>IF('Datos Vida'!AD330=0,"",Índice!$G$51*'Datos Vida'!AD330)</f>
        <v/>
      </c>
      <c r="AE48" s="46" t="str">
        <f>IF('Datos Vida'!AE330=0,"",Índice!$G$51*'Datos Vida'!AE330)</f>
        <v/>
      </c>
      <c r="AF48" s="46" t="str">
        <f>IF('Datos Vida'!AF330=0,"",Índice!$G$51*'Datos Vida'!AF330)</f>
        <v/>
      </c>
      <c r="AG48" s="46" t="str">
        <f>IF('Datos Vida'!AG330=0,"",Índice!$G$51*'Datos Vida'!AG330)</f>
        <v/>
      </c>
      <c r="AH48" s="46" t="str">
        <f>IF('Datos Vida'!AH330=0,"",Índice!$G$51*'Datos Vida'!AH330)</f>
        <v/>
      </c>
      <c r="AI48" s="46" t="str">
        <f>IF('Datos Vida'!AI330=0,"",Índice!$G$51*'Datos Vida'!AI330)</f>
        <v/>
      </c>
      <c r="AJ48" s="46" t="str">
        <f>IF('Datos Vida'!AJ330=0,"",Índice!$G$51*'Datos Vida'!AJ330)</f>
        <v/>
      </c>
      <c r="AK48" s="46" t="str">
        <f>IF('Datos Vida'!AK330=0,"",Índice!$G$51*'Datos Vida'!AK330)</f>
        <v/>
      </c>
      <c r="AL48" s="46" t="str">
        <f>IF('Datos Vida'!AL330=0,"",Índice!$G$51*'Datos Vida'!AL330)</f>
        <v/>
      </c>
      <c r="AM48" s="46" t="str">
        <f>IF('Datos Vida'!AM330=0,"",Índice!$G$51*'Datos Vida'!AM330)</f>
        <v/>
      </c>
      <c r="AN48" s="46" t="str">
        <f>IF('Datos Vida'!AN330=0,"",Índice!$G$51*'Datos Vida'!AN330)</f>
        <v/>
      </c>
      <c r="AO48" s="46" t="str">
        <f>IF('Datos Vida'!AO330=0,"",Índice!$G$51*'Datos Vida'!AO330)</f>
        <v/>
      </c>
      <c r="AP48" s="46" t="str">
        <f>IF('Datos Vida'!AP330=0,"",Índice!$G$51*'Datos Vida'!AP330)</f>
        <v/>
      </c>
      <c r="AQ48" s="46" t="str">
        <f>IF('Datos Vida'!AQ330=0,"",Índice!$G$51*'Datos Vida'!AQ330)</f>
        <v/>
      </c>
      <c r="AS48" s="46">
        <f>IF('Datos Vida'!AS330=0,"",Índice!$F$51*'Datos Vida'!AS330)</f>
        <v>0.27409913891755511</v>
      </c>
      <c r="AT48" s="71" t="str">
        <f t="shared" si="0"/>
        <v/>
      </c>
    </row>
    <row r="49" spans="2:46">
      <c r="B49" s="31" t="s">
        <v>327</v>
      </c>
      <c r="C49" s="77">
        <f>IF('Datos Vida'!C331=0,"",Índice!$G$51*'Datos Vida'!C331)</f>
        <v>381779.00559322874</v>
      </c>
      <c r="D49" s="77">
        <f>IF('Datos Vida'!D331=0,"",Índice!$G$51*'Datos Vida'!D331)</f>
        <v>2322144.2828946901</v>
      </c>
      <c r="E49" s="77">
        <f>IF('Datos Vida'!E331=0,"",Índice!$G$51*'Datos Vida'!E331)</f>
        <v>2437445.9503892632</v>
      </c>
      <c r="F49" s="77">
        <f>IF('Datos Vida'!F331=0,"",Índice!$G$51*'Datos Vida'!F331)</f>
        <v>1534847.459005381</v>
      </c>
      <c r="G49" s="77">
        <f>IF('Datos Vida'!G331=0,"",Índice!$G$51*'Datos Vida'!G331)</f>
        <v>4650400.2234463058</v>
      </c>
      <c r="H49" s="77">
        <f>IF('Datos Vida'!H331=0,"",Índice!$G$51*'Datos Vida'!H331)</f>
        <v>3892241.4722707374</v>
      </c>
      <c r="I49" s="77">
        <f>IF('Datos Vida'!I331=0,"",Índice!$G$51*'Datos Vida'!I331)</f>
        <v>1887188.7838439834</v>
      </c>
      <c r="J49" s="77">
        <f>IF('Datos Vida'!J331=0,"",Índice!$G$51*'Datos Vida'!J331)</f>
        <v>4269097.6764412634</v>
      </c>
      <c r="K49" s="77">
        <f>IF('Datos Vida'!K331=0,"",Índice!$G$51*'Datos Vida'!K331)</f>
        <v>197022.41003811313</v>
      </c>
      <c r="L49" s="77">
        <f>IF('Datos Vida'!L331=0,"",Índice!$G$51*'Datos Vida'!L331)</f>
        <v>646671.68419117387</v>
      </c>
      <c r="M49" s="77">
        <f>IF('Datos Vida'!M331=0,"",Índice!$G$51*'Datos Vida'!M331)</f>
        <v>6545526.3892915472</v>
      </c>
      <c r="N49" s="77">
        <f>IF('Datos Vida'!N331=0,"",Índice!$G$51*'Datos Vida'!N331)</f>
        <v>1586136.2527488845</v>
      </c>
      <c r="O49" s="77">
        <f>IF('Datos Vida'!O331=0,"",Índice!$G$51*'Datos Vida'!O331)</f>
        <v>6220361.3236365179</v>
      </c>
      <c r="P49" s="77">
        <f>IF('Datos Vida'!P331=0,"",Índice!$G$51*'Datos Vida'!P331)</f>
        <v>3302255.4995368435</v>
      </c>
      <c r="Q49" s="77">
        <f>IF('Datos Vida'!Q331=0,"",Índice!$G$51*'Datos Vida'!Q331)</f>
        <v>3331580.8826129073</v>
      </c>
      <c r="R49" s="77">
        <f>IF('Datos Vida'!R331=0,"",Índice!$G$51*'Datos Vida'!R331)</f>
        <v>9922.2799301376745</v>
      </c>
      <c r="S49" s="77">
        <f>IF('Datos Vida'!S331=0,"",Índice!$G$51*'Datos Vida'!S331)</f>
        <v>332827.0288712426</v>
      </c>
      <c r="T49" s="77">
        <f>IF('Datos Vida'!T331=0,"",Índice!$G$51*'Datos Vida'!T331)</f>
        <v>426944.28338082746</v>
      </c>
      <c r="U49" s="77">
        <f>IF('Datos Vida'!U331=0,"",Índice!$G$51*'Datos Vida'!U331)</f>
        <v>407593.9040170837</v>
      </c>
      <c r="V49" s="77" t="str">
        <f>IF('Datos Vida'!V331=0,"",Índice!$G$51*'Datos Vida'!V331)</f>
        <v/>
      </c>
      <c r="W49" s="77">
        <f>IF('Datos Vida'!W331=0,"",Índice!$G$51*'Datos Vida'!W331)</f>
        <v>48184.763931806447</v>
      </c>
      <c r="X49" s="77">
        <f>IF('Datos Vida'!X331=0,"",Índice!$G$51*'Datos Vida'!X331)</f>
        <v>12750326.772544388</v>
      </c>
      <c r="Y49" s="77">
        <f>IF('Datos Vida'!Y331=0,"",Índice!$G$51*'Datos Vida'!Y331)</f>
        <v>633023.03052587656</v>
      </c>
      <c r="Z49" s="77">
        <f>IF('Datos Vida'!Z331=0,"",Índice!$G$51*'Datos Vida'!Z331)</f>
        <v>2312818.0526583744</v>
      </c>
      <c r="AA49" s="77">
        <f>IF('Datos Vida'!AA331=0,"",Índice!$G$51*'Datos Vida'!AA331)</f>
        <v>2894643.7410285599</v>
      </c>
      <c r="AB49" s="77">
        <f>IF('Datos Vida'!AB331=0,"",Índice!$G$51*'Datos Vida'!AB331)</f>
        <v>3492641.1653856216</v>
      </c>
      <c r="AC49" s="77">
        <f>IF('Datos Vida'!AC331=0,"",Índice!$G$51*'Datos Vida'!AC331)</f>
        <v>1181628.2146923016</v>
      </c>
      <c r="AD49" s="77">
        <f>IF('Datos Vida'!AD331=0,"",Índice!$G$51*'Datos Vida'!AD331)</f>
        <v>1010114.7902362449</v>
      </c>
      <c r="AE49" s="77">
        <f>IF('Datos Vida'!AE331=0,"",Índice!$G$51*'Datos Vida'!AE331)</f>
        <v>2527567.1576357116</v>
      </c>
      <c r="AF49" s="77">
        <f>IF('Datos Vida'!AF331=0,"",Índice!$G$51*'Datos Vida'!AF331)</f>
        <v>2685695.4589488124</v>
      </c>
      <c r="AG49" s="77">
        <f>IF('Datos Vida'!AG331=0,"",Índice!$G$51*'Datos Vida'!AG331)</f>
        <v>2662669.4408892598</v>
      </c>
      <c r="AH49" s="77" t="str">
        <f>IF('Datos Vida'!AH331=0,"",Índice!$G$51*'Datos Vida'!AH331)</f>
        <v/>
      </c>
      <c r="AI49" s="77" t="str">
        <f>IF('Datos Vida'!AI331=0,"",Índice!$G$51*'Datos Vida'!AI331)</f>
        <v/>
      </c>
      <c r="AJ49" s="77" t="str">
        <f>IF('Datos Vida'!AJ331=0,"",Índice!$G$51*'Datos Vida'!AJ331)</f>
        <v/>
      </c>
      <c r="AK49" s="77" t="str">
        <f>IF('Datos Vida'!AK331=0,"",Índice!$G$51*'Datos Vida'!AK331)</f>
        <v/>
      </c>
      <c r="AL49" s="77" t="str">
        <f>IF('Datos Vida'!AL331=0,"",Índice!$G$51*'Datos Vida'!AL331)</f>
        <v/>
      </c>
      <c r="AM49" s="77" t="str">
        <f>IF('Datos Vida'!AM331=0,"",Índice!$G$51*'Datos Vida'!AM331)</f>
        <v/>
      </c>
      <c r="AN49" s="77" t="str">
        <f>IF('Datos Vida'!AN331=0,"",Índice!$G$51*'Datos Vida'!AN331)</f>
        <v/>
      </c>
      <c r="AO49" s="77" t="str">
        <f>IF('Datos Vida'!AO331=0,"",Índice!$G$51*'Datos Vida'!AO331)</f>
        <v/>
      </c>
      <c r="AP49" s="77" t="str">
        <f>IF('Datos Vida'!AP331=0,"",Índice!$G$51*'Datos Vida'!AP331)</f>
        <v/>
      </c>
      <c r="AQ49" s="77">
        <f>IF('Datos Vida'!AQ331=0,"",Índice!$G$51*'Datos Vida'!AQ331)</f>
        <v>76581299.380617097</v>
      </c>
      <c r="AS49" s="77">
        <f>IF('Datos Vida'!AS331=0,"",Índice!$F$51*'Datos Vida'!AS331)</f>
        <v>71249013.996872529</v>
      </c>
      <c r="AT49" s="85">
        <f t="shared" si="0"/>
        <v>7.4840128790815585E-2</v>
      </c>
    </row>
    <row r="51" spans="2:46">
      <c r="B51" s="80" t="s">
        <v>452</v>
      </c>
      <c r="C51" s="70">
        <f>IF(SUM(C12:C27)=0,"",SUM(C12:C27))</f>
        <v>19436.558219783481</v>
      </c>
      <c r="D51" s="70">
        <f t="shared" ref="D51:AS51" si="1">IF(SUM(D12:D27)=0,"",SUM(D12:D27))</f>
        <v>238332.10705977189</v>
      </c>
      <c r="E51" s="70">
        <f t="shared" si="1"/>
        <v>8161.0050841105631</v>
      </c>
      <c r="F51" s="70">
        <f t="shared" si="1"/>
        <v>238701.24486462405</v>
      </c>
      <c r="G51" s="70">
        <f t="shared" si="1"/>
        <v>310945.15665990196</v>
      </c>
      <c r="H51" s="70" t="str">
        <f t="shared" si="1"/>
        <v/>
      </c>
      <c r="I51" s="70">
        <f t="shared" si="1"/>
        <v>41566.227787952288</v>
      </c>
      <c r="J51" s="70">
        <f t="shared" si="1"/>
        <v>1280928.8401298251</v>
      </c>
      <c r="K51" s="70">
        <f t="shared" si="1"/>
        <v>197022.41003811313</v>
      </c>
      <c r="L51" s="70">
        <f t="shared" si="1"/>
        <v>4040.1531597146109</v>
      </c>
      <c r="M51" s="70">
        <f t="shared" si="1"/>
        <v>2060433.7845864473</v>
      </c>
      <c r="N51" s="70" t="str">
        <f t="shared" si="1"/>
        <v/>
      </c>
      <c r="O51" s="70">
        <f t="shared" si="1"/>
        <v>844102.97975548171</v>
      </c>
      <c r="P51" s="70">
        <f t="shared" si="1"/>
        <v>557716.7199355117</v>
      </c>
      <c r="Q51" s="70">
        <f t="shared" si="1"/>
        <v>1228722.2194723557</v>
      </c>
      <c r="R51" s="70" t="str">
        <f t="shared" si="1"/>
        <v/>
      </c>
      <c r="S51" s="70">
        <f t="shared" si="1"/>
        <v>182.6107862340105</v>
      </c>
      <c r="T51" s="70">
        <f t="shared" si="1"/>
        <v>59616.455476909367</v>
      </c>
      <c r="U51" s="70">
        <f t="shared" si="1"/>
        <v>165102.95500668217</v>
      </c>
      <c r="V51" s="70" t="str">
        <f t="shared" si="1"/>
        <v/>
      </c>
      <c r="W51" s="70">
        <f t="shared" si="1"/>
        <v>19050.388556155023</v>
      </c>
      <c r="X51" s="70">
        <f t="shared" si="1"/>
        <v>1977820.87702675</v>
      </c>
      <c r="Y51" s="70">
        <f t="shared" si="1"/>
        <v>510886.42245493951</v>
      </c>
      <c r="Z51" s="70">
        <f t="shared" si="1"/>
        <v>88724.284052580595</v>
      </c>
      <c r="AA51" s="70">
        <f t="shared" si="1"/>
        <v>339077.38242552383</v>
      </c>
      <c r="AB51" s="70">
        <f t="shared" si="1"/>
        <v>372321.60534856917</v>
      </c>
      <c r="AC51" s="70">
        <f t="shared" si="1"/>
        <v>456.21760558898609</v>
      </c>
      <c r="AD51" s="70" t="str">
        <f t="shared" si="1"/>
        <v/>
      </c>
      <c r="AE51" s="70">
        <f t="shared" si="1"/>
        <v>944915.66846507951</v>
      </c>
      <c r="AF51" s="70">
        <f t="shared" si="1"/>
        <v>1511411.4947567899</v>
      </c>
      <c r="AG51" s="70">
        <f t="shared" si="1"/>
        <v>528005.74172152649</v>
      </c>
      <c r="AH51" s="70" t="str">
        <f t="shared" si="1"/>
        <v/>
      </c>
      <c r="AI51" s="70" t="str">
        <f t="shared" si="1"/>
        <v/>
      </c>
      <c r="AJ51" s="70" t="str">
        <f t="shared" si="1"/>
        <v/>
      </c>
      <c r="AK51" s="70" t="str">
        <f t="shared" si="1"/>
        <v/>
      </c>
      <c r="AL51" s="70" t="str">
        <f t="shared" si="1"/>
        <v/>
      </c>
      <c r="AM51" s="70" t="str">
        <f t="shared" si="1"/>
        <v/>
      </c>
      <c r="AN51" s="70" t="str">
        <f t="shared" si="1"/>
        <v/>
      </c>
      <c r="AO51" s="70" t="str">
        <f t="shared" si="1"/>
        <v/>
      </c>
      <c r="AP51" s="70" t="str">
        <f t="shared" si="1"/>
        <v/>
      </c>
      <c r="AQ51" s="70">
        <f t="shared" si="1"/>
        <v>13547681.51043692</v>
      </c>
      <c r="AR51" s="81"/>
      <c r="AS51" s="70">
        <f t="shared" si="1"/>
        <v>14049242.732603956</v>
      </c>
      <c r="AT51" s="71">
        <f t="shared" si="0"/>
        <v>-3.5700231799901005E-2</v>
      </c>
    </row>
    <row r="52" spans="2:46">
      <c r="B52" s="80" t="s">
        <v>453</v>
      </c>
      <c r="C52" s="70">
        <f>IF(SUM(C29:C42)=0,"",SUM(C29:C42))</f>
        <v>362342.4473734452</v>
      </c>
      <c r="D52" s="70">
        <f t="shared" ref="D52:AS52" si="2">IF(SUM(D29:D42)=0,"",SUM(D29:D42))</f>
        <v>1784758.0598443653</v>
      </c>
      <c r="E52" s="70">
        <f t="shared" si="2"/>
        <v>523981.94044731685</v>
      </c>
      <c r="F52" s="70">
        <f t="shared" si="2"/>
        <v>1296146.214140757</v>
      </c>
      <c r="G52" s="70">
        <f t="shared" si="2"/>
        <v>1300925.1189710153</v>
      </c>
      <c r="H52" s="70">
        <f t="shared" si="2"/>
        <v>165732.10485005763</v>
      </c>
      <c r="I52" s="70">
        <f t="shared" si="2"/>
        <v>1845622.556056031</v>
      </c>
      <c r="J52" s="70">
        <f t="shared" si="2"/>
        <v>455498.6087639035</v>
      </c>
      <c r="K52" s="70" t="str">
        <f t="shared" si="2"/>
        <v/>
      </c>
      <c r="L52" s="70">
        <f t="shared" si="2"/>
        <v>242.36145975491615</v>
      </c>
      <c r="M52" s="70">
        <f t="shared" si="2"/>
        <v>261080.12600674579</v>
      </c>
      <c r="N52" s="70" t="str">
        <f t="shared" si="2"/>
        <v/>
      </c>
      <c r="O52" s="70">
        <f t="shared" si="2"/>
        <v>445614.38011327875</v>
      </c>
      <c r="P52" s="70">
        <f t="shared" si="2"/>
        <v>479249.05954561196</v>
      </c>
      <c r="Q52" s="70">
        <f t="shared" si="2"/>
        <v>941946.91736022232</v>
      </c>
      <c r="R52" s="70">
        <f t="shared" si="2"/>
        <v>9922.2799301376745</v>
      </c>
      <c r="S52" s="70">
        <f t="shared" si="2"/>
        <v>332644.41808500857</v>
      </c>
      <c r="T52" s="70">
        <f t="shared" si="2"/>
        <v>367327.82790391805</v>
      </c>
      <c r="U52" s="70">
        <f t="shared" si="2"/>
        <v>242490.94901040156</v>
      </c>
      <c r="V52" s="70" t="str">
        <f t="shared" si="2"/>
        <v/>
      </c>
      <c r="W52" s="70">
        <f t="shared" si="2"/>
        <v>29134.375375651423</v>
      </c>
      <c r="X52" s="70">
        <f t="shared" si="2"/>
        <v>2925456.0408284483</v>
      </c>
      <c r="Y52" s="70">
        <f t="shared" si="2"/>
        <v>122136.60807093713</v>
      </c>
      <c r="Z52" s="70">
        <f t="shared" si="2"/>
        <v>470387.17570233555</v>
      </c>
      <c r="AA52" s="70">
        <f t="shared" si="2"/>
        <v>23238.769348258036</v>
      </c>
      <c r="AB52" s="70" t="str">
        <f t="shared" si="2"/>
        <v/>
      </c>
      <c r="AC52" s="70">
        <f t="shared" si="2"/>
        <v>2963.1384306432565</v>
      </c>
      <c r="AD52" s="70" t="str">
        <f t="shared" si="2"/>
        <v/>
      </c>
      <c r="AE52" s="70">
        <f t="shared" si="2"/>
        <v>623953.12577340007</v>
      </c>
      <c r="AF52" s="70">
        <f t="shared" si="2"/>
        <v>743912.72335791704</v>
      </c>
      <c r="AG52" s="70">
        <f t="shared" si="2"/>
        <v>2134663.6991677331</v>
      </c>
      <c r="AH52" s="70" t="str">
        <f t="shared" si="2"/>
        <v/>
      </c>
      <c r="AI52" s="70" t="str">
        <f t="shared" si="2"/>
        <v/>
      </c>
      <c r="AJ52" s="70" t="str">
        <f t="shared" si="2"/>
        <v/>
      </c>
      <c r="AK52" s="70" t="str">
        <f t="shared" si="2"/>
        <v/>
      </c>
      <c r="AL52" s="70" t="str">
        <f t="shared" si="2"/>
        <v/>
      </c>
      <c r="AM52" s="70" t="str">
        <f t="shared" si="2"/>
        <v/>
      </c>
      <c r="AN52" s="70" t="str">
        <f t="shared" si="2"/>
        <v/>
      </c>
      <c r="AO52" s="70" t="str">
        <f t="shared" si="2"/>
        <v/>
      </c>
      <c r="AP52" s="70" t="str">
        <f t="shared" si="2"/>
        <v/>
      </c>
      <c r="AQ52" s="70">
        <f t="shared" si="2"/>
        <v>17891371.025917295</v>
      </c>
      <c r="AR52" s="81"/>
      <c r="AS52" s="70">
        <f t="shared" si="2"/>
        <v>18601636.600275289</v>
      </c>
      <c r="AT52" s="71">
        <f t="shared" si="0"/>
        <v>-3.8182961511434077E-2</v>
      </c>
    </row>
    <row r="53" spans="2:46">
      <c r="B53" s="80" t="s">
        <v>454</v>
      </c>
      <c r="C53" s="70" t="str">
        <f>IF(SUM(C44:C48)=0,"",SUM(C44:C48))</f>
        <v/>
      </c>
      <c r="D53" s="70">
        <f t="shared" ref="D53:AQ53" si="3">IF(SUM(D44:D48)=0,"",SUM(D44:D48))</f>
        <v>299054.11599055305</v>
      </c>
      <c r="E53" s="70">
        <f t="shared" si="3"/>
        <v>1905303.0048578356</v>
      </c>
      <c r="F53" s="70" t="str">
        <f t="shared" si="3"/>
        <v/>
      </c>
      <c r="G53" s="70">
        <f t="shared" si="3"/>
        <v>3038529.947815388</v>
      </c>
      <c r="H53" s="70">
        <f t="shared" si="3"/>
        <v>3726509.3674206799</v>
      </c>
      <c r="I53" s="70" t="str">
        <f t="shared" si="3"/>
        <v/>
      </c>
      <c r="J53" s="70">
        <f t="shared" si="3"/>
        <v>2532670.2275475352</v>
      </c>
      <c r="K53" s="70" t="str">
        <f t="shared" si="3"/>
        <v/>
      </c>
      <c r="L53" s="70">
        <f t="shared" si="3"/>
        <v>642389.16957170435</v>
      </c>
      <c r="M53" s="70">
        <f t="shared" si="3"/>
        <v>4224012.4786983542</v>
      </c>
      <c r="N53" s="70">
        <f t="shared" si="3"/>
        <v>1586136.2527488845</v>
      </c>
      <c r="O53" s="70">
        <f t="shared" si="3"/>
        <v>4930643.9637677576</v>
      </c>
      <c r="P53" s="70">
        <f t="shared" si="3"/>
        <v>2265289.7200557198</v>
      </c>
      <c r="Q53" s="70">
        <f t="shared" si="3"/>
        <v>1160911.7457803295</v>
      </c>
      <c r="R53" s="70" t="str">
        <f t="shared" si="3"/>
        <v/>
      </c>
      <c r="S53" s="70" t="str">
        <f t="shared" si="3"/>
        <v/>
      </c>
      <c r="T53" s="70" t="str">
        <f t="shared" si="3"/>
        <v/>
      </c>
      <c r="U53" s="70" t="str">
        <f t="shared" si="3"/>
        <v/>
      </c>
      <c r="V53" s="70" t="str">
        <f t="shared" si="3"/>
        <v/>
      </c>
      <c r="W53" s="70" t="str">
        <f t="shared" si="3"/>
        <v/>
      </c>
      <c r="X53" s="70">
        <f t="shared" si="3"/>
        <v>7847049.8546891902</v>
      </c>
      <c r="Y53" s="70" t="str">
        <f t="shared" si="3"/>
        <v/>
      </c>
      <c r="Z53" s="70">
        <f t="shared" si="3"/>
        <v>1753706.5929034583</v>
      </c>
      <c r="AA53" s="70">
        <f t="shared" si="3"/>
        <v>2532327.5892547779</v>
      </c>
      <c r="AB53" s="70">
        <f t="shared" si="3"/>
        <v>3120319.5600370523</v>
      </c>
      <c r="AC53" s="70">
        <f t="shared" si="3"/>
        <v>1178208.8586560695</v>
      </c>
      <c r="AD53" s="70">
        <f t="shared" si="3"/>
        <v>1010114.7902362449</v>
      </c>
      <c r="AE53" s="70">
        <f t="shared" si="3"/>
        <v>958698.36339723237</v>
      </c>
      <c r="AF53" s="70">
        <f t="shared" si="3"/>
        <v>430371.24083410524</v>
      </c>
      <c r="AG53" s="70" t="str">
        <f t="shared" si="3"/>
        <v/>
      </c>
      <c r="AH53" s="70" t="str">
        <f t="shared" si="3"/>
        <v/>
      </c>
      <c r="AI53" s="70" t="str">
        <f t="shared" si="3"/>
        <v/>
      </c>
      <c r="AJ53" s="70" t="str">
        <f t="shared" si="3"/>
        <v/>
      </c>
      <c r="AK53" s="70" t="str">
        <f t="shared" si="3"/>
        <v/>
      </c>
      <c r="AL53" s="70" t="str">
        <f t="shared" si="3"/>
        <v/>
      </c>
      <c r="AM53" s="70" t="str">
        <f t="shared" si="3"/>
        <v/>
      </c>
      <c r="AN53" s="70" t="str">
        <f t="shared" si="3"/>
        <v/>
      </c>
      <c r="AO53" s="70" t="str">
        <f t="shared" si="3"/>
        <v/>
      </c>
      <c r="AP53" s="70" t="str">
        <f t="shared" si="3"/>
        <v/>
      </c>
      <c r="AQ53" s="70">
        <f t="shared" si="3"/>
        <v>45142246.844262883</v>
      </c>
      <c r="AR53" s="81"/>
      <c r="AS53" s="70">
        <f>IF(SUM(AS44:AS48)=0,"",SUM(AS44:AS48))</f>
        <v>38598134.663993284</v>
      </c>
      <c r="AT53" s="71">
        <f t="shared" si="0"/>
        <v>0.16954477819298219</v>
      </c>
    </row>
    <row r="54" spans="2:46">
      <c r="B54" s="80" t="s">
        <v>455</v>
      </c>
      <c r="C54" s="70">
        <f>IF(SUM(C21,C37)=0,"",SUM(C21,C37))</f>
        <v>307.15028178276208</v>
      </c>
      <c r="D54" s="70">
        <f t="shared" ref="D54:AQ54" si="4">IF(SUM(D21,D37)=0,"",SUM(D21,D37))</f>
        <v>101308.31237051074</v>
      </c>
      <c r="E54" s="70" t="str">
        <f t="shared" si="4"/>
        <v/>
      </c>
      <c r="F54" s="70">
        <f t="shared" si="4"/>
        <v>128318.0185403865</v>
      </c>
      <c r="G54" s="70">
        <f t="shared" si="4"/>
        <v>699602.42821080319</v>
      </c>
      <c r="H54" s="70">
        <f t="shared" si="4"/>
        <v>164326.59399947673</v>
      </c>
      <c r="I54" s="70">
        <f t="shared" si="4"/>
        <v>80647.145756287966</v>
      </c>
      <c r="J54" s="70">
        <f t="shared" si="4"/>
        <v>209692.86739593127</v>
      </c>
      <c r="K54" s="70">
        <f t="shared" si="4"/>
        <v>197022.41003811313</v>
      </c>
      <c r="L54" s="70" t="str">
        <f t="shared" si="4"/>
        <v/>
      </c>
      <c r="M54" s="70">
        <f t="shared" si="4"/>
        <v>158204.44806641163</v>
      </c>
      <c r="N54" s="70" t="str">
        <f t="shared" si="4"/>
        <v/>
      </c>
      <c r="O54" s="70">
        <f t="shared" si="4"/>
        <v>20870.927938566405</v>
      </c>
      <c r="P54" s="70">
        <f t="shared" si="4"/>
        <v>338255.50130461529</v>
      </c>
      <c r="Q54" s="70">
        <f t="shared" si="4"/>
        <v>743166.50285318308</v>
      </c>
      <c r="R54" s="70" t="str">
        <f t="shared" si="4"/>
        <v/>
      </c>
      <c r="S54" s="70" t="str">
        <f t="shared" si="4"/>
        <v/>
      </c>
      <c r="T54" s="70">
        <f t="shared" si="4"/>
        <v>158833.77468692767</v>
      </c>
      <c r="U54" s="70" t="str">
        <f t="shared" si="4"/>
        <v/>
      </c>
      <c r="V54" s="70" t="str">
        <f t="shared" si="4"/>
        <v/>
      </c>
      <c r="W54" s="70">
        <f t="shared" si="4"/>
        <v>5336.9018745447984</v>
      </c>
      <c r="X54" s="70">
        <f t="shared" si="4"/>
        <v>1332705.1410328029</v>
      </c>
      <c r="Y54" s="70" t="str">
        <f t="shared" si="4"/>
        <v/>
      </c>
      <c r="Z54" s="70">
        <f t="shared" si="4"/>
        <v>702.16909970937832</v>
      </c>
      <c r="AA54" s="70">
        <f t="shared" si="4"/>
        <v>3659.4193931594314</v>
      </c>
      <c r="AB54" s="70" t="str">
        <f t="shared" si="4"/>
        <v/>
      </c>
      <c r="AC54" s="70">
        <f t="shared" si="4"/>
        <v>693.54091683696197</v>
      </c>
      <c r="AD54" s="70" t="str">
        <f t="shared" si="4"/>
        <v/>
      </c>
      <c r="AE54" s="70">
        <f t="shared" si="4"/>
        <v>465152.80616032978</v>
      </c>
      <c r="AF54" s="70">
        <f t="shared" si="4"/>
        <v>279824.99946966855</v>
      </c>
      <c r="AG54" s="70">
        <f t="shared" si="4"/>
        <v>101644.07160181303</v>
      </c>
      <c r="AH54" s="70" t="str">
        <f t="shared" si="4"/>
        <v/>
      </c>
      <c r="AI54" s="70" t="str">
        <f t="shared" si="4"/>
        <v/>
      </c>
      <c r="AJ54" s="70" t="str">
        <f t="shared" si="4"/>
        <v/>
      </c>
      <c r="AK54" s="70" t="str">
        <f t="shared" si="4"/>
        <v/>
      </c>
      <c r="AL54" s="70" t="str">
        <f t="shared" si="4"/>
        <v/>
      </c>
      <c r="AM54" s="70" t="str">
        <f t="shared" si="4"/>
        <v/>
      </c>
      <c r="AN54" s="70" t="str">
        <f t="shared" si="4"/>
        <v/>
      </c>
      <c r="AO54" s="70" t="str">
        <f t="shared" si="4"/>
        <v/>
      </c>
      <c r="AP54" s="70" t="str">
        <f t="shared" si="4"/>
        <v/>
      </c>
      <c r="AQ54" s="70">
        <f t="shared" si="4"/>
        <v>5190275.1309918612</v>
      </c>
      <c r="AR54" s="81"/>
      <c r="AS54" s="70">
        <f>IF(SUM(AS21,AS37)=0,"",SUM(AS21,AS37))</f>
        <v>4432789.2922257725</v>
      </c>
      <c r="AT54" s="71">
        <f t="shared" si="0"/>
        <v>0.17088243740675146</v>
      </c>
    </row>
    <row r="55" spans="2:46">
      <c r="B55" s="80" t="s">
        <v>456</v>
      </c>
      <c r="C55" s="70">
        <f>IF(SUM(C13:C14,C19:C20,C23,C29:C30,C35:C36,C39)=0,"",SUM(C13:C14,C19:C20,C23,C29:C30,C35:C36,C39))</f>
        <v>105725.23705814553</v>
      </c>
      <c r="D55" s="70">
        <f t="shared" ref="D55:AQ55" si="5">IF(SUM(D13:D14,D19:D20,D23,D29:D30,D35:D36,D39)=0,"",SUM(D13:D14,D19:D20,D23,D29:D30,D35:D36,D39))</f>
        <v>134014.87477991247</v>
      </c>
      <c r="E55" s="70">
        <f t="shared" si="5"/>
        <v>14037.165626038564</v>
      </c>
      <c r="F55" s="70">
        <f t="shared" si="5"/>
        <v>129086.07102198401</v>
      </c>
      <c r="G55" s="70">
        <f t="shared" si="5"/>
        <v>461418.34487098805</v>
      </c>
      <c r="H55" s="70">
        <f t="shared" si="5"/>
        <v>1405.5108505808896</v>
      </c>
      <c r="I55" s="70">
        <f t="shared" si="5"/>
        <v>425390.67748071358</v>
      </c>
      <c r="J55" s="70">
        <f t="shared" si="5"/>
        <v>730426.66046768159</v>
      </c>
      <c r="K55" s="70" t="str">
        <f t="shared" si="5"/>
        <v/>
      </c>
      <c r="L55" s="70">
        <f t="shared" si="5"/>
        <v>4040.1531597146109</v>
      </c>
      <c r="M55" s="70">
        <f t="shared" si="5"/>
        <v>151817.75514244701</v>
      </c>
      <c r="N55" s="70" t="str">
        <f t="shared" si="5"/>
        <v/>
      </c>
      <c r="O55" s="70">
        <f t="shared" si="5"/>
        <v>82251.530890037538</v>
      </c>
      <c r="P55" s="70">
        <f t="shared" si="5"/>
        <v>116422.68474978962</v>
      </c>
      <c r="Q55" s="70">
        <f t="shared" si="5"/>
        <v>236855.64732253342</v>
      </c>
      <c r="R55" s="70" t="str">
        <f t="shared" si="5"/>
        <v/>
      </c>
      <c r="S55" s="70">
        <f t="shared" si="5"/>
        <v>86440.707179273231</v>
      </c>
      <c r="T55" s="70">
        <f t="shared" si="5"/>
        <v>182409.30448801804</v>
      </c>
      <c r="U55" s="70">
        <f t="shared" si="5"/>
        <v>246040.32463354096</v>
      </c>
      <c r="V55" s="70" t="str">
        <f t="shared" si="5"/>
        <v/>
      </c>
      <c r="W55" s="70">
        <f t="shared" si="5"/>
        <v>23167.262994887606</v>
      </c>
      <c r="X55" s="70">
        <f t="shared" si="5"/>
        <v>501544.89962593955</v>
      </c>
      <c r="Y55" s="70">
        <f t="shared" si="5"/>
        <v>184081.43946090041</v>
      </c>
      <c r="Z55" s="70">
        <f t="shared" si="5"/>
        <v>164153.72310335803</v>
      </c>
      <c r="AA55" s="70">
        <f t="shared" si="5"/>
        <v>27331.381124444033</v>
      </c>
      <c r="AB55" s="70">
        <f t="shared" si="5"/>
        <v>79.461324697180757</v>
      </c>
      <c r="AC55" s="70">
        <f t="shared" si="5"/>
        <v>526.3097418346639</v>
      </c>
      <c r="AD55" s="70" t="str">
        <f t="shared" si="5"/>
        <v/>
      </c>
      <c r="AE55" s="70">
        <f t="shared" si="5"/>
        <v>249926.32812665729</v>
      </c>
      <c r="AF55" s="70">
        <f t="shared" si="5"/>
        <v>380658.1943275751</v>
      </c>
      <c r="AG55" s="70">
        <f t="shared" si="5"/>
        <v>418049.82994039077</v>
      </c>
      <c r="AH55" s="70" t="str">
        <f t="shared" si="5"/>
        <v/>
      </c>
      <c r="AI55" s="70" t="str">
        <f t="shared" si="5"/>
        <v/>
      </c>
      <c r="AJ55" s="70" t="str">
        <f t="shared" si="5"/>
        <v/>
      </c>
      <c r="AK55" s="70" t="str">
        <f t="shared" si="5"/>
        <v/>
      </c>
      <c r="AL55" s="70" t="str">
        <f t="shared" si="5"/>
        <v/>
      </c>
      <c r="AM55" s="70" t="str">
        <f t="shared" si="5"/>
        <v/>
      </c>
      <c r="AN55" s="70" t="str">
        <f t="shared" si="5"/>
        <v/>
      </c>
      <c r="AO55" s="70" t="str">
        <f t="shared" si="5"/>
        <v/>
      </c>
      <c r="AP55" s="70" t="str">
        <f t="shared" si="5"/>
        <v/>
      </c>
      <c r="AQ55" s="70">
        <f t="shared" si="5"/>
        <v>5057301.4794920841</v>
      </c>
      <c r="AR55" s="81"/>
      <c r="AS55" s="70">
        <f>IF(SUM(AS13:AS14,AS19:AS20,AS23,AS29:AS30,AS35:AS36,AS39)=0,"",SUM(AS13:AS14,AS19:AS20,AS23,AS29:AS30,AS35:AS36,AS39))</f>
        <v>5428332.8056924911</v>
      </c>
      <c r="AT55" s="71">
        <f t="shared" si="0"/>
        <v>-6.8350880368152844E-2</v>
      </c>
    </row>
    <row r="57" spans="2:46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6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6" hidden="1">
      <c r="B59" s="49" t="s">
        <v>102</v>
      </c>
      <c r="C59" s="50">
        <f>IFERROR(RANK(C61,$C$61:$AP$61,0),"")</f>
        <v>26</v>
      </c>
      <c r="D59" s="50">
        <f t="shared" ref="D59:AP59" si="6">IFERROR(RANK(D61,$C$61:$AP$61,0),"")</f>
        <v>15</v>
      </c>
      <c r="E59" s="50">
        <f t="shared" si="6"/>
        <v>14</v>
      </c>
      <c r="F59" s="50">
        <f t="shared" si="6"/>
        <v>19</v>
      </c>
      <c r="G59" s="50">
        <f t="shared" si="6"/>
        <v>4</v>
      </c>
      <c r="H59" s="50">
        <f t="shared" si="6"/>
        <v>6</v>
      </c>
      <c r="I59" s="50">
        <f t="shared" si="6"/>
        <v>17</v>
      </c>
      <c r="J59" s="50">
        <f t="shared" si="6"/>
        <v>5</v>
      </c>
      <c r="K59" s="50">
        <f t="shared" si="6"/>
        <v>28</v>
      </c>
      <c r="L59" s="50">
        <f t="shared" si="6"/>
        <v>22</v>
      </c>
      <c r="M59" s="50">
        <f t="shared" si="6"/>
        <v>2</v>
      </c>
      <c r="N59" s="50">
        <f t="shared" si="6"/>
        <v>18</v>
      </c>
      <c r="O59" s="50">
        <f t="shared" si="6"/>
        <v>3</v>
      </c>
      <c r="P59" s="50">
        <f t="shared" si="6"/>
        <v>9</v>
      </c>
      <c r="Q59" s="50">
        <f t="shared" si="6"/>
        <v>8</v>
      </c>
      <c r="R59" s="50">
        <f t="shared" si="6"/>
        <v>30</v>
      </c>
      <c r="S59" s="50">
        <f t="shared" si="6"/>
        <v>27</v>
      </c>
      <c r="T59" s="50">
        <f t="shared" si="6"/>
        <v>24</v>
      </c>
      <c r="U59" s="50">
        <f t="shared" si="6"/>
        <v>25</v>
      </c>
      <c r="V59" s="50" t="str">
        <f t="shared" si="6"/>
        <v/>
      </c>
      <c r="W59" s="50">
        <f t="shared" si="6"/>
        <v>29</v>
      </c>
      <c r="X59" s="50">
        <f t="shared" si="6"/>
        <v>1</v>
      </c>
      <c r="Y59" s="50">
        <f t="shared" si="6"/>
        <v>23</v>
      </c>
      <c r="Z59" s="50">
        <f t="shared" si="6"/>
        <v>16</v>
      </c>
      <c r="AA59" s="50">
        <f t="shared" si="6"/>
        <v>10</v>
      </c>
      <c r="AB59" s="50">
        <f t="shared" si="6"/>
        <v>7</v>
      </c>
      <c r="AC59" s="50">
        <f t="shared" si="6"/>
        <v>20</v>
      </c>
      <c r="AD59" s="50">
        <f t="shared" si="6"/>
        <v>21</v>
      </c>
      <c r="AE59" s="50">
        <f t="shared" si="6"/>
        <v>13</v>
      </c>
      <c r="AF59" s="50">
        <f t="shared" si="6"/>
        <v>11</v>
      </c>
      <c r="AG59" s="50">
        <f t="shared" si="6"/>
        <v>12</v>
      </c>
      <c r="AH59" s="50" t="str">
        <f t="shared" si="6"/>
        <v/>
      </c>
      <c r="AI59" s="50" t="str">
        <f t="shared" si="6"/>
        <v/>
      </c>
      <c r="AJ59" s="50" t="str">
        <f t="shared" si="6"/>
        <v/>
      </c>
      <c r="AK59" s="50" t="str">
        <f t="shared" si="6"/>
        <v/>
      </c>
      <c r="AL59" s="50" t="str">
        <f t="shared" si="6"/>
        <v/>
      </c>
      <c r="AM59" s="50" t="str">
        <f t="shared" si="6"/>
        <v/>
      </c>
      <c r="AN59" s="50" t="str">
        <f t="shared" si="6"/>
        <v/>
      </c>
      <c r="AO59" s="50" t="str">
        <f t="shared" si="6"/>
        <v/>
      </c>
      <c r="AP59" s="50" t="str">
        <f t="shared" si="6"/>
        <v/>
      </c>
    </row>
    <row r="60" spans="2:46" hidden="1">
      <c r="C60" s="50" t="str">
        <f>C11</f>
        <v>Ace Vida</v>
      </c>
      <c r="D60" s="50" t="str">
        <f t="shared" ref="D60:AP60" si="7">D11</f>
        <v>BanChile</v>
      </c>
      <c r="E60" s="50" t="str">
        <f t="shared" si="7"/>
        <v>BBVA Vida</v>
      </c>
      <c r="F60" s="50" t="str">
        <f t="shared" si="7"/>
        <v>BCI Seguros Vida</v>
      </c>
      <c r="G60" s="50" t="str">
        <f t="shared" si="7"/>
        <v>BICE Vida</v>
      </c>
      <c r="H60" s="50" t="str">
        <f t="shared" si="7"/>
        <v>Cámara</v>
      </c>
      <c r="I60" s="50" t="str">
        <f t="shared" si="7"/>
        <v>Cardif</v>
      </c>
      <c r="J60" s="50" t="str">
        <f t="shared" si="7"/>
        <v>Chilena Consolidada</v>
      </c>
      <c r="K60" s="50" t="str">
        <f t="shared" si="7"/>
        <v>CLC</v>
      </c>
      <c r="L60" s="50" t="str">
        <f t="shared" si="7"/>
        <v>CN Life</v>
      </c>
      <c r="M60" s="50" t="str">
        <f t="shared" si="7"/>
        <v>Consorcio Nacional</v>
      </c>
      <c r="N60" s="50" t="str">
        <f t="shared" si="7"/>
        <v>CorpSeguros</v>
      </c>
      <c r="O60" s="50" t="str">
        <f t="shared" si="7"/>
        <v>CorpVida</v>
      </c>
      <c r="P60" s="50" t="str">
        <f t="shared" si="7"/>
        <v>Cruz del Sur</v>
      </c>
      <c r="Q60" s="50" t="str">
        <f t="shared" si="7"/>
        <v>EuroAmérica</v>
      </c>
      <c r="R60" s="50" t="str">
        <f t="shared" si="7"/>
        <v>Huelen</v>
      </c>
      <c r="S60" s="50" t="str">
        <f t="shared" si="7"/>
        <v>Itaú</v>
      </c>
      <c r="T60" s="50" t="str">
        <f t="shared" si="7"/>
        <v>M. de Carabineros</v>
      </c>
      <c r="U60" s="50" t="str">
        <f t="shared" si="7"/>
        <v>M. del Ej. y Av.</v>
      </c>
      <c r="V60" s="50" t="str">
        <f t="shared" si="7"/>
        <v>Magallanes Vida</v>
      </c>
      <c r="W60" s="50" t="str">
        <f t="shared" si="7"/>
        <v>Mapfre Vida</v>
      </c>
      <c r="X60" s="50" t="str">
        <f t="shared" si="7"/>
        <v>Metlife</v>
      </c>
      <c r="Y60" s="50" t="str">
        <f t="shared" si="7"/>
        <v>Mutual de Seguros</v>
      </c>
      <c r="Z60" s="50" t="str">
        <f t="shared" si="7"/>
        <v>Ohio National</v>
      </c>
      <c r="AA60" s="50" t="str">
        <f t="shared" si="7"/>
        <v>Penta Vida</v>
      </c>
      <c r="AB60" s="50" t="str">
        <f t="shared" si="7"/>
        <v>Principal</v>
      </c>
      <c r="AC60" s="50" t="str">
        <f t="shared" si="7"/>
        <v>Renta Nacional</v>
      </c>
      <c r="AD60" s="50" t="str">
        <f t="shared" si="7"/>
        <v>Rigel</v>
      </c>
      <c r="AE60" s="50" t="str">
        <f t="shared" si="7"/>
        <v>Security Previsión</v>
      </c>
      <c r="AF60" s="50" t="str">
        <f t="shared" si="7"/>
        <v>Sura</v>
      </c>
      <c r="AG60" s="50" t="str">
        <f t="shared" si="7"/>
        <v>Zurich Santander</v>
      </c>
      <c r="AH60" s="50" t="str">
        <f t="shared" si="7"/>
        <v/>
      </c>
      <c r="AI60" s="50" t="str">
        <f t="shared" si="7"/>
        <v/>
      </c>
      <c r="AJ60" s="50" t="str">
        <f t="shared" si="7"/>
        <v/>
      </c>
      <c r="AK60" s="50" t="str">
        <f t="shared" si="7"/>
        <v/>
      </c>
      <c r="AL60" s="50" t="str">
        <f t="shared" si="7"/>
        <v/>
      </c>
      <c r="AM60" s="50" t="str">
        <f t="shared" si="7"/>
        <v/>
      </c>
      <c r="AN60" s="50" t="str">
        <f t="shared" si="7"/>
        <v/>
      </c>
      <c r="AO60" s="50" t="str">
        <f t="shared" si="7"/>
        <v/>
      </c>
      <c r="AP60" s="50" t="str">
        <f t="shared" si="7"/>
        <v/>
      </c>
    </row>
    <row r="61" spans="2:46" hidden="1">
      <c r="C61" s="52">
        <f t="shared" ref="C61:AP61" si="8">IFERROR(IF(C57=1,VLOOKUP($B$77,$B$12:$AQ$49,C64+1,FALSE)+C62/1000000,""),"")</f>
        <v>381779.00563322875</v>
      </c>
      <c r="D61" s="52">
        <f t="shared" si="8"/>
        <v>2322144.2829336901</v>
      </c>
      <c r="E61" s="52">
        <f t="shared" si="8"/>
        <v>2437445.950427263</v>
      </c>
      <c r="F61" s="52">
        <f t="shared" si="8"/>
        <v>1534847.459042381</v>
      </c>
      <c r="G61" s="52">
        <f t="shared" si="8"/>
        <v>4650400.2234823061</v>
      </c>
      <c r="H61" s="52">
        <f t="shared" si="8"/>
        <v>3892241.4723057374</v>
      </c>
      <c r="I61" s="52">
        <f t="shared" si="8"/>
        <v>1887188.7838779835</v>
      </c>
      <c r="J61" s="52">
        <f t="shared" si="8"/>
        <v>4269097.676474263</v>
      </c>
      <c r="K61" s="52">
        <f t="shared" si="8"/>
        <v>197022.41007011314</v>
      </c>
      <c r="L61" s="52">
        <f t="shared" si="8"/>
        <v>646671.68422217388</v>
      </c>
      <c r="M61" s="52">
        <f t="shared" si="8"/>
        <v>6545526.389321547</v>
      </c>
      <c r="N61" s="52">
        <f t="shared" si="8"/>
        <v>1586136.2527778845</v>
      </c>
      <c r="O61" s="52">
        <f t="shared" si="8"/>
        <v>6220361.3236645181</v>
      </c>
      <c r="P61" s="52">
        <f t="shared" si="8"/>
        <v>3302255.4995638435</v>
      </c>
      <c r="Q61" s="52">
        <f t="shared" si="8"/>
        <v>3331580.8826389075</v>
      </c>
      <c r="R61" s="52">
        <f t="shared" si="8"/>
        <v>9922.2799551376738</v>
      </c>
      <c r="S61" s="52">
        <f t="shared" si="8"/>
        <v>332827.02889524261</v>
      </c>
      <c r="T61" s="52">
        <f t="shared" si="8"/>
        <v>426944.28340382746</v>
      </c>
      <c r="U61" s="52">
        <f t="shared" si="8"/>
        <v>407593.90403908369</v>
      </c>
      <c r="V61" s="52" t="str">
        <f t="shared" si="8"/>
        <v/>
      </c>
      <c r="W61" s="52">
        <f t="shared" si="8"/>
        <v>48184.763951806446</v>
      </c>
      <c r="X61" s="52">
        <f t="shared" si="8"/>
        <v>12750326.772563389</v>
      </c>
      <c r="Y61" s="52">
        <f t="shared" si="8"/>
        <v>633023.03054387658</v>
      </c>
      <c r="Z61" s="52">
        <f t="shared" si="8"/>
        <v>2312818.0526753743</v>
      </c>
      <c r="AA61" s="52">
        <f t="shared" si="8"/>
        <v>2894643.74104456</v>
      </c>
      <c r="AB61" s="52">
        <f t="shared" si="8"/>
        <v>3492641.1654006215</v>
      </c>
      <c r="AC61" s="52">
        <f t="shared" si="8"/>
        <v>1181628.2147063017</v>
      </c>
      <c r="AD61" s="52">
        <f t="shared" si="8"/>
        <v>1010114.7902492449</v>
      </c>
      <c r="AE61" s="52">
        <f t="shared" si="8"/>
        <v>2527567.1576477117</v>
      </c>
      <c r="AF61" s="52">
        <f t="shared" si="8"/>
        <v>2685695.4589598123</v>
      </c>
      <c r="AG61" s="52">
        <f t="shared" si="8"/>
        <v>2662669.4408992599</v>
      </c>
      <c r="AH61" s="52" t="str">
        <f t="shared" si="8"/>
        <v/>
      </c>
      <c r="AI61" s="52" t="str">
        <f t="shared" si="8"/>
        <v/>
      </c>
      <c r="AJ61" s="52" t="str">
        <f t="shared" si="8"/>
        <v/>
      </c>
      <c r="AK61" s="52" t="str">
        <f t="shared" si="8"/>
        <v/>
      </c>
      <c r="AL61" s="52" t="str">
        <f t="shared" si="8"/>
        <v/>
      </c>
      <c r="AM61" s="52" t="str">
        <f t="shared" si="8"/>
        <v/>
      </c>
      <c r="AN61" s="52" t="str">
        <f t="shared" si="8"/>
        <v/>
      </c>
      <c r="AO61" s="52" t="str">
        <f t="shared" si="8"/>
        <v/>
      </c>
      <c r="AP61" s="52" t="str">
        <f t="shared" si="8"/>
        <v/>
      </c>
    </row>
    <row r="62" spans="2:46" hidden="1">
      <c r="C62" s="50">
        <v>40</v>
      </c>
      <c r="D62" s="50">
        <f>C62-1</f>
        <v>39</v>
      </c>
      <c r="E62" s="50">
        <f t="shared" ref="E62:AP62" si="9">D62-1</f>
        <v>38</v>
      </c>
      <c r="F62" s="50">
        <f t="shared" si="9"/>
        <v>37</v>
      </c>
      <c r="G62" s="50">
        <f t="shared" si="9"/>
        <v>36</v>
      </c>
      <c r="H62" s="50">
        <f t="shared" si="9"/>
        <v>35</v>
      </c>
      <c r="I62" s="50">
        <f t="shared" si="9"/>
        <v>34</v>
      </c>
      <c r="J62" s="50">
        <f t="shared" si="9"/>
        <v>33</v>
      </c>
      <c r="K62" s="50">
        <f t="shared" si="9"/>
        <v>32</v>
      </c>
      <c r="L62" s="50">
        <f t="shared" si="9"/>
        <v>31</v>
      </c>
      <c r="M62" s="50">
        <f t="shared" si="9"/>
        <v>30</v>
      </c>
      <c r="N62" s="50">
        <f t="shared" si="9"/>
        <v>29</v>
      </c>
      <c r="O62" s="50">
        <f t="shared" si="9"/>
        <v>28</v>
      </c>
      <c r="P62" s="50">
        <f t="shared" si="9"/>
        <v>27</v>
      </c>
      <c r="Q62" s="50">
        <f t="shared" si="9"/>
        <v>26</v>
      </c>
      <c r="R62" s="50">
        <f t="shared" si="9"/>
        <v>25</v>
      </c>
      <c r="S62" s="50">
        <f t="shared" si="9"/>
        <v>24</v>
      </c>
      <c r="T62" s="50">
        <f t="shared" si="9"/>
        <v>23</v>
      </c>
      <c r="U62" s="50">
        <f t="shared" si="9"/>
        <v>22</v>
      </c>
      <c r="V62" s="50">
        <f t="shared" si="9"/>
        <v>21</v>
      </c>
      <c r="W62" s="50">
        <f t="shared" si="9"/>
        <v>20</v>
      </c>
      <c r="X62" s="50">
        <f t="shared" si="9"/>
        <v>19</v>
      </c>
      <c r="Y62" s="50">
        <f t="shared" si="9"/>
        <v>18</v>
      </c>
      <c r="Z62" s="50">
        <f t="shared" si="9"/>
        <v>17</v>
      </c>
      <c r="AA62" s="50">
        <f t="shared" si="9"/>
        <v>16</v>
      </c>
      <c r="AB62" s="50">
        <f t="shared" si="9"/>
        <v>15</v>
      </c>
      <c r="AC62" s="50">
        <f t="shared" si="9"/>
        <v>14</v>
      </c>
      <c r="AD62" s="50">
        <f t="shared" si="9"/>
        <v>13</v>
      </c>
      <c r="AE62" s="50">
        <f t="shared" si="9"/>
        <v>12</v>
      </c>
      <c r="AF62" s="50">
        <f t="shared" si="9"/>
        <v>11</v>
      </c>
      <c r="AG62" s="50">
        <f t="shared" si="9"/>
        <v>10</v>
      </c>
      <c r="AH62" s="50">
        <f t="shared" si="9"/>
        <v>9</v>
      </c>
      <c r="AI62" s="50">
        <f t="shared" si="9"/>
        <v>8</v>
      </c>
      <c r="AJ62" s="50">
        <f t="shared" si="9"/>
        <v>7</v>
      </c>
      <c r="AK62" s="50">
        <f t="shared" si="9"/>
        <v>6</v>
      </c>
      <c r="AL62" s="50">
        <f t="shared" si="9"/>
        <v>5</v>
      </c>
      <c r="AM62" s="50">
        <f t="shared" si="9"/>
        <v>4</v>
      </c>
      <c r="AN62" s="50">
        <f t="shared" si="9"/>
        <v>3</v>
      </c>
      <c r="AO62" s="50">
        <f t="shared" si="9"/>
        <v>2</v>
      </c>
      <c r="AP62" s="50">
        <f t="shared" si="9"/>
        <v>1</v>
      </c>
    </row>
    <row r="63" spans="2:46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6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10">IFERROR(HLOOKUP(C64,$C$59:$AP$60,2,FALSE),"")</f>
        <v>Metlife</v>
      </c>
      <c r="D65" s="50" t="str">
        <f t="shared" si="10"/>
        <v>Consorcio Nacional</v>
      </c>
      <c r="E65" s="50" t="str">
        <f t="shared" si="10"/>
        <v>CorpVida</v>
      </c>
      <c r="F65" s="50" t="str">
        <f t="shared" si="10"/>
        <v>BICE Vida</v>
      </c>
      <c r="G65" s="50" t="str">
        <f t="shared" si="10"/>
        <v>Chilena Consolidada</v>
      </c>
      <c r="H65" s="50" t="str">
        <f t="shared" si="10"/>
        <v>Cámara</v>
      </c>
      <c r="I65" s="50" t="str">
        <f t="shared" si="10"/>
        <v>Principal</v>
      </c>
      <c r="J65" s="50" t="str">
        <f t="shared" si="10"/>
        <v>EuroAmérica</v>
      </c>
      <c r="K65" s="50" t="str">
        <f t="shared" si="10"/>
        <v>Cruz del Sur</v>
      </c>
      <c r="L65" s="50" t="str">
        <f t="shared" si="10"/>
        <v>Penta Vida</v>
      </c>
      <c r="M65" s="50" t="str">
        <f t="shared" si="10"/>
        <v>Sura</v>
      </c>
      <c r="N65" s="50" t="str">
        <f t="shared" si="10"/>
        <v>Zurich Santander</v>
      </c>
      <c r="O65" s="50" t="str">
        <f t="shared" si="10"/>
        <v>Security Previsión</v>
      </c>
      <c r="P65" s="50" t="str">
        <f t="shared" si="10"/>
        <v>BBVA Vida</v>
      </c>
      <c r="Q65" s="50" t="str">
        <f t="shared" si="10"/>
        <v>BanChile</v>
      </c>
      <c r="R65" s="50" t="str">
        <f t="shared" si="10"/>
        <v>Ohio National</v>
      </c>
      <c r="S65" s="50" t="str">
        <f t="shared" si="10"/>
        <v>Cardif</v>
      </c>
      <c r="T65" s="50" t="str">
        <f t="shared" si="10"/>
        <v>CorpSeguros</v>
      </c>
      <c r="U65" s="50" t="str">
        <f t="shared" si="10"/>
        <v>BCI Seguros Vida</v>
      </c>
      <c r="V65" s="50" t="str">
        <f t="shared" si="10"/>
        <v>Renta Nacional</v>
      </c>
      <c r="W65" s="50" t="str">
        <f t="shared" si="10"/>
        <v>Rigel</v>
      </c>
      <c r="X65" s="50" t="str">
        <f t="shared" si="10"/>
        <v>CN Life</v>
      </c>
      <c r="Y65" s="50" t="str">
        <f t="shared" si="10"/>
        <v>Mutual de Seguros</v>
      </c>
      <c r="Z65" s="50" t="str">
        <f t="shared" si="10"/>
        <v>M. de Carabineros</v>
      </c>
      <c r="AA65" s="50" t="str">
        <f t="shared" si="10"/>
        <v>M. del Ej. y Av.</v>
      </c>
      <c r="AB65" s="50" t="str">
        <f t="shared" si="10"/>
        <v>Ace Vida</v>
      </c>
      <c r="AC65" s="50" t="str">
        <f t="shared" si="10"/>
        <v>Itaú</v>
      </c>
      <c r="AD65" s="50" t="str">
        <f t="shared" si="10"/>
        <v>CLC</v>
      </c>
      <c r="AE65" s="50" t="str">
        <f t="shared" si="10"/>
        <v>Mapfre Vida</v>
      </c>
      <c r="AF65" s="50" t="str">
        <f t="shared" si="10"/>
        <v>Huelen</v>
      </c>
      <c r="AG65" s="50" t="str">
        <f t="shared" si="10"/>
        <v/>
      </c>
      <c r="AH65" s="50" t="str">
        <f t="shared" si="10"/>
        <v/>
      </c>
      <c r="AI65" s="50" t="str">
        <f t="shared" si="10"/>
        <v/>
      </c>
      <c r="AJ65" s="50" t="str">
        <f t="shared" si="10"/>
        <v/>
      </c>
      <c r="AK65" s="50" t="str">
        <f t="shared" si="10"/>
        <v/>
      </c>
      <c r="AL65" s="50" t="str">
        <f t="shared" si="10"/>
        <v/>
      </c>
      <c r="AM65" s="50" t="str">
        <f t="shared" si="10"/>
        <v/>
      </c>
      <c r="AN65" s="50" t="str">
        <f t="shared" si="10"/>
        <v/>
      </c>
      <c r="AO65" s="50" t="str">
        <f t="shared" si="10"/>
        <v/>
      </c>
      <c r="AP65" s="50" t="str">
        <f t="shared" si="10"/>
        <v/>
      </c>
    </row>
    <row r="66" spans="1:42" hidden="1">
      <c r="C66" s="52">
        <f t="shared" ref="C66:AP66" si="11">IFERROR((HLOOKUP(C64,$C$59:$AP$61,3,FALSE)-HLOOKUP(C64,$C$59:$AP$62,4,FALSE)/1000000)/$C$71,"")</f>
        <v>12750.326772544387</v>
      </c>
      <c r="D66" s="52">
        <f t="shared" si="11"/>
        <v>6545.5263892915473</v>
      </c>
      <c r="E66" s="52">
        <f t="shared" si="11"/>
        <v>6220.3613236365181</v>
      </c>
      <c r="F66" s="52">
        <f t="shared" si="11"/>
        <v>4650.400223446306</v>
      </c>
      <c r="G66" s="52">
        <f t="shared" si="11"/>
        <v>4269.0976764412635</v>
      </c>
      <c r="H66" s="52">
        <f t="shared" si="11"/>
        <v>3892.2414722707372</v>
      </c>
      <c r="I66" s="52">
        <f t="shared" si="11"/>
        <v>3492.6411653856217</v>
      </c>
      <c r="J66" s="52">
        <f t="shared" si="11"/>
        <v>3331.5808826129073</v>
      </c>
      <c r="K66" s="52">
        <f t="shared" si="11"/>
        <v>3302.2554995368437</v>
      </c>
      <c r="L66" s="52">
        <f t="shared" si="11"/>
        <v>2894.6437410285598</v>
      </c>
      <c r="M66" s="52">
        <f t="shared" si="11"/>
        <v>2685.6954589488123</v>
      </c>
      <c r="N66" s="52">
        <f t="shared" si="11"/>
        <v>2662.6694408892599</v>
      </c>
      <c r="O66" s="52">
        <f t="shared" si="11"/>
        <v>2527.5671576357117</v>
      </c>
      <c r="P66" s="52">
        <f t="shared" si="11"/>
        <v>2437.4459503892631</v>
      </c>
      <c r="Q66" s="52">
        <f t="shared" si="11"/>
        <v>2322.1442828946901</v>
      </c>
      <c r="R66" s="52">
        <f t="shared" si="11"/>
        <v>2312.8180526583742</v>
      </c>
      <c r="S66" s="52">
        <f t="shared" si="11"/>
        <v>1887.1887838439834</v>
      </c>
      <c r="T66" s="52">
        <f t="shared" si="11"/>
        <v>1586.1362527488845</v>
      </c>
      <c r="U66" s="52">
        <f t="shared" si="11"/>
        <v>1534.8474590053809</v>
      </c>
      <c r="V66" s="52">
        <f t="shared" si="11"/>
        <v>1181.6282146923015</v>
      </c>
      <c r="W66" s="52">
        <f t="shared" si="11"/>
        <v>1010.1147902362449</v>
      </c>
      <c r="X66" s="52">
        <f t="shared" si="11"/>
        <v>646.67168419117388</v>
      </c>
      <c r="Y66" s="52">
        <f t="shared" si="11"/>
        <v>633.02303052587661</v>
      </c>
      <c r="Z66" s="52">
        <f t="shared" si="11"/>
        <v>426.94428338082747</v>
      </c>
      <c r="AA66" s="52">
        <f t="shared" si="11"/>
        <v>407.59390401708367</v>
      </c>
      <c r="AB66" s="52">
        <f t="shared" si="11"/>
        <v>381.77900559322876</v>
      </c>
      <c r="AC66" s="52">
        <f t="shared" si="11"/>
        <v>332.82702887124259</v>
      </c>
      <c r="AD66" s="52">
        <f t="shared" si="11"/>
        <v>197.02241003811312</v>
      </c>
      <c r="AE66" s="52">
        <f t="shared" si="11"/>
        <v>48.184763931806444</v>
      </c>
      <c r="AF66" s="52">
        <f t="shared" si="11"/>
        <v>9.922279930137675</v>
      </c>
      <c r="AG66" s="52" t="str">
        <f t="shared" si="11"/>
        <v/>
      </c>
      <c r="AH66" s="52" t="str">
        <f t="shared" si="11"/>
        <v/>
      </c>
      <c r="AI66" s="52" t="str">
        <f t="shared" si="11"/>
        <v/>
      </c>
      <c r="AJ66" s="52" t="str">
        <f t="shared" si="11"/>
        <v/>
      </c>
      <c r="AK66" s="52" t="str">
        <f t="shared" si="11"/>
        <v/>
      </c>
      <c r="AL66" s="52" t="str">
        <f t="shared" si="11"/>
        <v/>
      </c>
      <c r="AM66" s="52" t="str">
        <f t="shared" si="11"/>
        <v/>
      </c>
      <c r="AN66" s="52" t="str">
        <f t="shared" si="11"/>
        <v/>
      </c>
      <c r="AO66" s="52" t="str">
        <f t="shared" si="11"/>
        <v/>
      </c>
      <c r="AP66" s="52" t="str">
        <f t="shared" si="11"/>
        <v/>
      </c>
    </row>
    <row r="67" spans="1:42" hidden="1">
      <c r="C67" s="52" t="str">
        <f>IF(ISNUMBER(C66),CONCATENATE(C65," - ",C64),"")</f>
        <v>Metlife - 1</v>
      </c>
      <c r="D67" s="52" t="str">
        <f t="shared" ref="D67:AP67" si="12">IF(ISNUMBER(D66),CONCATENATE(D65," - ",D64),"")</f>
        <v>Consorcio Nacional - 2</v>
      </c>
      <c r="E67" s="52" t="str">
        <f t="shared" si="12"/>
        <v>CorpVida - 3</v>
      </c>
      <c r="F67" s="52" t="str">
        <f t="shared" si="12"/>
        <v>BICE Vida - 4</v>
      </c>
      <c r="G67" s="52" t="str">
        <f t="shared" si="12"/>
        <v>Chilena Consolidada - 5</v>
      </c>
      <c r="H67" s="52" t="str">
        <f t="shared" si="12"/>
        <v>Cámara - 6</v>
      </c>
      <c r="I67" s="52" t="str">
        <f t="shared" si="12"/>
        <v>Principal - 7</v>
      </c>
      <c r="J67" s="52" t="str">
        <f t="shared" si="12"/>
        <v>EuroAmérica - 8</v>
      </c>
      <c r="K67" s="52" t="str">
        <f t="shared" si="12"/>
        <v>Cruz del Sur - 9</v>
      </c>
      <c r="L67" s="52" t="str">
        <f t="shared" si="12"/>
        <v>Penta Vida - 10</v>
      </c>
      <c r="M67" s="52" t="str">
        <f t="shared" si="12"/>
        <v>Sura - 11</v>
      </c>
      <c r="N67" s="52" t="str">
        <f t="shared" si="12"/>
        <v>Zurich Santander - 12</v>
      </c>
      <c r="O67" s="52" t="str">
        <f t="shared" si="12"/>
        <v>Security Previsión - 13</v>
      </c>
      <c r="P67" s="52" t="str">
        <f t="shared" si="12"/>
        <v>BBVA Vida - 14</v>
      </c>
      <c r="Q67" s="52" t="str">
        <f t="shared" si="12"/>
        <v>BanChile - 15</v>
      </c>
      <c r="R67" s="52" t="str">
        <f t="shared" si="12"/>
        <v>Ohio National - 16</v>
      </c>
      <c r="S67" s="52" t="str">
        <f t="shared" si="12"/>
        <v>Cardif - 17</v>
      </c>
      <c r="T67" s="52" t="str">
        <f t="shared" si="12"/>
        <v>CorpSeguros - 18</v>
      </c>
      <c r="U67" s="52" t="str">
        <f t="shared" si="12"/>
        <v>BCI Seguros Vida - 19</v>
      </c>
      <c r="V67" s="52" t="str">
        <f t="shared" si="12"/>
        <v>Renta Nacional - 20</v>
      </c>
      <c r="W67" s="52" t="str">
        <f t="shared" si="12"/>
        <v>Rigel - 21</v>
      </c>
      <c r="X67" s="52" t="str">
        <f t="shared" si="12"/>
        <v>CN Life - 22</v>
      </c>
      <c r="Y67" s="52" t="str">
        <f t="shared" si="12"/>
        <v>Mutual de Seguros - 23</v>
      </c>
      <c r="Z67" s="52" t="str">
        <f t="shared" si="12"/>
        <v>M. de Carabineros - 24</v>
      </c>
      <c r="AA67" s="52" t="str">
        <f t="shared" si="12"/>
        <v>M. del Ej. y Av. - 25</v>
      </c>
      <c r="AB67" s="52" t="str">
        <f t="shared" si="12"/>
        <v>Ace Vida - 26</v>
      </c>
      <c r="AC67" s="52" t="str">
        <f t="shared" si="12"/>
        <v>Itaú - 27</v>
      </c>
      <c r="AD67" s="52" t="str">
        <f t="shared" si="12"/>
        <v>CLC - 28</v>
      </c>
      <c r="AE67" s="52" t="str">
        <f t="shared" si="12"/>
        <v>Mapfre Vida - 29</v>
      </c>
      <c r="AF67" s="52" t="str">
        <f t="shared" si="12"/>
        <v>Huelen - 30</v>
      </c>
      <c r="AG67" s="52" t="str">
        <f t="shared" si="12"/>
        <v/>
      </c>
      <c r="AH67" s="52" t="str">
        <f t="shared" si="12"/>
        <v/>
      </c>
      <c r="AI67" s="52" t="str">
        <f t="shared" si="12"/>
        <v/>
      </c>
      <c r="AJ67" s="52" t="str">
        <f t="shared" si="12"/>
        <v/>
      </c>
      <c r="AK67" s="52" t="str">
        <f t="shared" si="12"/>
        <v/>
      </c>
      <c r="AL67" s="52" t="str">
        <f t="shared" si="12"/>
        <v/>
      </c>
      <c r="AM67" s="52" t="str">
        <f t="shared" si="12"/>
        <v/>
      </c>
      <c r="AN67" s="52" t="str">
        <f t="shared" si="12"/>
        <v/>
      </c>
      <c r="AO67" s="52" t="str">
        <f t="shared" si="12"/>
        <v/>
      </c>
      <c r="AP67" s="52" t="str">
        <f t="shared" si="12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3">IF($B$80=D65,D66,"")</f>
        <v/>
      </c>
      <c r="E69" s="52" t="str">
        <f t="shared" si="13"/>
        <v/>
      </c>
      <c r="F69" s="52" t="str">
        <f t="shared" si="13"/>
        <v/>
      </c>
      <c r="G69" s="52" t="str">
        <f t="shared" si="13"/>
        <v/>
      </c>
      <c r="H69" s="52" t="str">
        <f t="shared" si="13"/>
        <v/>
      </c>
      <c r="I69" s="52" t="str">
        <f t="shared" si="13"/>
        <v/>
      </c>
      <c r="J69" s="52" t="str">
        <f t="shared" si="13"/>
        <v/>
      </c>
      <c r="K69" s="52" t="str">
        <f t="shared" si="13"/>
        <v/>
      </c>
      <c r="L69" s="52" t="str">
        <f t="shared" si="13"/>
        <v/>
      </c>
      <c r="M69" s="52" t="str">
        <f t="shared" si="13"/>
        <v/>
      </c>
      <c r="N69" s="52" t="str">
        <f t="shared" si="13"/>
        <v/>
      </c>
      <c r="O69" s="52" t="str">
        <f t="shared" si="13"/>
        <v/>
      </c>
      <c r="P69" s="52" t="str">
        <f t="shared" si="13"/>
        <v/>
      </c>
      <c r="Q69" s="52" t="str">
        <f t="shared" si="13"/>
        <v/>
      </c>
      <c r="R69" s="52" t="str">
        <f t="shared" si="13"/>
        <v/>
      </c>
      <c r="S69" s="52" t="str">
        <f t="shared" si="13"/>
        <v/>
      </c>
      <c r="T69" s="52" t="str">
        <f t="shared" si="13"/>
        <v/>
      </c>
      <c r="U69" s="52" t="str">
        <f t="shared" si="13"/>
        <v/>
      </c>
      <c r="V69" s="52" t="str">
        <f t="shared" si="13"/>
        <v/>
      </c>
      <c r="W69" s="52" t="str">
        <f t="shared" si="13"/>
        <v/>
      </c>
      <c r="X69" s="52" t="str">
        <f t="shared" si="13"/>
        <v/>
      </c>
      <c r="Y69" s="52" t="str">
        <f t="shared" si="13"/>
        <v/>
      </c>
      <c r="Z69" s="52" t="str">
        <f t="shared" si="13"/>
        <v/>
      </c>
      <c r="AA69" s="52" t="str">
        <f t="shared" si="13"/>
        <v/>
      </c>
      <c r="AB69" s="52" t="str">
        <f t="shared" si="13"/>
        <v/>
      </c>
      <c r="AC69" s="52" t="str">
        <f t="shared" si="13"/>
        <v/>
      </c>
      <c r="AD69" s="52" t="str">
        <f t="shared" si="13"/>
        <v/>
      </c>
      <c r="AE69" s="52" t="str">
        <f t="shared" si="13"/>
        <v/>
      </c>
      <c r="AF69" s="52" t="str">
        <f t="shared" si="13"/>
        <v/>
      </c>
      <c r="AG69" s="52" t="str">
        <f t="shared" si="13"/>
        <v/>
      </c>
      <c r="AH69" s="52" t="str">
        <f t="shared" si="13"/>
        <v/>
      </c>
      <c r="AI69" s="52" t="str">
        <f t="shared" si="13"/>
        <v/>
      </c>
      <c r="AJ69" s="52" t="str">
        <f t="shared" si="13"/>
        <v/>
      </c>
      <c r="AK69" s="52" t="str">
        <f t="shared" si="13"/>
        <v/>
      </c>
      <c r="AL69" s="52" t="str">
        <f t="shared" si="13"/>
        <v/>
      </c>
      <c r="AM69" s="52" t="str">
        <f t="shared" si="13"/>
        <v/>
      </c>
      <c r="AN69" s="52" t="str">
        <f t="shared" si="13"/>
        <v/>
      </c>
      <c r="AO69" s="52" t="str">
        <f t="shared" si="13"/>
        <v/>
      </c>
      <c r="AP69" s="52" t="str">
        <f t="shared" si="13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1000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Miles de UF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30.06.2012</v>
      </c>
      <c r="D72" s="37" t="s">
        <v>374</v>
      </c>
      <c r="E72" s="37" t="s">
        <v>105</v>
      </c>
      <c r="F72" s="37" t="s">
        <v>22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30.06.2012</v>
      </c>
      <c r="D73" s="37" t="s">
        <v>375</v>
      </c>
      <c r="E73" s="37" t="s">
        <v>106</v>
      </c>
      <c r="F73" s="37" t="s">
        <v>372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30.06.2012</v>
      </c>
      <c r="D74" s="37" t="s">
        <v>376</v>
      </c>
      <c r="E74" s="37" t="s">
        <v>107</v>
      </c>
      <c r="F74" s="37" t="s">
        <v>373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t="11.25" hidden="1" customHeight="1">
      <c r="B111" s="49" t="s">
        <v>102</v>
      </c>
      <c r="C111" s="50">
        <f t="shared" ref="C111:AJ111" si="14">IFERROR(RANK(C113,$C$113:$AJ$113,0),"")</f>
        <v>20</v>
      </c>
      <c r="D111" s="50">
        <f t="shared" si="14"/>
        <v>16</v>
      </c>
      <c r="E111" s="50">
        <f t="shared" si="14"/>
        <v>5</v>
      </c>
      <c r="F111" s="50">
        <f t="shared" si="14"/>
        <v>13</v>
      </c>
      <c r="G111" s="50">
        <f t="shared" si="14"/>
        <v>12</v>
      </c>
      <c r="H111" s="50" t="str">
        <f t="shared" si="14"/>
        <v/>
      </c>
      <c r="I111" s="50">
        <f t="shared" si="14"/>
        <v>10</v>
      </c>
      <c r="J111" s="50">
        <f t="shared" si="14"/>
        <v>25</v>
      </c>
      <c r="K111" s="50">
        <f t="shared" si="14"/>
        <v>15</v>
      </c>
      <c r="L111" s="50">
        <f t="shared" si="14"/>
        <v>11</v>
      </c>
      <c r="M111" s="50">
        <f t="shared" si="14"/>
        <v>23</v>
      </c>
      <c r="N111" s="50">
        <f t="shared" si="14"/>
        <v>21</v>
      </c>
      <c r="O111" s="50">
        <f t="shared" si="14"/>
        <v>26</v>
      </c>
      <c r="P111" s="50">
        <f t="shared" si="14"/>
        <v>7</v>
      </c>
      <c r="Q111" s="50">
        <f t="shared" si="14"/>
        <v>27</v>
      </c>
      <c r="R111" s="50">
        <f t="shared" si="14"/>
        <v>17</v>
      </c>
      <c r="S111" s="50">
        <f t="shared" si="14"/>
        <v>9</v>
      </c>
      <c r="T111" s="50">
        <f t="shared" si="14"/>
        <v>22</v>
      </c>
      <c r="U111" s="50">
        <f t="shared" si="14"/>
        <v>28</v>
      </c>
      <c r="V111" s="50" t="str">
        <f t="shared" si="14"/>
        <v/>
      </c>
      <c r="W111" s="50" t="str">
        <f t="shared" si="14"/>
        <v/>
      </c>
      <c r="X111" s="50">
        <f t="shared" si="14"/>
        <v>19</v>
      </c>
      <c r="Y111" s="50">
        <f t="shared" si="14"/>
        <v>29</v>
      </c>
      <c r="Z111" s="50">
        <f t="shared" si="14"/>
        <v>6</v>
      </c>
      <c r="AA111" s="50">
        <f t="shared" si="14"/>
        <v>14</v>
      </c>
      <c r="AB111" s="50">
        <f t="shared" si="14"/>
        <v>30</v>
      </c>
      <c r="AC111" s="50">
        <f t="shared" si="14"/>
        <v>3</v>
      </c>
      <c r="AD111" s="50">
        <f t="shared" si="14"/>
        <v>24</v>
      </c>
      <c r="AE111" s="50">
        <f t="shared" si="14"/>
        <v>18</v>
      </c>
      <c r="AF111" s="50">
        <f t="shared" si="14"/>
        <v>2</v>
      </c>
      <c r="AG111" s="50">
        <f t="shared" si="14"/>
        <v>1</v>
      </c>
      <c r="AH111" s="50">
        <f t="shared" si="14"/>
        <v>4</v>
      </c>
      <c r="AI111" s="50">
        <f t="shared" si="14"/>
        <v>8</v>
      </c>
      <c r="AJ111" s="50" t="str">
        <f t="shared" si="14"/>
        <v/>
      </c>
      <c r="AK111" s="88"/>
      <c r="AL111" s="88"/>
      <c r="AM111" s="88"/>
      <c r="AN111" s="88"/>
      <c r="AO111" s="88"/>
      <c r="AP111" s="88"/>
      <c r="AQ111" s="88"/>
    </row>
    <row r="112" spans="2:43" ht="11.25" hidden="1" customHeight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t="11.25" hidden="1" customHeight="1">
      <c r="C113" s="52">
        <f t="shared" ref="C113:AJ113" si="15">IFERROR(HLOOKUP($B$133,$C$11:$AQ$49,C116,FALSE)+C114/1000000,"")</f>
        <v>86297.688628692442</v>
      </c>
      <c r="D113" s="52">
        <f t="shared" si="15"/>
        <v>580112.04385958868</v>
      </c>
      <c r="E113" s="52">
        <f t="shared" si="15"/>
        <v>4851954.1819162322</v>
      </c>
      <c r="F113" s="52">
        <f t="shared" si="15"/>
        <v>719124.07654721756</v>
      </c>
      <c r="G113" s="52">
        <f t="shared" si="15"/>
        <v>741842.08284478693</v>
      </c>
      <c r="H113" s="52" t="str">
        <f t="shared" si="15"/>
        <v/>
      </c>
      <c r="I113" s="52">
        <f t="shared" si="15"/>
        <v>852098.96340684744</v>
      </c>
      <c r="J113" s="52">
        <f t="shared" si="15"/>
        <v>3565.4623699335107</v>
      </c>
      <c r="K113" s="52">
        <f t="shared" si="15"/>
        <v>598562.8483653554</v>
      </c>
      <c r="L113" s="52">
        <f t="shared" si="15"/>
        <v>813157.06266951538</v>
      </c>
      <c r="M113" s="52">
        <f t="shared" si="15"/>
        <v>13838.855418531222</v>
      </c>
      <c r="N113" s="52">
        <f t="shared" si="15"/>
        <v>46691.792613916485</v>
      </c>
      <c r="O113" s="52">
        <f t="shared" si="15"/>
        <v>2040.0966130296206</v>
      </c>
      <c r="P113" s="52">
        <f t="shared" si="15"/>
        <v>4236945.4129635617</v>
      </c>
      <c r="Q113" s="52">
        <f t="shared" si="15"/>
        <v>1450.9425957136491</v>
      </c>
      <c r="R113" s="52">
        <f t="shared" si="15"/>
        <v>446286.61940367415</v>
      </c>
      <c r="S113" s="52">
        <f t="shared" si="15"/>
        <v>2986022.2544480348</v>
      </c>
      <c r="T113" s="52">
        <f t="shared" si="15"/>
        <v>18253.521417640637</v>
      </c>
      <c r="U113" s="52">
        <f t="shared" si="15"/>
        <v>825.90281685701552</v>
      </c>
      <c r="V113" s="52" t="str">
        <f t="shared" si="15"/>
        <v/>
      </c>
      <c r="W113" s="52" t="str">
        <f t="shared" si="15"/>
        <v/>
      </c>
      <c r="X113" s="52">
        <f t="shared" si="15"/>
        <v>88216.477763829083</v>
      </c>
      <c r="Y113" s="52">
        <f t="shared" si="15"/>
        <v>640.94972951012926</v>
      </c>
      <c r="Z113" s="52">
        <f t="shared" si="15"/>
        <v>4591712.2826635055</v>
      </c>
      <c r="AA113" s="52">
        <f t="shared" si="15"/>
        <v>674253.76810314029</v>
      </c>
      <c r="AB113" s="52">
        <f t="shared" si="15"/>
        <v>222.1646804420065</v>
      </c>
      <c r="AC113" s="52">
        <f t="shared" si="15"/>
        <v>8976644.9554955158</v>
      </c>
      <c r="AD113" s="52">
        <f t="shared" si="15"/>
        <v>9594.8886727568533</v>
      </c>
      <c r="AE113" s="52">
        <f t="shared" si="15"/>
        <v>98697.240868389606</v>
      </c>
      <c r="AF113" s="52">
        <f t="shared" si="15"/>
        <v>9576030.9003840107</v>
      </c>
      <c r="AG113" s="52">
        <f t="shared" si="15"/>
        <v>24396481.692963321</v>
      </c>
      <c r="AH113" s="52">
        <f t="shared" si="15"/>
        <v>8027512.5335022677</v>
      </c>
      <c r="AI113" s="52">
        <f t="shared" si="15"/>
        <v>3142221.7174272761</v>
      </c>
      <c r="AJ113" s="52" t="str">
        <f t="shared" si="15"/>
        <v/>
      </c>
      <c r="AK113" s="88"/>
      <c r="AL113" s="88"/>
      <c r="AM113" s="88"/>
      <c r="AN113" s="88"/>
      <c r="AO113" s="88"/>
      <c r="AP113" s="88"/>
      <c r="AQ113" s="88"/>
    </row>
    <row r="114" spans="2:43" ht="11.25" hidden="1" customHeight="1">
      <c r="C114" s="50">
        <v>34</v>
      </c>
      <c r="D114" s="50">
        <f>C114-1</f>
        <v>33</v>
      </c>
      <c r="E114" s="50">
        <f t="shared" ref="E114:AJ114" si="16">D114-1</f>
        <v>32</v>
      </c>
      <c r="F114" s="50">
        <f t="shared" si="16"/>
        <v>31</v>
      </c>
      <c r="G114" s="50">
        <f t="shared" si="16"/>
        <v>30</v>
      </c>
      <c r="H114" s="50">
        <f t="shared" si="16"/>
        <v>29</v>
      </c>
      <c r="I114" s="50">
        <f t="shared" si="16"/>
        <v>28</v>
      </c>
      <c r="J114" s="50">
        <f t="shared" si="16"/>
        <v>27</v>
      </c>
      <c r="K114" s="50">
        <f t="shared" si="16"/>
        <v>26</v>
      </c>
      <c r="L114" s="50">
        <f t="shared" si="16"/>
        <v>25</v>
      </c>
      <c r="M114" s="50">
        <f t="shared" si="16"/>
        <v>24</v>
      </c>
      <c r="N114" s="50">
        <f t="shared" si="16"/>
        <v>23</v>
      </c>
      <c r="O114" s="50">
        <f t="shared" si="16"/>
        <v>22</v>
      </c>
      <c r="P114" s="50">
        <f t="shared" si="16"/>
        <v>21</v>
      </c>
      <c r="Q114" s="50">
        <f t="shared" si="16"/>
        <v>20</v>
      </c>
      <c r="R114" s="50">
        <f t="shared" si="16"/>
        <v>19</v>
      </c>
      <c r="S114" s="50">
        <f t="shared" si="16"/>
        <v>18</v>
      </c>
      <c r="T114" s="50">
        <f t="shared" si="16"/>
        <v>17</v>
      </c>
      <c r="U114" s="50">
        <f t="shared" si="16"/>
        <v>16</v>
      </c>
      <c r="V114" s="50">
        <f t="shared" si="16"/>
        <v>15</v>
      </c>
      <c r="W114" s="50">
        <f t="shared" si="16"/>
        <v>14</v>
      </c>
      <c r="X114" s="50">
        <f t="shared" si="16"/>
        <v>13</v>
      </c>
      <c r="Y114" s="50">
        <f t="shared" si="16"/>
        <v>12</v>
      </c>
      <c r="Z114" s="50">
        <f t="shared" si="16"/>
        <v>11</v>
      </c>
      <c r="AA114" s="50">
        <f t="shared" si="16"/>
        <v>10</v>
      </c>
      <c r="AB114" s="50">
        <f t="shared" si="16"/>
        <v>9</v>
      </c>
      <c r="AC114" s="50">
        <f t="shared" si="16"/>
        <v>8</v>
      </c>
      <c r="AD114" s="50">
        <f t="shared" si="16"/>
        <v>7</v>
      </c>
      <c r="AE114" s="50">
        <f t="shared" si="16"/>
        <v>6</v>
      </c>
      <c r="AF114" s="50">
        <f t="shared" si="16"/>
        <v>5</v>
      </c>
      <c r="AG114" s="50">
        <f t="shared" si="16"/>
        <v>4</v>
      </c>
      <c r="AH114" s="50">
        <f t="shared" si="16"/>
        <v>3</v>
      </c>
      <c r="AI114" s="50">
        <f t="shared" si="16"/>
        <v>2</v>
      </c>
      <c r="AJ114" s="50">
        <f t="shared" si="16"/>
        <v>1</v>
      </c>
      <c r="AK114" s="88"/>
      <c r="AL114" s="88"/>
      <c r="AM114" s="88"/>
      <c r="AN114" s="88"/>
      <c r="AO114" s="88"/>
      <c r="AP114" s="88"/>
      <c r="AQ114" s="88"/>
    </row>
    <row r="115" spans="2:43" ht="11.25" hidden="1" customHeight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t="11.25" hidden="1" customHeight="1">
      <c r="B116" s="49" t="s">
        <v>451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t="11.25" hidden="1" customHeight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t="11.25" hidden="1" customHeight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t="11.25" hidden="1" customHeight="1">
      <c r="C119" s="80" t="str">
        <f>IFERROR(HLOOKUP(C118,$C$111:$AJ$112,2,FALSE),"")</f>
        <v>421 Renta Vitalicia Vejez</v>
      </c>
      <c r="D119" s="80" t="str">
        <f t="shared" ref="D119:AJ119" si="17">IFERROR(HLOOKUP(D118,$C$111:$AJ$112,2,FALSE),"")</f>
        <v>420 Seguro de AFP</v>
      </c>
      <c r="E119" s="80" t="str">
        <f t="shared" si="17"/>
        <v>212 Desgravamen</v>
      </c>
      <c r="F119" s="80" t="str">
        <f t="shared" si="17"/>
        <v>422 Renta Vitalicia Invalidez</v>
      </c>
      <c r="G119" s="80" t="str">
        <f t="shared" si="17"/>
        <v>103 Otros Seguros con CUI</v>
      </c>
      <c r="H119" s="80" t="str">
        <f t="shared" si="17"/>
        <v>209 Salud</v>
      </c>
      <c r="I119" s="80" t="str">
        <f t="shared" si="17"/>
        <v>114 Seguros con APV</v>
      </c>
      <c r="J119" s="80" t="str">
        <f t="shared" si="17"/>
        <v>423 Renta Vitalicia Sobrevivencia</v>
      </c>
      <c r="K119" s="80" t="str">
        <f t="shared" si="17"/>
        <v>202 Temporal de Vida</v>
      </c>
      <c r="L119" s="80" t="str">
        <f t="shared" si="17"/>
        <v>107 Protección Familiar</v>
      </c>
      <c r="M119" s="80" t="str">
        <f t="shared" si="17"/>
        <v>110 Accidentes Personales</v>
      </c>
      <c r="N119" s="80" t="str">
        <f t="shared" si="17"/>
        <v>105 Renta</v>
      </c>
      <c r="O119" s="80" t="str">
        <f t="shared" si="17"/>
        <v>104 Mixto o Dotal</v>
      </c>
      <c r="P119" s="80" t="str">
        <f t="shared" si="17"/>
        <v>210 Accidentes Personales</v>
      </c>
      <c r="Q119" s="80" t="str">
        <f t="shared" si="17"/>
        <v>109 Salud</v>
      </c>
      <c r="R119" s="80" t="str">
        <f t="shared" si="17"/>
        <v>102 Temporal de Vida</v>
      </c>
      <c r="S119" s="80" t="str">
        <f t="shared" si="17"/>
        <v>201 Vida Entera</v>
      </c>
      <c r="T119" s="80" t="str">
        <f t="shared" si="17"/>
        <v>250 Otros</v>
      </c>
      <c r="U119" s="80" t="str">
        <f t="shared" si="17"/>
        <v>207 Protección Familiar</v>
      </c>
      <c r="V119" s="80" t="str">
        <f t="shared" si="17"/>
        <v>101 Vida Entera</v>
      </c>
      <c r="W119" s="80" t="str">
        <f t="shared" si="17"/>
        <v>112 Desgravamen</v>
      </c>
      <c r="X119" s="80" t="str">
        <f t="shared" si="17"/>
        <v>203 Otros Seguros con CUI</v>
      </c>
      <c r="Y119" s="80" t="str">
        <f t="shared" si="17"/>
        <v>111 Asistencia</v>
      </c>
      <c r="Z119" s="80" t="str">
        <f t="shared" si="17"/>
        <v>213 Seguros con APV</v>
      </c>
      <c r="AA119" s="80" t="str">
        <f t="shared" si="17"/>
        <v>108 Incapacidad o Invalidez</v>
      </c>
      <c r="AB119" s="80" t="str">
        <f t="shared" si="17"/>
        <v>113 SOAP</v>
      </c>
      <c r="AC119" s="80" t="str">
        <f t="shared" si="17"/>
        <v>150 Otros</v>
      </c>
      <c r="AD119" s="80" t="str">
        <f t="shared" si="17"/>
        <v>204 Mixto o Dotal</v>
      </c>
      <c r="AE119" s="80" t="str">
        <f t="shared" si="17"/>
        <v>208 Incapacidad o Invalidez</v>
      </c>
      <c r="AF119" s="80" t="str">
        <f t="shared" si="17"/>
        <v>211 Asistencia</v>
      </c>
      <c r="AG119" s="80" t="str">
        <f t="shared" si="17"/>
        <v/>
      </c>
      <c r="AH119" s="80" t="str">
        <f t="shared" si="17"/>
        <v/>
      </c>
      <c r="AI119" s="80" t="str">
        <f t="shared" si="17"/>
        <v/>
      </c>
      <c r="AJ119" s="80" t="str">
        <f t="shared" si="17"/>
        <v/>
      </c>
      <c r="AK119" s="88"/>
      <c r="AL119" s="88"/>
      <c r="AM119" s="88"/>
      <c r="AN119" s="88"/>
      <c r="AO119" s="88"/>
      <c r="AP119" s="88"/>
      <c r="AQ119" s="88"/>
    </row>
    <row r="120" spans="2:43" ht="11.25" hidden="1" customHeight="1">
      <c r="C120" s="52">
        <f>IFERROR((HLOOKUP(C118,$C$111:$AJ$113,3,FALSE)-HLOOKUP(C118,$C$111:$AJ$114,4,FALSE)/1000000)/$C$127,"")</f>
        <v>24396.481692959318</v>
      </c>
      <c r="D120" s="52">
        <f t="shared" ref="D120:AJ120" si="18">IFERROR((HLOOKUP(D118,$C$111:$AJ$113,3,FALSE)-HLOOKUP(D118,$C$111:$AJ$114,4,FALSE)/1000000)/$C$127,"")</f>
        <v>9576.0309003790117</v>
      </c>
      <c r="E120" s="52">
        <f t="shared" si="18"/>
        <v>8976.6449554875162</v>
      </c>
      <c r="F120" s="52">
        <f t="shared" si="18"/>
        <v>8027.5125334992681</v>
      </c>
      <c r="G120" s="52">
        <f t="shared" si="18"/>
        <v>4851.9541818842317</v>
      </c>
      <c r="H120" s="52">
        <f t="shared" si="18"/>
        <v>4591.7122826525056</v>
      </c>
      <c r="I120" s="52">
        <f t="shared" si="18"/>
        <v>4236.9454129425612</v>
      </c>
      <c r="J120" s="52">
        <f t="shared" si="18"/>
        <v>3142.221717425276</v>
      </c>
      <c r="K120" s="52">
        <f t="shared" si="18"/>
        <v>2986.0222544300345</v>
      </c>
      <c r="L120" s="52">
        <f t="shared" si="18"/>
        <v>852.09896337884743</v>
      </c>
      <c r="M120" s="52">
        <f t="shared" si="18"/>
        <v>813.15706264451546</v>
      </c>
      <c r="N120" s="52">
        <f t="shared" si="18"/>
        <v>741.84208281478698</v>
      </c>
      <c r="O120" s="52">
        <f t="shared" si="18"/>
        <v>719.12407651621754</v>
      </c>
      <c r="P120" s="52">
        <f t="shared" si="18"/>
        <v>674.25376809314037</v>
      </c>
      <c r="Q120" s="52">
        <f t="shared" si="18"/>
        <v>598.56284833935547</v>
      </c>
      <c r="R120" s="52">
        <f t="shared" si="18"/>
        <v>580.11204382658866</v>
      </c>
      <c r="S120" s="52">
        <f t="shared" si="18"/>
        <v>446.28661938467411</v>
      </c>
      <c r="T120" s="52">
        <f t="shared" si="18"/>
        <v>98.697240862389606</v>
      </c>
      <c r="U120" s="52">
        <f t="shared" si="18"/>
        <v>88.216477750829085</v>
      </c>
      <c r="V120" s="52">
        <f t="shared" si="18"/>
        <v>86.297688594692445</v>
      </c>
      <c r="W120" s="52">
        <f t="shared" si="18"/>
        <v>46.691792590916485</v>
      </c>
      <c r="X120" s="52">
        <f t="shared" si="18"/>
        <v>18.25352140064064</v>
      </c>
      <c r="Y120" s="52">
        <f t="shared" si="18"/>
        <v>13.838855394531221</v>
      </c>
      <c r="Z120" s="52">
        <f t="shared" si="18"/>
        <v>9.5948886657568533</v>
      </c>
      <c r="AA120" s="52">
        <f t="shared" si="18"/>
        <v>3.5654623429335106</v>
      </c>
      <c r="AB120" s="52">
        <f t="shared" si="18"/>
        <v>2.0400965910296205</v>
      </c>
      <c r="AC120" s="52">
        <f t="shared" si="18"/>
        <v>1.4509425757136492</v>
      </c>
      <c r="AD120" s="52">
        <f t="shared" si="18"/>
        <v>0.82590280085701562</v>
      </c>
      <c r="AE120" s="52">
        <f t="shared" si="18"/>
        <v>0.6409497175101293</v>
      </c>
      <c r="AF120" s="52">
        <f t="shared" si="18"/>
        <v>0.22216467144200649</v>
      </c>
      <c r="AG120" s="52" t="str">
        <f t="shared" si="18"/>
        <v/>
      </c>
      <c r="AH120" s="52" t="str">
        <f t="shared" si="18"/>
        <v/>
      </c>
      <c r="AI120" s="52" t="str">
        <f t="shared" si="18"/>
        <v/>
      </c>
      <c r="AJ120" s="52" t="str">
        <f t="shared" si="18"/>
        <v/>
      </c>
      <c r="AK120" s="88"/>
      <c r="AL120" s="88"/>
      <c r="AM120" s="88"/>
      <c r="AN120" s="88"/>
      <c r="AO120" s="88"/>
      <c r="AP120" s="88"/>
      <c r="AQ120" s="88"/>
    </row>
    <row r="121" spans="2:43" ht="11.25" hidden="1" customHeight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t="11.25" hidden="1" customHeight="1">
      <c r="B122" s="49" t="s">
        <v>104</v>
      </c>
      <c r="C122" s="52" t="str">
        <f>IF($B$136=C119,C120,"")</f>
        <v/>
      </c>
      <c r="D122" s="52" t="str">
        <f t="shared" ref="D122:AJ122" si="19">IF($B$136=D119,D120,"")</f>
        <v/>
      </c>
      <c r="E122" s="52" t="str">
        <f t="shared" si="19"/>
        <v/>
      </c>
      <c r="F122" s="52" t="str">
        <f t="shared" si="19"/>
        <v/>
      </c>
      <c r="G122" s="52" t="str">
        <f t="shared" si="19"/>
        <v/>
      </c>
      <c r="H122" s="52" t="str">
        <f t="shared" si="19"/>
        <v/>
      </c>
      <c r="I122" s="52" t="str">
        <f t="shared" si="19"/>
        <v/>
      </c>
      <c r="J122" s="52" t="str">
        <f t="shared" si="19"/>
        <v/>
      </c>
      <c r="K122" s="52" t="str">
        <f t="shared" si="19"/>
        <v/>
      </c>
      <c r="L122" s="52" t="str">
        <f t="shared" si="19"/>
        <v/>
      </c>
      <c r="M122" s="52" t="str">
        <f t="shared" si="19"/>
        <v/>
      </c>
      <c r="N122" s="52" t="str">
        <f t="shared" si="19"/>
        <v/>
      </c>
      <c r="O122" s="52" t="str">
        <f t="shared" si="19"/>
        <v/>
      </c>
      <c r="P122" s="52" t="str">
        <f t="shared" si="19"/>
        <v/>
      </c>
      <c r="Q122" s="52" t="str">
        <f t="shared" si="19"/>
        <v/>
      </c>
      <c r="R122" s="52" t="str">
        <f t="shared" si="19"/>
        <v/>
      </c>
      <c r="S122" s="52" t="str">
        <f t="shared" si="19"/>
        <v/>
      </c>
      <c r="T122" s="52" t="str">
        <f t="shared" si="19"/>
        <v/>
      </c>
      <c r="U122" s="52" t="str">
        <f t="shared" si="19"/>
        <v/>
      </c>
      <c r="V122" s="52" t="str">
        <f t="shared" si="19"/>
        <v/>
      </c>
      <c r="W122" s="52" t="str">
        <f t="shared" si="19"/>
        <v/>
      </c>
      <c r="X122" s="52" t="str">
        <f t="shared" si="19"/>
        <v/>
      </c>
      <c r="Y122" s="52" t="str">
        <f t="shared" si="19"/>
        <v/>
      </c>
      <c r="Z122" s="52" t="str">
        <f t="shared" si="19"/>
        <v/>
      </c>
      <c r="AA122" s="52" t="str">
        <f t="shared" si="19"/>
        <v/>
      </c>
      <c r="AB122" s="52" t="str">
        <f t="shared" si="19"/>
        <v/>
      </c>
      <c r="AC122" s="52" t="str">
        <f t="shared" si="19"/>
        <v/>
      </c>
      <c r="AD122" s="52" t="str">
        <f t="shared" si="19"/>
        <v/>
      </c>
      <c r="AE122" s="52" t="str">
        <f t="shared" si="19"/>
        <v/>
      </c>
      <c r="AF122" s="52" t="str">
        <f t="shared" si="19"/>
        <v/>
      </c>
      <c r="AG122" s="52" t="str">
        <f t="shared" si="19"/>
        <v/>
      </c>
      <c r="AH122" s="52" t="str">
        <f t="shared" si="19"/>
        <v/>
      </c>
      <c r="AI122" s="52" t="str">
        <f t="shared" si="19"/>
        <v/>
      </c>
      <c r="AJ122" s="52" t="str">
        <f t="shared" si="19"/>
        <v/>
      </c>
    </row>
    <row r="123" spans="2:43" ht="11.25" hidden="1" customHeight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t="11.25" hidden="1" customHeight="1">
      <c r="C124" s="50" t="str">
        <f t="shared" ref="C124:AP124" si="20">IF(C62&gt;$C$125,C60,IF(C62=$C$125,$AQ$11,IF(C62&lt;$C$125,"")))</f>
        <v>Ace Vida</v>
      </c>
      <c r="D124" s="50" t="str">
        <f t="shared" si="20"/>
        <v>BanChile</v>
      </c>
      <c r="E124" s="50" t="str">
        <f t="shared" si="20"/>
        <v>BBVA Vida</v>
      </c>
      <c r="F124" s="50" t="str">
        <f t="shared" si="20"/>
        <v>BCI Seguros Vida</v>
      </c>
      <c r="G124" s="50" t="str">
        <f t="shared" si="20"/>
        <v>BICE Vida</v>
      </c>
      <c r="H124" s="50" t="str">
        <f t="shared" si="20"/>
        <v>Cámara</v>
      </c>
      <c r="I124" s="50" t="str">
        <f t="shared" si="20"/>
        <v>Cardif</v>
      </c>
      <c r="J124" s="50" t="str">
        <f t="shared" si="20"/>
        <v>Chilena Consolidada</v>
      </c>
      <c r="K124" s="50" t="str">
        <f t="shared" si="20"/>
        <v>CLC</v>
      </c>
      <c r="L124" s="50" t="str">
        <f t="shared" si="20"/>
        <v>CN Life</v>
      </c>
      <c r="M124" s="50" t="str">
        <f t="shared" si="20"/>
        <v>Consorcio Nacional</v>
      </c>
      <c r="N124" s="50" t="str">
        <f t="shared" si="20"/>
        <v>CorpSeguros</v>
      </c>
      <c r="O124" s="50" t="str">
        <f t="shared" si="20"/>
        <v>CorpVida</v>
      </c>
      <c r="P124" s="50" t="str">
        <f t="shared" si="20"/>
        <v>Cruz del Sur</v>
      </c>
      <c r="Q124" s="50" t="str">
        <f t="shared" si="20"/>
        <v>EuroAmérica</v>
      </c>
      <c r="R124" s="50" t="str">
        <f t="shared" si="20"/>
        <v>Huelen</v>
      </c>
      <c r="S124" s="50" t="str">
        <f t="shared" si="20"/>
        <v>Itaú</v>
      </c>
      <c r="T124" s="50" t="str">
        <f t="shared" si="20"/>
        <v>M. de Carabineros</v>
      </c>
      <c r="U124" s="50" t="str">
        <f t="shared" si="20"/>
        <v>M. del Ej. y Av.</v>
      </c>
      <c r="V124" s="50" t="str">
        <f t="shared" si="20"/>
        <v>Magallanes Vida</v>
      </c>
      <c r="W124" s="50" t="str">
        <f t="shared" si="20"/>
        <v>Mapfre Vida</v>
      </c>
      <c r="X124" s="50" t="str">
        <f t="shared" si="20"/>
        <v>Metlife</v>
      </c>
      <c r="Y124" s="50" t="str">
        <f t="shared" si="20"/>
        <v>Mutual de Seguros</v>
      </c>
      <c r="Z124" s="50" t="str">
        <f t="shared" si="20"/>
        <v>Ohio National</v>
      </c>
      <c r="AA124" s="50" t="str">
        <f t="shared" si="20"/>
        <v>Penta Vida</v>
      </c>
      <c r="AB124" s="50" t="str">
        <f t="shared" si="20"/>
        <v>Principal</v>
      </c>
      <c r="AC124" s="50" t="str">
        <f t="shared" si="20"/>
        <v>Renta Nacional</v>
      </c>
      <c r="AD124" s="50" t="str">
        <f t="shared" si="20"/>
        <v>Rigel</v>
      </c>
      <c r="AE124" s="50" t="str">
        <f t="shared" si="20"/>
        <v>Security Previsión</v>
      </c>
      <c r="AF124" s="50" t="str">
        <f t="shared" si="20"/>
        <v>Sura</v>
      </c>
      <c r="AG124" s="50" t="str">
        <f t="shared" si="20"/>
        <v>Zurich Santander</v>
      </c>
      <c r="AH124" s="50" t="str">
        <f t="shared" si="20"/>
        <v>Mercado</v>
      </c>
      <c r="AI124" s="50" t="str">
        <f t="shared" si="20"/>
        <v/>
      </c>
      <c r="AJ124" s="50" t="str">
        <f t="shared" si="20"/>
        <v/>
      </c>
      <c r="AK124" s="50" t="str">
        <f t="shared" si="20"/>
        <v/>
      </c>
      <c r="AL124" s="50" t="str">
        <f t="shared" si="20"/>
        <v/>
      </c>
      <c r="AM124" s="50" t="str">
        <f t="shared" si="20"/>
        <v/>
      </c>
      <c r="AN124" s="50" t="str">
        <f t="shared" si="20"/>
        <v/>
      </c>
      <c r="AO124" s="50" t="str">
        <f t="shared" si="20"/>
        <v/>
      </c>
      <c r="AP124" s="50" t="str">
        <f t="shared" si="20"/>
        <v/>
      </c>
    </row>
    <row r="125" spans="2:43" ht="11.25" hidden="1" customHeight="1">
      <c r="B125" s="49" t="s">
        <v>388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t="11.25" hidden="1" customHeight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t="11.25" hidden="1" customHeight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UF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t="11.25" hidden="1" customHeight="1">
      <c r="C128" s="37" t="str">
        <f>Índice!H52</f>
        <v>Cifras en UF al 30.06.2012</v>
      </c>
      <c r="D128" s="37" t="s">
        <v>374</v>
      </c>
      <c r="E128" s="37" t="s">
        <v>105</v>
      </c>
      <c r="F128" s="37" t="s">
        <v>22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t="11.25" hidden="1" customHeight="1">
      <c r="C129" s="37" t="str">
        <f>Índice!H53</f>
        <v>Cifras en M$ al 30.06.2012</v>
      </c>
      <c r="D129" s="37" t="s">
        <v>375</v>
      </c>
      <c r="E129" s="37" t="s">
        <v>106</v>
      </c>
      <c r="F129" s="37" t="s">
        <v>372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t="11.25" hidden="1" customHeight="1">
      <c r="C130" s="37" t="str">
        <f>Índice!H54</f>
        <v>Cifras en US$ al 30.06.2012</v>
      </c>
      <c r="D130" s="37" t="s">
        <v>376</v>
      </c>
      <c r="E130" s="37" t="s">
        <v>107</v>
      </c>
      <c r="F130" s="37" t="s">
        <v>373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387</v>
      </c>
    </row>
    <row r="133" spans="2:42">
      <c r="B133" s="59" t="s">
        <v>341</v>
      </c>
    </row>
    <row r="135" spans="2:42">
      <c r="B135" s="39" t="s">
        <v>386</v>
      </c>
    </row>
    <row r="136" spans="2:42">
      <c r="B136" s="59"/>
    </row>
  </sheetData>
  <sheetProtection sheet="1" objects="1" scenarios="1"/>
  <conditionalFormatting sqref="A1:XFD1048576">
    <cfRule type="cellIs" dxfId="16" priority="1" operator="lessThan">
      <formula>0</formula>
    </cfRule>
  </conditionalFormatting>
  <dataValidations count="5">
    <dataValidation type="list" allowBlank="1" showInputMessage="1" showErrorMessage="1" sqref="B133">
      <formula1>$C$124:$AH$124</formula1>
    </dataValidation>
    <dataValidation type="list" allowBlank="1" showInputMessage="1" showErrorMessage="1" sqref="B136">
      <formula1>$B$112:$AJ$112</formula1>
    </dataValidation>
    <dataValidation showInputMessage="1" showErrorMessage="1" sqref="E133"/>
    <dataValidation type="list" allowBlank="1" showInputMessage="1" showErrorMessage="1" sqref="B77">
      <formula1>$C$112:$AK$112</formula1>
    </dataValidation>
    <dataValidation type="list" allowBlank="1" showInputMessage="1" showErrorMessage="1" sqref="B80">
      <formula1>$B$124:$AG$124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dimension ref="A2:AT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 customWidth="1"/>
    <col min="34" max="42" width="11.42578125" style="39" hidden="1" customWidth="1"/>
    <col min="43" max="43" width="11.42578125" style="39" customWidth="1"/>
    <col min="44" max="44" width="2.85546875" style="39" customWidth="1"/>
    <col min="45" max="45" width="11.42578125" style="39" customWidth="1"/>
    <col min="46" max="16384" width="11.42578125" style="39"/>
  </cols>
  <sheetData>
    <row r="2" spans="2:46">
      <c r="C2" s="96" t="s">
        <v>392</v>
      </c>
    </row>
    <row r="8" spans="2:46" ht="15.75">
      <c r="B8" s="38" t="s">
        <v>460</v>
      </c>
    </row>
    <row r="9" spans="2:46">
      <c r="B9" s="40" t="str">
        <f>Índice!H55</f>
        <v>Cifras al 30.06.2012</v>
      </c>
    </row>
    <row r="11" spans="2:46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30.06.2011</v>
      </c>
      <c r="AT11" s="199" t="s">
        <v>338</v>
      </c>
    </row>
    <row r="12" spans="2:46">
      <c r="B12" s="29" t="s">
        <v>409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55"/>
      <c r="AS12" s="43"/>
      <c r="AT12" s="97"/>
    </row>
    <row r="13" spans="2:46">
      <c r="B13" s="30" t="s">
        <v>410</v>
      </c>
      <c r="C13" s="108" t="str">
        <f>IF('Datos Vida'!C339=0,"",'Datos Vida'!C339)</f>
        <v/>
      </c>
      <c r="D13" s="108" t="str">
        <f>IF('Datos Vida'!D339=0,"",'Datos Vida'!D339)</f>
        <v/>
      </c>
      <c r="E13" s="108" t="str">
        <f>IF('Datos Vida'!E339=0,"",'Datos Vida'!E339)</f>
        <v/>
      </c>
      <c r="F13" s="108" t="str">
        <f>IF('Datos Vida'!F339=0,"",'Datos Vida'!F339)</f>
        <v/>
      </c>
      <c r="G13" s="108" t="str">
        <f>IF('Datos Vida'!G339=0,"",'Datos Vida'!G339)</f>
        <v/>
      </c>
      <c r="H13" s="108" t="str">
        <f>IF('Datos Vida'!H339=0,"",'Datos Vida'!H339)</f>
        <v/>
      </c>
      <c r="I13" s="108" t="str">
        <f>IF('Datos Vida'!I339=0,"",'Datos Vida'!I339)</f>
        <v/>
      </c>
      <c r="J13" s="108" t="str">
        <f>IF('Datos Vida'!J339=0,"",'Datos Vida'!J339)</f>
        <v/>
      </c>
      <c r="K13" s="108" t="str">
        <f>IF('Datos Vida'!K339=0,"",'Datos Vida'!K339)</f>
        <v/>
      </c>
      <c r="L13" s="108" t="str">
        <f>IF('Datos Vida'!L339=0,"",'Datos Vida'!L339)</f>
        <v/>
      </c>
      <c r="M13" s="108">
        <f>IF('Datos Vida'!M339=0,"",'Datos Vida'!M339)</f>
        <v>1</v>
      </c>
      <c r="N13" s="108" t="str">
        <f>IF('Datos Vida'!N339=0,"",'Datos Vida'!N339)</f>
        <v/>
      </c>
      <c r="O13" s="108" t="str">
        <f>IF('Datos Vida'!O339=0,"",'Datos Vida'!O339)</f>
        <v/>
      </c>
      <c r="P13" s="108" t="str">
        <f>IF('Datos Vida'!P339=0,"",'Datos Vida'!P339)</f>
        <v/>
      </c>
      <c r="Q13" s="108">
        <f>IF('Datos Vida'!Q339=0,"",'Datos Vida'!Q339)</f>
        <v>1</v>
      </c>
      <c r="R13" s="108" t="str">
        <f>IF('Datos Vida'!R339=0,"",'Datos Vida'!R339)</f>
        <v/>
      </c>
      <c r="S13" s="108" t="str">
        <f>IF('Datos Vida'!S339=0,"",'Datos Vida'!S339)</f>
        <v/>
      </c>
      <c r="T13" s="108" t="str">
        <f>IF('Datos Vida'!T339=0,"",'Datos Vida'!T339)</f>
        <v/>
      </c>
      <c r="U13" s="108" t="str">
        <f>IF('Datos Vida'!U339=0,"",'Datos Vida'!U339)</f>
        <v/>
      </c>
      <c r="V13" s="108" t="str">
        <f>IF('Datos Vida'!V339=0,"",'Datos Vida'!V339)</f>
        <v/>
      </c>
      <c r="W13" s="108" t="str">
        <f>IF('Datos Vida'!W339=0,"",'Datos Vida'!W339)</f>
        <v/>
      </c>
      <c r="X13" s="108" t="str">
        <f>IF('Datos Vida'!X339=0,"",'Datos Vida'!X339)</f>
        <v/>
      </c>
      <c r="Y13" s="108">
        <f>IF('Datos Vida'!Y339=0,"",'Datos Vida'!Y339)</f>
        <v>218</v>
      </c>
      <c r="Z13" s="108">
        <f>IF('Datos Vida'!Z339=0,"",'Datos Vida'!Z339)</f>
        <v>20</v>
      </c>
      <c r="AA13" s="108" t="str">
        <f>IF('Datos Vida'!AA339=0,"",'Datos Vida'!AA339)</f>
        <v/>
      </c>
      <c r="AB13" s="108" t="str">
        <f>IF('Datos Vida'!AB339=0,"",'Datos Vida'!AB339)</f>
        <v/>
      </c>
      <c r="AC13" s="108" t="str">
        <f>IF('Datos Vida'!AC339=0,"",'Datos Vida'!AC339)</f>
        <v/>
      </c>
      <c r="AD13" s="108" t="str">
        <f>IF('Datos Vida'!AD339=0,"",'Datos Vida'!AD339)</f>
        <v/>
      </c>
      <c r="AE13" s="108" t="str">
        <f>IF('Datos Vida'!AE339=0,"",'Datos Vida'!AE339)</f>
        <v/>
      </c>
      <c r="AF13" s="108" t="str">
        <f>IF('Datos Vida'!AF339=0,"",'Datos Vida'!AF339)</f>
        <v/>
      </c>
      <c r="AG13" s="108" t="str">
        <f>IF('Datos Vida'!AG339=0,"",'Datos Vida'!AG339)</f>
        <v/>
      </c>
      <c r="AH13" s="108" t="str">
        <f>IF('Datos Vida'!AH339=0,"",'Datos Vida'!AH339)</f>
        <v/>
      </c>
      <c r="AI13" s="108" t="str">
        <f>IF('Datos Vida'!AI339=0,"",'Datos Vida'!AI339)</f>
        <v/>
      </c>
      <c r="AJ13" s="108" t="str">
        <f>IF('Datos Vida'!AJ339=0,"",'Datos Vida'!AJ339)</f>
        <v/>
      </c>
      <c r="AK13" s="108" t="str">
        <f>IF('Datos Vida'!AK339=0,"",'Datos Vida'!AK339)</f>
        <v/>
      </c>
      <c r="AL13" s="108" t="str">
        <f>IF('Datos Vida'!AL339=0,"",'Datos Vida'!AL339)</f>
        <v/>
      </c>
      <c r="AM13" s="108" t="str">
        <f>IF('Datos Vida'!AM339=0,"",'Datos Vida'!AM339)</f>
        <v/>
      </c>
      <c r="AN13" s="108" t="str">
        <f>IF('Datos Vida'!AN339=0,"",'Datos Vida'!AN339)</f>
        <v/>
      </c>
      <c r="AO13" s="108" t="str">
        <f>IF('Datos Vida'!AO339=0,"",'Datos Vida'!AO339)</f>
        <v/>
      </c>
      <c r="AP13" s="108" t="str">
        <f>IF('Datos Vida'!AP339=0,"",'Datos Vida'!AP339)</f>
        <v/>
      </c>
      <c r="AQ13" s="108">
        <f>IF('Datos Vida'!AQ339=0,"",'Datos Vida'!AQ339)</f>
        <v>240</v>
      </c>
      <c r="AR13" s="55"/>
      <c r="AS13" s="46">
        <f>IF('Datos Vida'!AS339=0,"",'Datos Vida'!AS339)</f>
        <v>318</v>
      </c>
      <c r="AT13" s="71">
        <f t="shared" ref="AT13" si="0">IFERROR(AQ13/AS13-1,"")</f>
        <v>-0.24528301886792447</v>
      </c>
    </row>
    <row r="14" spans="2:46">
      <c r="B14" s="30" t="s">
        <v>411</v>
      </c>
      <c r="C14" s="108">
        <f>IF('Datos Vida'!C340=0,"",'Datos Vida'!C340)</f>
        <v>3</v>
      </c>
      <c r="D14" s="108">
        <f>IF('Datos Vida'!D340=0,"",'Datos Vida'!D340)</f>
        <v>6567</v>
      </c>
      <c r="E14" s="108" t="str">
        <f>IF('Datos Vida'!E340=0,"",'Datos Vida'!E340)</f>
        <v/>
      </c>
      <c r="F14" s="108">
        <f>IF('Datos Vida'!F340=0,"",'Datos Vida'!F340)</f>
        <v>814</v>
      </c>
      <c r="G14" s="108">
        <f>IF('Datos Vida'!G340=0,"",'Datos Vida'!G340)</f>
        <v>95</v>
      </c>
      <c r="H14" s="108" t="str">
        <f>IF('Datos Vida'!H340=0,"",'Datos Vida'!H340)</f>
        <v/>
      </c>
      <c r="I14" s="108" t="str">
        <f>IF('Datos Vida'!I340=0,"",'Datos Vida'!I340)</f>
        <v/>
      </c>
      <c r="J14" s="108">
        <f>IF('Datos Vida'!J340=0,"",'Datos Vida'!J340)</f>
        <v>227</v>
      </c>
      <c r="K14" s="108" t="str">
        <f>IF('Datos Vida'!K340=0,"",'Datos Vida'!K340)</f>
        <v/>
      </c>
      <c r="L14" s="108" t="str">
        <f>IF('Datos Vida'!L340=0,"",'Datos Vida'!L340)</f>
        <v/>
      </c>
      <c r="M14" s="108">
        <f>IF('Datos Vida'!M340=0,"",'Datos Vida'!M340)</f>
        <v>691</v>
      </c>
      <c r="N14" s="108" t="str">
        <f>IF('Datos Vida'!N340=0,"",'Datos Vida'!N340)</f>
        <v/>
      </c>
      <c r="O14" s="108">
        <f>IF('Datos Vida'!O340=0,"",'Datos Vida'!O340)</f>
        <v>486</v>
      </c>
      <c r="P14" s="108">
        <f>IF('Datos Vida'!P340=0,"",'Datos Vida'!P340)</f>
        <v>320</v>
      </c>
      <c r="Q14" s="108">
        <f>IF('Datos Vida'!Q340=0,"",'Datos Vida'!Q340)</f>
        <v>107</v>
      </c>
      <c r="R14" s="108" t="str">
        <f>IF('Datos Vida'!R340=0,"",'Datos Vida'!R340)</f>
        <v/>
      </c>
      <c r="S14" s="108" t="str">
        <f>IF('Datos Vida'!S340=0,"",'Datos Vida'!S340)</f>
        <v/>
      </c>
      <c r="T14" s="108" t="str">
        <f>IF('Datos Vida'!T340=0,"",'Datos Vida'!T340)</f>
        <v/>
      </c>
      <c r="U14" s="108">
        <f>IF('Datos Vida'!U340=0,"",'Datos Vida'!U340)</f>
        <v>155</v>
      </c>
      <c r="V14" s="108" t="str">
        <f>IF('Datos Vida'!V340=0,"",'Datos Vida'!V340)</f>
        <v/>
      </c>
      <c r="W14" s="108">
        <f>IF('Datos Vida'!W340=0,"",'Datos Vida'!W340)</f>
        <v>2291</v>
      </c>
      <c r="X14" s="108">
        <f>IF('Datos Vida'!X340=0,"",'Datos Vida'!X340)</f>
        <v>6272</v>
      </c>
      <c r="Y14" s="108">
        <f>IF('Datos Vida'!Y340=0,"",'Datos Vida'!Y340)</f>
        <v>78</v>
      </c>
      <c r="Z14" s="108">
        <f>IF('Datos Vida'!Z340=0,"",'Datos Vida'!Z340)</f>
        <v>132</v>
      </c>
      <c r="AA14" s="108">
        <f>IF('Datos Vida'!AA340=0,"",'Datos Vida'!AA340)</f>
        <v>64</v>
      </c>
      <c r="AB14" s="108" t="str">
        <f>IF('Datos Vida'!AB340=0,"",'Datos Vida'!AB340)</f>
        <v/>
      </c>
      <c r="AC14" s="108" t="str">
        <f>IF('Datos Vida'!AC340=0,"",'Datos Vida'!AC340)</f>
        <v/>
      </c>
      <c r="AD14" s="108" t="str">
        <f>IF('Datos Vida'!AD340=0,"",'Datos Vida'!AD340)</f>
        <v/>
      </c>
      <c r="AE14" s="108">
        <f>IF('Datos Vida'!AE340=0,"",'Datos Vida'!AE340)</f>
        <v>166</v>
      </c>
      <c r="AF14" s="108">
        <f>IF('Datos Vida'!AF340=0,"",'Datos Vida'!AF340)</f>
        <v>43</v>
      </c>
      <c r="AG14" s="108">
        <f>IF('Datos Vida'!AG340=0,"",'Datos Vida'!AG340)</f>
        <v>12871</v>
      </c>
      <c r="AH14" s="108" t="str">
        <f>IF('Datos Vida'!AH340=0,"",'Datos Vida'!AH340)</f>
        <v/>
      </c>
      <c r="AI14" s="108" t="str">
        <f>IF('Datos Vida'!AI340=0,"",'Datos Vida'!AI340)</f>
        <v/>
      </c>
      <c r="AJ14" s="108" t="str">
        <f>IF('Datos Vida'!AJ340=0,"",'Datos Vida'!AJ340)</f>
        <v/>
      </c>
      <c r="AK14" s="108" t="str">
        <f>IF('Datos Vida'!AK340=0,"",'Datos Vida'!AK340)</f>
        <v/>
      </c>
      <c r="AL14" s="108" t="str">
        <f>IF('Datos Vida'!AL340=0,"",'Datos Vida'!AL340)</f>
        <v/>
      </c>
      <c r="AM14" s="108" t="str">
        <f>IF('Datos Vida'!AM340=0,"",'Datos Vida'!AM340)</f>
        <v/>
      </c>
      <c r="AN14" s="108" t="str">
        <f>IF('Datos Vida'!AN340=0,"",'Datos Vida'!AN340)</f>
        <v/>
      </c>
      <c r="AO14" s="108" t="str">
        <f>IF('Datos Vida'!AO340=0,"",'Datos Vida'!AO340)</f>
        <v/>
      </c>
      <c r="AP14" s="108" t="str">
        <f>IF('Datos Vida'!AP340=0,"",'Datos Vida'!AP340)</f>
        <v/>
      </c>
      <c r="AQ14" s="108">
        <f>IF('Datos Vida'!AQ340=0,"",'Datos Vida'!AQ340)</f>
        <v>31382</v>
      </c>
      <c r="AR14" s="55"/>
      <c r="AS14" s="46">
        <f>IF('Datos Vida'!AS340=0,"",'Datos Vida'!AS340)</f>
        <v>67984</v>
      </c>
      <c r="AT14" s="71">
        <f t="shared" ref="AT14:AT27" si="1">IFERROR(AQ14/AS14-1,"")</f>
        <v>-0.53839138620851967</v>
      </c>
    </row>
    <row r="15" spans="2:46">
      <c r="B15" s="30" t="s">
        <v>412</v>
      </c>
      <c r="C15" s="108" t="str">
        <f>IF('Datos Vida'!C341=0,"",'Datos Vida'!C341)</f>
        <v/>
      </c>
      <c r="D15" s="108" t="str">
        <f>IF('Datos Vida'!D341=0,"",'Datos Vida'!D341)</f>
        <v/>
      </c>
      <c r="E15" s="108" t="str">
        <f>IF('Datos Vida'!E341=0,"",'Datos Vida'!E341)</f>
        <v/>
      </c>
      <c r="F15" s="108">
        <f>IF('Datos Vida'!F341=0,"",'Datos Vida'!F341)</f>
        <v>439</v>
      </c>
      <c r="G15" s="108">
        <f>IF('Datos Vida'!G341=0,"",'Datos Vida'!G341)</f>
        <v>261</v>
      </c>
      <c r="H15" s="108" t="str">
        <f>IF('Datos Vida'!H341=0,"",'Datos Vida'!H341)</f>
        <v/>
      </c>
      <c r="I15" s="108" t="str">
        <f>IF('Datos Vida'!I341=0,"",'Datos Vida'!I341)</f>
        <v/>
      </c>
      <c r="J15" s="108">
        <f>IF('Datos Vida'!J341=0,"",'Datos Vida'!J341)</f>
        <v>2056</v>
      </c>
      <c r="K15" s="108" t="str">
        <f>IF('Datos Vida'!K341=0,"",'Datos Vida'!K341)</f>
        <v/>
      </c>
      <c r="L15" s="108" t="str">
        <f>IF('Datos Vida'!L341=0,"",'Datos Vida'!L341)</f>
        <v/>
      </c>
      <c r="M15" s="108">
        <f>IF('Datos Vida'!M341=0,"",'Datos Vida'!M341)</f>
        <v>3340</v>
      </c>
      <c r="N15" s="108" t="str">
        <f>IF('Datos Vida'!N341=0,"",'Datos Vida'!N341)</f>
        <v/>
      </c>
      <c r="O15" s="108">
        <f>IF('Datos Vida'!O341=0,"",'Datos Vida'!O341)</f>
        <v>1010</v>
      </c>
      <c r="P15" s="108">
        <f>IF('Datos Vida'!P341=0,"",'Datos Vida'!P341)</f>
        <v>814</v>
      </c>
      <c r="Q15" s="108">
        <f>IF('Datos Vida'!Q341=0,"",'Datos Vida'!Q341)</f>
        <v>1591</v>
      </c>
      <c r="R15" s="108" t="str">
        <f>IF('Datos Vida'!R341=0,"",'Datos Vida'!R341)</f>
        <v/>
      </c>
      <c r="S15" s="108" t="str">
        <f>IF('Datos Vida'!S341=0,"",'Datos Vida'!S341)</f>
        <v/>
      </c>
      <c r="T15" s="108" t="str">
        <f>IF('Datos Vida'!T341=0,"",'Datos Vida'!T341)</f>
        <v/>
      </c>
      <c r="U15" s="108" t="str">
        <f>IF('Datos Vida'!U341=0,"",'Datos Vida'!U341)</f>
        <v/>
      </c>
      <c r="V15" s="108" t="str">
        <f>IF('Datos Vida'!V341=0,"",'Datos Vida'!V341)</f>
        <v/>
      </c>
      <c r="W15" s="108" t="str">
        <f>IF('Datos Vida'!W341=0,"",'Datos Vida'!W341)</f>
        <v/>
      </c>
      <c r="X15" s="108">
        <f>IF('Datos Vida'!X341=0,"",'Datos Vida'!X341)</f>
        <v>1352</v>
      </c>
      <c r="Y15" s="108">
        <f>IF('Datos Vida'!Y341=0,"",'Datos Vida'!Y341)</f>
        <v>34</v>
      </c>
      <c r="Z15" s="108">
        <f>IF('Datos Vida'!Z341=0,"",'Datos Vida'!Z341)</f>
        <v>342</v>
      </c>
      <c r="AA15" s="108">
        <f>IF('Datos Vida'!AA341=0,"",'Datos Vida'!AA341)</f>
        <v>1111</v>
      </c>
      <c r="AB15" s="108">
        <f>IF('Datos Vida'!AB341=0,"",'Datos Vida'!AB341)</f>
        <v>319</v>
      </c>
      <c r="AC15" s="108" t="str">
        <f>IF('Datos Vida'!AC341=0,"",'Datos Vida'!AC341)</f>
        <v/>
      </c>
      <c r="AD15" s="108" t="str">
        <f>IF('Datos Vida'!AD341=0,"",'Datos Vida'!AD341)</f>
        <v/>
      </c>
      <c r="AE15" s="108">
        <f>IF('Datos Vida'!AE341=0,"",'Datos Vida'!AE341)</f>
        <v>700</v>
      </c>
      <c r="AF15" s="108">
        <f>IF('Datos Vida'!AF341=0,"",'Datos Vida'!AF341)</f>
        <v>115</v>
      </c>
      <c r="AG15" s="108" t="str">
        <f>IF('Datos Vida'!AG341=0,"",'Datos Vida'!AG341)</f>
        <v/>
      </c>
      <c r="AH15" s="108" t="str">
        <f>IF('Datos Vida'!AH341=0,"",'Datos Vida'!AH341)</f>
        <v/>
      </c>
      <c r="AI15" s="108" t="str">
        <f>IF('Datos Vida'!AI341=0,"",'Datos Vida'!AI341)</f>
        <v/>
      </c>
      <c r="AJ15" s="108" t="str">
        <f>IF('Datos Vida'!AJ341=0,"",'Datos Vida'!AJ341)</f>
        <v/>
      </c>
      <c r="AK15" s="108" t="str">
        <f>IF('Datos Vida'!AK341=0,"",'Datos Vida'!AK341)</f>
        <v/>
      </c>
      <c r="AL15" s="108" t="str">
        <f>IF('Datos Vida'!AL341=0,"",'Datos Vida'!AL341)</f>
        <v/>
      </c>
      <c r="AM15" s="108" t="str">
        <f>IF('Datos Vida'!AM341=0,"",'Datos Vida'!AM341)</f>
        <v/>
      </c>
      <c r="AN15" s="108" t="str">
        <f>IF('Datos Vida'!AN341=0,"",'Datos Vida'!AN341)</f>
        <v/>
      </c>
      <c r="AO15" s="108" t="str">
        <f>IF('Datos Vida'!AO341=0,"",'Datos Vida'!AO341)</f>
        <v/>
      </c>
      <c r="AP15" s="108" t="str">
        <f>IF('Datos Vida'!AP341=0,"",'Datos Vida'!AP341)</f>
        <v/>
      </c>
      <c r="AQ15" s="108">
        <f>IF('Datos Vida'!AQ341=0,"",'Datos Vida'!AQ341)</f>
        <v>13484</v>
      </c>
      <c r="AR15" s="55"/>
      <c r="AS15" s="46">
        <f>IF('Datos Vida'!AS341=0,"",'Datos Vida'!AS341)</f>
        <v>15927</v>
      </c>
      <c r="AT15" s="71">
        <f t="shared" si="1"/>
        <v>-0.15338732969171842</v>
      </c>
    </row>
    <row r="16" spans="2:46">
      <c r="B16" s="30" t="s">
        <v>413</v>
      </c>
      <c r="C16" s="108" t="str">
        <f>IF('Datos Vida'!C342=0,"",'Datos Vida'!C342)</f>
        <v/>
      </c>
      <c r="D16" s="108" t="str">
        <f>IF('Datos Vida'!D342=0,"",'Datos Vida'!D342)</f>
        <v/>
      </c>
      <c r="E16" s="108" t="str">
        <f>IF('Datos Vida'!E342=0,"",'Datos Vida'!E342)</f>
        <v/>
      </c>
      <c r="F16" s="108" t="str">
        <f>IF('Datos Vida'!F342=0,"",'Datos Vida'!F342)</f>
        <v/>
      </c>
      <c r="G16" s="108" t="str">
        <f>IF('Datos Vida'!G342=0,"",'Datos Vida'!G342)</f>
        <v/>
      </c>
      <c r="H16" s="108" t="str">
        <f>IF('Datos Vida'!H342=0,"",'Datos Vida'!H342)</f>
        <v/>
      </c>
      <c r="I16" s="108" t="str">
        <f>IF('Datos Vida'!I342=0,"",'Datos Vida'!I342)</f>
        <v/>
      </c>
      <c r="J16" s="108">
        <f>IF('Datos Vida'!J342=0,"",'Datos Vida'!J342)</f>
        <v>3</v>
      </c>
      <c r="K16" s="108" t="str">
        <f>IF('Datos Vida'!K342=0,"",'Datos Vida'!K342)</f>
        <v/>
      </c>
      <c r="L16" s="108" t="str">
        <f>IF('Datos Vida'!L342=0,"",'Datos Vida'!L342)</f>
        <v/>
      </c>
      <c r="M16" s="108" t="str">
        <f>IF('Datos Vida'!M342=0,"",'Datos Vida'!M342)</f>
        <v/>
      </c>
      <c r="N16" s="108" t="str">
        <f>IF('Datos Vida'!N342=0,"",'Datos Vida'!N342)</f>
        <v/>
      </c>
      <c r="O16" s="108" t="str">
        <f>IF('Datos Vida'!O342=0,"",'Datos Vida'!O342)</f>
        <v/>
      </c>
      <c r="P16" s="108" t="str">
        <f>IF('Datos Vida'!P342=0,"",'Datos Vida'!P342)</f>
        <v/>
      </c>
      <c r="Q16" s="108" t="str">
        <f>IF('Datos Vida'!Q342=0,"",'Datos Vida'!Q342)</f>
        <v/>
      </c>
      <c r="R16" s="108" t="str">
        <f>IF('Datos Vida'!R342=0,"",'Datos Vida'!R342)</f>
        <v/>
      </c>
      <c r="S16" s="108" t="str">
        <f>IF('Datos Vida'!S342=0,"",'Datos Vida'!S342)</f>
        <v/>
      </c>
      <c r="T16" s="108">
        <f>IF('Datos Vida'!T342=0,"",'Datos Vida'!T342)</f>
        <v>1666</v>
      </c>
      <c r="U16" s="108">
        <f>IF('Datos Vida'!U342=0,"",'Datos Vida'!U342)</f>
        <v>3801</v>
      </c>
      <c r="V16" s="108" t="str">
        <f>IF('Datos Vida'!V342=0,"",'Datos Vida'!V342)</f>
        <v/>
      </c>
      <c r="W16" s="108" t="str">
        <f>IF('Datos Vida'!W342=0,"",'Datos Vida'!W342)</f>
        <v/>
      </c>
      <c r="X16" s="108" t="str">
        <f>IF('Datos Vida'!X342=0,"",'Datos Vida'!X342)</f>
        <v/>
      </c>
      <c r="Y16" s="108">
        <f>IF('Datos Vida'!Y342=0,"",'Datos Vida'!Y342)</f>
        <v>4325</v>
      </c>
      <c r="Z16" s="108" t="str">
        <f>IF('Datos Vida'!Z342=0,"",'Datos Vida'!Z342)</f>
        <v/>
      </c>
      <c r="AA16" s="108" t="str">
        <f>IF('Datos Vida'!AA342=0,"",'Datos Vida'!AA342)</f>
        <v/>
      </c>
      <c r="AB16" s="108" t="str">
        <f>IF('Datos Vida'!AB342=0,"",'Datos Vida'!AB342)</f>
        <v/>
      </c>
      <c r="AC16" s="108" t="str">
        <f>IF('Datos Vida'!AC342=0,"",'Datos Vida'!AC342)</f>
        <v/>
      </c>
      <c r="AD16" s="108" t="str">
        <f>IF('Datos Vida'!AD342=0,"",'Datos Vida'!AD342)</f>
        <v/>
      </c>
      <c r="AE16" s="108">
        <f>IF('Datos Vida'!AE342=0,"",'Datos Vida'!AE342)</f>
        <v>522</v>
      </c>
      <c r="AF16" s="108" t="str">
        <f>IF('Datos Vida'!AF342=0,"",'Datos Vida'!AF342)</f>
        <v/>
      </c>
      <c r="AG16" s="108" t="str">
        <f>IF('Datos Vida'!AG342=0,"",'Datos Vida'!AG342)</f>
        <v/>
      </c>
      <c r="AH16" s="108" t="str">
        <f>IF('Datos Vida'!AH342=0,"",'Datos Vida'!AH342)</f>
        <v/>
      </c>
      <c r="AI16" s="108" t="str">
        <f>IF('Datos Vida'!AI342=0,"",'Datos Vida'!AI342)</f>
        <v/>
      </c>
      <c r="AJ16" s="108" t="str">
        <f>IF('Datos Vida'!AJ342=0,"",'Datos Vida'!AJ342)</f>
        <v/>
      </c>
      <c r="AK16" s="108" t="str">
        <f>IF('Datos Vida'!AK342=0,"",'Datos Vida'!AK342)</f>
        <v/>
      </c>
      <c r="AL16" s="108" t="str">
        <f>IF('Datos Vida'!AL342=0,"",'Datos Vida'!AL342)</f>
        <v/>
      </c>
      <c r="AM16" s="108" t="str">
        <f>IF('Datos Vida'!AM342=0,"",'Datos Vida'!AM342)</f>
        <v/>
      </c>
      <c r="AN16" s="108" t="str">
        <f>IF('Datos Vida'!AN342=0,"",'Datos Vida'!AN342)</f>
        <v/>
      </c>
      <c r="AO16" s="108" t="str">
        <f>IF('Datos Vida'!AO342=0,"",'Datos Vida'!AO342)</f>
        <v/>
      </c>
      <c r="AP16" s="108" t="str">
        <f>IF('Datos Vida'!AP342=0,"",'Datos Vida'!AP342)</f>
        <v/>
      </c>
      <c r="AQ16" s="108">
        <f>IF('Datos Vida'!AQ342=0,"",'Datos Vida'!AQ342)</f>
        <v>10317</v>
      </c>
      <c r="AR16" s="55"/>
      <c r="AS16" s="46">
        <f>IF('Datos Vida'!AS342=0,"",'Datos Vida'!AS342)</f>
        <v>11936</v>
      </c>
      <c r="AT16" s="71">
        <f t="shared" si="1"/>
        <v>-0.13564008042895437</v>
      </c>
    </row>
    <row r="17" spans="2:46">
      <c r="B17" s="30" t="s">
        <v>414</v>
      </c>
      <c r="C17" s="108" t="str">
        <f>IF('Datos Vida'!C343=0,"",'Datos Vida'!C343)</f>
        <v/>
      </c>
      <c r="D17" s="108" t="str">
        <f>IF('Datos Vida'!D343=0,"",'Datos Vida'!D343)</f>
        <v/>
      </c>
      <c r="E17" s="108" t="str">
        <f>IF('Datos Vida'!E343=0,"",'Datos Vida'!E343)</f>
        <v/>
      </c>
      <c r="F17" s="108" t="str">
        <f>IF('Datos Vida'!F343=0,"",'Datos Vida'!F343)</f>
        <v/>
      </c>
      <c r="G17" s="108">
        <f>IF('Datos Vida'!G343=0,"",'Datos Vida'!G343)</f>
        <v>21</v>
      </c>
      <c r="H17" s="108" t="str">
        <f>IF('Datos Vida'!H343=0,"",'Datos Vida'!H343)</f>
        <v/>
      </c>
      <c r="I17" s="108" t="str">
        <f>IF('Datos Vida'!I343=0,"",'Datos Vida'!I343)</f>
        <v/>
      </c>
      <c r="J17" s="108">
        <f>IF('Datos Vida'!J343=0,"",'Datos Vida'!J343)</f>
        <v>2</v>
      </c>
      <c r="K17" s="108" t="str">
        <f>IF('Datos Vida'!K343=0,"",'Datos Vida'!K343)</f>
        <v/>
      </c>
      <c r="L17" s="108" t="str">
        <f>IF('Datos Vida'!L343=0,"",'Datos Vida'!L343)</f>
        <v/>
      </c>
      <c r="M17" s="108" t="str">
        <f>IF('Datos Vida'!M343=0,"",'Datos Vida'!M343)</f>
        <v/>
      </c>
      <c r="N17" s="108" t="str">
        <f>IF('Datos Vida'!N343=0,"",'Datos Vida'!N343)</f>
        <v/>
      </c>
      <c r="O17" s="108">
        <f>IF('Datos Vida'!O343=0,"",'Datos Vida'!O343)</f>
        <v>38</v>
      </c>
      <c r="P17" s="108" t="str">
        <f>IF('Datos Vida'!P343=0,"",'Datos Vida'!P343)</f>
        <v/>
      </c>
      <c r="Q17" s="108">
        <f>IF('Datos Vida'!Q343=0,"",'Datos Vida'!Q343)</f>
        <v>30</v>
      </c>
      <c r="R17" s="108" t="str">
        <f>IF('Datos Vida'!R343=0,"",'Datos Vida'!R343)</f>
        <v/>
      </c>
      <c r="S17" s="108" t="str">
        <f>IF('Datos Vida'!S343=0,"",'Datos Vida'!S343)</f>
        <v/>
      </c>
      <c r="T17" s="108" t="str">
        <f>IF('Datos Vida'!T343=0,"",'Datos Vida'!T343)</f>
        <v/>
      </c>
      <c r="U17" s="108" t="str">
        <f>IF('Datos Vida'!U343=0,"",'Datos Vida'!U343)</f>
        <v/>
      </c>
      <c r="V17" s="108" t="str">
        <f>IF('Datos Vida'!V343=0,"",'Datos Vida'!V343)</f>
        <v/>
      </c>
      <c r="W17" s="108" t="str">
        <f>IF('Datos Vida'!W343=0,"",'Datos Vida'!W343)</f>
        <v/>
      </c>
      <c r="X17" s="108">
        <f>IF('Datos Vida'!X343=0,"",'Datos Vida'!X343)</f>
        <v>730</v>
      </c>
      <c r="Y17" s="108">
        <f>IF('Datos Vida'!Y343=0,"",'Datos Vida'!Y343)</f>
        <v>284</v>
      </c>
      <c r="Z17" s="108">
        <f>IF('Datos Vida'!Z343=0,"",'Datos Vida'!Z343)</f>
        <v>1</v>
      </c>
      <c r="AA17" s="108">
        <f>IF('Datos Vida'!AA343=0,"",'Datos Vida'!AA343)</f>
        <v>1</v>
      </c>
      <c r="AB17" s="108">
        <f>IF('Datos Vida'!AB343=0,"",'Datos Vida'!AB343)</f>
        <v>21</v>
      </c>
      <c r="AC17" s="108" t="str">
        <f>IF('Datos Vida'!AC343=0,"",'Datos Vida'!AC343)</f>
        <v/>
      </c>
      <c r="AD17" s="108" t="str">
        <f>IF('Datos Vida'!AD343=0,"",'Datos Vida'!AD343)</f>
        <v/>
      </c>
      <c r="AE17" s="108">
        <f>IF('Datos Vida'!AE343=0,"",'Datos Vida'!AE343)</f>
        <v>513</v>
      </c>
      <c r="AF17" s="108">
        <f>IF('Datos Vida'!AF343=0,"",'Datos Vida'!AF343)</f>
        <v>1</v>
      </c>
      <c r="AG17" s="108" t="str">
        <f>IF('Datos Vida'!AG343=0,"",'Datos Vida'!AG343)</f>
        <v/>
      </c>
      <c r="AH17" s="108" t="str">
        <f>IF('Datos Vida'!AH343=0,"",'Datos Vida'!AH343)</f>
        <v/>
      </c>
      <c r="AI17" s="108" t="str">
        <f>IF('Datos Vida'!AI343=0,"",'Datos Vida'!AI343)</f>
        <v/>
      </c>
      <c r="AJ17" s="108" t="str">
        <f>IF('Datos Vida'!AJ343=0,"",'Datos Vida'!AJ343)</f>
        <v/>
      </c>
      <c r="AK17" s="108" t="str">
        <f>IF('Datos Vida'!AK343=0,"",'Datos Vida'!AK343)</f>
        <v/>
      </c>
      <c r="AL17" s="108" t="str">
        <f>IF('Datos Vida'!AL343=0,"",'Datos Vida'!AL343)</f>
        <v/>
      </c>
      <c r="AM17" s="108" t="str">
        <f>IF('Datos Vida'!AM343=0,"",'Datos Vida'!AM343)</f>
        <v/>
      </c>
      <c r="AN17" s="108" t="str">
        <f>IF('Datos Vida'!AN343=0,"",'Datos Vida'!AN343)</f>
        <v/>
      </c>
      <c r="AO17" s="108" t="str">
        <f>IF('Datos Vida'!AO343=0,"",'Datos Vida'!AO343)</f>
        <v/>
      </c>
      <c r="AP17" s="108" t="str">
        <f>IF('Datos Vida'!AP343=0,"",'Datos Vida'!AP343)</f>
        <v/>
      </c>
      <c r="AQ17" s="108">
        <f>IF('Datos Vida'!AQ343=0,"",'Datos Vida'!AQ343)</f>
        <v>1642</v>
      </c>
      <c r="AR17" s="55"/>
      <c r="AS17" s="46">
        <f>IF('Datos Vida'!AS343=0,"",'Datos Vida'!AS343)</f>
        <v>2777</v>
      </c>
      <c r="AT17" s="71">
        <f t="shared" si="1"/>
        <v>-0.40871444004321211</v>
      </c>
    </row>
    <row r="18" spans="2:46">
      <c r="B18" s="30" t="s">
        <v>415</v>
      </c>
      <c r="C18" s="108" t="str">
        <f>IF('Datos Vida'!C344=0,"",'Datos Vida'!C344)</f>
        <v/>
      </c>
      <c r="D18" s="108" t="str">
        <f>IF('Datos Vida'!D344=0,"",'Datos Vida'!D344)</f>
        <v/>
      </c>
      <c r="E18" s="108" t="str">
        <f>IF('Datos Vida'!E344=0,"",'Datos Vida'!E344)</f>
        <v/>
      </c>
      <c r="F18" s="108" t="str">
        <f>IF('Datos Vida'!F344=0,"",'Datos Vida'!F344)</f>
        <v/>
      </c>
      <c r="G18" s="108" t="str">
        <f>IF('Datos Vida'!G344=0,"",'Datos Vida'!G344)</f>
        <v/>
      </c>
      <c r="H18" s="108" t="str">
        <f>IF('Datos Vida'!H344=0,"",'Datos Vida'!H344)</f>
        <v/>
      </c>
      <c r="I18" s="108" t="str">
        <f>IF('Datos Vida'!I344=0,"",'Datos Vida'!I344)</f>
        <v/>
      </c>
      <c r="J18" s="108" t="str">
        <f>IF('Datos Vida'!J344=0,"",'Datos Vida'!J344)</f>
        <v/>
      </c>
      <c r="K18" s="108" t="str">
        <f>IF('Datos Vida'!K344=0,"",'Datos Vida'!K344)</f>
        <v/>
      </c>
      <c r="L18" s="108" t="str">
        <f>IF('Datos Vida'!L344=0,"",'Datos Vida'!L344)</f>
        <v/>
      </c>
      <c r="M18" s="108" t="str">
        <f>IF('Datos Vida'!M344=0,"",'Datos Vida'!M344)</f>
        <v/>
      </c>
      <c r="N18" s="108" t="str">
        <f>IF('Datos Vida'!N344=0,"",'Datos Vida'!N344)</f>
        <v/>
      </c>
      <c r="O18" s="108" t="str">
        <f>IF('Datos Vida'!O344=0,"",'Datos Vida'!O344)</f>
        <v/>
      </c>
      <c r="P18" s="108" t="str">
        <f>IF('Datos Vida'!P344=0,"",'Datos Vida'!P344)</f>
        <v/>
      </c>
      <c r="Q18" s="108" t="str">
        <f>IF('Datos Vida'!Q344=0,"",'Datos Vida'!Q344)</f>
        <v/>
      </c>
      <c r="R18" s="108" t="str">
        <f>IF('Datos Vida'!R344=0,"",'Datos Vida'!R344)</f>
        <v/>
      </c>
      <c r="S18" s="108" t="str">
        <f>IF('Datos Vida'!S344=0,"",'Datos Vida'!S344)</f>
        <v/>
      </c>
      <c r="T18" s="108" t="str">
        <f>IF('Datos Vida'!T344=0,"",'Datos Vida'!T344)</f>
        <v/>
      </c>
      <c r="U18" s="108" t="str">
        <f>IF('Datos Vida'!U344=0,"",'Datos Vida'!U344)</f>
        <v/>
      </c>
      <c r="V18" s="108" t="str">
        <f>IF('Datos Vida'!V344=0,"",'Datos Vida'!V344)</f>
        <v/>
      </c>
      <c r="W18" s="108" t="str">
        <f>IF('Datos Vida'!W344=0,"",'Datos Vida'!W344)</f>
        <v/>
      </c>
      <c r="X18" s="108" t="str">
        <f>IF('Datos Vida'!X344=0,"",'Datos Vida'!X344)</f>
        <v/>
      </c>
      <c r="Y18" s="108" t="str">
        <f>IF('Datos Vida'!Y344=0,"",'Datos Vida'!Y344)</f>
        <v/>
      </c>
      <c r="Z18" s="108" t="str">
        <f>IF('Datos Vida'!Z344=0,"",'Datos Vida'!Z344)</f>
        <v/>
      </c>
      <c r="AA18" s="108" t="str">
        <f>IF('Datos Vida'!AA344=0,"",'Datos Vida'!AA344)</f>
        <v/>
      </c>
      <c r="AB18" s="108" t="str">
        <f>IF('Datos Vida'!AB344=0,"",'Datos Vida'!AB344)</f>
        <v/>
      </c>
      <c r="AC18" s="108" t="str">
        <f>IF('Datos Vida'!AC344=0,"",'Datos Vida'!AC344)</f>
        <v/>
      </c>
      <c r="AD18" s="108" t="str">
        <f>IF('Datos Vida'!AD344=0,"",'Datos Vida'!AD344)</f>
        <v/>
      </c>
      <c r="AE18" s="108" t="str">
        <f>IF('Datos Vida'!AE344=0,"",'Datos Vida'!AE344)</f>
        <v/>
      </c>
      <c r="AF18" s="108" t="str">
        <f>IF('Datos Vida'!AF344=0,"",'Datos Vida'!AF344)</f>
        <v/>
      </c>
      <c r="AG18" s="108" t="str">
        <f>IF('Datos Vida'!AG344=0,"",'Datos Vida'!AG344)</f>
        <v/>
      </c>
      <c r="AH18" s="108" t="str">
        <f>IF('Datos Vida'!AH344=0,"",'Datos Vida'!AH344)</f>
        <v/>
      </c>
      <c r="AI18" s="108" t="str">
        <f>IF('Datos Vida'!AI344=0,"",'Datos Vida'!AI344)</f>
        <v/>
      </c>
      <c r="AJ18" s="108" t="str">
        <f>IF('Datos Vida'!AJ344=0,"",'Datos Vida'!AJ344)</f>
        <v/>
      </c>
      <c r="AK18" s="108" t="str">
        <f>IF('Datos Vida'!AK344=0,"",'Datos Vida'!AK344)</f>
        <v/>
      </c>
      <c r="AL18" s="108" t="str">
        <f>IF('Datos Vida'!AL344=0,"",'Datos Vida'!AL344)</f>
        <v/>
      </c>
      <c r="AM18" s="108" t="str">
        <f>IF('Datos Vida'!AM344=0,"",'Datos Vida'!AM344)</f>
        <v/>
      </c>
      <c r="AN18" s="108" t="str">
        <f>IF('Datos Vida'!AN344=0,"",'Datos Vida'!AN344)</f>
        <v/>
      </c>
      <c r="AO18" s="108" t="str">
        <f>IF('Datos Vida'!AO344=0,"",'Datos Vida'!AO344)</f>
        <v/>
      </c>
      <c r="AP18" s="108" t="str">
        <f>IF('Datos Vida'!AP344=0,"",'Datos Vida'!AP344)</f>
        <v/>
      </c>
      <c r="AQ18" s="108" t="str">
        <f>IF('Datos Vida'!AQ344=0,"",'Datos Vida'!AQ344)</f>
        <v/>
      </c>
      <c r="AR18" s="55"/>
      <c r="AS18" s="46" t="str">
        <f>IF('Datos Vida'!AS344=0,"",'Datos Vida'!AS344)</f>
        <v/>
      </c>
      <c r="AT18" s="71" t="str">
        <f t="shared" si="1"/>
        <v/>
      </c>
    </row>
    <row r="19" spans="2:46">
      <c r="B19" s="30" t="s">
        <v>416</v>
      </c>
      <c r="C19" s="108" t="str">
        <f>IF('Datos Vida'!C345=0,"",'Datos Vida'!C345)</f>
        <v/>
      </c>
      <c r="D19" s="108" t="str">
        <f>IF('Datos Vida'!D345=0,"",'Datos Vida'!D345)</f>
        <v/>
      </c>
      <c r="E19" s="108" t="str">
        <f>IF('Datos Vida'!E345=0,"",'Datos Vida'!E345)</f>
        <v/>
      </c>
      <c r="F19" s="108" t="str">
        <f>IF('Datos Vida'!F345=0,"",'Datos Vida'!F345)</f>
        <v/>
      </c>
      <c r="G19" s="108" t="str">
        <f>IF('Datos Vida'!G345=0,"",'Datos Vida'!G345)</f>
        <v/>
      </c>
      <c r="H19" s="108" t="str">
        <f>IF('Datos Vida'!H345=0,"",'Datos Vida'!H345)</f>
        <v/>
      </c>
      <c r="I19" s="108" t="str">
        <f>IF('Datos Vida'!I345=0,"",'Datos Vida'!I345)</f>
        <v/>
      </c>
      <c r="J19" s="108">
        <f>IF('Datos Vida'!J345=0,"",'Datos Vida'!J345)</f>
        <v>39493</v>
      </c>
      <c r="K19" s="108" t="str">
        <f>IF('Datos Vida'!K345=0,"",'Datos Vida'!K345)</f>
        <v/>
      </c>
      <c r="L19" s="108" t="str">
        <f>IF('Datos Vida'!L345=0,"",'Datos Vida'!L345)</f>
        <v/>
      </c>
      <c r="M19" s="108" t="str">
        <f>IF('Datos Vida'!M345=0,"",'Datos Vida'!M345)</f>
        <v/>
      </c>
      <c r="N19" s="108" t="str">
        <f>IF('Datos Vida'!N345=0,"",'Datos Vida'!N345)</f>
        <v/>
      </c>
      <c r="O19" s="108" t="str">
        <f>IF('Datos Vida'!O345=0,"",'Datos Vida'!O345)</f>
        <v/>
      </c>
      <c r="P19" s="108" t="str">
        <f>IF('Datos Vida'!P345=0,"",'Datos Vida'!P345)</f>
        <v/>
      </c>
      <c r="Q19" s="108" t="str">
        <f>IF('Datos Vida'!Q345=0,"",'Datos Vida'!Q345)</f>
        <v/>
      </c>
      <c r="R19" s="108" t="str">
        <f>IF('Datos Vida'!R345=0,"",'Datos Vida'!R345)</f>
        <v/>
      </c>
      <c r="S19" s="108" t="str">
        <f>IF('Datos Vida'!S345=0,"",'Datos Vida'!S345)</f>
        <v/>
      </c>
      <c r="T19" s="108" t="str">
        <f>IF('Datos Vida'!T345=0,"",'Datos Vida'!T345)</f>
        <v/>
      </c>
      <c r="U19" s="108" t="str">
        <f>IF('Datos Vida'!U345=0,"",'Datos Vida'!U345)</f>
        <v/>
      </c>
      <c r="V19" s="108" t="str">
        <f>IF('Datos Vida'!V345=0,"",'Datos Vida'!V345)</f>
        <v/>
      </c>
      <c r="W19" s="108" t="str">
        <f>IF('Datos Vida'!W345=0,"",'Datos Vida'!W345)</f>
        <v/>
      </c>
      <c r="X19" s="108" t="str">
        <f>IF('Datos Vida'!X345=0,"",'Datos Vida'!X345)</f>
        <v/>
      </c>
      <c r="Y19" s="108">
        <f>IF('Datos Vida'!Y345=0,"",'Datos Vida'!Y345)</f>
        <v>9626</v>
      </c>
      <c r="Z19" s="108" t="str">
        <f>IF('Datos Vida'!Z345=0,"",'Datos Vida'!Z345)</f>
        <v/>
      </c>
      <c r="AA19" s="108" t="str">
        <f>IF('Datos Vida'!AA345=0,"",'Datos Vida'!AA345)</f>
        <v/>
      </c>
      <c r="AB19" s="108" t="str">
        <f>IF('Datos Vida'!AB345=0,"",'Datos Vida'!AB345)</f>
        <v/>
      </c>
      <c r="AC19" s="108" t="str">
        <f>IF('Datos Vida'!AC345=0,"",'Datos Vida'!AC345)</f>
        <v/>
      </c>
      <c r="AD19" s="108" t="str">
        <f>IF('Datos Vida'!AD345=0,"",'Datos Vida'!AD345)</f>
        <v/>
      </c>
      <c r="AE19" s="108">
        <f>IF('Datos Vida'!AE345=0,"",'Datos Vida'!AE345)</f>
        <v>2077</v>
      </c>
      <c r="AF19" s="108" t="str">
        <f>IF('Datos Vida'!AF345=0,"",'Datos Vida'!AF345)</f>
        <v/>
      </c>
      <c r="AG19" s="108" t="str">
        <f>IF('Datos Vida'!AG345=0,"",'Datos Vida'!AG345)</f>
        <v/>
      </c>
      <c r="AH19" s="108" t="str">
        <f>IF('Datos Vida'!AH345=0,"",'Datos Vida'!AH345)</f>
        <v/>
      </c>
      <c r="AI19" s="108" t="str">
        <f>IF('Datos Vida'!AI345=0,"",'Datos Vida'!AI345)</f>
        <v/>
      </c>
      <c r="AJ19" s="108" t="str">
        <f>IF('Datos Vida'!AJ345=0,"",'Datos Vida'!AJ345)</f>
        <v/>
      </c>
      <c r="AK19" s="108" t="str">
        <f>IF('Datos Vida'!AK345=0,"",'Datos Vida'!AK345)</f>
        <v/>
      </c>
      <c r="AL19" s="108" t="str">
        <f>IF('Datos Vida'!AL345=0,"",'Datos Vida'!AL345)</f>
        <v/>
      </c>
      <c r="AM19" s="108" t="str">
        <f>IF('Datos Vida'!AM345=0,"",'Datos Vida'!AM345)</f>
        <v/>
      </c>
      <c r="AN19" s="108" t="str">
        <f>IF('Datos Vida'!AN345=0,"",'Datos Vida'!AN345)</f>
        <v/>
      </c>
      <c r="AO19" s="108" t="str">
        <f>IF('Datos Vida'!AO345=0,"",'Datos Vida'!AO345)</f>
        <v/>
      </c>
      <c r="AP19" s="108" t="str">
        <f>IF('Datos Vida'!AP345=0,"",'Datos Vida'!AP345)</f>
        <v/>
      </c>
      <c r="AQ19" s="108">
        <f>IF('Datos Vida'!AQ345=0,"",'Datos Vida'!AQ345)</f>
        <v>51196</v>
      </c>
      <c r="AR19" s="55"/>
      <c r="AS19" s="46">
        <f>IF('Datos Vida'!AS345=0,"",'Datos Vida'!AS345)</f>
        <v>48878</v>
      </c>
      <c r="AT19" s="71">
        <f t="shared" si="1"/>
        <v>4.7424199026146807E-2</v>
      </c>
    </row>
    <row r="20" spans="2:46">
      <c r="B20" s="30" t="s">
        <v>417</v>
      </c>
      <c r="C20" s="108" t="str">
        <f>IF('Datos Vida'!C346=0,"",'Datos Vida'!C346)</f>
        <v/>
      </c>
      <c r="D20" s="108" t="str">
        <f>IF('Datos Vida'!D346=0,"",'Datos Vida'!D346)</f>
        <v/>
      </c>
      <c r="E20" s="108" t="str">
        <f>IF('Datos Vida'!E346=0,"",'Datos Vida'!E346)</f>
        <v/>
      </c>
      <c r="F20" s="108" t="str">
        <f>IF('Datos Vida'!F346=0,"",'Datos Vida'!F346)</f>
        <v/>
      </c>
      <c r="G20" s="108" t="str">
        <f>IF('Datos Vida'!G346=0,"",'Datos Vida'!G346)</f>
        <v/>
      </c>
      <c r="H20" s="108" t="str">
        <f>IF('Datos Vida'!H346=0,"",'Datos Vida'!H346)</f>
        <v/>
      </c>
      <c r="I20" s="108">
        <f>IF('Datos Vida'!I346=0,"",'Datos Vida'!I346)</f>
        <v>267</v>
      </c>
      <c r="J20" s="108" t="str">
        <f>IF('Datos Vida'!J346=0,"",'Datos Vida'!J346)</f>
        <v/>
      </c>
      <c r="K20" s="108" t="str">
        <f>IF('Datos Vida'!K346=0,"",'Datos Vida'!K346)</f>
        <v/>
      </c>
      <c r="L20" s="108" t="str">
        <f>IF('Datos Vida'!L346=0,"",'Datos Vida'!L346)</f>
        <v/>
      </c>
      <c r="M20" s="108" t="str">
        <f>IF('Datos Vida'!M346=0,"",'Datos Vida'!M346)</f>
        <v/>
      </c>
      <c r="N20" s="108" t="str">
        <f>IF('Datos Vida'!N346=0,"",'Datos Vida'!N346)</f>
        <v/>
      </c>
      <c r="O20" s="108">
        <f>IF('Datos Vida'!O346=0,"",'Datos Vida'!O346)</f>
        <v>2</v>
      </c>
      <c r="P20" s="108" t="str">
        <f>IF('Datos Vida'!P346=0,"",'Datos Vida'!P346)</f>
        <v/>
      </c>
      <c r="Q20" s="108" t="str">
        <f>IF('Datos Vida'!Q346=0,"",'Datos Vida'!Q346)</f>
        <v/>
      </c>
      <c r="R20" s="108" t="str">
        <f>IF('Datos Vida'!R346=0,"",'Datos Vida'!R346)</f>
        <v/>
      </c>
      <c r="S20" s="108" t="str">
        <f>IF('Datos Vida'!S346=0,"",'Datos Vida'!S346)</f>
        <v/>
      </c>
      <c r="T20" s="108" t="str">
        <f>IF('Datos Vida'!T346=0,"",'Datos Vida'!T346)</f>
        <v/>
      </c>
      <c r="U20" s="108" t="str">
        <f>IF('Datos Vida'!U346=0,"",'Datos Vida'!U346)</f>
        <v/>
      </c>
      <c r="V20" s="108" t="str">
        <f>IF('Datos Vida'!V346=0,"",'Datos Vida'!V346)</f>
        <v/>
      </c>
      <c r="W20" s="108" t="str">
        <f>IF('Datos Vida'!W346=0,"",'Datos Vida'!W346)</f>
        <v/>
      </c>
      <c r="X20" s="108" t="str">
        <f>IF('Datos Vida'!X346=0,"",'Datos Vida'!X346)</f>
        <v/>
      </c>
      <c r="Y20" s="108" t="str">
        <f>IF('Datos Vida'!Y346=0,"",'Datos Vida'!Y346)</f>
        <v/>
      </c>
      <c r="Z20" s="108" t="str">
        <f>IF('Datos Vida'!Z346=0,"",'Datos Vida'!Z346)</f>
        <v/>
      </c>
      <c r="AA20" s="108" t="str">
        <f>IF('Datos Vida'!AA346=0,"",'Datos Vida'!AA346)</f>
        <v/>
      </c>
      <c r="AB20" s="108" t="str">
        <f>IF('Datos Vida'!AB346=0,"",'Datos Vida'!AB346)</f>
        <v/>
      </c>
      <c r="AC20" s="108" t="str">
        <f>IF('Datos Vida'!AC346=0,"",'Datos Vida'!AC346)</f>
        <v/>
      </c>
      <c r="AD20" s="108" t="str">
        <f>IF('Datos Vida'!AD346=0,"",'Datos Vida'!AD346)</f>
        <v/>
      </c>
      <c r="AE20" s="108" t="str">
        <f>IF('Datos Vida'!AE346=0,"",'Datos Vida'!AE346)</f>
        <v/>
      </c>
      <c r="AF20" s="108" t="str">
        <f>IF('Datos Vida'!AF346=0,"",'Datos Vida'!AF346)</f>
        <v/>
      </c>
      <c r="AG20" s="108" t="str">
        <f>IF('Datos Vida'!AG346=0,"",'Datos Vida'!AG346)</f>
        <v/>
      </c>
      <c r="AH20" s="108" t="str">
        <f>IF('Datos Vida'!AH346=0,"",'Datos Vida'!AH346)</f>
        <v/>
      </c>
      <c r="AI20" s="108" t="str">
        <f>IF('Datos Vida'!AI346=0,"",'Datos Vida'!AI346)</f>
        <v/>
      </c>
      <c r="AJ20" s="108" t="str">
        <f>IF('Datos Vida'!AJ346=0,"",'Datos Vida'!AJ346)</f>
        <v/>
      </c>
      <c r="AK20" s="108" t="str">
        <f>IF('Datos Vida'!AK346=0,"",'Datos Vida'!AK346)</f>
        <v/>
      </c>
      <c r="AL20" s="108" t="str">
        <f>IF('Datos Vida'!AL346=0,"",'Datos Vida'!AL346)</f>
        <v/>
      </c>
      <c r="AM20" s="108" t="str">
        <f>IF('Datos Vida'!AM346=0,"",'Datos Vida'!AM346)</f>
        <v/>
      </c>
      <c r="AN20" s="108" t="str">
        <f>IF('Datos Vida'!AN346=0,"",'Datos Vida'!AN346)</f>
        <v/>
      </c>
      <c r="AO20" s="108" t="str">
        <f>IF('Datos Vida'!AO346=0,"",'Datos Vida'!AO346)</f>
        <v/>
      </c>
      <c r="AP20" s="108" t="str">
        <f>IF('Datos Vida'!AP346=0,"",'Datos Vida'!AP346)</f>
        <v/>
      </c>
      <c r="AQ20" s="108">
        <f>IF('Datos Vida'!AQ346=0,"",'Datos Vida'!AQ346)</f>
        <v>269</v>
      </c>
      <c r="AR20" s="55"/>
      <c r="AS20" s="46">
        <f>IF('Datos Vida'!AS346=0,"",'Datos Vida'!AS346)</f>
        <v>278</v>
      </c>
      <c r="AT20" s="71">
        <f t="shared" si="1"/>
        <v>-3.2374100719424481E-2</v>
      </c>
    </row>
    <row r="21" spans="2:46">
      <c r="B21" s="30" t="s">
        <v>418</v>
      </c>
      <c r="C21" s="108" t="str">
        <f>IF('Datos Vida'!C347=0,"",'Datos Vida'!C347)</f>
        <v/>
      </c>
      <c r="D21" s="108">
        <f>IF('Datos Vida'!D347=0,"",'Datos Vida'!D347)</f>
        <v>1554</v>
      </c>
      <c r="E21" s="108" t="str">
        <f>IF('Datos Vida'!E347=0,"",'Datos Vida'!E347)</f>
        <v/>
      </c>
      <c r="F21" s="108">
        <f>IF('Datos Vida'!F347=0,"",'Datos Vida'!F347)</f>
        <v>1228</v>
      </c>
      <c r="G21" s="108">
        <f>IF('Datos Vida'!G347=0,"",'Datos Vida'!G347)</f>
        <v>391</v>
      </c>
      <c r="H21" s="108" t="str">
        <f>IF('Datos Vida'!H347=0,"",'Datos Vida'!H347)</f>
        <v/>
      </c>
      <c r="I21" s="108">
        <f>IF('Datos Vida'!I347=0,"",'Datos Vida'!I347)</f>
        <v>7173</v>
      </c>
      <c r="J21" s="108" t="str">
        <f>IF('Datos Vida'!J347=0,"",'Datos Vida'!J347)</f>
        <v/>
      </c>
      <c r="K21" s="108">
        <f>IF('Datos Vida'!K347=0,"",'Datos Vida'!K347)</f>
        <v>2287</v>
      </c>
      <c r="L21" s="108" t="str">
        <f>IF('Datos Vida'!L347=0,"",'Datos Vida'!L347)</f>
        <v/>
      </c>
      <c r="M21" s="108" t="str">
        <f>IF('Datos Vida'!M347=0,"",'Datos Vida'!M347)</f>
        <v/>
      </c>
      <c r="N21" s="108" t="str">
        <f>IF('Datos Vida'!N347=0,"",'Datos Vida'!N347)</f>
        <v/>
      </c>
      <c r="O21" s="108">
        <f>IF('Datos Vida'!O347=0,"",'Datos Vida'!O347)</f>
        <v>809</v>
      </c>
      <c r="P21" s="108">
        <f>IF('Datos Vida'!P347=0,"",'Datos Vida'!P347)</f>
        <v>1965</v>
      </c>
      <c r="Q21" s="108">
        <f>IF('Datos Vida'!Q347=0,"",'Datos Vida'!Q347)</f>
        <v>469</v>
      </c>
      <c r="R21" s="108" t="str">
        <f>IF('Datos Vida'!R347=0,"",'Datos Vida'!R347)</f>
        <v/>
      </c>
      <c r="S21" s="108" t="str">
        <f>IF('Datos Vida'!S347=0,"",'Datos Vida'!S347)</f>
        <v/>
      </c>
      <c r="T21" s="108" t="str">
        <f>IF('Datos Vida'!T347=0,"",'Datos Vida'!T347)</f>
        <v/>
      </c>
      <c r="U21" s="108" t="str">
        <f>IF('Datos Vida'!U347=0,"",'Datos Vida'!U347)</f>
        <v/>
      </c>
      <c r="V21" s="108" t="str">
        <f>IF('Datos Vida'!V347=0,"",'Datos Vida'!V347)</f>
        <v/>
      </c>
      <c r="W21" s="108" t="str">
        <f>IF('Datos Vida'!W347=0,"",'Datos Vida'!W347)</f>
        <v/>
      </c>
      <c r="X21" s="108">
        <f>IF('Datos Vida'!X347=0,"",'Datos Vida'!X347)</f>
        <v>14076</v>
      </c>
      <c r="Y21" s="108" t="str">
        <f>IF('Datos Vida'!Y347=0,"",'Datos Vida'!Y347)</f>
        <v/>
      </c>
      <c r="Z21" s="108" t="str">
        <f>IF('Datos Vida'!Z347=0,"",'Datos Vida'!Z347)</f>
        <v/>
      </c>
      <c r="AA21" s="108" t="str">
        <f>IF('Datos Vida'!AA347=0,"",'Datos Vida'!AA347)</f>
        <v/>
      </c>
      <c r="AB21" s="108" t="str">
        <f>IF('Datos Vida'!AB347=0,"",'Datos Vida'!AB347)</f>
        <v/>
      </c>
      <c r="AC21" s="108" t="str">
        <f>IF('Datos Vida'!AC347=0,"",'Datos Vida'!AC347)</f>
        <v/>
      </c>
      <c r="AD21" s="108" t="str">
        <f>IF('Datos Vida'!AD347=0,"",'Datos Vida'!AD347)</f>
        <v/>
      </c>
      <c r="AE21" s="108">
        <f>IF('Datos Vida'!AE347=0,"",'Datos Vida'!AE347)</f>
        <v>630</v>
      </c>
      <c r="AF21" s="108">
        <f>IF('Datos Vida'!AF347=0,"",'Datos Vida'!AF347)</f>
        <v>100</v>
      </c>
      <c r="AG21" s="108">
        <f>IF('Datos Vida'!AG347=0,"",'Datos Vida'!AG347)</f>
        <v>9710</v>
      </c>
      <c r="AH21" s="108" t="str">
        <f>IF('Datos Vida'!AH347=0,"",'Datos Vida'!AH347)</f>
        <v/>
      </c>
      <c r="AI21" s="108" t="str">
        <f>IF('Datos Vida'!AI347=0,"",'Datos Vida'!AI347)</f>
        <v/>
      </c>
      <c r="AJ21" s="108" t="str">
        <f>IF('Datos Vida'!AJ347=0,"",'Datos Vida'!AJ347)</f>
        <v/>
      </c>
      <c r="AK21" s="108" t="str">
        <f>IF('Datos Vida'!AK347=0,"",'Datos Vida'!AK347)</f>
        <v/>
      </c>
      <c r="AL21" s="108" t="str">
        <f>IF('Datos Vida'!AL347=0,"",'Datos Vida'!AL347)</f>
        <v/>
      </c>
      <c r="AM21" s="108" t="str">
        <f>IF('Datos Vida'!AM347=0,"",'Datos Vida'!AM347)</f>
        <v/>
      </c>
      <c r="AN21" s="108" t="str">
        <f>IF('Datos Vida'!AN347=0,"",'Datos Vida'!AN347)</f>
        <v/>
      </c>
      <c r="AO21" s="108" t="str">
        <f>IF('Datos Vida'!AO347=0,"",'Datos Vida'!AO347)</f>
        <v/>
      </c>
      <c r="AP21" s="108" t="str">
        <f>IF('Datos Vida'!AP347=0,"",'Datos Vida'!AP347)</f>
        <v/>
      </c>
      <c r="AQ21" s="108">
        <f>IF('Datos Vida'!AQ347=0,"",'Datos Vida'!AQ347)</f>
        <v>40392</v>
      </c>
      <c r="AR21" s="55"/>
      <c r="AS21" s="46">
        <f>IF('Datos Vida'!AS347=0,"",'Datos Vida'!AS347)</f>
        <v>55046</v>
      </c>
      <c r="AT21" s="71">
        <f t="shared" si="1"/>
        <v>-0.26621371216800493</v>
      </c>
    </row>
    <row r="22" spans="2:46">
      <c r="B22" s="30" t="s">
        <v>419</v>
      </c>
      <c r="C22" s="108">
        <f>IF('Datos Vida'!C348=0,"",'Datos Vida'!C348)</f>
        <v>6</v>
      </c>
      <c r="D22" s="108">
        <f>IF('Datos Vida'!D348=0,"",'Datos Vida'!D348)</f>
        <v>24894</v>
      </c>
      <c r="E22" s="108">
        <f>IF('Datos Vida'!E348=0,"",'Datos Vida'!E348)</f>
        <v>598</v>
      </c>
      <c r="F22" s="108">
        <f>IF('Datos Vida'!F348=0,"",'Datos Vida'!F348)</f>
        <v>8725</v>
      </c>
      <c r="G22" s="108">
        <f>IF('Datos Vida'!G348=0,"",'Datos Vida'!G348)</f>
        <v>366</v>
      </c>
      <c r="H22" s="108" t="str">
        <f>IF('Datos Vida'!H348=0,"",'Datos Vida'!H348)</f>
        <v/>
      </c>
      <c r="I22" s="108">
        <f>IF('Datos Vida'!I348=0,"",'Datos Vida'!I348)</f>
        <v>3495</v>
      </c>
      <c r="J22" s="108">
        <f>IF('Datos Vida'!J348=0,"",'Datos Vida'!J348)</f>
        <v>7261</v>
      </c>
      <c r="K22" s="108" t="str">
        <f>IF('Datos Vida'!K348=0,"",'Datos Vida'!K348)</f>
        <v/>
      </c>
      <c r="L22" s="108" t="str">
        <f>IF('Datos Vida'!L348=0,"",'Datos Vida'!L348)</f>
        <v/>
      </c>
      <c r="M22" s="108">
        <f>IF('Datos Vida'!M348=0,"",'Datos Vida'!M348)</f>
        <v>445</v>
      </c>
      <c r="N22" s="108" t="str">
        <f>IF('Datos Vida'!N348=0,"",'Datos Vida'!N348)</f>
        <v/>
      </c>
      <c r="O22" s="108" t="str">
        <f>IF('Datos Vida'!O348=0,"",'Datos Vida'!O348)</f>
        <v/>
      </c>
      <c r="P22" s="108">
        <f>IF('Datos Vida'!P348=0,"",'Datos Vida'!P348)</f>
        <v>1253</v>
      </c>
      <c r="Q22" s="108">
        <f>IF('Datos Vida'!Q348=0,"",'Datos Vida'!Q348)</f>
        <v>516</v>
      </c>
      <c r="R22" s="108" t="str">
        <f>IF('Datos Vida'!R348=0,"",'Datos Vida'!R348)</f>
        <v/>
      </c>
      <c r="S22" s="108" t="str">
        <f>IF('Datos Vida'!S348=0,"",'Datos Vida'!S348)</f>
        <v/>
      </c>
      <c r="T22" s="108" t="str">
        <f>IF('Datos Vida'!T348=0,"",'Datos Vida'!T348)</f>
        <v/>
      </c>
      <c r="U22" s="108" t="str">
        <f>IF('Datos Vida'!U348=0,"",'Datos Vida'!U348)</f>
        <v/>
      </c>
      <c r="V22" s="108" t="str">
        <f>IF('Datos Vida'!V348=0,"",'Datos Vida'!V348)</f>
        <v/>
      </c>
      <c r="W22" s="108">
        <f>IF('Datos Vida'!W348=0,"",'Datos Vida'!W348)</f>
        <v>1804</v>
      </c>
      <c r="X22" s="108">
        <f>IF('Datos Vida'!X348=0,"",'Datos Vida'!X348)</f>
        <v>88139</v>
      </c>
      <c r="Y22" s="108">
        <f>IF('Datos Vida'!Y348=0,"",'Datos Vida'!Y348)</f>
        <v>19</v>
      </c>
      <c r="Z22" s="108" t="str">
        <f>IF('Datos Vida'!Z348=0,"",'Datos Vida'!Z348)</f>
        <v/>
      </c>
      <c r="AA22" s="108" t="str">
        <f>IF('Datos Vida'!AA348=0,"",'Datos Vida'!AA348)</f>
        <v/>
      </c>
      <c r="AB22" s="108" t="str">
        <f>IF('Datos Vida'!AB348=0,"",'Datos Vida'!AB348)</f>
        <v/>
      </c>
      <c r="AC22" s="108" t="str">
        <f>IF('Datos Vida'!AC348=0,"",'Datos Vida'!AC348)</f>
        <v/>
      </c>
      <c r="AD22" s="108" t="str">
        <f>IF('Datos Vida'!AD348=0,"",'Datos Vida'!AD348)</f>
        <v/>
      </c>
      <c r="AE22" s="108">
        <f>IF('Datos Vida'!AE348=0,"",'Datos Vida'!AE348)</f>
        <v>114</v>
      </c>
      <c r="AF22" s="108" t="str">
        <f>IF('Datos Vida'!AF348=0,"",'Datos Vida'!AF348)</f>
        <v/>
      </c>
      <c r="AG22" s="108">
        <f>IF('Datos Vida'!AG348=0,"",'Datos Vida'!AG348)</f>
        <v>18988</v>
      </c>
      <c r="AH22" s="108" t="str">
        <f>IF('Datos Vida'!AH348=0,"",'Datos Vida'!AH348)</f>
        <v/>
      </c>
      <c r="AI22" s="108" t="str">
        <f>IF('Datos Vida'!AI348=0,"",'Datos Vida'!AI348)</f>
        <v/>
      </c>
      <c r="AJ22" s="108" t="str">
        <f>IF('Datos Vida'!AJ348=0,"",'Datos Vida'!AJ348)</f>
        <v/>
      </c>
      <c r="AK22" s="108" t="str">
        <f>IF('Datos Vida'!AK348=0,"",'Datos Vida'!AK348)</f>
        <v/>
      </c>
      <c r="AL22" s="108" t="str">
        <f>IF('Datos Vida'!AL348=0,"",'Datos Vida'!AL348)</f>
        <v/>
      </c>
      <c r="AM22" s="108" t="str">
        <f>IF('Datos Vida'!AM348=0,"",'Datos Vida'!AM348)</f>
        <v/>
      </c>
      <c r="AN22" s="108" t="str">
        <f>IF('Datos Vida'!AN348=0,"",'Datos Vida'!AN348)</f>
        <v/>
      </c>
      <c r="AO22" s="108" t="str">
        <f>IF('Datos Vida'!AO348=0,"",'Datos Vida'!AO348)</f>
        <v/>
      </c>
      <c r="AP22" s="108" t="str">
        <f>IF('Datos Vida'!AP348=0,"",'Datos Vida'!AP348)</f>
        <v/>
      </c>
      <c r="AQ22" s="108">
        <f>IF('Datos Vida'!AQ348=0,"",'Datos Vida'!AQ348)</f>
        <v>156623</v>
      </c>
      <c r="AR22" s="55"/>
      <c r="AS22" s="46">
        <f>IF('Datos Vida'!AS348=0,"",'Datos Vida'!AS348)</f>
        <v>238083</v>
      </c>
      <c r="AT22" s="71">
        <f t="shared" si="1"/>
        <v>-0.34214958648874549</v>
      </c>
    </row>
    <row r="23" spans="2:46">
      <c r="B23" s="30" t="s">
        <v>420</v>
      </c>
      <c r="C23" s="108" t="str">
        <f>IF('Datos Vida'!C349=0,"",'Datos Vida'!C349)</f>
        <v/>
      </c>
      <c r="D23" s="108">
        <f>IF('Datos Vida'!D349=0,"",'Datos Vida'!D349)</f>
        <v>816</v>
      </c>
      <c r="E23" s="108" t="str">
        <f>IF('Datos Vida'!E349=0,"",'Datos Vida'!E349)</f>
        <v/>
      </c>
      <c r="F23" s="108" t="str">
        <f>IF('Datos Vida'!F349=0,"",'Datos Vida'!F349)</f>
        <v/>
      </c>
      <c r="G23" s="108" t="str">
        <f>IF('Datos Vida'!G349=0,"",'Datos Vida'!G349)</f>
        <v/>
      </c>
      <c r="H23" s="108" t="str">
        <f>IF('Datos Vida'!H349=0,"",'Datos Vida'!H349)</f>
        <v/>
      </c>
      <c r="I23" s="108" t="str">
        <f>IF('Datos Vida'!I349=0,"",'Datos Vida'!I349)</f>
        <v/>
      </c>
      <c r="J23" s="108" t="str">
        <f>IF('Datos Vida'!J349=0,"",'Datos Vida'!J349)</f>
        <v/>
      </c>
      <c r="K23" s="108" t="str">
        <f>IF('Datos Vida'!K349=0,"",'Datos Vida'!K349)</f>
        <v/>
      </c>
      <c r="L23" s="108" t="str">
        <f>IF('Datos Vida'!L349=0,"",'Datos Vida'!L349)</f>
        <v/>
      </c>
      <c r="M23" s="108">
        <f>IF('Datos Vida'!M349=0,"",'Datos Vida'!M349)</f>
        <v>310</v>
      </c>
      <c r="N23" s="108" t="str">
        <f>IF('Datos Vida'!N349=0,"",'Datos Vida'!N349)</f>
        <v/>
      </c>
      <c r="O23" s="108" t="str">
        <f>IF('Datos Vida'!O349=0,"",'Datos Vida'!O349)</f>
        <v/>
      </c>
      <c r="P23" s="108" t="str">
        <f>IF('Datos Vida'!P349=0,"",'Datos Vida'!P349)</f>
        <v/>
      </c>
      <c r="Q23" s="108" t="str">
        <f>IF('Datos Vida'!Q349=0,"",'Datos Vida'!Q349)</f>
        <v/>
      </c>
      <c r="R23" s="108" t="str">
        <f>IF('Datos Vida'!R349=0,"",'Datos Vida'!R349)</f>
        <v/>
      </c>
      <c r="S23" s="108" t="str">
        <f>IF('Datos Vida'!S349=0,"",'Datos Vida'!S349)</f>
        <v/>
      </c>
      <c r="T23" s="108" t="str">
        <f>IF('Datos Vida'!T349=0,"",'Datos Vida'!T349)</f>
        <v/>
      </c>
      <c r="U23" s="108" t="str">
        <f>IF('Datos Vida'!U349=0,"",'Datos Vida'!U349)</f>
        <v/>
      </c>
      <c r="V23" s="108" t="str">
        <f>IF('Datos Vida'!V349=0,"",'Datos Vida'!V349)</f>
        <v/>
      </c>
      <c r="W23" s="108" t="str">
        <f>IF('Datos Vida'!W349=0,"",'Datos Vida'!W349)</f>
        <v/>
      </c>
      <c r="X23" s="108" t="str">
        <f>IF('Datos Vida'!X349=0,"",'Datos Vida'!X349)</f>
        <v/>
      </c>
      <c r="Y23" s="108" t="str">
        <f>IF('Datos Vida'!Y349=0,"",'Datos Vida'!Y349)</f>
        <v/>
      </c>
      <c r="Z23" s="108" t="str">
        <f>IF('Datos Vida'!Z349=0,"",'Datos Vida'!Z349)</f>
        <v/>
      </c>
      <c r="AA23" s="108" t="str">
        <f>IF('Datos Vida'!AA349=0,"",'Datos Vida'!AA349)</f>
        <v/>
      </c>
      <c r="AB23" s="108" t="str">
        <f>IF('Datos Vida'!AB349=0,"",'Datos Vida'!AB349)</f>
        <v/>
      </c>
      <c r="AC23" s="108" t="str">
        <f>IF('Datos Vida'!AC349=0,"",'Datos Vida'!AC349)</f>
        <v/>
      </c>
      <c r="AD23" s="108" t="str">
        <f>IF('Datos Vida'!AD349=0,"",'Datos Vida'!AD349)</f>
        <v/>
      </c>
      <c r="AE23" s="108" t="str">
        <f>IF('Datos Vida'!AE349=0,"",'Datos Vida'!AE349)</f>
        <v/>
      </c>
      <c r="AF23" s="108" t="str">
        <f>IF('Datos Vida'!AF349=0,"",'Datos Vida'!AF349)</f>
        <v/>
      </c>
      <c r="AG23" s="108">
        <f>IF('Datos Vida'!AG349=0,"",'Datos Vida'!AG349)</f>
        <v>2344</v>
      </c>
      <c r="AH23" s="108" t="str">
        <f>IF('Datos Vida'!AH349=0,"",'Datos Vida'!AH349)</f>
        <v/>
      </c>
      <c r="AI23" s="108" t="str">
        <f>IF('Datos Vida'!AI349=0,"",'Datos Vida'!AI349)</f>
        <v/>
      </c>
      <c r="AJ23" s="108" t="str">
        <f>IF('Datos Vida'!AJ349=0,"",'Datos Vida'!AJ349)</f>
        <v/>
      </c>
      <c r="AK23" s="108" t="str">
        <f>IF('Datos Vida'!AK349=0,"",'Datos Vida'!AK349)</f>
        <v/>
      </c>
      <c r="AL23" s="108" t="str">
        <f>IF('Datos Vida'!AL349=0,"",'Datos Vida'!AL349)</f>
        <v/>
      </c>
      <c r="AM23" s="108" t="str">
        <f>IF('Datos Vida'!AM349=0,"",'Datos Vida'!AM349)</f>
        <v/>
      </c>
      <c r="AN23" s="108" t="str">
        <f>IF('Datos Vida'!AN349=0,"",'Datos Vida'!AN349)</f>
        <v/>
      </c>
      <c r="AO23" s="108" t="str">
        <f>IF('Datos Vida'!AO349=0,"",'Datos Vida'!AO349)</f>
        <v/>
      </c>
      <c r="AP23" s="108" t="str">
        <f>IF('Datos Vida'!AP349=0,"",'Datos Vida'!AP349)</f>
        <v/>
      </c>
      <c r="AQ23" s="108">
        <f>IF('Datos Vida'!AQ349=0,"",'Datos Vida'!AQ349)</f>
        <v>3470</v>
      </c>
      <c r="AR23" s="55"/>
      <c r="AS23" s="46">
        <f>IF('Datos Vida'!AS349=0,"",'Datos Vida'!AS349)</f>
        <v>4083</v>
      </c>
      <c r="AT23" s="71">
        <f t="shared" si="1"/>
        <v>-0.15013470487386726</v>
      </c>
    </row>
    <row r="24" spans="2:46">
      <c r="B24" s="30" t="s">
        <v>421</v>
      </c>
      <c r="C24" s="108" t="str">
        <f>IF('Datos Vida'!C350=0,"",'Datos Vida'!C350)</f>
        <v/>
      </c>
      <c r="D24" s="108" t="str">
        <f>IF('Datos Vida'!D350=0,"",'Datos Vida'!D350)</f>
        <v/>
      </c>
      <c r="E24" s="108" t="str">
        <f>IF('Datos Vida'!E350=0,"",'Datos Vida'!E350)</f>
        <v/>
      </c>
      <c r="F24" s="108">
        <f>IF('Datos Vida'!F350=0,"",'Datos Vida'!F350)</f>
        <v>18495</v>
      </c>
      <c r="G24" s="108">
        <f>IF('Datos Vida'!G350=0,"",'Datos Vida'!G350)</f>
        <v>30</v>
      </c>
      <c r="H24" s="108" t="str">
        <f>IF('Datos Vida'!H350=0,"",'Datos Vida'!H350)</f>
        <v/>
      </c>
      <c r="I24" s="108">
        <f>IF('Datos Vida'!I350=0,"",'Datos Vida'!I350)</f>
        <v>1087</v>
      </c>
      <c r="J24" s="108">
        <f>IF('Datos Vida'!J350=0,"",'Datos Vida'!J350)</f>
        <v>10</v>
      </c>
      <c r="K24" s="108" t="str">
        <f>IF('Datos Vida'!K350=0,"",'Datos Vida'!K350)</f>
        <v/>
      </c>
      <c r="L24" s="108" t="str">
        <f>IF('Datos Vida'!L350=0,"",'Datos Vida'!L350)</f>
        <v/>
      </c>
      <c r="M24" s="108">
        <f>IF('Datos Vida'!M350=0,"",'Datos Vida'!M350)</f>
        <v>237</v>
      </c>
      <c r="N24" s="108" t="str">
        <f>IF('Datos Vida'!N350=0,"",'Datos Vida'!N350)</f>
        <v/>
      </c>
      <c r="O24" s="108" t="str">
        <f>IF('Datos Vida'!O350=0,"",'Datos Vida'!O350)</f>
        <v/>
      </c>
      <c r="P24" s="108" t="str">
        <f>IF('Datos Vida'!P350=0,"",'Datos Vida'!P350)</f>
        <v/>
      </c>
      <c r="Q24" s="108" t="str">
        <f>IF('Datos Vida'!Q350=0,"",'Datos Vida'!Q350)</f>
        <v/>
      </c>
      <c r="R24" s="108" t="str">
        <f>IF('Datos Vida'!R350=0,"",'Datos Vida'!R350)</f>
        <v/>
      </c>
      <c r="S24" s="108" t="str">
        <f>IF('Datos Vida'!S350=0,"",'Datos Vida'!S350)</f>
        <v/>
      </c>
      <c r="T24" s="108" t="str">
        <f>IF('Datos Vida'!T350=0,"",'Datos Vida'!T350)</f>
        <v/>
      </c>
      <c r="U24" s="108" t="str">
        <f>IF('Datos Vida'!U350=0,"",'Datos Vida'!U350)</f>
        <v/>
      </c>
      <c r="V24" s="108" t="str">
        <f>IF('Datos Vida'!V350=0,"",'Datos Vida'!V350)</f>
        <v/>
      </c>
      <c r="W24" s="108">
        <f>IF('Datos Vida'!W350=0,"",'Datos Vida'!W350)</f>
        <v>11</v>
      </c>
      <c r="X24" s="108" t="str">
        <f>IF('Datos Vida'!X350=0,"",'Datos Vida'!X350)</f>
        <v/>
      </c>
      <c r="Y24" s="108" t="str">
        <f>IF('Datos Vida'!Y350=0,"",'Datos Vida'!Y350)</f>
        <v/>
      </c>
      <c r="Z24" s="108" t="str">
        <f>IF('Datos Vida'!Z350=0,"",'Datos Vida'!Z350)</f>
        <v/>
      </c>
      <c r="AA24" s="108" t="str">
        <f>IF('Datos Vida'!AA350=0,"",'Datos Vida'!AA350)</f>
        <v/>
      </c>
      <c r="AB24" s="108" t="str">
        <f>IF('Datos Vida'!AB350=0,"",'Datos Vida'!AB350)</f>
        <v/>
      </c>
      <c r="AC24" s="108" t="str">
        <f>IF('Datos Vida'!AC350=0,"",'Datos Vida'!AC350)</f>
        <v/>
      </c>
      <c r="AD24" s="108" t="str">
        <f>IF('Datos Vida'!AD350=0,"",'Datos Vida'!AD350)</f>
        <v/>
      </c>
      <c r="AE24" s="108" t="str">
        <f>IF('Datos Vida'!AE350=0,"",'Datos Vida'!AE350)</f>
        <v/>
      </c>
      <c r="AF24" s="108" t="str">
        <f>IF('Datos Vida'!AF350=0,"",'Datos Vida'!AF350)</f>
        <v/>
      </c>
      <c r="AG24" s="108" t="str">
        <f>IF('Datos Vida'!AG350=0,"",'Datos Vida'!AG350)</f>
        <v/>
      </c>
      <c r="AH24" s="108" t="str">
        <f>IF('Datos Vida'!AH350=0,"",'Datos Vida'!AH350)</f>
        <v/>
      </c>
      <c r="AI24" s="108" t="str">
        <f>IF('Datos Vida'!AI350=0,"",'Datos Vida'!AI350)</f>
        <v/>
      </c>
      <c r="AJ24" s="108" t="str">
        <f>IF('Datos Vida'!AJ350=0,"",'Datos Vida'!AJ350)</f>
        <v/>
      </c>
      <c r="AK24" s="108" t="str">
        <f>IF('Datos Vida'!AK350=0,"",'Datos Vida'!AK350)</f>
        <v/>
      </c>
      <c r="AL24" s="108" t="str">
        <f>IF('Datos Vida'!AL350=0,"",'Datos Vida'!AL350)</f>
        <v/>
      </c>
      <c r="AM24" s="108" t="str">
        <f>IF('Datos Vida'!AM350=0,"",'Datos Vida'!AM350)</f>
        <v/>
      </c>
      <c r="AN24" s="108" t="str">
        <f>IF('Datos Vida'!AN350=0,"",'Datos Vida'!AN350)</f>
        <v/>
      </c>
      <c r="AO24" s="108" t="str">
        <f>IF('Datos Vida'!AO350=0,"",'Datos Vida'!AO350)</f>
        <v/>
      </c>
      <c r="AP24" s="108" t="str">
        <f>IF('Datos Vida'!AP350=0,"",'Datos Vida'!AP350)</f>
        <v/>
      </c>
      <c r="AQ24" s="108">
        <f>IF('Datos Vida'!AQ350=0,"",'Datos Vida'!AQ350)</f>
        <v>19870</v>
      </c>
      <c r="AR24" s="55"/>
      <c r="AS24" s="46">
        <f>IF('Datos Vida'!AS350=0,"",'Datos Vida'!AS350)</f>
        <v>472</v>
      </c>
      <c r="AT24" s="71">
        <f t="shared" si="1"/>
        <v>41.097457627118644</v>
      </c>
    </row>
    <row r="25" spans="2:46">
      <c r="B25" s="30" t="s">
        <v>422</v>
      </c>
      <c r="C25" s="108" t="str">
        <f>IF('Datos Vida'!C351=0,"",'Datos Vida'!C351)</f>
        <v/>
      </c>
      <c r="D25" s="108" t="str">
        <f>IF('Datos Vida'!D351=0,"",'Datos Vida'!D351)</f>
        <v/>
      </c>
      <c r="E25" s="108" t="str">
        <f>IF('Datos Vida'!E351=0,"",'Datos Vida'!E351)</f>
        <v/>
      </c>
      <c r="F25" s="108" t="str">
        <f>IF('Datos Vida'!F351=0,"",'Datos Vida'!F351)</f>
        <v/>
      </c>
      <c r="G25" s="108" t="str">
        <f>IF('Datos Vida'!G351=0,"",'Datos Vida'!G351)</f>
        <v/>
      </c>
      <c r="H25" s="108" t="str">
        <f>IF('Datos Vida'!H351=0,"",'Datos Vida'!H351)</f>
        <v/>
      </c>
      <c r="I25" s="108" t="str">
        <f>IF('Datos Vida'!I351=0,"",'Datos Vida'!I351)</f>
        <v/>
      </c>
      <c r="J25" s="108" t="str">
        <f>IF('Datos Vida'!J351=0,"",'Datos Vida'!J351)</f>
        <v/>
      </c>
      <c r="K25" s="108" t="str">
        <f>IF('Datos Vida'!K351=0,"",'Datos Vida'!K351)</f>
        <v/>
      </c>
      <c r="L25" s="108" t="str">
        <f>IF('Datos Vida'!L351=0,"",'Datos Vida'!L351)</f>
        <v/>
      </c>
      <c r="M25" s="108" t="str">
        <f>IF('Datos Vida'!M351=0,"",'Datos Vida'!M351)</f>
        <v/>
      </c>
      <c r="N25" s="108" t="str">
        <f>IF('Datos Vida'!N351=0,"",'Datos Vida'!N351)</f>
        <v/>
      </c>
      <c r="O25" s="108" t="str">
        <f>IF('Datos Vida'!O351=0,"",'Datos Vida'!O351)</f>
        <v/>
      </c>
      <c r="P25" s="108" t="str">
        <f>IF('Datos Vida'!P351=0,"",'Datos Vida'!P351)</f>
        <v/>
      </c>
      <c r="Q25" s="108" t="str">
        <f>IF('Datos Vida'!Q351=0,"",'Datos Vida'!Q351)</f>
        <v/>
      </c>
      <c r="R25" s="108" t="str">
        <f>IF('Datos Vida'!R351=0,"",'Datos Vida'!R351)</f>
        <v/>
      </c>
      <c r="S25" s="108" t="str">
        <f>IF('Datos Vida'!S351=0,"",'Datos Vida'!S351)</f>
        <v/>
      </c>
      <c r="T25" s="108" t="str">
        <f>IF('Datos Vida'!T351=0,"",'Datos Vida'!T351)</f>
        <v/>
      </c>
      <c r="U25" s="108" t="str">
        <f>IF('Datos Vida'!U351=0,"",'Datos Vida'!U351)</f>
        <v/>
      </c>
      <c r="V25" s="108" t="str">
        <f>IF('Datos Vida'!V351=0,"",'Datos Vida'!V351)</f>
        <v/>
      </c>
      <c r="W25" s="108" t="str">
        <f>IF('Datos Vida'!W351=0,"",'Datos Vida'!W351)</f>
        <v/>
      </c>
      <c r="X25" s="108" t="str">
        <f>IF('Datos Vida'!X351=0,"",'Datos Vida'!X351)</f>
        <v/>
      </c>
      <c r="Y25" s="108">
        <f>IF('Datos Vida'!Y351=0,"",'Datos Vida'!Y351)</f>
        <v>4518</v>
      </c>
      <c r="Z25" s="108" t="str">
        <f>IF('Datos Vida'!Z351=0,"",'Datos Vida'!Z351)</f>
        <v/>
      </c>
      <c r="AA25" s="108" t="str">
        <f>IF('Datos Vida'!AA351=0,"",'Datos Vida'!AA351)</f>
        <v/>
      </c>
      <c r="AB25" s="108" t="str">
        <f>IF('Datos Vida'!AB351=0,"",'Datos Vida'!AB351)</f>
        <v/>
      </c>
      <c r="AC25" s="108" t="str">
        <f>IF('Datos Vida'!AC351=0,"",'Datos Vida'!AC351)</f>
        <v/>
      </c>
      <c r="AD25" s="108" t="str">
        <f>IF('Datos Vida'!AD351=0,"",'Datos Vida'!AD351)</f>
        <v/>
      </c>
      <c r="AE25" s="108" t="str">
        <f>IF('Datos Vida'!AE351=0,"",'Datos Vida'!AE351)</f>
        <v/>
      </c>
      <c r="AF25" s="108" t="str">
        <f>IF('Datos Vida'!AF351=0,"",'Datos Vida'!AF351)</f>
        <v/>
      </c>
      <c r="AG25" s="108" t="str">
        <f>IF('Datos Vida'!AG351=0,"",'Datos Vida'!AG351)</f>
        <v/>
      </c>
      <c r="AH25" s="108" t="str">
        <f>IF('Datos Vida'!AH351=0,"",'Datos Vida'!AH351)</f>
        <v/>
      </c>
      <c r="AI25" s="108" t="str">
        <f>IF('Datos Vida'!AI351=0,"",'Datos Vida'!AI351)</f>
        <v/>
      </c>
      <c r="AJ25" s="108" t="str">
        <f>IF('Datos Vida'!AJ351=0,"",'Datos Vida'!AJ351)</f>
        <v/>
      </c>
      <c r="AK25" s="108" t="str">
        <f>IF('Datos Vida'!AK351=0,"",'Datos Vida'!AK351)</f>
        <v/>
      </c>
      <c r="AL25" s="108" t="str">
        <f>IF('Datos Vida'!AL351=0,"",'Datos Vida'!AL351)</f>
        <v/>
      </c>
      <c r="AM25" s="108" t="str">
        <f>IF('Datos Vida'!AM351=0,"",'Datos Vida'!AM351)</f>
        <v/>
      </c>
      <c r="AN25" s="108" t="str">
        <f>IF('Datos Vida'!AN351=0,"",'Datos Vida'!AN351)</f>
        <v/>
      </c>
      <c r="AO25" s="108" t="str">
        <f>IF('Datos Vida'!AO351=0,"",'Datos Vida'!AO351)</f>
        <v/>
      </c>
      <c r="AP25" s="108" t="str">
        <f>IF('Datos Vida'!AP351=0,"",'Datos Vida'!AP351)</f>
        <v/>
      </c>
      <c r="AQ25" s="108">
        <f>IF('Datos Vida'!AQ351=0,"",'Datos Vida'!AQ351)</f>
        <v>4518</v>
      </c>
      <c r="AR25" s="55"/>
      <c r="AS25" s="46" t="str">
        <f>IF('Datos Vida'!AS351=0,"",'Datos Vida'!AS351)</f>
        <v/>
      </c>
      <c r="AT25" s="71" t="str">
        <f t="shared" si="1"/>
        <v/>
      </c>
    </row>
    <row r="26" spans="2:46">
      <c r="B26" s="30" t="s">
        <v>423</v>
      </c>
      <c r="C26" s="108" t="str">
        <f>IF('Datos Vida'!C352=0,"",'Datos Vida'!C352)</f>
        <v/>
      </c>
      <c r="D26" s="108">
        <f>IF('Datos Vida'!D352=0,"",'Datos Vida'!D352)</f>
        <v>0.10824321600000002</v>
      </c>
      <c r="E26" s="108" t="str">
        <f>IF('Datos Vida'!E352=0,"",'Datos Vida'!E352)</f>
        <v/>
      </c>
      <c r="F26" s="108" t="str">
        <f>IF('Datos Vida'!F352=0,"",'Datos Vida'!F352)</f>
        <v/>
      </c>
      <c r="G26" s="108">
        <f>IF('Datos Vida'!G352=0,"",'Datos Vida'!G352)</f>
        <v>1097</v>
      </c>
      <c r="H26" s="108" t="str">
        <f>IF('Datos Vida'!H352=0,"",'Datos Vida'!H352)</f>
        <v/>
      </c>
      <c r="I26" s="108" t="str">
        <f>IF('Datos Vida'!I352=0,"",'Datos Vida'!I352)</f>
        <v/>
      </c>
      <c r="J26" s="108" t="str">
        <f>IF('Datos Vida'!J352=0,"",'Datos Vida'!J352)</f>
        <v/>
      </c>
      <c r="K26" s="108" t="str">
        <f>IF('Datos Vida'!K352=0,"",'Datos Vida'!K352)</f>
        <v/>
      </c>
      <c r="L26" s="108" t="str">
        <f>IF('Datos Vida'!L352=0,"",'Datos Vida'!L352)</f>
        <v/>
      </c>
      <c r="M26" s="108">
        <f>IF('Datos Vida'!M352=0,"",'Datos Vida'!M352)</f>
        <v>3998</v>
      </c>
      <c r="N26" s="108" t="str">
        <f>IF('Datos Vida'!N352=0,"",'Datos Vida'!N352)</f>
        <v/>
      </c>
      <c r="O26" s="108">
        <f>IF('Datos Vida'!O352=0,"",'Datos Vida'!O352)</f>
        <v>1878</v>
      </c>
      <c r="P26" s="108">
        <f>IF('Datos Vida'!P352=0,"",'Datos Vida'!P352)</f>
        <v>1193</v>
      </c>
      <c r="Q26" s="108" t="str">
        <f>IF('Datos Vida'!Q352=0,"",'Datos Vida'!Q352)</f>
        <v/>
      </c>
      <c r="R26" s="108" t="str">
        <f>IF('Datos Vida'!R352=0,"",'Datos Vida'!R352)</f>
        <v/>
      </c>
      <c r="S26" s="108" t="str">
        <f>IF('Datos Vida'!S352=0,"",'Datos Vida'!S352)</f>
        <v/>
      </c>
      <c r="T26" s="108" t="str">
        <f>IF('Datos Vida'!T352=0,"",'Datos Vida'!T352)</f>
        <v/>
      </c>
      <c r="U26" s="108" t="str">
        <f>IF('Datos Vida'!U352=0,"",'Datos Vida'!U352)</f>
        <v/>
      </c>
      <c r="V26" s="108" t="str">
        <f>IF('Datos Vida'!V352=0,"",'Datos Vida'!V352)</f>
        <v/>
      </c>
      <c r="W26" s="108" t="str">
        <f>IF('Datos Vida'!W352=0,"",'Datos Vida'!W352)</f>
        <v/>
      </c>
      <c r="X26" s="108">
        <f>IF('Datos Vida'!X352=0,"",'Datos Vida'!X352)</f>
        <v>5218</v>
      </c>
      <c r="Y26" s="108" t="str">
        <f>IF('Datos Vida'!Y352=0,"",'Datos Vida'!Y352)</f>
        <v/>
      </c>
      <c r="Z26" s="108" t="str">
        <f>IF('Datos Vida'!Z352=0,"",'Datos Vida'!Z352)</f>
        <v/>
      </c>
      <c r="AA26" s="108" t="str">
        <f>IF('Datos Vida'!AA352=0,"",'Datos Vida'!AA352)</f>
        <v/>
      </c>
      <c r="AB26" s="108">
        <f>IF('Datos Vida'!AB352=0,"",'Datos Vida'!AB352)</f>
        <v>627</v>
      </c>
      <c r="AC26" s="108" t="str">
        <f>IF('Datos Vida'!AC352=0,"",'Datos Vida'!AC352)</f>
        <v/>
      </c>
      <c r="AD26" s="108" t="str">
        <f>IF('Datos Vida'!AD352=0,"",'Datos Vida'!AD352)</f>
        <v/>
      </c>
      <c r="AE26" s="108">
        <f>IF('Datos Vida'!AE352=0,"",'Datos Vida'!AE352)</f>
        <v>1481</v>
      </c>
      <c r="AF26" s="108">
        <f>IF('Datos Vida'!AF352=0,"",'Datos Vida'!AF352)</f>
        <v>111</v>
      </c>
      <c r="AG26" s="108" t="str">
        <f>IF('Datos Vida'!AG352=0,"",'Datos Vida'!AG352)</f>
        <v/>
      </c>
      <c r="AH26" s="108" t="str">
        <f>IF('Datos Vida'!AH352=0,"",'Datos Vida'!AH352)</f>
        <v/>
      </c>
      <c r="AI26" s="108" t="str">
        <f>IF('Datos Vida'!AI352=0,"",'Datos Vida'!AI352)</f>
        <v/>
      </c>
      <c r="AJ26" s="108" t="str">
        <f>IF('Datos Vida'!AJ352=0,"",'Datos Vida'!AJ352)</f>
        <v/>
      </c>
      <c r="AK26" s="108" t="str">
        <f>IF('Datos Vida'!AK352=0,"",'Datos Vida'!AK352)</f>
        <v/>
      </c>
      <c r="AL26" s="108" t="str">
        <f>IF('Datos Vida'!AL352=0,"",'Datos Vida'!AL352)</f>
        <v/>
      </c>
      <c r="AM26" s="108" t="str">
        <f>IF('Datos Vida'!AM352=0,"",'Datos Vida'!AM352)</f>
        <v/>
      </c>
      <c r="AN26" s="108" t="str">
        <f>IF('Datos Vida'!AN352=0,"",'Datos Vida'!AN352)</f>
        <v/>
      </c>
      <c r="AO26" s="108" t="str">
        <f>IF('Datos Vida'!AO352=0,"",'Datos Vida'!AO352)</f>
        <v/>
      </c>
      <c r="AP26" s="108" t="str">
        <f>IF('Datos Vida'!AP352=0,"",'Datos Vida'!AP352)</f>
        <v/>
      </c>
      <c r="AQ26" s="108">
        <f>IF('Datos Vida'!AQ352=0,"",'Datos Vida'!AQ352)</f>
        <v>15603.108243216</v>
      </c>
      <c r="AR26" s="55"/>
      <c r="AS26" s="46">
        <f>IF('Datos Vida'!AS352=0,"",'Datos Vida'!AS352)</f>
        <v>20107</v>
      </c>
      <c r="AT26" s="71">
        <f t="shared" si="1"/>
        <v>-0.2239962081257274</v>
      </c>
    </row>
    <row r="27" spans="2:46">
      <c r="B27" s="30" t="s">
        <v>424</v>
      </c>
      <c r="C27" s="108" t="str">
        <f>IF('Datos Vida'!C353=0,"",'Datos Vida'!C353)</f>
        <v/>
      </c>
      <c r="D27" s="108" t="str">
        <f>IF('Datos Vida'!D353=0,"",'Datos Vida'!D353)</f>
        <v/>
      </c>
      <c r="E27" s="108" t="str">
        <f>IF('Datos Vida'!E353=0,"",'Datos Vida'!E353)</f>
        <v/>
      </c>
      <c r="F27" s="108" t="str">
        <f>IF('Datos Vida'!F353=0,"",'Datos Vida'!F353)</f>
        <v/>
      </c>
      <c r="G27" s="108" t="str">
        <f>IF('Datos Vida'!G353=0,"",'Datos Vida'!G353)</f>
        <v/>
      </c>
      <c r="H27" s="108" t="str">
        <f>IF('Datos Vida'!H353=0,"",'Datos Vida'!H353)</f>
        <v/>
      </c>
      <c r="I27" s="108" t="str">
        <f>IF('Datos Vida'!I353=0,"",'Datos Vida'!I353)</f>
        <v/>
      </c>
      <c r="J27" s="108" t="str">
        <f>IF('Datos Vida'!J353=0,"",'Datos Vida'!J353)</f>
        <v/>
      </c>
      <c r="K27" s="108" t="str">
        <f>IF('Datos Vida'!K353=0,"",'Datos Vida'!K353)</f>
        <v/>
      </c>
      <c r="L27" s="108" t="str">
        <f>IF('Datos Vida'!L353=0,"",'Datos Vida'!L353)</f>
        <v/>
      </c>
      <c r="M27" s="108" t="str">
        <f>IF('Datos Vida'!M353=0,"",'Datos Vida'!M353)</f>
        <v/>
      </c>
      <c r="N27" s="108" t="str">
        <f>IF('Datos Vida'!N353=0,"",'Datos Vida'!N353)</f>
        <v/>
      </c>
      <c r="O27" s="108" t="str">
        <f>IF('Datos Vida'!O353=0,"",'Datos Vida'!O353)</f>
        <v/>
      </c>
      <c r="P27" s="108" t="str">
        <f>IF('Datos Vida'!P353=0,"",'Datos Vida'!P353)</f>
        <v/>
      </c>
      <c r="Q27" s="108" t="str">
        <f>IF('Datos Vida'!Q353=0,"",'Datos Vida'!Q353)</f>
        <v/>
      </c>
      <c r="R27" s="108" t="str">
        <f>IF('Datos Vida'!R353=0,"",'Datos Vida'!R353)</f>
        <v/>
      </c>
      <c r="S27" s="108" t="str">
        <f>IF('Datos Vida'!S353=0,"",'Datos Vida'!S353)</f>
        <v/>
      </c>
      <c r="T27" s="108" t="str">
        <f>IF('Datos Vida'!T353=0,"",'Datos Vida'!T353)</f>
        <v/>
      </c>
      <c r="U27" s="108" t="str">
        <f>IF('Datos Vida'!U353=0,"",'Datos Vida'!U353)</f>
        <v/>
      </c>
      <c r="V27" s="108" t="str">
        <f>IF('Datos Vida'!V353=0,"",'Datos Vida'!V353)</f>
        <v/>
      </c>
      <c r="W27" s="108" t="str">
        <f>IF('Datos Vida'!W353=0,"",'Datos Vida'!W353)</f>
        <v/>
      </c>
      <c r="X27" s="108" t="str">
        <f>IF('Datos Vida'!X353=0,"",'Datos Vida'!X353)</f>
        <v/>
      </c>
      <c r="Y27" s="108" t="str">
        <f>IF('Datos Vida'!Y353=0,"",'Datos Vida'!Y353)</f>
        <v/>
      </c>
      <c r="Z27" s="108" t="str">
        <f>IF('Datos Vida'!Z353=0,"",'Datos Vida'!Z353)</f>
        <v/>
      </c>
      <c r="AA27" s="108" t="str">
        <f>IF('Datos Vida'!AA353=0,"",'Datos Vida'!AA353)</f>
        <v/>
      </c>
      <c r="AB27" s="108" t="str">
        <f>IF('Datos Vida'!AB353=0,"",'Datos Vida'!AB353)</f>
        <v/>
      </c>
      <c r="AC27" s="108" t="str">
        <f>IF('Datos Vida'!AC353=0,"",'Datos Vida'!AC353)</f>
        <v/>
      </c>
      <c r="AD27" s="108" t="str">
        <f>IF('Datos Vida'!AD353=0,"",'Datos Vida'!AD353)</f>
        <v/>
      </c>
      <c r="AE27" s="108" t="str">
        <f>IF('Datos Vida'!AE353=0,"",'Datos Vida'!AE353)</f>
        <v/>
      </c>
      <c r="AF27" s="108" t="str">
        <f>IF('Datos Vida'!AF353=0,"",'Datos Vida'!AF353)</f>
        <v/>
      </c>
      <c r="AG27" s="108" t="str">
        <f>IF('Datos Vida'!AG353=0,"",'Datos Vida'!AG353)</f>
        <v/>
      </c>
      <c r="AH27" s="108" t="str">
        <f>IF('Datos Vida'!AH353=0,"",'Datos Vida'!AH353)</f>
        <v/>
      </c>
      <c r="AI27" s="108" t="str">
        <f>IF('Datos Vida'!AI353=0,"",'Datos Vida'!AI353)</f>
        <v/>
      </c>
      <c r="AJ27" s="108" t="str">
        <f>IF('Datos Vida'!AJ353=0,"",'Datos Vida'!AJ353)</f>
        <v/>
      </c>
      <c r="AK27" s="108" t="str">
        <f>IF('Datos Vida'!AK353=0,"",'Datos Vida'!AK353)</f>
        <v/>
      </c>
      <c r="AL27" s="108" t="str">
        <f>IF('Datos Vida'!AL353=0,"",'Datos Vida'!AL353)</f>
        <v/>
      </c>
      <c r="AM27" s="108" t="str">
        <f>IF('Datos Vida'!AM353=0,"",'Datos Vida'!AM353)</f>
        <v/>
      </c>
      <c r="AN27" s="108" t="str">
        <f>IF('Datos Vida'!AN353=0,"",'Datos Vida'!AN353)</f>
        <v/>
      </c>
      <c r="AO27" s="108" t="str">
        <f>IF('Datos Vida'!AO353=0,"",'Datos Vida'!AO353)</f>
        <v/>
      </c>
      <c r="AP27" s="108" t="str">
        <f>IF('Datos Vida'!AP353=0,"",'Datos Vida'!AP353)</f>
        <v/>
      </c>
      <c r="AQ27" s="108" t="str">
        <f>IF('Datos Vida'!AQ353=0,"",'Datos Vida'!AQ353)</f>
        <v/>
      </c>
      <c r="AR27" s="55"/>
      <c r="AS27" s="46" t="str">
        <f>IF('Datos Vida'!AS353=0,"",'Datos Vida'!AS353)</f>
        <v/>
      </c>
      <c r="AT27" s="71" t="str">
        <f t="shared" si="1"/>
        <v/>
      </c>
    </row>
    <row r="28" spans="2:46">
      <c r="B28" s="29" t="s">
        <v>425</v>
      </c>
      <c r="C28" s="109" t="str">
        <f>IF('Datos Vida'!C354=0,"",'Datos Vida'!C354)</f>
        <v/>
      </c>
      <c r="D28" s="109" t="str">
        <f>IF('Datos Vida'!D354=0,"",'Datos Vida'!D354)</f>
        <v/>
      </c>
      <c r="E28" s="109" t="str">
        <f>IF('Datos Vida'!E354=0,"",'Datos Vida'!E354)</f>
        <v/>
      </c>
      <c r="F28" s="109" t="str">
        <f>IF('Datos Vida'!F354=0,"",'Datos Vida'!F354)</f>
        <v/>
      </c>
      <c r="G28" s="109" t="str">
        <f>IF('Datos Vida'!G354=0,"",'Datos Vida'!G354)</f>
        <v/>
      </c>
      <c r="H28" s="109" t="str">
        <f>IF('Datos Vida'!H354=0,"",'Datos Vida'!H354)</f>
        <v/>
      </c>
      <c r="I28" s="109" t="str">
        <f>IF('Datos Vida'!I354=0,"",'Datos Vida'!I354)</f>
        <v/>
      </c>
      <c r="J28" s="109" t="str">
        <f>IF('Datos Vida'!J354=0,"",'Datos Vida'!J354)</f>
        <v/>
      </c>
      <c r="K28" s="109" t="str">
        <f>IF('Datos Vida'!K354=0,"",'Datos Vida'!K354)</f>
        <v/>
      </c>
      <c r="L28" s="109" t="str">
        <f>IF('Datos Vida'!L354=0,"",'Datos Vida'!L354)</f>
        <v/>
      </c>
      <c r="M28" s="109" t="str">
        <f>IF('Datos Vida'!M354=0,"",'Datos Vida'!M354)</f>
        <v/>
      </c>
      <c r="N28" s="109" t="str">
        <f>IF('Datos Vida'!N354=0,"",'Datos Vida'!N354)</f>
        <v/>
      </c>
      <c r="O28" s="109" t="str">
        <f>IF('Datos Vida'!O354=0,"",'Datos Vida'!O354)</f>
        <v/>
      </c>
      <c r="P28" s="109" t="str">
        <f>IF('Datos Vida'!P354=0,"",'Datos Vida'!P354)</f>
        <v/>
      </c>
      <c r="Q28" s="109" t="str">
        <f>IF('Datos Vida'!Q354=0,"",'Datos Vida'!Q354)</f>
        <v/>
      </c>
      <c r="R28" s="109" t="str">
        <f>IF('Datos Vida'!R354=0,"",'Datos Vida'!R354)</f>
        <v/>
      </c>
      <c r="S28" s="109" t="str">
        <f>IF('Datos Vida'!S354=0,"",'Datos Vida'!S354)</f>
        <v/>
      </c>
      <c r="T28" s="109" t="str">
        <f>IF('Datos Vida'!T354=0,"",'Datos Vida'!T354)</f>
        <v/>
      </c>
      <c r="U28" s="109" t="str">
        <f>IF('Datos Vida'!U354=0,"",'Datos Vida'!U354)</f>
        <v/>
      </c>
      <c r="V28" s="109" t="str">
        <f>IF('Datos Vida'!V354=0,"",'Datos Vida'!V354)</f>
        <v/>
      </c>
      <c r="W28" s="109" t="str">
        <f>IF('Datos Vida'!W354=0,"",'Datos Vida'!W354)</f>
        <v/>
      </c>
      <c r="X28" s="109" t="str">
        <f>IF('Datos Vida'!X354=0,"",'Datos Vida'!X354)</f>
        <v/>
      </c>
      <c r="Y28" s="109" t="str">
        <f>IF('Datos Vida'!Y354=0,"",'Datos Vida'!Y354)</f>
        <v/>
      </c>
      <c r="Z28" s="109" t="str">
        <f>IF('Datos Vida'!Z354=0,"",'Datos Vida'!Z354)</f>
        <v/>
      </c>
      <c r="AA28" s="109" t="str">
        <f>IF('Datos Vida'!AA354=0,"",'Datos Vida'!AA354)</f>
        <v/>
      </c>
      <c r="AB28" s="109" t="str">
        <f>IF('Datos Vida'!AB354=0,"",'Datos Vida'!AB354)</f>
        <v/>
      </c>
      <c r="AC28" s="109" t="str">
        <f>IF('Datos Vida'!AC354=0,"",'Datos Vida'!AC354)</f>
        <v/>
      </c>
      <c r="AD28" s="109" t="str">
        <f>IF('Datos Vida'!AD354=0,"",'Datos Vida'!AD354)</f>
        <v/>
      </c>
      <c r="AE28" s="109" t="str">
        <f>IF('Datos Vida'!AE354=0,"",'Datos Vida'!AE354)</f>
        <v/>
      </c>
      <c r="AF28" s="109" t="str">
        <f>IF('Datos Vida'!AF354=0,"",'Datos Vida'!AF354)</f>
        <v/>
      </c>
      <c r="AG28" s="109" t="str">
        <f>IF('Datos Vida'!AG354=0,"",'Datos Vida'!AG354)</f>
        <v/>
      </c>
      <c r="AH28" s="109" t="str">
        <f>IF('Datos Vida'!AH354=0,"",'Datos Vida'!AH354)</f>
        <v/>
      </c>
      <c r="AI28" s="109" t="str">
        <f>IF('Datos Vida'!AI354=0,"",'Datos Vida'!AI354)</f>
        <v/>
      </c>
      <c r="AJ28" s="109" t="str">
        <f>IF('Datos Vida'!AJ354=0,"",'Datos Vida'!AJ354)</f>
        <v/>
      </c>
      <c r="AK28" s="109" t="str">
        <f>IF('Datos Vida'!AK354=0,"",'Datos Vida'!AK354)</f>
        <v/>
      </c>
      <c r="AL28" s="109" t="str">
        <f>IF('Datos Vida'!AL354=0,"",'Datos Vida'!AL354)</f>
        <v/>
      </c>
      <c r="AM28" s="109" t="str">
        <f>IF('Datos Vida'!AM354=0,"",'Datos Vida'!AM354)</f>
        <v/>
      </c>
      <c r="AN28" s="109" t="str">
        <f>IF('Datos Vida'!AN354=0,"",'Datos Vida'!AN354)</f>
        <v/>
      </c>
      <c r="AO28" s="109" t="str">
        <f>IF('Datos Vida'!AO354=0,"",'Datos Vida'!AO354)</f>
        <v/>
      </c>
      <c r="AP28" s="109" t="str">
        <f>IF('Datos Vida'!AP354=0,"",'Datos Vida'!AP354)</f>
        <v/>
      </c>
      <c r="AQ28" s="109" t="str">
        <f>IF('Datos Vida'!AQ354=0,"",'Datos Vida'!AQ354)</f>
        <v/>
      </c>
      <c r="AR28" s="55"/>
      <c r="AS28" s="43" t="str">
        <f>IF('Datos Vida'!AS354=0,"",'Datos Vida'!AS354)</f>
        <v/>
      </c>
      <c r="AT28" s="107"/>
    </row>
    <row r="29" spans="2:46">
      <c r="B29" s="30" t="s">
        <v>426</v>
      </c>
      <c r="C29" s="108" t="str">
        <f>IF('Datos Vida'!C355=0,"",'Datos Vida'!C355)</f>
        <v/>
      </c>
      <c r="D29" s="108" t="str">
        <f>IF('Datos Vida'!D355=0,"",'Datos Vida'!D355)</f>
        <v/>
      </c>
      <c r="E29" s="108" t="str">
        <f>IF('Datos Vida'!E355=0,"",'Datos Vida'!E355)</f>
        <v/>
      </c>
      <c r="F29" s="108" t="str">
        <f>IF('Datos Vida'!F355=0,"",'Datos Vida'!F355)</f>
        <v/>
      </c>
      <c r="G29" s="108" t="str">
        <f>IF('Datos Vida'!G355=0,"",'Datos Vida'!G355)</f>
        <v/>
      </c>
      <c r="H29" s="108" t="str">
        <f>IF('Datos Vida'!H355=0,"",'Datos Vida'!H355)</f>
        <v/>
      </c>
      <c r="I29" s="108" t="str">
        <f>IF('Datos Vida'!I355=0,"",'Datos Vida'!I355)</f>
        <v/>
      </c>
      <c r="J29" s="108" t="str">
        <f>IF('Datos Vida'!J355=0,"",'Datos Vida'!J355)</f>
        <v/>
      </c>
      <c r="K29" s="108" t="str">
        <f>IF('Datos Vida'!K355=0,"",'Datos Vida'!K355)</f>
        <v/>
      </c>
      <c r="L29" s="108" t="str">
        <f>IF('Datos Vida'!L355=0,"",'Datos Vida'!L355)</f>
        <v/>
      </c>
      <c r="M29" s="108" t="str">
        <f>IF('Datos Vida'!M355=0,"",'Datos Vida'!M355)</f>
        <v/>
      </c>
      <c r="N29" s="108" t="str">
        <f>IF('Datos Vida'!N355=0,"",'Datos Vida'!N355)</f>
        <v/>
      </c>
      <c r="O29" s="108" t="str">
        <f>IF('Datos Vida'!O355=0,"",'Datos Vida'!O355)</f>
        <v/>
      </c>
      <c r="P29" s="108" t="str">
        <f>IF('Datos Vida'!P355=0,"",'Datos Vida'!P355)</f>
        <v/>
      </c>
      <c r="Q29" s="108" t="str">
        <f>IF('Datos Vida'!Q355=0,"",'Datos Vida'!Q355)</f>
        <v/>
      </c>
      <c r="R29" s="108" t="str">
        <f>IF('Datos Vida'!R355=0,"",'Datos Vida'!R355)</f>
        <v/>
      </c>
      <c r="S29" s="108" t="str">
        <f>IF('Datos Vida'!S355=0,"",'Datos Vida'!S355)</f>
        <v/>
      </c>
      <c r="T29" s="108">
        <f>IF('Datos Vida'!T355=0,"",'Datos Vida'!T355)</f>
        <v>4161</v>
      </c>
      <c r="U29" s="108" t="str">
        <f>IF('Datos Vida'!U355=0,"",'Datos Vida'!U355)</f>
        <v/>
      </c>
      <c r="V29" s="108" t="str">
        <f>IF('Datos Vida'!V355=0,"",'Datos Vida'!V355)</f>
        <v/>
      </c>
      <c r="W29" s="108" t="str">
        <f>IF('Datos Vida'!W355=0,"",'Datos Vida'!W355)</f>
        <v/>
      </c>
      <c r="X29" s="108" t="str">
        <f>IF('Datos Vida'!X355=0,"",'Datos Vida'!X355)</f>
        <v/>
      </c>
      <c r="Y29" s="108" t="str">
        <f>IF('Datos Vida'!Y355=0,"",'Datos Vida'!Y355)</f>
        <v/>
      </c>
      <c r="Z29" s="108" t="str">
        <f>IF('Datos Vida'!Z355=0,"",'Datos Vida'!Z355)</f>
        <v/>
      </c>
      <c r="AA29" s="108" t="str">
        <f>IF('Datos Vida'!AA355=0,"",'Datos Vida'!AA355)</f>
        <v/>
      </c>
      <c r="AB29" s="108" t="str">
        <f>IF('Datos Vida'!AB355=0,"",'Datos Vida'!AB355)</f>
        <v/>
      </c>
      <c r="AC29" s="108" t="str">
        <f>IF('Datos Vida'!AC355=0,"",'Datos Vida'!AC355)</f>
        <v/>
      </c>
      <c r="AD29" s="108" t="str">
        <f>IF('Datos Vida'!AD355=0,"",'Datos Vida'!AD355)</f>
        <v/>
      </c>
      <c r="AE29" s="108" t="str">
        <f>IF('Datos Vida'!AE355=0,"",'Datos Vida'!AE355)</f>
        <v/>
      </c>
      <c r="AF29" s="108" t="str">
        <f>IF('Datos Vida'!AF355=0,"",'Datos Vida'!AF355)</f>
        <v/>
      </c>
      <c r="AG29" s="108" t="str">
        <f>IF('Datos Vida'!AG355=0,"",'Datos Vida'!AG355)</f>
        <v/>
      </c>
      <c r="AH29" s="108" t="str">
        <f>IF('Datos Vida'!AH355=0,"",'Datos Vida'!AH355)</f>
        <v/>
      </c>
      <c r="AI29" s="108" t="str">
        <f>IF('Datos Vida'!AI355=0,"",'Datos Vida'!AI355)</f>
        <v/>
      </c>
      <c r="AJ29" s="108" t="str">
        <f>IF('Datos Vida'!AJ355=0,"",'Datos Vida'!AJ355)</f>
        <v/>
      </c>
      <c r="AK29" s="108" t="str">
        <f>IF('Datos Vida'!AK355=0,"",'Datos Vida'!AK355)</f>
        <v/>
      </c>
      <c r="AL29" s="108" t="str">
        <f>IF('Datos Vida'!AL355=0,"",'Datos Vida'!AL355)</f>
        <v/>
      </c>
      <c r="AM29" s="108" t="str">
        <f>IF('Datos Vida'!AM355=0,"",'Datos Vida'!AM355)</f>
        <v/>
      </c>
      <c r="AN29" s="108" t="str">
        <f>IF('Datos Vida'!AN355=0,"",'Datos Vida'!AN355)</f>
        <v/>
      </c>
      <c r="AO29" s="108" t="str">
        <f>IF('Datos Vida'!AO355=0,"",'Datos Vida'!AO355)</f>
        <v/>
      </c>
      <c r="AP29" s="108" t="str">
        <f>IF('Datos Vida'!AP355=0,"",'Datos Vida'!AP355)</f>
        <v/>
      </c>
      <c r="AQ29" s="108">
        <f>IF('Datos Vida'!AQ355=0,"",'Datos Vida'!AQ355)</f>
        <v>4161</v>
      </c>
      <c r="AR29" s="55"/>
      <c r="AS29" s="46">
        <f>IF('Datos Vida'!AS355=0,"",'Datos Vida'!AS355)</f>
        <v>212</v>
      </c>
      <c r="AT29" s="71">
        <f t="shared" ref="AT29:AT41" si="2">IFERROR(AQ29/AS29-1,"")</f>
        <v>18.627358490566039</v>
      </c>
    </row>
    <row r="30" spans="2:46">
      <c r="B30" s="30" t="s">
        <v>427</v>
      </c>
      <c r="C30" s="108">
        <f>IF('Datos Vida'!C356=0,"",'Datos Vida'!C356)</f>
        <v>17</v>
      </c>
      <c r="D30" s="108">
        <f>IF('Datos Vida'!D356=0,"",'Datos Vida'!D356)</f>
        <v>45</v>
      </c>
      <c r="E30" s="108">
        <f>IF('Datos Vida'!E356=0,"",'Datos Vida'!E356)</f>
        <v>1</v>
      </c>
      <c r="F30" s="108">
        <f>IF('Datos Vida'!F356=0,"",'Datos Vida'!F356)</f>
        <v>97</v>
      </c>
      <c r="G30" s="108">
        <f>IF('Datos Vida'!G356=0,"",'Datos Vida'!G356)</f>
        <v>191</v>
      </c>
      <c r="H30" s="108">
        <f>IF('Datos Vida'!H356=0,"",'Datos Vida'!H356)</f>
        <v>76</v>
      </c>
      <c r="I30" s="108">
        <f>IF('Datos Vida'!I356=0,"",'Datos Vida'!I356)</f>
        <v>967</v>
      </c>
      <c r="J30" s="108">
        <f>IF('Datos Vida'!J356=0,"",'Datos Vida'!J356)</f>
        <v>82</v>
      </c>
      <c r="K30" s="108" t="str">
        <f>IF('Datos Vida'!K356=0,"",'Datos Vida'!K356)</f>
        <v/>
      </c>
      <c r="L30" s="108" t="str">
        <f>IF('Datos Vida'!L356=0,"",'Datos Vida'!L356)</f>
        <v/>
      </c>
      <c r="M30" s="108">
        <f>IF('Datos Vida'!M356=0,"",'Datos Vida'!M356)</f>
        <v>122</v>
      </c>
      <c r="N30" s="108" t="str">
        <f>IF('Datos Vida'!N356=0,"",'Datos Vida'!N356)</f>
        <v/>
      </c>
      <c r="O30" s="108" t="str">
        <f>IF('Datos Vida'!O356=0,"",'Datos Vida'!O356)</f>
        <v/>
      </c>
      <c r="P30" s="108">
        <f>IF('Datos Vida'!P356=0,"",'Datos Vida'!P356)</f>
        <v>180</v>
      </c>
      <c r="Q30" s="108">
        <f>IF('Datos Vida'!Q356=0,"",'Datos Vida'!Q356)</f>
        <v>43</v>
      </c>
      <c r="R30" s="108" t="str">
        <f>IF('Datos Vida'!R356=0,"",'Datos Vida'!R356)</f>
        <v/>
      </c>
      <c r="S30" s="108">
        <f>IF('Datos Vida'!S356=0,"",'Datos Vida'!S356)</f>
        <v>36</v>
      </c>
      <c r="T30" s="108">
        <f>IF('Datos Vida'!T356=0,"",'Datos Vida'!T356)</f>
        <v>9932</v>
      </c>
      <c r="U30" s="108" t="str">
        <f>IF('Datos Vida'!U356=0,"",'Datos Vida'!U356)</f>
        <v/>
      </c>
      <c r="V30" s="108" t="str">
        <f>IF('Datos Vida'!V356=0,"",'Datos Vida'!V356)</f>
        <v/>
      </c>
      <c r="W30" s="108">
        <f>IF('Datos Vida'!W356=0,"",'Datos Vida'!W356)</f>
        <v>72</v>
      </c>
      <c r="X30" s="108">
        <f>IF('Datos Vida'!X356=0,"",'Datos Vida'!X356)</f>
        <v>137</v>
      </c>
      <c r="Y30" s="108">
        <f>IF('Datos Vida'!Y356=0,"",'Datos Vida'!Y356)</f>
        <v>18</v>
      </c>
      <c r="Z30" s="108">
        <f>IF('Datos Vida'!Z356=0,"",'Datos Vida'!Z356)</f>
        <v>1</v>
      </c>
      <c r="AA30" s="108" t="str">
        <f>IF('Datos Vida'!AA356=0,"",'Datos Vida'!AA356)</f>
        <v/>
      </c>
      <c r="AB30" s="108" t="str">
        <f>IF('Datos Vida'!AB356=0,"",'Datos Vida'!AB356)</f>
        <v/>
      </c>
      <c r="AC30" s="108" t="str">
        <f>IF('Datos Vida'!AC356=0,"",'Datos Vida'!AC356)</f>
        <v/>
      </c>
      <c r="AD30" s="108" t="str">
        <f>IF('Datos Vida'!AD356=0,"",'Datos Vida'!AD356)</f>
        <v/>
      </c>
      <c r="AE30" s="108">
        <f>IF('Datos Vida'!AE356=0,"",'Datos Vida'!AE356)</f>
        <v>6</v>
      </c>
      <c r="AF30" s="108">
        <f>IF('Datos Vida'!AF356=0,"",'Datos Vida'!AF356)</f>
        <v>36</v>
      </c>
      <c r="AG30" s="108">
        <f>IF('Datos Vida'!AG356=0,"",'Datos Vida'!AG356)</f>
        <v>27</v>
      </c>
      <c r="AH30" s="108" t="str">
        <f>IF('Datos Vida'!AH356=0,"",'Datos Vida'!AH356)</f>
        <v/>
      </c>
      <c r="AI30" s="108" t="str">
        <f>IF('Datos Vida'!AI356=0,"",'Datos Vida'!AI356)</f>
        <v/>
      </c>
      <c r="AJ30" s="108" t="str">
        <f>IF('Datos Vida'!AJ356=0,"",'Datos Vida'!AJ356)</f>
        <v/>
      </c>
      <c r="AK30" s="108" t="str">
        <f>IF('Datos Vida'!AK356=0,"",'Datos Vida'!AK356)</f>
        <v/>
      </c>
      <c r="AL30" s="108" t="str">
        <f>IF('Datos Vida'!AL356=0,"",'Datos Vida'!AL356)</f>
        <v/>
      </c>
      <c r="AM30" s="108" t="str">
        <f>IF('Datos Vida'!AM356=0,"",'Datos Vida'!AM356)</f>
        <v/>
      </c>
      <c r="AN30" s="108" t="str">
        <f>IF('Datos Vida'!AN356=0,"",'Datos Vida'!AN356)</f>
        <v/>
      </c>
      <c r="AO30" s="108" t="str">
        <f>IF('Datos Vida'!AO356=0,"",'Datos Vida'!AO356)</f>
        <v/>
      </c>
      <c r="AP30" s="108" t="str">
        <f>IF('Datos Vida'!AP356=0,"",'Datos Vida'!AP356)</f>
        <v/>
      </c>
      <c r="AQ30" s="108">
        <f>IF('Datos Vida'!AQ356=0,"",'Datos Vida'!AQ356)</f>
        <v>12086</v>
      </c>
      <c r="AR30" s="55"/>
      <c r="AS30" s="46">
        <f>IF('Datos Vida'!AS356=0,"",'Datos Vida'!AS356)</f>
        <v>25799</v>
      </c>
      <c r="AT30" s="71">
        <f t="shared" si="2"/>
        <v>-0.53153222993139271</v>
      </c>
    </row>
    <row r="31" spans="2:46">
      <c r="B31" s="30" t="s">
        <v>428</v>
      </c>
      <c r="C31" s="108" t="str">
        <f>IF('Datos Vida'!C357=0,"",'Datos Vida'!C357)</f>
        <v/>
      </c>
      <c r="D31" s="108" t="str">
        <f>IF('Datos Vida'!D357=0,"",'Datos Vida'!D357)</f>
        <v/>
      </c>
      <c r="E31" s="108" t="str">
        <f>IF('Datos Vida'!E357=0,"",'Datos Vida'!E357)</f>
        <v/>
      </c>
      <c r="F31" s="108" t="str">
        <f>IF('Datos Vida'!F357=0,"",'Datos Vida'!F357)</f>
        <v/>
      </c>
      <c r="G31" s="108" t="str">
        <f>IF('Datos Vida'!G357=0,"",'Datos Vida'!G357)</f>
        <v/>
      </c>
      <c r="H31" s="108" t="str">
        <f>IF('Datos Vida'!H357=0,"",'Datos Vida'!H357)</f>
        <v/>
      </c>
      <c r="I31" s="108" t="str">
        <f>IF('Datos Vida'!I357=0,"",'Datos Vida'!I357)</f>
        <v/>
      </c>
      <c r="J31" s="108" t="str">
        <f>IF('Datos Vida'!J357=0,"",'Datos Vida'!J357)</f>
        <v/>
      </c>
      <c r="K31" s="108" t="str">
        <f>IF('Datos Vida'!K357=0,"",'Datos Vida'!K357)</f>
        <v/>
      </c>
      <c r="L31" s="108" t="str">
        <f>IF('Datos Vida'!L357=0,"",'Datos Vida'!L357)</f>
        <v/>
      </c>
      <c r="M31" s="108" t="str">
        <f>IF('Datos Vida'!M357=0,"",'Datos Vida'!M357)</f>
        <v/>
      </c>
      <c r="N31" s="108" t="str">
        <f>IF('Datos Vida'!N357=0,"",'Datos Vida'!N357)</f>
        <v/>
      </c>
      <c r="O31" s="108" t="str">
        <f>IF('Datos Vida'!O357=0,"",'Datos Vida'!O357)</f>
        <v/>
      </c>
      <c r="P31" s="108" t="str">
        <f>IF('Datos Vida'!P357=0,"",'Datos Vida'!P357)</f>
        <v/>
      </c>
      <c r="Q31" s="108">
        <f>IF('Datos Vida'!Q357=0,"",'Datos Vida'!Q357)</f>
        <v>3609</v>
      </c>
      <c r="R31" s="108" t="str">
        <f>IF('Datos Vida'!R357=0,"",'Datos Vida'!R357)</f>
        <v/>
      </c>
      <c r="S31" s="108" t="str">
        <f>IF('Datos Vida'!S357=0,"",'Datos Vida'!S357)</f>
        <v/>
      </c>
      <c r="T31" s="108" t="str">
        <f>IF('Datos Vida'!T357=0,"",'Datos Vida'!T357)</f>
        <v/>
      </c>
      <c r="U31" s="108" t="str">
        <f>IF('Datos Vida'!U357=0,"",'Datos Vida'!U357)</f>
        <v/>
      </c>
      <c r="V31" s="108" t="str">
        <f>IF('Datos Vida'!V357=0,"",'Datos Vida'!V357)</f>
        <v/>
      </c>
      <c r="W31" s="108" t="str">
        <f>IF('Datos Vida'!W357=0,"",'Datos Vida'!W357)</f>
        <v/>
      </c>
      <c r="X31" s="108" t="str">
        <f>IF('Datos Vida'!X357=0,"",'Datos Vida'!X357)</f>
        <v/>
      </c>
      <c r="Y31" s="108">
        <f>IF('Datos Vida'!Y357=0,"",'Datos Vida'!Y357)</f>
        <v>467</v>
      </c>
      <c r="Z31" s="108" t="str">
        <f>IF('Datos Vida'!Z357=0,"",'Datos Vida'!Z357)</f>
        <v/>
      </c>
      <c r="AA31" s="108" t="str">
        <f>IF('Datos Vida'!AA357=0,"",'Datos Vida'!AA357)</f>
        <v/>
      </c>
      <c r="AB31" s="108" t="str">
        <f>IF('Datos Vida'!AB357=0,"",'Datos Vida'!AB357)</f>
        <v/>
      </c>
      <c r="AC31" s="108" t="str">
        <f>IF('Datos Vida'!AC357=0,"",'Datos Vida'!AC357)</f>
        <v/>
      </c>
      <c r="AD31" s="108" t="str">
        <f>IF('Datos Vida'!AD357=0,"",'Datos Vida'!AD357)</f>
        <v/>
      </c>
      <c r="AE31" s="108" t="str">
        <f>IF('Datos Vida'!AE357=0,"",'Datos Vida'!AE357)</f>
        <v/>
      </c>
      <c r="AF31" s="108" t="str">
        <f>IF('Datos Vida'!AF357=0,"",'Datos Vida'!AF357)</f>
        <v/>
      </c>
      <c r="AG31" s="108" t="str">
        <f>IF('Datos Vida'!AG357=0,"",'Datos Vida'!AG357)</f>
        <v/>
      </c>
      <c r="AH31" s="108" t="str">
        <f>IF('Datos Vida'!AH357=0,"",'Datos Vida'!AH357)</f>
        <v/>
      </c>
      <c r="AI31" s="108" t="str">
        <f>IF('Datos Vida'!AI357=0,"",'Datos Vida'!AI357)</f>
        <v/>
      </c>
      <c r="AJ31" s="108" t="str">
        <f>IF('Datos Vida'!AJ357=0,"",'Datos Vida'!AJ357)</f>
        <v/>
      </c>
      <c r="AK31" s="108" t="str">
        <f>IF('Datos Vida'!AK357=0,"",'Datos Vida'!AK357)</f>
        <v/>
      </c>
      <c r="AL31" s="108" t="str">
        <f>IF('Datos Vida'!AL357=0,"",'Datos Vida'!AL357)</f>
        <v/>
      </c>
      <c r="AM31" s="108" t="str">
        <f>IF('Datos Vida'!AM357=0,"",'Datos Vida'!AM357)</f>
        <v/>
      </c>
      <c r="AN31" s="108" t="str">
        <f>IF('Datos Vida'!AN357=0,"",'Datos Vida'!AN357)</f>
        <v/>
      </c>
      <c r="AO31" s="108" t="str">
        <f>IF('Datos Vida'!AO357=0,"",'Datos Vida'!AO357)</f>
        <v/>
      </c>
      <c r="AP31" s="108" t="str">
        <f>IF('Datos Vida'!AP357=0,"",'Datos Vida'!AP357)</f>
        <v/>
      </c>
      <c r="AQ31" s="108">
        <f>IF('Datos Vida'!AQ357=0,"",'Datos Vida'!AQ357)</f>
        <v>4076</v>
      </c>
      <c r="AR31" s="55"/>
      <c r="AS31" s="46">
        <f>IF('Datos Vida'!AS357=0,"",'Datos Vida'!AS357)</f>
        <v>1301</v>
      </c>
      <c r="AT31" s="71">
        <f t="shared" si="2"/>
        <v>2.1329746348962337</v>
      </c>
    </row>
    <row r="32" spans="2:46">
      <c r="B32" s="30" t="s">
        <v>429</v>
      </c>
      <c r="C32" s="108" t="str">
        <f>IF('Datos Vida'!C358=0,"",'Datos Vida'!C358)</f>
        <v/>
      </c>
      <c r="D32" s="108" t="str">
        <f>IF('Datos Vida'!D358=0,"",'Datos Vida'!D358)</f>
        <v/>
      </c>
      <c r="E32" s="108" t="str">
        <f>IF('Datos Vida'!E358=0,"",'Datos Vida'!E358)</f>
        <v/>
      </c>
      <c r="F32" s="108" t="str">
        <f>IF('Datos Vida'!F358=0,"",'Datos Vida'!F358)</f>
        <v/>
      </c>
      <c r="G32" s="108" t="str">
        <f>IF('Datos Vida'!G358=0,"",'Datos Vida'!G358)</f>
        <v/>
      </c>
      <c r="H32" s="108" t="str">
        <f>IF('Datos Vida'!H358=0,"",'Datos Vida'!H358)</f>
        <v/>
      </c>
      <c r="I32" s="108" t="str">
        <f>IF('Datos Vida'!I358=0,"",'Datos Vida'!I358)</f>
        <v/>
      </c>
      <c r="J32" s="108" t="str">
        <f>IF('Datos Vida'!J358=0,"",'Datos Vida'!J358)</f>
        <v/>
      </c>
      <c r="K32" s="108" t="str">
        <f>IF('Datos Vida'!K358=0,"",'Datos Vida'!K358)</f>
        <v/>
      </c>
      <c r="L32" s="108" t="str">
        <f>IF('Datos Vida'!L358=0,"",'Datos Vida'!L358)</f>
        <v/>
      </c>
      <c r="M32" s="108" t="str">
        <f>IF('Datos Vida'!M358=0,"",'Datos Vida'!M358)</f>
        <v/>
      </c>
      <c r="N32" s="108" t="str">
        <f>IF('Datos Vida'!N358=0,"",'Datos Vida'!N358)</f>
        <v/>
      </c>
      <c r="O32" s="108" t="str">
        <f>IF('Datos Vida'!O358=0,"",'Datos Vida'!O358)</f>
        <v/>
      </c>
      <c r="P32" s="108" t="str">
        <f>IF('Datos Vida'!P358=0,"",'Datos Vida'!P358)</f>
        <v/>
      </c>
      <c r="Q32" s="108" t="str">
        <f>IF('Datos Vida'!Q358=0,"",'Datos Vida'!Q358)</f>
        <v/>
      </c>
      <c r="R32" s="108" t="str">
        <f>IF('Datos Vida'!R358=0,"",'Datos Vida'!R358)</f>
        <v/>
      </c>
      <c r="S32" s="108" t="str">
        <f>IF('Datos Vida'!S358=0,"",'Datos Vida'!S358)</f>
        <v/>
      </c>
      <c r="T32" s="108" t="str">
        <f>IF('Datos Vida'!T358=0,"",'Datos Vida'!T358)</f>
        <v/>
      </c>
      <c r="U32" s="108" t="str">
        <f>IF('Datos Vida'!U358=0,"",'Datos Vida'!U358)</f>
        <v/>
      </c>
      <c r="V32" s="108" t="str">
        <f>IF('Datos Vida'!V358=0,"",'Datos Vida'!V358)</f>
        <v/>
      </c>
      <c r="W32" s="108" t="str">
        <f>IF('Datos Vida'!W358=0,"",'Datos Vida'!W358)</f>
        <v/>
      </c>
      <c r="X32" s="108" t="str">
        <f>IF('Datos Vida'!X358=0,"",'Datos Vida'!X358)</f>
        <v/>
      </c>
      <c r="Y32" s="108">
        <f>IF('Datos Vida'!Y358=0,"",'Datos Vida'!Y358)</f>
        <v>66</v>
      </c>
      <c r="Z32" s="108" t="str">
        <f>IF('Datos Vida'!Z358=0,"",'Datos Vida'!Z358)</f>
        <v/>
      </c>
      <c r="AA32" s="108" t="str">
        <f>IF('Datos Vida'!AA358=0,"",'Datos Vida'!AA358)</f>
        <v/>
      </c>
      <c r="AB32" s="108" t="str">
        <f>IF('Datos Vida'!AB358=0,"",'Datos Vida'!AB358)</f>
        <v/>
      </c>
      <c r="AC32" s="108" t="str">
        <f>IF('Datos Vida'!AC358=0,"",'Datos Vida'!AC358)</f>
        <v/>
      </c>
      <c r="AD32" s="108" t="str">
        <f>IF('Datos Vida'!AD358=0,"",'Datos Vida'!AD358)</f>
        <v/>
      </c>
      <c r="AE32" s="108" t="str">
        <f>IF('Datos Vida'!AE358=0,"",'Datos Vida'!AE358)</f>
        <v/>
      </c>
      <c r="AF32" s="108" t="str">
        <f>IF('Datos Vida'!AF358=0,"",'Datos Vida'!AF358)</f>
        <v/>
      </c>
      <c r="AG32" s="108" t="str">
        <f>IF('Datos Vida'!AG358=0,"",'Datos Vida'!AG358)</f>
        <v/>
      </c>
      <c r="AH32" s="108" t="str">
        <f>IF('Datos Vida'!AH358=0,"",'Datos Vida'!AH358)</f>
        <v/>
      </c>
      <c r="AI32" s="108" t="str">
        <f>IF('Datos Vida'!AI358=0,"",'Datos Vida'!AI358)</f>
        <v/>
      </c>
      <c r="AJ32" s="108" t="str">
        <f>IF('Datos Vida'!AJ358=0,"",'Datos Vida'!AJ358)</f>
        <v/>
      </c>
      <c r="AK32" s="108" t="str">
        <f>IF('Datos Vida'!AK358=0,"",'Datos Vida'!AK358)</f>
        <v/>
      </c>
      <c r="AL32" s="108" t="str">
        <f>IF('Datos Vida'!AL358=0,"",'Datos Vida'!AL358)</f>
        <v/>
      </c>
      <c r="AM32" s="108" t="str">
        <f>IF('Datos Vida'!AM358=0,"",'Datos Vida'!AM358)</f>
        <v/>
      </c>
      <c r="AN32" s="108" t="str">
        <f>IF('Datos Vida'!AN358=0,"",'Datos Vida'!AN358)</f>
        <v/>
      </c>
      <c r="AO32" s="108" t="str">
        <f>IF('Datos Vida'!AO358=0,"",'Datos Vida'!AO358)</f>
        <v/>
      </c>
      <c r="AP32" s="108" t="str">
        <f>IF('Datos Vida'!AP358=0,"",'Datos Vida'!AP358)</f>
        <v/>
      </c>
      <c r="AQ32" s="108">
        <f>IF('Datos Vida'!AQ358=0,"",'Datos Vida'!AQ358)</f>
        <v>66</v>
      </c>
      <c r="AR32" s="55"/>
      <c r="AS32" s="46">
        <f>IF('Datos Vida'!AS358=0,"",'Datos Vida'!AS358)</f>
        <v>25</v>
      </c>
      <c r="AT32" s="71">
        <f t="shared" si="2"/>
        <v>1.6400000000000001</v>
      </c>
    </row>
    <row r="33" spans="2:46">
      <c r="B33" s="30" t="s">
        <v>430</v>
      </c>
      <c r="C33" s="108" t="str">
        <f>IF('Datos Vida'!C359=0,"",'Datos Vida'!C359)</f>
        <v/>
      </c>
      <c r="D33" s="108" t="str">
        <f>IF('Datos Vida'!D359=0,"",'Datos Vida'!D359)</f>
        <v/>
      </c>
      <c r="E33" s="108" t="str">
        <f>IF('Datos Vida'!E359=0,"",'Datos Vida'!E359)</f>
        <v/>
      </c>
      <c r="F33" s="108" t="str">
        <f>IF('Datos Vida'!F359=0,"",'Datos Vida'!F359)</f>
        <v/>
      </c>
      <c r="G33" s="108" t="str">
        <f>IF('Datos Vida'!G359=0,"",'Datos Vida'!G359)</f>
        <v/>
      </c>
      <c r="H33" s="108" t="str">
        <f>IF('Datos Vida'!H359=0,"",'Datos Vida'!H359)</f>
        <v/>
      </c>
      <c r="I33" s="108" t="str">
        <f>IF('Datos Vida'!I359=0,"",'Datos Vida'!I359)</f>
        <v/>
      </c>
      <c r="J33" s="108" t="str">
        <f>IF('Datos Vida'!J359=0,"",'Datos Vida'!J359)</f>
        <v/>
      </c>
      <c r="K33" s="108" t="str">
        <f>IF('Datos Vida'!K359=0,"",'Datos Vida'!K359)</f>
        <v/>
      </c>
      <c r="L33" s="108" t="str">
        <f>IF('Datos Vida'!L359=0,"",'Datos Vida'!L359)</f>
        <v/>
      </c>
      <c r="M33" s="108" t="str">
        <f>IF('Datos Vida'!M359=0,"",'Datos Vida'!M359)</f>
        <v/>
      </c>
      <c r="N33" s="108" t="str">
        <f>IF('Datos Vida'!N359=0,"",'Datos Vida'!N359)</f>
        <v/>
      </c>
      <c r="O33" s="108" t="str">
        <f>IF('Datos Vida'!O359=0,"",'Datos Vida'!O359)</f>
        <v/>
      </c>
      <c r="P33" s="108" t="str">
        <f>IF('Datos Vida'!P359=0,"",'Datos Vida'!P359)</f>
        <v/>
      </c>
      <c r="Q33" s="108" t="str">
        <f>IF('Datos Vida'!Q359=0,"",'Datos Vida'!Q359)</f>
        <v/>
      </c>
      <c r="R33" s="108" t="str">
        <f>IF('Datos Vida'!R359=0,"",'Datos Vida'!R359)</f>
        <v/>
      </c>
      <c r="S33" s="108" t="str">
        <f>IF('Datos Vida'!S359=0,"",'Datos Vida'!S359)</f>
        <v/>
      </c>
      <c r="T33" s="108" t="str">
        <f>IF('Datos Vida'!T359=0,"",'Datos Vida'!T359)</f>
        <v/>
      </c>
      <c r="U33" s="108" t="str">
        <f>IF('Datos Vida'!U359=0,"",'Datos Vida'!U359)</f>
        <v/>
      </c>
      <c r="V33" s="108" t="str">
        <f>IF('Datos Vida'!V359=0,"",'Datos Vida'!V359)</f>
        <v/>
      </c>
      <c r="W33" s="108" t="str">
        <f>IF('Datos Vida'!W359=0,"",'Datos Vida'!W359)</f>
        <v/>
      </c>
      <c r="X33" s="108" t="str">
        <f>IF('Datos Vida'!X359=0,"",'Datos Vida'!X359)</f>
        <v/>
      </c>
      <c r="Y33" s="108" t="str">
        <f>IF('Datos Vida'!Y359=0,"",'Datos Vida'!Y359)</f>
        <v/>
      </c>
      <c r="Z33" s="108" t="str">
        <f>IF('Datos Vida'!Z359=0,"",'Datos Vida'!Z359)</f>
        <v/>
      </c>
      <c r="AA33" s="108" t="str">
        <f>IF('Datos Vida'!AA359=0,"",'Datos Vida'!AA359)</f>
        <v/>
      </c>
      <c r="AB33" s="108" t="str">
        <f>IF('Datos Vida'!AB359=0,"",'Datos Vida'!AB359)</f>
        <v/>
      </c>
      <c r="AC33" s="108" t="str">
        <f>IF('Datos Vida'!AC359=0,"",'Datos Vida'!AC359)</f>
        <v/>
      </c>
      <c r="AD33" s="108" t="str">
        <f>IF('Datos Vida'!AD359=0,"",'Datos Vida'!AD359)</f>
        <v/>
      </c>
      <c r="AE33" s="108" t="str">
        <f>IF('Datos Vida'!AE359=0,"",'Datos Vida'!AE359)</f>
        <v/>
      </c>
      <c r="AF33" s="108" t="str">
        <f>IF('Datos Vida'!AF359=0,"",'Datos Vida'!AF359)</f>
        <v/>
      </c>
      <c r="AG33" s="108" t="str">
        <f>IF('Datos Vida'!AG359=0,"",'Datos Vida'!AG359)</f>
        <v/>
      </c>
      <c r="AH33" s="108" t="str">
        <f>IF('Datos Vida'!AH359=0,"",'Datos Vida'!AH359)</f>
        <v/>
      </c>
      <c r="AI33" s="108" t="str">
        <f>IF('Datos Vida'!AI359=0,"",'Datos Vida'!AI359)</f>
        <v/>
      </c>
      <c r="AJ33" s="108" t="str">
        <f>IF('Datos Vida'!AJ359=0,"",'Datos Vida'!AJ359)</f>
        <v/>
      </c>
      <c r="AK33" s="108" t="str">
        <f>IF('Datos Vida'!AK359=0,"",'Datos Vida'!AK359)</f>
        <v/>
      </c>
      <c r="AL33" s="108" t="str">
        <f>IF('Datos Vida'!AL359=0,"",'Datos Vida'!AL359)</f>
        <v/>
      </c>
      <c r="AM33" s="108" t="str">
        <f>IF('Datos Vida'!AM359=0,"",'Datos Vida'!AM359)</f>
        <v/>
      </c>
      <c r="AN33" s="108" t="str">
        <f>IF('Datos Vida'!AN359=0,"",'Datos Vida'!AN359)</f>
        <v/>
      </c>
      <c r="AO33" s="108" t="str">
        <f>IF('Datos Vida'!AO359=0,"",'Datos Vida'!AO359)</f>
        <v/>
      </c>
      <c r="AP33" s="108" t="str">
        <f>IF('Datos Vida'!AP359=0,"",'Datos Vida'!AP359)</f>
        <v/>
      </c>
      <c r="AQ33" s="108" t="str">
        <f>IF('Datos Vida'!AQ359=0,"",'Datos Vida'!AQ359)</f>
        <v/>
      </c>
      <c r="AR33" s="55"/>
      <c r="AS33" s="46" t="str">
        <f>IF('Datos Vida'!AS359=0,"",'Datos Vida'!AS359)</f>
        <v/>
      </c>
      <c r="AT33" s="71" t="str">
        <f t="shared" si="2"/>
        <v/>
      </c>
    </row>
    <row r="34" spans="2:46">
      <c r="B34" s="30" t="s">
        <v>431</v>
      </c>
      <c r="C34" s="108" t="str">
        <f>IF('Datos Vida'!C360=0,"",'Datos Vida'!C360)</f>
        <v/>
      </c>
      <c r="D34" s="108" t="str">
        <f>IF('Datos Vida'!D360=0,"",'Datos Vida'!D360)</f>
        <v/>
      </c>
      <c r="E34" s="108" t="str">
        <f>IF('Datos Vida'!E360=0,"",'Datos Vida'!E360)</f>
        <v/>
      </c>
      <c r="F34" s="108" t="str">
        <f>IF('Datos Vida'!F360=0,"",'Datos Vida'!F360)</f>
        <v/>
      </c>
      <c r="G34" s="108" t="str">
        <f>IF('Datos Vida'!G360=0,"",'Datos Vida'!G360)</f>
        <v/>
      </c>
      <c r="H34" s="108" t="str">
        <f>IF('Datos Vida'!H360=0,"",'Datos Vida'!H360)</f>
        <v/>
      </c>
      <c r="I34" s="108" t="str">
        <f>IF('Datos Vida'!I360=0,"",'Datos Vida'!I360)</f>
        <v/>
      </c>
      <c r="J34" s="108" t="str">
        <f>IF('Datos Vida'!J360=0,"",'Datos Vida'!J360)</f>
        <v/>
      </c>
      <c r="K34" s="108" t="str">
        <f>IF('Datos Vida'!K360=0,"",'Datos Vida'!K360)</f>
        <v/>
      </c>
      <c r="L34" s="108" t="str">
        <f>IF('Datos Vida'!L360=0,"",'Datos Vida'!L360)</f>
        <v/>
      </c>
      <c r="M34" s="108" t="str">
        <f>IF('Datos Vida'!M360=0,"",'Datos Vida'!M360)</f>
        <v/>
      </c>
      <c r="N34" s="108" t="str">
        <f>IF('Datos Vida'!N360=0,"",'Datos Vida'!N360)</f>
        <v/>
      </c>
      <c r="O34" s="108" t="str">
        <f>IF('Datos Vida'!O360=0,"",'Datos Vida'!O360)</f>
        <v/>
      </c>
      <c r="P34" s="108" t="str">
        <f>IF('Datos Vida'!P360=0,"",'Datos Vida'!P360)</f>
        <v/>
      </c>
      <c r="Q34" s="108" t="str">
        <f>IF('Datos Vida'!Q360=0,"",'Datos Vida'!Q360)</f>
        <v/>
      </c>
      <c r="R34" s="108" t="str">
        <f>IF('Datos Vida'!R360=0,"",'Datos Vida'!R360)</f>
        <v/>
      </c>
      <c r="S34" s="108" t="str">
        <f>IF('Datos Vida'!S360=0,"",'Datos Vida'!S360)</f>
        <v/>
      </c>
      <c r="T34" s="108" t="str">
        <f>IF('Datos Vida'!T360=0,"",'Datos Vida'!T360)</f>
        <v/>
      </c>
      <c r="U34" s="108" t="str">
        <f>IF('Datos Vida'!U360=0,"",'Datos Vida'!U360)</f>
        <v/>
      </c>
      <c r="V34" s="108" t="str">
        <f>IF('Datos Vida'!V360=0,"",'Datos Vida'!V360)</f>
        <v/>
      </c>
      <c r="W34" s="108" t="str">
        <f>IF('Datos Vida'!W360=0,"",'Datos Vida'!W360)</f>
        <v/>
      </c>
      <c r="X34" s="108" t="str">
        <f>IF('Datos Vida'!X360=0,"",'Datos Vida'!X360)</f>
        <v/>
      </c>
      <c r="Y34" s="108" t="str">
        <f>IF('Datos Vida'!Y360=0,"",'Datos Vida'!Y360)</f>
        <v/>
      </c>
      <c r="Z34" s="108" t="str">
        <f>IF('Datos Vida'!Z360=0,"",'Datos Vida'!Z360)</f>
        <v/>
      </c>
      <c r="AA34" s="108" t="str">
        <f>IF('Datos Vida'!AA360=0,"",'Datos Vida'!AA360)</f>
        <v/>
      </c>
      <c r="AB34" s="108" t="str">
        <f>IF('Datos Vida'!AB360=0,"",'Datos Vida'!AB360)</f>
        <v/>
      </c>
      <c r="AC34" s="108" t="str">
        <f>IF('Datos Vida'!AC360=0,"",'Datos Vida'!AC360)</f>
        <v/>
      </c>
      <c r="AD34" s="108" t="str">
        <f>IF('Datos Vida'!AD360=0,"",'Datos Vida'!AD360)</f>
        <v/>
      </c>
      <c r="AE34" s="108" t="str">
        <f>IF('Datos Vida'!AE360=0,"",'Datos Vida'!AE360)</f>
        <v/>
      </c>
      <c r="AF34" s="108" t="str">
        <f>IF('Datos Vida'!AF360=0,"",'Datos Vida'!AF360)</f>
        <v/>
      </c>
      <c r="AG34" s="108" t="str">
        <f>IF('Datos Vida'!AG360=0,"",'Datos Vida'!AG360)</f>
        <v/>
      </c>
      <c r="AH34" s="108" t="str">
        <f>IF('Datos Vida'!AH360=0,"",'Datos Vida'!AH360)</f>
        <v/>
      </c>
      <c r="AI34" s="108" t="str">
        <f>IF('Datos Vida'!AI360=0,"",'Datos Vida'!AI360)</f>
        <v/>
      </c>
      <c r="AJ34" s="108" t="str">
        <f>IF('Datos Vida'!AJ360=0,"",'Datos Vida'!AJ360)</f>
        <v/>
      </c>
      <c r="AK34" s="108" t="str">
        <f>IF('Datos Vida'!AK360=0,"",'Datos Vida'!AK360)</f>
        <v/>
      </c>
      <c r="AL34" s="108" t="str">
        <f>IF('Datos Vida'!AL360=0,"",'Datos Vida'!AL360)</f>
        <v/>
      </c>
      <c r="AM34" s="108" t="str">
        <f>IF('Datos Vida'!AM360=0,"",'Datos Vida'!AM360)</f>
        <v/>
      </c>
      <c r="AN34" s="108" t="str">
        <f>IF('Datos Vida'!AN360=0,"",'Datos Vida'!AN360)</f>
        <v/>
      </c>
      <c r="AO34" s="108" t="str">
        <f>IF('Datos Vida'!AO360=0,"",'Datos Vida'!AO360)</f>
        <v/>
      </c>
      <c r="AP34" s="108" t="str">
        <f>IF('Datos Vida'!AP360=0,"",'Datos Vida'!AP360)</f>
        <v/>
      </c>
      <c r="AQ34" s="108" t="str">
        <f>IF('Datos Vida'!AQ360=0,"",'Datos Vida'!AQ360)</f>
        <v/>
      </c>
      <c r="AR34" s="55"/>
      <c r="AS34" s="46" t="str">
        <f>IF('Datos Vida'!AS360=0,"",'Datos Vida'!AS360)</f>
        <v/>
      </c>
      <c r="AT34" s="71" t="str">
        <f t="shared" si="2"/>
        <v/>
      </c>
    </row>
    <row r="35" spans="2:46">
      <c r="B35" s="30" t="s">
        <v>432</v>
      </c>
      <c r="C35" s="108" t="str">
        <f>IF('Datos Vida'!C361=0,"",'Datos Vida'!C361)</f>
        <v/>
      </c>
      <c r="D35" s="108" t="str">
        <f>IF('Datos Vida'!D361=0,"",'Datos Vida'!D361)</f>
        <v/>
      </c>
      <c r="E35" s="108" t="str">
        <f>IF('Datos Vida'!E361=0,"",'Datos Vida'!E361)</f>
        <v/>
      </c>
      <c r="F35" s="108" t="str">
        <f>IF('Datos Vida'!F361=0,"",'Datos Vida'!F361)</f>
        <v/>
      </c>
      <c r="G35" s="108" t="str">
        <f>IF('Datos Vida'!G361=0,"",'Datos Vida'!G361)</f>
        <v/>
      </c>
      <c r="H35" s="108" t="str">
        <f>IF('Datos Vida'!H361=0,"",'Datos Vida'!H361)</f>
        <v/>
      </c>
      <c r="I35" s="108" t="str">
        <f>IF('Datos Vida'!I361=0,"",'Datos Vida'!I361)</f>
        <v/>
      </c>
      <c r="J35" s="108" t="str">
        <f>IF('Datos Vida'!J361=0,"",'Datos Vida'!J361)</f>
        <v/>
      </c>
      <c r="K35" s="108" t="str">
        <f>IF('Datos Vida'!K361=0,"",'Datos Vida'!K361)</f>
        <v/>
      </c>
      <c r="L35" s="108" t="str">
        <f>IF('Datos Vida'!L361=0,"",'Datos Vida'!L361)</f>
        <v/>
      </c>
      <c r="M35" s="108" t="str">
        <f>IF('Datos Vida'!M361=0,"",'Datos Vida'!M361)</f>
        <v/>
      </c>
      <c r="N35" s="108" t="str">
        <f>IF('Datos Vida'!N361=0,"",'Datos Vida'!N361)</f>
        <v/>
      </c>
      <c r="O35" s="108" t="str">
        <f>IF('Datos Vida'!O361=0,"",'Datos Vida'!O361)</f>
        <v/>
      </c>
      <c r="P35" s="108" t="str">
        <f>IF('Datos Vida'!P361=0,"",'Datos Vida'!P361)</f>
        <v/>
      </c>
      <c r="Q35" s="108">
        <f>IF('Datos Vida'!Q361=0,"",'Datos Vida'!Q361)</f>
        <v>15</v>
      </c>
      <c r="R35" s="108" t="str">
        <f>IF('Datos Vida'!R361=0,"",'Datos Vida'!R361)</f>
        <v/>
      </c>
      <c r="S35" s="108" t="str">
        <f>IF('Datos Vida'!S361=0,"",'Datos Vida'!S361)</f>
        <v/>
      </c>
      <c r="T35" s="108" t="str">
        <f>IF('Datos Vida'!T361=0,"",'Datos Vida'!T361)</f>
        <v/>
      </c>
      <c r="U35" s="108" t="str">
        <f>IF('Datos Vida'!U361=0,"",'Datos Vida'!U361)</f>
        <v/>
      </c>
      <c r="V35" s="108" t="str">
        <f>IF('Datos Vida'!V361=0,"",'Datos Vida'!V361)</f>
        <v/>
      </c>
      <c r="W35" s="108" t="str">
        <f>IF('Datos Vida'!W361=0,"",'Datos Vida'!W361)</f>
        <v/>
      </c>
      <c r="X35" s="108" t="str">
        <f>IF('Datos Vida'!X361=0,"",'Datos Vida'!X361)</f>
        <v/>
      </c>
      <c r="Y35" s="108">
        <f>IF('Datos Vida'!Y361=0,"",'Datos Vida'!Y361)</f>
        <v>256</v>
      </c>
      <c r="Z35" s="108" t="str">
        <f>IF('Datos Vida'!Z361=0,"",'Datos Vida'!Z361)</f>
        <v/>
      </c>
      <c r="AA35" s="108" t="str">
        <f>IF('Datos Vida'!AA361=0,"",'Datos Vida'!AA361)</f>
        <v/>
      </c>
      <c r="AB35" s="108" t="str">
        <f>IF('Datos Vida'!AB361=0,"",'Datos Vida'!AB361)</f>
        <v/>
      </c>
      <c r="AC35" s="108" t="str">
        <f>IF('Datos Vida'!AC361=0,"",'Datos Vida'!AC361)</f>
        <v/>
      </c>
      <c r="AD35" s="108" t="str">
        <f>IF('Datos Vida'!AD361=0,"",'Datos Vida'!AD361)</f>
        <v/>
      </c>
      <c r="AE35" s="108" t="str">
        <f>IF('Datos Vida'!AE361=0,"",'Datos Vida'!AE361)</f>
        <v/>
      </c>
      <c r="AF35" s="108" t="str">
        <f>IF('Datos Vida'!AF361=0,"",'Datos Vida'!AF361)</f>
        <v/>
      </c>
      <c r="AG35" s="108" t="str">
        <f>IF('Datos Vida'!AG361=0,"",'Datos Vida'!AG361)</f>
        <v/>
      </c>
      <c r="AH35" s="108" t="str">
        <f>IF('Datos Vida'!AH361=0,"",'Datos Vida'!AH361)</f>
        <v/>
      </c>
      <c r="AI35" s="108" t="str">
        <f>IF('Datos Vida'!AI361=0,"",'Datos Vida'!AI361)</f>
        <v/>
      </c>
      <c r="AJ35" s="108" t="str">
        <f>IF('Datos Vida'!AJ361=0,"",'Datos Vida'!AJ361)</f>
        <v/>
      </c>
      <c r="AK35" s="108" t="str">
        <f>IF('Datos Vida'!AK361=0,"",'Datos Vida'!AK361)</f>
        <v/>
      </c>
      <c r="AL35" s="108" t="str">
        <f>IF('Datos Vida'!AL361=0,"",'Datos Vida'!AL361)</f>
        <v/>
      </c>
      <c r="AM35" s="108" t="str">
        <f>IF('Datos Vida'!AM361=0,"",'Datos Vida'!AM361)</f>
        <v/>
      </c>
      <c r="AN35" s="108" t="str">
        <f>IF('Datos Vida'!AN361=0,"",'Datos Vida'!AN361)</f>
        <v/>
      </c>
      <c r="AO35" s="108" t="str">
        <f>IF('Datos Vida'!AO361=0,"",'Datos Vida'!AO361)</f>
        <v/>
      </c>
      <c r="AP35" s="108" t="str">
        <f>IF('Datos Vida'!AP361=0,"",'Datos Vida'!AP361)</f>
        <v/>
      </c>
      <c r="AQ35" s="108">
        <f>IF('Datos Vida'!AQ361=0,"",'Datos Vida'!AQ361)</f>
        <v>271</v>
      </c>
      <c r="AR35" s="55"/>
      <c r="AS35" s="46">
        <f>IF('Datos Vida'!AS361=0,"",'Datos Vida'!AS361)</f>
        <v>146</v>
      </c>
      <c r="AT35" s="71">
        <f t="shared" si="2"/>
        <v>0.85616438356164393</v>
      </c>
    </row>
    <row r="36" spans="2:46">
      <c r="B36" s="30" t="s">
        <v>433</v>
      </c>
      <c r="C36" s="108" t="str">
        <f>IF('Datos Vida'!C362=0,"",'Datos Vida'!C362)</f>
        <v/>
      </c>
      <c r="D36" s="108" t="str">
        <f>IF('Datos Vida'!D362=0,"",'Datos Vida'!D362)</f>
        <v/>
      </c>
      <c r="E36" s="108" t="str">
        <f>IF('Datos Vida'!E362=0,"",'Datos Vida'!E362)</f>
        <v/>
      </c>
      <c r="F36" s="108" t="str">
        <f>IF('Datos Vida'!F362=0,"",'Datos Vida'!F362)</f>
        <v/>
      </c>
      <c r="G36" s="108" t="str">
        <f>IF('Datos Vida'!G362=0,"",'Datos Vida'!G362)</f>
        <v/>
      </c>
      <c r="H36" s="108" t="str">
        <f>IF('Datos Vida'!H362=0,"",'Datos Vida'!H362)</f>
        <v/>
      </c>
      <c r="I36" s="108" t="str">
        <f>IF('Datos Vida'!I362=0,"",'Datos Vida'!I362)</f>
        <v/>
      </c>
      <c r="J36" s="108" t="str">
        <f>IF('Datos Vida'!J362=0,"",'Datos Vida'!J362)</f>
        <v/>
      </c>
      <c r="K36" s="108" t="str">
        <f>IF('Datos Vida'!K362=0,"",'Datos Vida'!K362)</f>
        <v/>
      </c>
      <c r="L36" s="108" t="str">
        <f>IF('Datos Vida'!L362=0,"",'Datos Vida'!L362)</f>
        <v/>
      </c>
      <c r="M36" s="108" t="str">
        <f>IF('Datos Vida'!M362=0,"",'Datos Vida'!M362)</f>
        <v/>
      </c>
      <c r="N36" s="108" t="str">
        <f>IF('Datos Vida'!N362=0,"",'Datos Vida'!N362)</f>
        <v/>
      </c>
      <c r="O36" s="108" t="str">
        <f>IF('Datos Vida'!O362=0,"",'Datos Vida'!O362)</f>
        <v/>
      </c>
      <c r="P36" s="108" t="str">
        <f>IF('Datos Vida'!P362=0,"",'Datos Vida'!P362)</f>
        <v/>
      </c>
      <c r="Q36" s="108" t="str">
        <f>IF('Datos Vida'!Q362=0,"",'Datos Vida'!Q362)</f>
        <v/>
      </c>
      <c r="R36" s="108" t="str">
        <f>IF('Datos Vida'!R362=0,"",'Datos Vida'!R362)</f>
        <v/>
      </c>
      <c r="S36" s="108" t="str">
        <f>IF('Datos Vida'!S362=0,"",'Datos Vida'!S362)</f>
        <v/>
      </c>
      <c r="T36" s="108" t="str">
        <f>IF('Datos Vida'!T362=0,"",'Datos Vida'!T362)</f>
        <v/>
      </c>
      <c r="U36" s="108" t="str">
        <f>IF('Datos Vida'!U362=0,"",'Datos Vida'!U362)</f>
        <v/>
      </c>
      <c r="V36" s="108" t="str">
        <f>IF('Datos Vida'!V362=0,"",'Datos Vida'!V362)</f>
        <v/>
      </c>
      <c r="W36" s="108" t="str">
        <f>IF('Datos Vida'!W362=0,"",'Datos Vida'!W362)</f>
        <v/>
      </c>
      <c r="X36" s="108" t="str">
        <f>IF('Datos Vida'!X362=0,"",'Datos Vida'!X362)</f>
        <v/>
      </c>
      <c r="Y36" s="108" t="str">
        <f>IF('Datos Vida'!Y362=0,"",'Datos Vida'!Y362)</f>
        <v/>
      </c>
      <c r="Z36" s="108" t="str">
        <f>IF('Datos Vida'!Z362=0,"",'Datos Vida'!Z362)</f>
        <v/>
      </c>
      <c r="AA36" s="108" t="str">
        <f>IF('Datos Vida'!AA362=0,"",'Datos Vida'!AA362)</f>
        <v/>
      </c>
      <c r="AB36" s="108" t="str">
        <f>IF('Datos Vida'!AB362=0,"",'Datos Vida'!AB362)</f>
        <v/>
      </c>
      <c r="AC36" s="108" t="str">
        <f>IF('Datos Vida'!AC362=0,"",'Datos Vida'!AC362)</f>
        <v/>
      </c>
      <c r="AD36" s="108" t="str">
        <f>IF('Datos Vida'!AD362=0,"",'Datos Vida'!AD362)</f>
        <v/>
      </c>
      <c r="AE36" s="108" t="str">
        <f>IF('Datos Vida'!AE362=0,"",'Datos Vida'!AE362)</f>
        <v/>
      </c>
      <c r="AF36" s="108" t="str">
        <f>IF('Datos Vida'!AF362=0,"",'Datos Vida'!AF362)</f>
        <v/>
      </c>
      <c r="AG36" s="108" t="str">
        <f>IF('Datos Vida'!AG362=0,"",'Datos Vida'!AG362)</f>
        <v/>
      </c>
      <c r="AH36" s="108" t="str">
        <f>IF('Datos Vida'!AH362=0,"",'Datos Vida'!AH362)</f>
        <v/>
      </c>
      <c r="AI36" s="108" t="str">
        <f>IF('Datos Vida'!AI362=0,"",'Datos Vida'!AI362)</f>
        <v/>
      </c>
      <c r="AJ36" s="108" t="str">
        <f>IF('Datos Vida'!AJ362=0,"",'Datos Vida'!AJ362)</f>
        <v/>
      </c>
      <c r="AK36" s="108" t="str">
        <f>IF('Datos Vida'!AK362=0,"",'Datos Vida'!AK362)</f>
        <v/>
      </c>
      <c r="AL36" s="108" t="str">
        <f>IF('Datos Vida'!AL362=0,"",'Datos Vida'!AL362)</f>
        <v/>
      </c>
      <c r="AM36" s="108" t="str">
        <f>IF('Datos Vida'!AM362=0,"",'Datos Vida'!AM362)</f>
        <v/>
      </c>
      <c r="AN36" s="108" t="str">
        <f>IF('Datos Vida'!AN362=0,"",'Datos Vida'!AN362)</f>
        <v/>
      </c>
      <c r="AO36" s="108" t="str">
        <f>IF('Datos Vida'!AO362=0,"",'Datos Vida'!AO362)</f>
        <v/>
      </c>
      <c r="AP36" s="108" t="str">
        <f>IF('Datos Vida'!AP362=0,"",'Datos Vida'!AP362)</f>
        <v/>
      </c>
      <c r="AQ36" s="108" t="str">
        <f>IF('Datos Vida'!AQ362=0,"",'Datos Vida'!AQ362)</f>
        <v/>
      </c>
      <c r="AR36" s="55"/>
      <c r="AS36" s="46" t="str">
        <f>IF('Datos Vida'!AS362=0,"",'Datos Vida'!AS362)</f>
        <v/>
      </c>
      <c r="AT36" s="71" t="str">
        <f t="shared" si="2"/>
        <v/>
      </c>
    </row>
    <row r="37" spans="2:46">
      <c r="B37" s="30" t="s">
        <v>434</v>
      </c>
      <c r="C37" s="108" t="str">
        <f>IF('Datos Vida'!C363=0,"",'Datos Vida'!C363)</f>
        <v/>
      </c>
      <c r="D37" s="108">
        <f>IF('Datos Vida'!D363=0,"",'Datos Vida'!D363)</f>
        <v>8</v>
      </c>
      <c r="E37" s="108" t="str">
        <f>IF('Datos Vida'!E363=0,"",'Datos Vida'!E363)</f>
        <v/>
      </c>
      <c r="F37" s="108">
        <f>IF('Datos Vida'!F363=0,"",'Datos Vida'!F363)</f>
        <v>18</v>
      </c>
      <c r="G37" s="108">
        <f>IF('Datos Vida'!G363=0,"",'Datos Vida'!G363)</f>
        <v>297</v>
      </c>
      <c r="H37" s="108">
        <f>IF('Datos Vida'!H363=0,"",'Datos Vida'!H363)</f>
        <v>186</v>
      </c>
      <c r="I37" s="108">
        <f>IF('Datos Vida'!I363=0,"",'Datos Vida'!I363)</f>
        <v>7776</v>
      </c>
      <c r="J37" s="108">
        <f>IF('Datos Vida'!J363=0,"",'Datos Vida'!J363)</f>
        <v>27</v>
      </c>
      <c r="K37" s="108" t="str">
        <f>IF('Datos Vida'!K363=0,"",'Datos Vida'!K363)</f>
        <v/>
      </c>
      <c r="L37" s="108" t="str">
        <f>IF('Datos Vida'!L363=0,"",'Datos Vida'!L363)</f>
        <v/>
      </c>
      <c r="M37" s="108">
        <f>IF('Datos Vida'!M363=0,"",'Datos Vida'!M363)</f>
        <v>143</v>
      </c>
      <c r="N37" s="108" t="str">
        <f>IF('Datos Vida'!N363=0,"",'Datos Vida'!N363)</f>
        <v/>
      </c>
      <c r="O37" s="108" t="str">
        <f>IF('Datos Vida'!O363=0,"",'Datos Vida'!O363)</f>
        <v/>
      </c>
      <c r="P37" s="108">
        <f>IF('Datos Vida'!P363=0,"",'Datos Vida'!P363)</f>
        <v>291</v>
      </c>
      <c r="Q37" s="108">
        <f>IF('Datos Vida'!Q363=0,"",'Datos Vida'!Q363)</f>
        <v>82</v>
      </c>
      <c r="R37" s="108" t="str">
        <f>IF('Datos Vida'!R363=0,"",'Datos Vida'!R363)</f>
        <v/>
      </c>
      <c r="S37" s="108" t="str">
        <f>IF('Datos Vida'!S363=0,"",'Datos Vida'!S363)</f>
        <v/>
      </c>
      <c r="T37" s="108" t="str">
        <f>IF('Datos Vida'!T363=0,"",'Datos Vida'!T363)</f>
        <v/>
      </c>
      <c r="U37" s="108" t="str">
        <f>IF('Datos Vida'!U363=0,"",'Datos Vida'!U363)</f>
        <v/>
      </c>
      <c r="V37" s="108" t="str">
        <f>IF('Datos Vida'!V363=0,"",'Datos Vida'!V363)</f>
        <v/>
      </c>
      <c r="W37" s="108">
        <f>IF('Datos Vida'!W363=0,"",'Datos Vida'!W363)</f>
        <v>3</v>
      </c>
      <c r="X37" s="108">
        <f>IF('Datos Vida'!X363=0,"",'Datos Vida'!X363)</f>
        <v>169</v>
      </c>
      <c r="Y37" s="108" t="str">
        <f>IF('Datos Vida'!Y363=0,"",'Datos Vida'!Y363)</f>
        <v/>
      </c>
      <c r="Z37" s="108" t="str">
        <f>IF('Datos Vida'!Z363=0,"",'Datos Vida'!Z363)</f>
        <v/>
      </c>
      <c r="AA37" s="108" t="str">
        <f>IF('Datos Vida'!AA363=0,"",'Datos Vida'!AA363)</f>
        <v/>
      </c>
      <c r="AB37" s="108" t="str">
        <f>IF('Datos Vida'!AB363=0,"",'Datos Vida'!AB363)</f>
        <v/>
      </c>
      <c r="AC37" s="108" t="str">
        <f>IF('Datos Vida'!AC363=0,"",'Datos Vida'!AC363)</f>
        <v/>
      </c>
      <c r="AD37" s="108" t="str">
        <f>IF('Datos Vida'!AD363=0,"",'Datos Vida'!AD363)</f>
        <v/>
      </c>
      <c r="AE37" s="108">
        <f>IF('Datos Vida'!AE363=0,"",'Datos Vida'!AE363)</f>
        <v>5</v>
      </c>
      <c r="AF37" s="108">
        <f>IF('Datos Vida'!AF363=0,"",'Datos Vida'!AF363)</f>
        <v>20</v>
      </c>
      <c r="AG37" s="108">
        <f>IF('Datos Vida'!AG363=0,"",'Datos Vida'!AG363)</f>
        <v>3</v>
      </c>
      <c r="AH37" s="108" t="str">
        <f>IF('Datos Vida'!AH363=0,"",'Datos Vida'!AH363)</f>
        <v/>
      </c>
      <c r="AI37" s="108" t="str">
        <f>IF('Datos Vida'!AI363=0,"",'Datos Vida'!AI363)</f>
        <v/>
      </c>
      <c r="AJ37" s="108" t="str">
        <f>IF('Datos Vida'!AJ363=0,"",'Datos Vida'!AJ363)</f>
        <v/>
      </c>
      <c r="AK37" s="108" t="str">
        <f>IF('Datos Vida'!AK363=0,"",'Datos Vida'!AK363)</f>
        <v/>
      </c>
      <c r="AL37" s="108" t="str">
        <f>IF('Datos Vida'!AL363=0,"",'Datos Vida'!AL363)</f>
        <v/>
      </c>
      <c r="AM37" s="108" t="str">
        <f>IF('Datos Vida'!AM363=0,"",'Datos Vida'!AM363)</f>
        <v/>
      </c>
      <c r="AN37" s="108" t="str">
        <f>IF('Datos Vida'!AN363=0,"",'Datos Vida'!AN363)</f>
        <v/>
      </c>
      <c r="AO37" s="108" t="str">
        <f>IF('Datos Vida'!AO363=0,"",'Datos Vida'!AO363)</f>
        <v/>
      </c>
      <c r="AP37" s="108" t="str">
        <f>IF('Datos Vida'!AP363=0,"",'Datos Vida'!AP363)</f>
        <v/>
      </c>
      <c r="AQ37" s="108">
        <f>IF('Datos Vida'!AQ363=0,"",'Datos Vida'!AQ363)</f>
        <v>9028</v>
      </c>
      <c r="AR37" s="55"/>
      <c r="AS37" s="46">
        <f>IF('Datos Vida'!AS363=0,"",'Datos Vida'!AS363)</f>
        <v>19884</v>
      </c>
      <c r="AT37" s="71">
        <f t="shared" si="2"/>
        <v>-0.54596660631663652</v>
      </c>
    </row>
    <row r="38" spans="2:46">
      <c r="B38" s="30" t="s">
        <v>435</v>
      </c>
      <c r="C38" s="108" t="str">
        <f>IF('Datos Vida'!C364=0,"",'Datos Vida'!C364)</f>
        <v/>
      </c>
      <c r="D38" s="108">
        <f>IF('Datos Vida'!D364=0,"",'Datos Vida'!D364)</f>
        <v>155</v>
      </c>
      <c r="E38" s="108" t="str">
        <f>IF('Datos Vida'!E364=0,"",'Datos Vida'!E364)</f>
        <v/>
      </c>
      <c r="F38" s="108">
        <f>IF('Datos Vida'!F364=0,"",'Datos Vida'!F364)</f>
        <v>17</v>
      </c>
      <c r="G38" s="108">
        <f>IF('Datos Vida'!G364=0,"",'Datos Vida'!G364)</f>
        <v>14</v>
      </c>
      <c r="H38" s="108" t="str">
        <f>IF('Datos Vida'!H364=0,"",'Datos Vida'!H364)</f>
        <v/>
      </c>
      <c r="I38" s="108">
        <f>IF('Datos Vida'!I364=0,"",'Datos Vida'!I364)</f>
        <v>49</v>
      </c>
      <c r="J38" s="108">
        <f>IF('Datos Vida'!J364=0,"",'Datos Vida'!J364)</f>
        <v>6</v>
      </c>
      <c r="K38" s="108">
        <f>IF('Datos Vida'!K364=0,"",'Datos Vida'!K364)</f>
        <v>4</v>
      </c>
      <c r="L38" s="108" t="str">
        <f>IF('Datos Vida'!L364=0,"",'Datos Vida'!L364)</f>
        <v/>
      </c>
      <c r="M38" s="108">
        <f>IF('Datos Vida'!M364=0,"",'Datos Vida'!M364)</f>
        <v>17</v>
      </c>
      <c r="N38" s="108" t="str">
        <f>IF('Datos Vida'!N364=0,"",'Datos Vida'!N364)</f>
        <v/>
      </c>
      <c r="O38" s="108" t="str">
        <f>IF('Datos Vida'!O364=0,"",'Datos Vida'!O364)</f>
        <v/>
      </c>
      <c r="P38" s="108">
        <f>IF('Datos Vida'!P364=0,"",'Datos Vida'!P364)</f>
        <v>59</v>
      </c>
      <c r="Q38" s="108">
        <f>IF('Datos Vida'!Q364=0,"",'Datos Vida'!Q364)</f>
        <v>2</v>
      </c>
      <c r="R38" s="108" t="str">
        <f>IF('Datos Vida'!R364=0,"",'Datos Vida'!R364)</f>
        <v/>
      </c>
      <c r="S38" s="108">
        <f>IF('Datos Vida'!S364=0,"",'Datos Vida'!S364)</f>
        <v>25</v>
      </c>
      <c r="T38" s="108" t="str">
        <f>IF('Datos Vida'!T364=0,"",'Datos Vida'!T364)</f>
        <v/>
      </c>
      <c r="U38" s="108">
        <f>IF('Datos Vida'!U364=0,"",'Datos Vida'!U364)</f>
        <v>1</v>
      </c>
      <c r="V38" s="108" t="str">
        <f>IF('Datos Vida'!V364=0,"",'Datos Vida'!V364)</f>
        <v/>
      </c>
      <c r="W38" s="108">
        <f>IF('Datos Vida'!W364=0,"",'Datos Vida'!W364)</f>
        <v>272</v>
      </c>
      <c r="X38" s="108">
        <f>IF('Datos Vida'!X364=0,"",'Datos Vida'!X364)</f>
        <v>189</v>
      </c>
      <c r="Y38" s="108" t="str">
        <f>IF('Datos Vida'!Y364=0,"",'Datos Vida'!Y364)</f>
        <v/>
      </c>
      <c r="Z38" s="108" t="str">
        <f>IF('Datos Vida'!Z364=0,"",'Datos Vida'!Z364)</f>
        <v/>
      </c>
      <c r="AA38" s="108" t="str">
        <f>IF('Datos Vida'!AA364=0,"",'Datos Vida'!AA364)</f>
        <v/>
      </c>
      <c r="AB38" s="108" t="str">
        <f>IF('Datos Vida'!AB364=0,"",'Datos Vida'!AB364)</f>
        <v/>
      </c>
      <c r="AC38" s="108" t="str">
        <f>IF('Datos Vida'!AC364=0,"",'Datos Vida'!AC364)</f>
        <v/>
      </c>
      <c r="AD38" s="108" t="str">
        <f>IF('Datos Vida'!AD364=0,"",'Datos Vida'!AD364)</f>
        <v/>
      </c>
      <c r="AE38" s="108" t="str">
        <f>IF('Datos Vida'!AE364=0,"",'Datos Vida'!AE364)</f>
        <v/>
      </c>
      <c r="AF38" s="108">
        <f>IF('Datos Vida'!AF364=0,"",'Datos Vida'!AF364)</f>
        <v>6</v>
      </c>
      <c r="AG38" s="108">
        <f>IF('Datos Vida'!AG364=0,"",'Datos Vida'!AG364)</f>
        <v>54</v>
      </c>
      <c r="AH38" s="108" t="str">
        <f>IF('Datos Vida'!AH364=0,"",'Datos Vida'!AH364)</f>
        <v/>
      </c>
      <c r="AI38" s="108" t="str">
        <f>IF('Datos Vida'!AI364=0,"",'Datos Vida'!AI364)</f>
        <v/>
      </c>
      <c r="AJ38" s="108" t="str">
        <f>IF('Datos Vida'!AJ364=0,"",'Datos Vida'!AJ364)</f>
        <v/>
      </c>
      <c r="AK38" s="108" t="str">
        <f>IF('Datos Vida'!AK364=0,"",'Datos Vida'!AK364)</f>
        <v/>
      </c>
      <c r="AL38" s="108" t="str">
        <f>IF('Datos Vida'!AL364=0,"",'Datos Vida'!AL364)</f>
        <v/>
      </c>
      <c r="AM38" s="108" t="str">
        <f>IF('Datos Vida'!AM364=0,"",'Datos Vida'!AM364)</f>
        <v/>
      </c>
      <c r="AN38" s="108" t="str">
        <f>IF('Datos Vida'!AN364=0,"",'Datos Vida'!AN364)</f>
        <v/>
      </c>
      <c r="AO38" s="108" t="str">
        <f>IF('Datos Vida'!AO364=0,"",'Datos Vida'!AO364)</f>
        <v/>
      </c>
      <c r="AP38" s="108" t="str">
        <f>IF('Datos Vida'!AP364=0,"",'Datos Vida'!AP364)</f>
        <v/>
      </c>
      <c r="AQ38" s="108">
        <f>IF('Datos Vida'!AQ364=0,"",'Datos Vida'!AQ364)</f>
        <v>870</v>
      </c>
      <c r="AR38" s="55"/>
      <c r="AS38" s="46">
        <f>IF('Datos Vida'!AS364=0,"",'Datos Vida'!AS364)</f>
        <v>4311</v>
      </c>
      <c r="AT38" s="71">
        <f t="shared" si="2"/>
        <v>-0.79819067501739738</v>
      </c>
    </row>
    <row r="39" spans="2:46">
      <c r="B39" s="30" t="s">
        <v>436</v>
      </c>
      <c r="C39" s="108" t="str">
        <f>IF('Datos Vida'!C365=0,"",'Datos Vida'!C365)</f>
        <v/>
      </c>
      <c r="D39" s="108" t="str">
        <f>IF('Datos Vida'!D365=0,"",'Datos Vida'!D365)</f>
        <v/>
      </c>
      <c r="E39" s="108" t="str">
        <f>IF('Datos Vida'!E365=0,"",'Datos Vida'!E365)</f>
        <v/>
      </c>
      <c r="F39" s="108" t="str">
        <f>IF('Datos Vida'!F365=0,"",'Datos Vida'!F365)</f>
        <v/>
      </c>
      <c r="G39" s="108" t="str">
        <f>IF('Datos Vida'!G365=0,"",'Datos Vida'!G365)</f>
        <v/>
      </c>
      <c r="H39" s="108" t="str">
        <f>IF('Datos Vida'!H365=0,"",'Datos Vida'!H365)</f>
        <v/>
      </c>
      <c r="I39" s="108" t="str">
        <f>IF('Datos Vida'!I365=0,"",'Datos Vida'!I365)</f>
        <v/>
      </c>
      <c r="J39" s="108" t="str">
        <f>IF('Datos Vida'!J365=0,"",'Datos Vida'!J365)</f>
        <v/>
      </c>
      <c r="K39" s="108" t="str">
        <f>IF('Datos Vida'!K365=0,"",'Datos Vida'!K365)</f>
        <v/>
      </c>
      <c r="L39" s="108" t="str">
        <f>IF('Datos Vida'!L365=0,"",'Datos Vida'!L365)</f>
        <v/>
      </c>
      <c r="M39" s="108" t="str">
        <f>IF('Datos Vida'!M365=0,"",'Datos Vida'!M365)</f>
        <v/>
      </c>
      <c r="N39" s="108" t="str">
        <f>IF('Datos Vida'!N365=0,"",'Datos Vida'!N365)</f>
        <v/>
      </c>
      <c r="O39" s="108" t="str">
        <f>IF('Datos Vida'!O365=0,"",'Datos Vida'!O365)</f>
        <v/>
      </c>
      <c r="P39" s="108" t="str">
        <f>IF('Datos Vida'!P365=0,"",'Datos Vida'!P365)</f>
        <v/>
      </c>
      <c r="Q39" s="108" t="str">
        <f>IF('Datos Vida'!Q365=0,"",'Datos Vida'!Q365)</f>
        <v/>
      </c>
      <c r="R39" s="108" t="str">
        <f>IF('Datos Vida'!R365=0,"",'Datos Vida'!R365)</f>
        <v/>
      </c>
      <c r="S39" s="108" t="str">
        <f>IF('Datos Vida'!S365=0,"",'Datos Vida'!S365)</f>
        <v/>
      </c>
      <c r="T39" s="108" t="str">
        <f>IF('Datos Vida'!T365=0,"",'Datos Vida'!T365)</f>
        <v/>
      </c>
      <c r="U39" s="108" t="str">
        <f>IF('Datos Vida'!U365=0,"",'Datos Vida'!U365)</f>
        <v/>
      </c>
      <c r="V39" s="108" t="str">
        <f>IF('Datos Vida'!V365=0,"",'Datos Vida'!V365)</f>
        <v/>
      </c>
      <c r="W39" s="108" t="str">
        <f>IF('Datos Vida'!W365=0,"",'Datos Vida'!W365)</f>
        <v/>
      </c>
      <c r="X39" s="108" t="str">
        <f>IF('Datos Vida'!X365=0,"",'Datos Vida'!X365)</f>
        <v/>
      </c>
      <c r="Y39" s="108" t="str">
        <f>IF('Datos Vida'!Y365=0,"",'Datos Vida'!Y365)</f>
        <v/>
      </c>
      <c r="Z39" s="108" t="str">
        <f>IF('Datos Vida'!Z365=0,"",'Datos Vida'!Z365)</f>
        <v/>
      </c>
      <c r="AA39" s="108" t="str">
        <f>IF('Datos Vida'!AA365=0,"",'Datos Vida'!AA365)</f>
        <v/>
      </c>
      <c r="AB39" s="108" t="str">
        <f>IF('Datos Vida'!AB365=0,"",'Datos Vida'!AB365)</f>
        <v/>
      </c>
      <c r="AC39" s="108" t="str">
        <f>IF('Datos Vida'!AC365=0,"",'Datos Vida'!AC365)</f>
        <v/>
      </c>
      <c r="AD39" s="108" t="str">
        <f>IF('Datos Vida'!AD365=0,"",'Datos Vida'!AD365)</f>
        <v/>
      </c>
      <c r="AE39" s="108">
        <f>IF('Datos Vida'!AE365=0,"",'Datos Vida'!AE365)</f>
        <v>1</v>
      </c>
      <c r="AF39" s="108" t="str">
        <f>IF('Datos Vida'!AF365=0,"",'Datos Vida'!AF365)</f>
        <v/>
      </c>
      <c r="AG39" s="108" t="str">
        <f>IF('Datos Vida'!AG365=0,"",'Datos Vida'!AG365)</f>
        <v/>
      </c>
      <c r="AH39" s="108" t="str">
        <f>IF('Datos Vida'!AH365=0,"",'Datos Vida'!AH365)</f>
        <v/>
      </c>
      <c r="AI39" s="108" t="str">
        <f>IF('Datos Vida'!AI365=0,"",'Datos Vida'!AI365)</f>
        <v/>
      </c>
      <c r="AJ39" s="108" t="str">
        <f>IF('Datos Vida'!AJ365=0,"",'Datos Vida'!AJ365)</f>
        <v/>
      </c>
      <c r="AK39" s="108" t="str">
        <f>IF('Datos Vida'!AK365=0,"",'Datos Vida'!AK365)</f>
        <v/>
      </c>
      <c r="AL39" s="108" t="str">
        <f>IF('Datos Vida'!AL365=0,"",'Datos Vida'!AL365)</f>
        <v/>
      </c>
      <c r="AM39" s="108" t="str">
        <f>IF('Datos Vida'!AM365=0,"",'Datos Vida'!AM365)</f>
        <v/>
      </c>
      <c r="AN39" s="108" t="str">
        <f>IF('Datos Vida'!AN365=0,"",'Datos Vida'!AN365)</f>
        <v/>
      </c>
      <c r="AO39" s="108" t="str">
        <f>IF('Datos Vida'!AO365=0,"",'Datos Vida'!AO365)</f>
        <v/>
      </c>
      <c r="AP39" s="108" t="str">
        <f>IF('Datos Vida'!AP365=0,"",'Datos Vida'!AP365)</f>
        <v/>
      </c>
      <c r="AQ39" s="108">
        <f>IF('Datos Vida'!AQ365=0,"",'Datos Vida'!AQ365)</f>
        <v>1</v>
      </c>
      <c r="AR39" s="55"/>
      <c r="AS39" s="46">
        <f>IF('Datos Vida'!AS365=0,"",'Datos Vida'!AS365)</f>
        <v>3</v>
      </c>
      <c r="AT39" s="71">
        <f t="shared" si="2"/>
        <v>-0.66666666666666674</v>
      </c>
    </row>
    <row r="40" spans="2:46">
      <c r="B40" s="30" t="s">
        <v>437</v>
      </c>
      <c r="C40" s="108">
        <f>IF('Datos Vida'!C366=0,"",'Datos Vida'!C366)</f>
        <v>17</v>
      </c>
      <c r="D40" s="108">
        <f>IF('Datos Vida'!D366=0,"",'Datos Vida'!D366)</f>
        <v>53</v>
      </c>
      <c r="E40" s="108">
        <f>IF('Datos Vida'!E366=0,"",'Datos Vida'!E366)</f>
        <v>2</v>
      </c>
      <c r="F40" s="108" t="str">
        <f>IF('Datos Vida'!F366=0,"",'Datos Vida'!F366)</f>
        <v/>
      </c>
      <c r="G40" s="108">
        <f>IF('Datos Vida'!G366=0,"",'Datos Vida'!G366)</f>
        <v>1</v>
      </c>
      <c r="H40" s="108" t="str">
        <f>IF('Datos Vida'!H366=0,"",'Datos Vida'!H366)</f>
        <v/>
      </c>
      <c r="I40" s="108" t="str">
        <f>IF('Datos Vida'!I366=0,"",'Datos Vida'!I366)</f>
        <v/>
      </c>
      <c r="J40" s="108">
        <f>IF('Datos Vida'!J366=0,"",'Datos Vida'!J366)</f>
        <v>1</v>
      </c>
      <c r="K40" s="108" t="str">
        <f>IF('Datos Vida'!K366=0,"",'Datos Vida'!K366)</f>
        <v/>
      </c>
      <c r="L40" s="108" t="str">
        <f>IF('Datos Vida'!L366=0,"",'Datos Vida'!L366)</f>
        <v/>
      </c>
      <c r="M40" s="108">
        <f>IF('Datos Vida'!M366=0,"",'Datos Vida'!M366)</f>
        <v>10</v>
      </c>
      <c r="N40" s="108" t="str">
        <f>IF('Datos Vida'!N366=0,"",'Datos Vida'!N366)</f>
        <v/>
      </c>
      <c r="O40" s="108" t="str">
        <f>IF('Datos Vida'!O366=0,"",'Datos Vida'!O366)</f>
        <v/>
      </c>
      <c r="P40" s="108">
        <f>IF('Datos Vida'!P366=0,"",'Datos Vida'!P366)</f>
        <v>47</v>
      </c>
      <c r="Q40" s="108" t="str">
        <f>IF('Datos Vida'!Q366=0,"",'Datos Vida'!Q366)</f>
        <v/>
      </c>
      <c r="R40" s="108">
        <f>IF('Datos Vida'!R366=0,"",'Datos Vida'!R366)</f>
        <v>1</v>
      </c>
      <c r="S40" s="108">
        <f>IF('Datos Vida'!S366=0,"",'Datos Vida'!S366)</f>
        <v>5</v>
      </c>
      <c r="T40" s="108">
        <f>IF('Datos Vida'!T366=0,"",'Datos Vida'!T366)</f>
        <v>8840</v>
      </c>
      <c r="U40" s="108" t="str">
        <f>IF('Datos Vida'!U366=0,"",'Datos Vida'!U366)</f>
        <v/>
      </c>
      <c r="V40" s="108" t="str">
        <f>IF('Datos Vida'!V366=0,"",'Datos Vida'!V366)</f>
        <v/>
      </c>
      <c r="W40" s="108">
        <f>IF('Datos Vida'!W366=0,"",'Datos Vida'!W366)</f>
        <v>3</v>
      </c>
      <c r="X40" s="108">
        <f>IF('Datos Vida'!X366=0,"",'Datos Vida'!X366)</f>
        <v>1</v>
      </c>
      <c r="Y40" s="108">
        <f>IF('Datos Vida'!Y366=0,"",'Datos Vida'!Y366)</f>
        <v>27</v>
      </c>
      <c r="Z40" s="108">
        <f>IF('Datos Vida'!Z366=0,"",'Datos Vida'!Z366)</f>
        <v>3</v>
      </c>
      <c r="AA40" s="108" t="str">
        <f>IF('Datos Vida'!AA366=0,"",'Datos Vida'!AA366)</f>
        <v/>
      </c>
      <c r="AB40" s="108" t="str">
        <f>IF('Datos Vida'!AB366=0,"",'Datos Vida'!AB366)</f>
        <v/>
      </c>
      <c r="AC40" s="108">
        <f>IF('Datos Vida'!AC366=0,"",'Datos Vida'!AC366)</f>
        <v>1</v>
      </c>
      <c r="AD40" s="108" t="str">
        <f>IF('Datos Vida'!AD366=0,"",'Datos Vida'!AD366)</f>
        <v/>
      </c>
      <c r="AE40" s="108">
        <f>IF('Datos Vida'!AE366=0,"",'Datos Vida'!AE366)</f>
        <v>17</v>
      </c>
      <c r="AF40" s="108">
        <f>IF('Datos Vida'!AF366=0,"",'Datos Vida'!AF366)</f>
        <v>1</v>
      </c>
      <c r="AG40" s="108">
        <f>IF('Datos Vida'!AG366=0,"",'Datos Vida'!AG366)</f>
        <v>22</v>
      </c>
      <c r="AH40" s="108" t="str">
        <f>IF('Datos Vida'!AH366=0,"",'Datos Vida'!AH366)</f>
        <v/>
      </c>
      <c r="AI40" s="108" t="str">
        <f>IF('Datos Vida'!AI366=0,"",'Datos Vida'!AI366)</f>
        <v/>
      </c>
      <c r="AJ40" s="108" t="str">
        <f>IF('Datos Vida'!AJ366=0,"",'Datos Vida'!AJ366)</f>
        <v/>
      </c>
      <c r="AK40" s="108" t="str">
        <f>IF('Datos Vida'!AK366=0,"",'Datos Vida'!AK366)</f>
        <v/>
      </c>
      <c r="AL40" s="108" t="str">
        <f>IF('Datos Vida'!AL366=0,"",'Datos Vida'!AL366)</f>
        <v/>
      </c>
      <c r="AM40" s="108" t="str">
        <f>IF('Datos Vida'!AM366=0,"",'Datos Vida'!AM366)</f>
        <v/>
      </c>
      <c r="AN40" s="108" t="str">
        <f>IF('Datos Vida'!AN366=0,"",'Datos Vida'!AN366)</f>
        <v/>
      </c>
      <c r="AO40" s="108" t="str">
        <f>IF('Datos Vida'!AO366=0,"",'Datos Vida'!AO366)</f>
        <v/>
      </c>
      <c r="AP40" s="108" t="str">
        <f>IF('Datos Vida'!AP366=0,"",'Datos Vida'!AP366)</f>
        <v/>
      </c>
      <c r="AQ40" s="108">
        <f>IF('Datos Vida'!AQ366=0,"",'Datos Vida'!AQ366)</f>
        <v>9052</v>
      </c>
      <c r="AR40" s="55"/>
      <c r="AS40" s="46">
        <f>IF('Datos Vida'!AS366=0,"",'Datos Vida'!AS366)</f>
        <v>6771</v>
      </c>
      <c r="AT40" s="71">
        <f t="shared" si="2"/>
        <v>0.33687786146802545</v>
      </c>
    </row>
    <row r="41" spans="2:46">
      <c r="B41" s="30" t="s">
        <v>438</v>
      </c>
      <c r="C41" s="108" t="str">
        <f>IF('Datos Vida'!C367=0,"",'Datos Vida'!C367)</f>
        <v/>
      </c>
      <c r="D41" s="108" t="str">
        <f>IF('Datos Vida'!D367=0,"",'Datos Vida'!D367)</f>
        <v/>
      </c>
      <c r="E41" s="108" t="str">
        <f>IF('Datos Vida'!E367=0,"",'Datos Vida'!E367)</f>
        <v/>
      </c>
      <c r="F41" s="108">
        <f>IF('Datos Vida'!F367=0,"",'Datos Vida'!F367)</f>
        <v>3</v>
      </c>
      <c r="G41" s="108" t="str">
        <f>IF('Datos Vida'!G367=0,"",'Datos Vida'!G367)</f>
        <v/>
      </c>
      <c r="H41" s="108" t="str">
        <f>IF('Datos Vida'!H367=0,"",'Datos Vida'!H367)</f>
        <v/>
      </c>
      <c r="I41" s="108" t="str">
        <f>IF('Datos Vida'!I367=0,"",'Datos Vida'!I367)</f>
        <v/>
      </c>
      <c r="J41" s="108" t="str">
        <f>IF('Datos Vida'!J367=0,"",'Datos Vida'!J367)</f>
        <v/>
      </c>
      <c r="K41" s="108" t="str">
        <f>IF('Datos Vida'!K367=0,"",'Datos Vida'!K367)</f>
        <v/>
      </c>
      <c r="L41" s="108" t="str">
        <f>IF('Datos Vida'!L367=0,"",'Datos Vida'!L367)</f>
        <v/>
      </c>
      <c r="M41" s="108" t="str">
        <f>IF('Datos Vida'!M367=0,"",'Datos Vida'!M367)</f>
        <v/>
      </c>
      <c r="N41" s="108" t="str">
        <f>IF('Datos Vida'!N367=0,"",'Datos Vida'!N367)</f>
        <v/>
      </c>
      <c r="O41" s="108" t="str">
        <f>IF('Datos Vida'!O367=0,"",'Datos Vida'!O367)</f>
        <v/>
      </c>
      <c r="P41" s="108" t="str">
        <f>IF('Datos Vida'!P367=0,"",'Datos Vida'!P367)</f>
        <v/>
      </c>
      <c r="Q41" s="108" t="str">
        <f>IF('Datos Vida'!Q367=0,"",'Datos Vida'!Q367)</f>
        <v/>
      </c>
      <c r="R41" s="108" t="str">
        <f>IF('Datos Vida'!R367=0,"",'Datos Vida'!R367)</f>
        <v/>
      </c>
      <c r="S41" s="108" t="str">
        <f>IF('Datos Vida'!S367=0,"",'Datos Vida'!S367)</f>
        <v/>
      </c>
      <c r="T41" s="108" t="str">
        <f>IF('Datos Vida'!T367=0,"",'Datos Vida'!T367)</f>
        <v/>
      </c>
      <c r="U41" s="108">
        <f>IF('Datos Vida'!U367=0,"",'Datos Vida'!U367)</f>
        <v>8</v>
      </c>
      <c r="V41" s="108" t="str">
        <f>IF('Datos Vida'!V367=0,"",'Datos Vida'!V367)</f>
        <v/>
      </c>
      <c r="W41" s="108" t="str">
        <f>IF('Datos Vida'!W367=0,"",'Datos Vida'!W367)</f>
        <v/>
      </c>
      <c r="X41" s="108" t="str">
        <f>IF('Datos Vida'!X367=0,"",'Datos Vida'!X367)</f>
        <v/>
      </c>
      <c r="Y41" s="108" t="str">
        <f>IF('Datos Vida'!Y367=0,"",'Datos Vida'!Y367)</f>
        <v/>
      </c>
      <c r="Z41" s="108" t="str">
        <f>IF('Datos Vida'!Z367=0,"",'Datos Vida'!Z367)</f>
        <v/>
      </c>
      <c r="AA41" s="108" t="str">
        <f>IF('Datos Vida'!AA367=0,"",'Datos Vida'!AA367)</f>
        <v/>
      </c>
      <c r="AB41" s="108" t="str">
        <f>IF('Datos Vida'!AB367=0,"",'Datos Vida'!AB367)</f>
        <v/>
      </c>
      <c r="AC41" s="108" t="str">
        <f>IF('Datos Vida'!AC367=0,"",'Datos Vida'!AC367)</f>
        <v/>
      </c>
      <c r="AD41" s="108" t="str">
        <f>IF('Datos Vida'!AD367=0,"",'Datos Vida'!AD367)</f>
        <v/>
      </c>
      <c r="AE41" s="108" t="str">
        <f>IF('Datos Vida'!AE367=0,"",'Datos Vida'!AE367)</f>
        <v/>
      </c>
      <c r="AF41" s="108" t="str">
        <f>IF('Datos Vida'!AF367=0,"",'Datos Vida'!AF367)</f>
        <v/>
      </c>
      <c r="AG41" s="108" t="str">
        <f>IF('Datos Vida'!AG367=0,"",'Datos Vida'!AG367)</f>
        <v/>
      </c>
      <c r="AH41" s="108" t="str">
        <f>IF('Datos Vida'!AH367=0,"",'Datos Vida'!AH367)</f>
        <v/>
      </c>
      <c r="AI41" s="108" t="str">
        <f>IF('Datos Vida'!AI367=0,"",'Datos Vida'!AI367)</f>
        <v/>
      </c>
      <c r="AJ41" s="108" t="str">
        <f>IF('Datos Vida'!AJ367=0,"",'Datos Vida'!AJ367)</f>
        <v/>
      </c>
      <c r="AK41" s="108" t="str">
        <f>IF('Datos Vida'!AK367=0,"",'Datos Vida'!AK367)</f>
        <v/>
      </c>
      <c r="AL41" s="108" t="str">
        <f>IF('Datos Vida'!AL367=0,"",'Datos Vida'!AL367)</f>
        <v/>
      </c>
      <c r="AM41" s="108" t="str">
        <f>IF('Datos Vida'!AM367=0,"",'Datos Vida'!AM367)</f>
        <v/>
      </c>
      <c r="AN41" s="108" t="str">
        <f>IF('Datos Vida'!AN367=0,"",'Datos Vida'!AN367)</f>
        <v/>
      </c>
      <c r="AO41" s="108" t="str">
        <f>IF('Datos Vida'!AO367=0,"",'Datos Vida'!AO367)</f>
        <v/>
      </c>
      <c r="AP41" s="108" t="str">
        <f>IF('Datos Vida'!AP367=0,"",'Datos Vida'!AP367)</f>
        <v/>
      </c>
      <c r="AQ41" s="108">
        <f>IF('Datos Vida'!AQ367=0,"",'Datos Vida'!AQ367)</f>
        <v>11</v>
      </c>
      <c r="AR41" s="55"/>
      <c r="AS41" s="46" t="str">
        <f>IF('Datos Vida'!AS367=0,"",'Datos Vida'!AS367)</f>
        <v/>
      </c>
      <c r="AT41" s="71" t="str">
        <f t="shared" si="2"/>
        <v/>
      </c>
    </row>
    <row r="42" spans="2:46">
      <c r="B42" s="30" t="s">
        <v>439</v>
      </c>
      <c r="C42" s="108" t="str">
        <f>IF('Datos Vida'!C368=0,"",'Datos Vida'!C368)</f>
        <v/>
      </c>
      <c r="D42" s="108" t="str">
        <f>IF('Datos Vida'!D368=0,"",'Datos Vida'!D368)</f>
        <v/>
      </c>
      <c r="E42" s="108" t="str">
        <f>IF('Datos Vida'!E368=0,"",'Datos Vida'!E368)</f>
        <v/>
      </c>
      <c r="F42" s="108" t="str">
        <f>IF('Datos Vida'!F368=0,"",'Datos Vida'!F368)</f>
        <v/>
      </c>
      <c r="G42" s="108" t="str">
        <f>IF('Datos Vida'!G368=0,"",'Datos Vida'!G368)</f>
        <v/>
      </c>
      <c r="H42" s="108" t="str">
        <f>IF('Datos Vida'!H368=0,"",'Datos Vida'!H368)</f>
        <v/>
      </c>
      <c r="I42" s="108" t="str">
        <f>IF('Datos Vida'!I368=0,"",'Datos Vida'!I368)</f>
        <v/>
      </c>
      <c r="J42" s="108" t="str">
        <f>IF('Datos Vida'!J368=0,"",'Datos Vida'!J368)</f>
        <v/>
      </c>
      <c r="K42" s="108" t="str">
        <f>IF('Datos Vida'!K368=0,"",'Datos Vida'!K368)</f>
        <v/>
      </c>
      <c r="L42" s="108" t="str">
        <f>IF('Datos Vida'!L368=0,"",'Datos Vida'!L368)</f>
        <v/>
      </c>
      <c r="M42" s="108" t="str">
        <f>IF('Datos Vida'!M368=0,"",'Datos Vida'!M368)</f>
        <v/>
      </c>
      <c r="N42" s="108" t="str">
        <f>IF('Datos Vida'!N368=0,"",'Datos Vida'!N368)</f>
        <v/>
      </c>
      <c r="O42" s="108" t="str">
        <f>IF('Datos Vida'!O368=0,"",'Datos Vida'!O368)</f>
        <v/>
      </c>
      <c r="P42" s="108" t="str">
        <f>IF('Datos Vida'!P368=0,"",'Datos Vida'!P368)</f>
        <v/>
      </c>
      <c r="Q42" s="108" t="str">
        <f>IF('Datos Vida'!Q368=0,"",'Datos Vida'!Q368)</f>
        <v/>
      </c>
      <c r="R42" s="108" t="str">
        <f>IF('Datos Vida'!R368=0,"",'Datos Vida'!R368)</f>
        <v/>
      </c>
      <c r="S42" s="108" t="str">
        <f>IF('Datos Vida'!S368=0,"",'Datos Vida'!S368)</f>
        <v/>
      </c>
      <c r="T42" s="108" t="str">
        <f>IF('Datos Vida'!T368=0,"",'Datos Vida'!T368)</f>
        <v/>
      </c>
      <c r="U42" s="108" t="str">
        <f>IF('Datos Vida'!U368=0,"",'Datos Vida'!U368)</f>
        <v/>
      </c>
      <c r="V42" s="108" t="str">
        <f>IF('Datos Vida'!V368=0,"",'Datos Vida'!V368)</f>
        <v/>
      </c>
      <c r="W42" s="108" t="str">
        <f>IF('Datos Vida'!W368=0,"",'Datos Vida'!W368)</f>
        <v/>
      </c>
      <c r="X42" s="108" t="str">
        <f>IF('Datos Vida'!X368=0,"",'Datos Vida'!X368)</f>
        <v/>
      </c>
      <c r="Y42" s="108">
        <f>IF('Datos Vida'!Y368=0,"",'Datos Vida'!Y368)</f>
        <v>2060</v>
      </c>
      <c r="Z42" s="108" t="str">
        <f>IF('Datos Vida'!Z368=0,"",'Datos Vida'!Z368)</f>
        <v/>
      </c>
      <c r="AA42" s="108" t="str">
        <f>IF('Datos Vida'!AA368=0,"",'Datos Vida'!AA368)</f>
        <v/>
      </c>
      <c r="AB42" s="108" t="str">
        <f>IF('Datos Vida'!AB368=0,"",'Datos Vida'!AB368)</f>
        <v/>
      </c>
      <c r="AC42" s="108" t="str">
        <f>IF('Datos Vida'!AC368=0,"",'Datos Vida'!AC368)</f>
        <v/>
      </c>
      <c r="AD42" s="108" t="str">
        <f>IF('Datos Vida'!AD368=0,"",'Datos Vida'!AD368)</f>
        <v/>
      </c>
      <c r="AE42" s="108" t="str">
        <f>IF('Datos Vida'!AE368=0,"",'Datos Vida'!AE368)</f>
        <v/>
      </c>
      <c r="AF42" s="108" t="str">
        <f>IF('Datos Vida'!AF368=0,"",'Datos Vida'!AF368)</f>
        <v/>
      </c>
      <c r="AG42" s="108" t="str">
        <f>IF('Datos Vida'!AG368=0,"",'Datos Vida'!AG368)</f>
        <v/>
      </c>
      <c r="AH42" s="108" t="str">
        <f>IF('Datos Vida'!AH368=0,"",'Datos Vida'!AH368)</f>
        <v/>
      </c>
      <c r="AI42" s="108" t="str">
        <f>IF('Datos Vida'!AI368=0,"",'Datos Vida'!AI368)</f>
        <v/>
      </c>
      <c r="AJ42" s="108" t="str">
        <f>IF('Datos Vida'!AJ368=0,"",'Datos Vida'!AJ368)</f>
        <v/>
      </c>
      <c r="AK42" s="108" t="str">
        <f>IF('Datos Vida'!AK368=0,"",'Datos Vida'!AK368)</f>
        <v/>
      </c>
      <c r="AL42" s="108" t="str">
        <f>IF('Datos Vida'!AL368=0,"",'Datos Vida'!AL368)</f>
        <v/>
      </c>
      <c r="AM42" s="108" t="str">
        <f>IF('Datos Vida'!AM368=0,"",'Datos Vida'!AM368)</f>
        <v/>
      </c>
      <c r="AN42" s="108" t="str">
        <f>IF('Datos Vida'!AN368=0,"",'Datos Vida'!AN368)</f>
        <v/>
      </c>
      <c r="AO42" s="108" t="str">
        <f>IF('Datos Vida'!AO368=0,"",'Datos Vida'!AO368)</f>
        <v/>
      </c>
      <c r="AP42" s="108" t="str">
        <f>IF('Datos Vida'!AP368=0,"",'Datos Vida'!AP368)</f>
        <v/>
      </c>
      <c r="AQ42" s="108">
        <f>IF('Datos Vida'!AQ368=0,"",'Datos Vida'!AQ368)</f>
        <v>2060</v>
      </c>
      <c r="AR42" s="55"/>
      <c r="AS42" s="46">
        <f>IF('Datos Vida'!AS368=0,"",'Datos Vida'!AS368)</f>
        <v>2168</v>
      </c>
      <c r="AT42" s="71"/>
    </row>
    <row r="43" spans="2:46">
      <c r="B43" s="29" t="s">
        <v>440</v>
      </c>
      <c r="C43" s="109" t="str">
        <f>IF('Datos Vida'!C369=0,"",'Datos Vida'!C369)</f>
        <v/>
      </c>
      <c r="D43" s="109" t="str">
        <f>IF('Datos Vida'!D369=0,"",'Datos Vida'!D369)</f>
        <v/>
      </c>
      <c r="E43" s="109" t="str">
        <f>IF('Datos Vida'!E369=0,"",'Datos Vida'!E369)</f>
        <v/>
      </c>
      <c r="F43" s="109" t="str">
        <f>IF('Datos Vida'!F369=0,"",'Datos Vida'!F369)</f>
        <v/>
      </c>
      <c r="G43" s="109" t="str">
        <f>IF('Datos Vida'!G369=0,"",'Datos Vida'!G369)</f>
        <v/>
      </c>
      <c r="H43" s="109" t="str">
        <f>IF('Datos Vida'!H369=0,"",'Datos Vida'!H369)</f>
        <v/>
      </c>
      <c r="I43" s="109" t="str">
        <f>IF('Datos Vida'!I369=0,"",'Datos Vida'!I369)</f>
        <v/>
      </c>
      <c r="J43" s="109" t="str">
        <f>IF('Datos Vida'!J369=0,"",'Datos Vida'!J369)</f>
        <v/>
      </c>
      <c r="K43" s="109" t="str">
        <f>IF('Datos Vida'!K369=0,"",'Datos Vida'!K369)</f>
        <v/>
      </c>
      <c r="L43" s="109" t="str">
        <f>IF('Datos Vida'!L369=0,"",'Datos Vida'!L369)</f>
        <v/>
      </c>
      <c r="M43" s="109" t="str">
        <f>IF('Datos Vida'!M369=0,"",'Datos Vida'!M369)</f>
        <v/>
      </c>
      <c r="N43" s="109" t="str">
        <f>IF('Datos Vida'!N369=0,"",'Datos Vida'!N369)</f>
        <v/>
      </c>
      <c r="O43" s="109" t="str">
        <f>IF('Datos Vida'!O369=0,"",'Datos Vida'!O369)</f>
        <v/>
      </c>
      <c r="P43" s="109" t="str">
        <f>IF('Datos Vida'!P369=0,"",'Datos Vida'!P369)</f>
        <v/>
      </c>
      <c r="Q43" s="109" t="str">
        <f>IF('Datos Vida'!Q369=0,"",'Datos Vida'!Q369)</f>
        <v/>
      </c>
      <c r="R43" s="109" t="str">
        <f>IF('Datos Vida'!R369=0,"",'Datos Vida'!R369)</f>
        <v/>
      </c>
      <c r="S43" s="109" t="str">
        <f>IF('Datos Vida'!S369=0,"",'Datos Vida'!S369)</f>
        <v/>
      </c>
      <c r="T43" s="109" t="str">
        <f>IF('Datos Vida'!T369=0,"",'Datos Vida'!T369)</f>
        <v/>
      </c>
      <c r="U43" s="109" t="str">
        <f>IF('Datos Vida'!U369=0,"",'Datos Vida'!U369)</f>
        <v/>
      </c>
      <c r="V43" s="109" t="str">
        <f>IF('Datos Vida'!V369=0,"",'Datos Vida'!V369)</f>
        <v/>
      </c>
      <c r="W43" s="109" t="str">
        <f>IF('Datos Vida'!W369=0,"",'Datos Vida'!W369)</f>
        <v/>
      </c>
      <c r="X43" s="109" t="str">
        <f>IF('Datos Vida'!X369=0,"",'Datos Vida'!X369)</f>
        <v/>
      </c>
      <c r="Y43" s="109" t="str">
        <f>IF('Datos Vida'!Y369=0,"",'Datos Vida'!Y369)</f>
        <v/>
      </c>
      <c r="Z43" s="109" t="str">
        <f>IF('Datos Vida'!Z369=0,"",'Datos Vida'!Z369)</f>
        <v/>
      </c>
      <c r="AA43" s="109" t="str">
        <f>IF('Datos Vida'!AA369=0,"",'Datos Vida'!AA369)</f>
        <v/>
      </c>
      <c r="AB43" s="109" t="str">
        <f>IF('Datos Vida'!AB369=0,"",'Datos Vida'!AB369)</f>
        <v/>
      </c>
      <c r="AC43" s="109" t="str">
        <f>IF('Datos Vida'!AC369=0,"",'Datos Vida'!AC369)</f>
        <v/>
      </c>
      <c r="AD43" s="109" t="str">
        <f>IF('Datos Vida'!AD369=0,"",'Datos Vida'!AD369)</f>
        <v/>
      </c>
      <c r="AE43" s="109" t="str">
        <f>IF('Datos Vida'!AE369=0,"",'Datos Vida'!AE369)</f>
        <v/>
      </c>
      <c r="AF43" s="109" t="str">
        <f>IF('Datos Vida'!AF369=0,"",'Datos Vida'!AF369)</f>
        <v/>
      </c>
      <c r="AG43" s="109" t="str">
        <f>IF('Datos Vida'!AG369=0,"",'Datos Vida'!AG369)</f>
        <v/>
      </c>
      <c r="AH43" s="109" t="str">
        <f>IF('Datos Vida'!AH369=0,"",'Datos Vida'!AH369)</f>
        <v/>
      </c>
      <c r="AI43" s="109" t="str">
        <f>IF('Datos Vida'!AI369=0,"",'Datos Vida'!AI369)</f>
        <v/>
      </c>
      <c r="AJ43" s="109" t="str">
        <f>IF('Datos Vida'!AJ369=0,"",'Datos Vida'!AJ369)</f>
        <v/>
      </c>
      <c r="AK43" s="109" t="str">
        <f>IF('Datos Vida'!AK369=0,"",'Datos Vida'!AK369)</f>
        <v/>
      </c>
      <c r="AL43" s="109" t="str">
        <f>IF('Datos Vida'!AL369=0,"",'Datos Vida'!AL369)</f>
        <v/>
      </c>
      <c r="AM43" s="109" t="str">
        <f>IF('Datos Vida'!AM369=0,"",'Datos Vida'!AM369)</f>
        <v/>
      </c>
      <c r="AN43" s="109" t="str">
        <f>IF('Datos Vida'!AN369=0,"",'Datos Vida'!AN369)</f>
        <v/>
      </c>
      <c r="AO43" s="109" t="str">
        <f>IF('Datos Vida'!AO369=0,"",'Datos Vida'!AO369)</f>
        <v/>
      </c>
      <c r="AP43" s="109" t="str">
        <f>IF('Datos Vida'!AP369=0,"",'Datos Vida'!AP369)</f>
        <v/>
      </c>
      <c r="AQ43" s="109" t="str">
        <f>IF('Datos Vida'!AQ369=0,"",'Datos Vida'!AQ369)</f>
        <v/>
      </c>
      <c r="AR43" s="55"/>
      <c r="AS43" s="43" t="str">
        <f>IF('Datos Vida'!AS369=0,"",'Datos Vida'!AS369)</f>
        <v/>
      </c>
      <c r="AT43" s="107"/>
    </row>
    <row r="44" spans="2:46">
      <c r="B44" s="30" t="s">
        <v>441</v>
      </c>
      <c r="C44" s="108" t="str">
        <f>IF('Datos Vida'!C370=0,"",'Datos Vida'!C370)</f>
        <v/>
      </c>
      <c r="D44" s="108" t="str">
        <f>IF('Datos Vida'!D370=0,"",'Datos Vida'!D370)</f>
        <v/>
      </c>
      <c r="E44" s="108" t="str">
        <f>IF('Datos Vida'!E370=0,"",'Datos Vida'!E370)</f>
        <v/>
      </c>
      <c r="F44" s="108" t="str">
        <f>IF('Datos Vida'!F370=0,"",'Datos Vida'!F370)</f>
        <v/>
      </c>
      <c r="G44" s="108" t="str">
        <f>IF('Datos Vida'!G370=0,"",'Datos Vida'!G370)</f>
        <v/>
      </c>
      <c r="H44" s="108" t="str">
        <f>IF('Datos Vida'!H370=0,"",'Datos Vida'!H370)</f>
        <v/>
      </c>
      <c r="I44" s="108" t="str">
        <f>IF('Datos Vida'!I370=0,"",'Datos Vida'!I370)</f>
        <v/>
      </c>
      <c r="J44" s="108" t="str">
        <f>IF('Datos Vida'!J370=0,"",'Datos Vida'!J370)</f>
        <v/>
      </c>
      <c r="K44" s="108" t="str">
        <f>IF('Datos Vida'!K370=0,"",'Datos Vida'!K370)</f>
        <v/>
      </c>
      <c r="L44" s="108" t="str">
        <f>IF('Datos Vida'!L370=0,"",'Datos Vida'!L370)</f>
        <v/>
      </c>
      <c r="M44" s="108" t="str">
        <f>IF('Datos Vida'!M370=0,"",'Datos Vida'!M370)</f>
        <v/>
      </c>
      <c r="N44" s="108" t="str">
        <f>IF('Datos Vida'!N370=0,"",'Datos Vida'!N370)</f>
        <v/>
      </c>
      <c r="O44" s="108" t="str">
        <f>IF('Datos Vida'!O370=0,"",'Datos Vida'!O370)</f>
        <v/>
      </c>
      <c r="P44" s="108" t="str">
        <f>IF('Datos Vida'!P370=0,"",'Datos Vida'!P370)</f>
        <v/>
      </c>
      <c r="Q44" s="108" t="str">
        <f>IF('Datos Vida'!Q370=0,"",'Datos Vida'!Q370)</f>
        <v/>
      </c>
      <c r="R44" s="108" t="str">
        <f>IF('Datos Vida'!R370=0,"",'Datos Vida'!R370)</f>
        <v/>
      </c>
      <c r="S44" s="108" t="str">
        <f>IF('Datos Vida'!S370=0,"",'Datos Vida'!S370)</f>
        <v/>
      </c>
      <c r="T44" s="108" t="str">
        <f>IF('Datos Vida'!T370=0,"",'Datos Vida'!T370)</f>
        <v/>
      </c>
      <c r="U44" s="108" t="str">
        <f>IF('Datos Vida'!U370=0,"",'Datos Vida'!U370)</f>
        <v/>
      </c>
      <c r="V44" s="108" t="str">
        <f>IF('Datos Vida'!V370=0,"",'Datos Vida'!V370)</f>
        <v/>
      </c>
      <c r="W44" s="108" t="str">
        <f>IF('Datos Vida'!W370=0,"",'Datos Vida'!W370)</f>
        <v/>
      </c>
      <c r="X44" s="108">
        <f>IF('Datos Vida'!X370=0,"",'Datos Vida'!X370)</f>
        <v>1</v>
      </c>
      <c r="Y44" s="108" t="str">
        <f>IF('Datos Vida'!Y370=0,"",'Datos Vida'!Y370)</f>
        <v/>
      </c>
      <c r="Z44" s="108" t="str">
        <f>IF('Datos Vida'!Z370=0,"",'Datos Vida'!Z370)</f>
        <v/>
      </c>
      <c r="AA44" s="108" t="str">
        <f>IF('Datos Vida'!AA370=0,"",'Datos Vida'!AA370)</f>
        <v/>
      </c>
      <c r="AB44" s="108" t="str">
        <f>IF('Datos Vida'!AB370=0,"",'Datos Vida'!AB370)</f>
        <v/>
      </c>
      <c r="AC44" s="108" t="str">
        <f>IF('Datos Vida'!AC370=0,"",'Datos Vida'!AC370)</f>
        <v/>
      </c>
      <c r="AD44" s="108" t="str">
        <f>IF('Datos Vida'!AD370=0,"",'Datos Vida'!AD370)</f>
        <v/>
      </c>
      <c r="AE44" s="108" t="str">
        <f>IF('Datos Vida'!AE370=0,"",'Datos Vida'!AE370)</f>
        <v/>
      </c>
      <c r="AF44" s="108" t="str">
        <f>IF('Datos Vida'!AF370=0,"",'Datos Vida'!AF370)</f>
        <v/>
      </c>
      <c r="AG44" s="108" t="str">
        <f>IF('Datos Vida'!AG370=0,"",'Datos Vida'!AG370)</f>
        <v/>
      </c>
      <c r="AH44" s="108" t="str">
        <f>IF('Datos Vida'!AH370=0,"",'Datos Vida'!AH370)</f>
        <v/>
      </c>
      <c r="AI44" s="108" t="str">
        <f>IF('Datos Vida'!AI370=0,"",'Datos Vida'!AI370)</f>
        <v/>
      </c>
      <c r="AJ44" s="108" t="str">
        <f>IF('Datos Vida'!AJ370=0,"",'Datos Vida'!AJ370)</f>
        <v/>
      </c>
      <c r="AK44" s="108" t="str">
        <f>IF('Datos Vida'!AK370=0,"",'Datos Vida'!AK370)</f>
        <v/>
      </c>
      <c r="AL44" s="108" t="str">
        <f>IF('Datos Vida'!AL370=0,"",'Datos Vida'!AL370)</f>
        <v/>
      </c>
      <c r="AM44" s="108" t="str">
        <f>IF('Datos Vida'!AM370=0,"",'Datos Vida'!AM370)</f>
        <v/>
      </c>
      <c r="AN44" s="108" t="str">
        <f>IF('Datos Vida'!AN370=0,"",'Datos Vida'!AN370)</f>
        <v/>
      </c>
      <c r="AO44" s="108" t="str">
        <f>IF('Datos Vida'!AO370=0,"",'Datos Vida'!AO370)</f>
        <v/>
      </c>
      <c r="AP44" s="108" t="str">
        <f>IF('Datos Vida'!AP370=0,"",'Datos Vida'!AP370)</f>
        <v/>
      </c>
      <c r="AQ44" s="108">
        <f>IF('Datos Vida'!AQ370=0,"",'Datos Vida'!AQ370)</f>
        <v>1</v>
      </c>
      <c r="AR44" s="55"/>
      <c r="AS44" s="46">
        <f>IF('Datos Vida'!AS370=0,"",'Datos Vida'!AS370)</f>
        <v>2</v>
      </c>
      <c r="AT44" s="71">
        <f t="shared" ref="AT44:AT49" si="3">IFERROR(AQ44/AS44-1,"")</f>
        <v>-0.5</v>
      </c>
    </row>
    <row r="45" spans="2:46">
      <c r="B45" s="30" t="s">
        <v>442</v>
      </c>
      <c r="C45" s="108" t="str">
        <f>IF('Datos Vida'!C371=0,"",'Datos Vida'!C371)</f>
        <v/>
      </c>
      <c r="D45" s="108" t="str">
        <f>IF('Datos Vida'!D371=0,"",'Datos Vida'!D371)</f>
        <v/>
      </c>
      <c r="E45" s="108" t="str">
        <f>IF('Datos Vida'!E371=0,"",'Datos Vida'!E371)</f>
        <v/>
      </c>
      <c r="F45" s="108" t="str">
        <f>IF('Datos Vida'!F371=0,"",'Datos Vida'!F371)</f>
        <v/>
      </c>
      <c r="G45" s="108">
        <f>IF('Datos Vida'!G371=0,"",'Datos Vida'!G371)</f>
        <v>631</v>
      </c>
      <c r="H45" s="108" t="str">
        <f>IF('Datos Vida'!H371=0,"",'Datos Vida'!H371)</f>
        <v/>
      </c>
      <c r="I45" s="108" t="str">
        <f>IF('Datos Vida'!I371=0,"",'Datos Vida'!I371)</f>
        <v/>
      </c>
      <c r="J45" s="108">
        <f>IF('Datos Vida'!J371=0,"",'Datos Vida'!J371)</f>
        <v>743</v>
      </c>
      <c r="K45" s="108" t="str">
        <f>IF('Datos Vida'!K371=0,"",'Datos Vida'!K371)</f>
        <v/>
      </c>
      <c r="L45" s="108">
        <f>IF('Datos Vida'!L371=0,"",'Datos Vida'!L371)</f>
        <v>146</v>
      </c>
      <c r="M45" s="108">
        <f>IF('Datos Vida'!M371=0,"",'Datos Vida'!M371)</f>
        <v>1639</v>
      </c>
      <c r="N45" s="108">
        <f>IF('Datos Vida'!N371=0,"",'Datos Vida'!N371)</f>
        <v>221</v>
      </c>
      <c r="O45" s="108">
        <f>IF('Datos Vida'!O371=0,"",'Datos Vida'!O371)</f>
        <v>1650</v>
      </c>
      <c r="P45" s="108">
        <f>IF('Datos Vida'!P371=0,"",'Datos Vida'!P371)</f>
        <v>528</v>
      </c>
      <c r="Q45" s="108">
        <f>IF('Datos Vida'!Q371=0,"",'Datos Vida'!Q371)</f>
        <v>252</v>
      </c>
      <c r="R45" s="108" t="str">
        <f>IF('Datos Vida'!R371=0,"",'Datos Vida'!R371)</f>
        <v/>
      </c>
      <c r="S45" s="108" t="str">
        <f>IF('Datos Vida'!S371=0,"",'Datos Vida'!S371)</f>
        <v/>
      </c>
      <c r="T45" s="108" t="str">
        <f>IF('Datos Vida'!T371=0,"",'Datos Vida'!T371)</f>
        <v/>
      </c>
      <c r="U45" s="108" t="str">
        <f>IF('Datos Vida'!U371=0,"",'Datos Vida'!U371)</f>
        <v/>
      </c>
      <c r="V45" s="108" t="str">
        <f>IF('Datos Vida'!V371=0,"",'Datos Vida'!V371)</f>
        <v/>
      </c>
      <c r="W45" s="108" t="str">
        <f>IF('Datos Vida'!W371=0,"",'Datos Vida'!W371)</f>
        <v/>
      </c>
      <c r="X45" s="108">
        <f>IF('Datos Vida'!X371=0,"",'Datos Vida'!X371)</f>
        <v>1666</v>
      </c>
      <c r="Y45" s="108" t="str">
        <f>IF('Datos Vida'!Y371=0,"",'Datos Vida'!Y371)</f>
        <v/>
      </c>
      <c r="Z45" s="108">
        <f>IF('Datos Vida'!Z371=0,"",'Datos Vida'!Z371)</f>
        <v>187</v>
      </c>
      <c r="AA45" s="108">
        <f>IF('Datos Vida'!AA371=0,"",'Datos Vida'!AA371)</f>
        <v>576</v>
      </c>
      <c r="AB45" s="108">
        <f>IF('Datos Vida'!AB371=0,"",'Datos Vida'!AB371)</f>
        <v>1090</v>
      </c>
      <c r="AC45" s="108">
        <f>IF('Datos Vida'!AC371=0,"",'Datos Vida'!AC371)</f>
        <v>500</v>
      </c>
      <c r="AD45" s="108" t="str">
        <f>IF('Datos Vida'!AD371=0,"",'Datos Vida'!AD371)</f>
        <v/>
      </c>
      <c r="AE45" s="108">
        <f>IF('Datos Vida'!AE371=0,"",'Datos Vida'!AE371)</f>
        <v>96</v>
      </c>
      <c r="AF45" s="108">
        <f>IF('Datos Vida'!AF371=0,"",'Datos Vida'!AF371)</f>
        <v>160</v>
      </c>
      <c r="AG45" s="108" t="str">
        <f>IF('Datos Vida'!AG371=0,"",'Datos Vida'!AG371)</f>
        <v/>
      </c>
      <c r="AH45" s="108" t="str">
        <f>IF('Datos Vida'!AH371=0,"",'Datos Vida'!AH371)</f>
        <v/>
      </c>
      <c r="AI45" s="108" t="str">
        <f>IF('Datos Vida'!AI371=0,"",'Datos Vida'!AI371)</f>
        <v/>
      </c>
      <c r="AJ45" s="108" t="str">
        <f>IF('Datos Vida'!AJ371=0,"",'Datos Vida'!AJ371)</f>
        <v/>
      </c>
      <c r="AK45" s="108" t="str">
        <f>IF('Datos Vida'!AK371=0,"",'Datos Vida'!AK371)</f>
        <v/>
      </c>
      <c r="AL45" s="108" t="str">
        <f>IF('Datos Vida'!AL371=0,"",'Datos Vida'!AL371)</f>
        <v/>
      </c>
      <c r="AM45" s="108" t="str">
        <f>IF('Datos Vida'!AM371=0,"",'Datos Vida'!AM371)</f>
        <v/>
      </c>
      <c r="AN45" s="108" t="str">
        <f>IF('Datos Vida'!AN371=0,"",'Datos Vida'!AN371)</f>
        <v/>
      </c>
      <c r="AO45" s="108" t="str">
        <f>IF('Datos Vida'!AO371=0,"",'Datos Vida'!AO371)</f>
        <v/>
      </c>
      <c r="AP45" s="108" t="str">
        <f>IF('Datos Vida'!AP371=0,"",'Datos Vida'!AP371)</f>
        <v/>
      </c>
      <c r="AQ45" s="108">
        <f>IF('Datos Vida'!AQ371=0,"",'Datos Vida'!AQ371)</f>
        <v>10085</v>
      </c>
      <c r="AR45" s="55"/>
      <c r="AS45" s="46">
        <f>IF('Datos Vida'!AS371=0,"",'Datos Vida'!AS371)</f>
        <v>8980</v>
      </c>
      <c r="AT45" s="71">
        <f t="shared" si="3"/>
        <v>0.12305122494432075</v>
      </c>
    </row>
    <row r="46" spans="2:46">
      <c r="B46" s="30" t="s">
        <v>443</v>
      </c>
      <c r="C46" s="108" t="str">
        <f>IF('Datos Vida'!C372=0,"",'Datos Vida'!C372)</f>
        <v/>
      </c>
      <c r="D46" s="108" t="str">
        <f>IF('Datos Vida'!D372=0,"",'Datos Vida'!D372)</f>
        <v/>
      </c>
      <c r="E46" s="108">
        <f>IF('Datos Vida'!E372=0,"",'Datos Vida'!E372)</f>
        <v>4</v>
      </c>
      <c r="F46" s="108" t="str">
        <f>IF('Datos Vida'!F372=0,"",'Datos Vida'!F372)</f>
        <v/>
      </c>
      <c r="G46" s="108">
        <f>IF('Datos Vida'!G372=0,"",'Datos Vida'!G372)</f>
        <v>401</v>
      </c>
      <c r="H46" s="108" t="str">
        <f>IF('Datos Vida'!H372=0,"",'Datos Vida'!H372)</f>
        <v/>
      </c>
      <c r="I46" s="108" t="str">
        <f>IF('Datos Vida'!I372=0,"",'Datos Vida'!I372)</f>
        <v/>
      </c>
      <c r="J46" s="108">
        <f>IF('Datos Vida'!J372=0,"",'Datos Vida'!J372)</f>
        <v>192</v>
      </c>
      <c r="K46" s="108" t="str">
        <f>IF('Datos Vida'!K372=0,"",'Datos Vida'!K372)</f>
        <v/>
      </c>
      <c r="L46" s="108">
        <f>IF('Datos Vida'!L372=0,"",'Datos Vida'!L372)</f>
        <v>50</v>
      </c>
      <c r="M46" s="108">
        <f>IF('Datos Vida'!M372=0,"",'Datos Vida'!M372)</f>
        <v>391</v>
      </c>
      <c r="N46" s="108">
        <f>IF('Datos Vida'!N372=0,"",'Datos Vida'!N372)</f>
        <v>87</v>
      </c>
      <c r="O46" s="108">
        <f>IF('Datos Vida'!O372=0,"",'Datos Vida'!O372)</f>
        <v>366</v>
      </c>
      <c r="P46" s="108">
        <f>IF('Datos Vida'!P372=0,"",'Datos Vida'!P372)</f>
        <v>146</v>
      </c>
      <c r="Q46" s="108">
        <f>IF('Datos Vida'!Q372=0,"",'Datos Vida'!Q372)</f>
        <v>83</v>
      </c>
      <c r="R46" s="108" t="str">
        <f>IF('Datos Vida'!R372=0,"",'Datos Vida'!R372)</f>
        <v/>
      </c>
      <c r="S46" s="108" t="str">
        <f>IF('Datos Vida'!S372=0,"",'Datos Vida'!S372)</f>
        <v/>
      </c>
      <c r="T46" s="108" t="str">
        <f>IF('Datos Vida'!T372=0,"",'Datos Vida'!T372)</f>
        <v/>
      </c>
      <c r="U46" s="108" t="str">
        <f>IF('Datos Vida'!U372=0,"",'Datos Vida'!U372)</f>
        <v/>
      </c>
      <c r="V46" s="108" t="str">
        <f>IF('Datos Vida'!V372=0,"",'Datos Vida'!V372)</f>
        <v/>
      </c>
      <c r="W46" s="108" t="str">
        <f>IF('Datos Vida'!W372=0,"",'Datos Vida'!W372)</f>
        <v/>
      </c>
      <c r="X46" s="108">
        <f>IF('Datos Vida'!X372=0,"",'Datos Vida'!X372)</f>
        <v>351</v>
      </c>
      <c r="Y46" s="108" t="str">
        <f>IF('Datos Vida'!Y372=0,"",'Datos Vida'!Y372)</f>
        <v/>
      </c>
      <c r="Z46" s="108">
        <f>IF('Datos Vida'!Z372=0,"",'Datos Vida'!Z372)</f>
        <v>104</v>
      </c>
      <c r="AA46" s="108">
        <f>IF('Datos Vida'!AA372=0,"",'Datos Vida'!AA372)</f>
        <v>351</v>
      </c>
      <c r="AB46" s="108">
        <f>IF('Datos Vida'!AB372=0,"",'Datos Vida'!AB372)</f>
        <v>181</v>
      </c>
      <c r="AC46" s="108">
        <f>IF('Datos Vida'!AC372=0,"",'Datos Vida'!AC372)</f>
        <v>206</v>
      </c>
      <c r="AD46" s="108" t="str">
        <f>IF('Datos Vida'!AD372=0,"",'Datos Vida'!AD372)</f>
        <v/>
      </c>
      <c r="AE46" s="108">
        <f>IF('Datos Vida'!AE372=0,"",'Datos Vida'!AE372)</f>
        <v>17</v>
      </c>
      <c r="AF46" s="108" t="str">
        <f>IF('Datos Vida'!AF372=0,"",'Datos Vida'!AF372)</f>
        <v/>
      </c>
      <c r="AG46" s="108" t="str">
        <f>IF('Datos Vida'!AG372=0,"",'Datos Vida'!AG372)</f>
        <v/>
      </c>
      <c r="AH46" s="108" t="str">
        <f>IF('Datos Vida'!AH372=0,"",'Datos Vida'!AH372)</f>
        <v/>
      </c>
      <c r="AI46" s="108" t="str">
        <f>IF('Datos Vida'!AI372=0,"",'Datos Vida'!AI372)</f>
        <v/>
      </c>
      <c r="AJ46" s="108" t="str">
        <f>IF('Datos Vida'!AJ372=0,"",'Datos Vida'!AJ372)</f>
        <v/>
      </c>
      <c r="AK46" s="108" t="str">
        <f>IF('Datos Vida'!AK372=0,"",'Datos Vida'!AK372)</f>
        <v/>
      </c>
      <c r="AL46" s="108" t="str">
        <f>IF('Datos Vida'!AL372=0,"",'Datos Vida'!AL372)</f>
        <v/>
      </c>
      <c r="AM46" s="108" t="str">
        <f>IF('Datos Vida'!AM372=0,"",'Datos Vida'!AM372)</f>
        <v/>
      </c>
      <c r="AN46" s="108" t="str">
        <f>IF('Datos Vida'!AN372=0,"",'Datos Vida'!AN372)</f>
        <v/>
      </c>
      <c r="AO46" s="108" t="str">
        <f>IF('Datos Vida'!AO372=0,"",'Datos Vida'!AO372)</f>
        <v/>
      </c>
      <c r="AP46" s="108" t="str">
        <f>IF('Datos Vida'!AP372=0,"",'Datos Vida'!AP372)</f>
        <v/>
      </c>
      <c r="AQ46" s="108">
        <f>IF('Datos Vida'!AQ372=0,"",'Datos Vida'!AQ372)</f>
        <v>2930</v>
      </c>
      <c r="AR46" s="55"/>
      <c r="AS46" s="46">
        <f>IF('Datos Vida'!AS372=0,"",'Datos Vida'!AS372)</f>
        <v>2548</v>
      </c>
      <c r="AT46" s="71">
        <f t="shared" si="3"/>
        <v>0.14992150706436425</v>
      </c>
    </row>
    <row r="47" spans="2:46">
      <c r="B47" s="30" t="s">
        <v>444</v>
      </c>
      <c r="C47" s="108" t="str">
        <f>IF('Datos Vida'!C373=0,"",'Datos Vida'!C373)</f>
        <v/>
      </c>
      <c r="D47" s="108" t="str">
        <f>IF('Datos Vida'!D373=0,"",'Datos Vida'!D373)</f>
        <v/>
      </c>
      <c r="E47" s="108">
        <f>IF('Datos Vida'!E373=0,"",'Datos Vida'!E373)</f>
        <v>2</v>
      </c>
      <c r="F47" s="108" t="str">
        <f>IF('Datos Vida'!F373=0,"",'Datos Vida'!F373)</f>
        <v/>
      </c>
      <c r="G47" s="108">
        <f>IF('Datos Vida'!G373=0,"",'Datos Vida'!G373)</f>
        <v>114</v>
      </c>
      <c r="H47" s="108" t="str">
        <f>IF('Datos Vida'!H373=0,"",'Datos Vida'!H373)</f>
        <v/>
      </c>
      <c r="I47" s="108" t="str">
        <f>IF('Datos Vida'!I373=0,"",'Datos Vida'!I373)</f>
        <v/>
      </c>
      <c r="J47" s="108">
        <f>IF('Datos Vida'!J373=0,"",'Datos Vida'!J373)</f>
        <v>62</v>
      </c>
      <c r="K47" s="108" t="str">
        <f>IF('Datos Vida'!K373=0,"",'Datos Vida'!K373)</f>
        <v/>
      </c>
      <c r="L47" s="108">
        <f>IF('Datos Vida'!L373=0,"",'Datos Vida'!L373)</f>
        <v>11</v>
      </c>
      <c r="M47" s="108">
        <f>IF('Datos Vida'!M373=0,"",'Datos Vida'!M373)</f>
        <v>253</v>
      </c>
      <c r="N47" s="108">
        <f>IF('Datos Vida'!N373=0,"",'Datos Vida'!N373)</f>
        <v>16</v>
      </c>
      <c r="O47" s="108">
        <f>IF('Datos Vida'!O373=0,"",'Datos Vida'!O373)</f>
        <v>186</v>
      </c>
      <c r="P47" s="108">
        <f>IF('Datos Vida'!P373=0,"",'Datos Vida'!P373)</f>
        <v>128</v>
      </c>
      <c r="Q47" s="108">
        <f>IF('Datos Vida'!Q373=0,"",'Datos Vida'!Q373)</f>
        <v>23</v>
      </c>
      <c r="R47" s="108" t="str">
        <f>IF('Datos Vida'!R373=0,"",'Datos Vida'!R373)</f>
        <v/>
      </c>
      <c r="S47" s="108" t="str">
        <f>IF('Datos Vida'!S373=0,"",'Datos Vida'!S373)</f>
        <v/>
      </c>
      <c r="T47" s="108" t="str">
        <f>IF('Datos Vida'!T373=0,"",'Datos Vida'!T373)</f>
        <v/>
      </c>
      <c r="U47" s="108" t="str">
        <f>IF('Datos Vida'!U373=0,"",'Datos Vida'!U373)</f>
        <v/>
      </c>
      <c r="V47" s="108" t="str">
        <f>IF('Datos Vida'!V373=0,"",'Datos Vida'!V373)</f>
        <v/>
      </c>
      <c r="W47" s="108" t="str">
        <f>IF('Datos Vida'!W373=0,"",'Datos Vida'!W373)</f>
        <v/>
      </c>
      <c r="X47" s="108">
        <f>IF('Datos Vida'!X373=0,"",'Datos Vida'!X373)</f>
        <v>273</v>
      </c>
      <c r="Y47" s="108" t="str">
        <f>IF('Datos Vida'!Y373=0,"",'Datos Vida'!Y373)</f>
        <v/>
      </c>
      <c r="Z47" s="108">
        <f>IF('Datos Vida'!Z373=0,"",'Datos Vida'!Z373)</f>
        <v>48</v>
      </c>
      <c r="AA47" s="108">
        <f>IF('Datos Vida'!AA373=0,"",'Datos Vida'!AA373)</f>
        <v>58</v>
      </c>
      <c r="AB47" s="108">
        <f>IF('Datos Vida'!AB373=0,"",'Datos Vida'!AB373)</f>
        <v>114</v>
      </c>
      <c r="AC47" s="108">
        <f>IF('Datos Vida'!AC373=0,"",'Datos Vida'!AC373)</f>
        <v>112</v>
      </c>
      <c r="AD47" s="108" t="str">
        <f>IF('Datos Vida'!AD373=0,"",'Datos Vida'!AD373)</f>
        <v/>
      </c>
      <c r="AE47" s="108">
        <f>IF('Datos Vida'!AE373=0,"",'Datos Vida'!AE373)</f>
        <v>17</v>
      </c>
      <c r="AF47" s="108" t="str">
        <f>IF('Datos Vida'!AF373=0,"",'Datos Vida'!AF373)</f>
        <v/>
      </c>
      <c r="AG47" s="108" t="str">
        <f>IF('Datos Vida'!AG373=0,"",'Datos Vida'!AG373)</f>
        <v/>
      </c>
      <c r="AH47" s="108" t="str">
        <f>IF('Datos Vida'!AH373=0,"",'Datos Vida'!AH373)</f>
        <v/>
      </c>
      <c r="AI47" s="108" t="str">
        <f>IF('Datos Vida'!AI373=0,"",'Datos Vida'!AI373)</f>
        <v/>
      </c>
      <c r="AJ47" s="108" t="str">
        <f>IF('Datos Vida'!AJ373=0,"",'Datos Vida'!AJ373)</f>
        <v/>
      </c>
      <c r="AK47" s="108" t="str">
        <f>IF('Datos Vida'!AK373=0,"",'Datos Vida'!AK373)</f>
        <v/>
      </c>
      <c r="AL47" s="108" t="str">
        <f>IF('Datos Vida'!AL373=0,"",'Datos Vida'!AL373)</f>
        <v/>
      </c>
      <c r="AM47" s="108" t="str">
        <f>IF('Datos Vida'!AM373=0,"",'Datos Vida'!AM373)</f>
        <v/>
      </c>
      <c r="AN47" s="108" t="str">
        <f>IF('Datos Vida'!AN373=0,"",'Datos Vida'!AN373)</f>
        <v/>
      </c>
      <c r="AO47" s="108" t="str">
        <f>IF('Datos Vida'!AO373=0,"",'Datos Vida'!AO373)</f>
        <v/>
      </c>
      <c r="AP47" s="108" t="str">
        <f>IF('Datos Vida'!AP373=0,"",'Datos Vida'!AP373)</f>
        <v/>
      </c>
      <c r="AQ47" s="108">
        <f>IF('Datos Vida'!AQ373=0,"",'Datos Vida'!AQ373)</f>
        <v>1417</v>
      </c>
      <c r="AR47" s="55"/>
      <c r="AS47" s="46">
        <f>IF('Datos Vida'!AS373=0,"",'Datos Vida'!AS373)</f>
        <v>1037</v>
      </c>
      <c r="AT47" s="71">
        <f t="shared" si="3"/>
        <v>0.36644165863066536</v>
      </c>
    </row>
    <row r="48" spans="2:46">
      <c r="B48" s="30" t="s">
        <v>445</v>
      </c>
      <c r="C48" s="108" t="str">
        <f>IF('Datos Vida'!C374=0,"",'Datos Vida'!C374)</f>
        <v/>
      </c>
      <c r="D48" s="108" t="str">
        <f>IF('Datos Vida'!D374=0,"",'Datos Vida'!D374)</f>
        <v/>
      </c>
      <c r="E48" s="108" t="str">
        <f>IF('Datos Vida'!E374=0,"",'Datos Vida'!E374)</f>
        <v/>
      </c>
      <c r="F48" s="108" t="str">
        <f>IF('Datos Vida'!F374=0,"",'Datos Vida'!F374)</f>
        <v/>
      </c>
      <c r="G48" s="108" t="str">
        <f>IF('Datos Vida'!G374=0,"",'Datos Vida'!G374)</f>
        <v/>
      </c>
      <c r="H48" s="108" t="str">
        <f>IF('Datos Vida'!H374=0,"",'Datos Vida'!H374)</f>
        <v/>
      </c>
      <c r="I48" s="108" t="str">
        <f>IF('Datos Vida'!I374=0,"",'Datos Vida'!I374)</f>
        <v/>
      </c>
      <c r="J48" s="108" t="str">
        <f>IF('Datos Vida'!J374=0,"",'Datos Vida'!J374)</f>
        <v/>
      </c>
      <c r="K48" s="108" t="str">
        <f>IF('Datos Vida'!K374=0,"",'Datos Vida'!K374)</f>
        <v/>
      </c>
      <c r="L48" s="108" t="str">
        <f>IF('Datos Vida'!L374=0,"",'Datos Vida'!L374)</f>
        <v/>
      </c>
      <c r="M48" s="108" t="str">
        <f>IF('Datos Vida'!M374=0,"",'Datos Vida'!M374)</f>
        <v/>
      </c>
      <c r="N48" s="108" t="str">
        <f>IF('Datos Vida'!N374=0,"",'Datos Vida'!N374)</f>
        <v/>
      </c>
      <c r="O48" s="108" t="str">
        <f>IF('Datos Vida'!O374=0,"",'Datos Vida'!O374)</f>
        <v/>
      </c>
      <c r="P48" s="108" t="str">
        <f>IF('Datos Vida'!P374=0,"",'Datos Vida'!P374)</f>
        <v/>
      </c>
      <c r="Q48" s="108">
        <f>IF('Datos Vida'!Q374=0,"",'Datos Vida'!Q374)</f>
        <v>516</v>
      </c>
      <c r="R48" s="108" t="str">
        <f>IF('Datos Vida'!R374=0,"",'Datos Vida'!R374)</f>
        <v/>
      </c>
      <c r="S48" s="108" t="str">
        <f>IF('Datos Vida'!S374=0,"",'Datos Vida'!S374)</f>
        <v/>
      </c>
      <c r="T48" s="108" t="str">
        <f>IF('Datos Vida'!T374=0,"",'Datos Vida'!T374)</f>
        <v/>
      </c>
      <c r="U48" s="108" t="str">
        <f>IF('Datos Vida'!U374=0,"",'Datos Vida'!U374)</f>
        <v/>
      </c>
      <c r="V48" s="108" t="str">
        <f>IF('Datos Vida'!V374=0,"",'Datos Vida'!V374)</f>
        <v/>
      </c>
      <c r="W48" s="108" t="str">
        <f>IF('Datos Vida'!W374=0,"",'Datos Vida'!W374)</f>
        <v/>
      </c>
      <c r="X48" s="108" t="str">
        <f>IF('Datos Vida'!X374=0,"",'Datos Vida'!X374)</f>
        <v/>
      </c>
      <c r="Y48" s="108" t="str">
        <f>IF('Datos Vida'!Y374=0,"",'Datos Vida'!Y374)</f>
        <v/>
      </c>
      <c r="Z48" s="108" t="str">
        <f>IF('Datos Vida'!Z374=0,"",'Datos Vida'!Z374)</f>
        <v/>
      </c>
      <c r="AA48" s="108" t="str">
        <f>IF('Datos Vida'!AA374=0,"",'Datos Vida'!AA374)</f>
        <v/>
      </c>
      <c r="AB48" s="108" t="str">
        <f>IF('Datos Vida'!AB374=0,"",'Datos Vida'!AB374)</f>
        <v/>
      </c>
      <c r="AC48" s="108" t="str">
        <f>IF('Datos Vida'!AC374=0,"",'Datos Vida'!AC374)</f>
        <v/>
      </c>
      <c r="AD48" s="108" t="str">
        <f>IF('Datos Vida'!AD374=0,"",'Datos Vida'!AD374)</f>
        <v/>
      </c>
      <c r="AE48" s="108" t="str">
        <f>IF('Datos Vida'!AE374=0,"",'Datos Vida'!AE374)</f>
        <v/>
      </c>
      <c r="AF48" s="108" t="str">
        <f>IF('Datos Vida'!AF374=0,"",'Datos Vida'!AF374)</f>
        <v/>
      </c>
      <c r="AG48" s="108" t="str">
        <f>IF('Datos Vida'!AG374=0,"",'Datos Vida'!AG374)</f>
        <v/>
      </c>
      <c r="AH48" s="108" t="str">
        <f>IF('Datos Vida'!AH374=0,"",'Datos Vida'!AH374)</f>
        <v/>
      </c>
      <c r="AI48" s="108" t="str">
        <f>IF('Datos Vida'!AI374=0,"",'Datos Vida'!AI374)</f>
        <v/>
      </c>
      <c r="AJ48" s="108" t="str">
        <f>IF('Datos Vida'!AJ374=0,"",'Datos Vida'!AJ374)</f>
        <v/>
      </c>
      <c r="AK48" s="108" t="str">
        <f>IF('Datos Vida'!AK374=0,"",'Datos Vida'!AK374)</f>
        <v/>
      </c>
      <c r="AL48" s="108" t="str">
        <f>IF('Datos Vida'!AL374=0,"",'Datos Vida'!AL374)</f>
        <v/>
      </c>
      <c r="AM48" s="108" t="str">
        <f>IF('Datos Vida'!AM374=0,"",'Datos Vida'!AM374)</f>
        <v/>
      </c>
      <c r="AN48" s="108" t="str">
        <f>IF('Datos Vida'!AN374=0,"",'Datos Vida'!AN374)</f>
        <v/>
      </c>
      <c r="AO48" s="108" t="str">
        <f>IF('Datos Vida'!AO374=0,"",'Datos Vida'!AO374)</f>
        <v/>
      </c>
      <c r="AP48" s="108" t="str">
        <f>IF('Datos Vida'!AP374=0,"",'Datos Vida'!AP374)</f>
        <v/>
      </c>
      <c r="AQ48" s="108">
        <f>IF('Datos Vida'!AQ374=0,"",'Datos Vida'!AQ374)</f>
        <v>516</v>
      </c>
      <c r="AR48" s="55"/>
      <c r="AS48" s="46" t="str">
        <f>IF('Datos Vida'!AS374=0,"",'Datos Vida'!AS374)</f>
        <v/>
      </c>
      <c r="AT48" s="71" t="str">
        <f t="shared" si="3"/>
        <v/>
      </c>
    </row>
    <row r="49" spans="2:46">
      <c r="B49" s="31" t="s">
        <v>327</v>
      </c>
      <c r="C49" s="110">
        <f>IF('Datos Vida'!C375=0,"",'Datos Vida'!C375)</f>
        <v>43</v>
      </c>
      <c r="D49" s="110">
        <f>IF('Datos Vida'!D375=0,"",'Datos Vida'!D375)</f>
        <v>34092.108243215996</v>
      </c>
      <c r="E49" s="110">
        <f>IF('Datos Vida'!E375=0,"",'Datos Vida'!E375)</f>
        <v>607</v>
      </c>
      <c r="F49" s="110">
        <f>IF('Datos Vida'!F375=0,"",'Datos Vida'!F375)</f>
        <v>29836</v>
      </c>
      <c r="G49" s="110">
        <f>IF('Datos Vida'!G375=0,"",'Datos Vida'!G375)</f>
        <v>3910</v>
      </c>
      <c r="H49" s="110">
        <f>IF('Datos Vida'!H375=0,"",'Datos Vida'!H375)</f>
        <v>262</v>
      </c>
      <c r="I49" s="110">
        <f>IF('Datos Vida'!I375=0,"",'Datos Vida'!I375)</f>
        <v>20814</v>
      </c>
      <c r="J49" s="110">
        <f>IF('Datos Vida'!J375=0,"",'Datos Vida'!J375)</f>
        <v>50165</v>
      </c>
      <c r="K49" s="110">
        <f>IF('Datos Vida'!K375=0,"",'Datos Vida'!K375)</f>
        <v>2291</v>
      </c>
      <c r="L49" s="110">
        <f>IF('Datos Vida'!L375=0,"",'Datos Vida'!L375)</f>
        <v>207</v>
      </c>
      <c r="M49" s="110">
        <f>IF('Datos Vida'!M375=0,"",'Datos Vida'!M375)</f>
        <v>11597</v>
      </c>
      <c r="N49" s="110">
        <f>IF('Datos Vida'!N375=0,"",'Datos Vida'!N375)</f>
        <v>324</v>
      </c>
      <c r="O49" s="110">
        <f>IF('Datos Vida'!O375=0,"",'Datos Vida'!O375)</f>
        <v>6425</v>
      </c>
      <c r="P49" s="110">
        <f>IF('Datos Vida'!P375=0,"",'Datos Vida'!P375)</f>
        <v>6924</v>
      </c>
      <c r="Q49" s="110">
        <f>IF('Datos Vida'!Q375=0,"",'Datos Vida'!Q375)</f>
        <v>7339</v>
      </c>
      <c r="R49" s="110">
        <f>IF('Datos Vida'!R375=0,"",'Datos Vida'!R375)</f>
        <v>1</v>
      </c>
      <c r="S49" s="110">
        <f>IF('Datos Vida'!S375=0,"",'Datos Vida'!S375)</f>
        <v>66</v>
      </c>
      <c r="T49" s="110">
        <f>IF('Datos Vida'!T375=0,"",'Datos Vida'!T375)</f>
        <v>24599</v>
      </c>
      <c r="U49" s="110">
        <f>IF('Datos Vida'!U375=0,"",'Datos Vida'!U375)</f>
        <v>3965</v>
      </c>
      <c r="V49" s="110" t="str">
        <f>IF('Datos Vida'!V375=0,"",'Datos Vida'!V375)</f>
        <v/>
      </c>
      <c r="W49" s="110">
        <f>IF('Datos Vida'!W375=0,"",'Datos Vida'!W375)</f>
        <v>4456</v>
      </c>
      <c r="X49" s="110">
        <f>IF('Datos Vida'!X375=0,"",'Datos Vida'!X375)</f>
        <v>118574</v>
      </c>
      <c r="Y49" s="110">
        <f>IF('Datos Vida'!Y375=0,"",'Datos Vida'!Y375)</f>
        <v>21996</v>
      </c>
      <c r="Z49" s="110">
        <f>IF('Datos Vida'!Z375=0,"",'Datos Vida'!Z375)</f>
        <v>838</v>
      </c>
      <c r="AA49" s="110">
        <f>IF('Datos Vida'!AA375=0,"",'Datos Vida'!AA375)</f>
        <v>2161</v>
      </c>
      <c r="AB49" s="110">
        <f>IF('Datos Vida'!AB375=0,"",'Datos Vida'!AB375)</f>
        <v>2352</v>
      </c>
      <c r="AC49" s="110">
        <f>IF('Datos Vida'!AC375=0,"",'Datos Vida'!AC375)</f>
        <v>819</v>
      </c>
      <c r="AD49" s="110" t="str">
        <f>IF('Datos Vida'!AD375=0,"",'Datos Vida'!AD375)</f>
        <v/>
      </c>
      <c r="AE49" s="110">
        <f>IF('Datos Vida'!AE375=0,"",'Datos Vida'!AE375)</f>
        <v>6362</v>
      </c>
      <c r="AF49" s="110">
        <f>IF('Datos Vida'!AF375=0,"",'Datos Vida'!AF375)</f>
        <v>593</v>
      </c>
      <c r="AG49" s="110">
        <f>IF('Datos Vida'!AG375=0,"",'Datos Vida'!AG375)</f>
        <v>44019</v>
      </c>
      <c r="AH49" s="110" t="str">
        <f>IF('Datos Vida'!AH375=0,"",'Datos Vida'!AH375)</f>
        <v/>
      </c>
      <c r="AI49" s="110" t="str">
        <f>IF('Datos Vida'!AI375=0,"",'Datos Vida'!AI375)</f>
        <v/>
      </c>
      <c r="AJ49" s="110" t="str">
        <f>IF('Datos Vida'!AJ375=0,"",'Datos Vida'!AJ375)</f>
        <v/>
      </c>
      <c r="AK49" s="110" t="str">
        <f>IF('Datos Vida'!AK375=0,"",'Datos Vida'!AK375)</f>
        <v/>
      </c>
      <c r="AL49" s="110" t="str">
        <f>IF('Datos Vida'!AL375=0,"",'Datos Vida'!AL375)</f>
        <v/>
      </c>
      <c r="AM49" s="110" t="str">
        <f>IF('Datos Vida'!AM375=0,"",'Datos Vida'!AM375)</f>
        <v/>
      </c>
      <c r="AN49" s="110" t="str">
        <f>IF('Datos Vida'!AN375=0,"",'Datos Vida'!AN375)</f>
        <v/>
      </c>
      <c r="AO49" s="110" t="str">
        <f>IF('Datos Vida'!AO375=0,"",'Datos Vida'!AO375)</f>
        <v/>
      </c>
      <c r="AP49" s="110" t="str">
        <f>IF('Datos Vida'!AP375=0,"",'Datos Vida'!AP375)</f>
        <v/>
      </c>
      <c r="AQ49" s="110">
        <f>IF('Datos Vida'!AQ375=0,"",'Datos Vida'!AQ375)</f>
        <v>405637.108243216</v>
      </c>
      <c r="AR49" s="55"/>
      <c r="AS49" s="77">
        <f>IF('Datos Vida'!AS375=0,"",'Datos Vida'!AS375)</f>
        <v>539076</v>
      </c>
      <c r="AT49" s="85">
        <f t="shared" si="3"/>
        <v>-0.24753261461609122</v>
      </c>
    </row>
    <row r="50" spans="2:46">
      <c r="AT50" s="86"/>
    </row>
    <row r="51" spans="2:46">
      <c r="B51" s="80" t="s">
        <v>452</v>
      </c>
      <c r="C51" s="70">
        <f>IF(SUM(C12:C27)=0,"",SUM(C12:C27))</f>
        <v>9</v>
      </c>
      <c r="D51" s="70">
        <f t="shared" ref="D51:AS51" si="4">IF(SUM(D12:D27)=0,"",SUM(D12:D27))</f>
        <v>33831.108243215996</v>
      </c>
      <c r="E51" s="70">
        <f t="shared" si="4"/>
        <v>598</v>
      </c>
      <c r="F51" s="70">
        <f t="shared" si="4"/>
        <v>29701</v>
      </c>
      <c r="G51" s="70">
        <f t="shared" si="4"/>
        <v>2261</v>
      </c>
      <c r="H51" s="70" t="str">
        <f t="shared" si="4"/>
        <v/>
      </c>
      <c r="I51" s="70">
        <f t="shared" si="4"/>
        <v>12022</v>
      </c>
      <c r="J51" s="70">
        <f t="shared" si="4"/>
        <v>49052</v>
      </c>
      <c r="K51" s="70">
        <f t="shared" si="4"/>
        <v>2287</v>
      </c>
      <c r="L51" s="70" t="str">
        <f t="shared" si="4"/>
        <v/>
      </c>
      <c r="M51" s="70">
        <f t="shared" si="4"/>
        <v>9022</v>
      </c>
      <c r="N51" s="70" t="str">
        <f t="shared" si="4"/>
        <v/>
      </c>
      <c r="O51" s="70">
        <f t="shared" si="4"/>
        <v>4223</v>
      </c>
      <c r="P51" s="70">
        <f t="shared" si="4"/>
        <v>5545</v>
      </c>
      <c r="Q51" s="70">
        <f t="shared" si="4"/>
        <v>2714</v>
      </c>
      <c r="R51" s="70" t="str">
        <f t="shared" si="4"/>
        <v/>
      </c>
      <c r="S51" s="70" t="str">
        <f t="shared" si="4"/>
        <v/>
      </c>
      <c r="T51" s="70">
        <f t="shared" si="4"/>
        <v>1666</v>
      </c>
      <c r="U51" s="70">
        <f t="shared" si="4"/>
        <v>3956</v>
      </c>
      <c r="V51" s="70" t="str">
        <f t="shared" si="4"/>
        <v/>
      </c>
      <c r="W51" s="70">
        <f t="shared" si="4"/>
        <v>4106</v>
      </c>
      <c r="X51" s="70">
        <f t="shared" si="4"/>
        <v>115787</v>
      </c>
      <c r="Y51" s="70">
        <f t="shared" si="4"/>
        <v>19102</v>
      </c>
      <c r="Z51" s="70">
        <f t="shared" si="4"/>
        <v>495</v>
      </c>
      <c r="AA51" s="70">
        <f t="shared" si="4"/>
        <v>1176</v>
      </c>
      <c r="AB51" s="70">
        <f t="shared" si="4"/>
        <v>967</v>
      </c>
      <c r="AC51" s="70" t="str">
        <f t="shared" si="4"/>
        <v/>
      </c>
      <c r="AD51" s="70" t="str">
        <f t="shared" si="4"/>
        <v/>
      </c>
      <c r="AE51" s="70">
        <f t="shared" si="4"/>
        <v>6203</v>
      </c>
      <c r="AF51" s="70">
        <f t="shared" si="4"/>
        <v>370</v>
      </c>
      <c r="AG51" s="70">
        <f t="shared" si="4"/>
        <v>43913</v>
      </c>
      <c r="AH51" s="70" t="str">
        <f t="shared" si="4"/>
        <v/>
      </c>
      <c r="AI51" s="70" t="str">
        <f t="shared" si="4"/>
        <v/>
      </c>
      <c r="AJ51" s="70" t="str">
        <f t="shared" si="4"/>
        <v/>
      </c>
      <c r="AK51" s="70" t="str">
        <f t="shared" si="4"/>
        <v/>
      </c>
      <c r="AL51" s="70" t="str">
        <f t="shared" si="4"/>
        <v/>
      </c>
      <c r="AM51" s="70" t="str">
        <f t="shared" si="4"/>
        <v/>
      </c>
      <c r="AN51" s="70" t="str">
        <f t="shared" si="4"/>
        <v/>
      </c>
      <c r="AO51" s="70" t="str">
        <f t="shared" si="4"/>
        <v/>
      </c>
      <c r="AP51" s="70" t="str">
        <f t="shared" si="4"/>
        <v/>
      </c>
      <c r="AQ51" s="70">
        <f t="shared" si="4"/>
        <v>349006.108243216</v>
      </c>
      <c r="AR51" s="81"/>
      <c r="AS51" s="70">
        <f t="shared" si="4"/>
        <v>465889</v>
      </c>
      <c r="AT51" s="71">
        <f>IFERROR(AQ51/AS51-1,"")</f>
        <v>-0.25088141543754838</v>
      </c>
    </row>
    <row r="52" spans="2:46">
      <c r="B52" s="80" t="s">
        <v>453</v>
      </c>
      <c r="C52" s="70">
        <f>IF(SUM(C29:C42)=0,"",SUM(C29:C42))</f>
        <v>34</v>
      </c>
      <c r="D52" s="70">
        <f t="shared" ref="D52:AS52" si="5">IF(SUM(D29:D42)=0,"",SUM(D29:D42))</f>
        <v>261</v>
      </c>
      <c r="E52" s="70">
        <f t="shared" si="5"/>
        <v>3</v>
      </c>
      <c r="F52" s="70">
        <f t="shared" si="5"/>
        <v>135</v>
      </c>
      <c r="G52" s="70">
        <f t="shared" si="5"/>
        <v>503</v>
      </c>
      <c r="H52" s="70">
        <f t="shared" si="5"/>
        <v>262</v>
      </c>
      <c r="I52" s="70">
        <f t="shared" si="5"/>
        <v>8792</v>
      </c>
      <c r="J52" s="70">
        <f t="shared" si="5"/>
        <v>116</v>
      </c>
      <c r="K52" s="70">
        <f t="shared" si="5"/>
        <v>4</v>
      </c>
      <c r="L52" s="70" t="str">
        <f t="shared" si="5"/>
        <v/>
      </c>
      <c r="M52" s="70">
        <f t="shared" si="5"/>
        <v>292</v>
      </c>
      <c r="N52" s="70" t="str">
        <f t="shared" si="5"/>
        <v/>
      </c>
      <c r="O52" s="70" t="str">
        <f t="shared" si="5"/>
        <v/>
      </c>
      <c r="P52" s="70">
        <f t="shared" si="5"/>
        <v>577</v>
      </c>
      <c r="Q52" s="70">
        <f t="shared" si="5"/>
        <v>3751</v>
      </c>
      <c r="R52" s="70">
        <f t="shared" si="5"/>
        <v>1</v>
      </c>
      <c r="S52" s="70">
        <f t="shared" si="5"/>
        <v>66</v>
      </c>
      <c r="T52" s="70">
        <f t="shared" si="5"/>
        <v>22933</v>
      </c>
      <c r="U52" s="70">
        <f t="shared" si="5"/>
        <v>9</v>
      </c>
      <c r="V52" s="70" t="str">
        <f t="shared" si="5"/>
        <v/>
      </c>
      <c r="W52" s="70">
        <f t="shared" si="5"/>
        <v>350</v>
      </c>
      <c r="X52" s="70">
        <f t="shared" si="5"/>
        <v>496</v>
      </c>
      <c r="Y52" s="70">
        <f t="shared" si="5"/>
        <v>2894</v>
      </c>
      <c r="Z52" s="70">
        <f t="shared" si="5"/>
        <v>4</v>
      </c>
      <c r="AA52" s="70" t="str">
        <f t="shared" si="5"/>
        <v/>
      </c>
      <c r="AB52" s="70" t="str">
        <f t="shared" si="5"/>
        <v/>
      </c>
      <c r="AC52" s="70">
        <f t="shared" si="5"/>
        <v>1</v>
      </c>
      <c r="AD52" s="70" t="str">
        <f t="shared" si="5"/>
        <v/>
      </c>
      <c r="AE52" s="70">
        <f t="shared" si="5"/>
        <v>29</v>
      </c>
      <c r="AF52" s="70">
        <f t="shared" si="5"/>
        <v>63</v>
      </c>
      <c r="AG52" s="70">
        <f t="shared" si="5"/>
        <v>106</v>
      </c>
      <c r="AH52" s="70" t="str">
        <f t="shared" si="5"/>
        <v/>
      </c>
      <c r="AI52" s="70" t="str">
        <f t="shared" si="5"/>
        <v/>
      </c>
      <c r="AJ52" s="70" t="str">
        <f t="shared" si="5"/>
        <v/>
      </c>
      <c r="AK52" s="70" t="str">
        <f t="shared" si="5"/>
        <v/>
      </c>
      <c r="AL52" s="70" t="str">
        <f t="shared" si="5"/>
        <v/>
      </c>
      <c r="AM52" s="70" t="str">
        <f t="shared" si="5"/>
        <v/>
      </c>
      <c r="AN52" s="70" t="str">
        <f t="shared" si="5"/>
        <v/>
      </c>
      <c r="AO52" s="70" t="str">
        <f t="shared" si="5"/>
        <v/>
      </c>
      <c r="AP52" s="70" t="str">
        <f t="shared" si="5"/>
        <v/>
      </c>
      <c r="AQ52" s="70">
        <f t="shared" si="5"/>
        <v>41682</v>
      </c>
      <c r="AR52" s="81"/>
      <c r="AS52" s="70">
        <f t="shared" si="5"/>
        <v>60620</v>
      </c>
      <c r="AT52" s="71">
        <f>IFERROR(AQ52/AS52-1,"")</f>
        <v>-0.31240514681623222</v>
      </c>
    </row>
    <row r="53" spans="2:46">
      <c r="B53" s="80" t="s">
        <v>454</v>
      </c>
      <c r="C53" s="70" t="str">
        <f>IF(SUM(C44:C48)=0,"",SUM(C44:C48))</f>
        <v/>
      </c>
      <c r="D53" s="70" t="str">
        <f t="shared" ref="D53:AS53" si="6">IF(SUM(D44:D48)=0,"",SUM(D44:D48))</f>
        <v/>
      </c>
      <c r="E53" s="70">
        <f t="shared" si="6"/>
        <v>6</v>
      </c>
      <c r="F53" s="70" t="str">
        <f t="shared" si="6"/>
        <v/>
      </c>
      <c r="G53" s="70">
        <f t="shared" si="6"/>
        <v>1146</v>
      </c>
      <c r="H53" s="70" t="str">
        <f t="shared" si="6"/>
        <v/>
      </c>
      <c r="I53" s="70" t="str">
        <f t="shared" si="6"/>
        <v/>
      </c>
      <c r="J53" s="70">
        <f t="shared" si="6"/>
        <v>997</v>
      </c>
      <c r="K53" s="70" t="str">
        <f t="shared" si="6"/>
        <v/>
      </c>
      <c r="L53" s="70">
        <f t="shared" si="6"/>
        <v>207</v>
      </c>
      <c r="M53" s="70">
        <f t="shared" si="6"/>
        <v>2283</v>
      </c>
      <c r="N53" s="70">
        <f t="shared" si="6"/>
        <v>324</v>
      </c>
      <c r="O53" s="70">
        <f t="shared" si="6"/>
        <v>2202</v>
      </c>
      <c r="P53" s="70">
        <f t="shared" si="6"/>
        <v>802</v>
      </c>
      <c r="Q53" s="70">
        <f t="shared" si="6"/>
        <v>874</v>
      </c>
      <c r="R53" s="70" t="str">
        <f t="shared" si="6"/>
        <v/>
      </c>
      <c r="S53" s="70" t="str">
        <f t="shared" si="6"/>
        <v/>
      </c>
      <c r="T53" s="70" t="str">
        <f t="shared" si="6"/>
        <v/>
      </c>
      <c r="U53" s="70" t="str">
        <f t="shared" si="6"/>
        <v/>
      </c>
      <c r="V53" s="70" t="str">
        <f t="shared" si="6"/>
        <v/>
      </c>
      <c r="W53" s="70" t="str">
        <f t="shared" si="6"/>
        <v/>
      </c>
      <c r="X53" s="70">
        <f t="shared" si="6"/>
        <v>2291</v>
      </c>
      <c r="Y53" s="70" t="str">
        <f t="shared" si="6"/>
        <v/>
      </c>
      <c r="Z53" s="70">
        <f t="shared" si="6"/>
        <v>339</v>
      </c>
      <c r="AA53" s="70">
        <f t="shared" si="6"/>
        <v>985</v>
      </c>
      <c r="AB53" s="70">
        <f t="shared" si="6"/>
        <v>1385</v>
      </c>
      <c r="AC53" s="70">
        <f t="shared" si="6"/>
        <v>818</v>
      </c>
      <c r="AD53" s="70" t="str">
        <f t="shared" si="6"/>
        <v/>
      </c>
      <c r="AE53" s="70">
        <f t="shared" si="6"/>
        <v>130</v>
      </c>
      <c r="AF53" s="70">
        <f t="shared" si="6"/>
        <v>160</v>
      </c>
      <c r="AG53" s="70" t="str">
        <f t="shared" si="6"/>
        <v/>
      </c>
      <c r="AH53" s="70" t="str">
        <f t="shared" si="6"/>
        <v/>
      </c>
      <c r="AI53" s="70" t="str">
        <f t="shared" si="6"/>
        <v/>
      </c>
      <c r="AJ53" s="70" t="str">
        <f t="shared" si="6"/>
        <v/>
      </c>
      <c r="AK53" s="70" t="str">
        <f t="shared" si="6"/>
        <v/>
      </c>
      <c r="AL53" s="70" t="str">
        <f t="shared" si="6"/>
        <v/>
      </c>
      <c r="AM53" s="70" t="str">
        <f t="shared" si="6"/>
        <v/>
      </c>
      <c r="AN53" s="70" t="str">
        <f t="shared" si="6"/>
        <v/>
      </c>
      <c r="AO53" s="70" t="str">
        <f t="shared" si="6"/>
        <v/>
      </c>
      <c r="AP53" s="70" t="str">
        <f t="shared" si="6"/>
        <v/>
      </c>
      <c r="AQ53" s="70">
        <f t="shared" si="6"/>
        <v>14949</v>
      </c>
      <c r="AR53" s="81"/>
      <c r="AS53" s="70">
        <f t="shared" si="6"/>
        <v>12567</v>
      </c>
      <c r="AT53" s="71">
        <f>IFERROR(AQ53/AS53-1,"")</f>
        <v>0.18954404392456436</v>
      </c>
    </row>
    <row r="54" spans="2:46">
      <c r="B54" s="80" t="s">
        <v>455</v>
      </c>
      <c r="C54" s="70" t="str">
        <f>IF(SUM(C21,C37)=0,"",SUM(C21,C37))</f>
        <v/>
      </c>
      <c r="D54" s="70">
        <f t="shared" ref="D54:AS54" si="7">IF(SUM(D21,D37)=0,"",SUM(D21,D37))</f>
        <v>1562</v>
      </c>
      <c r="E54" s="70" t="str">
        <f t="shared" si="7"/>
        <v/>
      </c>
      <c r="F54" s="70">
        <f t="shared" si="7"/>
        <v>1246</v>
      </c>
      <c r="G54" s="70">
        <f t="shared" si="7"/>
        <v>688</v>
      </c>
      <c r="H54" s="70">
        <f t="shared" si="7"/>
        <v>186</v>
      </c>
      <c r="I54" s="70">
        <f t="shared" si="7"/>
        <v>14949</v>
      </c>
      <c r="J54" s="70">
        <f t="shared" si="7"/>
        <v>27</v>
      </c>
      <c r="K54" s="70">
        <f t="shared" si="7"/>
        <v>2287</v>
      </c>
      <c r="L54" s="70" t="str">
        <f t="shared" si="7"/>
        <v/>
      </c>
      <c r="M54" s="70">
        <f t="shared" si="7"/>
        <v>143</v>
      </c>
      <c r="N54" s="70" t="str">
        <f t="shared" si="7"/>
        <v/>
      </c>
      <c r="O54" s="70">
        <f t="shared" si="7"/>
        <v>809</v>
      </c>
      <c r="P54" s="70">
        <f t="shared" si="7"/>
        <v>2256</v>
      </c>
      <c r="Q54" s="70">
        <f t="shared" si="7"/>
        <v>551</v>
      </c>
      <c r="R54" s="70" t="str">
        <f t="shared" si="7"/>
        <v/>
      </c>
      <c r="S54" s="70" t="str">
        <f t="shared" si="7"/>
        <v/>
      </c>
      <c r="T54" s="70" t="str">
        <f t="shared" si="7"/>
        <v/>
      </c>
      <c r="U54" s="70" t="str">
        <f t="shared" si="7"/>
        <v/>
      </c>
      <c r="V54" s="70" t="str">
        <f t="shared" si="7"/>
        <v/>
      </c>
      <c r="W54" s="70">
        <f t="shared" si="7"/>
        <v>3</v>
      </c>
      <c r="X54" s="70">
        <f t="shared" si="7"/>
        <v>14245</v>
      </c>
      <c r="Y54" s="70" t="str">
        <f t="shared" si="7"/>
        <v/>
      </c>
      <c r="Z54" s="70" t="str">
        <f t="shared" si="7"/>
        <v/>
      </c>
      <c r="AA54" s="70" t="str">
        <f t="shared" si="7"/>
        <v/>
      </c>
      <c r="AB54" s="70" t="str">
        <f t="shared" si="7"/>
        <v/>
      </c>
      <c r="AC54" s="70" t="str">
        <f t="shared" si="7"/>
        <v/>
      </c>
      <c r="AD54" s="70" t="str">
        <f t="shared" si="7"/>
        <v/>
      </c>
      <c r="AE54" s="70">
        <f t="shared" si="7"/>
        <v>635</v>
      </c>
      <c r="AF54" s="70">
        <f t="shared" si="7"/>
        <v>120</v>
      </c>
      <c r="AG54" s="70">
        <f t="shared" si="7"/>
        <v>9713</v>
      </c>
      <c r="AH54" s="70" t="str">
        <f t="shared" si="7"/>
        <v/>
      </c>
      <c r="AI54" s="70" t="str">
        <f t="shared" si="7"/>
        <v/>
      </c>
      <c r="AJ54" s="70" t="str">
        <f t="shared" si="7"/>
        <v/>
      </c>
      <c r="AK54" s="70" t="str">
        <f t="shared" si="7"/>
        <v/>
      </c>
      <c r="AL54" s="70" t="str">
        <f t="shared" si="7"/>
        <v/>
      </c>
      <c r="AM54" s="70" t="str">
        <f t="shared" si="7"/>
        <v/>
      </c>
      <c r="AN54" s="70" t="str">
        <f t="shared" si="7"/>
        <v/>
      </c>
      <c r="AO54" s="70" t="str">
        <f t="shared" si="7"/>
        <v/>
      </c>
      <c r="AP54" s="70" t="str">
        <f t="shared" si="7"/>
        <v/>
      </c>
      <c r="AQ54" s="70">
        <f t="shared" si="7"/>
        <v>49420</v>
      </c>
      <c r="AR54" s="81"/>
      <c r="AS54" s="70">
        <f t="shared" si="7"/>
        <v>74930</v>
      </c>
      <c r="AT54" s="71">
        <f>IFERROR(AQ54/AS54-1,"")</f>
        <v>-0.34045108768183641</v>
      </c>
    </row>
    <row r="55" spans="2:46">
      <c r="B55" s="80" t="s">
        <v>456</v>
      </c>
      <c r="C55" s="70">
        <f>IF(SUM(C13:C14,C19:C20,C23,C29:C30,C35:C36,C39)=0,"",SUM(C13:C14,C19:C20,C23,C29:C30,C35:C36,C39))</f>
        <v>20</v>
      </c>
      <c r="D55" s="70">
        <f t="shared" ref="D55:AS55" si="8">IF(SUM(D13:D14,D19:D20,D23,D29:D30,D35:D36,D39)=0,"",SUM(D13:D14,D19:D20,D23,D29:D30,D35:D36,D39))</f>
        <v>7428</v>
      </c>
      <c r="E55" s="70">
        <f t="shared" si="8"/>
        <v>1</v>
      </c>
      <c r="F55" s="70">
        <f t="shared" si="8"/>
        <v>911</v>
      </c>
      <c r="G55" s="70">
        <f t="shared" si="8"/>
        <v>286</v>
      </c>
      <c r="H55" s="70">
        <f t="shared" si="8"/>
        <v>76</v>
      </c>
      <c r="I55" s="70">
        <f t="shared" si="8"/>
        <v>1234</v>
      </c>
      <c r="J55" s="70">
        <f t="shared" si="8"/>
        <v>39802</v>
      </c>
      <c r="K55" s="70" t="str">
        <f t="shared" si="8"/>
        <v/>
      </c>
      <c r="L55" s="70" t="str">
        <f t="shared" si="8"/>
        <v/>
      </c>
      <c r="M55" s="70">
        <f t="shared" si="8"/>
        <v>1124</v>
      </c>
      <c r="N55" s="70" t="str">
        <f t="shared" si="8"/>
        <v/>
      </c>
      <c r="O55" s="70">
        <f t="shared" si="8"/>
        <v>488</v>
      </c>
      <c r="P55" s="70">
        <f t="shared" si="8"/>
        <v>500</v>
      </c>
      <c r="Q55" s="70">
        <f t="shared" si="8"/>
        <v>166</v>
      </c>
      <c r="R55" s="70" t="str">
        <f t="shared" si="8"/>
        <v/>
      </c>
      <c r="S55" s="70">
        <f t="shared" si="8"/>
        <v>36</v>
      </c>
      <c r="T55" s="70">
        <f t="shared" si="8"/>
        <v>14093</v>
      </c>
      <c r="U55" s="70">
        <f t="shared" si="8"/>
        <v>155</v>
      </c>
      <c r="V55" s="70" t="str">
        <f t="shared" si="8"/>
        <v/>
      </c>
      <c r="W55" s="70">
        <f t="shared" si="8"/>
        <v>2363</v>
      </c>
      <c r="X55" s="70">
        <f t="shared" si="8"/>
        <v>6409</v>
      </c>
      <c r="Y55" s="70">
        <f t="shared" si="8"/>
        <v>10196</v>
      </c>
      <c r="Z55" s="70">
        <f t="shared" si="8"/>
        <v>153</v>
      </c>
      <c r="AA55" s="70">
        <f t="shared" si="8"/>
        <v>64</v>
      </c>
      <c r="AB55" s="70" t="str">
        <f t="shared" si="8"/>
        <v/>
      </c>
      <c r="AC55" s="70" t="str">
        <f t="shared" si="8"/>
        <v/>
      </c>
      <c r="AD55" s="70" t="str">
        <f t="shared" si="8"/>
        <v/>
      </c>
      <c r="AE55" s="70">
        <f t="shared" si="8"/>
        <v>2250</v>
      </c>
      <c r="AF55" s="70">
        <f t="shared" si="8"/>
        <v>79</v>
      </c>
      <c r="AG55" s="70">
        <f t="shared" si="8"/>
        <v>15242</v>
      </c>
      <c r="AH55" s="70" t="str">
        <f t="shared" si="8"/>
        <v/>
      </c>
      <c r="AI55" s="70" t="str">
        <f t="shared" si="8"/>
        <v/>
      </c>
      <c r="AJ55" s="70" t="str">
        <f t="shared" si="8"/>
        <v/>
      </c>
      <c r="AK55" s="70" t="str">
        <f t="shared" si="8"/>
        <v/>
      </c>
      <c r="AL55" s="70" t="str">
        <f t="shared" si="8"/>
        <v/>
      </c>
      <c r="AM55" s="70" t="str">
        <f t="shared" si="8"/>
        <v/>
      </c>
      <c r="AN55" s="70" t="str">
        <f t="shared" si="8"/>
        <v/>
      </c>
      <c r="AO55" s="70" t="str">
        <f t="shared" si="8"/>
        <v/>
      </c>
      <c r="AP55" s="70" t="str">
        <f t="shared" si="8"/>
        <v/>
      </c>
      <c r="AQ55" s="70">
        <f t="shared" si="8"/>
        <v>103076</v>
      </c>
      <c r="AR55" s="81"/>
      <c r="AS55" s="70">
        <f t="shared" si="8"/>
        <v>147701</v>
      </c>
      <c r="AT55" s="71">
        <f>IFERROR(AQ55/AS55-1,"")</f>
        <v>-0.30213065585202536</v>
      </c>
    </row>
    <row r="57" spans="2:46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6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6" hidden="1">
      <c r="B59" s="49" t="s">
        <v>102</v>
      </c>
      <c r="C59" s="50">
        <f>IFERROR(RANK(C61,$C$61:$AP$61,0),"")</f>
        <v>28</v>
      </c>
      <c r="D59" s="50">
        <f t="shared" ref="D59:AP59" si="9">IFERROR(RANK(D61,$C$61:$AP$61,0),"")</f>
        <v>4</v>
      </c>
      <c r="E59" s="50">
        <f t="shared" si="9"/>
        <v>22</v>
      </c>
      <c r="F59" s="50">
        <f t="shared" si="9"/>
        <v>5</v>
      </c>
      <c r="G59" s="50">
        <f t="shared" si="9"/>
        <v>16</v>
      </c>
      <c r="H59" s="50">
        <f t="shared" si="9"/>
        <v>25</v>
      </c>
      <c r="I59" s="50">
        <f t="shared" si="9"/>
        <v>8</v>
      </c>
      <c r="J59" s="50">
        <f t="shared" si="9"/>
        <v>2</v>
      </c>
      <c r="K59" s="50">
        <f t="shared" si="9"/>
        <v>18</v>
      </c>
      <c r="L59" s="50">
        <f t="shared" si="9"/>
        <v>26</v>
      </c>
      <c r="M59" s="50">
        <f t="shared" si="9"/>
        <v>9</v>
      </c>
      <c r="N59" s="50">
        <f t="shared" si="9"/>
        <v>24</v>
      </c>
      <c r="O59" s="50">
        <f t="shared" si="9"/>
        <v>12</v>
      </c>
      <c r="P59" s="50">
        <f t="shared" si="9"/>
        <v>11</v>
      </c>
      <c r="Q59" s="50">
        <f t="shared" si="9"/>
        <v>10</v>
      </c>
      <c r="R59" s="50">
        <f t="shared" si="9"/>
        <v>29</v>
      </c>
      <c r="S59" s="50">
        <f t="shared" si="9"/>
        <v>27</v>
      </c>
      <c r="T59" s="50">
        <f t="shared" si="9"/>
        <v>6</v>
      </c>
      <c r="U59" s="50">
        <f t="shared" si="9"/>
        <v>15</v>
      </c>
      <c r="V59" s="50" t="str">
        <f t="shared" si="9"/>
        <v/>
      </c>
      <c r="W59" s="50">
        <f t="shared" si="9"/>
        <v>14</v>
      </c>
      <c r="X59" s="50">
        <f t="shared" si="9"/>
        <v>1</v>
      </c>
      <c r="Y59" s="50">
        <f t="shared" si="9"/>
        <v>7</v>
      </c>
      <c r="Z59" s="50">
        <f t="shared" si="9"/>
        <v>20</v>
      </c>
      <c r="AA59" s="50">
        <f t="shared" si="9"/>
        <v>19</v>
      </c>
      <c r="AB59" s="50">
        <f t="shared" si="9"/>
        <v>17</v>
      </c>
      <c r="AC59" s="50">
        <f t="shared" si="9"/>
        <v>21</v>
      </c>
      <c r="AD59" s="50" t="str">
        <f t="shared" si="9"/>
        <v/>
      </c>
      <c r="AE59" s="50">
        <f t="shared" si="9"/>
        <v>13</v>
      </c>
      <c r="AF59" s="50">
        <f t="shared" si="9"/>
        <v>23</v>
      </c>
      <c r="AG59" s="50">
        <f t="shared" si="9"/>
        <v>3</v>
      </c>
      <c r="AH59" s="50" t="str">
        <f t="shared" si="9"/>
        <v/>
      </c>
      <c r="AI59" s="50" t="str">
        <f t="shared" si="9"/>
        <v/>
      </c>
      <c r="AJ59" s="50" t="str">
        <f t="shared" si="9"/>
        <v/>
      </c>
      <c r="AK59" s="50" t="str">
        <f t="shared" si="9"/>
        <v/>
      </c>
      <c r="AL59" s="50" t="str">
        <f t="shared" si="9"/>
        <v/>
      </c>
      <c r="AM59" s="50" t="str">
        <f t="shared" si="9"/>
        <v/>
      </c>
      <c r="AN59" s="50" t="str">
        <f t="shared" si="9"/>
        <v/>
      </c>
      <c r="AO59" s="50" t="str">
        <f t="shared" si="9"/>
        <v/>
      </c>
      <c r="AP59" s="50" t="str">
        <f t="shared" si="9"/>
        <v/>
      </c>
    </row>
    <row r="60" spans="2:46" hidden="1">
      <c r="C60" s="50" t="str">
        <f>C11</f>
        <v>Ace Vida</v>
      </c>
      <c r="D60" s="50" t="str">
        <f t="shared" ref="D60:AP60" si="10">D11</f>
        <v>BanChile</v>
      </c>
      <c r="E60" s="50" t="str">
        <f t="shared" si="10"/>
        <v>BBVA Vida</v>
      </c>
      <c r="F60" s="50" t="str">
        <f t="shared" si="10"/>
        <v>BCI Seguros Vida</v>
      </c>
      <c r="G60" s="50" t="str">
        <f t="shared" si="10"/>
        <v>BICE Vida</v>
      </c>
      <c r="H60" s="50" t="str">
        <f t="shared" si="10"/>
        <v>Cámara</v>
      </c>
      <c r="I60" s="50" t="str">
        <f t="shared" si="10"/>
        <v>Cardif</v>
      </c>
      <c r="J60" s="50" t="str">
        <f t="shared" si="10"/>
        <v>Chilena Consolidada</v>
      </c>
      <c r="K60" s="50" t="str">
        <f t="shared" si="10"/>
        <v>CLC</v>
      </c>
      <c r="L60" s="50" t="str">
        <f t="shared" si="10"/>
        <v>CN Life</v>
      </c>
      <c r="M60" s="50" t="str">
        <f t="shared" si="10"/>
        <v>Consorcio Nacional</v>
      </c>
      <c r="N60" s="50" t="str">
        <f t="shared" si="10"/>
        <v>CorpSeguros</v>
      </c>
      <c r="O60" s="50" t="str">
        <f t="shared" si="10"/>
        <v>CorpVida</v>
      </c>
      <c r="P60" s="50" t="str">
        <f t="shared" si="10"/>
        <v>Cruz del Sur</v>
      </c>
      <c r="Q60" s="50" t="str">
        <f t="shared" si="10"/>
        <v>EuroAmérica</v>
      </c>
      <c r="R60" s="50" t="str">
        <f t="shared" si="10"/>
        <v>Huelen</v>
      </c>
      <c r="S60" s="50" t="str">
        <f t="shared" si="10"/>
        <v>Itaú</v>
      </c>
      <c r="T60" s="50" t="str">
        <f t="shared" si="10"/>
        <v>M. de Carabineros</v>
      </c>
      <c r="U60" s="50" t="str">
        <f t="shared" si="10"/>
        <v>M. del Ej. y Av.</v>
      </c>
      <c r="V60" s="50" t="str">
        <f t="shared" si="10"/>
        <v>Magallanes Vida</v>
      </c>
      <c r="W60" s="50" t="str">
        <f t="shared" si="10"/>
        <v>Mapfre Vida</v>
      </c>
      <c r="X60" s="50" t="str">
        <f t="shared" si="10"/>
        <v>Metlife</v>
      </c>
      <c r="Y60" s="50" t="str">
        <f t="shared" si="10"/>
        <v>Mutual de Seguros</v>
      </c>
      <c r="Z60" s="50" t="str">
        <f t="shared" si="10"/>
        <v>Ohio National</v>
      </c>
      <c r="AA60" s="50" t="str">
        <f t="shared" si="10"/>
        <v>Penta Vida</v>
      </c>
      <c r="AB60" s="50" t="str">
        <f t="shared" si="10"/>
        <v>Principal</v>
      </c>
      <c r="AC60" s="50" t="str">
        <f t="shared" si="10"/>
        <v>Renta Nacional</v>
      </c>
      <c r="AD60" s="50" t="str">
        <f t="shared" si="10"/>
        <v>Rigel</v>
      </c>
      <c r="AE60" s="50" t="str">
        <f t="shared" si="10"/>
        <v>Security Previsión</v>
      </c>
      <c r="AF60" s="50" t="str">
        <f t="shared" si="10"/>
        <v>Sura</v>
      </c>
      <c r="AG60" s="50" t="str">
        <f t="shared" si="10"/>
        <v>Zurich Santander</v>
      </c>
      <c r="AH60" s="50" t="str">
        <f t="shared" si="10"/>
        <v/>
      </c>
      <c r="AI60" s="50" t="str">
        <f t="shared" si="10"/>
        <v/>
      </c>
      <c r="AJ60" s="50" t="str">
        <f t="shared" si="10"/>
        <v/>
      </c>
      <c r="AK60" s="50" t="str">
        <f t="shared" si="10"/>
        <v/>
      </c>
      <c r="AL60" s="50" t="str">
        <f t="shared" si="10"/>
        <v/>
      </c>
      <c r="AM60" s="50" t="str">
        <f t="shared" si="10"/>
        <v/>
      </c>
      <c r="AN60" s="50" t="str">
        <f t="shared" si="10"/>
        <v/>
      </c>
      <c r="AO60" s="50" t="str">
        <f t="shared" si="10"/>
        <v/>
      </c>
      <c r="AP60" s="50" t="str">
        <f t="shared" si="10"/>
        <v/>
      </c>
    </row>
    <row r="61" spans="2:46" hidden="1">
      <c r="C61" s="52">
        <f t="shared" ref="C61:AP61" si="11">IFERROR(IF(C57=1,VLOOKUP($B$77,$B$12:$AQ$49,C64+1,FALSE)+C62/1000000,""),"")</f>
        <v>43.000039999999998</v>
      </c>
      <c r="D61" s="52">
        <f t="shared" si="11"/>
        <v>34092.108282215995</v>
      </c>
      <c r="E61" s="52">
        <f t="shared" si="11"/>
        <v>607.00003800000002</v>
      </c>
      <c r="F61" s="52">
        <f t="shared" si="11"/>
        <v>29836.000037000002</v>
      </c>
      <c r="G61" s="52">
        <f t="shared" si="11"/>
        <v>3910.0000359999999</v>
      </c>
      <c r="H61" s="52">
        <f t="shared" si="11"/>
        <v>262.00003500000003</v>
      </c>
      <c r="I61" s="52">
        <f t="shared" si="11"/>
        <v>20814.000034000001</v>
      </c>
      <c r="J61" s="52">
        <f t="shared" si="11"/>
        <v>50165.000032999997</v>
      </c>
      <c r="K61" s="52">
        <f t="shared" si="11"/>
        <v>2291.0000319999999</v>
      </c>
      <c r="L61" s="52">
        <f t="shared" si="11"/>
        <v>207.00003100000001</v>
      </c>
      <c r="M61" s="52">
        <f t="shared" si="11"/>
        <v>11597.000029999999</v>
      </c>
      <c r="N61" s="52">
        <f t="shared" si="11"/>
        <v>324.00002899999998</v>
      </c>
      <c r="O61" s="52">
        <f t="shared" si="11"/>
        <v>6425.0000280000004</v>
      </c>
      <c r="P61" s="52">
        <f t="shared" si="11"/>
        <v>6924.000027</v>
      </c>
      <c r="Q61" s="52">
        <f t="shared" si="11"/>
        <v>7339.0000259999997</v>
      </c>
      <c r="R61" s="52">
        <f t="shared" si="11"/>
        <v>1.0000249999999999</v>
      </c>
      <c r="S61" s="52">
        <f t="shared" si="11"/>
        <v>66.000023999999996</v>
      </c>
      <c r="T61" s="52">
        <f t="shared" si="11"/>
        <v>24599.000023000001</v>
      </c>
      <c r="U61" s="52">
        <f t="shared" si="11"/>
        <v>3965.0000220000002</v>
      </c>
      <c r="V61" s="52" t="str">
        <f t="shared" si="11"/>
        <v/>
      </c>
      <c r="W61" s="52">
        <f t="shared" si="11"/>
        <v>4456.0000200000004</v>
      </c>
      <c r="X61" s="52">
        <f t="shared" si="11"/>
        <v>118574.000019</v>
      </c>
      <c r="Y61" s="52">
        <f t="shared" si="11"/>
        <v>21996.000017999999</v>
      </c>
      <c r="Z61" s="52">
        <f t="shared" si="11"/>
        <v>838.00001699999996</v>
      </c>
      <c r="AA61" s="52">
        <f t="shared" si="11"/>
        <v>2161.000016</v>
      </c>
      <c r="AB61" s="52">
        <f t="shared" si="11"/>
        <v>2352.0000150000001</v>
      </c>
      <c r="AC61" s="52">
        <f t="shared" si="11"/>
        <v>819.00001399999996</v>
      </c>
      <c r="AD61" s="52" t="str">
        <f t="shared" si="11"/>
        <v/>
      </c>
      <c r="AE61" s="52">
        <f t="shared" si="11"/>
        <v>6362.0000120000004</v>
      </c>
      <c r="AF61" s="52">
        <f t="shared" si="11"/>
        <v>593.00001099999997</v>
      </c>
      <c r="AG61" s="52">
        <f t="shared" si="11"/>
        <v>44019.000010000003</v>
      </c>
      <c r="AH61" s="52" t="str">
        <f t="shared" si="11"/>
        <v/>
      </c>
      <c r="AI61" s="52" t="str">
        <f t="shared" si="11"/>
        <v/>
      </c>
      <c r="AJ61" s="52" t="str">
        <f t="shared" si="11"/>
        <v/>
      </c>
      <c r="AK61" s="52" t="str">
        <f t="shared" si="11"/>
        <v/>
      </c>
      <c r="AL61" s="52" t="str">
        <f t="shared" si="11"/>
        <v/>
      </c>
      <c r="AM61" s="52" t="str">
        <f t="shared" si="11"/>
        <v/>
      </c>
      <c r="AN61" s="52" t="str">
        <f t="shared" si="11"/>
        <v/>
      </c>
      <c r="AO61" s="52" t="str">
        <f t="shared" si="11"/>
        <v/>
      </c>
      <c r="AP61" s="52" t="str">
        <f t="shared" si="11"/>
        <v/>
      </c>
    </row>
    <row r="62" spans="2:46" hidden="1">
      <c r="C62" s="50">
        <v>40</v>
      </c>
      <c r="D62" s="50">
        <f>C62-1</f>
        <v>39</v>
      </c>
      <c r="E62" s="50">
        <f t="shared" ref="E62:AP62" si="12">D62-1</f>
        <v>38</v>
      </c>
      <c r="F62" s="50">
        <f t="shared" si="12"/>
        <v>37</v>
      </c>
      <c r="G62" s="50">
        <f t="shared" si="12"/>
        <v>36</v>
      </c>
      <c r="H62" s="50">
        <f t="shared" si="12"/>
        <v>35</v>
      </c>
      <c r="I62" s="50">
        <f t="shared" si="12"/>
        <v>34</v>
      </c>
      <c r="J62" s="50">
        <f t="shared" si="12"/>
        <v>33</v>
      </c>
      <c r="K62" s="50">
        <f t="shared" si="12"/>
        <v>32</v>
      </c>
      <c r="L62" s="50">
        <f t="shared" si="12"/>
        <v>31</v>
      </c>
      <c r="M62" s="50">
        <f t="shared" si="12"/>
        <v>30</v>
      </c>
      <c r="N62" s="50">
        <f t="shared" si="12"/>
        <v>29</v>
      </c>
      <c r="O62" s="50">
        <f t="shared" si="12"/>
        <v>28</v>
      </c>
      <c r="P62" s="50">
        <f t="shared" si="12"/>
        <v>27</v>
      </c>
      <c r="Q62" s="50">
        <f t="shared" si="12"/>
        <v>26</v>
      </c>
      <c r="R62" s="50">
        <f t="shared" si="12"/>
        <v>25</v>
      </c>
      <c r="S62" s="50">
        <f t="shared" si="12"/>
        <v>24</v>
      </c>
      <c r="T62" s="50">
        <f t="shared" si="12"/>
        <v>23</v>
      </c>
      <c r="U62" s="50">
        <f t="shared" si="12"/>
        <v>22</v>
      </c>
      <c r="V62" s="50">
        <f t="shared" si="12"/>
        <v>21</v>
      </c>
      <c r="W62" s="50">
        <f t="shared" si="12"/>
        <v>20</v>
      </c>
      <c r="X62" s="50">
        <f t="shared" si="12"/>
        <v>19</v>
      </c>
      <c r="Y62" s="50">
        <f t="shared" si="12"/>
        <v>18</v>
      </c>
      <c r="Z62" s="50">
        <f t="shared" si="12"/>
        <v>17</v>
      </c>
      <c r="AA62" s="50">
        <f t="shared" si="12"/>
        <v>16</v>
      </c>
      <c r="AB62" s="50">
        <f t="shared" si="12"/>
        <v>15</v>
      </c>
      <c r="AC62" s="50">
        <f t="shared" si="12"/>
        <v>14</v>
      </c>
      <c r="AD62" s="50">
        <f t="shared" si="12"/>
        <v>13</v>
      </c>
      <c r="AE62" s="50">
        <f t="shared" si="12"/>
        <v>12</v>
      </c>
      <c r="AF62" s="50">
        <f t="shared" si="12"/>
        <v>11</v>
      </c>
      <c r="AG62" s="50">
        <f t="shared" si="12"/>
        <v>10</v>
      </c>
      <c r="AH62" s="50">
        <f t="shared" si="12"/>
        <v>9</v>
      </c>
      <c r="AI62" s="50">
        <f t="shared" si="12"/>
        <v>8</v>
      </c>
      <c r="AJ62" s="50">
        <f t="shared" si="12"/>
        <v>7</v>
      </c>
      <c r="AK62" s="50">
        <f t="shared" si="12"/>
        <v>6</v>
      </c>
      <c r="AL62" s="50">
        <f t="shared" si="12"/>
        <v>5</v>
      </c>
      <c r="AM62" s="50">
        <f t="shared" si="12"/>
        <v>4</v>
      </c>
      <c r="AN62" s="50">
        <f t="shared" si="12"/>
        <v>3</v>
      </c>
      <c r="AO62" s="50">
        <f t="shared" si="12"/>
        <v>2</v>
      </c>
      <c r="AP62" s="50">
        <f t="shared" si="12"/>
        <v>1</v>
      </c>
    </row>
    <row r="63" spans="2:46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6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13">IFERROR(HLOOKUP(C64,$C$59:$AP$60,2,FALSE),"")</f>
        <v>Metlife</v>
      </c>
      <c r="D65" s="50" t="str">
        <f t="shared" si="13"/>
        <v>Chilena Consolidada</v>
      </c>
      <c r="E65" s="50" t="str">
        <f t="shared" si="13"/>
        <v>Zurich Santander</v>
      </c>
      <c r="F65" s="50" t="str">
        <f t="shared" si="13"/>
        <v>BanChile</v>
      </c>
      <c r="G65" s="50" t="str">
        <f t="shared" si="13"/>
        <v>BCI Seguros Vida</v>
      </c>
      <c r="H65" s="50" t="str">
        <f t="shared" si="13"/>
        <v>M. de Carabineros</v>
      </c>
      <c r="I65" s="50" t="str">
        <f t="shared" si="13"/>
        <v>Mutual de Seguros</v>
      </c>
      <c r="J65" s="50" t="str">
        <f t="shared" si="13"/>
        <v>Cardif</v>
      </c>
      <c r="K65" s="50" t="str">
        <f t="shared" si="13"/>
        <v>Consorcio Nacional</v>
      </c>
      <c r="L65" s="50" t="str">
        <f t="shared" si="13"/>
        <v>EuroAmérica</v>
      </c>
      <c r="M65" s="50" t="str">
        <f t="shared" si="13"/>
        <v>Cruz del Sur</v>
      </c>
      <c r="N65" s="50" t="str">
        <f t="shared" si="13"/>
        <v>CorpVida</v>
      </c>
      <c r="O65" s="50" t="str">
        <f t="shared" si="13"/>
        <v>Security Previsión</v>
      </c>
      <c r="P65" s="50" t="str">
        <f t="shared" si="13"/>
        <v>Mapfre Vida</v>
      </c>
      <c r="Q65" s="50" t="str">
        <f t="shared" si="13"/>
        <v>M. del Ej. y Av.</v>
      </c>
      <c r="R65" s="50" t="str">
        <f t="shared" si="13"/>
        <v>BICE Vida</v>
      </c>
      <c r="S65" s="50" t="str">
        <f t="shared" si="13"/>
        <v>Principal</v>
      </c>
      <c r="T65" s="50" t="str">
        <f t="shared" si="13"/>
        <v>CLC</v>
      </c>
      <c r="U65" s="50" t="str">
        <f t="shared" si="13"/>
        <v>Penta Vida</v>
      </c>
      <c r="V65" s="50" t="str">
        <f t="shared" si="13"/>
        <v>Ohio National</v>
      </c>
      <c r="W65" s="50" t="str">
        <f t="shared" si="13"/>
        <v>Renta Nacional</v>
      </c>
      <c r="X65" s="50" t="str">
        <f t="shared" si="13"/>
        <v>BBVA Vida</v>
      </c>
      <c r="Y65" s="50" t="str">
        <f t="shared" si="13"/>
        <v>Sura</v>
      </c>
      <c r="Z65" s="50" t="str">
        <f t="shared" si="13"/>
        <v>CorpSeguros</v>
      </c>
      <c r="AA65" s="50" t="str">
        <f t="shared" si="13"/>
        <v>Cámara</v>
      </c>
      <c r="AB65" s="50" t="str">
        <f t="shared" si="13"/>
        <v>CN Life</v>
      </c>
      <c r="AC65" s="50" t="str">
        <f t="shared" si="13"/>
        <v>Itaú</v>
      </c>
      <c r="AD65" s="50" t="str">
        <f t="shared" si="13"/>
        <v>Ace Vida</v>
      </c>
      <c r="AE65" s="50" t="str">
        <f t="shared" si="13"/>
        <v>Huelen</v>
      </c>
      <c r="AF65" s="50" t="str">
        <f t="shared" si="13"/>
        <v/>
      </c>
      <c r="AG65" s="50" t="str">
        <f t="shared" si="13"/>
        <v/>
      </c>
      <c r="AH65" s="50" t="str">
        <f t="shared" si="13"/>
        <v/>
      </c>
      <c r="AI65" s="50" t="str">
        <f t="shared" si="13"/>
        <v/>
      </c>
      <c r="AJ65" s="50" t="str">
        <f t="shared" si="13"/>
        <v/>
      </c>
      <c r="AK65" s="50" t="str">
        <f t="shared" si="13"/>
        <v/>
      </c>
      <c r="AL65" s="50" t="str">
        <f t="shared" si="13"/>
        <v/>
      </c>
      <c r="AM65" s="50" t="str">
        <f t="shared" si="13"/>
        <v/>
      </c>
      <c r="AN65" s="50" t="str">
        <f t="shared" si="13"/>
        <v/>
      </c>
      <c r="AO65" s="50" t="str">
        <f t="shared" si="13"/>
        <v/>
      </c>
      <c r="AP65" s="50" t="str">
        <f t="shared" si="13"/>
        <v/>
      </c>
    </row>
    <row r="66" spans="1:42" hidden="1">
      <c r="C66" s="52">
        <f t="shared" ref="C66:AP66" si="14">IFERROR((HLOOKUP(C64,$C$59:$AP$61,3,FALSE)-HLOOKUP(C64,$C$59:$AP$62,4,FALSE)/1000000)/$C$71,"")</f>
        <v>118.574</v>
      </c>
      <c r="D66" s="52">
        <f t="shared" si="14"/>
        <v>50.164999999999999</v>
      </c>
      <c r="E66" s="52">
        <f t="shared" si="14"/>
        <v>44.018999999999998</v>
      </c>
      <c r="F66" s="52">
        <f t="shared" si="14"/>
        <v>34.092108243215996</v>
      </c>
      <c r="G66" s="52">
        <f t="shared" si="14"/>
        <v>29.835999999999999</v>
      </c>
      <c r="H66" s="52">
        <f t="shared" si="14"/>
        <v>24.599</v>
      </c>
      <c r="I66" s="52">
        <f t="shared" si="14"/>
        <v>21.995999999999999</v>
      </c>
      <c r="J66" s="52">
        <f t="shared" si="14"/>
        <v>20.814</v>
      </c>
      <c r="K66" s="52">
        <f t="shared" si="14"/>
        <v>11.597</v>
      </c>
      <c r="L66" s="52">
        <f t="shared" si="14"/>
        <v>7.3390000000000004</v>
      </c>
      <c r="M66" s="52">
        <f t="shared" si="14"/>
        <v>6.9240000000000004</v>
      </c>
      <c r="N66" s="52">
        <f t="shared" si="14"/>
        <v>6.4249999999999998</v>
      </c>
      <c r="O66" s="52">
        <f t="shared" si="14"/>
        <v>6.3620000000000001</v>
      </c>
      <c r="P66" s="52">
        <f t="shared" si="14"/>
        <v>4.4560000000000004</v>
      </c>
      <c r="Q66" s="52">
        <f t="shared" si="14"/>
        <v>3.9649999999999999</v>
      </c>
      <c r="R66" s="52">
        <f t="shared" si="14"/>
        <v>3.91</v>
      </c>
      <c r="S66" s="52">
        <f t="shared" si="14"/>
        <v>2.3519999999999999</v>
      </c>
      <c r="T66" s="52">
        <f t="shared" si="14"/>
        <v>2.2909999999999999</v>
      </c>
      <c r="U66" s="52">
        <f t="shared" si="14"/>
        <v>2.161</v>
      </c>
      <c r="V66" s="52">
        <f t="shared" si="14"/>
        <v>0.83799999999999997</v>
      </c>
      <c r="W66" s="52">
        <f t="shared" si="14"/>
        <v>0.81899999999999995</v>
      </c>
      <c r="X66" s="52">
        <f t="shared" si="14"/>
        <v>0.60699999999999998</v>
      </c>
      <c r="Y66" s="52">
        <f t="shared" si="14"/>
        <v>0.59299999999999997</v>
      </c>
      <c r="Z66" s="52">
        <f t="shared" si="14"/>
        <v>0.32400000000000001</v>
      </c>
      <c r="AA66" s="52">
        <f t="shared" si="14"/>
        <v>0.26200000000000001</v>
      </c>
      <c r="AB66" s="52">
        <f t="shared" si="14"/>
        <v>0.20699999999999999</v>
      </c>
      <c r="AC66" s="52">
        <f t="shared" si="14"/>
        <v>6.6000000000000003E-2</v>
      </c>
      <c r="AD66" s="52">
        <f t="shared" si="14"/>
        <v>4.2999999999999997E-2</v>
      </c>
      <c r="AE66" s="52">
        <f t="shared" si="14"/>
        <v>9.999999999999998E-4</v>
      </c>
      <c r="AF66" s="52" t="str">
        <f t="shared" si="14"/>
        <v/>
      </c>
      <c r="AG66" s="52" t="str">
        <f t="shared" si="14"/>
        <v/>
      </c>
      <c r="AH66" s="52" t="str">
        <f t="shared" si="14"/>
        <v/>
      </c>
      <c r="AI66" s="52" t="str">
        <f t="shared" si="14"/>
        <v/>
      </c>
      <c r="AJ66" s="52" t="str">
        <f t="shared" si="14"/>
        <v/>
      </c>
      <c r="AK66" s="52" t="str">
        <f t="shared" si="14"/>
        <v/>
      </c>
      <c r="AL66" s="52" t="str">
        <f t="shared" si="14"/>
        <v/>
      </c>
      <c r="AM66" s="52" t="str">
        <f t="shared" si="14"/>
        <v/>
      </c>
      <c r="AN66" s="52" t="str">
        <f t="shared" si="14"/>
        <v/>
      </c>
      <c r="AO66" s="52" t="str">
        <f t="shared" si="14"/>
        <v/>
      </c>
      <c r="AP66" s="52" t="str">
        <f t="shared" si="14"/>
        <v/>
      </c>
    </row>
    <row r="67" spans="1:42" hidden="1">
      <c r="C67" s="52" t="str">
        <f>IF(ISNUMBER(C66),CONCATENATE(C65," - ",C64),"")</f>
        <v>Metlife - 1</v>
      </c>
      <c r="D67" s="52" t="str">
        <f t="shared" ref="D67:AP67" si="15">IF(ISNUMBER(D66),CONCATENATE(D65," - ",D64),"")</f>
        <v>Chilena Consolidada - 2</v>
      </c>
      <c r="E67" s="52" t="str">
        <f t="shared" si="15"/>
        <v>Zurich Santander - 3</v>
      </c>
      <c r="F67" s="52" t="str">
        <f t="shared" si="15"/>
        <v>BanChile - 4</v>
      </c>
      <c r="G67" s="52" t="str">
        <f t="shared" si="15"/>
        <v>BCI Seguros Vida - 5</v>
      </c>
      <c r="H67" s="52" t="str">
        <f t="shared" si="15"/>
        <v>M. de Carabineros - 6</v>
      </c>
      <c r="I67" s="52" t="str">
        <f t="shared" si="15"/>
        <v>Mutual de Seguros - 7</v>
      </c>
      <c r="J67" s="52" t="str">
        <f t="shared" si="15"/>
        <v>Cardif - 8</v>
      </c>
      <c r="K67" s="52" t="str">
        <f t="shared" si="15"/>
        <v>Consorcio Nacional - 9</v>
      </c>
      <c r="L67" s="52" t="str">
        <f t="shared" si="15"/>
        <v>EuroAmérica - 10</v>
      </c>
      <c r="M67" s="52" t="str">
        <f t="shared" si="15"/>
        <v>Cruz del Sur - 11</v>
      </c>
      <c r="N67" s="52" t="str">
        <f t="shared" si="15"/>
        <v>CorpVida - 12</v>
      </c>
      <c r="O67" s="52" t="str">
        <f t="shared" si="15"/>
        <v>Security Previsión - 13</v>
      </c>
      <c r="P67" s="52" t="str">
        <f t="shared" si="15"/>
        <v>Mapfre Vida - 14</v>
      </c>
      <c r="Q67" s="52" t="str">
        <f t="shared" si="15"/>
        <v>M. del Ej. y Av. - 15</v>
      </c>
      <c r="R67" s="52" t="str">
        <f t="shared" si="15"/>
        <v>BICE Vida - 16</v>
      </c>
      <c r="S67" s="52" t="str">
        <f t="shared" si="15"/>
        <v>Principal - 17</v>
      </c>
      <c r="T67" s="52" t="str">
        <f t="shared" si="15"/>
        <v>CLC - 18</v>
      </c>
      <c r="U67" s="52" t="str">
        <f t="shared" si="15"/>
        <v>Penta Vida - 19</v>
      </c>
      <c r="V67" s="52" t="str">
        <f t="shared" si="15"/>
        <v>Ohio National - 20</v>
      </c>
      <c r="W67" s="52" t="str">
        <f t="shared" si="15"/>
        <v>Renta Nacional - 21</v>
      </c>
      <c r="X67" s="52" t="str">
        <f t="shared" si="15"/>
        <v>BBVA Vida - 22</v>
      </c>
      <c r="Y67" s="52" t="str">
        <f t="shared" si="15"/>
        <v>Sura - 23</v>
      </c>
      <c r="Z67" s="52" t="str">
        <f t="shared" si="15"/>
        <v>CorpSeguros - 24</v>
      </c>
      <c r="AA67" s="52" t="str">
        <f t="shared" si="15"/>
        <v>Cámara - 25</v>
      </c>
      <c r="AB67" s="52" t="str">
        <f t="shared" si="15"/>
        <v>CN Life - 26</v>
      </c>
      <c r="AC67" s="52" t="str">
        <f t="shared" si="15"/>
        <v>Itaú - 27</v>
      </c>
      <c r="AD67" s="52" t="str">
        <f t="shared" si="15"/>
        <v>Ace Vida - 28</v>
      </c>
      <c r="AE67" s="52" t="str">
        <f t="shared" si="15"/>
        <v>Huelen - 29</v>
      </c>
      <c r="AF67" s="52" t="str">
        <f t="shared" si="15"/>
        <v/>
      </c>
      <c r="AG67" s="52" t="str">
        <f t="shared" si="15"/>
        <v/>
      </c>
      <c r="AH67" s="52" t="str">
        <f t="shared" si="15"/>
        <v/>
      </c>
      <c r="AI67" s="52" t="str">
        <f t="shared" si="15"/>
        <v/>
      </c>
      <c r="AJ67" s="52" t="str">
        <f t="shared" si="15"/>
        <v/>
      </c>
      <c r="AK67" s="52" t="str">
        <f t="shared" si="15"/>
        <v/>
      </c>
      <c r="AL67" s="52" t="str">
        <f t="shared" si="15"/>
        <v/>
      </c>
      <c r="AM67" s="52" t="str">
        <f t="shared" si="15"/>
        <v/>
      </c>
      <c r="AN67" s="52" t="str">
        <f t="shared" si="15"/>
        <v/>
      </c>
      <c r="AO67" s="52" t="str">
        <f t="shared" si="15"/>
        <v/>
      </c>
      <c r="AP67" s="52" t="str">
        <f t="shared" si="15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6">IF($B$80=D65,D66,"")</f>
        <v/>
      </c>
      <c r="E69" s="52" t="str">
        <f t="shared" si="16"/>
        <v/>
      </c>
      <c r="F69" s="52" t="str">
        <f t="shared" si="16"/>
        <v/>
      </c>
      <c r="G69" s="52" t="str">
        <f t="shared" si="16"/>
        <v/>
      </c>
      <c r="H69" s="52" t="str">
        <f t="shared" si="16"/>
        <v/>
      </c>
      <c r="I69" s="52" t="str">
        <f t="shared" si="16"/>
        <v/>
      </c>
      <c r="J69" s="52" t="str">
        <f t="shared" si="16"/>
        <v/>
      </c>
      <c r="K69" s="52" t="str">
        <f t="shared" si="16"/>
        <v/>
      </c>
      <c r="L69" s="52" t="str">
        <f t="shared" si="16"/>
        <v/>
      </c>
      <c r="M69" s="52" t="str">
        <f t="shared" si="16"/>
        <v/>
      </c>
      <c r="N69" s="52" t="str">
        <f t="shared" si="16"/>
        <v/>
      </c>
      <c r="O69" s="52" t="str">
        <f t="shared" si="16"/>
        <v/>
      </c>
      <c r="P69" s="52" t="str">
        <f t="shared" si="16"/>
        <v/>
      </c>
      <c r="Q69" s="52" t="str">
        <f t="shared" si="16"/>
        <v/>
      </c>
      <c r="R69" s="52" t="str">
        <f t="shared" si="16"/>
        <v/>
      </c>
      <c r="S69" s="52" t="str">
        <f t="shared" si="16"/>
        <v/>
      </c>
      <c r="T69" s="52" t="str">
        <f t="shared" si="16"/>
        <v/>
      </c>
      <c r="U69" s="52" t="str">
        <f t="shared" si="16"/>
        <v/>
      </c>
      <c r="V69" s="52" t="str">
        <f t="shared" si="16"/>
        <v/>
      </c>
      <c r="W69" s="52" t="str">
        <f t="shared" si="16"/>
        <v/>
      </c>
      <c r="X69" s="52" t="str">
        <f t="shared" si="16"/>
        <v/>
      </c>
      <c r="Y69" s="52" t="str">
        <f t="shared" si="16"/>
        <v/>
      </c>
      <c r="Z69" s="52" t="str">
        <f t="shared" si="16"/>
        <v/>
      </c>
      <c r="AA69" s="52" t="str">
        <f t="shared" si="16"/>
        <v/>
      </c>
      <c r="AB69" s="52" t="str">
        <f t="shared" si="16"/>
        <v/>
      </c>
      <c r="AC69" s="52" t="str">
        <f t="shared" si="16"/>
        <v/>
      </c>
      <c r="AD69" s="52" t="str">
        <f t="shared" si="16"/>
        <v/>
      </c>
      <c r="AE69" s="52" t="str">
        <f t="shared" si="16"/>
        <v/>
      </c>
      <c r="AF69" s="52" t="str">
        <f t="shared" si="16"/>
        <v/>
      </c>
      <c r="AG69" s="52" t="str">
        <f t="shared" si="16"/>
        <v/>
      </c>
      <c r="AH69" s="52" t="str">
        <f t="shared" si="16"/>
        <v/>
      </c>
      <c r="AI69" s="52" t="str">
        <f t="shared" si="16"/>
        <v/>
      </c>
      <c r="AJ69" s="52" t="str">
        <f t="shared" si="16"/>
        <v/>
      </c>
      <c r="AK69" s="52" t="str">
        <f t="shared" si="16"/>
        <v/>
      </c>
      <c r="AL69" s="52" t="str">
        <f t="shared" si="16"/>
        <v/>
      </c>
      <c r="AM69" s="52" t="str">
        <f t="shared" si="16"/>
        <v/>
      </c>
      <c r="AN69" s="52" t="str">
        <f t="shared" si="16"/>
        <v/>
      </c>
      <c r="AO69" s="52" t="str">
        <f t="shared" si="16"/>
        <v/>
      </c>
      <c r="AP69" s="52" t="str">
        <f t="shared" si="16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1000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Miles de Pólizas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30.06.2012</v>
      </c>
      <c r="D72" s="37" t="s">
        <v>381</v>
      </c>
      <c r="E72" s="37" t="s">
        <v>382</v>
      </c>
      <c r="F72" s="37" t="s">
        <v>383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30.06.2012</v>
      </c>
      <c r="D73" s="37" t="s">
        <v>381</v>
      </c>
      <c r="E73" s="37" t="s">
        <v>382</v>
      </c>
      <c r="F73" s="37" t="s">
        <v>383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30.06.2012</v>
      </c>
      <c r="D74" s="37" t="s">
        <v>381</v>
      </c>
      <c r="E74" s="37" t="s">
        <v>382</v>
      </c>
      <c r="F74" s="37" t="s">
        <v>383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7">IFERROR(RANK(C113,$C$113:$AJ$113,0),"")</f>
        <v>25</v>
      </c>
      <c r="D111" s="50">
        <f t="shared" si="17"/>
        <v>4</v>
      </c>
      <c r="E111" s="50">
        <f t="shared" si="17"/>
        <v>7</v>
      </c>
      <c r="F111" s="50">
        <f t="shared" si="17"/>
        <v>9</v>
      </c>
      <c r="G111" s="50">
        <f t="shared" si="17"/>
        <v>19</v>
      </c>
      <c r="H111" s="50" t="str">
        <f t="shared" si="17"/>
        <v/>
      </c>
      <c r="I111" s="50">
        <f t="shared" si="17"/>
        <v>2</v>
      </c>
      <c r="J111" s="50">
        <f t="shared" si="17"/>
        <v>24</v>
      </c>
      <c r="K111" s="50">
        <f t="shared" si="17"/>
        <v>3</v>
      </c>
      <c r="L111" s="50">
        <f t="shared" si="17"/>
        <v>1</v>
      </c>
      <c r="M111" s="50">
        <f t="shared" si="17"/>
        <v>16</v>
      </c>
      <c r="N111" s="50">
        <f t="shared" si="17"/>
        <v>5</v>
      </c>
      <c r="O111" s="50">
        <f t="shared" si="17"/>
        <v>13</v>
      </c>
      <c r="P111" s="50">
        <f t="shared" si="17"/>
        <v>6</v>
      </c>
      <c r="Q111" s="50" t="str">
        <f t="shared" si="17"/>
        <v/>
      </c>
      <c r="R111" s="50">
        <f t="shared" si="17"/>
        <v>14</v>
      </c>
      <c r="S111" s="50">
        <f t="shared" si="17"/>
        <v>8</v>
      </c>
      <c r="T111" s="50">
        <f t="shared" si="17"/>
        <v>15</v>
      </c>
      <c r="U111" s="50">
        <f t="shared" si="17"/>
        <v>26</v>
      </c>
      <c r="V111" s="50" t="str">
        <f t="shared" si="17"/>
        <v/>
      </c>
      <c r="W111" s="50" t="str">
        <f t="shared" si="17"/>
        <v/>
      </c>
      <c r="X111" s="50">
        <f t="shared" si="17"/>
        <v>23</v>
      </c>
      <c r="Y111" s="50" t="str">
        <f t="shared" si="17"/>
        <v/>
      </c>
      <c r="Z111" s="50">
        <f t="shared" si="17"/>
        <v>12</v>
      </c>
      <c r="AA111" s="50">
        <f t="shared" si="17"/>
        <v>21</v>
      </c>
      <c r="AB111" s="50">
        <f t="shared" si="17"/>
        <v>28</v>
      </c>
      <c r="AC111" s="50">
        <f t="shared" si="17"/>
        <v>11</v>
      </c>
      <c r="AD111" s="50">
        <f t="shared" si="17"/>
        <v>27</v>
      </c>
      <c r="AE111" s="50">
        <f t="shared" si="17"/>
        <v>18</v>
      </c>
      <c r="AF111" s="50">
        <f t="shared" si="17"/>
        <v>29</v>
      </c>
      <c r="AG111" s="50">
        <f t="shared" si="17"/>
        <v>10</v>
      </c>
      <c r="AH111" s="50">
        <f t="shared" si="17"/>
        <v>17</v>
      </c>
      <c r="AI111" s="50">
        <f t="shared" si="17"/>
        <v>20</v>
      </c>
      <c r="AJ111" s="50">
        <f t="shared" si="17"/>
        <v>22</v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8">IFERROR(HLOOKUP($B$133,$C$11:$AQ$49,C116,FALSE)+C114/1000000,"")</f>
        <v>240.000034</v>
      </c>
      <c r="D113" s="52">
        <f t="shared" si="18"/>
        <v>31382.000033</v>
      </c>
      <c r="E113" s="52">
        <f t="shared" si="18"/>
        <v>13484.000032</v>
      </c>
      <c r="F113" s="52">
        <f t="shared" si="18"/>
        <v>10317.000031</v>
      </c>
      <c r="G113" s="52">
        <f t="shared" si="18"/>
        <v>1642.0000299999999</v>
      </c>
      <c r="H113" s="52" t="str">
        <f t="shared" si="18"/>
        <v/>
      </c>
      <c r="I113" s="52">
        <f t="shared" si="18"/>
        <v>51196.000028000002</v>
      </c>
      <c r="J113" s="52">
        <f t="shared" si="18"/>
        <v>269.00002699999999</v>
      </c>
      <c r="K113" s="52">
        <f t="shared" si="18"/>
        <v>40392.000026000002</v>
      </c>
      <c r="L113" s="52">
        <f t="shared" si="18"/>
        <v>156623.00002499999</v>
      </c>
      <c r="M113" s="52">
        <f t="shared" si="18"/>
        <v>3470.0000239999999</v>
      </c>
      <c r="N113" s="52">
        <f t="shared" si="18"/>
        <v>19870.000023000001</v>
      </c>
      <c r="O113" s="52">
        <f t="shared" si="18"/>
        <v>4518.0000220000002</v>
      </c>
      <c r="P113" s="52">
        <f t="shared" si="18"/>
        <v>15603.108264216</v>
      </c>
      <c r="Q113" s="52" t="str">
        <f t="shared" si="18"/>
        <v/>
      </c>
      <c r="R113" s="52">
        <f t="shared" si="18"/>
        <v>4161.0000190000001</v>
      </c>
      <c r="S113" s="52">
        <f t="shared" si="18"/>
        <v>12086.000018000001</v>
      </c>
      <c r="T113" s="52">
        <f t="shared" si="18"/>
        <v>4076.0000169999998</v>
      </c>
      <c r="U113" s="52">
        <f t="shared" si="18"/>
        <v>66.000016000000002</v>
      </c>
      <c r="V113" s="52" t="str">
        <f t="shared" si="18"/>
        <v/>
      </c>
      <c r="W113" s="52" t="str">
        <f t="shared" si="18"/>
        <v/>
      </c>
      <c r="X113" s="52">
        <f t="shared" si="18"/>
        <v>271.00001300000002</v>
      </c>
      <c r="Y113" s="52" t="str">
        <f t="shared" si="18"/>
        <v/>
      </c>
      <c r="Z113" s="52">
        <f t="shared" si="18"/>
        <v>9028.0000110000001</v>
      </c>
      <c r="AA113" s="52">
        <f t="shared" si="18"/>
        <v>870.00000999999997</v>
      </c>
      <c r="AB113" s="52">
        <f t="shared" si="18"/>
        <v>1.0000089999999999</v>
      </c>
      <c r="AC113" s="52">
        <f t="shared" si="18"/>
        <v>9052.0000080000009</v>
      </c>
      <c r="AD113" s="52">
        <f t="shared" si="18"/>
        <v>11.000007</v>
      </c>
      <c r="AE113" s="52">
        <f t="shared" si="18"/>
        <v>2060.0000060000002</v>
      </c>
      <c r="AF113" s="52">
        <f t="shared" si="18"/>
        <v>1.000005</v>
      </c>
      <c r="AG113" s="52">
        <f t="shared" si="18"/>
        <v>10085.000004</v>
      </c>
      <c r="AH113" s="52">
        <f t="shared" si="18"/>
        <v>2930.0000030000001</v>
      </c>
      <c r="AI113" s="52">
        <f t="shared" si="18"/>
        <v>1417.000002</v>
      </c>
      <c r="AJ113" s="52">
        <f t="shared" si="18"/>
        <v>516.000001</v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J114" si="19">D114-1</f>
        <v>32</v>
      </c>
      <c r="F114" s="50">
        <f t="shared" si="19"/>
        <v>31</v>
      </c>
      <c r="G114" s="50">
        <f t="shared" si="19"/>
        <v>30</v>
      </c>
      <c r="H114" s="50">
        <f t="shared" si="19"/>
        <v>29</v>
      </c>
      <c r="I114" s="50">
        <f t="shared" si="19"/>
        <v>28</v>
      </c>
      <c r="J114" s="50">
        <f t="shared" si="19"/>
        <v>27</v>
      </c>
      <c r="K114" s="50">
        <f t="shared" si="19"/>
        <v>26</v>
      </c>
      <c r="L114" s="50">
        <f t="shared" si="19"/>
        <v>25</v>
      </c>
      <c r="M114" s="50">
        <f t="shared" si="19"/>
        <v>24</v>
      </c>
      <c r="N114" s="50">
        <f t="shared" si="19"/>
        <v>23</v>
      </c>
      <c r="O114" s="50">
        <f t="shared" si="19"/>
        <v>22</v>
      </c>
      <c r="P114" s="50">
        <f t="shared" si="19"/>
        <v>21</v>
      </c>
      <c r="Q114" s="50">
        <f t="shared" si="19"/>
        <v>20</v>
      </c>
      <c r="R114" s="50">
        <f t="shared" si="19"/>
        <v>19</v>
      </c>
      <c r="S114" s="50">
        <f t="shared" si="19"/>
        <v>18</v>
      </c>
      <c r="T114" s="50">
        <f t="shared" si="19"/>
        <v>17</v>
      </c>
      <c r="U114" s="50">
        <f t="shared" si="19"/>
        <v>16</v>
      </c>
      <c r="V114" s="50">
        <f t="shared" si="19"/>
        <v>15</v>
      </c>
      <c r="W114" s="50">
        <f t="shared" si="19"/>
        <v>14</v>
      </c>
      <c r="X114" s="50">
        <f t="shared" si="19"/>
        <v>13</v>
      </c>
      <c r="Y114" s="50">
        <f t="shared" si="19"/>
        <v>12</v>
      </c>
      <c r="Z114" s="50">
        <f t="shared" si="19"/>
        <v>11</v>
      </c>
      <c r="AA114" s="50">
        <f t="shared" si="19"/>
        <v>10</v>
      </c>
      <c r="AB114" s="50">
        <f t="shared" si="19"/>
        <v>9</v>
      </c>
      <c r="AC114" s="50">
        <f t="shared" si="19"/>
        <v>8</v>
      </c>
      <c r="AD114" s="50">
        <f t="shared" si="19"/>
        <v>7</v>
      </c>
      <c r="AE114" s="50">
        <f t="shared" si="19"/>
        <v>6</v>
      </c>
      <c r="AF114" s="50">
        <f t="shared" si="19"/>
        <v>5</v>
      </c>
      <c r="AG114" s="50">
        <f t="shared" si="19"/>
        <v>4</v>
      </c>
      <c r="AH114" s="50">
        <f t="shared" si="19"/>
        <v>3</v>
      </c>
      <c r="AI114" s="50">
        <f t="shared" si="19"/>
        <v>2</v>
      </c>
      <c r="AJ114" s="50">
        <f t="shared" si="19"/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451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110 Accidentes Personales</v>
      </c>
      <c r="D119" s="80" t="str">
        <f t="shared" ref="D119:AJ119" si="20">IFERROR(HLOOKUP(D118,$C$111:$AJ$112,2,FALSE),"")</f>
        <v>107 Protección Familiar</v>
      </c>
      <c r="E119" s="80" t="str">
        <f t="shared" si="20"/>
        <v>109 Salud</v>
      </c>
      <c r="F119" s="80" t="str">
        <f t="shared" si="20"/>
        <v>102 Temporal de Vida</v>
      </c>
      <c r="G119" s="80" t="str">
        <f t="shared" si="20"/>
        <v>112 Desgravamen</v>
      </c>
      <c r="H119" s="80" t="str">
        <f t="shared" si="20"/>
        <v>114 Seguros con APV</v>
      </c>
      <c r="I119" s="80" t="str">
        <f t="shared" si="20"/>
        <v>103 Otros Seguros con CUI</v>
      </c>
      <c r="J119" s="80" t="str">
        <f t="shared" si="20"/>
        <v>202 Temporal de Vida</v>
      </c>
      <c r="K119" s="80" t="str">
        <f t="shared" si="20"/>
        <v>104 Mixto o Dotal</v>
      </c>
      <c r="L119" s="80" t="str">
        <f t="shared" si="20"/>
        <v>421 Renta Vitalicia Vejez</v>
      </c>
      <c r="M119" s="80" t="str">
        <f t="shared" si="20"/>
        <v>212 Desgravamen</v>
      </c>
      <c r="N119" s="80" t="str">
        <f t="shared" si="20"/>
        <v>209 Salud</v>
      </c>
      <c r="O119" s="80" t="str">
        <f t="shared" si="20"/>
        <v>113 SOAP</v>
      </c>
      <c r="P119" s="80" t="str">
        <f t="shared" si="20"/>
        <v>201 Vida Entera</v>
      </c>
      <c r="Q119" s="80" t="str">
        <f t="shared" si="20"/>
        <v>203 Otros Seguros con CUI</v>
      </c>
      <c r="R119" s="80" t="str">
        <f t="shared" si="20"/>
        <v>111 Asistencia</v>
      </c>
      <c r="S119" s="80" t="str">
        <f t="shared" si="20"/>
        <v>422 Renta Vitalicia Invalidez</v>
      </c>
      <c r="T119" s="80" t="str">
        <f t="shared" si="20"/>
        <v>250 Otros</v>
      </c>
      <c r="U119" s="80" t="str">
        <f t="shared" si="20"/>
        <v>105 Renta</v>
      </c>
      <c r="V119" s="80" t="str">
        <f t="shared" si="20"/>
        <v>423 Renta Vitalicia Sobrevivencia</v>
      </c>
      <c r="W119" s="80" t="str">
        <f t="shared" si="20"/>
        <v>210 Accidentes Personales</v>
      </c>
      <c r="X119" s="80" t="str">
        <f t="shared" si="20"/>
        <v>424 Invalidez y Sobrevivencia</v>
      </c>
      <c r="Y119" s="80" t="str">
        <f t="shared" si="20"/>
        <v>207 Protección Familiar</v>
      </c>
      <c r="Z119" s="80" t="str">
        <f t="shared" si="20"/>
        <v>108 Incapacidad o Invalidez</v>
      </c>
      <c r="AA119" s="80" t="str">
        <f t="shared" si="20"/>
        <v>101 Vida Entera</v>
      </c>
      <c r="AB119" s="80" t="str">
        <f t="shared" si="20"/>
        <v>204 Mixto o Dotal</v>
      </c>
      <c r="AC119" s="80" t="str">
        <f t="shared" si="20"/>
        <v>213 Seguros con APV</v>
      </c>
      <c r="AD119" s="80" t="str">
        <f t="shared" si="20"/>
        <v>211 Asistencia</v>
      </c>
      <c r="AE119" s="80" t="str">
        <f t="shared" si="20"/>
        <v>420 Seguro de AFP</v>
      </c>
      <c r="AF119" s="80" t="str">
        <f t="shared" si="20"/>
        <v/>
      </c>
      <c r="AG119" s="80" t="str">
        <f t="shared" si="20"/>
        <v/>
      </c>
      <c r="AH119" s="80" t="str">
        <f t="shared" si="20"/>
        <v/>
      </c>
      <c r="AI119" s="80" t="str">
        <f t="shared" si="20"/>
        <v/>
      </c>
      <c r="AJ119" s="80" t="str">
        <f t="shared" si="20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156.62299999999999</v>
      </c>
      <c r="D120" s="52">
        <f t="shared" ref="D120:AJ120" si="21">IFERROR((HLOOKUP(D118,$C$111:$AJ$113,3,FALSE)-HLOOKUP(D118,$C$111:$AJ$114,4,FALSE)/1000000)/$C$127,"")</f>
        <v>51.195999999999998</v>
      </c>
      <c r="E120" s="52">
        <f t="shared" si="21"/>
        <v>40.392000000000003</v>
      </c>
      <c r="F120" s="52">
        <f t="shared" si="21"/>
        <v>31.382000000000001</v>
      </c>
      <c r="G120" s="52">
        <f t="shared" si="21"/>
        <v>19.87</v>
      </c>
      <c r="H120" s="52">
        <f t="shared" si="21"/>
        <v>15.603108243216001</v>
      </c>
      <c r="I120" s="52">
        <f t="shared" si="21"/>
        <v>13.484</v>
      </c>
      <c r="J120" s="52">
        <f t="shared" si="21"/>
        <v>12.086</v>
      </c>
      <c r="K120" s="52">
        <f t="shared" si="21"/>
        <v>10.317</v>
      </c>
      <c r="L120" s="52">
        <f t="shared" si="21"/>
        <v>10.085000000000001</v>
      </c>
      <c r="M120" s="52">
        <f t="shared" si="21"/>
        <v>9.0519999999999996</v>
      </c>
      <c r="N120" s="52">
        <f t="shared" si="21"/>
        <v>9.0280000000000005</v>
      </c>
      <c r="O120" s="52">
        <f t="shared" si="21"/>
        <v>4.5179999999999998</v>
      </c>
      <c r="P120" s="52">
        <f t="shared" si="21"/>
        <v>4.1609999999999996</v>
      </c>
      <c r="Q120" s="52">
        <f t="shared" si="21"/>
        <v>4.0759999999999996</v>
      </c>
      <c r="R120" s="52">
        <f t="shared" si="21"/>
        <v>3.47</v>
      </c>
      <c r="S120" s="52">
        <f t="shared" si="21"/>
        <v>2.93</v>
      </c>
      <c r="T120" s="52">
        <f t="shared" si="21"/>
        <v>2.06</v>
      </c>
      <c r="U120" s="52">
        <f t="shared" si="21"/>
        <v>1.6419999999999999</v>
      </c>
      <c r="V120" s="52">
        <f t="shared" si="21"/>
        <v>1.417</v>
      </c>
      <c r="W120" s="52">
        <f t="shared" si="21"/>
        <v>0.87</v>
      </c>
      <c r="X120" s="52">
        <f t="shared" si="21"/>
        <v>0.51600000000000001</v>
      </c>
      <c r="Y120" s="52">
        <f t="shared" si="21"/>
        <v>0.27100000000000002</v>
      </c>
      <c r="Z120" s="52">
        <f t="shared" si="21"/>
        <v>0.26900000000000002</v>
      </c>
      <c r="AA120" s="52">
        <f t="shared" si="21"/>
        <v>0.24</v>
      </c>
      <c r="AB120" s="52">
        <f t="shared" si="21"/>
        <v>6.6000000000000003E-2</v>
      </c>
      <c r="AC120" s="52">
        <f t="shared" si="21"/>
        <v>1.0999999999999999E-2</v>
      </c>
      <c r="AD120" s="52">
        <f t="shared" si="21"/>
        <v>9.999999999999998E-4</v>
      </c>
      <c r="AE120" s="52">
        <f t="shared" si="21"/>
        <v>1E-3</v>
      </c>
      <c r="AF120" s="52" t="str">
        <f t="shared" si="21"/>
        <v/>
      </c>
      <c r="AG120" s="52" t="str">
        <f t="shared" si="21"/>
        <v/>
      </c>
      <c r="AH120" s="52" t="str">
        <f t="shared" si="21"/>
        <v/>
      </c>
      <c r="AI120" s="52" t="str">
        <f t="shared" si="21"/>
        <v/>
      </c>
      <c r="AJ120" s="52" t="str">
        <f t="shared" si="21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I122" si="22">IF($B$136=D119,D120,"")</f>
        <v/>
      </c>
      <c r="E122" s="52" t="str">
        <f t="shared" si="22"/>
        <v/>
      </c>
      <c r="F122" s="52" t="str">
        <f t="shared" si="22"/>
        <v/>
      </c>
      <c r="G122" s="52" t="str">
        <f t="shared" si="22"/>
        <v/>
      </c>
      <c r="H122" s="52" t="str">
        <f t="shared" si="22"/>
        <v/>
      </c>
      <c r="I122" s="52" t="str">
        <f t="shared" si="22"/>
        <v/>
      </c>
      <c r="J122" s="52" t="str">
        <f t="shared" si="22"/>
        <v/>
      </c>
      <c r="K122" s="52" t="str">
        <f t="shared" si="22"/>
        <v/>
      </c>
      <c r="L122" s="52" t="str">
        <f t="shared" si="22"/>
        <v/>
      </c>
      <c r="M122" s="52" t="str">
        <f t="shared" si="22"/>
        <v/>
      </c>
      <c r="N122" s="52" t="str">
        <f t="shared" si="22"/>
        <v/>
      </c>
      <c r="O122" s="52" t="str">
        <f t="shared" si="22"/>
        <v/>
      </c>
      <c r="P122" s="52" t="str">
        <f t="shared" si="22"/>
        <v/>
      </c>
      <c r="Q122" s="52" t="str">
        <f t="shared" si="22"/>
        <v/>
      </c>
      <c r="R122" s="52" t="str">
        <f t="shared" si="22"/>
        <v/>
      </c>
      <c r="S122" s="52" t="str">
        <f t="shared" si="22"/>
        <v/>
      </c>
      <c r="T122" s="52" t="str">
        <f t="shared" si="22"/>
        <v/>
      </c>
      <c r="U122" s="52" t="str">
        <f t="shared" si="22"/>
        <v/>
      </c>
      <c r="V122" s="52" t="str">
        <f t="shared" si="22"/>
        <v/>
      </c>
      <c r="W122" s="52" t="str">
        <f t="shared" si="22"/>
        <v/>
      </c>
      <c r="X122" s="52" t="str">
        <f t="shared" si="22"/>
        <v/>
      </c>
      <c r="Y122" s="52" t="str">
        <f t="shared" si="22"/>
        <v/>
      </c>
      <c r="Z122" s="52" t="str">
        <f t="shared" si="22"/>
        <v/>
      </c>
      <c r="AA122" s="52" t="str">
        <f t="shared" si="22"/>
        <v/>
      </c>
      <c r="AB122" s="52" t="str">
        <f t="shared" si="22"/>
        <v/>
      </c>
      <c r="AC122" s="52" t="str">
        <f t="shared" si="22"/>
        <v/>
      </c>
      <c r="AD122" s="52" t="str">
        <f t="shared" si="22"/>
        <v/>
      </c>
      <c r="AE122" s="52" t="str">
        <f t="shared" si="22"/>
        <v/>
      </c>
      <c r="AF122" s="52" t="str">
        <f t="shared" si="22"/>
        <v/>
      </c>
      <c r="AG122" s="52" t="str">
        <f t="shared" si="22"/>
        <v/>
      </c>
      <c r="AH122" s="52" t="str">
        <f t="shared" si="22"/>
        <v/>
      </c>
      <c r="AI122" s="52" t="str">
        <f t="shared" si="22"/>
        <v/>
      </c>
      <c r="AJ122" s="52" t="str">
        <f>IF($B$136=AJ119,AJ120,"")</f>
        <v/>
      </c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23">IF(C62&gt;$C$125,C60,IF(C62=$C$125,$AQ$11,IF(C62&lt;$C$125,"")))</f>
        <v>Ace Vida</v>
      </c>
      <c r="D124" s="50" t="str">
        <f t="shared" si="23"/>
        <v>BanChile</v>
      </c>
      <c r="E124" s="50" t="str">
        <f t="shared" si="23"/>
        <v>BBVA Vida</v>
      </c>
      <c r="F124" s="50" t="str">
        <f t="shared" si="23"/>
        <v>BCI Seguros Vida</v>
      </c>
      <c r="G124" s="50" t="str">
        <f t="shared" si="23"/>
        <v>BICE Vida</v>
      </c>
      <c r="H124" s="50" t="str">
        <f t="shared" si="23"/>
        <v>Cámara</v>
      </c>
      <c r="I124" s="50" t="str">
        <f t="shared" si="23"/>
        <v>Cardif</v>
      </c>
      <c r="J124" s="50" t="str">
        <f t="shared" si="23"/>
        <v>Chilena Consolidada</v>
      </c>
      <c r="K124" s="50" t="str">
        <f t="shared" si="23"/>
        <v>CLC</v>
      </c>
      <c r="L124" s="50" t="str">
        <f t="shared" si="23"/>
        <v>CN Life</v>
      </c>
      <c r="M124" s="50" t="str">
        <f t="shared" si="23"/>
        <v>Consorcio Nacional</v>
      </c>
      <c r="N124" s="50" t="str">
        <f t="shared" si="23"/>
        <v>CorpSeguros</v>
      </c>
      <c r="O124" s="50" t="str">
        <f t="shared" si="23"/>
        <v>CorpVida</v>
      </c>
      <c r="P124" s="50" t="str">
        <f t="shared" si="23"/>
        <v>Cruz del Sur</v>
      </c>
      <c r="Q124" s="50" t="str">
        <f t="shared" si="23"/>
        <v>EuroAmérica</v>
      </c>
      <c r="R124" s="50" t="str">
        <f t="shared" si="23"/>
        <v>Huelen</v>
      </c>
      <c r="S124" s="50" t="str">
        <f t="shared" si="23"/>
        <v>Itaú</v>
      </c>
      <c r="T124" s="50" t="str">
        <f t="shared" si="23"/>
        <v>M. de Carabineros</v>
      </c>
      <c r="U124" s="50" t="str">
        <f t="shared" si="23"/>
        <v>M. del Ej. y Av.</v>
      </c>
      <c r="V124" s="50" t="str">
        <f t="shared" si="23"/>
        <v>Magallanes Vida</v>
      </c>
      <c r="W124" s="50" t="str">
        <f t="shared" si="23"/>
        <v>Mapfre Vida</v>
      </c>
      <c r="X124" s="50" t="str">
        <f t="shared" si="23"/>
        <v>Metlife</v>
      </c>
      <c r="Y124" s="50" t="str">
        <f t="shared" si="23"/>
        <v>Mutual de Seguros</v>
      </c>
      <c r="Z124" s="50" t="str">
        <f t="shared" si="23"/>
        <v>Ohio National</v>
      </c>
      <c r="AA124" s="50" t="str">
        <f t="shared" si="23"/>
        <v>Penta Vida</v>
      </c>
      <c r="AB124" s="50" t="str">
        <f t="shared" si="23"/>
        <v>Principal</v>
      </c>
      <c r="AC124" s="50" t="str">
        <f t="shared" si="23"/>
        <v>Renta Nacional</v>
      </c>
      <c r="AD124" s="50" t="str">
        <f t="shared" si="23"/>
        <v>Rigel</v>
      </c>
      <c r="AE124" s="50" t="str">
        <f t="shared" si="23"/>
        <v>Security Previsión</v>
      </c>
      <c r="AF124" s="50" t="str">
        <f t="shared" si="23"/>
        <v>Sura</v>
      </c>
      <c r="AG124" s="50" t="str">
        <f t="shared" si="23"/>
        <v>Zurich Santander</v>
      </c>
      <c r="AH124" s="50" t="str">
        <f t="shared" si="23"/>
        <v>Mercado</v>
      </c>
      <c r="AI124" s="50" t="str">
        <f t="shared" si="23"/>
        <v/>
      </c>
      <c r="AJ124" s="50" t="str">
        <f t="shared" si="23"/>
        <v/>
      </c>
      <c r="AK124" s="50" t="str">
        <f t="shared" si="23"/>
        <v/>
      </c>
      <c r="AL124" s="50" t="str">
        <f t="shared" si="23"/>
        <v/>
      </c>
      <c r="AM124" s="50" t="str">
        <f t="shared" si="23"/>
        <v/>
      </c>
      <c r="AN124" s="50" t="str">
        <f t="shared" si="23"/>
        <v/>
      </c>
      <c r="AO124" s="50" t="str">
        <f t="shared" si="23"/>
        <v/>
      </c>
      <c r="AP124" s="50" t="str">
        <f t="shared" si="23"/>
        <v/>
      </c>
    </row>
    <row r="125" spans="2:43" hidden="1">
      <c r="B125" s="49" t="s">
        <v>388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Pólizas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30.06.2012</v>
      </c>
      <c r="D128" s="37" t="s">
        <v>381</v>
      </c>
      <c r="E128" s="37" t="s">
        <v>382</v>
      </c>
      <c r="F128" s="37" t="s">
        <v>383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30.06.2012</v>
      </c>
      <c r="D129" s="37" t="s">
        <v>381</v>
      </c>
      <c r="E129" s="37" t="s">
        <v>382</v>
      </c>
      <c r="F129" s="37" t="s">
        <v>383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30.06.2012</v>
      </c>
      <c r="D130" s="37" t="s">
        <v>381</v>
      </c>
      <c r="E130" s="37" t="s">
        <v>382</v>
      </c>
      <c r="F130" s="37" t="s">
        <v>383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387</v>
      </c>
    </row>
    <row r="133" spans="2:42">
      <c r="B133" s="59" t="s">
        <v>341</v>
      </c>
    </row>
    <row r="135" spans="2:42">
      <c r="B135" s="39" t="s">
        <v>386</v>
      </c>
    </row>
    <row r="136" spans="2:42">
      <c r="B136" s="59"/>
    </row>
  </sheetData>
  <sheetProtection sheet="1" objects="1" scenarios="1"/>
  <conditionalFormatting sqref="A1:XFD1048576">
    <cfRule type="cellIs" dxfId="15" priority="1" operator="lessThan">
      <formula>0</formula>
    </cfRule>
  </conditionalFormatting>
  <dataValidations count="5">
    <dataValidation showInputMessage="1" showErrorMessage="1" sqref="E133"/>
    <dataValidation type="list" allowBlank="1" showInputMessage="1" showErrorMessage="1" sqref="B136">
      <formula1>$B$112:$AJ$112</formula1>
    </dataValidation>
    <dataValidation type="list" allowBlank="1" showInputMessage="1" showErrorMessage="1" sqref="B133">
      <formula1>$C$124:$AH$124</formula1>
    </dataValidation>
    <dataValidation type="list" allowBlank="1" showInputMessage="1" showErrorMessage="1" sqref="B80">
      <formula1>$B$124:$AG$124</formula1>
    </dataValidation>
    <dataValidation type="list" allowBlank="1" showInputMessage="1" showErrorMessage="1" sqref="B77">
      <formula1>$C$112:$AK$112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dimension ref="A2:AT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 customWidth="1"/>
    <col min="34" max="42" width="11.42578125" style="39" hidden="1" customWidth="1"/>
    <col min="43" max="43" width="11.42578125" style="39" customWidth="1"/>
    <col min="44" max="44" width="2.85546875" style="39" customWidth="1"/>
    <col min="45" max="45" width="11.42578125" style="39" customWidth="1"/>
    <col min="46" max="16384" width="11.42578125" style="39"/>
  </cols>
  <sheetData>
    <row r="2" spans="2:46">
      <c r="C2" s="96" t="s">
        <v>392</v>
      </c>
    </row>
    <row r="8" spans="2:46" ht="15.75">
      <c r="B8" s="38" t="s">
        <v>461</v>
      </c>
    </row>
    <row r="9" spans="2:46">
      <c r="B9" s="40" t="str">
        <f>Índice!H55</f>
        <v>Cifras al 30.06.2012</v>
      </c>
    </row>
    <row r="11" spans="2:46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30.06.2011</v>
      </c>
      <c r="AT11" s="199" t="s">
        <v>338</v>
      </c>
    </row>
    <row r="12" spans="2:46">
      <c r="B12" s="29" t="s">
        <v>409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55"/>
      <c r="AS12" s="43"/>
      <c r="AT12" s="97"/>
    </row>
    <row r="13" spans="2:46">
      <c r="B13" s="30" t="s">
        <v>410</v>
      </c>
      <c r="C13" s="108" t="str">
        <f>IF('Datos Vida'!C383=0,"",'Datos Vida'!C383)</f>
        <v/>
      </c>
      <c r="D13" s="108" t="str">
        <f>IF('Datos Vida'!D383=0,"",'Datos Vida'!D383)</f>
        <v/>
      </c>
      <c r="E13" s="108" t="str">
        <f>IF('Datos Vida'!E383=0,"",'Datos Vida'!E383)</f>
        <v/>
      </c>
      <c r="F13" s="108" t="str">
        <f>IF('Datos Vida'!F383=0,"",'Datos Vida'!F383)</f>
        <v/>
      </c>
      <c r="G13" s="108">
        <f>IF('Datos Vida'!G383=0,"",'Datos Vida'!G383)</f>
        <v>956</v>
      </c>
      <c r="H13" s="108" t="str">
        <f>IF('Datos Vida'!H383=0,"",'Datos Vida'!H383)</f>
        <v/>
      </c>
      <c r="I13" s="108" t="str">
        <f>IF('Datos Vida'!I383=0,"",'Datos Vida'!I383)</f>
        <v/>
      </c>
      <c r="J13" s="108">
        <f>IF('Datos Vida'!J383=0,"",'Datos Vida'!J383)</f>
        <v>836</v>
      </c>
      <c r="K13" s="108" t="str">
        <f>IF('Datos Vida'!K383=0,"",'Datos Vida'!K383)</f>
        <v/>
      </c>
      <c r="L13" s="108" t="str">
        <f>IF('Datos Vida'!L383=0,"",'Datos Vida'!L383)</f>
        <v/>
      </c>
      <c r="M13" s="108">
        <f>IF('Datos Vida'!M383=0,"",'Datos Vida'!M383)</f>
        <v>2149</v>
      </c>
      <c r="N13" s="108" t="str">
        <f>IF('Datos Vida'!N383=0,"",'Datos Vida'!N383)</f>
        <v/>
      </c>
      <c r="O13" s="108" t="str">
        <f>IF('Datos Vida'!O383=0,"",'Datos Vida'!O383)</f>
        <v/>
      </c>
      <c r="P13" s="108">
        <f>IF('Datos Vida'!P383=0,"",'Datos Vida'!P383)</f>
        <v>55</v>
      </c>
      <c r="Q13" s="108">
        <f>IF('Datos Vida'!Q383=0,"",'Datos Vida'!Q383)</f>
        <v>456</v>
      </c>
      <c r="R13" s="108" t="str">
        <f>IF('Datos Vida'!R383=0,"",'Datos Vida'!R383)</f>
        <v/>
      </c>
      <c r="S13" s="108" t="str">
        <f>IF('Datos Vida'!S383=0,"",'Datos Vida'!S383)</f>
        <v/>
      </c>
      <c r="T13" s="108" t="str">
        <f>IF('Datos Vida'!T383=0,"",'Datos Vida'!T383)</f>
        <v/>
      </c>
      <c r="U13" s="108">
        <f>IF('Datos Vida'!U383=0,"",'Datos Vida'!U383)</f>
        <v>7291</v>
      </c>
      <c r="V13" s="108" t="str">
        <f>IF('Datos Vida'!V383=0,"",'Datos Vida'!V383)</f>
        <v/>
      </c>
      <c r="W13" s="108" t="str">
        <f>IF('Datos Vida'!W383=0,"",'Datos Vida'!W383)</f>
        <v/>
      </c>
      <c r="X13" s="108">
        <f>IF('Datos Vida'!X383=0,"",'Datos Vida'!X383)</f>
        <v>1663</v>
      </c>
      <c r="Y13" s="108">
        <f>IF('Datos Vida'!Y383=0,"",'Datos Vida'!Y383)</f>
        <v>8519</v>
      </c>
      <c r="Z13" s="108">
        <f>IF('Datos Vida'!Z383=0,"",'Datos Vida'!Z383)</f>
        <v>631</v>
      </c>
      <c r="AA13" s="108">
        <f>IF('Datos Vida'!AA383=0,"",'Datos Vida'!AA383)</f>
        <v>128</v>
      </c>
      <c r="AB13" s="108" t="str">
        <f>IF('Datos Vida'!AB383=0,"",'Datos Vida'!AB383)</f>
        <v/>
      </c>
      <c r="AC13" s="108" t="str">
        <f>IF('Datos Vida'!AC383=0,"",'Datos Vida'!AC383)</f>
        <v/>
      </c>
      <c r="AD13" s="108" t="str">
        <f>IF('Datos Vida'!AD383=0,"",'Datos Vida'!AD383)</f>
        <v/>
      </c>
      <c r="AE13" s="108">
        <f>IF('Datos Vida'!AE383=0,"",'Datos Vida'!AE383)</f>
        <v>3817</v>
      </c>
      <c r="AF13" s="108">
        <f>IF('Datos Vida'!AF383=0,"",'Datos Vida'!AF383)</f>
        <v>127</v>
      </c>
      <c r="AG13" s="108" t="str">
        <f>IF('Datos Vida'!AG383=0,"",'Datos Vida'!AG383)</f>
        <v/>
      </c>
      <c r="AH13" s="108" t="str">
        <f>IF('Datos Vida'!AH383=0,"",'Datos Vida'!AH383)</f>
        <v/>
      </c>
      <c r="AI13" s="108" t="str">
        <f>IF('Datos Vida'!AI383=0,"",'Datos Vida'!AI383)</f>
        <v/>
      </c>
      <c r="AJ13" s="108" t="str">
        <f>IF('Datos Vida'!AJ383=0,"",'Datos Vida'!AJ383)</f>
        <v/>
      </c>
      <c r="AK13" s="108" t="str">
        <f>IF('Datos Vida'!AK383=0,"",'Datos Vida'!AK383)</f>
        <v/>
      </c>
      <c r="AL13" s="108" t="str">
        <f>IF('Datos Vida'!AL383=0,"",'Datos Vida'!AL383)</f>
        <v/>
      </c>
      <c r="AM13" s="108" t="str">
        <f>IF('Datos Vida'!AM383=0,"",'Datos Vida'!AM383)</f>
        <v/>
      </c>
      <c r="AN13" s="108" t="str">
        <f>IF('Datos Vida'!AN383=0,"",'Datos Vida'!AN383)</f>
        <v/>
      </c>
      <c r="AO13" s="108" t="str">
        <f>IF('Datos Vida'!AO383=0,"",'Datos Vida'!AO383)</f>
        <v/>
      </c>
      <c r="AP13" s="108" t="str">
        <f>IF('Datos Vida'!AP383=0,"",'Datos Vida'!AP383)</f>
        <v/>
      </c>
      <c r="AQ13" s="108">
        <f>IF('Datos Vida'!AQ383=0,"",'Datos Vida'!AQ383)</f>
        <v>26628</v>
      </c>
      <c r="AR13" s="55" t="str">
        <f>IF('Datos Vida'!AR383=0,"",'Datos Vida'!AR383)</f>
        <v/>
      </c>
      <c r="AS13" s="46">
        <f>IF('Datos Vida'!AS383=0,"",'Datos Vida'!AS383)</f>
        <v>28366</v>
      </c>
      <c r="AT13" s="71">
        <f t="shared" ref="AT13" si="0">IFERROR(AQ13/AS13-1,"")</f>
        <v>-6.127053514771208E-2</v>
      </c>
    </row>
    <row r="14" spans="2:46">
      <c r="B14" s="30" t="s">
        <v>411</v>
      </c>
      <c r="C14" s="108">
        <f>IF('Datos Vida'!C384=0,"",'Datos Vida'!C384)</f>
        <v>3</v>
      </c>
      <c r="D14" s="108">
        <f>IF('Datos Vida'!D384=0,"",'Datos Vida'!D384)</f>
        <v>20719</v>
      </c>
      <c r="E14" s="108" t="str">
        <f>IF('Datos Vida'!E384=0,"",'Datos Vida'!E384)</f>
        <v/>
      </c>
      <c r="F14" s="108">
        <f>IF('Datos Vida'!F384=0,"",'Datos Vida'!F384)</f>
        <v>5714</v>
      </c>
      <c r="G14" s="108">
        <f>IF('Datos Vida'!G384=0,"",'Datos Vida'!G384)</f>
        <v>1131</v>
      </c>
      <c r="H14" s="108" t="str">
        <f>IF('Datos Vida'!H384=0,"",'Datos Vida'!H384)</f>
        <v/>
      </c>
      <c r="I14" s="108">
        <f>IF('Datos Vida'!I384=0,"",'Datos Vida'!I384)</f>
        <v>5339</v>
      </c>
      <c r="J14" s="108">
        <f>IF('Datos Vida'!J384=0,"",'Datos Vida'!J384)</f>
        <v>1675</v>
      </c>
      <c r="K14" s="108" t="str">
        <f>IF('Datos Vida'!K384=0,"",'Datos Vida'!K384)</f>
        <v/>
      </c>
      <c r="L14" s="108">
        <f>IF('Datos Vida'!L384=0,"",'Datos Vida'!L384)</f>
        <v>548</v>
      </c>
      <c r="M14" s="108">
        <f>IF('Datos Vida'!M384=0,"",'Datos Vida'!M384)</f>
        <v>8930</v>
      </c>
      <c r="N14" s="108" t="str">
        <f>IF('Datos Vida'!N384=0,"",'Datos Vida'!N384)</f>
        <v/>
      </c>
      <c r="O14" s="108">
        <f>IF('Datos Vida'!O384=0,"",'Datos Vida'!O384)</f>
        <v>7567</v>
      </c>
      <c r="P14" s="108">
        <f>IF('Datos Vida'!P384=0,"",'Datos Vida'!P384)</f>
        <v>1418</v>
      </c>
      <c r="Q14" s="108">
        <f>IF('Datos Vida'!Q384=0,"",'Datos Vida'!Q384)</f>
        <v>1117</v>
      </c>
      <c r="R14" s="108" t="str">
        <f>IF('Datos Vida'!R384=0,"",'Datos Vida'!R384)</f>
        <v/>
      </c>
      <c r="S14" s="108">
        <f>IF('Datos Vida'!S384=0,"",'Datos Vida'!S384)</f>
        <v>44</v>
      </c>
      <c r="T14" s="108" t="str">
        <f>IF('Datos Vida'!T384=0,"",'Datos Vida'!T384)</f>
        <v/>
      </c>
      <c r="U14" s="108">
        <f>IF('Datos Vida'!U384=0,"",'Datos Vida'!U384)</f>
        <v>2978</v>
      </c>
      <c r="V14" s="108" t="str">
        <f>IF('Datos Vida'!V384=0,"",'Datos Vida'!V384)</f>
        <v/>
      </c>
      <c r="W14" s="108">
        <f>IF('Datos Vida'!W384=0,"",'Datos Vida'!W384)</f>
        <v>5915</v>
      </c>
      <c r="X14" s="108">
        <f>IF('Datos Vida'!X384=0,"",'Datos Vida'!X384)</f>
        <v>6936</v>
      </c>
      <c r="Y14" s="108">
        <f>IF('Datos Vida'!Y384=0,"",'Datos Vida'!Y384)</f>
        <v>122</v>
      </c>
      <c r="Z14" s="108">
        <f>IF('Datos Vida'!Z384=0,"",'Datos Vida'!Z384)</f>
        <v>10551</v>
      </c>
      <c r="AA14" s="108">
        <f>IF('Datos Vida'!AA384=0,"",'Datos Vida'!AA384)</f>
        <v>1329</v>
      </c>
      <c r="AB14" s="108" t="str">
        <f>IF('Datos Vida'!AB384=0,"",'Datos Vida'!AB384)</f>
        <v/>
      </c>
      <c r="AC14" s="108" t="str">
        <f>IF('Datos Vida'!AC384=0,"",'Datos Vida'!AC384)</f>
        <v/>
      </c>
      <c r="AD14" s="108" t="str">
        <f>IF('Datos Vida'!AD384=0,"",'Datos Vida'!AD384)</f>
        <v/>
      </c>
      <c r="AE14" s="108">
        <f>IF('Datos Vida'!AE384=0,"",'Datos Vida'!AE384)</f>
        <v>5317</v>
      </c>
      <c r="AF14" s="108">
        <f>IF('Datos Vida'!AF384=0,"",'Datos Vida'!AF384)</f>
        <v>2350</v>
      </c>
      <c r="AG14" s="108">
        <f>IF('Datos Vida'!AG384=0,"",'Datos Vida'!AG384)</f>
        <v>114642</v>
      </c>
      <c r="AH14" s="108" t="str">
        <f>IF('Datos Vida'!AH384=0,"",'Datos Vida'!AH384)</f>
        <v/>
      </c>
      <c r="AI14" s="108" t="str">
        <f>IF('Datos Vida'!AI384=0,"",'Datos Vida'!AI384)</f>
        <v/>
      </c>
      <c r="AJ14" s="108" t="str">
        <f>IF('Datos Vida'!AJ384=0,"",'Datos Vida'!AJ384)</f>
        <v/>
      </c>
      <c r="AK14" s="108" t="str">
        <f>IF('Datos Vida'!AK384=0,"",'Datos Vida'!AK384)</f>
        <v/>
      </c>
      <c r="AL14" s="108" t="str">
        <f>IF('Datos Vida'!AL384=0,"",'Datos Vida'!AL384)</f>
        <v/>
      </c>
      <c r="AM14" s="108" t="str">
        <f>IF('Datos Vida'!AM384=0,"",'Datos Vida'!AM384)</f>
        <v/>
      </c>
      <c r="AN14" s="108" t="str">
        <f>IF('Datos Vida'!AN384=0,"",'Datos Vida'!AN384)</f>
        <v/>
      </c>
      <c r="AO14" s="108" t="str">
        <f>IF('Datos Vida'!AO384=0,"",'Datos Vida'!AO384)</f>
        <v/>
      </c>
      <c r="AP14" s="108" t="str">
        <f>IF('Datos Vida'!AP384=0,"",'Datos Vida'!AP384)</f>
        <v/>
      </c>
      <c r="AQ14" s="108">
        <f>IF('Datos Vida'!AQ384=0,"",'Datos Vida'!AQ384)</f>
        <v>204345</v>
      </c>
      <c r="AR14" s="55" t="str">
        <f>IF('Datos Vida'!AR384=0,"",'Datos Vida'!AR384)</f>
        <v/>
      </c>
      <c r="AS14" s="46">
        <f>IF('Datos Vida'!AS384=0,"",'Datos Vida'!AS384)</f>
        <v>182866</v>
      </c>
      <c r="AT14" s="71">
        <f t="shared" ref="AT14:AT27" si="1">IFERROR(AQ14/AS14-1,"")</f>
        <v>0.1174575918978924</v>
      </c>
    </row>
    <row r="15" spans="2:46">
      <c r="B15" s="30" t="s">
        <v>412</v>
      </c>
      <c r="C15" s="108" t="str">
        <f>IF('Datos Vida'!C385=0,"",'Datos Vida'!C385)</f>
        <v/>
      </c>
      <c r="D15" s="108">
        <f>IF('Datos Vida'!D385=0,"",'Datos Vida'!D385)</f>
        <v>243</v>
      </c>
      <c r="E15" s="108" t="str">
        <f>IF('Datos Vida'!E385=0,"",'Datos Vida'!E385)</f>
        <v/>
      </c>
      <c r="F15" s="108">
        <f>IF('Datos Vida'!F385=0,"",'Datos Vida'!F385)</f>
        <v>11186</v>
      </c>
      <c r="G15" s="108">
        <f>IF('Datos Vida'!G385=0,"",'Datos Vida'!G385)</f>
        <v>11698</v>
      </c>
      <c r="H15" s="108" t="str">
        <f>IF('Datos Vida'!H385=0,"",'Datos Vida'!H385)</f>
        <v/>
      </c>
      <c r="I15" s="108" t="str">
        <f>IF('Datos Vida'!I385=0,"",'Datos Vida'!I385)</f>
        <v/>
      </c>
      <c r="J15" s="108">
        <f>IF('Datos Vida'!J385=0,"",'Datos Vida'!J385)</f>
        <v>29653</v>
      </c>
      <c r="K15" s="108" t="str">
        <f>IF('Datos Vida'!K385=0,"",'Datos Vida'!K385)</f>
        <v/>
      </c>
      <c r="L15" s="108" t="str">
        <f>IF('Datos Vida'!L385=0,"",'Datos Vida'!L385)</f>
        <v/>
      </c>
      <c r="M15" s="108">
        <f>IF('Datos Vida'!M385=0,"",'Datos Vida'!M385)</f>
        <v>47471</v>
      </c>
      <c r="N15" s="108" t="str">
        <f>IF('Datos Vida'!N385=0,"",'Datos Vida'!N385)</f>
        <v/>
      </c>
      <c r="O15" s="108">
        <f>IF('Datos Vida'!O385=0,"",'Datos Vida'!O385)</f>
        <v>10149</v>
      </c>
      <c r="P15" s="108">
        <f>IF('Datos Vida'!P385=0,"",'Datos Vida'!P385)</f>
        <v>15578</v>
      </c>
      <c r="Q15" s="108">
        <f>IF('Datos Vida'!Q385=0,"",'Datos Vida'!Q385)</f>
        <v>26554</v>
      </c>
      <c r="R15" s="108" t="str">
        <f>IF('Datos Vida'!R385=0,"",'Datos Vida'!R385)</f>
        <v/>
      </c>
      <c r="S15" s="108" t="str">
        <f>IF('Datos Vida'!S385=0,"",'Datos Vida'!S385)</f>
        <v/>
      </c>
      <c r="T15" s="108" t="str">
        <f>IF('Datos Vida'!T385=0,"",'Datos Vida'!T385)</f>
        <v/>
      </c>
      <c r="U15" s="108" t="str">
        <f>IF('Datos Vida'!U385=0,"",'Datos Vida'!U385)</f>
        <v/>
      </c>
      <c r="V15" s="108" t="str">
        <f>IF('Datos Vida'!V385=0,"",'Datos Vida'!V385)</f>
        <v/>
      </c>
      <c r="W15" s="108">
        <f>IF('Datos Vida'!W385=0,"",'Datos Vida'!W385)</f>
        <v>210</v>
      </c>
      <c r="X15" s="108">
        <f>IF('Datos Vida'!X385=0,"",'Datos Vida'!X385)</f>
        <v>45015</v>
      </c>
      <c r="Y15" s="108">
        <f>IF('Datos Vida'!Y385=0,"",'Datos Vida'!Y385)</f>
        <v>422</v>
      </c>
      <c r="Z15" s="108">
        <f>IF('Datos Vida'!Z385=0,"",'Datos Vida'!Z385)</f>
        <v>2022</v>
      </c>
      <c r="AA15" s="108">
        <f>IF('Datos Vida'!AA385=0,"",'Datos Vida'!AA385)</f>
        <v>17958</v>
      </c>
      <c r="AB15" s="108">
        <f>IF('Datos Vida'!AB385=0,"",'Datos Vida'!AB385)</f>
        <v>6846</v>
      </c>
      <c r="AC15" s="108">
        <f>IF('Datos Vida'!AC385=0,"",'Datos Vida'!AC385)</f>
        <v>30</v>
      </c>
      <c r="AD15" s="108" t="str">
        <f>IF('Datos Vida'!AD385=0,"",'Datos Vida'!AD385)</f>
        <v/>
      </c>
      <c r="AE15" s="108">
        <f>IF('Datos Vida'!AE385=0,"",'Datos Vida'!AE385)</f>
        <v>15892</v>
      </c>
      <c r="AF15" s="108">
        <f>IF('Datos Vida'!AF385=0,"",'Datos Vida'!AF385)</f>
        <v>34392</v>
      </c>
      <c r="AG15" s="108">
        <f>IF('Datos Vida'!AG385=0,"",'Datos Vida'!AG385)</f>
        <v>5751</v>
      </c>
      <c r="AH15" s="108" t="str">
        <f>IF('Datos Vida'!AH385=0,"",'Datos Vida'!AH385)</f>
        <v/>
      </c>
      <c r="AI15" s="108" t="str">
        <f>IF('Datos Vida'!AI385=0,"",'Datos Vida'!AI385)</f>
        <v/>
      </c>
      <c r="AJ15" s="108" t="str">
        <f>IF('Datos Vida'!AJ385=0,"",'Datos Vida'!AJ385)</f>
        <v/>
      </c>
      <c r="AK15" s="108" t="str">
        <f>IF('Datos Vida'!AK385=0,"",'Datos Vida'!AK385)</f>
        <v/>
      </c>
      <c r="AL15" s="108" t="str">
        <f>IF('Datos Vida'!AL385=0,"",'Datos Vida'!AL385)</f>
        <v/>
      </c>
      <c r="AM15" s="108" t="str">
        <f>IF('Datos Vida'!AM385=0,"",'Datos Vida'!AM385)</f>
        <v/>
      </c>
      <c r="AN15" s="108" t="str">
        <f>IF('Datos Vida'!AN385=0,"",'Datos Vida'!AN385)</f>
        <v/>
      </c>
      <c r="AO15" s="108" t="str">
        <f>IF('Datos Vida'!AO385=0,"",'Datos Vida'!AO385)</f>
        <v/>
      </c>
      <c r="AP15" s="108" t="str">
        <f>IF('Datos Vida'!AP385=0,"",'Datos Vida'!AP385)</f>
        <v/>
      </c>
      <c r="AQ15" s="108">
        <f>IF('Datos Vida'!AQ385=0,"",'Datos Vida'!AQ385)</f>
        <v>281070</v>
      </c>
      <c r="AR15" s="55" t="str">
        <f>IF('Datos Vida'!AR385=0,"",'Datos Vida'!AR385)</f>
        <v/>
      </c>
      <c r="AS15" s="46">
        <f>IF('Datos Vida'!AS385=0,"",'Datos Vida'!AS385)</f>
        <v>289688</v>
      </c>
      <c r="AT15" s="71">
        <f t="shared" si="1"/>
        <v>-2.9749247466239526E-2</v>
      </c>
    </row>
    <row r="16" spans="2:46">
      <c r="B16" s="30" t="s">
        <v>413</v>
      </c>
      <c r="C16" s="108" t="str">
        <f>IF('Datos Vida'!C386=0,"",'Datos Vida'!C386)</f>
        <v/>
      </c>
      <c r="D16" s="108" t="str">
        <f>IF('Datos Vida'!D386=0,"",'Datos Vida'!D386)</f>
        <v/>
      </c>
      <c r="E16" s="108" t="str">
        <f>IF('Datos Vida'!E386=0,"",'Datos Vida'!E386)</f>
        <v/>
      </c>
      <c r="F16" s="108" t="str">
        <f>IF('Datos Vida'!F386=0,"",'Datos Vida'!F386)</f>
        <v/>
      </c>
      <c r="G16" s="108">
        <f>IF('Datos Vida'!G386=0,"",'Datos Vida'!G386)</f>
        <v>1244</v>
      </c>
      <c r="H16" s="108" t="str">
        <f>IF('Datos Vida'!H386=0,"",'Datos Vida'!H386)</f>
        <v/>
      </c>
      <c r="I16" s="108" t="str">
        <f>IF('Datos Vida'!I386=0,"",'Datos Vida'!I386)</f>
        <v/>
      </c>
      <c r="J16" s="108">
        <f>IF('Datos Vida'!J386=0,"",'Datos Vida'!J386)</f>
        <v>2909</v>
      </c>
      <c r="K16" s="108" t="str">
        <f>IF('Datos Vida'!K386=0,"",'Datos Vida'!K386)</f>
        <v/>
      </c>
      <c r="L16" s="108" t="str">
        <f>IF('Datos Vida'!L386=0,"",'Datos Vida'!L386)</f>
        <v/>
      </c>
      <c r="M16" s="108">
        <f>IF('Datos Vida'!M386=0,"",'Datos Vida'!M386)</f>
        <v>1450</v>
      </c>
      <c r="N16" s="108" t="str">
        <f>IF('Datos Vida'!N386=0,"",'Datos Vida'!N386)</f>
        <v/>
      </c>
      <c r="O16" s="108" t="str">
        <f>IF('Datos Vida'!O386=0,"",'Datos Vida'!O386)</f>
        <v/>
      </c>
      <c r="P16" s="108">
        <f>IF('Datos Vida'!P386=0,"",'Datos Vida'!P386)</f>
        <v>935</v>
      </c>
      <c r="Q16" s="108">
        <f>IF('Datos Vida'!Q386=0,"",'Datos Vida'!Q386)</f>
        <v>1096</v>
      </c>
      <c r="R16" s="108" t="str">
        <f>IF('Datos Vida'!R386=0,"",'Datos Vida'!R386)</f>
        <v/>
      </c>
      <c r="S16" s="108" t="str">
        <f>IF('Datos Vida'!S386=0,"",'Datos Vida'!S386)</f>
        <v/>
      </c>
      <c r="T16" s="108">
        <f>IF('Datos Vida'!T386=0,"",'Datos Vida'!T386)</f>
        <v>11196</v>
      </c>
      <c r="U16" s="108">
        <f>IF('Datos Vida'!U386=0,"",'Datos Vida'!U386)</f>
        <v>39268</v>
      </c>
      <c r="V16" s="108" t="str">
        <f>IF('Datos Vida'!V386=0,"",'Datos Vida'!V386)</f>
        <v/>
      </c>
      <c r="W16" s="108">
        <f>IF('Datos Vida'!W386=0,"",'Datos Vida'!W386)</f>
        <v>5</v>
      </c>
      <c r="X16" s="108">
        <f>IF('Datos Vida'!X386=0,"",'Datos Vida'!X386)</f>
        <v>1914</v>
      </c>
      <c r="Y16" s="108">
        <f>IF('Datos Vida'!Y386=0,"",'Datos Vida'!Y386)</f>
        <v>50523</v>
      </c>
      <c r="Z16" s="108">
        <f>IF('Datos Vida'!Z386=0,"",'Datos Vida'!Z386)</f>
        <v>183</v>
      </c>
      <c r="AA16" s="108" t="str">
        <f>IF('Datos Vida'!AA386=0,"",'Datos Vida'!AA386)</f>
        <v/>
      </c>
      <c r="AB16" s="108" t="str">
        <f>IF('Datos Vida'!AB386=0,"",'Datos Vida'!AB386)</f>
        <v/>
      </c>
      <c r="AC16" s="108">
        <f>IF('Datos Vida'!AC386=0,"",'Datos Vida'!AC386)</f>
        <v>1</v>
      </c>
      <c r="AD16" s="108" t="str">
        <f>IF('Datos Vida'!AD386=0,"",'Datos Vida'!AD386)</f>
        <v/>
      </c>
      <c r="AE16" s="108">
        <f>IF('Datos Vida'!AE386=0,"",'Datos Vida'!AE386)</f>
        <v>8073</v>
      </c>
      <c r="AF16" s="108">
        <f>IF('Datos Vida'!AF386=0,"",'Datos Vida'!AF386)</f>
        <v>7707</v>
      </c>
      <c r="AG16" s="108" t="str">
        <f>IF('Datos Vida'!AG386=0,"",'Datos Vida'!AG386)</f>
        <v/>
      </c>
      <c r="AH16" s="108" t="str">
        <f>IF('Datos Vida'!AH386=0,"",'Datos Vida'!AH386)</f>
        <v/>
      </c>
      <c r="AI16" s="108" t="str">
        <f>IF('Datos Vida'!AI386=0,"",'Datos Vida'!AI386)</f>
        <v/>
      </c>
      <c r="AJ16" s="108" t="str">
        <f>IF('Datos Vida'!AJ386=0,"",'Datos Vida'!AJ386)</f>
        <v/>
      </c>
      <c r="AK16" s="108" t="str">
        <f>IF('Datos Vida'!AK386=0,"",'Datos Vida'!AK386)</f>
        <v/>
      </c>
      <c r="AL16" s="108" t="str">
        <f>IF('Datos Vida'!AL386=0,"",'Datos Vida'!AL386)</f>
        <v/>
      </c>
      <c r="AM16" s="108" t="str">
        <f>IF('Datos Vida'!AM386=0,"",'Datos Vida'!AM386)</f>
        <v/>
      </c>
      <c r="AN16" s="108" t="str">
        <f>IF('Datos Vida'!AN386=0,"",'Datos Vida'!AN386)</f>
        <v/>
      </c>
      <c r="AO16" s="108" t="str">
        <f>IF('Datos Vida'!AO386=0,"",'Datos Vida'!AO386)</f>
        <v/>
      </c>
      <c r="AP16" s="108" t="str">
        <f>IF('Datos Vida'!AP386=0,"",'Datos Vida'!AP386)</f>
        <v/>
      </c>
      <c r="AQ16" s="108">
        <f>IF('Datos Vida'!AQ386=0,"",'Datos Vida'!AQ386)</f>
        <v>126504</v>
      </c>
      <c r="AR16" s="55" t="str">
        <f>IF('Datos Vida'!AR386=0,"",'Datos Vida'!AR386)</f>
        <v/>
      </c>
      <c r="AS16" s="46">
        <f>IF('Datos Vida'!AS386=0,"",'Datos Vida'!AS386)</f>
        <v>124057</v>
      </c>
      <c r="AT16" s="71">
        <f t="shared" si="1"/>
        <v>1.9724803920778244E-2</v>
      </c>
    </row>
    <row r="17" spans="2:46">
      <c r="B17" s="30" t="s">
        <v>414</v>
      </c>
      <c r="C17" s="108" t="str">
        <f>IF('Datos Vida'!C387=0,"",'Datos Vida'!C387)</f>
        <v/>
      </c>
      <c r="D17" s="108">
        <f>IF('Datos Vida'!D387=0,"",'Datos Vida'!D387)</f>
        <v>3</v>
      </c>
      <c r="E17" s="108" t="str">
        <f>IF('Datos Vida'!E387=0,"",'Datos Vida'!E387)</f>
        <v/>
      </c>
      <c r="F17" s="108" t="str">
        <f>IF('Datos Vida'!F387=0,"",'Datos Vida'!F387)</f>
        <v/>
      </c>
      <c r="G17" s="108">
        <f>IF('Datos Vida'!G387=0,"",'Datos Vida'!G387)</f>
        <v>680</v>
      </c>
      <c r="H17" s="108" t="str">
        <f>IF('Datos Vida'!H387=0,"",'Datos Vida'!H387)</f>
        <v/>
      </c>
      <c r="I17" s="108" t="str">
        <f>IF('Datos Vida'!I387=0,"",'Datos Vida'!I387)</f>
        <v/>
      </c>
      <c r="J17" s="108">
        <f>IF('Datos Vida'!J387=0,"",'Datos Vida'!J387)</f>
        <v>162</v>
      </c>
      <c r="K17" s="108" t="str">
        <f>IF('Datos Vida'!K387=0,"",'Datos Vida'!K387)</f>
        <v/>
      </c>
      <c r="L17" s="108">
        <f>IF('Datos Vida'!L387=0,"",'Datos Vida'!L387)</f>
        <v>4</v>
      </c>
      <c r="M17" s="108">
        <f>IF('Datos Vida'!M387=0,"",'Datos Vida'!M387)</f>
        <v>35</v>
      </c>
      <c r="N17" s="108">
        <f>IF('Datos Vida'!N387=0,"",'Datos Vida'!N387)</f>
        <v>85</v>
      </c>
      <c r="O17" s="108">
        <f>IF('Datos Vida'!O387=0,"",'Datos Vida'!O387)</f>
        <v>258</v>
      </c>
      <c r="P17" s="108">
        <f>IF('Datos Vida'!P387=0,"",'Datos Vida'!P387)</f>
        <v>42</v>
      </c>
      <c r="Q17" s="108">
        <f>IF('Datos Vida'!Q387=0,"",'Datos Vida'!Q387)</f>
        <v>265</v>
      </c>
      <c r="R17" s="108" t="str">
        <f>IF('Datos Vida'!R387=0,"",'Datos Vida'!R387)</f>
        <v/>
      </c>
      <c r="S17" s="108" t="str">
        <f>IF('Datos Vida'!S387=0,"",'Datos Vida'!S387)</f>
        <v/>
      </c>
      <c r="T17" s="108" t="str">
        <f>IF('Datos Vida'!T387=0,"",'Datos Vida'!T387)</f>
        <v/>
      </c>
      <c r="U17" s="108" t="str">
        <f>IF('Datos Vida'!U387=0,"",'Datos Vida'!U387)</f>
        <v/>
      </c>
      <c r="V17" s="108" t="str">
        <f>IF('Datos Vida'!V387=0,"",'Datos Vida'!V387)</f>
        <v/>
      </c>
      <c r="W17" s="108">
        <f>IF('Datos Vida'!W387=0,"",'Datos Vida'!W387)</f>
        <v>3</v>
      </c>
      <c r="X17" s="108">
        <f>IF('Datos Vida'!X387=0,"",'Datos Vida'!X387)</f>
        <v>17121</v>
      </c>
      <c r="Y17" s="108">
        <f>IF('Datos Vida'!Y387=0,"",'Datos Vida'!Y387)</f>
        <v>535</v>
      </c>
      <c r="Z17" s="108">
        <f>IF('Datos Vida'!Z387=0,"",'Datos Vida'!Z387)</f>
        <v>19</v>
      </c>
      <c r="AA17" s="108">
        <f>IF('Datos Vida'!AA387=0,"",'Datos Vida'!AA387)</f>
        <v>50</v>
      </c>
      <c r="AB17" s="108">
        <f>IF('Datos Vida'!AB387=0,"",'Datos Vida'!AB387)</f>
        <v>326</v>
      </c>
      <c r="AC17" s="108" t="str">
        <f>IF('Datos Vida'!AC387=0,"",'Datos Vida'!AC387)</f>
        <v/>
      </c>
      <c r="AD17" s="108" t="str">
        <f>IF('Datos Vida'!AD387=0,"",'Datos Vida'!AD387)</f>
        <v/>
      </c>
      <c r="AE17" s="108">
        <f>IF('Datos Vida'!AE387=0,"",'Datos Vida'!AE387)</f>
        <v>513</v>
      </c>
      <c r="AF17" s="108">
        <f>IF('Datos Vida'!AF387=0,"",'Datos Vida'!AF387)</f>
        <v>1</v>
      </c>
      <c r="AG17" s="108" t="str">
        <f>IF('Datos Vida'!AG387=0,"",'Datos Vida'!AG387)</f>
        <v/>
      </c>
      <c r="AH17" s="108" t="str">
        <f>IF('Datos Vida'!AH387=0,"",'Datos Vida'!AH387)</f>
        <v/>
      </c>
      <c r="AI17" s="108" t="str">
        <f>IF('Datos Vida'!AI387=0,"",'Datos Vida'!AI387)</f>
        <v/>
      </c>
      <c r="AJ17" s="108" t="str">
        <f>IF('Datos Vida'!AJ387=0,"",'Datos Vida'!AJ387)</f>
        <v/>
      </c>
      <c r="AK17" s="108" t="str">
        <f>IF('Datos Vida'!AK387=0,"",'Datos Vida'!AK387)</f>
        <v/>
      </c>
      <c r="AL17" s="108" t="str">
        <f>IF('Datos Vida'!AL387=0,"",'Datos Vida'!AL387)</f>
        <v/>
      </c>
      <c r="AM17" s="108" t="str">
        <f>IF('Datos Vida'!AM387=0,"",'Datos Vida'!AM387)</f>
        <v/>
      </c>
      <c r="AN17" s="108" t="str">
        <f>IF('Datos Vida'!AN387=0,"",'Datos Vida'!AN387)</f>
        <v/>
      </c>
      <c r="AO17" s="108" t="str">
        <f>IF('Datos Vida'!AO387=0,"",'Datos Vida'!AO387)</f>
        <v/>
      </c>
      <c r="AP17" s="108" t="str">
        <f>IF('Datos Vida'!AP387=0,"",'Datos Vida'!AP387)</f>
        <v/>
      </c>
      <c r="AQ17" s="108">
        <f>IF('Datos Vida'!AQ387=0,"",'Datos Vida'!AQ387)</f>
        <v>20102</v>
      </c>
      <c r="AR17" s="55" t="str">
        <f>IF('Datos Vida'!AR387=0,"",'Datos Vida'!AR387)</f>
        <v/>
      </c>
      <c r="AS17" s="46">
        <f>IF('Datos Vida'!AS387=0,"",'Datos Vida'!AS387)</f>
        <v>19104</v>
      </c>
      <c r="AT17" s="71">
        <f t="shared" si="1"/>
        <v>5.2240368509212765E-2</v>
      </c>
    </row>
    <row r="18" spans="2:46">
      <c r="B18" s="30" t="s">
        <v>415</v>
      </c>
      <c r="C18" s="108" t="str">
        <f>IF('Datos Vida'!C388=0,"",'Datos Vida'!C388)</f>
        <v/>
      </c>
      <c r="D18" s="108" t="str">
        <f>IF('Datos Vida'!D388=0,"",'Datos Vida'!D388)</f>
        <v/>
      </c>
      <c r="E18" s="108" t="str">
        <f>IF('Datos Vida'!E388=0,"",'Datos Vida'!E388)</f>
        <v/>
      </c>
      <c r="F18" s="108" t="str">
        <f>IF('Datos Vida'!F388=0,"",'Datos Vida'!F388)</f>
        <v/>
      </c>
      <c r="G18" s="108" t="str">
        <f>IF('Datos Vida'!G388=0,"",'Datos Vida'!G388)</f>
        <v/>
      </c>
      <c r="H18" s="108" t="str">
        <f>IF('Datos Vida'!H388=0,"",'Datos Vida'!H388)</f>
        <v/>
      </c>
      <c r="I18" s="108" t="str">
        <f>IF('Datos Vida'!I388=0,"",'Datos Vida'!I388)</f>
        <v/>
      </c>
      <c r="J18" s="108" t="str">
        <f>IF('Datos Vida'!J388=0,"",'Datos Vida'!J388)</f>
        <v/>
      </c>
      <c r="K18" s="108" t="str">
        <f>IF('Datos Vida'!K388=0,"",'Datos Vida'!K388)</f>
        <v/>
      </c>
      <c r="L18" s="108" t="str">
        <f>IF('Datos Vida'!L388=0,"",'Datos Vida'!L388)</f>
        <v/>
      </c>
      <c r="M18" s="108" t="str">
        <f>IF('Datos Vida'!M388=0,"",'Datos Vida'!M388)</f>
        <v/>
      </c>
      <c r="N18" s="108" t="str">
        <f>IF('Datos Vida'!N388=0,"",'Datos Vida'!N388)</f>
        <v/>
      </c>
      <c r="O18" s="108" t="str">
        <f>IF('Datos Vida'!O388=0,"",'Datos Vida'!O388)</f>
        <v/>
      </c>
      <c r="P18" s="108" t="str">
        <f>IF('Datos Vida'!P388=0,"",'Datos Vida'!P388)</f>
        <v/>
      </c>
      <c r="Q18" s="108" t="str">
        <f>IF('Datos Vida'!Q388=0,"",'Datos Vida'!Q388)</f>
        <v/>
      </c>
      <c r="R18" s="108" t="str">
        <f>IF('Datos Vida'!R388=0,"",'Datos Vida'!R388)</f>
        <v/>
      </c>
      <c r="S18" s="108" t="str">
        <f>IF('Datos Vida'!S388=0,"",'Datos Vida'!S388)</f>
        <v/>
      </c>
      <c r="T18" s="108" t="str">
        <f>IF('Datos Vida'!T388=0,"",'Datos Vida'!T388)</f>
        <v/>
      </c>
      <c r="U18" s="108" t="str">
        <f>IF('Datos Vida'!U388=0,"",'Datos Vida'!U388)</f>
        <v/>
      </c>
      <c r="V18" s="108" t="str">
        <f>IF('Datos Vida'!V388=0,"",'Datos Vida'!V388)</f>
        <v/>
      </c>
      <c r="W18" s="108" t="str">
        <f>IF('Datos Vida'!W388=0,"",'Datos Vida'!W388)</f>
        <v/>
      </c>
      <c r="X18" s="108" t="str">
        <f>IF('Datos Vida'!X388=0,"",'Datos Vida'!X388)</f>
        <v/>
      </c>
      <c r="Y18" s="108" t="str">
        <f>IF('Datos Vida'!Y388=0,"",'Datos Vida'!Y388)</f>
        <v/>
      </c>
      <c r="Z18" s="108" t="str">
        <f>IF('Datos Vida'!Z388=0,"",'Datos Vida'!Z388)</f>
        <v/>
      </c>
      <c r="AA18" s="108" t="str">
        <f>IF('Datos Vida'!AA388=0,"",'Datos Vida'!AA388)</f>
        <v/>
      </c>
      <c r="AB18" s="108" t="str">
        <f>IF('Datos Vida'!AB388=0,"",'Datos Vida'!AB388)</f>
        <v/>
      </c>
      <c r="AC18" s="108" t="str">
        <f>IF('Datos Vida'!AC388=0,"",'Datos Vida'!AC388)</f>
        <v/>
      </c>
      <c r="AD18" s="108" t="str">
        <f>IF('Datos Vida'!AD388=0,"",'Datos Vida'!AD388)</f>
        <v/>
      </c>
      <c r="AE18" s="108" t="str">
        <f>IF('Datos Vida'!AE388=0,"",'Datos Vida'!AE388)</f>
        <v/>
      </c>
      <c r="AF18" s="108" t="str">
        <f>IF('Datos Vida'!AF388=0,"",'Datos Vida'!AF388)</f>
        <v/>
      </c>
      <c r="AG18" s="108" t="str">
        <f>IF('Datos Vida'!AG388=0,"",'Datos Vida'!AG388)</f>
        <v/>
      </c>
      <c r="AH18" s="108" t="str">
        <f>IF('Datos Vida'!AH388=0,"",'Datos Vida'!AH388)</f>
        <v/>
      </c>
      <c r="AI18" s="108" t="str">
        <f>IF('Datos Vida'!AI388=0,"",'Datos Vida'!AI388)</f>
        <v/>
      </c>
      <c r="AJ18" s="108" t="str">
        <f>IF('Datos Vida'!AJ388=0,"",'Datos Vida'!AJ388)</f>
        <v/>
      </c>
      <c r="AK18" s="108" t="str">
        <f>IF('Datos Vida'!AK388=0,"",'Datos Vida'!AK388)</f>
        <v/>
      </c>
      <c r="AL18" s="108" t="str">
        <f>IF('Datos Vida'!AL388=0,"",'Datos Vida'!AL388)</f>
        <v/>
      </c>
      <c r="AM18" s="108" t="str">
        <f>IF('Datos Vida'!AM388=0,"",'Datos Vida'!AM388)</f>
        <v/>
      </c>
      <c r="AN18" s="108" t="str">
        <f>IF('Datos Vida'!AN388=0,"",'Datos Vida'!AN388)</f>
        <v/>
      </c>
      <c r="AO18" s="108" t="str">
        <f>IF('Datos Vida'!AO388=0,"",'Datos Vida'!AO388)</f>
        <v/>
      </c>
      <c r="AP18" s="108" t="str">
        <f>IF('Datos Vida'!AP388=0,"",'Datos Vida'!AP388)</f>
        <v/>
      </c>
      <c r="AQ18" s="108" t="str">
        <f>IF('Datos Vida'!AQ388=0,"",'Datos Vida'!AQ388)</f>
        <v/>
      </c>
      <c r="AR18" s="55" t="str">
        <f>IF('Datos Vida'!AR388=0,"",'Datos Vida'!AR388)</f>
        <v/>
      </c>
      <c r="AS18" s="46">
        <f>IF('Datos Vida'!AS388=0,"",'Datos Vida'!AS388)</f>
        <v>2</v>
      </c>
      <c r="AT18" s="71" t="str">
        <f t="shared" si="1"/>
        <v/>
      </c>
    </row>
    <row r="19" spans="2:46">
      <c r="B19" s="30" t="s">
        <v>416</v>
      </c>
      <c r="C19" s="108" t="str">
        <f>IF('Datos Vida'!C389=0,"",'Datos Vida'!C389)</f>
        <v/>
      </c>
      <c r="D19" s="108" t="str">
        <f>IF('Datos Vida'!D389=0,"",'Datos Vida'!D389)</f>
        <v/>
      </c>
      <c r="E19" s="108" t="str">
        <f>IF('Datos Vida'!E389=0,"",'Datos Vida'!E389)</f>
        <v/>
      </c>
      <c r="F19" s="108" t="str">
        <f>IF('Datos Vida'!F389=0,"",'Datos Vida'!F389)</f>
        <v/>
      </c>
      <c r="G19" s="108" t="str">
        <f>IF('Datos Vida'!G389=0,"",'Datos Vida'!G389)</f>
        <v/>
      </c>
      <c r="H19" s="108" t="str">
        <f>IF('Datos Vida'!H389=0,"",'Datos Vida'!H389)</f>
        <v/>
      </c>
      <c r="I19" s="108" t="str">
        <f>IF('Datos Vida'!I389=0,"",'Datos Vida'!I389)</f>
        <v/>
      </c>
      <c r="J19" s="108">
        <f>IF('Datos Vida'!J389=0,"",'Datos Vida'!J389)</f>
        <v>265304</v>
      </c>
      <c r="K19" s="108" t="str">
        <f>IF('Datos Vida'!K389=0,"",'Datos Vida'!K389)</f>
        <v/>
      </c>
      <c r="L19" s="108" t="str">
        <f>IF('Datos Vida'!L389=0,"",'Datos Vida'!L389)</f>
        <v/>
      </c>
      <c r="M19" s="108">
        <f>IF('Datos Vida'!M389=0,"",'Datos Vida'!M389)</f>
        <v>5590</v>
      </c>
      <c r="N19" s="108" t="str">
        <f>IF('Datos Vida'!N389=0,"",'Datos Vida'!N389)</f>
        <v/>
      </c>
      <c r="O19" s="108">
        <f>IF('Datos Vida'!O389=0,"",'Datos Vida'!O389)</f>
        <v>13</v>
      </c>
      <c r="P19" s="108" t="str">
        <f>IF('Datos Vida'!P389=0,"",'Datos Vida'!P389)</f>
        <v/>
      </c>
      <c r="Q19" s="108">
        <f>IF('Datos Vida'!Q389=0,"",'Datos Vida'!Q389)</f>
        <v>127</v>
      </c>
      <c r="R19" s="108" t="str">
        <f>IF('Datos Vida'!R389=0,"",'Datos Vida'!R389)</f>
        <v/>
      </c>
      <c r="S19" s="108" t="str">
        <f>IF('Datos Vida'!S389=0,"",'Datos Vida'!S389)</f>
        <v/>
      </c>
      <c r="T19" s="108" t="str">
        <f>IF('Datos Vida'!T389=0,"",'Datos Vida'!T389)</f>
        <v/>
      </c>
      <c r="U19" s="108">
        <f>IF('Datos Vida'!U389=0,"",'Datos Vida'!U389)</f>
        <v>1321</v>
      </c>
      <c r="V19" s="108" t="str">
        <f>IF('Datos Vida'!V389=0,"",'Datos Vida'!V389)</f>
        <v/>
      </c>
      <c r="W19" s="108">
        <f>IF('Datos Vida'!W389=0,"",'Datos Vida'!W389)</f>
        <v>435</v>
      </c>
      <c r="X19" s="108" t="str">
        <f>IF('Datos Vida'!X389=0,"",'Datos Vida'!X389)</f>
        <v/>
      </c>
      <c r="Y19" s="108">
        <f>IF('Datos Vida'!Y389=0,"",'Datos Vida'!Y389)</f>
        <v>86877</v>
      </c>
      <c r="Z19" s="108" t="str">
        <f>IF('Datos Vida'!Z389=0,"",'Datos Vida'!Z389)</f>
        <v/>
      </c>
      <c r="AA19" s="108" t="str">
        <f>IF('Datos Vida'!AA389=0,"",'Datos Vida'!AA389)</f>
        <v/>
      </c>
      <c r="AB19" s="108">
        <f>IF('Datos Vida'!AB389=0,"",'Datos Vida'!AB389)</f>
        <v>79</v>
      </c>
      <c r="AC19" s="108">
        <f>IF('Datos Vida'!AC389=0,"",'Datos Vida'!AC389)</f>
        <v>133</v>
      </c>
      <c r="AD19" s="108" t="str">
        <f>IF('Datos Vida'!AD389=0,"",'Datos Vida'!AD389)</f>
        <v/>
      </c>
      <c r="AE19" s="108">
        <f>IF('Datos Vida'!AE389=0,"",'Datos Vida'!AE389)</f>
        <v>88055</v>
      </c>
      <c r="AF19" s="108" t="str">
        <f>IF('Datos Vida'!AF389=0,"",'Datos Vida'!AF389)</f>
        <v/>
      </c>
      <c r="AG19" s="108">
        <f>IF('Datos Vida'!AG389=0,"",'Datos Vida'!AG389)</f>
        <v>542</v>
      </c>
      <c r="AH19" s="108" t="str">
        <f>IF('Datos Vida'!AH389=0,"",'Datos Vida'!AH389)</f>
        <v/>
      </c>
      <c r="AI19" s="108" t="str">
        <f>IF('Datos Vida'!AI389=0,"",'Datos Vida'!AI389)</f>
        <v/>
      </c>
      <c r="AJ19" s="108" t="str">
        <f>IF('Datos Vida'!AJ389=0,"",'Datos Vida'!AJ389)</f>
        <v/>
      </c>
      <c r="AK19" s="108" t="str">
        <f>IF('Datos Vida'!AK389=0,"",'Datos Vida'!AK389)</f>
        <v/>
      </c>
      <c r="AL19" s="108" t="str">
        <f>IF('Datos Vida'!AL389=0,"",'Datos Vida'!AL389)</f>
        <v/>
      </c>
      <c r="AM19" s="108" t="str">
        <f>IF('Datos Vida'!AM389=0,"",'Datos Vida'!AM389)</f>
        <v/>
      </c>
      <c r="AN19" s="108" t="str">
        <f>IF('Datos Vida'!AN389=0,"",'Datos Vida'!AN389)</f>
        <v/>
      </c>
      <c r="AO19" s="108" t="str">
        <f>IF('Datos Vida'!AO389=0,"",'Datos Vida'!AO389)</f>
        <v/>
      </c>
      <c r="AP19" s="108" t="str">
        <f>IF('Datos Vida'!AP389=0,"",'Datos Vida'!AP389)</f>
        <v/>
      </c>
      <c r="AQ19" s="108">
        <f>IF('Datos Vida'!AQ389=0,"",'Datos Vida'!AQ389)</f>
        <v>448476</v>
      </c>
      <c r="AR19" s="55" t="str">
        <f>IF('Datos Vida'!AR389=0,"",'Datos Vida'!AR389)</f>
        <v/>
      </c>
      <c r="AS19" s="46">
        <f>IF('Datos Vida'!AS389=0,"",'Datos Vida'!AS389)</f>
        <v>436409</v>
      </c>
      <c r="AT19" s="71">
        <f t="shared" si="1"/>
        <v>2.7650667149394348E-2</v>
      </c>
    </row>
    <row r="20" spans="2:46">
      <c r="B20" s="30" t="s">
        <v>417</v>
      </c>
      <c r="C20" s="108" t="str">
        <f>IF('Datos Vida'!C390=0,"",'Datos Vida'!C390)</f>
        <v/>
      </c>
      <c r="D20" s="108" t="str">
        <f>IF('Datos Vida'!D390=0,"",'Datos Vida'!D390)</f>
        <v/>
      </c>
      <c r="E20" s="108" t="str">
        <f>IF('Datos Vida'!E390=0,"",'Datos Vida'!E390)</f>
        <v/>
      </c>
      <c r="F20" s="108" t="str">
        <f>IF('Datos Vida'!F390=0,"",'Datos Vida'!F390)</f>
        <v/>
      </c>
      <c r="G20" s="108">
        <f>IF('Datos Vida'!G390=0,"",'Datos Vida'!G390)</f>
        <v>65</v>
      </c>
      <c r="H20" s="108" t="str">
        <f>IF('Datos Vida'!H390=0,"",'Datos Vida'!H390)</f>
        <v/>
      </c>
      <c r="I20" s="108">
        <f>IF('Datos Vida'!I390=0,"",'Datos Vida'!I390)</f>
        <v>1255</v>
      </c>
      <c r="J20" s="108" t="str">
        <f>IF('Datos Vida'!J390=0,"",'Datos Vida'!J390)</f>
        <v/>
      </c>
      <c r="K20" s="108" t="str">
        <f>IF('Datos Vida'!K390=0,"",'Datos Vida'!K390)</f>
        <v/>
      </c>
      <c r="L20" s="108" t="str">
        <f>IF('Datos Vida'!L390=0,"",'Datos Vida'!L390)</f>
        <v/>
      </c>
      <c r="M20" s="108" t="str">
        <f>IF('Datos Vida'!M390=0,"",'Datos Vida'!M390)</f>
        <v/>
      </c>
      <c r="N20" s="108" t="str">
        <f>IF('Datos Vida'!N390=0,"",'Datos Vida'!N390)</f>
        <v/>
      </c>
      <c r="O20" s="108">
        <f>IF('Datos Vida'!O390=0,"",'Datos Vida'!O390)</f>
        <v>850</v>
      </c>
      <c r="P20" s="108" t="str">
        <f>IF('Datos Vida'!P390=0,"",'Datos Vida'!P390)</f>
        <v/>
      </c>
      <c r="Q20" s="108">
        <f>IF('Datos Vida'!Q390=0,"",'Datos Vida'!Q390)</f>
        <v>43</v>
      </c>
      <c r="R20" s="108" t="str">
        <f>IF('Datos Vida'!R390=0,"",'Datos Vida'!R390)</f>
        <v/>
      </c>
      <c r="S20" s="108">
        <f>IF('Datos Vida'!S390=0,"",'Datos Vida'!S390)</f>
        <v>82</v>
      </c>
      <c r="T20" s="108" t="str">
        <f>IF('Datos Vida'!T390=0,"",'Datos Vida'!T390)</f>
        <v/>
      </c>
      <c r="U20" s="108" t="str">
        <f>IF('Datos Vida'!U390=0,"",'Datos Vida'!U390)</f>
        <v/>
      </c>
      <c r="V20" s="108" t="str">
        <f>IF('Datos Vida'!V390=0,"",'Datos Vida'!V390)</f>
        <v/>
      </c>
      <c r="W20" s="108" t="str">
        <f>IF('Datos Vida'!W390=0,"",'Datos Vida'!W390)</f>
        <v/>
      </c>
      <c r="X20" s="108" t="str">
        <f>IF('Datos Vida'!X390=0,"",'Datos Vida'!X390)</f>
        <v/>
      </c>
      <c r="Y20" s="108" t="str">
        <f>IF('Datos Vida'!Y390=0,"",'Datos Vida'!Y390)</f>
        <v/>
      </c>
      <c r="Z20" s="108" t="str">
        <f>IF('Datos Vida'!Z390=0,"",'Datos Vida'!Z390)</f>
        <v/>
      </c>
      <c r="AA20" s="108">
        <f>IF('Datos Vida'!AA390=0,"",'Datos Vida'!AA390)</f>
        <v>28</v>
      </c>
      <c r="AB20" s="108" t="str">
        <f>IF('Datos Vida'!AB390=0,"",'Datos Vida'!AB390)</f>
        <v/>
      </c>
      <c r="AC20" s="108" t="str">
        <f>IF('Datos Vida'!AC390=0,"",'Datos Vida'!AC390)</f>
        <v/>
      </c>
      <c r="AD20" s="108" t="str">
        <f>IF('Datos Vida'!AD390=0,"",'Datos Vida'!AD390)</f>
        <v/>
      </c>
      <c r="AE20" s="108" t="str">
        <f>IF('Datos Vida'!AE390=0,"",'Datos Vida'!AE390)</f>
        <v/>
      </c>
      <c r="AF20" s="108" t="str">
        <f>IF('Datos Vida'!AF390=0,"",'Datos Vida'!AF390)</f>
        <v/>
      </c>
      <c r="AG20" s="108" t="str">
        <f>IF('Datos Vida'!AG390=0,"",'Datos Vida'!AG390)</f>
        <v/>
      </c>
      <c r="AH20" s="108" t="str">
        <f>IF('Datos Vida'!AH390=0,"",'Datos Vida'!AH390)</f>
        <v/>
      </c>
      <c r="AI20" s="108" t="str">
        <f>IF('Datos Vida'!AI390=0,"",'Datos Vida'!AI390)</f>
        <v/>
      </c>
      <c r="AJ20" s="108" t="str">
        <f>IF('Datos Vida'!AJ390=0,"",'Datos Vida'!AJ390)</f>
        <v/>
      </c>
      <c r="AK20" s="108" t="str">
        <f>IF('Datos Vida'!AK390=0,"",'Datos Vida'!AK390)</f>
        <v/>
      </c>
      <c r="AL20" s="108" t="str">
        <f>IF('Datos Vida'!AL390=0,"",'Datos Vida'!AL390)</f>
        <v/>
      </c>
      <c r="AM20" s="108" t="str">
        <f>IF('Datos Vida'!AM390=0,"",'Datos Vida'!AM390)</f>
        <v/>
      </c>
      <c r="AN20" s="108" t="str">
        <f>IF('Datos Vida'!AN390=0,"",'Datos Vida'!AN390)</f>
        <v/>
      </c>
      <c r="AO20" s="108" t="str">
        <f>IF('Datos Vida'!AO390=0,"",'Datos Vida'!AO390)</f>
        <v/>
      </c>
      <c r="AP20" s="108" t="str">
        <f>IF('Datos Vida'!AP390=0,"",'Datos Vida'!AP390)</f>
        <v/>
      </c>
      <c r="AQ20" s="108">
        <f>IF('Datos Vida'!AQ390=0,"",'Datos Vida'!AQ390)</f>
        <v>2323</v>
      </c>
      <c r="AR20" s="55" t="str">
        <f>IF('Datos Vida'!AR390=0,"",'Datos Vida'!AR390)</f>
        <v/>
      </c>
      <c r="AS20" s="46">
        <f>IF('Datos Vida'!AS390=0,"",'Datos Vida'!AS390)</f>
        <v>2599</v>
      </c>
      <c r="AT20" s="71">
        <f t="shared" si="1"/>
        <v>-0.10619469026548678</v>
      </c>
    </row>
    <row r="21" spans="2:46">
      <c r="B21" s="30" t="s">
        <v>418</v>
      </c>
      <c r="C21" s="108">
        <f>IF('Datos Vida'!C391=0,"",'Datos Vida'!C391)</f>
        <v>6</v>
      </c>
      <c r="D21" s="108">
        <f>IF('Datos Vida'!D391=0,"",'Datos Vida'!D391)</f>
        <v>23873</v>
      </c>
      <c r="E21" s="108" t="str">
        <f>IF('Datos Vida'!E391=0,"",'Datos Vida'!E391)</f>
        <v/>
      </c>
      <c r="F21" s="108">
        <f>IF('Datos Vida'!F391=0,"",'Datos Vida'!F391)</f>
        <v>6000</v>
      </c>
      <c r="G21" s="108">
        <f>IF('Datos Vida'!G391=0,"",'Datos Vida'!G391)</f>
        <v>5639</v>
      </c>
      <c r="H21" s="108" t="str">
        <f>IF('Datos Vida'!H391=0,"",'Datos Vida'!H391)</f>
        <v/>
      </c>
      <c r="I21" s="108">
        <f>IF('Datos Vida'!I391=0,"",'Datos Vida'!I391)</f>
        <v>49968</v>
      </c>
      <c r="J21" s="108" t="str">
        <f>IF('Datos Vida'!J391=0,"",'Datos Vida'!J391)</f>
        <v/>
      </c>
      <c r="K21" s="108">
        <f>IF('Datos Vida'!K391=0,"",'Datos Vida'!K391)</f>
        <v>34053</v>
      </c>
      <c r="L21" s="108" t="str">
        <f>IF('Datos Vida'!L391=0,"",'Datos Vida'!L391)</f>
        <v/>
      </c>
      <c r="M21" s="108">
        <f>IF('Datos Vida'!M391=0,"",'Datos Vida'!M391)</f>
        <v>688</v>
      </c>
      <c r="N21" s="108" t="str">
        <f>IF('Datos Vida'!N391=0,"",'Datos Vida'!N391)</f>
        <v/>
      </c>
      <c r="O21" s="108">
        <f>IF('Datos Vida'!O391=0,"",'Datos Vida'!O391)</f>
        <v>10811</v>
      </c>
      <c r="P21" s="108">
        <f>IF('Datos Vida'!P391=0,"",'Datos Vida'!P391)</f>
        <v>8076</v>
      </c>
      <c r="Q21" s="108">
        <f>IF('Datos Vida'!Q391=0,"",'Datos Vida'!Q391)</f>
        <v>7167</v>
      </c>
      <c r="R21" s="108" t="str">
        <f>IF('Datos Vida'!R391=0,"",'Datos Vida'!R391)</f>
        <v/>
      </c>
      <c r="S21" s="108" t="str">
        <f>IF('Datos Vida'!S391=0,"",'Datos Vida'!S391)</f>
        <v/>
      </c>
      <c r="T21" s="108" t="str">
        <f>IF('Datos Vida'!T391=0,"",'Datos Vida'!T391)</f>
        <v/>
      </c>
      <c r="U21" s="108" t="str">
        <f>IF('Datos Vida'!U391=0,"",'Datos Vida'!U391)</f>
        <v/>
      </c>
      <c r="V21" s="108" t="str">
        <f>IF('Datos Vida'!V391=0,"",'Datos Vida'!V391)</f>
        <v/>
      </c>
      <c r="W21" s="108" t="str">
        <f>IF('Datos Vida'!W391=0,"",'Datos Vida'!W391)</f>
        <v/>
      </c>
      <c r="X21" s="108">
        <f>IF('Datos Vida'!X391=0,"",'Datos Vida'!X391)</f>
        <v>101741</v>
      </c>
      <c r="Y21" s="108" t="str">
        <f>IF('Datos Vida'!Y391=0,"",'Datos Vida'!Y391)</f>
        <v/>
      </c>
      <c r="Z21" s="108">
        <f>IF('Datos Vida'!Z391=0,"",'Datos Vida'!Z391)</f>
        <v>63</v>
      </c>
      <c r="AA21" s="108">
        <f>IF('Datos Vida'!AA391=0,"",'Datos Vida'!AA391)</f>
        <v>954</v>
      </c>
      <c r="AB21" s="108" t="str">
        <f>IF('Datos Vida'!AB391=0,"",'Datos Vida'!AB391)</f>
        <v/>
      </c>
      <c r="AC21" s="108" t="str">
        <f>IF('Datos Vida'!AC391=0,"",'Datos Vida'!AC391)</f>
        <v/>
      </c>
      <c r="AD21" s="108" t="str">
        <f>IF('Datos Vida'!AD391=0,"",'Datos Vida'!AD391)</f>
        <v/>
      </c>
      <c r="AE21" s="108">
        <f>IF('Datos Vida'!AE391=0,"",'Datos Vida'!AE391)</f>
        <v>18351</v>
      </c>
      <c r="AF21" s="108">
        <f>IF('Datos Vida'!AF391=0,"",'Datos Vida'!AF391)</f>
        <v>13205</v>
      </c>
      <c r="AG21" s="108">
        <f>IF('Datos Vida'!AG391=0,"",'Datos Vida'!AG391)</f>
        <v>63263</v>
      </c>
      <c r="AH21" s="108" t="str">
        <f>IF('Datos Vida'!AH391=0,"",'Datos Vida'!AH391)</f>
        <v/>
      </c>
      <c r="AI21" s="108" t="str">
        <f>IF('Datos Vida'!AI391=0,"",'Datos Vida'!AI391)</f>
        <v/>
      </c>
      <c r="AJ21" s="108" t="str">
        <f>IF('Datos Vida'!AJ391=0,"",'Datos Vida'!AJ391)</f>
        <v/>
      </c>
      <c r="AK21" s="108" t="str">
        <f>IF('Datos Vida'!AK391=0,"",'Datos Vida'!AK391)</f>
        <v/>
      </c>
      <c r="AL21" s="108" t="str">
        <f>IF('Datos Vida'!AL391=0,"",'Datos Vida'!AL391)</f>
        <v/>
      </c>
      <c r="AM21" s="108" t="str">
        <f>IF('Datos Vida'!AM391=0,"",'Datos Vida'!AM391)</f>
        <v/>
      </c>
      <c r="AN21" s="108" t="str">
        <f>IF('Datos Vida'!AN391=0,"",'Datos Vida'!AN391)</f>
        <v/>
      </c>
      <c r="AO21" s="108" t="str">
        <f>IF('Datos Vida'!AO391=0,"",'Datos Vida'!AO391)</f>
        <v/>
      </c>
      <c r="AP21" s="108" t="str">
        <f>IF('Datos Vida'!AP391=0,"",'Datos Vida'!AP391)</f>
        <v/>
      </c>
      <c r="AQ21" s="108">
        <f>IF('Datos Vida'!AQ391=0,"",'Datos Vida'!AQ391)</f>
        <v>343858</v>
      </c>
      <c r="AR21" s="55" t="str">
        <f>IF('Datos Vida'!AR391=0,"",'Datos Vida'!AR391)</f>
        <v/>
      </c>
      <c r="AS21" s="46">
        <f>IF('Datos Vida'!AS391=0,"",'Datos Vida'!AS391)</f>
        <v>261891</v>
      </c>
      <c r="AT21" s="71">
        <f t="shared" si="1"/>
        <v>0.31298135483846323</v>
      </c>
    </row>
    <row r="22" spans="2:46">
      <c r="B22" s="30" t="s">
        <v>419</v>
      </c>
      <c r="C22" s="108">
        <f>IF('Datos Vida'!C392=0,"",'Datos Vida'!C392)</f>
        <v>18</v>
      </c>
      <c r="D22" s="108">
        <f>IF('Datos Vida'!D392=0,"",'Datos Vida'!D392)</f>
        <v>50701</v>
      </c>
      <c r="E22" s="108">
        <f>IF('Datos Vida'!E392=0,"",'Datos Vida'!E392)</f>
        <v>6069</v>
      </c>
      <c r="F22" s="108">
        <f>IF('Datos Vida'!F392=0,"",'Datos Vida'!F392)</f>
        <v>33383</v>
      </c>
      <c r="G22" s="108">
        <f>IF('Datos Vida'!G392=0,"",'Datos Vida'!G392)</f>
        <v>8463</v>
      </c>
      <c r="H22" s="108" t="str">
        <f>IF('Datos Vida'!H392=0,"",'Datos Vida'!H392)</f>
        <v/>
      </c>
      <c r="I22" s="108">
        <f>IF('Datos Vida'!I392=0,"",'Datos Vida'!I392)</f>
        <v>11927</v>
      </c>
      <c r="J22" s="108">
        <f>IF('Datos Vida'!J392=0,"",'Datos Vida'!J392)</f>
        <v>10632</v>
      </c>
      <c r="K22" s="108" t="str">
        <f>IF('Datos Vida'!K392=0,"",'Datos Vida'!K392)</f>
        <v/>
      </c>
      <c r="L22" s="108" t="str">
        <f>IF('Datos Vida'!L392=0,"",'Datos Vida'!L392)</f>
        <v/>
      </c>
      <c r="M22" s="108">
        <f>IF('Datos Vida'!M392=0,"",'Datos Vida'!M392)</f>
        <v>2136</v>
      </c>
      <c r="N22" s="108" t="str">
        <f>IF('Datos Vida'!N392=0,"",'Datos Vida'!N392)</f>
        <v/>
      </c>
      <c r="O22" s="108">
        <f>IF('Datos Vida'!O392=0,"",'Datos Vida'!O392)</f>
        <v>1907</v>
      </c>
      <c r="P22" s="108">
        <f>IF('Datos Vida'!P392=0,"",'Datos Vida'!P392)</f>
        <v>8884</v>
      </c>
      <c r="Q22" s="108">
        <f>IF('Datos Vida'!Q392=0,"",'Datos Vida'!Q392)</f>
        <v>680</v>
      </c>
      <c r="R22" s="108" t="str">
        <f>IF('Datos Vida'!R392=0,"",'Datos Vida'!R392)</f>
        <v/>
      </c>
      <c r="S22" s="108" t="str">
        <f>IF('Datos Vida'!S392=0,"",'Datos Vida'!S392)</f>
        <v/>
      </c>
      <c r="T22" s="108" t="str">
        <f>IF('Datos Vida'!T392=0,"",'Datos Vida'!T392)</f>
        <v/>
      </c>
      <c r="U22" s="108" t="str">
        <f>IF('Datos Vida'!U392=0,"",'Datos Vida'!U392)</f>
        <v/>
      </c>
      <c r="V22" s="108" t="str">
        <f>IF('Datos Vida'!V392=0,"",'Datos Vida'!V392)</f>
        <v/>
      </c>
      <c r="W22" s="108">
        <f>IF('Datos Vida'!W392=0,"",'Datos Vida'!W392)</f>
        <v>3199</v>
      </c>
      <c r="X22" s="108">
        <f>IF('Datos Vida'!X392=0,"",'Datos Vida'!X392)</f>
        <v>340343</v>
      </c>
      <c r="Y22" s="108">
        <f>IF('Datos Vida'!Y392=0,"",'Datos Vida'!Y392)</f>
        <v>2</v>
      </c>
      <c r="Z22" s="108">
        <f>IF('Datos Vida'!Z392=0,"",'Datos Vida'!Z392)</f>
        <v>29</v>
      </c>
      <c r="AA22" s="108" t="str">
        <f>IF('Datos Vida'!AA392=0,"",'Datos Vida'!AA392)</f>
        <v/>
      </c>
      <c r="AB22" s="108" t="str">
        <f>IF('Datos Vida'!AB392=0,"",'Datos Vida'!AB392)</f>
        <v/>
      </c>
      <c r="AC22" s="108" t="str">
        <f>IF('Datos Vida'!AC392=0,"",'Datos Vida'!AC392)</f>
        <v/>
      </c>
      <c r="AD22" s="108" t="str">
        <f>IF('Datos Vida'!AD392=0,"",'Datos Vida'!AD392)</f>
        <v/>
      </c>
      <c r="AE22" s="108">
        <f>IF('Datos Vida'!AE392=0,"",'Datos Vida'!AE392)</f>
        <v>1420</v>
      </c>
      <c r="AF22" s="108">
        <f>IF('Datos Vida'!AF392=0,"",'Datos Vida'!AF392)</f>
        <v>453</v>
      </c>
      <c r="AG22" s="108">
        <f>IF('Datos Vida'!AG392=0,"",'Datos Vida'!AG392)</f>
        <v>117211</v>
      </c>
      <c r="AH22" s="108" t="str">
        <f>IF('Datos Vida'!AH392=0,"",'Datos Vida'!AH392)</f>
        <v/>
      </c>
      <c r="AI22" s="108" t="str">
        <f>IF('Datos Vida'!AI392=0,"",'Datos Vida'!AI392)</f>
        <v/>
      </c>
      <c r="AJ22" s="108" t="str">
        <f>IF('Datos Vida'!AJ392=0,"",'Datos Vida'!AJ392)</f>
        <v/>
      </c>
      <c r="AK22" s="108" t="str">
        <f>IF('Datos Vida'!AK392=0,"",'Datos Vida'!AK392)</f>
        <v/>
      </c>
      <c r="AL22" s="108" t="str">
        <f>IF('Datos Vida'!AL392=0,"",'Datos Vida'!AL392)</f>
        <v/>
      </c>
      <c r="AM22" s="108" t="str">
        <f>IF('Datos Vida'!AM392=0,"",'Datos Vida'!AM392)</f>
        <v/>
      </c>
      <c r="AN22" s="108" t="str">
        <f>IF('Datos Vida'!AN392=0,"",'Datos Vida'!AN392)</f>
        <v/>
      </c>
      <c r="AO22" s="108" t="str">
        <f>IF('Datos Vida'!AO392=0,"",'Datos Vida'!AO392)</f>
        <v/>
      </c>
      <c r="AP22" s="108" t="str">
        <f>IF('Datos Vida'!AP392=0,"",'Datos Vida'!AP392)</f>
        <v/>
      </c>
      <c r="AQ22" s="108">
        <f>IF('Datos Vida'!AQ392=0,"",'Datos Vida'!AQ392)</f>
        <v>597457</v>
      </c>
      <c r="AR22" s="55" t="str">
        <f>IF('Datos Vida'!AR392=0,"",'Datos Vida'!AR392)</f>
        <v/>
      </c>
      <c r="AS22" s="46">
        <f>IF('Datos Vida'!AS392=0,"",'Datos Vida'!AS392)</f>
        <v>800534</v>
      </c>
      <c r="AT22" s="71">
        <f t="shared" si="1"/>
        <v>-0.25367692065546243</v>
      </c>
    </row>
    <row r="23" spans="2:46">
      <c r="B23" s="30" t="s">
        <v>420</v>
      </c>
      <c r="C23" s="108" t="str">
        <f>IF('Datos Vida'!C393=0,"",'Datos Vida'!C393)</f>
        <v/>
      </c>
      <c r="D23" s="108">
        <f>IF('Datos Vida'!D393=0,"",'Datos Vida'!D393)</f>
        <v>1798</v>
      </c>
      <c r="E23" s="108" t="str">
        <f>IF('Datos Vida'!E393=0,"",'Datos Vida'!E393)</f>
        <v/>
      </c>
      <c r="F23" s="108" t="str">
        <f>IF('Datos Vida'!F393=0,"",'Datos Vida'!F393)</f>
        <v/>
      </c>
      <c r="G23" s="108" t="str">
        <f>IF('Datos Vida'!G393=0,"",'Datos Vida'!G393)</f>
        <v/>
      </c>
      <c r="H23" s="108" t="str">
        <f>IF('Datos Vida'!H393=0,"",'Datos Vida'!H393)</f>
        <v/>
      </c>
      <c r="I23" s="108" t="str">
        <f>IF('Datos Vida'!I393=0,"",'Datos Vida'!I393)</f>
        <v/>
      </c>
      <c r="J23" s="108" t="str">
        <f>IF('Datos Vida'!J393=0,"",'Datos Vida'!J393)</f>
        <v/>
      </c>
      <c r="K23" s="108" t="str">
        <f>IF('Datos Vida'!K393=0,"",'Datos Vida'!K393)</f>
        <v/>
      </c>
      <c r="L23" s="108" t="str">
        <f>IF('Datos Vida'!L393=0,"",'Datos Vida'!L393)</f>
        <v/>
      </c>
      <c r="M23" s="108">
        <f>IF('Datos Vida'!M393=0,"",'Datos Vida'!M393)</f>
        <v>145</v>
      </c>
      <c r="N23" s="108" t="str">
        <f>IF('Datos Vida'!N393=0,"",'Datos Vida'!N393)</f>
        <v/>
      </c>
      <c r="O23" s="108" t="str">
        <f>IF('Datos Vida'!O393=0,"",'Datos Vida'!O393)</f>
        <v/>
      </c>
      <c r="P23" s="108" t="str">
        <f>IF('Datos Vida'!P393=0,"",'Datos Vida'!P393)</f>
        <v/>
      </c>
      <c r="Q23" s="108" t="str">
        <f>IF('Datos Vida'!Q393=0,"",'Datos Vida'!Q393)</f>
        <v/>
      </c>
      <c r="R23" s="108" t="str">
        <f>IF('Datos Vida'!R393=0,"",'Datos Vida'!R393)</f>
        <v/>
      </c>
      <c r="S23" s="108" t="str">
        <f>IF('Datos Vida'!S393=0,"",'Datos Vida'!S393)</f>
        <v/>
      </c>
      <c r="T23" s="108" t="str">
        <f>IF('Datos Vida'!T393=0,"",'Datos Vida'!T393)</f>
        <v/>
      </c>
      <c r="U23" s="108" t="str">
        <f>IF('Datos Vida'!U393=0,"",'Datos Vida'!U393)</f>
        <v/>
      </c>
      <c r="V23" s="108" t="str">
        <f>IF('Datos Vida'!V393=0,"",'Datos Vida'!V393)</f>
        <v/>
      </c>
      <c r="W23" s="108" t="str">
        <f>IF('Datos Vida'!W393=0,"",'Datos Vida'!W393)</f>
        <v/>
      </c>
      <c r="X23" s="108" t="str">
        <f>IF('Datos Vida'!X393=0,"",'Datos Vida'!X393)</f>
        <v/>
      </c>
      <c r="Y23" s="108" t="str">
        <f>IF('Datos Vida'!Y393=0,"",'Datos Vida'!Y393)</f>
        <v/>
      </c>
      <c r="Z23" s="108" t="str">
        <f>IF('Datos Vida'!Z393=0,"",'Datos Vida'!Z393)</f>
        <v/>
      </c>
      <c r="AA23" s="108" t="str">
        <f>IF('Datos Vida'!AA393=0,"",'Datos Vida'!AA393)</f>
        <v/>
      </c>
      <c r="AB23" s="108" t="str">
        <f>IF('Datos Vida'!AB393=0,"",'Datos Vida'!AB393)</f>
        <v/>
      </c>
      <c r="AC23" s="108" t="str">
        <f>IF('Datos Vida'!AC393=0,"",'Datos Vida'!AC393)</f>
        <v/>
      </c>
      <c r="AD23" s="108" t="str">
        <f>IF('Datos Vida'!AD393=0,"",'Datos Vida'!AD393)</f>
        <v/>
      </c>
      <c r="AE23" s="108" t="str">
        <f>IF('Datos Vida'!AE393=0,"",'Datos Vida'!AE393)</f>
        <v/>
      </c>
      <c r="AF23" s="108" t="str">
        <f>IF('Datos Vida'!AF393=0,"",'Datos Vida'!AF393)</f>
        <v/>
      </c>
      <c r="AG23" s="108">
        <f>IF('Datos Vida'!AG393=0,"",'Datos Vida'!AG393)</f>
        <v>9104</v>
      </c>
      <c r="AH23" s="108" t="str">
        <f>IF('Datos Vida'!AH393=0,"",'Datos Vida'!AH393)</f>
        <v/>
      </c>
      <c r="AI23" s="108" t="str">
        <f>IF('Datos Vida'!AI393=0,"",'Datos Vida'!AI393)</f>
        <v/>
      </c>
      <c r="AJ23" s="108" t="str">
        <f>IF('Datos Vida'!AJ393=0,"",'Datos Vida'!AJ393)</f>
        <v/>
      </c>
      <c r="AK23" s="108" t="str">
        <f>IF('Datos Vida'!AK393=0,"",'Datos Vida'!AK393)</f>
        <v/>
      </c>
      <c r="AL23" s="108" t="str">
        <f>IF('Datos Vida'!AL393=0,"",'Datos Vida'!AL393)</f>
        <v/>
      </c>
      <c r="AM23" s="108" t="str">
        <f>IF('Datos Vida'!AM393=0,"",'Datos Vida'!AM393)</f>
        <v/>
      </c>
      <c r="AN23" s="108" t="str">
        <f>IF('Datos Vida'!AN393=0,"",'Datos Vida'!AN393)</f>
        <v/>
      </c>
      <c r="AO23" s="108" t="str">
        <f>IF('Datos Vida'!AO393=0,"",'Datos Vida'!AO393)</f>
        <v/>
      </c>
      <c r="AP23" s="108" t="str">
        <f>IF('Datos Vida'!AP393=0,"",'Datos Vida'!AP393)</f>
        <v/>
      </c>
      <c r="AQ23" s="108">
        <f>IF('Datos Vida'!AQ393=0,"",'Datos Vida'!AQ393)</f>
        <v>11047</v>
      </c>
      <c r="AR23" s="55" t="str">
        <f>IF('Datos Vida'!AR393=0,"",'Datos Vida'!AR393)</f>
        <v/>
      </c>
      <c r="AS23" s="46">
        <f>IF('Datos Vida'!AS393=0,"",'Datos Vida'!AS393)</f>
        <v>10428</v>
      </c>
      <c r="AT23" s="71">
        <f t="shared" si="1"/>
        <v>5.935941695435365E-2</v>
      </c>
    </row>
    <row r="24" spans="2:46">
      <c r="B24" s="30" t="s">
        <v>421</v>
      </c>
      <c r="C24" s="108" t="str">
        <f>IF('Datos Vida'!C394=0,"",'Datos Vida'!C394)</f>
        <v/>
      </c>
      <c r="D24" s="108" t="str">
        <f>IF('Datos Vida'!D394=0,"",'Datos Vida'!D394)</f>
        <v/>
      </c>
      <c r="E24" s="108" t="str">
        <f>IF('Datos Vida'!E394=0,"",'Datos Vida'!E394)</f>
        <v/>
      </c>
      <c r="F24" s="108">
        <f>IF('Datos Vida'!F394=0,"",'Datos Vida'!F394)</f>
        <v>23397</v>
      </c>
      <c r="G24" s="108">
        <f>IF('Datos Vida'!G394=0,"",'Datos Vida'!G394)</f>
        <v>153</v>
      </c>
      <c r="H24" s="108" t="str">
        <f>IF('Datos Vida'!H394=0,"",'Datos Vida'!H394)</f>
        <v/>
      </c>
      <c r="I24" s="108">
        <f>IF('Datos Vida'!I394=0,"",'Datos Vida'!I394)</f>
        <v>11687</v>
      </c>
      <c r="J24" s="108">
        <f>IF('Datos Vida'!J394=0,"",'Datos Vida'!J394)</f>
        <v>26</v>
      </c>
      <c r="K24" s="108" t="str">
        <f>IF('Datos Vida'!K394=0,"",'Datos Vida'!K394)</f>
        <v/>
      </c>
      <c r="L24" s="108" t="str">
        <f>IF('Datos Vida'!L394=0,"",'Datos Vida'!L394)</f>
        <v/>
      </c>
      <c r="M24" s="108">
        <f>IF('Datos Vida'!M394=0,"",'Datos Vida'!M394)</f>
        <v>1118</v>
      </c>
      <c r="N24" s="108" t="str">
        <f>IF('Datos Vida'!N394=0,"",'Datos Vida'!N394)</f>
        <v/>
      </c>
      <c r="O24" s="108">
        <f>IF('Datos Vida'!O394=0,"",'Datos Vida'!O394)</f>
        <v>613</v>
      </c>
      <c r="P24" s="108" t="str">
        <f>IF('Datos Vida'!P394=0,"",'Datos Vida'!P394)</f>
        <v/>
      </c>
      <c r="Q24" s="108">
        <f>IF('Datos Vida'!Q394=0,"",'Datos Vida'!Q394)</f>
        <v>34</v>
      </c>
      <c r="R24" s="108" t="str">
        <f>IF('Datos Vida'!R394=0,"",'Datos Vida'!R394)</f>
        <v/>
      </c>
      <c r="S24" s="108" t="str">
        <f>IF('Datos Vida'!S394=0,"",'Datos Vida'!S394)</f>
        <v/>
      </c>
      <c r="T24" s="108" t="str">
        <f>IF('Datos Vida'!T394=0,"",'Datos Vida'!T394)</f>
        <v/>
      </c>
      <c r="U24" s="108" t="str">
        <f>IF('Datos Vida'!U394=0,"",'Datos Vida'!U394)</f>
        <v/>
      </c>
      <c r="V24" s="108" t="str">
        <f>IF('Datos Vida'!V394=0,"",'Datos Vida'!V394)</f>
        <v/>
      </c>
      <c r="W24" s="108">
        <f>IF('Datos Vida'!W394=0,"",'Datos Vida'!W394)</f>
        <v>144</v>
      </c>
      <c r="X24" s="108" t="str">
        <f>IF('Datos Vida'!X394=0,"",'Datos Vida'!X394)</f>
        <v/>
      </c>
      <c r="Y24" s="108" t="str">
        <f>IF('Datos Vida'!Y394=0,"",'Datos Vida'!Y394)</f>
        <v/>
      </c>
      <c r="Z24" s="108" t="str">
        <f>IF('Datos Vida'!Z394=0,"",'Datos Vida'!Z394)</f>
        <v/>
      </c>
      <c r="AA24" s="108" t="str">
        <f>IF('Datos Vida'!AA394=0,"",'Datos Vida'!AA394)</f>
        <v/>
      </c>
      <c r="AB24" s="108" t="str">
        <f>IF('Datos Vida'!AB394=0,"",'Datos Vida'!AB394)</f>
        <v/>
      </c>
      <c r="AC24" s="108" t="str">
        <f>IF('Datos Vida'!AC394=0,"",'Datos Vida'!AC394)</f>
        <v/>
      </c>
      <c r="AD24" s="108" t="str">
        <f>IF('Datos Vida'!AD394=0,"",'Datos Vida'!AD394)</f>
        <v/>
      </c>
      <c r="AE24" s="108" t="str">
        <f>IF('Datos Vida'!AE394=0,"",'Datos Vida'!AE394)</f>
        <v/>
      </c>
      <c r="AF24" s="108">
        <f>IF('Datos Vida'!AF394=0,"",'Datos Vida'!AF394)</f>
        <v>1</v>
      </c>
      <c r="AG24" s="108" t="str">
        <f>IF('Datos Vida'!AG394=0,"",'Datos Vida'!AG394)</f>
        <v/>
      </c>
      <c r="AH24" s="108" t="str">
        <f>IF('Datos Vida'!AH394=0,"",'Datos Vida'!AH394)</f>
        <v/>
      </c>
      <c r="AI24" s="108" t="str">
        <f>IF('Datos Vida'!AI394=0,"",'Datos Vida'!AI394)</f>
        <v/>
      </c>
      <c r="AJ24" s="108" t="str">
        <f>IF('Datos Vida'!AJ394=0,"",'Datos Vida'!AJ394)</f>
        <v/>
      </c>
      <c r="AK24" s="108" t="str">
        <f>IF('Datos Vida'!AK394=0,"",'Datos Vida'!AK394)</f>
        <v/>
      </c>
      <c r="AL24" s="108" t="str">
        <f>IF('Datos Vida'!AL394=0,"",'Datos Vida'!AL394)</f>
        <v/>
      </c>
      <c r="AM24" s="108" t="str">
        <f>IF('Datos Vida'!AM394=0,"",'Datos Vida'!AM394)</f>
        <v/>
      </c>
      <c r="AN24" s="108" t="str">
        <f>IF('Datos Vida'!AN394=0,"",'Datos Vida'!AN394)</f>
        <v/>
      </c>
      <c r="AO24" s="108" t="str">
        <f>IF('Datos Vida'!AO394=0,"",'Datos Vida'!AO394)</f>
        <v/>
      </c>
      <c r="AP24" s="108" t="str">
        <f>IF('Datos Vida'!AP394=0,"",'Datos Vida'!AP394)</f>
        <v/>
      </c>
      <c r="AQ24" s="108">
        <f>IF('Datos Vida'!AQ394=0,"",'Datos Vida'!AQ394)</f>
        <v>37173</v>
      </c>
      <c r="AR24" s="55" t="str">
        <f>IF('Datos Vida'!AR394=0,"",'Datos Vida'!AR394)</f>
        <v/>
      </c>
      <c r="AS24" s="46">
        <f>IF('Datos Vida'!AS394=0,"",'Datos Vida'!AS394)</f>
        <v>1863</v>
      </c>
      <c r="AT24" s="71">
        <f t="shared" si="1"/>
        <v>18.953301127214171</v>
      </c>
    </row>
    <row r="25" spans="2:46">
      <c r="B25" s="30" t="s">
        <v>422</v>
      </c>
      <c r="C25" s="108" t="str">
        <f>IF('Datos Vida'!C395=0,"",'Datos Vida'!C395)</f>
        <v/>
      </c>
      <c r="D25" s="108" t="str">
        <f>IF('Datos Vida'!D395=0,"",'Datos Vida'!D395)</f>
        <v/>
      </c>
      <c r="E25" s="108" t="str">
        <f>IF('Datos Vida'!E395=0,"",'Datos Vida'!E395)</f>
        <v/>
      </c>
      <c r="F25" s="108" t="str">
        <f>IF('Datos Vida'!F395=0,"",'Datos Vida'!F395)</f>
        <v/>
      </c>
      <c r="G25" s="108" t="str">
        <f>IF('Datos Vida'!G395=0,"",'Datos Vida'!G395)</f>
        <v/>
      </c>
      <c r="H25" s="108" t="str">
        <f>IF('Datos Vida'!H395=0,"",'Datos Vida'!H395)</f>
        <v/>
      </c>
      <c r="I25" s="108" t="str">
        <f>IF('Datos Vida'!I395=0,"",'Datos Vida'!I395)</f>
        <v/>
      </c>
      <c r="J25" s="108" t="str">
        <f>IF('Datos Vida'!J395=0,"",'Datos Vida'!J395)</f>
        <v/>
      </c>
      <c r="K25" s="108" t="str">
        <f>IF('Datos Vida'!K395=0,"",'Datos Vida'!K395)</f>
        <v/>
      </c>
      <c r="L25" s="108" t="str">
        <f>IF('Datos Vida'!L395=0,"",'Datos Vida'!L395)</f>
        <v/>
      </c>
      <c r="M25" s="108" t="str">
        <f>IF('Datos Vida'!M395=0,"",'Datos Vida'!M395)</f>
        <v/>
      </c>
      <c r="N25" s="108" t="str">
        <f>IF('Datos Vida'!N395=0,"",'Datos Vida'!N395)</f>
        <v/>
      </c>
      <c r="O25" s="108" t="str">
        <f>IF('Datos Vida'!O395=0,"",'Datos Vida'!O395)</f>
        <v/>
      </c>
      <c r="P25" s="108" t="str">
        <f>IF('Datos Vida'!P395=0,"",'Datos Vida'!P395)</f>
        <v/>
      </c>
      <c r="Q25" s="108" t="str">
        <f>IF('Datos Vida'!Q395=0,"",'Datos Vida'!Q395)</f>
        <v/>
      </c>
      <c r="R25" s="108" t="str">
        <f>IF('Datos Vida'!R395=0,"",'Datos Vida'!R395)</f>
        <v/>
      </c>
      <c r="S25" s="108" t="str">
        <f>IF('Datos Vida'!S395=0,"",'Datos Vida'!S395)</f>
        <v/>
      </c>
      <c r="T25" s="108" t="str">
        <f>IF('Datos Vida'!T395=0,"",'Datos Vida'!T395)</f>
        <v/>
      </c>
      <c r="U25" s="108" t="str">
        <f>IF('Datos Vida'!U395=0,"",'Datos Vida'!U395)</f>
        <v/>
      </c>
      <c r="V25" s="108" t="str">
        <f>IF('Datos Vida'!V395=0,"",'Datos Vida'!V395)</f>
        <v/>
      </c>
      <c r="W25" s="108" t="str">
        <f>IF('Datos Vida'!W395=0,"",'Datos Vida'!W395)</f>
        <v/>
      </c>
      <c r="X25" s="108" t="str">
        <f>IF('Datos Vida'!X395=0,"",'Datos Vida'!X395)</f>
        <v/>
      </c>
      <c r="Y25" s="108">
        <f>IF('Datos Vida'!Y395=0,"",'Datos Vida'!Y395)</f>
        <v>4518</v>
      </c>
      <c r="Z25" s="108" t="str">
        <f>IF('Datos Vida'!Z395=0,"",'Datos Vida'!Z395)</f>
        <v/>
      </c>
      <c r="AA25" s="108" t="str">
        <f>IF('Datos Vida'!AA395=0,"",'Datos Vida'!AA395)</f>
        <v/>
      </c>
      <c r="AB25" s="108" t="str">
        <f>IF('Datos Vida'!AB395=0,"",'Datos Vida'!AB395)</f>
        <v/>
      </c>
      <c r="AC25" s="108" t="str">
        <f>IF('Datos Vida'!AC395=0,"",'Datos Vida'!AC395)</f>
        <v/>
      </c>
      <c r="AD25" s="108" t="str">
        <f>IF('Datos Vida'!AD395=0,"",'Datos Vida'!AD395)</f>
        <v/>
      </c>
      <c r="AE25" s="108" t="str">
        <f>IF('Datos Vida'!AE395=0,"",'Datos Vida'!AE395)</f>
        <v/>
      </c>
      <c r="AF25" s="108" t="str">
        <f>IF('Datos Vida'!AF395=0,"",'Datos Vida'!AF395)</f>
        <v/>
      </c>
      <c r="AG25" s="108" t="str">
        <f>IF('Datos Vida'!AG395=0,"",'Datos Vida'!AG395)</f>
        <v/>
      </c>
      <c r="AH25" s="108" t="str">
        <f>IF('Datos Vida'!AH395=0,"",'Datos Vida'!AH395)</f>
        <v/>
      </c>
      <c r="AI25" s="108" t="str">
        <f>IF('Datos Vida'!AI395=0,"",'Datos Vida'!AI395)</f>
        <v/>
      </c>
      <c r="AJ25" s="108" t="str">
        <f>IF('Datos Vida'!AJ395=0,"",'Datos Vida'!AJ395)</f>
        <v/>
      </c>
      <c r="AK25" s="108" t="str">
        <f>IF('Datos Vida'!AK395=0,"",'Datos Vida'!AK395)</f>
        <v/>
      </c>
      <c r="AL25" s="108" t="str">
        <f>IF('Datos Vida'!AL395=0,"",'Datos Vida'!AL395)</f>
        <v/>
      </c>
      <c r="AM25" s="108" t="str">
        <f>IF('Datos Vida'!AM395=0,"",'Datos Vida'!AM395)</f>
        <v/>
      </c>
      <c r="AN25" s="108" t="str">
        <f>IF('Datos Vida'!AN395=0,"",'Datos Vida'!AN395)</f>
        <v/>
      </c>
      <c r="AO25" s="108" t="str">
        <f>IF('Datos Vida'!AO395=0,"",'Datos Vida'!AO395)</f>
        <v/>
      </c>
      <c r="AP25" s="108" t="str">
        <f>IF('Datos Vida'!AP395=0,"",'Datos Vida'!AP395)</f>
        <v/>
      </c>
      <c r="AQ25" s="108">
        <f>IF('Datos Vida'!AQ395=0,"",'Datos Vida'!AQ395)</f>
        <v>4518</v>
      </c>
      <c r="AR25" s="55" t="str">
        <f>IF('Datos Vida'!AR395=0,"",'Datos Vida'!AR395)</f>
        <v/>
      </c>
      <c r="AS25" s="46" t="str">
        <f>IF('Datos Vida'!AS395=0,"",'Datos Vida'!AS395)</f>
        <v/>
      </c>
      <c r="AT25" s="71" t="str">
        <f t="shared" si="1"/>
        <v/>
      </c>
    </row>
    <row r="26" spans="2:46">
      <c r="B26" s="30" t="s">
        <v>423</v>
      </c>
      <c r="C26" s="108" t="str">
        <f>IF('Datos Vida'!C396=0,"",'Datos Vida'!C396)</f>
        <v/>
      </c>
      <c r="D26" s="108">
        <f>IF('Datos Vida'!D396=0,"",'Datos Vida'!D396)</f>
        <v>1.08243216</v>
      </c>
      <c r="E26" s="108" t="str">
        <f>IF('Datos Vida'!E396=0,"",'Datos Vida'!E396)</f>
        <v/>
      </c>
      <c r="F26" s="108">
        <f>IF('Datos Vida'!F396=0,"",'Datos Vida'!F396)</f>
        <v>66</v>
      </c>
      <c r="G26" s="108">
        <f>IF('Datos Vida'!G396=0,"",'Datos Vida'!G396)</f>
        <v>6044</v>
      </c>
      <c r="H26" s="108" t="str">
        <f>IF('Datos Vida'!H396=0,"",'Datos Vida'!H396)</f>
        <v/>
      </c>
      <c r="I26" s="108" t="str">
        <f>IF('Datos Vida'!I396=0,"",'Datos Vida'!I396)</f>
        <v/>
      </c>
      <c r="J26" s="108" t="str">
        <f>IF('Datos Vida'!J396=0,"",'Datos Vida'!J396)</f>
        <v/>
      </c>
      <c r="K26" s="108" t="str">
        <f>IF('Datos Vida'!K396=0,"",'Datos Vida'!K396)</f>
        <v/>
      </c>
      <c r="L26" s="108" t="str">
        <f>IF('Datos Vida'!L396=0,"",'Datos Vida'!L396)</f>
        <v/>
      </c>
      <c r="M26" s="108">
        <f>IF('Datos Vida'!M396=0,"",'Datos Vida'!M396)</f>
        <v>24847</v>
      </c>
      <c r="N26" s="108" t="str">
        <f>IF('Datos Vida'!N396=0,"",'Datos Vida'!N396)</f>
        <v/>
      </c>
      <c r="O26" s="108">
        <f>IF('Datos Vida'!O396=0,"",'Datos Vida'!O396)</f>
        <v>9055</v>
      </c>
      <c r="P26" s="108">
        <f>IF('Datos Vida'!P396=0,"",'Datos Vida'!P396)</f>
        <v>7059</v>
      </c>
      <c r="Q26" s="108" t="str">
        <f>IF('Datos Vida'!Q396=0,"",'Datos Vida'!Q396)</f>
        <v/>
      </c>
      <c r="R26" s="108" t="str">
        <f>IF('Datos Vida'!R396=0,"",'Datos Vida'!R396)</f>
        <v/>
      </c>
      <c r="S26" s="108" t="str">
        <f>IF('Datos Vida'!S396=0,"",'Datos Vida'!S396)</f>
        <v/>
      </c>
      <c r="T26" s="108" t="str">
        <f>IF('Datos Vida'!T396=0,"",'Datos Vida'!T396)</f>
        <v/>
      </c>
      <c r="U26" s="108" t="str">
        <f>IF('Datos Vida'!U396=0,"",'Datos Vida'!U396)</f>
        <v/>
      </c>
      <c r="V26" s="108" t="str">
        <f>IF('Datos Vida'!V396=0,"",'Datos Vida'!V396)</f>
        <v/>
      </c>
      <c r="W26" s="108" t="str">
        <f>IF('Datos Vida'!W396=0,"",'Datos Vida'!W396)</f>
        <v/>
      </c>
      <c r="X26" s="108">
        <f>IF('Datos Vida'!X396=0,"",'Datos Vida'!X396)</f>
        <v>26020</v>
      </c>
      <c r="Y26" s="108" t="str">
        <f>IF('Datos Vida'!Y396=0,"",'Datos Vida'!Y396)</f>
        <v/>
      </c>
      <c r="Z26" s="108" t="str">
        <f>IF('Datos Vida'!Z396=0,"",'Datos Vida'!Z396)</f>
        <v/>
      </c>
      <c r="AA26" s="108" t="str">
        <f>IF('Datos Vida'!AA396=0,"",'Datos Vida'!AA396)</f>
        <v/>
      </c>
      <c r="AB26" s="108">
        <f>IF('Datos Vida'!AB396=0,"",'Datos Vida'!AB396)</f>
        <v>4594</v>
      </c>
      <c r="AC26" s="108" t="str">
        <f>IF('Datos Vida'!AC396=0,"",'Datos Vida'!AC396)</f>
        <v/>
      </c>
      <c r="AD26" s="108" t="str">
        <f>IF('Datos Vida'!AD396=0,"",'Datos Vida'!AD396)</f>
        <v/>
      </c>
      <c r="AE26" s="108">
        <f>IF('Datos Vida'!AE396=0,"",'Datos Vida'!AE396)</f>
        <v>15162</v>
      </c>
      <c r="AF26" s="108">
        <f>IF('Datos Vida'!AF396=0,"",'Datos Vida'!AF396)</f>
        <v>9326</v>
      </c>
      <c r="AG26" s="108">
        <f>IF('Datos Vida'!AG396=0,"",'Datos Vida'!AG396)</f>
        <v>4</v>
      </c>
      <c r="AH26" s="108" t="str">
        <f>IF('Datos Vida'!AH396=0,"",'Datos Vida'!AH396)</f>
        <v/>
      </c>
      <c r="AI26" s="108" t="str">
        <f>IF('Datos Vida'!AI396=0,"",'Datos Vida'!AI396)</f>
        <v/>
      </c>
      <c r="AJ26" s="108" t="str">
        <f>IF('Datos Vida'!AJ396=0,"",'Datos Vida'!AJ396)</f>
        <v/>
      </c>
      <c r="AK26" s="108" t="str">
        <f>IF('Datos Vida'!AK396=0,"",'Datos Vida'!AK396)</f>
        <v/>
      </c>
      <c r="AL26" s="108" t="str">
        <f>IF('Datos Vida'!AL396=0,"",'Datos Vida'!AL396)</f>
        <v/>
      </c>
      <c r="AM26" s="108" t="str">
        <f>IF('Datos Vida'!AM396=0,"",'Datos Vida'!AM396)</f>
        <v/>
      </c>
      <c r="AN26" s="108" t="str">
        <f>IF('Datos Vida'!AN396=0,"",'Datos Vida'!AN396)</f>
        <v/>
      </c>
      <c r="AO26" s="108" t="str">
        <f>IF('Datos Vida'!AO396=0,"",'Datos Vida'!AO396)</f>
        <v/>
      </c>
      <c r="AP26" s="108" t="str">
        <f>IF('Datos Vida'!AP396=0,"",'Datos Vida'!AP396)</f>
        <v/>
      </c>
      <c r="AQ26" s="108">
        <f>IF('Datos Vida'!AQ396=0,"",'Datos Vida'!AQ396)</f>
        <v>102178.08243216001</v>
      </c>
      <c r="AR26" s="55" t="str">
        <f>IF('Datos Vida'!AR396=0,"",'Datos Vida'!AR396)</f>
        <v/>
      </c>
      <c r="AS26" s="46">
        <f>IF('Datos Vida'!AS396=0,"",'Datos Vida'!AS396)</f>
        <v>98963</v>
      </c>
      <c r="AT26" s="71">
        <f t="shared" si="1"/>
        <v>3.2487721998726959E-2</v>
      </c>
    </row>
    <row r="27" spans="2:46">
      <c r="B27" s="30" t="s">
        <v>424</v>
      </c>
      <c r="C27" s="108" t="str">
        <f>IF('Datos Vida'!C397=0,"",'Datos Vida'!C397)</f>
        <v/>
      </c>
      <c r="D27" s="108" t="str">
        <f>IF('Datos Vida'!D397=0,"",'Datos Vida'!D397)</f>
        <v/>
      </c>
      <c r="E27" s="108" t="str">
        <f>IF('Datos Vida'!E397=0,"",'Datos Vida'!E397)</f>
        <v/>
      </c>
      <c r="F27" s="108" t="str">
        <f>IF('Datos Vida'!F397=0,"",'Datos Vida'!F397)</f>
        <v/>
      </c>
      <c r="G27" s="108" t="str">
        <f>IF('Datos Vida'!G397=0,"",'Datos Vida'!G397)</f>
        <v/>
      </c>
      <c r="H27" s="108" t="str">
        <f>IF('Datos Vida'!H397=0,"",'Datos Vida'!H397)</f>
        <v/>
      </c>
      <c r="I27" s="108" t="str">
        <f>IF('Datos Vida'!I397=0,"",'Datos Vida'!I397)</f>
        <v/>
      </c>
      <c r="J27" s="108" t="str">
        <f>IF('Datos Vida'!J397=0,"",'Datos Vida'!J397)</f>
        <v/>
      </c>
      <c r="K27" s="108" t="str">
        <f>IF('Datos Vida'!K397=0,"",'Datos Vida'!K397)</f>
        <v/>
      </c>
      <c r="L27" s="108" t="str">
        <f>IF('Datos Vida'!L397=0,"",'Datos Vida'!L397)</f>
        <v/>
      </c>
      <c r="M27" s="108" t="str">
        <f>IF('Datos Vida'!M397=0,"",'Datos Vida'!M397)</f>
        <v/>
      </c>
      <c r="N27" s="108" t="str">
        <f>IF('Datos Vida'!N397=0,"",'Datos Vida'!N397)</f>
        <v/>
      </c>
      <c r="O27" s="108" t="str">
        <f>IF('Datos Vida'!O397=0,"",'Datos Vida'!O397)</f>
        <v/>
      </c>
      <c r="P27" s="108" t="str">
        <f>IF('Datos Vida'!P397=0,"",'Datos Vida'!P397)</f>
        <v/>
      </c>
      <c r="Q27" s="108" t="str">
        <f>IF('Datos Vida'!Q397=0,"",'Datos Vida'!Q397)</f>
        <v/>
      </c>
      <c r="R27" s="108" t="str">
        <f>IF('Datos Vida'!R397=0,"",'Datos Vida'!R397)</f>
        <v/>
      </c>
      <c r="S27" s="108" t="str">
        <f>IF('Datos Vida'!S397=0,"",'Datos Vida'!S397)</f>
        <v/>
      </c>
      <c r="T27" s="108" t="str">
        <f>IF('Datos Vida'!T397=0,"",'Datos Vida'!T397)</f>
        <v/>
      </c>
      <c r="U27" s="108" t="str">
        <f>IF('Datos Vida'!U397=0,"",'Datos Vida'!U397)</f>
        <v/>
      </c>
      <c r="V27" s="108" t="str">
        <f>IF('Datos Vida'!V397=0,"",'Datos Vida'!V397)</f>
        <v/>
      </c>
      <c r="W27" s="108" t="str">
        <f>IF('Datos Vida'!W397=0,"",'Datos Vida'!W397)</f>
        <v/>
      </c>
      <c r="X27" s="108" t="str">
        <f>IF('Datos Vida'!X397=0,"",'Datos Vida'!X397)</f>
        <v/>
      </c>
      <c r="Y27" s="108" t="str">
        <f>IF('Datos Vida'!Y397=0,"",'Datos Vida'!Y397)</f>
        <v/>
      </c>
      <c r="Z27" s="108" t="str">
        <f>IF('Datos Vida'!Z397=0,"",'Datos Vida'!Z397)</f>
        <v/>
      </c>
      <c r="AA27" s="108" t="str">
        <f>IF('Datos Vida'!AA397=0,"",'Datos Vida'!AA397)</f>
        <v/>
      </c>
      <c r="AB27" s="108" t="str">
        <f>IF('Datos Vida'!AB397=0,"",'Datos Vida'!AB397)</f>
        <v/>
      </c>
      <c r="AC27" s="108" t="str">
        <f>IF('Datos Vida'!AC397=0,"",'Datos Vida'!AC397)</f>
        <v/>
      </c>
      <c r="AD27" s="108" t="str">
        <f>IF('Datos Vida'!AD397=0,"",'Datos Vida'!AD397)</f>
        <v/>
      </c>
      <c r="AE27" s="108" t="str">
        <f>IF('Datos Vida'!AE397=0,"",'Datos Vida'!AE397)</f>
        <v/>
      </c>
      <c r="AF27" s="108" t="str">
        <f>IF('Datos Vida'!AF397=0,"",'Datos Vida'!AF397)</f>
        <v/>
      </c>
      <c r="AG27" s="108" t="str">
        <f>IF('Datos Vida'!AG397=0,"",'Datos Vida'!AG397)</f>
        <v/>
      </c>
      <c r="AH27" s="108" t="str">
        <f>IF('Datos Vida'!AH397=0,"",'Datos Vida'!AH397)</f>
        <v/>
      </c>
      <c r="AI27" s="108" t="str">
        <f>IF('Datos Vida'!AI397=0,"",'Datos Vida'!AI397)</f>
        <v/>
      </c>
      <c r="AJ27" s="108" t="str">
        <f>IF('Datos Vida'!AJ397=0,"",'Datos Vida'!AJ397)</f>
        <v/>
      </c>
      <c r="AK27" s="108" t="str">
        <f>IF('Datos Vida'!AK397=0,"",'Datos Vida'!AK397)</f>
        <v/>
      </c>
      <c r="AL27" s="108" t="str">
        <f>IF('Datos Vida'!AL397=0,"",'Datos Vida'!AL397)</f>
        <v/>
      </c>
      <c r="AM27" s="108" t="str">
        <f>IF('Datos Vida'!AM397=0,"",'Datos Vida'!AM397)</f>
        <v/>
      </c>
      <c r="AN27" s="108" t="str">
        <f>IF('Datos Vida'!AN397=0,"",'Datos Vida'!AN397)</f>
        <v/>
      </c>
      <c r="AO27" s="108" t="str">
        <f>IF('Datos Vida'!AO397=0,"",'Datos Vida'!AO397)</f>
        <v/>
      </c>
      <c r="AP27" s="108" t="str">
        <f>IF('Datos Vida'!AP397=0,"",'Datos Vida'!AP397)</f>
        <v/>
      </c>
      <c r="AQ27" s="108" t="str">
        <f>IF('Datos Vida'!AQ397=0,"",'Datos Vida'!AQ397)</f>
        <v/>
      </c>
      <c r="AR27" s="55" t="str">
        <f>IF('Datos Vida'!AR397=0,"",'Datos Vida'!AR397)</f>
        <v/>
      </c>
      <c r="AS27" s="46" t="str">
        <f>IF('Datos Vida'!AS397=0,"",'Datos Vida'!AS397)</f>
        <v/>
      </c>
      <c r="AT27" s="71" t="str">
        <f t="shared" si="1"/>
        <v/>
      </c>
    </row>
    <row r="28" spans="2:46">
      <c r="B28" s="29" t="s">
        <v>425</v>
      </c>
      <c r="C28" s="109" t="str">
        <f>IF('Datos Vida'!C398=0,"",'Datos Vida'!C398)</f>
        <v/>
      </c>
      <c r="D28" s="109" t="str">
        <f>IF('Datos Vida'!D398=0,"",'Datos Vida'!D398)</f>
        <v/>
      </c>
      <c r="E28" s="109" t="str">
        <f>IF('Datos Vida'!E398=0,"",'Datos Vida'!E398)</f>
        <v/>
      </c>
      <c r="F28" s="109" t="str">
        <f>IF('Datos Vida'!F398=0,"",'Datos Vida'!F398)</f>
        <v/>
      </c>
      <c r="G28" s="109" t="str">
        <f>IF('Datos Vida'!G398=0,"",'Datos Vida'!G398)</f>
        <v/>
      </c>
      <c r="H28" s="109" t="str">
        <f>IF('Datos Vida'!H398=0,"",'Datos Vida'!H398)</f>
        <v/>
      </c>
      <c r="I28" s="109" t="str">
        <f>IF('Datos Vida'!I398=0,"",'Datos Vida'!I398)</f>
        <v/>
      </c>
      <c r="J28" s="109" t="str">
        <f>IF('Datos Vida'!J398=0,"",'Datos Vida'!J398)</f>
        <v/>
      </c>
      <c r="K28" s="109" t="str">
        <f>IF('Datos Vida'!K398=0,"",'Datos Vida'!K398)</f>
        <v/>
      </c>
      <c r="L28" s="109" t="str">
        <f>IF('Datos Vida'!L398=0,"",'Datos Vida'!L398)</f>
        <v/>
      </c>
      <c r="M28" s="109" t="str">
        <f>IF('Datos Vida'!M398=0,"",'Datos Vida'!M398)</f>
        <v/>
      </c>
      <c r="N28" s="109" t="str">
        <f>IF('Datos Vida'!N398=0,"",'Datos Vida'!N398)</f>
        <v/>
      </c>
      <c r="O28" s="109" t="str">
        <f>IF('Datos Vida'!O398=0,"",'Datos Vida'!O398)</f>
        <v/>
      </c>
      <c r="P28" s="109" t="str">
        <f>IF('Datos Vida'!P398=0,"",'Datos Vida'!P398)</f>
        <v/>
      </c>
      <c r="Q28" s="109" t="str">
        <f>IF('Datos Vida'!Q398=0,"",'Datos Vida'!Q398)</f>
        <v/>
      </c>
      <c r="R28" s="109" t="str">
        <f>IF('Datos Vida'!R398=0,"",'Datos Vida'!R398)</f>
        <v/>
      </c>
      <c r="S28" s="109" t="str">
        <f>IF('Datos Vida'!S398=0,"",'Datos Vida'!S398)</f>
        <v/>
      </c>
      <c r="T28" s="109" t="str">
        <f>IF('Datos Vida'!T398=0,"",'Datos Vida'!T398)</f>
        <v/>
      </c>
      <c r="U28" s="109" t="str">
        <f>IF('Datos Vida'!U398=0,"",'Datos Vida'!U398)</f>
        <v/>
      </c>
      <c r="V28" s="109" t="str">
        <f>IF('Datos Vida'!V398=0,"",'Datos Vida'!V398)</f>
        <v/>
      </c>
      <c r="W28" s="109" t="str">
        <f>IF('Datos Vida'!W398=0,"",'Datos Vida'!W398)</f>
        <v/>
      </c>
      <c r="X28" s="109" t="str">
        <f>IF('Datos Vida'!X398=0,"",'Datos Vida'!X398)</f>
        <v/>
      </c>
      <c r="Y28" s="109" t="str">
        <f>IF('Datos Vida'!Y398=0,"",'Datos Vida'!Y398)</f>
        <v/>
      </c>
      <c r="Z28" s="109" t="str">
        <f>IF('Datos Vida'!Z398=0,"",'Datos Vida'!Z398)</f>
        <v/>
      </c>
      <c r="AA28" s="109" t="str">
        <f>IF('Datos Vida'!AA398=0,"",'Datos Vida'!AA398)</f>
        <v/>
      </c>
      <c r="AB28" s="109" t="str">
        <f>IF('Datos Vida'!AB398=0,"",'Datos Vida'!AB398)</f>
        <v/>
      </c>
      <c r="AC28" s="109" t="str">
        <f>IF('Datos Vida'!AC398=0,"",'Datos Vida'!AC398)</f>
        <v/>
      </c>
      <c r="AD28" s="109" t="str">
        <f>IF('Datos Vida'!AD398=0,"",'Datos Vida'!AD398)</f>
        <v/>
      </c>
      <c r="AE28" s="109" t="str">
        <f>IF('Datos Vida'!AE398=0,"",'Datos Vida'!AE398)</f>
        <v/>
      </c>
      <c r="AF28" s="109" t="str">
        <f>IF('Datos Vida'!AF398=0,"",'Datos Vida'!AF398)</f>
        <v/>
      </c>
      <c r="AG28" s="109" t="str">
        <f>IF('Datos Vida'!AG398=0,"",'Datos Vida'!AG398)</f>
        <v/>
      </c>
      <c r="AH28" s="109" t="str">
        <f>IF('Datos Vida'!AH398=0,"",'Datos Vida'!AH398)</f>
        <v/>
      </c>
      <c r="AI28" s="109" t="str">
        <f>IF('Datos Vida'!AI398=0,"",'Datos Vida'!AI398)</f>
        <v/>
      </c>
      <c r="AJ28" s="109" t="str">
        <f>IF('Datos Vida'!AJ398=0,"",'Datos Vida'!AJ398)</f>
        <v/>
      </c>
      <c r="AK28" s="109" t="str">
        <f>IF('Datos Vida'!AK398=0,"",'Datos Vida'!AK398)</f>
        <v/>
      </c>
      <c r="AL28" s="109" t="str">
        <f>IF('Datos Vida'!AL398=0,"",'Datos Vida'!AL398)</f>
        <v/>
      </c>
      <c r="AM28" s="109" t="str">
        <f>IF('Datos Vida'!AM398=0,"",'Datos Vida'!AM398)</f>
        <v/>
      </c>
      <c r="AN28" s="109" t="str">
        <f>IF('Datos Vida'!AN398=0,"",'Datos Vida'!AN398)</f>
        <v/>
      </c>
      <c r="AO28" s="109" t="str">
        <f>IF('Datos Vida'!AO398=0,"",'Datos Vida'!AO398)</f>
        <v/>
      </c>
      <c r="AP28" s="109" t="str">
        <f>IF('Datos Vida'!AP398=0,"",'Datos Vida'!AP398)</f>
        <v/>
      </c>
      <c r="AQ28" s="109" t="str">
        <f>IF('Datos Vida'!AQ398=0,"",'Datos Vida'!AQ398)</f>
        <v/>
      </c>
      <c r="AR28" s="55" t="str">
        <f>IF('Datos Vida'!AR398=0,"",'Datos Vida'!AR398)</f>
        <v/>
      </c>
      <c r="AS28" s="43" t="str">
        <f>IF('Datos Vida'!AS398=0,"",'Datos Vida'!AS398)</f>
        <v/>
      </c>
      <c r="AT28" s="107"/>
    </row>
    <row r="29" spans="2:46">
      <c r="B29" s="30" t="s">
        <v>426</v>
      </c>
      <c r="C29" s="108" t="str">
        <f>IF('Datos Vida'!C399=0,"",'Datos Vida'!C399)</f>
        <v/>
      </c>
      <c r="D29" s="108" t="str">
        <f>IF('Datos Vida'!D399=0,"",'Datos Vida'!D399)</f>
        <v/>
      </c>
      <c r="E29" s="108" t="str">
        <f>IF('Datos Vida'!E399=0,"",'Datos Vida'!E399)</f>
        <v/>
      </c>
      <c r="F29" s="108" t="str">
        <f>IF('Datos Vida'!F399=0,"",'Datos Vida'!F399)</f>
        <v/>
      </c>
      <c r="G29" s="108" t="str">
        <f>IF('Datos Vida'!G399=0,"",'Datos Vida'!G399)</f>
        <v/>
      </c>
      <c r="H29" s="108" t="str">
        <f>IF('Datos Vida'!H399=0,"",'Datos Vida'!H399)</f>
        <v/>
      </c>
      <c r="I29" s="108" t="str">
        <f>IF('Datos Vida'!I399=0,"",'Datos Vida'!I399)</f>
        <v/>
      </c>
      <c r="J29" s="108">
        <f>IF('Datos Vida'!J399=0,"",'Datos Vida'!J399)</f>
        <v>813</v>
      </c>
      <c r="K29" s="108" t="str">
        <f>IF('Datos Vida'!K399=0,"",'Datos Vida'!K399)</f>
        <v/>
      </c>
      <c r="L29" s="108" t="str">
        <f>IF('Datos Vida'!L399=0,"",'Datos Vida'!L399)</f>
        <v/>
      </c>
      <c r="M29" s="108" t="str">
        <f>IF('Datos Vida'!M399=0,"",'Datos Vida'!M399)</f>
        <v/>
      </c>
      <c r="N29" s="108" t="str">
        <f>IF('Datos Vida'!N399=0,"",'Datos Vida'!N399)</f>
        <v/>
      </c>
      <c r="O29" s="108" t="str">
        <f>IF('Datos Vida'!O399=0,"",'Datos Vida'!O399)</f>
        <v/>
      </c>
      <c r="P29" s="108" t="str">
        <f>IF('Datos Vida'!P399=0,"",'Datos Vida'!P399)</f>
        <v/>
      </c>
      <c r="Q29" s="108" t="str">
        <f>IF('Datos Vida'!Q399=0,"",'Datos Vida'!Q399)</f>
        <v/>
      </c>
      <c r="R29" s="108" t="str">
        <f>IF('Datos Vida'!R399=0,"",'Datos Vida'!R399)</f>
        <v/>
      </c>
      <c r="S29" s="108" t="str">
        <f>IF('Datos Vida'!S399=0,"",'Datos Vida'!S399)</f>
        <v/>
      </c>
      <c r="T29" s="108">
        <f>IF('Datos Vida'!T399=0,"",'Datos Vida'!T399)</f>
        <v>88586</v>
      </c>
      <c r="U29" s="108" t="str">
        <f>IF('Datos Vida'!U399=0,"",'Datos Vida'!U399)</f>
        <v/>
      </c>
      <c r="V29" s="108" t="str">
        <f>IF('Datos Vida'!V399=0,"",'Datos Vida'!V399)</f>
        <v/>
      </c>
      <c r="W29" s="108" t="str">
        <f>IF('Datos Vida'!W399=0,"",'Datos Vida'!W399)</f>
        <v/>
      </c>
      <c r="X29" s="108" t="str">
        <f>IF('Datos Vida'!X399=0,"",'Datos Vida'!X399)</f>
        <v/>
      </c>
      <c r="Y29" s="108" t="str">
        <f>IF('Datos Vida'!Y399=0,"",'Datos Vida'!Y399)</f>
        <v/>
      </c>
      <c r="Z29" s="108" t="str">
        <f>IF('Datos Vida'!Z399=0,"",'Datos Vida'!Z399)</f>
        <v/>
      </c>
      <c r="AA29" s="108" t="str">
        <f>IF('Datos Vida'!AA399=0,"",'Datos Vida'!AA399)</f>
        <v/>
      </c>
      <c r="AB29" s="108" t="str">
        <f>IF('Datos Vida'!AB399=0,"",'Datos Vida'!AB399)</f>
        <v/>
      </c>
      <c r="AC29" s="108" t="str">
        <f>IF('Datos Vida'!AC399=0,"",'Datos Vida'!AC399)</f>
        <v/>
      </c>
      <c r="AD29" s="108" t="str">
        <f>IF('Datos Vida'!AD399=0,"",'Datos Vida'!AD399)</f>
        <v/>
      </c>
      <c r="AE29" s="108" t="str">
        <f>IF('Datos Vida'!AE399=0,"",'Datos Vida'!AE399)</f>
        <v/>
      </c>
      <c r="AF29" s="108" t="str">
        <f>IF('Datos Vida'!AF399=0,"",'Datos Vida'!AF399)</f>
        <v/>
      </c>
      <c r="AG29" s="108" t="str">
        <f>IF('Datos Vida'!AG399=0,"",'Datos Vida'!AG399)</f>
        <v/>
      </c>
      <c r="AH29" s="108" t="str">
        <f>IF('Datos Vida'!AH399=0,"",'Datos Vida'!AH399)</f>
        <v/>
      </c>
      <c r="AI29" s="108" t="str">
        <f>IF('Datos Vida'!AI399=0,"",'Datos Vida'!AI399)</f>
        <v/>
      </c>
      <c r="AJ29" s="108" t="str">
        <f>IF('Datos Vida'!AJ399=0,"",'Datos Vida'!AJ399)</f>
        <v/>
      </c>
      <c r="AK29" s="108" t="str">
        <f>IF('Datos Vida'!AK399=0,"",'Datos Vida'!AK399)</f>
        <v/>
      </c>
      <c r="AL29" s="108" t="str">
        <f>IF('Datos Vida'!AL399=0,"",'Datos Vida'!AL399)</f>
        <v/>
      </c>
      <c r="AM29" s="108" t="str">
        <f>IF('Datos Vida'!AM399=0,"",'Datos Vida'!AM399)</f>
        <v/>
      </c>
      <c r="AN29" s="108" t="str">
        <f>IF('Datos Vida'!AN399=0,"",'Datos Vida'!AN399)</f>
        <v/>
      </c>
      <c r="AO29" s="108" t="str">
        <f>IF('Datos Vida'!AO399=0,"",'Datos Vida'!AO399)</f>
        <v/>
      </c>
      <c r="AP29" s="108" t="str">
        <f>IF('Datos Vida'!AP399=0,"",'Datos Vida'!AP399)</f>
        <v/>
      </c>
      <c r="AQ29" s="108">
        <f>IF('Datos Vida'!AQ399=0,"",'Datos Vida'!AQ399)</f>
        <v>89399</v>
      </c>
      <c r="AR29" s="55" t="str">
        <f>IF('Datos Vida'!AR399=0,"",'Datos Vida'!AR399)</f>
        <v/>
      </c>
      <c r="AS29" s="46">
        <f>IF('Datos Vida'!AS399=0,"",'Datos Vida'!AS399)</f>
        <v>84796</v>
      </c>
      <c r="AT29" s="71">
        <f t="shared" ref="AT29:AT41" si="2">IFERROR(AQ29/AS29-1,"")</f>
        <v>5.4283220906646612E-2</v>
      </c>
    </row>
    <row r="30" spans="2:46">
      <c r="B30" s="30" t="s">
        <v>427</v>
      </c>
      <c r="C30" s="108">
        <f>IF('Datos Vida'!C400=0,"",'Datos Vida'!C400)</f>
        <v>68</v>
      </c>
      <c r="D30" s="108">
        <f>IF('Datos Vida'!D400=0,"",'Datos Vida'!D400)</f>
        <v>130</v>
      </c>
      <c r="E30" s="108">
        <f>IF('Datos Vida'!E400=0,"",'Datos Vida'!E400)</f>
        <v>6</v>
      </c>
      <c r="F30" s="108">
        <f>IF('Datos Vida'!F400=0,"",'Datos Vida'!F400)</f>
        <v>586</v>
      </c>
      <c r="G30" s="108">
        <f>IF('Datos Vida'!G400=0,"",'Datos Vida'!G400)</f>
        <v>2105</v>
      </c>
      <c r="H30" s="108">
        <f>IF('Datos Vida'!H400=0,"",'Datos Vida'!H400)</f>
        <v>91</v>
      </c>
      <c r="I30" s="108">
        <f>IF('Datos Vida'!I400=0,"",'Datos Vida'!I400)</f>
        <v>126296</v>
      </c>
      <c r="J30" s="108" t="str">
        <f>IF('Datos Vida'!J400=0,"",'Datos Vida'!J400)</f>
        <v/>
      </c>
      <c r="K30" s="108" t="str">
        <f>IF('Datos Vida'!K400=0,"",'Datos Vida'!K400)</f>
        <v/>
      </c>
      <c r="L30" s="108" t="str">
        <f>IF('Datos Vida'!L400=0,"",'Datos Vida'!L400)</f>
        <v/>
      </c>
      <c r="M30" s="108">
        <f>IF('Datos Vida'!M400=0,"",'Datos Vida'!M400)</f>
        <v>448</v>
      </c>
      <c r="N30" s="108" t="str">
        <f>IF('Datos Vida'!N400=0,"",'Datos Vida'!N400)</f>
        <v/>
      </c>
      <c r="O30" s="108">
        <f>IF('Datos Vida'!O400=0,"",'Datos Vida'!O400)</f>
        <v>205</v>
      </c>
      <c r="P30" s="108">
        <f>IF('Datos Vida'!P400=0,"",'Datos Vida'!P400)</f>
        <v>1933</v>
      </c>
      <c r="Q30" s="108">
        <f>IF('Datos Vida'!Q400=0,"",'Datos Vida'!Q400)</f>
        <v>575</v>
      </c>
      <c r="R30" s="108" t="str">
        <f>IF('Datos Vida'!R400=0,"",'Datos Vida'!R400)</f>
        <v/>
      </c>
      <c r="S30" s="108">
        <f>IF('Datos Vida'!S400=0,"",'Datos Vida'!S400)</f>
        <v>143</v>
      </c>
      <c r="T30" s="108">
        <f>IF('Datos Vida'!T400=0,"",'Datos Vida'!T400)</f>
        <v>304374</v>
      </c>
      <c r="U30" s="108">
        <f>IF('Datos Vida'!U400=0,"",'Datos Vida'!U400)</f>
        <v>2</v>
      </c>
      <c r="V30" s="108" t="str">
        <f>IF('Datos Vida'!V400=0,"",'Datos Vida'!V400)</f>
        <v/>
      </c>
      <c r="W30" s="108">
        <f>IF('Datos Vida'!W400=0,"",'Datos Vida'!W400)</f>
        <v>312</v>
      </c>
      <c r="X30" s="108">
        <f>IF('Datos Vida'!X400=0,"",'Datos Vida'!X400)</f>
        <v>838</v>
      </c>
      <c r="Y30" s="108">
        <f>IF('Datos Vida'!Y400=0,"",'Datos Vida'!Y400)</f>
        <v>2795</v>
      </c>
      <c r="Z30" s="108">
        <f>IF('Datos Vida'!Z400=0,"",'Datos Vida'!Z400)</f>
        <v>60</v>
      </c>
      <c r="AA30" s="108">
        <f>IF('Datos Vida'!AA400=0,"",'Datos Vida'!AA400)</f>
        <v>2</v>
      </c>
      <c r="AB30" s="108" t="str">
        <f>IF('Datos Vida'!AB400=0,"",'Datos Vida'!AB400)</f>
        <v/>
      </c>
      <c r="AC30" s="108">
        <f>IF('Datos Vida'!AC400=0,"",'Datos Vida'!AC400)</f>
        <v>3</v>
      </c>
      <c r="AD30" s="108" t="str">
        <f>IF('Datos Vida'!AD400=0,"",'Datos Vida'!AD400)</f>
        <v/>
      </c>
      <c r="AE30" s="108">
        <f>IF('Datos Vida'!AE400=0,"",'Datos Vida'!AE400)</f>
        <v>263</v>
      </c>
      <c r="AF30" s="108">
        <f>IF('Datos Vida'!AF400=0,"",'Datos Vida'!AF400)</f>
        <v>574</v>
      </c>
      <c r="AG30" s="108">
        <f>IF('Datos Vida'!AG400=0,"",'Datos Vida'!AG400)</f>
        <v>272</v>
      </c>
      <c r="AH30" s="108" t="str">
        <f>IF('Datos Vida'!AH400=0,"",'Datos Vida'!AH400)</f>
        <v/>
      </c>
      <c r="AI30" s="108" t="str">
        <f>IF('Datos Vida'!AI400=0,"",'Datos Vida'!AI400)</f>
        <v/>
      </c>
      <c r="AJ30" s="108" t="str">
        <f>IF('Datos Vida'!AJ400=0,"",'Datos Vida'!AJ400)</f>
        <v/>
      </c>
      <c r="AK30" s="108" t="str">
        <f>IF('Datos Vida'!AK400=0,"",'Datos Vida'!AK400)</f>
        <v/>
      </c>
      <c r="AL30" s="108" t="str">
        <f>IF('Datos Vida'!AL400=0,"",'Datos Vida'!AL400)</f>
        <v/>
      </c>
      <c r="AM30" s="108" t="str">
        <f>IF('Datos Vida'!AM400=0,"",'Datos Vida'!AM400)</f>
        <v/>
      </c>
      <c r="AN30" s="108" t="str">
        <f>IF('Datos Vida'!AN400=0,"",'Datos Vida'!AN400)</f>
        <v/>
      </c>
      <c r="AO30" s="108" t="str">
        <f>IF('Datos Vida'!AO400=0,"",'Datos Vida'!AO400)</f>
        <v/>
      </c>
      <c r="AP30" s="108" t="str">
        <f>IF('Datos Vida'!AP400=0,"",'Datos Vida'!AP400)</f>
        <v/>
      </c>
      <c r="AQ30" s="108">
        <f>IF('Datos Vida'!AQ400=0,"",'Datos Vida'!AQ400)</f>
        <v>442081</v>
      </c>
      <c r="AR30" s="55" t="str">
        <f>IF('Datos Vida'!AR400=0,"",'Datos Vida'!AR400)</f>
        <v/>
      </c>
      <c r="AS30" s="46">
        <f>IF('Datos Vida'!AS400=0,"",'Datos Vida'!AS400)</f>
        <v>599849</v>
      </c>
      <c r="AT30" s="71">
        <f t="shared" si="2"/>
        <v>-0.26301285823598941</v>
      </c>
    </row>
    <row r="31" spans="2:46">
      <c r="B31" s="30" t="s">
        <v>428</v>
      </c>
      <c r="C31" s="108" t="str">
        <f>IF('Datos Vida'!C401=0,"",'Datos Vida'!C401)</f>
        <v/>
      </c>
      <c r="D31" s="108" t="str">
        <f>IF('Datos Vida'!D401=0,"",'Datos Vida'!D401)</f>
        <v/>
      </c>
      <c r="E31" s="108" t="str">
        <f>IF('Datos Vida'!E401=0,"",'Datos Vida'!E401)</f>
        <v/>
      </c>
      <c r="F31" s="108" t="str">
        <f>IF('Datos Vida'!F401=0,"",'Datos Vida'!F401)</f>
        <v/>
      </c>
      <c r="G31" s="108" t="str">
        <f>IF('Datos Vida'!G401=0,"",'Datos Vida'!G401)</f>
        <v/>
      </c>
      <c r="H31" s="108" t="str">
        <f>IF('Datos Vida'!H401=0,"",'Datos Vida'!H401)</f>
        <v/>
      </c>
      <c r="I31" s="108" t="str">
        <f>IF('Datos Vida'!I401=0,"",'Datos Vida'!I401)</f>
        <v/>
      </c>
      <c r="J31" s="108" t="str">
        <f>IF('Datos Vida'!J401=0,"",'Datos Vida'!J401)</f>
        <v/>
      </c>
      <c r="K31" s="108" t="str">
        <f>IF('Datos Vida'!K401=0,"",'Datos Vida'!K401)</f>
        <v/>
      </c>
      <c r="L31" s="108" t="str">
        <f>IF('Datos Vida'!L401=0,"",'Datos Vida'!L401)</f>
        <v/>
      </c>
      <c r="M31" s="108" t="str">
        <f>IF('Datos Vida'!M401=0,"",'Datos Vida'!M401)</f>
        <v/>
      </c>
      <c r="N31" s="108" t="str">
        <f>IF('Datos Vida'!N401=0,"",'Datos Vida'!N401)</f>
        <v/>
      </c>
      <c r="O31" s="108" t="str">
        <f>IF('Datos Vida'!O401=0,"",'Datos Vida'!O401)</f>
        <v/>
      </c>
      <c r="P31" s="108" t="str">
        <f>IF('Datos Vida'!P401=0,"",'Datos Vida'!P401)</f>
        <v/>
      </c>
      <c r="Q31" s="108">
        <f>IF('Datos Vida'!Q401=0,"",'Datos Vida'!Q401)</f>
        <v>22</v>
      </c>
      <c r="R31" s="108" t="str">
        <f>IF('Datos Vida'!R401=0,"",'Datos Vida'!R401)</f>
        <v/>
      </c>
      <c r="S31" s="108" t="str">
        <f>IF('Datos Vida'!S401=0,"",'Datos Vida'!S401)</f>
        <v/>
      </c>
      <c r="T31" s="108" t="str">
        <f>IF('Datos Vida'!T401=0,"",'Datos Vida'!T401)</f>
        <v/>
      </c>
      <c r="U31" s="108" t="str">
        <f>IF('Datos Vida'!U401=0,"",'Datos Vida'!U401)</f>
        <v/>
      </c>
      <c r="V31" s="108" t="str">
        <f>IF('Datos Vida'!V401=0,"",'Datos Vida'!V401)</f>
        <v/>
      </c>
      <c r="W31" s="108" t="str">
        <f>IF('Datos Vida'!W401=0,"",'Datos Vida'!W401)</f>
        <v/>
      </c>
      <c r="X31" s="108" t="str">
        <f>IF('Datos Vida'!X401=0,"",'Datos Vida'!X401)</f>
        <v/>
      </c>
      <c r="Y31" s="108">
        <f>IF('Datos Vida'!Y401=0,"",'Datos Vida'!Y401)</f>
        <v>4025</v>
      </c>
      <c r="Z31" s="108" t="str">
        <f>IF('Datos Vida'!Z401=0,"",'Datos Vida'!Z401)</f>
        <v/>
      </c>
      <c r="AA31" s="108" t="str">
        <f>IF('Datos Vida'!AA401=0,"",'Datos Vida'!AA401)</f>
        <v/>
      </c>
      <c r="AB31" s="108" t="str">
        <f>IF('Datos Vida'!AB401=0,"",'Datos Vida'!AB401)</f>
        <v/>
      </c>
      <c r="AC31" s="108" t="str">
        <f>IF('Datos Vida'!AC401=0,"",'Datos Vida'!AC401)</f>
        <v/>
      </c>
      <c r="AD31" s="108" t="str">
        <f>IF('Datos Vida'!AD401=0,"",'Datos Vida'!AD401)</f>
        <v/>
      </c>
      <c r="AE31" s="108" t="str">
        <f>IF('Datos Vida'!AE401=0,"",'Datos Vida'!AE401)</f>
        <v/>
      </c>
      <c r="AF31" s="108" t="str">
        <f>IF('Datos Vida'!AF401=0,"",'Datos Vida'!AF401)</f>
        <v/>
      </c>
      <c r="AG31" s="108" t="str">
        <f>IF('Datos Vida'!AG401=0,"",'Datos Vida'!AG401)</f>
        <v/>
      </c>
      <c r="AH31" s="108" t="str">
        <f>IF('Datos Vida'!AH401=0,"",'Datos Vida'!AH401)</f>
        <v/>
      </c>
      <c r="AI31" s="108" t="str">
        <f>IF('Datos Vida'!AI401=0,"",'Datos Vida'!AI401)</f>
        <v/>
      </c>
      <c r="AJ31" s="108" t="str">
        <f>IF('Datos Vida'!AJ401=0,"",'Datos Vida'!AJ401)</f>
        <v/>
      </c>
      <c r="AK31" s="108" t="str">
        <f>IF('Datos Vida'!AK401=0,"",'Datos Vida'!AK401)</f>
        <v/>
      </c>
      <c r="AL31" s="108" t="str">
        <f>IF('Datos Vida'!AL401=0,"",'Datos Vida'!AL401)</f>
        <v/>
      </c>
      <c r="AM31" s="108" t="str">
        <f>IF('Datos Vida'!AM401=0,"",'Datos Vida'!AM401)</f>
        <v/>
      </c>
      <c r="AN31" s="108" t="str">
        <f>IF('Datos Vida'!AN401=0,"",'Datos Vida'!AN401)</f>
        <v/>
      </c>
      <c r="AO31" s="108" t="str">
        <f>IF('Datos Vida'!AO401=0,"",'Datos Vida'!AO401)</f>
        <v/>
      </c>
      <c r="AP31" s="108" t="str">
        <f>IF('Datos Vida'!AP401=0,"",'Datos Vida'!AP401)</f>
        <v/>
      </c>
      <c r="AQ31" s="108">
        <f>IF('Datos Vida'!AQ401=0,"",'Datos Vida'!AQ401)</f>
        <v>4047</v>
      </c>
      <c r="AR31" s="55" t="str">
        <f>IF('Datos Vida'!AR401=0,"",'Datos Vida'!AR401)</f>
        <v/>
      </c>
      <c r="AS31" s="46">
        <f>IF('Datos Vida'!AS401=0,"",'Datos Vida'!AS401)</f>
        <v>10571</v>
      </c>
      <c r="AT31" s="71">
        <f t="shared" si="2"/>
        <v>-0.61716015514142464</v>
      </c>
    </row>
    <row r="32" spans="2:46">
      <c r="B32" s="30" t="s">
        <v>429</v>
      </c>
      <c r="C32" s="108" t="str">
        <f>IF('Datos Vida'!C402=0,"",'Datos Vida'!C402)</f>
        <v/>
      </c>
      <c r="D32" s="108" t="str">
        <f>IF('Datos Vida'!D402=0,"",'Datos Vida'!D402)</f>
        <v/>
      </c>
      <c r="E32" s="108" t="str">
        <f>IF('Datos Vida'!E402=0,"",'Datos Vida'!E402)</f>
        <v/>
      </c>
      <c r="F32" s="108" t="str">
        <f>IF('Datos Vida'!F402=0,"",'Datos Vida'!F402)</f>
        <v/>
      </c>
      <c r="G32" s="108" t="str">
        <f>IF('Datos Vida'!G402=0,"",'Datos Vida'!G402)</f>
        <v/>
      </c>
      <c r="H32" s="108" t="str">
        <f>IF('Datos Vida'!H402=0,"",'Datos Vida'!H402)</f>
        <v/>
      </c>
      <c r="I32" s="108" t="str">
        <f>IF('Datos Vida'!I402=0,"",'Datos Vida'!I402)</f>
        <v/>
      </c>
      <c r="J32" s="108" t="str">
        <f>IF('Datos Vida'!J402=0,"",'Datos Vida'!J402)</f>
        <v/>
      </c>
      <c r="K32" s="108" t="str">
        <f>IF('Datos Vida'!K402=0,"",'Datos Vida'!K402)</f>
        <v/>
      </c>
      <c r="L32" s="108" t="str">
        <f>IF('Datos Vida'!L402=0,"",'Datos Vida'!L402)</f>
        <v/>
      </c>
      <c r="M32" s="108" t="str">
        <f>IF('Datos Vida'!M402=0,"",'Datos Vida'!M402)</f>
        <v/>
      </c>
      <c r="N32" s="108" t="str">
        <f>IF('Datos Vida'!N402=0,"",'Datos Vida'!N402)</f>
        <v/>
      </c>
      <c r="O32" s="108" t="str">
        <f>IF('Datos Vida'!O402=0,"",'Datos Vida'!O402)</f>
        <v/>
      </c>
      <c r="P32" s="108" t="str">
        <f>IF('Datos Vida'!P402=0,"",'Datos Vida'!P402)</f>
        <v/>
      </c>
      <c r="Q32" s="108" t="str">
        <f>IF('Datos Vida'!Q402=0,"",'Datos Vida'!Q402)</f>
        <v/>
      </c>
      <c r="R32" s="108" t="str">
        <f>IF('Datos Vida'!R402=0,"",'Datos Vida'!R402)</f>
        <v/>
      </c>
      <c r="S32" s="108" t="str">
        <f>IF('Datos Vida'!S402=0,"",'Datos Vida'!S402)</f>
        <v/>
      </c>
      <c r="T32" s="108" t="str">
        <f>IF('Datos Vida'!T402=0,"",'Datos Vida'!T402)</f>
        <v/>
      </c>
      <c r="U32" s="108" t="str">
        <f>IF('Datos Vida'!U402=0,"",'Datos Vida'!U402)</f>
        <v/>
      </c>
      <c r="V32" s="108" t="str">
        <f>IF('Datos Vida'!V402=0,"",'Datos Vida'!V402)</f>
        <v/>
      </c>
      <c r="W32" s="108" t="str">
        <f>IF('Datos Vida'!W402=0,"",'Datos Vida'!W402)</f>
        <v/>
      </c>
      <c r="X32" s="108" t="str">
        <f>IF('Datos Vida'!X402=0,"",'Datos Vida'!X402)</f>
        <v/>
      </c>
      <c r="Y32" s="108">
        <f>IF('Datos Vida'!Y402=0,"",'Datos Vida'!Y402)</f>
        <v>230</v>
      </c>
      <c r="Z32" s="108" t="str">
        <f>IF('Datos Vida'!Z402=0,"",'Datos Vida'!Z402)</f>
        <v/>
      </c>
      <c r="AA32" s="108">
        <f>IF('Datos Vida'!AA402=0,"",'Datos Vida'!AA402)</f>
        <v>4</v>
      </c>
      <c r="AB32" s="108" t="str">
        <f>IF('Datos Vida'!AB402=0,"",'Datos Vida'!AB402)</f>
        <v/>
      </c>
      <c r="AC32" s="108" t="str">
        <f>IF('Datos Vida'!AC402=0,"",'Datos Vida'!AC402)</f>
        <v/>
      </c>
      <c r="AD32" s="108" t="str">
        <f>IF('Datos Vida'!AD402=0,"",'Datos Vida'!AD402)</f>
        <v/>
      </c>
      <c r="AE32" s="108" t="str">
        <f>IF('Datos Vida'!AE402=0,"",'Datos Vida'!AE402)</f>
        <v/>
      </c>
      <c r="AF32" s="108" t="str">
        <f>IF('Datos Vida'!AF402=0,"",'Datos Vida'!AF402)</f>
        <v/>
      </c>
      <c r="AG32" s="108" t="str">
        <f>IF('Datos Vida'!AG402=0,"",'Datos Vida'!AG402)</f>
        <v/>
      </c>
      <c r="AH32" s="108" t="str">
        <f>IF('Datos Vida'!AH402=0,"",'Datos Vida'!AH402)</f>
        <v/>
      </c>
      <c r="AI32" s="108" t="str">
        <f>IF('Datos Vida'!AI402=0,"",'Datos Vida'!AI402)</f>
        <v/>
      </c>
      <c r="AJ32" s="108" t="str">
        <f>IF('Datos Vida'!AJ402=0,"",'Datos Vida'!AJ402)</f>
        <v/>
      </c>
      <c r="AK32" s="108" t="str">
        <f>IF('Datos Vida'!AK402=0,"",'Datos Vida'!AK402)</f>
        <v/>
      </c>
      <c r="AL32" s="108" t="str">
        <f>IF('Datos Vida'!AL402=0,"",'Datos Vida'!AL402)</f>
        <v/>
      </c>
      <c r="AM32" s="108" t="str">
        <f>IF('Datos Vida'!AM402=0,"",'Datos Vida'!AM402)</f>
        <v/>
      </c>
      <c r="AN32" s="108" t="str">
        <f>IF('Datos Vida'!AN402=0,"",'Datos Vida'!AN402)</f>
        <v/>
      </c>
      <c r="AO32" s="108" t="str">
        <f>IF('Datos Vida'!AO402=0,"",'Datos Vida'!AO402)</f>
        <v/>
      </c>
      <c r="AP32" s="108" t="str">
        <f>IF('Datos Vida'!AP402=0,"",'Datos Vida'!AP402)</f>
        <v/>
      </c>
      <c r="AQ32" s="108">
        <f>IF('Datos Vida'!AQ402=0,"",'Datos Vida'!AQ402)</f>
        <v>234</v>
      </c>
      <c r="AR32" s="55" t="str">
        <f>IF('Datos Vida'!AR402=0,"",'Datos Vida'!AR402)</f>
        <v/>
      </c>
      <c r="AS32" s="46">
        <f>IF('Datos Vida'!AS402=0,"",'Datos Vida'!AS402)</f>
        <v>176</v>
      </c>
      <c r="AT32" s="71">
        <f t="shared" si="2"/>
        <v>0.32954545454545459</v>
      </c>
    </row>
    <row r="33" spans="2:46">
      <c r="B33" s="30" t="s">
        <v>430</v>
      </c>
      <c r="C33" s="108" t="str">
        <f>IF('Datos Vida'!C403=0,"",'Datos Vida'!C403)</f>
        <v/>
      </c>
      <c r="D33" s="108" t="str">
        <f>IF('Datos Vida'!D403=0,"",'Datos Vida'!D403)</f>
        <v/>
      </c>
      <c r="E33" s="108" t="str">
        <f>IF('Datos Vida'!E403=0,"",'Datos Vida'!E403)</f>
        <v/>
      </c>
      <c r="F33" s="108" t="str">
        <f>IF('Datos Vida'!F403=0,"",'Datos Vida'!F403)</f>
        <v/>
      </c>
      <c r="G33" s="108" t="str">
        <f>IF('Datos Vida'!G403=0,"",'Datos Vida'!G403)</f>
        <v/>
      </c>
      <c r="H33" s="108" t="str">
        <f>IF('Datos Vida'!H403=0,"",'Datos Vida'!H403)</f>
        <v/>
      </c>
      <c r="I33" s="108" t="str">
        <f>IF('Datos Vida'!I403=0,"",'Datos Vida'!I403)</f>
        <v/>
      </c>
      <c r="J33" s="108" t="str">
        <f>IF('Datos Vida'!J403=0,"",'Datos Vida'!J403)</f>
        <v/>
      </c>
      <c r="K33" s="108" t="str">
        <f>IF('Datos Vida'!K403=0,"",'Datos Vida'!K403)</f>
        <v/>
      </c>
      <c r="L33" s="108" t="str">
        <f>IF('Datos Vida'!L403=0,"",'Datos Vida'!L403)</f>
        <v/>
      </c>
      <c r="M33" s="108" t="str">
        <f>IF('Datos Vida'!M403=0,"",'Datos Vida'!M403)</f>
        <v/>
      </c>
      <c r="N33" s="108" t="str">
        <f>IF('Datos Vida'!N403=0,"",'Datos Vida'!N403)</f>
        <v/>
      </c>
      <c r="O33" s="108" t="str">
        <f>IF('Datos Vida'!O403=0,"",'Datos Vida'!O403)</f>
        <v/>
      </c>
      <c r="P33" s="108" t="str">
        <f>IF('Datos Vida'!P403=0,"",'Datos Vida'!P403)</f>
        <v/>
      </c>
      <c r="Q33" s="108" t="str">
        <f>IF('Datos Vida'!Q403=0,"",'Datos Vida'!Q403)</f>
        <v/>
      </c>
      <c r="R33" s="108" t="str">
        <f>IF('Datos Vida'!R403=0,"",'Datos Vida'!R403)</f>
        <v/>
      </c>
      <c r="S33" s="108" t="str">
        <f>IF('Datos Vida'!S403=0,"",'Datos Vida'!S403)</f>
        <v/>
      </c>
      <c r="T33" s="108" t="str">
        <f>IF('Datos Vida'!T403=0,"",'Datos Vida'!T403)</f>
        <v/>
      </c>
      <c r="U33" s="108" t="str">
        <f>IF('Datos Vida'!U403=0,"",'Datos Vida'!U403)</f>
        <v/>
      </c>
      <c r="V33" s="108" t="str">
        <f>IF('Datos Vida'!V403=0,"",'Datos Vida'!V403)</f>
        <v/>
      </c>
      <c r="W33" s="108" t="str">
        <f>IF('Datos Vida'!W403=0,"",'Datos Vida'!W403)</f>
        <v/>
      </c>
      <c r="X33" s="108" t="str">
        <f>IF('Datos Vida'!X403=0,"",'Datos Vida'!X403)</f>
        <v/>
      </c>
      <c r="Y33" s="108" t="str">
        <f>IF('Datos Vida'!Y403=0,"",'Datos Vida'!Y403)</f>
        <v/>
      </c>
      <c r="Z33" s="108" t="str">
        <f>IF('Datos Vida'!Z403=0,"",'Datos Vida'!Z403)</f>
        <v/>
      </c>
      <c r="AA33" s="108" t="str">
        <f>IF('Datos Vida'!AA403=0,"",'Datos Vida'!AA403)</f>
        <v/>
      </c>
      <c r="AB33" s="108" t="str">
        <f>IF('Datos Vida'!AB403=0,"",'Datos Vida'!AB403)</f>
        <v/>
      </c>
      <c r="AC33" s="108" t="str">
        <f>IF('Datos Vida'!AC403=0,"",'Datos Vida'!AC403)</f>
        <v/>
      </c>
      <c r="AD33" s="108" t="str">
        <f>IF('Datos Vida'!AD403=0,"",'Datos Vida'!AD403)</f>
        <v/>
      </c>
      <c r="AE33" s="108" t="str">
        <f>IF('Datos Vida'!AE403=0,"",'Datos Vida'!AE403)</f>
        <v/>
      </c>
      <c r="AF33" s="108" t="str">
        <f>IF('Datos Vida'!AF403=0,"",'Datos Vida'!AF403)</f>
        <v/>
      </c>
      <c r="AG33" s="108" t="str">
        <f>IF('Datos Vida'!AG403=0,"",'Datos Vida'!AG403)</f>
        <v/>
      </c>
      <c r="AH33" s="108" t="str">
        <f>IF('Datos Vida'!AH403=0,"",'Datos Vida'!AH403)</f>
        <v/>
      </c>
      <c r="AI33" s="108" t="str">
        <f>IF('Datos Vida'!AI403=0,"",'Datos Vida'!AI403)</f>
        <v/>
      </c>
      <c r="AJ33" s="108" t="str">
        <f>IF('Datos Vida'!AJ403=0,"",'Datos Vida'!AJ403)</f>
        <v/>
      </c>
      <c r="AK33" s="108" t="str">
        <f>IF('Datos Vida'!AK403=0,"",'Datos Vida'!AK403)</f>
        <v/>
      </c>
      <c r="AL33" s="108" t="str">
        <f>IF('Datos Vida'!AL403=0,"",'Datos Vida'!AL403)</f>
        <v/>
      </c>
      <c r="AM33" s="108" t="str">
        <f>IF('Datos Vida'!AM403=0,"",'Datos Vida'!AM403)</f>
        <v/>
      </c>
      <c r="AN33" s="108" t="str">
        <f>IF('Datos Vida'!AN403=0,"",'Datos Vida'!AN403)</f>
        <v/>
      </c>
      <c r="AO33" s="108" t="str">
        <f>IF('Datos Vida'!AO403=0,"",'Datos Vida'!AO403)</f>
        <v/>
      </c>
      <c r="AP33" s="108" t="str">
        <f>IF('Datos Vida'!AP403=0,"",'Datos Vida'!AP403)</f>
        <v/>
      </c>
      <c r="AQ33" s="108" t="str">
        <f>IF('Datos Vida'!AQ403=0,"",'Datos Vida'!AQ403)</f>
        <v/>
      </c>
      <c r="AR33" s="55" t="str">
        <f>IF('Datos Vida'!AR403=0,"",'Datos Vida'!AR403)</f>
        <v/>
      </c>
      <c r="AS33" s="46" t="str">
        <f>IF('Datos Vida'!AS403=0,"",'Datos Vida'!AS403)</f>
        <v/>
      </c>
      <c r="AT33" s="71" t="str">
        <f t="shared" si="2"/>
        <v/>
      </c>
    </row>
    <row r="34" spans="2:46">
      <c r="B34" s="30" t="s">
        <v>431</v>
      </c>
      <c r="C34" s="108" t="str">
        <f>IF('Datos Vida'!C404=0,"",'Datos Vida'!C404)</f>
        <v/>
      </c>
      <c r="D34" s="108" t="str">
        <f>IF('Datos Vida'!D404=0,"",'Datos Vida'!D404)</f>
        <v/>
      </c>
      <c r="E34" s="108" t="str">
        <f>IF('Datos Vida'!E404=0,"",'Datos Vida'!E404)</f>
        <v/>
      </c>
      <c r="F34" s="108" t="str">
        <f>IF('Datos Vida'!F404=0,"",'Datos Vida'!F404)</f>
        <v/>
      </c>
      <c r="G34" s="108">
        <f>IF('Datos Vida'!G404=0,"",'Datos Vida'!G404)</f>
        <v>1</v>
      </c>
      <c r="H34" s="108" t="str">
        <f>IF('Datos Vida'!H404=0,"",'Datos Vida'!H404)</f>
        <v/>
      </c>
      <c r="I34" s="108" t="str">
        <f>IF('Datos Vida'!I404=0,"",'Datos Vida'!I404)</f>
        <v/>
      </c>
      <c r="J34" s="108" t="str">
        <f>IF('Datos Vida'!J404=0,"",'Datos Vida'!J404)</f>
        <v/>
      </c>
      <c r="K34" s="108" t="str">
        <f>IF('Datos Vida'!K404=0,"",'Datos Vida'!K404)</f>
        <v/>
      </c>
      <c r="L34" s="108" t="str">
        <f>IF('Datos Vida'!L404=0,"",'Datos Vida'!L404)</f>
        <v/>
      </c>
      <c r="M34" s="108" t="str">
        <f>IF('Datos Vida'!M404=0,"",'Datos Vida'!M404)</f>
        <v/>
      </c>
      <c r="N34" s="108" t="str">
        <f>IF('Datos Vida'!N404=0,"",'Datos Vida'!N404)</f>
        <v/>
      </c>
      <c r="O34" s="108" t="str">
        <f>IF('Datos Vida'!O404=0,"",'Datos Vida'!O404)</f>
        <v/>
      </c>
      <c r="P34" s="108" t="str">
        <f>IF('Datos Vida'!P404=0,"",'Datos Vida'!P404)</f>
        <v/>
      </c>
      <c r="Q34" s="108" t="str">
        <f>IF('Datos Vida'!Q404=0,"",'Datos Vida'!Q404)</f>
        <v/>
      </c>
      <c r="R34" s="108" t="str">
        <f>IF('Datos Vida'!R404=0,"",'Datos Vida'!R404)</f>
        <v/>
      </c>
      <c r="S34" s="108" t="str">
        <f>IF('Datos Vida'!S404=0,"",'Datos Vida'!S404)</f>
        <v/>
      </c>
      <c r="T34" s="108" t="str">
        <f>IF('Datos Vida'!T404=0,"",'Datos Vida'!T404)</f>
        <v/>
      </c>
      <c r="U34" s="108" t="str">
        <f>IF('Datos Vida'!U404=0,"",'Datos Vida'!U404)</f>
        <v/>
      </c>
      <c r="V34" s="108" t="str">
        <f>IF('Datos Vida'!V404=0,"",'Datos Vida'!V404)</f>
        <v/>
      </c>
      <c r="W34" s="108" t="str">
        <f>IF('Datos Vida'!W404=0,"",'Datos Vida'!W404)</f>
        <v/>
      </c>
      <c r="X34" s="108" t="str">
        <f>IF('Datos Vida'!X404=0,"",'Datos Vida'!X404)</f>
        <v/>
      </c>
      <c r="Y34" s="108" t="str">
        <f>IF('Datos Vida'!Y404=0,"",'Datos Vida'!Y404)</f>
        <v/>
      </c>
      <c r="Z34" s="108" t="str">
        <f>IF('Datos Vida'!Z404=0,"",'Datos Vida'!Z404)</f>
        <v/>
      </c>
      <c r="AA34" s="108" t="str">
        <f>IF('Datos Vida'!AA404=0,"",'Datos Vida'!AA404)</f>
        <v/>
      </c>
      <c r="AB34" s="108" t="str">
        <f>IF('Datos Vida'!AB404=0,"",'Datos Vida'!AB404)</f>
        <v/>
      </c>
      <c r="AC34" s="108" t="str">
        <f>IF('Datos Vida'!AC404=0,"",'Datos Vida'!AC404)</f>
        <v/>
      </c>
      <c r="AD34" s="108" t="str">
        <f>IF('Datos Vida'!AD404=0,"",'Datos Vida'!AD404)</f>
        <v/>
      </c>
      <c r="AE34" s="108" t="str">
        <f>IF('Datos Vida'!AE404=0,"",'Datos Vida'!AE404)</f>
        <v/>
      </c>
      <c r="AF34" s="108" t="str">
        <f>IF('Datos Vida'!AF404=0,"",'Datos Vida'!AF404)</f>
        <v/>
      </c>
      <c r="AG34" s="108" t="str">
        <f>IF('Datos Vida'!AG404=0,"",'Datos Vida'!AG404)</f>
        <v/>
      </c>
      <c r="AH34" s="108" t="str">
        <f>IF('Datos Vida'!AH404=0,"",'Datos Vida'!AH404)</f>
        <v/>
      </c>
      <c r="AI34" s="108" t="str">
        <f>IF('Datos Vida'!AI404=0,"",'Datos Vida'!AI404)</f>
        <v/>
      </c>
      <c r="AJ34" s="108" t="str">
        <f>IF('Datos Vida'!AJ404=0,"",'Datos Vida'!AJ404)</f>
        <v/>
      </c>
      <c r="AK34" s="108" t="str">
        <f>IF('Datos Vida'!AK404=0,"",'Datos Vida'!AK404)</f>
        <v/>
      </c>
      <c r="AL34" s="108" t="str">
        <f>IF('Datos Vida'!AL404=0,"",'Datos Vida'!AL404)</f>
        <v/>
      </c>
      <c r="AM34" s="108" t="str">
        <f>IF('Datos Vida'!AM404=0,"",'Datos Vida'!AM404)</f>
        <v/>
      </c>
      <c r="AN34" s="108" t="str">
        <f>IF('Datos Vida'!AN404=0,"",'Datos Vida'!AN404)</f>
        <v/>
      </c>
      <c r="AO34" s="108" t="str">
        <f>IF('Datos Vida'!AO404=0,"",'Datos Vida'!AO404)</f>
        <v/>
      </c>
      <c r="AP34" s="108" t="str">
        <f>IF('Datos Vida'!AP404=0,"",'Datos Vida'!AP404)</f>
        <v/>
      </c>
      <c r="AQ34" s="108">
        <f>IF('Datos Vida'!AQ404=0,"",'Datos Vida'!AQ404)</f>
        <v>1</v>
      </c>
      <c r="AR34" s="55" t="str">
        <f>IF('Datos Vida'!AR404=0,"",'Datos Vida'!AR404)</f>
        <v/>
      </c>
      <c r="AS34" s="46">
        <f>IF('Datos Vida'!AS404=0,"",'Datos Vida'!AS404)</f>
        <v>1</v>
      </c>
      <c r="AT34" s="71">
        <f t="shared" si="2"/>
        <v>0</v>
      </c>
    </row>
    <row r="35" spans="2:46">
      <c r="B35" s="30" t="s">
        <v>432</v>
      </c>
      <c r="C35" s="108" t="str">
        <f>IF('Datos Vida'!C405=0,"",'Datos Vida'!C405)</f>
        <v/>
      </c>
      <c r="D35" s="108" t="str">
        <f>IF('Datos Vida'!D405=0,"",'Datos Vida'!D405)</f>
        <v/>
      </c>
      <c r="E35" s="108" t="str">
        <f>IF('Datos Vida'!E405=0,"",'Datos Vida'!E405)</f>
        <v/>
      </c>
      <c r="F35" s="108" t="str">
        <f>IF('Datos Vida'!F405=0,"",'Datos Vida'!F405)</f>
        <v/>
      </c>
      <c r="G35" s="108">
        <f>IF('Datos Vida'!G405=0,"",'Datos Vida'!G405)</f>
        <v>1</v>
      </c>
      <c r="H35" s="108" t="str">
        <f>IF('Datos Vida'!H405=0,"",'Datos Vida'!H405)</f>
        <v/>
      </c>
      <c r="I35" s="108" t="str">
        <f>IF('Datos Vida'!I405=0,"",'Datos Vida'!I405)</f>
        <v/>
      </c>
      <c r="J35" s="108" t="str">
        <f>IF('Datos Vida'!J405=0,"",'Datos Vida'!J405)</f>
        <v/>
      </c>
      <c r="K35" s="108" t="str">
        <f>IF('Datos Vida'!K405=0,"",'Datos Vida'!K405)</f>
        <v/>
      </c>
      <c r="L35" s="108" t="str">
        <f>IF('Datos Vida'!L405=0,"",'Datos Vida'!L405)</f>
        <v/>
      </c>
      <c r="M35" s="108" t="str">
        <f>IF('Datos Vida'!M405=0,"",'Datos Vida'!M405)</f>
        <v/>
      </c>
      <c r="N35" s="108" t="str">
        <f>IF('Datos Vida'!N405=0,"",'Datos Vida'!N405)</f>
        <v/>
      </c>
      <c r="O35" s="108" t="str">
        <f>IF('Datos Vida'!O405=0,"",'Datos Vida'!O405)</f>
        <v/>
      </c>
      <c r="P35" s="108" t="str">
        <f>IF('Datos Vida'!P405=0,"",'Datos Vida'!P405)</f>
        <v/>
      </c>
      <c r="Q35" s="108">
        <f>IF('Datos Vida'!Q405=0,"",'Datos Vida'!Q405)</f>
        <v>227</v>
      </c>
      <c r="R35" s="108" t="str">
        <f>IF('Datos Vida'!R405=0,"",'Datos Vida'!R405)</f>
        <v/>
      </c>
      <c r="S35" s="108" t="str">
        <f>IF('Datos Vida'!S405=0,"",'Datos Vida'!S405)</f>
        <v/>
      </c>
      <c r="T35" s="108" t="str">
        <f>IF('Datos Vida'!T405=0,"",'Datos Vida'!T405)</f>
        <v/>
      </c>
      <c r="U35" s="108" t="str">
        <f>IF('Datos Vida'!U405=0,"",'Datos Vida'!U405)</f>
        <v/>
      </c>
      <c r="V35" s="108" t="str">
        <f>IF('Datos Vida'!V405=0,"",'Datos Vida'!V405)</f>
        <v/>
      </c>
      <c r="W35" s="108" t="str">
        <f>IF('Datos Vida'!W405=0,"",'Datos Vida'!W405)</f>
        <v/>
      </c>
      <c r="X35" s="108" t="str">
        <f>IF('Datos Vida'!X405=0,"",'Datos Vida'!X405)</f>
        <v/>
      </c>
      <c r="Y35" s="108">
        <f>IF('Datos Vida'!Y405=0,"",'Datos Vida'!Y405)</f>
        <v>2626</v>
      </c>
      <c r="Z35" s="108" t="str">
        <f>IF('Datos Vida'!Z405=0,"",'Datos Vida'!Z405)</f>
        <v/>
      </c>
      <c r="AA35" s="108" t="str">
        <f>IF('Datos Vida'!AA405=0,"",'Datos Vida'!AA405)</f>
        <v/>
      </c>
      <c r="AB35" s="108" t="str">
        <f>IF('Datos Vida'!AB405=0,"",'Datos Vida'!AB405)</f>
        <v/>
      </c>
      <c r="AC35" s="108" t="str">
        <f>IF('Datos Vida'!AC405=0,"",'Datos Vida'!AC405)</f>
        <v/>
      </c>
      <c r="AD35" s="108" t="str">
        <f>IF('Datos Vida'!AD405=0,"",'Datos Vida'!AD405)</f>
        <v/>
      </c>
      <c r="AE35" s="108" t="str">
        <f>IF('Datos Vida'!AE405=0,"",'Datos Vida'!AE405)</f>
        <v/>
      </c>
      <c r="AF35" s="108" t="str">
        <f>IF('Datos Vida'!AF405=0,"",'Datos Vida'!AF405)</f>
        <v/>
      </c>
      <c r="AG35" s="108">
        <f>IF('Datos Vida'!AG405=0,"",'Datos Vida'!AG405)</f>
        <v>10</v>
      </c>
      <c r="AH35" s="108" t="str">
        <f>IF('Datos Vida'!AH405=0,"",'Datos Vida'!AH405)</f>
        <v/>
      </c>
      <c r="AI35" s="108" t="str">
        <f>IF('Datos Vida'!AI405=0,"",'Datos Vida'!AI405)</f>
        <v/>
      </c>
      <c r="AJ35" s="108" t="str">
        <f>IF('Datos Vida'!AJ405=0,"",'Datos Vida'!AJ405)</f>
        <v/>
      </c>
      <c r="AK35" s="108" t="str">
        <f>IF('Datos Vida'!AK405=0,"",'Datos Vida'!AK405)</f>
        <v/>
      </c>
      <c r="AL35" s="108" t="str">
        <f>IF('Datos Vida'!AL405=0,"",'Datos Vida'!AL405)</f>
        <v/>
      </c>
      <c r="AM35" s="108" t="str">
        <f>IF('Datos Vida'!AM405=0,"",'Datos Vida'!AM405)</f>
        <v/>
      </c>
      <c r="AN35" s="108" t="str">
        <f>IF('Datos Vida'!AN405=0,"",'Datos Vida'!AN405)</f>
        <v/>
      </c>
      <c r="AO35" s="108" t="str">
        <f>IF('Datos Vida'!AO405=0,"",'Datos Vida'!AO405)</f>
        <v/>
      </c>
      <c r="AP35" s="108" t="str">
        <f>IF('Datos Vida'!AP405=0,"",'Datos Vida'!AP405)</f>
        <v/>
      </c>
      <c r="AQ35" s="108">
        <f>IF('Datos Vida'!AQ405=0,"",'Datos Vida'!AQ405)</f>
        <v>2864</v>
      </c>
      <c r="AR35" s="55" t="str">
        <f>IF('Datos Vida'!AR405=0,"",'Datos Vida'!AR405)</f>
        <v/>
      </c>
      <c r="AS35" s="46">
        <f>IF('Datos Vida'!AS405=0,"",'Datos Vida'!AS405)</f>
        <v>2561</v>
      </c>
      <c r="AT35" s="71">
        <f t="shared" si="2"/>
        <v>0.11831315892229588</v>
      </c>
    </row>
    <row r="36" spans="2:46">
      <c r="B36" s="30" t="s">
        <v>433</v>
      </c>
      <c r="C36" s="108" t="str">
        <f>IF('Datos Vida'!C406=0,"",'Datos Vida'!C406)</f>
        <v/>
      </c>
      <c r="D36" s="108" t="str">
        <f>IF('Datos Vida'!D406=0,"",'Datos Vida'!D406)</f>
        <v/>
      </c>
      <c r="E36" s="108" t="str">
        <f>IF('Datos Vida'!E406=0,"",'Datos Vida'!E406)</f>
        <v/>
      </c>
      <c r="F36" s="108" t="str">
        <f>IF('Datos Vida'!F406=0,"",'Datos Vida'!F406)</f>
        <v/>
      </c>
      <c r="G36" s="108" t="str">
        <f>IF('Datos Vida'!G406=0,"",'Datos Vida'!G406)</f>
        <v/>
      </c>
      <c r="H36" s="108" t="str">
        <f>IF('Datos Vida'!H406=0,"",'Datos Vida'!H406)</f>
        <v/>
      </c>
      <c r="I36" s="108" t="str">
        <f>IF('Datos Vida'!I406=0,"",'Datos Vida'!I406)</f>
        <v/>
      </c>
      <c r="J36" s="108" t="str">
        <f>IF('Datos Vida'!J406=0,"",'Datos Vida'!J406)</f>
        <v/>
      </c>
      <c r="K36" s="108" t="str">
        <f>IF('Datos Vida'!K406=0,"",'Datos Vida'!K406)</f>
        <v/>
      </c>
      <c r="L36" s="108" t="str">
        <f>IF('Datos Vida'!L406=0,"",'Datos Vida'!L406)</f>
        <v/>
      </c>
      <c r="M36" s="108" t="str">
        <f>IF('Datos Vida'!M406=0,"",'Datos Vida'!M406)</f>
        <v/>
      </c>
      <c r="N36" s="108" t="str">
        <f>IF('Datos Vida'!N406=0,"",'Datos Vida'!N406)</f>
        <v/>
      </c>
      <c r="O36" s="108" t="str">
        <f>IF('Datos Vida'!O406=0,"",'Datos Vida'!O406)</f>
        <v/>
      </c>
      <c r="P36" s="108" t="str">
        <f>IF('Datos Vida'!P406=0,"",'Datos Vida'!P406)</f>
        <v/>
      </c>
      <c r="Q36" s="108" t="str">
        <f>IF('Datos Vida'!Q406=0,"",'Datos Vida'!Q406)</f>
        <v/>
      </c>
      <c r="R36" s="108" t="str">
        <f>IF('Datos Vida'!R406=0,"",'Datos Vida'!R406)</f>
        <v/>
      </c>
      <c r="S36" s="108">
        <f>IF('Datos Vida'!S406=0,"",'Datos Vida'!S406)</f>
        <v>1</v>
      </c>
      <c r="T36" s="108" t="str">
        <f>IF('Datos Vida'!T406=0,"",'Datos Vida'!T406)</f>
        <v/>
      </c>
      <c r="U36" s="108" t="str">
        <f>IF('Datos Vida'!U406=0,"",'Datos Vida'!U406)</f>
        <v/>
      </c>
      <c r="V36" s="108" t="str">
        <f>IF('Datos Vida'!V406=0,"",'Datos Vida'!V406)</f>
        <v/>
      </c>
      <c r="W36" s="108" t="str">
        <f>IF('Datos Vida'!W406=0,"",'Datos Vida'!W406)</f>
        <v/>
      </c>
      <c r="X36" s="108" t="str">
        <f>IF('Datos Vida'!X406=0,"",'Datos Vida'!X406)</f>
        <v/>
      </c>
      <c r="Y36" s="108" t="str">
        <f>IF('Datos Vida'!Y406=0,"",'Datos Vida'!Y406)</f>
        <v/>
      </c>
      <c r="Z36" s="108" t="str">
        <f>IF('Datos Vida'!Z406=0,"",'Datos Vida'!Z406)</f>
        <v/>
      </c>
      <c r="AA36" s="108" t="str">
        <f>IF('Datos Vida'!AA406=0,"",'Datos Vida'!AA406)</f>
        <v/>
      </c>
      <c r="AB36" s="108" t="str">
        <f>IF('Datos Vida'!AB406=0,"",'Datos Vida'!AB406)</f>
        <v/>
      </c>
      <c r="AC36" s="108" t="str">
        <f>IF('Datos Vida'!AC406=0,"",'Datos Vida'!AC406)</f>
        <v/>
      </c>
      <c r="AD36" s="108" t="str">
        <f>IF('Datos Vida'!AD406=0,"",'Datos Vida'!AD406)</f>
        <v/>
      </c>
      <c r="AE36" s="108" t="str">
        <f>IF('Datos Vida'!AE406=0,"",'Datos Vida'!AE406)</f>
        <v/>
      </c>
      <c r="AF36" s="108" t="str">
        <f>IF('Datos Vida'!AF406=0,"",'Datos Vida'!AF406)</f>
        <v/>
      </c>
      <c r="AG36" s="108" t="str">
        <f>IF('Datos Vida'!AG406=0,"",'Datos Vida'!AG406)</f>
        <v/>
      </c>
      <c r="AH36" s="108" t="str">
        <f>IF('Datos Vida'!AH406=0,"",'Datos Vida'!AH406)</f>
        <v/>
      </c>
      <c r="AI36" s="108" t="str">
        <f>IF('Datos Vida'!AI406=0,"",'Datos Vida'!AI406)</f>
        <v/>
      </c>
      <c r="AJ36" s="108" t="str">
        <f>IF('Datos Vida'!AJ406=0,"",'Datos Vida'!AJ406)</f>
        <v/>
      </c>
      <c r="AK36" s="108" t="str">
        <f>IF('Datos Vida'!AK406=0,"",'Datos Vida'!AK406)</f>
        <v/>
      </c>
      <c r="AL36" s="108" t="str">
        <f>IF('Datos Vida'!AL406=0,"",'Datos Vida'!AL406)</f>
        <v/>
      </c>
      <c r="AM36" s="108" t="str">
        <f>IF('Datos Vida'!AM406=0,"",'Datos Vida'!AM406)</f>
        <v/>
      </c>
      <c r="AN36" s="108" t="str">
        <f>IF('Datos Vida'!AN406=0,"",'Datos Vida'!AN406)</f>
        <v/>
      </c>
      <c r="AO36" s="108" t="str">
        <f>IF('Datos Vida'!AO406=0,"",'Datos Vida'!AO406)</f>
        <v/>
      </c>
      <c r="AP36" s="108" t="str">
        <f>IF('Datos Vida'!AP406=0,"",'Datos Vida'!AP406)</f>
        <v/>
      </c>
      <c r="AQ36" s="108">
        <f>IF('Datos Vida'!AQ406=0,"",'Datos Vida'!AQ406)</f>
        <v>1</v>
      </c>
      <c r="AR36" s="55" t="str">
        <f>IF('Datos Vida'!AR406=0,"",'Datos Vida'!AR406)</f>
        <v/>
      </c>
      <c r="AS36" s="46">
        <f>IF('Datos Vida'!AS406=0,"",'Datos Vida'!AS406)</f>
        <v>2</v>
      </c>
      <c r="AT36" s="71">
        <f t="shared" si="2"/>
        <v>-0.5</v>
      </c>
    </row>
    <row r="37" spans="2:46">
      <c r="B37" s="30" t="s">
        <v>434</v>
      </c>
      <c r="C37" s="108" t="str">
        <f>IF('Datos Vida'!C407=0,"",'Datos Vida'!C407)</f>
        <v/>
      </c>
      <c r="D37" s="108">
        <f>IF('Datos Vida'!D407=0,"",'Datos Vida'!D407)</f>
        <v>14.979327999999999</v>
      </c>
      <c r="E37" s="108" t="str">
        <f>IF('Datos Vida'!E407=0,"",'Datos Vida'!E407)</f>
        <v/>
      </c>
      <c r="F37" s="108">
        <f>IF('Datos Vida'!F407=0,"",'Datos Vida'!F407)</f>
        <v>208</v>
      </c>
      <c r="G37" s="108">
        <f>IF('Datos Vida'!G407=0,"",'Datos Vida'!G407)</f>
        <v>3130</v>
      </c>
      <c r="H37" s="108">
        <f>IF('Datos Vida'!H407=0,"",'Datos Vida'!H407)</f>
        <v>243</v>
      </c>
      <c r="I37" s="108">
        <f>IF('Datos Vida'!I407=0,"",'Datos Vida'!I407)</f>
        <v>18506</v>
      </c>
      <c r="J37" s="108">
        <f>IF('Datos Vida'!J407=0,"",'Datos Vida'!J407)</f>
        <v>563</v>
      </c>
      <c r="K37" s="108" t="str">
        <f>IF('Datos Vida'!K407=0,"",'Datos Vida'!K407)</f>
        <v/>
      </c>
      <c r="L37" s="108" t="str">
        <f>IF('Datos Vida'!L407=0,"",'Datos Vida'!L407)</f>
        <v/>
      </c>
      <c r="M37" s="108">
        <f>IF('Datos Vida'!M407=0,"",'Datos Vida'!M407)</f>
        <v>583</v>
      </c>
      <c r="N37" s="108" t="str">
        <f>IF('Datos Vida'!N407=0,"",'Datos Vida'!N407)</f>
        <v/>
      </c>
      <c r="O37" s="108">
        <f>IF('Datos Vida'!O407=0,"",'Datos Vida'!O407)</f>
        <v>168</v>
      </c>
      <c r="P37" s="108">
        <f>IF('Datos Vida'!P407=0,"",'Datos Vida'!P407)</f>
        <v>2360</v>
      </c>
      <c r="Q37" s="108">
        <f>IF('Datos Vida'!Q407=0,"",'Datos Vida'!Q407)</f>
        <v>1466</v>
      </c>
      <c r="R37" s="108" t="str">
        <f>IF('Datos Vida'!R407=0,"",'Datos Vida'!R407)</f>
        <v/>
      </c>
      <c r="S37" s="108" t="str">
        <f>IF('Datos Vida'!S407=0,"",'Datos Vida'!S407)</f>
        <v/>
      </c>
      <c r="T37" s="108">
        <f>IF('Datos Vida'!T407=0,"",'Datos Vida'!T407)</f>
        <v>1</v>
      </c>
      <c r="U37" s="108" t="str">
        <f>IF('Datos Vida'!U407=0,"",'Datos Vida'!U407)</f>
        <v/>
      </c>
      <c r="V37" s="108" t="str">
        <f>IF('Datos Vida'!V407=0,"",'Datos Vida'!V407)</f>
        <v/>
      </c>
      <c r="W37" s="108">
        <f>IF('Datos Vida'!W407=0,"",'Datos Vida'!W407)</f>
        <v>12</v>
      </c>
      <c r="X37" s="108">
        <f>IF('Datos Vida'!X407=0,"",'Datos Vida'!X407)</f>
        <v>1225</v>
      </c>
      <c r="Y37" s="108" t="str">
        <f>IF('Datos Vida'!Y407=0,"",'Datos Vida'!Y407)</f>
        <v/>
      </c>
      <c r="Z37" s="108">
        <f>IF('Datos Vida'!Z407=0,"",'Datos Vida'!Z407)</f>
        <v>1</v>
      </c>
      <c r="AA37" s="108" t="str">
        <f>IF('Datos Vida'!AA407=0,"",'Datos Vida'!AA407)</f>
        <v/>
      </c>
      <c r="AB37" s="108" t="str">
        <f>IF('Datos Vida'!AB407=0,"",'Datos Vida'!AB407)</f>
        <v/>
      </c>
      <c r="AC37" s="108">
        <f>IF('Datos Vida'!AC407=0,"",'Datos Vida'!AC407)</f>
        <v>2</v>
      </c>
      <c r="AD37" s="108" t="str">
        <f>IF('Datos Vida'!AD407=0,"",'Datos Vida'!AD407)</f>
        <v/>
      </c>
      <c r="AE37" s="108">
        <f>IF('Datos Vida'!AE407=0,"",'Datos Vida'!AE407)</f>
        <v>232</v>
      </c>
      <c r="AF37" s="108">
        <f>IF('Datos Vida'!AF407=0,"",'Datos Vida'!AF407)</f>
        <v>156</v>
      </c>
      <c r="AG37" s="108">
        <f>IF('Datos Vida'!AG407=0,"",'Datos Vida'!AG407)</f>
        <v>11</v>
      </c>
      <c r="AH37" s="108" t="str">
        <f>IF('Datos Vida'!AH407=0,"",'Datos Vida'!AH407)</f>
        <v/>
      </c>
      <c r="AI37" s="108" t="str">
        <f>IF('Datos Vida'!AI407=0,"",'Datos Vida'!AI407)</f>
        <v/>
      </c>
      <c r="AJ37" s="108" t="str">
        <f>IF('Datos Vida'!AJ407=0,"",'Datos Vida'!AJ407)</f>
        <v/>
      </c>
      <c r="AK37" s="108" t="str">
        <f>IF('Datos Vida'!AK407=0,"",'Datos Vida'!AK407)</f>
        <v/>
      </c>
      <c r="AL37" s="108" t="str">
        <f>IF('Datos Vida'!AL407=0,"",'Datos Vida'!AL407)</f>
        <v/>
      </c>
      <c r="AM37" s="108" t="str">
        <f>IF('Datos Vida'!AM407=0,"",'Datos Vida'!AM407)</f>
        <v/>
      </c>
      <c r="AN37" s="108" t="str">
        <f>IF('Datos Vida'!AN407=0,"",'Datos Vida'!AN407)</f>
        <v/>
      </c>
      <c r="AO37" s="108" t="str">
        <f>IF('Datos Vida'!AO407=0,"",'Datos Vida'!AO407)</f>
        <v/>
      </c>
      <c r="AP37" s="108" t="str">
        <f>IF('Datos Vida'!AP407=0,"",'Datos Vida'!AP407)</f>
        <v/>
      </c>
      <c r="AQ37" s="108">
        <f>IF('Datos Vida'!AQ407=0,"",'Datos Vida'!AQ407)</f>
        <v>28881.979328000001</v>
      </c>
      <c r="AR37" s="55" t="str">
        <f>IF('Datos Vida'!AR407=0,"",'Datos Vida'!AR407)</f>
        <v/>
      </c>
      <c r="AS37" s="46">
        <f>IF('Datos Vida'!AS407=0,"",'Datos Vida'!AS407)</f>
        <v>38587</v>
      </c>
      <c r="AT37" s="71">
        <f t="shared" si="2"/>
        <v>-0.25151011148832503</v>
      </c>
    </row>
    <row r="38" spans="2:46">
      <c r="B38" s="30" t="s">
        <v>435</v>
      </c>
      <c r="C38" s="108" t="str">
        <f>IF('Datos Vida'!C408=0,"",'Datos Vida'!C408)</f>
        <v/>
      </c>
      <c r="D38" s="108">
        <f>IF('Datos Vida'!D408=0,"",'Datos Vida'!D408)</f>
        <v>178</v>
      </c>
      <c r="E38" s="108" t="str">
        <f>IF('Datos Vida'!E408=0,"",'Datos Vida'!E408)</f>
        <v/>
      </c>
      <c r="F38" s="108">
        <f>IF('Datos Vida'!F408=0,"",'Datos Vida'!F408)</f>
        <v>159</v>
      </c>
      <c r="G38" s="108">
        <f>IF('Datos Vida'!G408=0,"",'Datos Vida'!G408)</f>
        <v>115</v>
      </c>
      <c r="H38" s="108" t="str">
        <f>IF('Datos Vida'!H408=0,"",'Datos Vida'!H408)</f>
        <v/>
      </c>
      <c r="I38" s="108">
        <f>IF('Datos Vida'!I408=0,"",'Datos Vida'!I408)</f>
        <v>3916</v>
      </c>
      <c r="J38" s="108">
        <f>IF('Datos Vida'!J408=0,"",'Datos Vida'!J408)</f>
        <v>38</v>
      </c>
      <c r="K38" s="108">
        <f>IF('Datos Vida'!K408=0,"",'Datos Vida'!K408)</f>
        <v>4</v>
      </c>
      <c r="L38" s="108" t="str">
        <f>IF('Datos Vida'!L408=0,"",'Datos Vida'!L408)</f>
        <v/>
      </c>
      <c r="M38" s="108">
        <f>IF('Datos Vida'!M408=0,"",'Datos Vida'!M408)</f>
        <v>81</v>
      </c>
      <c r="N38" s="108" t="str">
        <f>IF('Datos Vida'!N408=0,"",'Datos Vida'!N408)</f>
        <v/>
      </c>
      <c r="O38" s="108">
        <f>IF('Datos Vida'!O408=0,"",'Datos Vida'!O408)</f>
        <v>20</v>
      </c>
      <c r="P38" s="108">
        <f>IF('Datos Vida'!P408=0,"",'Datos Vida'!P408)</f>
        <v>589</v>
      </c>
      <c r="Q38" s="108">
        <f>IF('Datos Vida'!Q408=0,"",'Datos Vida'!Q408)</f>
        <v>49</v>
      </c>
      <c r="R38" s="108" t="str">
        <f>IF('Datos Vida'!R408=0,"",'Datos Vida'!R408)</f>
        <v/>
      </c>
      <c r="S38" s="108">
        <f>IF('Datos Vida'!S408=0,"",'Datos Vida'!S408)</f>
        <v>71</v>
      </c>
      <c r="T38" s="108" t="str">
        <f>IF('Datos Vida'!T408=0,"",'Datos Vida'!T408)</f>
        <v/>
      </c>
      <c r="U38" s="108">
        <f>IF('Datos Vida'!U408=0,"",'Datos Vida'!U408)</f>
        <v>1</v>
      </c>
      <c r="V38" s="108" t="str">
        <f>IF('Datos Vida'!V408=0,"",'Datos Vida'!V408)</f>
        <v/>
      </c>
      <c r="W38" s="108">
        <f>IF('Datos Vida'!W408=0,"",'Datos Vida'!W408)</f>
        <v>636</v>
      </c>
      <c r="X38" s="108">
        <f>IF('Datos Vida'!X408=0,"",'Datos Vida'!X408)</f>
        <v>1288</v>
      </c>
      <c r="Y38" s="108" t="str">
        <f>IF('Datos Vida'!Y408=0,"",'Datos Vida'!Y408)</f>
        <v/>
      </c>
      <c r="Z38" s="108" t="str">
        <f>IF('Datos Vida'!Z408=0,"",'Datos Vida'!Z408)</f>
        <v/>
      </c>
      <c r="AA38" s="108" t="str">
        <f>IF('Datos Vida'!AA408=0,"",'Datos Vida'!AA408)</f>
        <v/>
      </c>
      <c r="AB38" s="108" t="str">
        <f>IF('Datos Vida'!AB408=0,"",'Datos Vida'!AB408)</f>
        <v/>
      </c>
      <c r="AC38" s="108">
        <f>IF('Datos Vida'!AC408=0,"",'Datos Vida'!AC408)</f>
        <v>1</v>
      </c>
      <c r="AD38" s="108" t="str">
        <f>IF('Datos Vida'!AD408=0,"",'Datos Vida'!AD408)</f>
        <v/>
      </c>
      <c r="AE38" s="108">
        <f>IF('Datos Vida'!AE408=0,"",'Datos Vida'!AE408)</f>
        <v>25</v>
      </c>
      <c r="AF38" s="108">
        <f>IF('Datos Vida'!AF408=0,"",'Datos Vida'!AF408)</f>
        <v>33</v>
      </c>
      <c r="AG38" s="108">
        <f>IF('Datos Vida'!AG408=0,"",'Datos Vida'!AG408)</f>
        <v>284</v>
      </c>
      <c r="AH38" s="108" t="str">
        <f>IF('Datos Vida'!AH408=0,"",'Datos Vida'!AH408)</f>
        <v/>
      </c>
      <c r="AI38" s="108" t="str">
        <f>IF('Datos Vida'!AI408=0,"",'Datos Vida'!AI408)</f>
        <v/>
      </c>
      <c r="AJ38" s="108" t="str">
        <f>IF('Datos Vida'!AJ408=0,"",'Datos Vida'!AJ408)</f>
        <v/>
      </c>
      <c r="AK38" s="108" t="str">
        <f>IF('Datos Vida'!AK408=0,"",'Datos Vida'!AK408)</f>
        <v/>
      </c>
      <c r="AL38" s="108" t="str">
        <f>IF('Datos Vida'!AL408=0,"",'Datos Vida'!AL408)</f>
        <v/>
      </c>
      <c r="AM38" s="108" t="str">
        <f>IF('Datos Vida'!AM408=0,"",'Datos Vida'!AM408)</f>
        <v/>
      </c>
      <c r="AN38" s="108" t="str">
        <f>IF('Datos Vida'!AN408=0,"",'Datos Vida'!AN408)</f>
        <v/>
      </c>
      <c r="AO38" s="108" t="str">
        <f>IF('Datos Vida'!AO408=0,"",'Datos Vida'!AO408)</f>
        <v/>
      </c>
      <c r="AP38" s="108" t="str">
        <f>IF('Datos Vida'!AP408=0,"",'Datos Vida'!AP408)</f>
        <v/>
      </c>
      <c r="AQ38" s="108">
        <f>IF('Datos Vida'!AQ408=0,"",'Datos Vida'!AQ408)</f>
        <v>7488</v>
      </c>
      <c r="AR38" s="55" t="str">
        <f>IF('Datos Vida'!AR408=0,"",'Datos Vida'!AR408)</f>
        <v/>
      </c>
      <c r="AS38" s="46">
        <f>IF('Datos Vida'!AS408=0,"",'Datos Vida'!AS408)</f>
        <v>13469</v>
      </c>
      <c r="AT38" s="71">
        <f t="shared" si="2"/>
        <v>-0.4440567228450516</v>
      </c>
    </row>
    <row r="39" spans="2:46">
      <c r="B39" s="30" t="s">
        <v>436</v>
      </c>
      <c r="C39" s="108" t="str">
        <f>IF('Datos Vida'!C409=0,"",'Datos Vida'!C409)</f>
        <v/>
      </c>
      <c r="D39" s="108" t="str">
        <f>IF('Datos Vida'!D409=0,"",'Datos Vida'!D409)</f>
        <v/>
      </c>
      <c r="E39" s="108" t="str">
        <f>IF('Datos Vida'!E409=0,"",'Datos Vida'!E409)</f>
        <v/>
      </c>
      <c r="F39" s="108" t="str">
        <f>IF('Datos Vida'!F409=0,"",'Datos Vida'!F409)</f>
        <v/>
      </c>
      <c r="G39" s="108" t="str">
        <f>IF('Datos Vida'!G409=0,"",'Datos Vida'!G409)</f>
        <v/>
      </c>
      <c r="H39" s="108" t="str">
        <f>IF('Datos Vida'!H409=0,"",'Datos Vida'!H409)</f>
        <v/>
      </c>
      <c r="I39" s="108" t="str">
        <f>IF('Datos Vida'!I409=0,"",'Datos Vida'!I409)</f>
        <v/>
      </c>
      <c r="J39" s="108" t="str">
        <f>IF('Datos Vida'!J409=0,"",'Datos Vida'!J409)</f>
        <v/>
      </c>
      <c r="K39" s="108" t="str">
        <f>IF('Datos Vida'!K409=0,"",'Datos Vida'!K409)</f>
        <v/>
      </c>
      <c r="L39" s="108" t="str">
        <f>IF('Datos Vida'!L409=0,"",'Datos Vida'!L409)</f>
        <v/>
      </c>
      <c r="M39" s="108" t="str">
        <f>IF('Datos Vida'!M409=0,"",'Datos Vida'!M409)</f>
        <v/>
      </c>
      <c r="N39" s="108" t="str">
        <f>IF('Datos Vida'!N409=0,"",'Datos Vida'!N409)</f>
        <v/>
      </c>
      <c r="O39" s="108" t="str">
        <f>IF('Datos Vida'!O409=0,"",'Datos Vida'!O409)</f>
        <v/>
      </c>
      <c r="P39" s="108" t="str">
        <f>IF('Datos Vida'!P409=0,"",'Datos Vida'!P409)</f>
        <v/>
      </c>
      <c r="Q39" s="108" t="str">
        <f>IF('Datos Vida'!Q409=0,"",'Datos Vida'!Q409)</f>
        <v/>
      </c>
      <c r="R39" s="108" t="str">
        <f>IF('Datos Vida'!R409=0,"",'Datos Vida'!R409)</f>
        <v/>
      </c>
      <c r="S39" s="108" t="str">
        <f>IF('Datos Vida'!S409=0,"",'Datos Vida'!S409)</f>
        <v/>
      </c>
      <c r="T39" s="108" t="str">
        <f>IF('Datos Vida'!T409=0,"",'Datos Vida'!T409)</f>
        <v/>
      </c>
      <c r="U39" s="108" t="str">
        <f>IF('Datos Vida'!U409=0,"",'Datos Vida'!U409)</f>
        <v/>
      </c>
      <c r="V39" s="108" t="str">
        <f>IF('Datos Vida'!V409=0,"",'Datos Vida'!V409)</f>
        <v/>
      </c>
      <c r="W39" s="108" t="str">
        <f>IF('Datos Vida'!W409=0,"",'Datos Vida'!W409)</f>
        <v/>
      </c>
      <c r="X39" s="108" t="str">
        <f>IF('Datos Vida'!X409=0,"",'Datos Vida'!X409)</f>
        <v/>
      </c>
      <c r="Y39" s="108" t="str">
        <f>IF('Datos Vida'!Y409=0,"",'Datos Vida'!Y409)</f>
        <v/>
      </c>
      <c r="Z39" s="108" t="str">
        <f>IF('Datos Vida'!Z409=0,"",'Datos Vida'!Z409)</f>
        <v/>
      </c>
      <c r="AA39" s="108" t="str">
        <f>IF('Datos Vida'!AA409=0,"",'Datos Vida'!AA409)</f>
        <v/>
      </c>
      <c r="AB39" s="108" t="str">
        <f>IF('Datos Vida'!AB409=0,"",'Datos Vida'!AB409)</f>
        <v/>
      </c>
      <c r="AC39" s="108" t="str">
        <f>IF('Datos Vida'!AC409=0,"",'Datos Vida'!AC409)</f>
        <v/>
      </c>
      <c r="AD39" s="108" t="str">
        <f>IF('Datos Vida'!AD409=0,"",'Datos Vida'!AD409)</f>
        <v/>
      </c>
      <c r="AE39" s="108">
        <f>IF('Datos Vida'!AE409=0,"",'Datos Vida'!AE409)</f>
        <v>6</v>
      </c>
      <c r="AF39" s="108" t="str">
        <f>IF('Datos Vida'!AF409=0,"",'Datos Vida'!AF409)</f>
        <v/>
      </c>
      <c r="AG39" s="108">
        <f>IF('Datos Vida'!AG409=0,"",'Datos Vida'!AG409)</f>
        <v>3</v>
      </c>
      <c r="AH39" s="108" t="str">
        <f>IF('Datos Vida'!AH409=0,"",'Datos Vida'!AH409)</f>
        <v/>
      </c>
      <c r="AI39" s="108" t="str">
        <f>IF('Datos Vida'!AI409=0,"",'Datos Vida'!AI409)</f>
        <v/>
      </c>
      <c r="AJ39" s="108" t="str">
        <f>IF('Datos Vida'!AJ409=0,"",'Datos Vida'!AJ409)</f>
        <v/>
      </c>
      <c r="AK39" s="108" t="str">
        <f>IF('Datos Vida'!AK409=0,"",'Datos Vida'!AK409)</f>
        <v/>
      </c>
      <c r="AL39" s="108" t="str">
        <f>IF('Datos Vida'!AL409=0,"",'Datos Vida'!AL409)</f>
        <v/>
      </c>
      <c r="AM39" s="108" t="str">
        <f>IF('Datos Vida'!AM409=0,"",'Datos Vida'!AM409)</f>
        <v/>
      </c>
      <c r="AN39" s="108" t="str">
        <f>IF('Datos Vida'!AN409=0,"",'Datos Vida'!AN409)</f>
        <v/>
      </c>
      <c r="AO39" s="108" t="str">
        <f>IF('Datos Vida'!AO409=0,"",'Datos Vida'!AO409)</f>
        <v/>
      </c>
      <c r="AP39" s="108" t="str">
        <f>IF('Datos Vida'!AP409=0,"",'Datos Vida'!AP409)</f>
        <v/>
      </c>
      <c r="AQ39" s="108">
        <f>IF('Datos Vida'!AQ409=0,"",'Datos Vida'!AQ409)</f>
        <v>9</v>
      </c>
      <c r="AR39" s="55" t="str">
        <f>IF('Datos Vida'!AR409=0,"",'Datos Vida'!AR409)</f>
        <v/>
      </c>
      <c r="AS39" s="46">
        <f>IF('Datos Vida'!AS409=0,"",'Datos Vida'!AS409)</f>
        <v>13</v>
      </c>
      <c r="AT39" s="71">
        <f t="shared" si="2"/>
        <v>-0.30769230769230771</v>
      </c>
    </row>
    <row r="40" spans="2:46">
      <c r="B40" s="30" t="s">
        <v>437</v>
      </c>
      <c r="C40" s="108">
        <f>IF('Datos Vida'!C410=0,"",'Datos Vida'!C410)</f>
        <v>25</v>
      </c>
      <c r="D40" s="108">
        <f>IF('Datos Vida'!D410=0,"",'Datos Vida'!D410)</f>
        <v>72</v>
      </c>
      <c r="E40" s="108">
        <f>IF('Datos Vida'!E410=0,"",'Datos Vida'!E410)</f>
        <v>102</v>
      </c>
      <c r="F40" s="108" t="str">
        <f>IF('Datos Vida'!F410=0,"",'Datos Vida'!F410)</f>
        <v/>
      </c>
      <c r="G40" s="108">
        <f>IF('Datos Vida'!G410=0,"",'Datos Vida'!G410)</f>
        <v>58</v>
      </c>
      <c r="H40" s="108" t="str">
        <f>IF('Datos Vida'!H410=0,"",'Datos Vida'!H410)</f>
        <v/>
      </c>
      <c r="I40" s="108">
        <f>IF('Datos Vida'!I410=0,"",'Datos Vida'!I410)</f>
        <v>312</v>
      </c>
      <c r="J40" s="108">
        <f>IF('Datos Vida'!J410=0,"",'Datos Vida'!J410)</f>
        <v>55</v>
      </c>
      <c r="K40" s="108" t="str">
        <f>IF('Datos Vida'!K410=0,"",'Datos Vida'!K410)</f>
        <v/>
      </c>
      <c r="L40" s="108">
        <f>IF('Datos Vida'!L410=0,"",'Datos Vida'!L410)</f>
        <v>1</v>
      </c>
      <c r="M40" s="108">
        <f>IF('Datos Vida'!M410=0,"",'Datos Vida'!M410)</f>
        <v>24</v>
      </c>
      <c r="N40" s="108" t="str">
        <f>IF('Datos Vida'!N410=0,"",'Datos Vida'!N410)</f>
        <v/>
      </c>
      <c r="O40" s="108">
        <f>IF('Datos Vida'!O410=0,"",'Datos Vida'!O410)</f>
        <v>72</v>
      </c>
      <c r="P40" s="108">
        <f>IF('Datos Vida'!P410=0,"",'Datos Vida'!P410)</f>
        <v>445</v>
      </c>
      <c r="Q40" s="108">
        <f>IF('Datos Vida'!Q410=0,"",'Datos Vida'!Q410)</f>
        <v>9</v>
      </c>
      <c r="R40" s="108">
        <f>IF('Datos Vida'!R410=0,"",'Datos Vida'!R410)</f>
        <v>1</v>
      </c>
      <c r="S40" s="108">
        <f>IF('Datos Vida'!S410=0,"",'Datos Vida'!S410)</f>
        <v>18</v>
      </c>
      <c r="T40" s="108">
        <f>IF('Datos Vida'!T410=0,"",'Datos Vida'!T410)</f>
        <v>48865</v>
      </c>
      <c r="U40" s="108" t="str">
        <f>IF('Datos Vida'!U410=0,"",'Datos Vida'!U410)</f>
        <v/>
      </c>
      <c r="V40" s="108" t="str">
        <f>IF('Datos Vida'!V410=0,"",'Datos Vida'!V410)</f>
        <v/>
      </c>
      <c r="W40" s="108">
        <f>IF('Datos Vida'!W410=0,"",'Datos Vida'!W410)</f>
        <v>16</v>
      </c>
      <c r="X40" s="108">
        <f>IF('Datos Vida'!X410=0,"",'Datos Vida'!X410)</f>
        <v>90</v>
      </c>
      <c r="Y40" s="108">
        <f>IF('Datos Vida'!Y410=0,"",'Datos Vida'!Y410)</f>
        <v>539</v>
      </c>
      <c r="Z40" s="108">
        <f>IF('Datos Vida'!Z410=0,"",'Datos Vida'!Z410)</f>
        <v>26</v>
      </c>
      <c r="AA40" s="108">
        <f>IF('Datos Vida'!AA410=0,"",'Datos Vida'!AA410)</f>
        <v>19</v>
      </c>
      <c r="AB40" s="108" t="str">
        <f>IF('Datos Vida'!AB410=0,"",'Datos Vida'!AB410)</f>
        <v/>
      </c>
      <c r="AC40" s="108">
        <f>IF('Datos Vida'!AC410=0,"",'Datos Vida'!AC410)</f>
        <v>2</v>
      </c>
      <c r="AD40" s="108" t="str">
        <f>IF('Datos Vida'!AD410=0,"",'Datos Vida'!AD410)</f>
        <v/>
      </c>
      <c r="AE40" s="108">
        <f>IF('Datos Vida'!AE410=0,"",'Datos Vida'!AE410)</f>
        <v>22</v>
      </c>
      <c r="AF40" s="108">
        <f>IF('Datos Vida'!AF410=0,"",'Datos Vida'!AF410)</f>
        <v>75</v>
      </c>
      <c r="AG40" s="108">
        <f>IF('Datos Vida'!AG410=0,"",'Datos Vida'!AG410)</f>
        <v>202</v>
      </c>
      <c r="AH40" s="108" t="str">
        <f>IF('Datos Vida'!AH410=0,"",'Datos Vida'!AH410)</f>
        <v/>
      </c>
      <c r="AI40" s="108" t="str">
        <f>IF('Datos Vida'!AI410=0,"",'Datos Vida'!AI410)</f>
        <v/>
      </c>
      <c r="AJ40" s="108" t="str">
        <f>IF('Datos Vida'!AJ410=0,"",'Datos Vida'!AJ410)</f>
        <v/>
      </c>
      <c r="AK40" s="108" t="str">
        <f>IF('Datos Vida'!AK410=0,"",'Datos Vida'!AK410)</f>
        <v/>
      </c>
      <c r="AL40" s="108" t="str">
        <f>IF('Datos Vida'!AL410=0,"",'Datos Vida'!AL410)</f>
        <v/>
      </c>
      <c r="AM40" s="108" t="str">
        <f>IF('Datos Vida'!AM410=0,"",'Datos Vida'!AM410)</f>
        <v/>
      </c>
      <c r="AN40" s="108" t="str">
        <f>IF('Datos Vida'!AN410=0,"",'Datos Vida'!AN410)</f>
        <v/>
      </c>
      <c r="AO40" s="108" t="str">
        <f>IF('Datos Vida'!AO410=0,"",'Datos Vida'!AO410)</f>
        <v/>
      </c>
      <c r="AP40" s="108" t="str">
        <f>IF('Datos Vida'!AP410=0,"",'Datos Vida'!AP410)</f>
        <v/>
      </c>
      <c r="AQ40" s="108">
        <f>IF('Datos Vida'!AQ410=0,"",'Datos Vida'!AQ410)</f>
        <v>51050</v>
      </c>
      <c r="AR40" s="55" t="str">
        <f>IF('Datos Vida'!AR410=0,"",'Datos Vida'!AR410)</f>
        <v/>
      </c>
      <c r="AS40" s="46">
        <f>IF('Datos Vida'!AS410=0,"",'Datos Vida'!AS410)</f>
        <v>43627</v>
      </c>
      <c r="AT40" s="71">
        <f t="shared" si="2"/>
        <v>0.17014692736149639</v>
      </c>
    </row>
    <row r="41" spans="2:46">
      <c r="B41" s="30" t="s">
        <v>438</v>
      </c>
      <c r="C41" s="108" t="str">
        <f>IF('Datos Vida'!C411=0,"",'Datos Vida'!C411)</f>
        <v/>
      </c>
      <c r="D41" s="108" t="str">
        <f>IF('Datos Vida'!D411=0,"",'Datos Vida'!D411)</f>
        <v/>
      </c>
      <c r="E41" s="108" t="str">
        <f>IF('Datos Vida'!E411=0,"",'Datos Vida'!E411)</f>
        <v/>
      </c>
      <c r="F41" s="108">
        <f>IF('Datos Vida'!F411=0,"",'Datos Vida'!F411)</f>
        <v>67</v>
      </c>
      <c r="G41" s="108" t="str">
        <f>IF('Datos Vida'!G411=0,"",'Datos Vida'!G411)</f>
        <v/>
      </c>
      <c r="H41" s="108" t="str">
        <f>IF('Datos Vida'!H411=0,"",'Datos Vida'!H411)</f>
        <v/>
      </c>
      <c r="I41" s="108" t="str">
        <f>IF('Datos Vida'!I411=0,"",'Datos Vida'!I411)</f>
        <v/>
      </c>
      <c r="J41" s="108" t="str">
        <f>IF('Datos Vida'!J411=0,"",'Datos Vida'!J411)</f>
        <v/>
      </c>
      <c r="K41" s="108" t="str">
        <f>IF('Datos Vida'!K411=0,"",'Datos Vida'!K411)</f>
        <v/>
      </c>
      <c r="L41" s="108" t="str">
        <f>IF('Datos Vida'!L411=0,"",'Datos Vida'!L411)</f>
        <v/>
      </c>
      <c r="M41" s="108" t="str">
        <f>IF('Datos Vida'!M411=0,"",'Datos Vida'!M411)</f>
        <v/>
      </c>
      <c r="N41" s="108" t="str">
        <f>IF('Datos Vida'!N411=0,"",'Datos Vida'!N411)</f>
        <v/>
      </c>
      <c r="O41" s="108" t="str">
        <f>IF('Datos Vida'!O411=0,"",'Datos Vida'!O411)</f>
        <v/>
      </c>
      <c r="P41" s="108" t="str">
        <f>IF('Datos Vida'!P411=0,"",'Datos Vida'!P411)</f>
        <v/>
      </c>
      <c r="Q41" s="108">
        <f>IF('Datos Vida'!Q411=0,"",'Datos Vida'!Q411)</f>
        <v>4</v>
      </c>
      <c r="R41" s="108" t="str">
        <f>IF('Datos Vida'!R411=0,"",'Datos Vida'!R411)</f>
        <v/>
      </c>
      <c r="S41" s="108" t="str">
        <f>IF('Datos Vida'!S411=0,"",'Datos Vida'!S411)</f>
        <v/>
      </c>
      <c r="T41" s="108" t="str">
        <f>IF('Datos Vida'!T411=0,"",'Datos Vida'!T411)</f>
        <v/>
      </c>
      <c r="U41" s="108">
        <f>IF('Datos Vida'!U411=0,"",'Datos Vida'!U411)</f>
        <v>7</v>
      </c>
      <c r="V41" s="108" t="str">
        <f>IF('Datos Vida'!V411=0,"",'Datos Vida'!V411)</f>
        <v/>
      </c>
      <c r="W41" s="108" t="str">
        <f>IF('Datos Vida'!W411=0,"",'Datos Vida'!W411)</f>
        <v/>
      </c>
      <c r="X41" s="108" t="str">
        <f>IF('Datos Vida'!X411=0,"",'Datos Vida'!X411)</f>
        <v/>
      </c>
      <c r="Y41" s="108" t="str">
        <f>IF('Datos Vida'!Y411=0,"",'Datos Vida'!Y411)</f>
        <v/>
      </c>
      <c r="Z41" s="108" t="str">
        <f>IF('Datos Vida'!Z411=0,"",'Datos Vida'!Z411)</f>
        <v/>
      </c>
      <c r="AA41" s="108" t="str">
        <f>IF('Datos Vida'!AA411=0,"",'Datos Vida'!AA411)</f>
        <v/>
      </c>
      <c r="AB41" s="108" t="str">
        <f>IF('Datos Vida'!AB411=0,"",'Datos Vida'!AB411)</f>
        <v/>
      </c>
      <c r="AC41" s="108" t="str">
        <f>IF('Datos Vida'!AC411=0,"",'Datos Vida'!AC411)</f>
        <v/>
      </c>
      <c r="AD41" s="108" t="str">
        <f>IF('Datos Vida'!AD411=0,"",'Datos Vida'!AD411)</f>
        <v/>
      </c>
      <c r="AE41" s="108" t="str">
        <f>IF('Datos Vida'!AE411=0,"",'Datos Vida'!AE411)</f>
        <v/>
      </c>
      <c r="AF41" s="108" t="str">
        <f>IF('Datos Vida'!AF411=0,"",'Datos Vida'!AF411)</f>
        <v/>
      </c>
      <c r="AG41" s="108" t="str">
        <f>IF('Datos Vida'!AG411=0,"",'Datos Vida'!AG411)</f>
        <v/>
      </c>
      <c r="AH41" s="108" t="str">
        <f>IF('Datos Vida'!AH411=0,"",'Datos Vida'!AH411)</f>
        <v/>
      </c>
      <c r="AI41" s="108" t="str">
        <f>IF('Datos Vida'!AI411=0,"",'Datos Vida'!AI411)</f>
        <v/>
      </c>
      <c r="AJ41" s="108" t="str">
        <f>IF('Datos Vida'!AJ411=0,"",'Datos Vida'!AJ411)</f>
        <v/>
      </c>
      <c r="AK41" s="108" t="str">
        <f>IF('Datos Vida'!AK411=0,"",'Datos Vida'!AK411)</f>
        <v/>
      </c>
      <c r="AL41" s="108" t="str">
        <f>IF('Datos Vida'!AL411=0,"",'Datos Vida'!AL411)</f>
        <v/>
      </c>
      <c r="AM41" s="108" t="str">
        <f>IF('Datos Vida'!AM411=0,"",'Datos Vida'!AM411)</f>
        <v/>
      </c>
      <c r="AN41" s="108" t="str">
        <f>IF('Datos Vida'!AN411=0,"",'Datos Vida'!AN411)</f>
        <v/>
      </c>
      <c r="AO41" s="108" t="str">
        <f>IF('Datos Vida'!AO411=0,"",'Datos Vida'!AO411)</f>
        <v/>
      </c>
      <c r="AP41" s="108" t="str">
        <f>IF('Datos Vida'!AP411=0,"",'Datos Vida'!AP411)</f>
        <v/>
      </c>
      <c r="AQ41" s="108">
        <f>IF('Datos Vida'!AQ411=0,"",'Datos Vida'!AQ411)</f>
        <v>78</v>
      </c>
      <c r="AR41" s="55" t="str">
        <f>IF('Datos Vida'!AR411=0,"",'Datos Vida'!AR411)</f>
        <v/>
      </c>
      <c r="AS41" s="46" t="str">
        <f>IF('Datos Vida'!AS411=0,"",'Datos Vida'!AS411)</f>
        <v/>
      </c>
      <c r="AT41" s="71" t="str">
        <f t="shared" si="2"/>
        <v/>
      </c>
    </row>
    <row r="42" spans="2:46">
      <c r="B42" s="30" t="s">
        <v>439</v>
      </c>
      <c r="C42" s="108" t="str">
        <f>IF('Datos Vida'!C412=0,"",'Datos Vida'!C412)</f>
        <v/>
      </c>
      <c r="D42" s="108" t="str">
        <f>IF('Datos Vida'!D412=0,"",'Datos Vida'!D412)</f>
        <v/>
      </c>
      <c r="E42" s="108" t="str">
        <f>IF('Datos Vida'!E412=0,"",'Datos Vida'!E412)</f>
        <v/>
      </c>
      <c r="F42" s="108" t="str">
        <f>IF('Datos Vida'!F412=0,"",'Datos Vida'!F412)</f>
        <v/>
      </c>
      <c r="G42" s="108" t="str">
        <f>IF('Datos Vida'!G412=0,"",'Datos Vida'!G412)</f>
        <v/>
      </c>
      <c r="H42" s="108" t="str">
        <f>IF('Datos Vida'!H412=0,"",'Datos Vida'!H412)</f>
        <v/>
      </c>
      <c r="I42" s="108" t="str">
        <f>IF('Datos Vida'!I412=0,"",'Datos Vida'!I412)</f>
        <v/>
      </c>
      <c r="J42" s="108" t="str">
        <f>IF('Datos Vida'!J412=0,"",'Datos Vida'!J412)</f>
        <v/>
      </c>
      <c r="K42" s="108" t="str">
        <f>IF('Datos Vida'!K412=0,"",'Datos Vida'!K412)</f>
        <v/>
      </c>
      <c r="L42" s="108" t="str">
        <f>IF('Datos Vida'!L412=0,"",'Datos Vida'!L412)</f>
        <v/>
      </c>
      <c r="M42" s="108" t="str">
        <f>IF('Datos Vida'!M412=0,"",'Datos Vida'!M412)</f>
        <v/>
      </c>
      <c r="N42" s="108" t="str">
        <f>IF('Datos Vida'!N412=0,"",'Datos Vida'!N412)</f>
        <v/>
      </c>
      <c r="O42" s="108" t="str">
        <f>IF('Datos Vida'!O412=0,"",'Datos Vida'!O412)</f>
        <v/>
      </c>
      <c r="P42" s="108" t="str">
        <f>IF('Datos Vida'!P412=0,"",'Datos Vida'!P412)</f>
        <v/>
      </c>
      <c r="Q42" s="108" t="str">
        <f>IF('Datos Vida'!Q412=0,"",'Datos Vida'!Q412)</f>
        <v/>
      </c>
      <c r="R42" s="108" t="str">
        <f>IF('Datos Vida'!R412=0,"",'Datos Vida'!R412)</f>
        <v/>
      </c>
      <c r="S42" s="108" t="str">
        <f>IF('Datos Vida'!S412=0,"",'Datos Vida'!S412)</f>
        <v/>
      </c>
      <c r="T42" s="108" t="str">
        <f>IF('Datos Vida'!T412=0,"",'Datos Vida'!T412)</f>
        <v/>
      </c>
      <c r="U42" s="108" t="str">
        <f>IF('Datos Vida'!U412=0,"",'Datos Vida'!U412)</f>
        <v/>
      </c>
      <c r="V42" s="108" t="str">
        <f>IF('Datos Vida'!V412=0,"",'Datos Vida'!V412)</f>
        <v/>
      </c>
      <c r="W42" s="108" t="str">
        <f>IF('Datos Vida'!W412=0,"",'Datos Vida'!W412)</f>
        <v/>
      </c>
      <c r="X42" s="108" t="str">
        <f>IF('Datos Vida'!X412=0,"",'Datos Vida'!X412)</f>
        <v/>
      </c>
      <c r="Y42" s="108">
        <f>IF('Datos Vida'!Y412=0,"",'Datos Vida'!Y412)</f>
        <v>52226</v>
      </c>
      <c r="Z42" s="108" t="str">
        <f>IF('Datos Vida'!Z412=0,"",'Datos Vida'!Z412)</f>
        <v/>
      </c>
      <c r="AA42" s="108" t="str">
        <f>IF('Datos Vida'!AA412=0,"",'Datos Vida'!AA412)</f>
        <v/>
      </c>
      <c r="AB42" s="108" t="str">
        <f>IF('Datos Vida'!AB412=0,"",'Datos Vida'!AB412)</f>
        <v/>
      </c>
      <c r="AC42" s="108" t="str">
        <f>IF('Datos Vida'!AC412=0,"",'Datos Vida'!AC412)</f>
        <v/>
      </c>
      <c r="AD42" s="108" t="str">
        <f>IF('Datos Vida'!AD412=0,"",'Datos Vida'!AD412)</f>
        <v/>
      </c>
      <c r="AE42" s="108" t="str">
        <f>IF('Datos Vida'!AE412=0,"",'Datos Vida'!AE412)</f>
        <v/>
      </c>
      <c r="AF42" s="108" t="str">
        <f>IF('Datos Vida'!AF412=0,"",'Datos Vida'!AF412)</f>
        <v/>
      </c>
      <c r="AG42" s="108" t="str">
        <f>IF('Datos Vida'!AG412=0,"",'Datos Vida'!AG412)</f>
        <v/>
      </c>
      <c r="AH42" s="108" t="str">
        <f>IF('Datos Vida'!AH412=0,"",'Datos Vida'!AH412)</f>
        <v/>
      </c>
      <c r="AI42" s="108" t="str">
        <f>IF('Datos Vida'!AI412=0,"",'Datos Vida'!AI412)</f>
        <v/>
      </c>
      <c r="AJ42" s="108" t="str">
        <f>IF('Datos Vida'!AJ412=0,"",'Datos Vida'!AJ412)</f>
        <v/>
      </c>
      <c r="AK42" s="108" t="str">
        <f>IF('Datos Vida'!AK412=0,"",'Datos Vida'!AK412)</f>
        <v/>
      </c>
      <c r="AL42" s="108" t="str">
        <f>IF('Datos Vida'!AL412=0,"",'Datos Vida'!AL412)</f>
        <v/>
      </c>
      <c r="AM42" s="108" t="str">
        <f>IF('Datos Vida'!AM412=0,"",'Datos Vida'!AM412)</f>
        <v/>
      </c>
      <c r="AN42" s="108" t="str">
        <f>IF('Datos Vida'!AN412=0,"",'Datos Vida'!AN412)</f>
        <v/>
      </c>
      <c r="AO42" s="108" t="str">
        <f>IF('Datos Vida'!AO412=0,"",'Datos Vida'!AO412)</f>
        <v/>
      </c>
      <c r="AP42" s="108" t="str">
        <f>IF('Datos Vida'!AP412=0,"",'Datos Vida'!AP412)</f>
        <v/>
      </c>
      <c r="AQ42" s="108">
        <f>IF('Datos Vida'!AQ412=0,"",'Datos Vida'!AQ412)</f>
        <v>52226</v>
      </c>
      <c r="AR42" s="55" t="str">
        <f>IF('Datos Vida'!AR412=0,"",'Datos Vida'!AR412)</f>
        <v/>
      </c>
      <c r="AS42" s="46">
        <f>IF('Datos Vida'!AS412=0,"",'Datos Vida'!AS412)</f>
        <v>52474</v>
      </c>
      <c r="AT42" s="71"/>
    </row>
    <row r="43" spans="2:46">
      <c r="B43" s="29" t="s">
        <v>440</v>
      </c>
      <c r="C43" s="109" t="str">
        <f>IF('Datos Vida'!C413=0,"",'Datos Vida'!C413)</f>
        <v/>
      </c>
      <c r="D43" s="109" t="str">
        <f>IF('Datos Vida'!D413=0,"",'Datos Vida'!D413)</f>
        <v/>
      </c>
      <c r="E43" s="109" t="str">
        <f>IF('Datos Vida'!E413=0,"",'Datos Vida'!E413)</f>
        <v/>
      </c>
      <c r="F43" s="109" t="str">
        <f>IF('Datos Vida'!F413=0,"",'Datos Vida'!F413)</f>
        <v/>
      </c>
      <c r="G43" s="109" t="str">
        <f>IF('Datos Vida'!G413=0,"",'Datos Vida'!G413)</f>
        <v/>
      </c>
      <c r="H43" s="109" t="str">
        <f>IF('Datos Vida'!H413=0,"",'Datos Vida'!H413)</f>
        <v/>
      </c>
      <c r="I43" s="109" t="str">
        <f>IF('Datos Vida'!I413=0,"",'Datos Vida'!I413)</f>
        <v/>
      </c>
      <c r="J43" s="109" t="str">
        <f>IF('Datos Vida'!J413=0,"",'Datos Vida'!J413)</f>
        <v/>
      </c>
      <c r="K43" s="109" t="str">
        <f>IF('Datos Vida'!K413=0,"",'Datos Vida'!K413)</f>
        <v/>
      </c>
      <c r="L43" s="109" t="str">
        <f>IF('Datos Vida'!L413=0,"",'Datos Vida'!L413)</f>
        <v/>
      </c>
      <c r="M43" s="109" t="str">
        <f>IF('Datos Vida'!M413=0,"",'Datos Vida'!M413)</f>
        <v/>
      </c>
      <c r="N43" s="109" t="str">
        <f>IF('Datos Vida'!N413=0,"",'Datos Vida'!N413)</f>
        <v/>
      </c>
      <c r="O43" s="109" t="str">
        <f>IF('Datos Vida'!O413=0,"",'Datos Vida'!O413)</f>
        <v/>
      </c>
      <c r="P43" s="109" t="str">
        <f>IF('Datos Vida'!P413=0,"",'Datos Vida'!P413)</f>
        <v/>
      </c>
      <c r="Q43" s="109" t="str">
        <f>IF('Datos Vida'!Q413=0,"",'Datos Vida'!Q413)</f>
        <v/>
      </c>
      <c r="R43" s="109" t="str">
        <f>IF('Datos Vida'!R413=0,"",'Datos Vida'!R413)</f>
        <v/>
      </c>
      <c r="S43" s="109" t="str">
        <f>IF('Datos Vida'!S413=0,"",'Datos Vida'!S413)</f>
        <v/>
      </c>
      <c r="T43" s="109" t="str">
        <f>IF('Datos Vida'!T413=0,"",'Datos Vida'!T413)</f>
        <v/>
      </c>
      <c r="U43" s="109" t="str">
        <f>IF('Datos Vida'!U413=0,"",'Datos Vida'!U413)</f>
        <v/>
      </c>
      <c r="V43" s="109" t="str">
        <f>IF('Datos Vida'!V413=0,"",'Datos Vida'!V413)</f>
        <v/>
      </c>
      <c r="W43" s="109" t="str">
        <f>IF('Datos Vida'!W413=0,"",'Datos Vida'!W413)</f>
        <v/>
      </c>
      <c r="X43" s="109" t="str">
        <f>IF('Datos Vida'!X413=0,"",'Datos Vida'!X413)</f>
        <v/>
      </c>
      <c r="Y43" s="109" t="str">
        <f>IF('Datos Vida'!Y413=0,"",'Datos Vida'!Y413)</f>
        <v/>
      </c>
      <c r="Z43" s="109" t="str">
        <f>IF('Datos Vida'!Z413=0,"",'Datos Vida'!Z413)</f>
        <v/>
      </c>
      <c r="AA43" s="109" t="str">
        <f>IF('Datos Vida'!AA413=0,"",'Datos Vida'!AA413)</f>
        <v/>
      </c>
      <c r="AB43" s="109" t="str">
        <f>IF('Datos Vida'!AB413=0,"",'Datos Vida'!AB413)</f>
        <v/>
      </c>
      <c r="AC43" s="109" t="str">
        <f>IF('Datos Vida'!AC413=0,"",'Datos Vida'!AC413)</f>
        <v/>
      </c>
      <c r="AD43" s="109" t="str">
        <f>IF('Datos Vida'!AD413=0,"",'Datos Vida'!AD413)</f>
        <v/>
      </c>
      <c r="AE43" s="109" t="str">
        <f>IF('Datos Vida'!AE413=0,"",'Datos Vida'!AE413)</f>
        <v/>
      </c>
      <c r="AF43" s="109" t="str">
        <f>IF('Datos Vida'!AF413=0,"",'Datos Vida'!AF413)</f>
        <v/>
      </c>
      <c r="AG43" s="109" t="str">
        <f>IF('Datos Vida'!AG413=0,"",'Datos Vida'!AG413)</f>
        <v/>
      </c>
      <c r="AH43" s="109" t="str">
        <f>IF('Datos Vida'!AH413=0,"",'Datos Vida'!AH413)</f>
        <v/>
      </c>
      <c r="AI43" s="109" t="str">
        <f>IF('Datos Vida'!AI413=0,"",'Datos Vida'!AI413)</f>
        <v/>
      </c>
      <c r="AJ43" s="109" t="str">
        <f>IF('Datos Vida'!AJ413=0,"",'Datos Vida'!AJ413)</f>
        <v/>
      </c>
      <c r="AK43" s="109" t="str">
        <f>IF('Datos Vida'!AK413=0,"",'Datos Vida'!AK413)</f>
        <v/>
      </c>
      <c r="AL43" s="109" t="str">
        <f>IF('Datos Vida'!AL413=0,"",'Datos Vida'!AL413)</f>
        <v/>
      </c>
      <c r="AM43" s="109" t="str">
        <f>IF('Datos Vida'!AM413=0,"",'Datos Vida'!AM413)</f>
        <v/>
      </c>
      <c r="AN43" s="109" t="str">
        <f>IF('Datos Vida'!AN413=0,"",'Datos Vida'!AN413)</f>
        <v/>
      </c>
      <c r="AO43" s="109" t="str">
        <f>IF('Datos Vida'!AO413=0,"",'Datos Vida'!AO413)</f>
        <v/>
      </c>
      <c r="AP43" s="109" t="str">
        <f>IF('Datos Vida'!AP413=0,"",'Datos Vida'!AP413)</f>
        <v/>
      </c>
      <c r="AQ43" s="109" t="str">
        <f>IF('Datos Vida'!AQ413=0,"",'Datos Vida'!AQ413)</f>
        <v/>
      </c>
      <c r="AR43" s="55" t="str">
        <f>IF('Datos Vida'!AR413=0,"",'Datos Vida'!AR413)</f>
        <v/>
      </c>
      <c r="AS43" s="43" t="str">
        <f>IF('Datos Vida'!AS413=0,"",'Datos Vida'!AS413)</f>
        <v/>
      </c>
      <c r="AT43" s="107"/>
    </row>
    <row r="44" spans="2:46">
      <c r="B44" s="30" t="s">
        <v>441</v>
      </c>
      <c r="C44" s="108" t="str">
        <f>IF('Datos Vida'!C414=0,"",'Datos Vida'!C414)</f>
        <v/>
      </c>
      <c r="D44" s="108">
        <f>IF('Datos Vida'!D414=0,"",'Datos Vida'!D414)</f>
        <v>1.0404</v>
      </c>
      <c r="E44" s="108">
        <f>IF('Datos Vida'!E414=0,"",'Datos Vida'!E414)</f>
        <v>2</v>
      </c>
      <c r="F44" s="108" t="str">
        <f>IF('Datos Vida'!F414=0,"",'Datos Vida'!F414)</f>
        <v/>
      </c>
      <c r="G44" s="108">
        <f>IF('Datos Vida'!G414=0,"",'Datos Vida'!G414)</f>
        <v>1</v>
      </c>
      <c r="H44" s="108">
        <f>IF('Datos Vida'!H414=0,"",'Datos Vida'!H414)</f>
        <v>1</v>
      </c>
      <c r="I44" s="108" t="str">
        <f>IF('Datos Vida'!I414=0,"",'Datos Vida'!I414)</f>
        <v/>
      </c>
      <c r="J44" s="108">
        <f>IF('Datos Vida'!J414=0,"",'Datos Vida'!J414)</f>
        <v>10</v>
      </c>
      <c r="K44" s="108" t="str">
        <f>IF('Datos Vida'!K414=0,"",'Datos Vida'!K414)</f>
        <v/>
      </c>
      <c r="L44" s="108" t="str">
        <f>IF('Datos Vida'!L414=0,"",'Datos Vida'!L414)</f>
        <v/>
      </c>
      <c r="M44" s="108" t="str">
        <f>IF('Datos Vida'!M414=0,"",'Datos Vida'!M414)</f>
        <v/>
      </c>
      <c r="N44" s="108" t="str">
        <f>IF('Datos Vida'!N414=0,"",'Datos Vida'!N414)</f>
        <v/>
      </c>
      <c r="O44" s="108" t="str">
        <f>IF('Datos Vida'!O414=0,"",'Datos Vida'!O414)</f>
        <v/>
      </c>
      <c r="P44" s="108">
        <f>IF('Datos Vida'!P414=0,"",'Datos Vida'!P414)</f>
        <v>1</v>
      </c>
      <c r="Q44" s="108">
        <f>IF('Datos Vida'!Q414=0,"",'Datos Vida'!Q414)</f>
        <v>2</v>
      </c>
      <c r="R44" s="108" t="str">
        <f>IF('Datos Vida'!R414=0,"",'Datos Vida'!R414)</f>
        <v/>
      </c>
      <c r="S44" s="108" t="str">
        <f>IF('Datos Vida'!S414=0,"",'Datos Vida'!S414)</f>
        <v/>
      </c>
      <c r="T44" s="108" t="str">
        <f>IF('Datos Vida'!T414=0,"",'Datos Vida'!T414)</f>
        <v/>
      </c>
      <c r="U44" s="108" t="str">
        <f>IF('Datos Vida'!U414=0,"",'Datos Vida'!U414)</f>
        <v/>
      </c>
      <c r="V44" s="108" t="str">
        <f>IF('Datos Vida'!V414=0,"",'Datos Vida'!V414)</f>
        <v/>
      </c>
      <c r="W44" s="108" t="str">
        <f>IF('Datos Vida'!W414=0,"",'Datos Vida'!W414)</f>
        <v/>
      </c>
      <c r="X44" s="108">
        <f>IF('Datos Vida'!X414=0,"",'Datos Vida'!X414)</f>
        <v>1</v>
      </c>
      <c r="Y44" s="108" t="str">
        <f>IF('Datos Vida'!Y414=0,"",'Datos Vida'!Y414)</f>
        <v/>
      </c>
      <c r="Z44" s="108">
        <f>IF('Datos Vida'!Z414=0,"",'Datos Vida'!Z414)</f>
        <v>2</v>
      </c>
      <c r="AA44" s="108" t="str">
        <f>IF('Datos Vida'!AA414=0,"",'Datos Vida'!AA414)</f>
        <v/>
      </c>
      <c r="AB44" s="108" t="str">
        <f>IF('Datos Vida'!AB414=0,"",'Datos Vida'!AB414)</f>
        <v/>
      </c>
      <c r="AC44" s="108" t="str">
        <f>IF('Datos Vida'!AC414=0,"",'Datos Vida'!AC414)</f>
        <v/>
      </c>
      <c r="AD44" s="108">
        <f>IF('Datos Vida'!AD414=0,"",'Datos Vida'!AD414)</f>
        <v>1</v>
      </c>
      <c r="AE44" s="108" t="str">
        <f>IF('Datos Vida'!AE414=0,"",'Datos Vida'!AE414)</f>
        <v/>
      </c>
      <c r="AF44" s="108">
        <f>IF('Datos Vida'!AF414=0,"",'Datos Vida'!AF414)</f>
        <v>4</v>
      </c>
      <c r="AG44" s="108" t="str">
        <f>IF('Datos Vida'!AG414=0,"",'Datos Vida'!AG414)</f>
        <v/>
      </c>
      <c r="AH44" s="108" t="str">
        <f>IF('Datos Vida'!AH414=0,"",'Datos Vida'!AH414)</f>
        <v/>
      </c>
      <c r="AI44" s="108" t="str">
        <f>IF('Datos Vida'!AI414=0,"",'Datos Vida'!AI414)</f>
        <v/>
      </c>
      <c r="AJ44" s="108" t="str">
        <f>IF('Datos Vida'!AJ414=0,"",'Datos Vida'!AJ414)</f>
        <v/>
      </c>
      <c r="AK44" s="108" t="str">
        <f>IF('Datos Vida'!AK414=0,"",'Datos Vida'!AK414)</f>
        <v/>
      </c>
      <c r="AL44" s="108" t="str">
        <f>IF('Datos Vida'!AL414=0,"",'Datos Vida'!AL414)</f>
        <v/>
      </c>
      <c r="AM44" s="108" t="str">
        <f>IF('Datos Vida'!AM414=0,"",'Datos Vida'!AM414)</f>
        <v/>
      </c>
      <c r="AN44" s="108" t="str">
        <f>IF('Datos Vida'!AN414=0,"",'Datos Vida'!AN414)</f>
        <v/>
      </c>
      <c r="AO44" s="108" t="str">
        <f>IF('Datos Vida'!AO414=0,"",'Datos Vida'!AO414)</f>
        <v/>
      </c>
      <c r="AP44" s="108" t="str">
        <f>IF('Datos Vida'!AP414=0,"",'Datos Vida'!AP414)</f>
        <v/>
      </c>
      <c r="AQ44" s="108">
        <f>IF('Datos Vida'!AQ414=0,"",'Datos Vida'!AQ414)</f>
        <v>26.040399999999998</v>
      </c>
      <c r="AR44" s="55" t="str">
        <f>IF('Datos Vida'!AR414=0,"",'Datos Vida'!AR414)</f>
        <v/>
      </c>
      <c r="AS44" s="46">
        <f>IF('Datos Vida'!AS414=0,"",'Datos Vida'!AS414)</f>
        <v>19</v>
      </c>
      <c r="AT44" s="71">
        <f t="shared" ref="AT44:AT49" si="3">IFERROR(AQ44/AS44-1,"")</f>
        <v>0.37054736842105251</v>
      </c>
    </row>
    <row r="45" spans="2:46">
      <c r="B45" s="30" t="s">
        <v>442</v>
      </c>
      <c r="C45" s="108" t="str">
        <f>IF('Datos Vida'!C415=0,"",'Datos Vida'!C415)</f>
        <v/>
      </c>
      <c r="D45" s="108" t="str">
        <f>IF('Datos Vida'!D415=0,"",'Datos Vida'!D415)</f>
        <v/>
      </c>
      <c r="E45" s="108">
        <f>IF('Datos Vida'!E415=0,"",'Datos Vida'!E415)</f>
        <v>654</v>
      </c>
      <c r="F45" s="108">
        <f>IF('Datos Vida'!F415=0,"",'Datos Vida'!F415)</f>
        <v>1015</v>
      </c>
      <c r="G45" s="108">
        <f>IF('Datos Vida'!G415=0,"",'Datos Vida'!G415)</f>
        <v>40186</v>
      </c>
      <c r="H45" s="108" t="str">
        <f>IF('Datos Vida'!H415=0,"",'Datos Vida'!H415)</f>
        <v/>
      </c>
      <c r="I45" s="108" t="str">
        <f>IF('Datos Vida'!I415=0,"",'Datos Vida'!I415)</f>
        <v/>
      </c>
      <c r="J45" s="108">
        <f>IF('Datos Vida'!J415=0,"",'Datos Vida'!J415)</f>
        <v>22262</v>
      </c>
      <c r="K45" s="108" t="str">
        <f>IF('Datos Vida'!K415=0,"",'Datos Vida'!K415)</f>
        <v/>
      </c>
      <c r="L45" s="108">
        <f>IF('Datos Vida'!L415=0,"",'Datos Vida'!L415)</f>
        <v>8046</v>
      </c>
      <c r="M45" s="108">
        <f>IF('Datos Vida'!M415=0,"",'Datos Vida'!M415)</f>
        <v>44076</v>
      </c>
      <c r="N45" s="108">
        <f>IF('Datos Vida'!N415=0,"",'Datos Vida'!N415)</f>
        <v>38935</v>
      </c>
      <c r="O45" s="108">
        <f>IF('Datos Vida'!O415=0,"",'Datos Vida'!O415)</f>
        <v>27021</v>
      </c>
      <c r="P45" s="108">
        <f>IF('Datos Vida'!P415=0,"",'Datos Vida'!P415)</f>
        <v>13009</v>
      </c>
      <c r="Q45" s="108">
        <f>IF('Datos Vida'!Q415=0,"",'Datos Vida'!Q415)</f>
        <v>13471</v>
      </c>
      <c r="R45" s="108" t="str">
        <f>IF('Datos Vida'!R415=0,"",'Datos Vida'!R415)</f>
        <v/>
      </c>
      <c r="S45" s="108" t="str">
        <f>IF('Datos Vida'!S415=0,"",'Datos Vida'!S415)</f>
        <v/>
      </c>
      <c r="T45" s="108" t="str">
        <f>IF('Datos Vida'!T415=0,"",'Datos Vida'!T415)</f>
        <v/>
      </c>
      <c r="U45" s="108" t="str">
        <f>IF('Datos Vida'!U415=0,"",'Datos Vida'!U415)</f>
        <v/>
      </c>
      <c r="V45" s="108" t="str">
        <f>IF('Datos Vida'!V415=0,"",'Datos Vida'!V415)</f>
        <v/>
      </c>
      <c r="W45" s="108">
        <f>IF('Datos Vida'!W415=0,"",'Datos Vida'!W415)</f>
        <v>615</v>
      </c>
      <c r="X45" s="108">
        <f>IF('Datos Vida'!X415=0,"",'Datos Vida'!X415)</f>
        <v>54535</v>
      </c>
      <c r="Y45" s="108" t="str">
        <f>IF('Datos Vida'!Y415=0,"",'Datos Vida'!Y415)</f>
        <v/>
      </c>
      <c r="Z45" s="108">
        <f>IF('Datos Vida'!Z415=0,"",'Datos Vida'!Z415)</f>
        <v>16252</v>
      </c>
      <c r="AA45" s="108">
        <f>IF('Datos Vida'!AA415=0,"",'Datos Vida'!AA415)</f>
        <v>17319</v>
      </c>
      <c r="AB45" s="108">
        <f>IF('Datos Vida'!AB415=0,"",'Datos Vida'!AB415)</f>
        <v>32884</v>
      </c>
      <c r="AC45" s="108">
        <f>IF('Datos Vida'!AC415=0,"",'Datos Vida'!AC415)</f>
        <v>13879</v>
      </c>
      <c r="AD45" s="108" t="str">
        <f>IF('Datos Vida'!AD415=0,"",'Datos Vida'!AD415)</f>
        <v/>
      </c>
      <c r="AE45" s="108">
        <f>IF('Datos Vida'!AE415=0,"",'Datos Vida'!AE415)</f>
        <v>15497</v>
      </c>
      <c r="AF45" s="108">
        <f>IF('Datos Vida'!AF415=0,"",'Datos Vida'!AF415)</f>
        <v>160</v>
      </c>
      <c r="AG45" s="108" t="str">
        <f>IF('Datos Vida'!AG415=0,"",'Datos Vida'!AG415)</f>
        <v/>
      </c>
      <c r="AH45" s="108" t="str">
        <f>IF('Datos Vida'!AH415=0,"",'Datos Vida'!AH415)</f>
        <v/>
      </c>
      <c r="AI45" s="108" t="str">
        <f>IF('Datos Vida'!AI415=0,"",'Datos Vida'!AI415)</f>
        <v/>
      </c>
      <c r="AJ45" s="108" t="str">
        <f>IF('Datos Vida'!AJ415=0,"",'Datos Vida'!AJ415)</f>
        <v/>
      </c>
      <c r="AK45" s="108" t="str">
        <f>IF('Datos Vida'!AK415=0,"",'Datos Vida'!AK415)</f>
        <v/>
      </c>
      <c r="AL45" s="108" t="str">
        <f>IF('Datos Vida'!AL415=0,"",'Datos Vida'!AL415)</f>
        <v/>
      </c>
      <c r="AM45" s="108" t="str">
        <f>IF('Datos Vida'!AM415=0,"",'Datos Vida'!AM415)</f>
        <v/>
      </c>
      <c r="AN45" s="108" t="str">
        <f>IF('Datos Vida'!AN415=0,"",'Datos Vida'!AN415)</f>
        <v/>
      </c>
      <c r="AO45" s="108" t="str">
        <f>IF('Datos Vida'!AO415=0,"",'Datos Vida'!AO415)</f>
        <v/>
      </c>
      <c r="AP45" s="108" t="str">
        <f>IF('Datos Vida'!AP415=0,"",'Datos Vida'!AP415)</f>
        <v/>
      </c>
      <c r="AQ45" s="108">
        <f>IF('Datos Vida'!AQ415=0,"",'Datos Vida'!AQ415)</f>
        <v>359816</v>
      </c>
      <c r="AR45" s="55" t="str">
        <f>IF('Datos Vida'!AR415=0,"",'Datos Vida'!AR415)</f>
        <v/>
      </c>
      <c r="AS45" s="46">
        <f>IF('Datos Vida'!AS415=0,"",'Datos Vida'!AS415)</f>
        <v>346993</v>
      </c>
      <c r="AT45" s="71">
        <f t="shared" si="3"/>
        <v>3.6954635972483496E-2</v>
      </c>
    </row>
    <row r="46" spans="2:46">
      <c r="B46" s="30" t="s">
        <v>443</v>
      </c>
      <c r="C46" s="108" t="str">
        <f>IF('Datos Vida'!C416=0,"",'Datos Vida'!C416)</f>
        <v/>
      </c>
      <c r="D46" s="108" t="str">
        <f>IF('Datos Vida'!D416=0,"",'Datos Vida'!D416)</f>
        <v/>
      </c>
      <c r="E46" s="108">
        <f>IF('Datos Vida'!E416=0,"",'Datos Vida'!E416)</f>
        <v>207</v>
      </c>
      <c r="F46" s="108">
        <f>IF('Datos Vida'!F416=0,"",'Datos Vida'!F416)</f>
        <v>271</v>
      </c>
      <c r="G46" s="108">
        <f>IF('Datos Vida'!G416=0,"",'Datos Vida'!G416)</f>
        <v>5221</v>
      </c>
      <c r="H46" s="108" t="str">
        <f>IF('Datos Vida'!H416=0,"",'Datos Vida'!H416)</f>
        <v/>
      </c>
      <c r="I46" s="108" t="str">
        <f>IF('Datos Vida'!I416=0,"",'Datos Vida'!I416)</f>
        <v/>
      </c>
      <c r="J46" s="108">
        <f>IF('Datos Vida'!J416=0,"",'Datos Vida'!J416)</f>
        <v>2565</v>
      </c>
      <c r="K46" s="108" t="str">
        <f>IF('Datos Vida'!K416=0,"",'Datos Vida'!K416)</f>
        <v/>
      </c>
      <c r="L46" s="108">
        <f>IF('Datos Vida'!L416=0,"",'Datos Vida'!L416)</f>
        <v>436</v>
      </c>
      <c r="M46" s="108">
        <f>IF('Datos Vida'!M416=0,"",'Datos Vida'!M416)</f>
        <v>5119</v>
      </c>
      <c r="N46" s="108">
        <f>IF('Datos Vida'!N416=0,"",'Datos Vida'!N416)</f>
        <v>2948</v>
      </c>
      <c r="O46" s="108">
        <f>IF('Datos Vida'!O416=0,"",'Datos Vida'!O416)</f>
        <v>3158</v>
      </c>
      <c r="P46" s="108">
        <f>IF('Datos Vida'!P416=0,"",'Datos Vida'!P416)</f>
        <v>1246</v>
      </c>
      <c r="Q46" s="108">
        <f>IF('Datos Vida'!Q416=0,"",'Datos Vida'!Q416)</f>
        <v>648</v>
      </c>
      <c r="R46" s="108" t="str">
        <f>IF('Datos Vida'!R416=0,"",'Datos Vida'!R416)</f>
        <v/>
      </c>
      <c r="S46" s="108" t="str">
        <f>IF('Datos Vida'!S416=0,"",'Datos Vida'!S416)</f>
        <v/>
      </c>
      <c r="T46" s="108" t="str">
        <f>IF('Datos Vida'!T416=0,"",'Datos Vida'!T416)</f>
        <v/>
      </c>
      <c r="U46" s="108" t="str">
        <f>IF('Datos Vida'!U416=0,"",'Datos Vida'!U416)</f>
        <v/>
      </c>
      <c r="V46" s="108" t="str">
        <f>IF('Datos Vida'!V416=0,"",'Datos Vida'!V416)</f>
        <v/>
      </c>
      <c r="W46" s="108">
        <f>IF('Datos Vida'!W416=0,"",'Datos Vida'!W416)</f>
        <v>67</v>
      </c>
      <c r="X46" s="108">
        <f>IF('Datos Vida'!X416=0,"",'Datos Vida'!X416)</f>
        <v>4298</v>
      </c>
      <c r="Y46" s="108" t="str">
        <f>IF('Datos Vida'!Y416=0,"",'Datos Vida'!Y416)</f>
        <v/>
      </c>
      <c r="Z46" s="108">
        <f>IF('Datos Vida'!Z416=0,"",'Datos Vida'!Z416)</f>
        <v>1007</v>
      </c>
      <c r="AA46" s="108">
        <f>IF('Datos Vida'!AA416=0,"",'Datos Vida'!AA416)</f>
        <v>3092</v>
      </c>
      <c r="AB46" s="108">
        <f>IF('Datos Vida'!AB416=0,"",'Datos Vida'!AB416)</f>
        <v>3229</v>
      </c>
      <c r="AC46" s="108">
        <f>IF('Datos Vida'!AC416=0,"",'Datos Vida'!AC416)</f>
        <v>1688</v>
      </c>
      <c r="AD46" s="108" t="str">
        <f>IF('Datos Vida'!AD416=0,"",'Datos Vida'!AD416)</f>
        <v/>
      </c>
      <c r="AE46" s="108">
        <f>IF('Datos Vida'!AE416=0,"",'Datos Vida'!AE416)</f>
        <v>959</v>
      </c>
      <c r="AF46" s="108" t="str">
        <f>IF('Datos Vida'!AF416=0,"",'Datos Vida'!AF416)</f>
        <v/>
      </c>
      <c r="AG46" s="108" t="str">
        <f>IF('Datos Vida'!AG416=0,"",'Datos Vida'!AG416)</f>
        <v/>
      </c>
      <c r="AH46" s="108" t="str">
        <f>IF('Datos Vida'!AH416=0,"",'Datos Vida'!AH416)</f>
        <v/>
      </c>
      <c r="AI46" s="108" t="str">
        <f>IF('Datos Vida'!AI416=0,"",'Datos Vida'!AI416)</f>
        <v/>
      </c>
      <c r="AJ46" s="108" t="str">
        <f>IF('Datos Vida'!AJ416=0,"",'Datos Vida'!AJ416)</f>
        <v/>
      </c>
      <c r="AK46" s="108" t="str">
        <f>IF('Datos Vida'!AK416=0,"",'Datos Vida'!AK416)</f>
        <v/>
      </c>
      <c r="AL46" s="108" t="str">
        <f>IF('Datos Vida'!AL416=0,"",'Datos Vida'!AL416)</f>
        <v/>
      </c>
      <c r="AM46" s="108" t="str">
        <f>IF('Datos Vida'!AM416=0,"",'Datos Vida'!AM416)</f>
        <v/>
      </c>
      <c r="AN46" s="108" t="str">
        <f>IF('Datos Vida'!AN416=0,"",'Datos Vida'!AN416)</f>
        <v/>
      </c>
      <c r="AO46" s="108" t="str">
        <f>IF('Datos Vida'!AO416=0,"",'Datos Vida'!AO416)</f>
        <v/>
      </c>
      <c r="AP46" s="108" t="str">
        <f>IF('Datos Vida'!AP416=0,"",'Datos Vida'!AP416)</f>
        <v/>
      </c>
      <c r="AQ46" s="108">
        <f>IF('Datos Vida'!AQ416=0,"",'Datos Vida'!AQ416)</f>
        <v>36159</v>
      </c>
      <c r="AR46" s="55" t="str">
        <f>IF('Datos Vida'!AR416=0,"",'Datos Vida'!AR416)</f>
        <v/>
      </c>
      <c r="AS46" s="46">
        <f>IF('Datos Vida'!AS416=0,"",'Datos Vida'!AS416)</f>
        <v>30651</v>
      </c>
      <c r="AT46" s="71">
        <f t="shared" si="3"/>
        <v>0.17970049916805331</v>
      </c>
    </row>
    <row r="47" spans="2:46">
      <c r="B47" s="30" t="s">
        <v>444</v>
      </c>
      <c r="C47" s="108" t="str">
        <f>IF('Datos Vida'!C417=0,"",'Datos Vida'!C417)</f>
        <v/>
      </c>
      <c r="D47" s="108" t="str">
        <f>IF('Datos Vida'!D417=0,"",'Datos Vida'!D417)</f>
        <v/>
      </c>
      <c r="E47" s="108">
        <f>IF('Datos Vida'!E417=0,"",'Datos Vida'!E417)</f>
        <v>102</v>
      </c>
      <c r="F47" s="108">
        <f>IF('Datos Vida'!F417=0,"",'Datos Vida'!F417)</f>
        <v>345</v>
      </c>
      <c r="G47" s="108">
        <f>IF('Datos Vida'!G417=0,"",'Datos Vida'!G417)</f>
        <v>5631</v>
      </c>
      <c r="H47" s="108" t="str">
        <f>IF('Datos Vida'!H417=0,"",'Datos Vida'!H417)</f>
        <v/>
      </c>
      <c r="I47" s="108" t="str">
        <f>IF('Datos Vida'!I417=0,"",'Datos Vida'!I417)</f>
        <v/>
      </c>
      <c r="J47" s="108">
        <f>IF('Datos Vida'!J417=0,"",'Datos Vida'!J417)</f>
        <v>2305</v>
      </c>
      <c r="K47" s="108" t="str">
        <f>IF('Datos Vida'!K417=0,"",'Datos Vida'!K417)</f>
        <v/>
      </c>
      <c r="L47" s="108">
        <f>IF('Datos Vida'!L417=0,"",'Datos Vida'!L417)</f>
        <v>321</v>
      </c>
      <c r="M47" s="108">
        <f>IF('Datos Vida'!M417=0,"",'Datos Vida'!M417)</f>
        <v>5776</v>
      </c>
      <c r="N47" s="108">
        <f>IF('Datos Vida'!N417=0,"",'Datos Vida'!N417)</f>
        <v>5161</v>
      </c>
      <c r="O47" s="108">
        <f>IF('Datos Vida'!O417=0,"",'Datos Vida'!O417)</f>
        <v>2282</v>
      </c>
      <c r="P47" s="108">
        <f>IF('Datos Vida'!P417=0,"",'Datos Vida'!P417)</f>
        <v>1082</v>
      </c>
      <c r="Q47" s="108">
        <f>IF('Datos Vida'!Q417=0,"",'Datos Vida'!Q417)</f>
        <v>638</v>
      </c>
      <c r="R47" s="108" t="str">
        <f>IF('Datos Vida'!R417=0,"",'Datos Vida'!R417)</f>
        <v/>
      </c>
      <c r="S47" s="108" t="str">
        <f>IF('Datos Vida'!S417=0,"",'Datos Vida'!S417)</f>
        <v/>
      </c>
      <c r="T47" s="108" t="str">
        <f>IF('Datos Vida'!T417=0,"",'Datos Vida'!T417)</f>
        <v/>
      </c>
      <c r="U47" s="108" t="str">
        <f>IF('Datos Vida'!U417=0,"",'Datos Vida'!U417)</f>
        <v/>
      </c>
      <c r="V47" s="108" t="str">
        <f>IF('Datos Vida'!V417=0,"",'Datos Vida'!V417)</f>
        <v/>
      </c>
      <c r="W47" s="108">
        <f>IF('Datos Vida'!W417=0,"",'Datos Vida'!W417)</f>
        <v>165</v>
      </c>
      <c r="X47" s="108">
        <f>IF('Datos Vida'!X417=0,"",'Datos Vida'!X417)</f>
        <v>3765</v>
      </c>
      <c r="Y47" s="108" t="str">
        <f>IF('Datos Vida'!Y417=0,"",'Datos Vida'!Y417)</f>
        <v/>
      </c>
      <c r="Z47" s="108">
        <f>IF('Datos Vida'!Z417=0,"",'Datos Vida'!Z417)</f>
        <v>800</v>
      </c>
      <c r="AA47" s="108">
        <f>IF('Datos Vida'!AA417=0,"",'Datos Vida'!AA417)</f>
        <v>1985</v>
      </c>
      <c r="AB47" s="108">
        <f>IF('Datos Vida'!AB417=0,"",'Datos Vida'!AB417)</f>
        <v>8037</v>
      </c>
      <c r="AC47" s="108">
        <f>IF('Datos Vida'!AC417=0,"",'Datos Vida'!AC417)</f>
        <v>1757</v>
      </c>
      <c r="AD47" s="108" t="str">
        <f>IF('Datos Vida'!AD417=0,"",'Datos Vida'!AD417)</f>
        <v/>
      </c>
      <c r="AE47" s="108">
        <f>IF('Datos Vida'!AE417=0,"",'Datos Vida'!AE417)</f>
        <v>645</v>
      </c>
      <c r="AF47" s="108" t="str">
        <f>IF('Datos Vida'!AF417=0,"",'Datos Vida'!AF417)</f>
        <v/>
      </c>
      <c r="AG47" s="108" t="str">
        <f>IF('Datos Vida'!AG417=0,"",'Datos Vida'!AG417)</f>
        <v/>
      </c>
      <c r="AH47" s="108" t="str">
        <f>IF('Datos Vida'!AH417=0,"",'Datos Vida'!AH417)</f>
        <v/>
      </c>
      <c r="AI47" s="108" t="str">
        <f>IF('Datos Vida'!AI417=0,"",'Datos Vida'!AI417)</f>
        <v/>
      </c>
      <c r="AJ47" s="108" t="str">
        <f>IF('Datos Vida'!AJ417=0,"",'Datos Vida'!AJ417)</f>
        <v/>
      </c>
      <c r="AK47" s="108" t="str">
        <f>IF('Datos Vida'!AK417=0,"",'Datos Vida'!AK417)</f>
        <v/>
      </c>
      <c r="AL47" s="108" t="str">
        <f>IF('Datos Vida'!AL417=0,"",'Datos Vida'!AL417)</f>
        <v/>
      </c>
      <c r="AM47" s="108" t="str">
        <f>IF('Datos Vida'!AM417=0,"",'Datos Vida'!AM417)</f>
        <v/>
      </c>
      <c r="AN47" s="108" t="str">
        <f>IF('Datos Vida'!AN417=0,"",'Datos Vida'!AN417)</f>
        <v/>
      </c>
      <c r="AO47" s="108" t="str">
        <f>IF('Datos Vida'!AO417=0,"",'Datos Vida'!AO417)</f>
        <v/>
      </c>
      <c r="AP47" s="108" t="str">
        <f>IF('Datos Vida'!AP417=0,"",'Datos Vida'!AP417)</f>
        <v/>
      </c>
      <c r="AQ47" s="108">
        <f>IF('Datos Vida'!AQ417=0,"",'Datos Vida'!AQ417)</f>
        <v>40797</v>
      </c>
      <c r="AR47" s="55" t="str">
        <f>IF('Datos Vida'!AR417=0,"",'Datos Vida'!AR417)</f>
        <v/>
      </c>
      <c r="AS47" s="46">
        <f>IF('Datos Vida'!AS417=0,"",'Datos Vida'!AS417)</f>
        <v>38710</v>
      </c>
      <c r="AT47" s="71">
        <f t="shared" si="3"/>
        <v>5.3913717385688509E-2</v>
      </c>
    </row>
    <row r="48" spans="2:46">
      <c r="B48" s="30" t="s">
        <v>445</v>
      </c>
      <c r="C48" s="108" t="str">
        <f>IF('Datos Vida'!C418=0,"",'Datos Vida'!C418)</f>
        <v/>
      </c>
      <c r="D48" s="108" t="str">
        <f>IF('Datos Vida'!D418=0,"",'Datos Vida'!D418)</f>
        <v/>
      </c>
      <c r="E48" s="108" t="str">
        <f>IF('Datos Vida'!E418=0,"",'Datos Vida'!E418)</f>
        <v/>
      </c>
      <c r="F48" s="108" t="str">
        <f>IF('Datos Vida'!F418=0,"",'Datos Vida'!F418)</f>
        <v/>
      </c>
      <c r="G48" s="108" t="str">
        <f>IF('Datos Vida'!G418=0,"",'Datos Vida'!G418)</f>
        <v/>
      </c>
      <c r="H48" s="108" t="str">
        <f>IF('Datos Vida'!H418=0,"",'Datos Vida'!H418)</f>
        <v/>
      </c>
      <c r="I48" s="108" t="str">
        <f>IF('Datos Vida'!I418=0,"",'Datos Vida'!I418)</f>
        <v/>
      </c>
      <c r="J48" s="108" t="str">
        <f>IF('Datos Vida'!J418=0,"",'Datos Vida'!J418)</f>
        <v/>
      </c>
      <c r="K48" s="108" t="str">
        <f>IF('Datos Vida'!K418=0,"",'Datos Vida'!K418)</f>
        <v/>
      </c>
      <c r="L48" s="108" t="str">
        <f>IF('Datos Vida'!L418=0,"",'Datos Vida'!L418)</f>
        <v/>
      </c>
      <c r="M48" s="108" t="str">
        <f>IF('Datos Vida'!M418=0,"",'Datos Vida'!M418)</f>
        <v/>
      </c>
      <c r="N48" s="108">
        <f>IF('Datos Vida'!N418=0,"",'Datos Vida'!N418)</f>
        <v>5</v>
      </c>
      <c r="O48" s="108" t="str">
        <f>IF('Datos Vida'!O418=0,"",'Datos Vida'!O418)</f>
        <v/>
      </c>
      <c r="P48" s="108">
        <f>IF('Datos Vida'!P418=0,"",'Datos Vida'!P418)</f>
        <v>1198</v>
      </c>
      <c r="Q48" s="108">
        <f>IF('Datos Vida'!Q418=0,"",'Datos Vida'!Q418)</f>
        <v>7660</v>
      </c>
      <c r="R48" s="108" t="str">
        <f>IF('Datos Vida'!R418=0,"",'Datos Vida'!R418)</f>
        <v/>
      </c>
      <c r="S48" s="108" t="str">
        <f>IF('Datos Vida'!S418=0,"",'Datos Vida'!S418)</f>
        <v/>
      </c>
      <c r="T48" s="108" t="str">
        <f>IF('Datos Vida'!T418=0,"",'Datos Vida'!T418)</f>
        <v/>
      </c>
      <c r="U48" s="108" t="str">
        <f>IF('Datos Vida'!U418=0,"",'Datos Vida'!U418)</f>
        <v/>
      </c>
      <c r="V48" s="108" t="str">
        <f>IF('Datos Vida'!V418=0,"",'Datos Vida'!V418)</f>
        <v/>
      </c>
      <c r="W48" s="108" t="str">
        <f>IF('Datos Vida'!W418=0,"",'Datos Vida'!W418)</f>
        <v/>
      </c>
      <c r="X48" s="108" t="str">
        <f>IF('Datos Vida'!X418=0,"",'Datos Vida'!X418)</f>
        <v/>
      </c>
      <c r="Y48" s="108" t="str">
        <f>IF('Datos Vida'!Y418=0,"",'Datos Vida'!Y418)</f>
        <v/>
      </c>
      <c r="Z48" s="108" t="str">
        <f>IF('Datos Vida'!Z418=0,"",'Datos Vida'!Z418)</f>
        <v/>
      </c>
      <c r="AA48" s="108">
        <f>IF('Datos Vida'!AA418=0,"",'Datos Vida'!AA418)</f>
        <v>444</v>
      </c>
      <c r="AB48" s="108" t="str">
        <f>IF('Datos Vida'!AB418=0,"",'Datos Vida'!AB418)</f>
        <v/>
      </c>
      <c r="AC48" s="108">
        <f>IF('Datos Vida'!AC418=0,"",'Datos Vida'!AC418)</f>
        <v>1192</v>
      </c>
      <c r="AD48" s="108" t="str">
        <f>IF('Datos Vida'!AD418=0,"",'Datos Vida'!AD418)</f>
        <v/>
      </c>
      <c r="AE48" s="108">
        <f>IF('Datos Vida'!AE418=0,"",'Datos Vida'!AE418)</f>
        <v>22</v>
      </c>
      <c r="AF48" s="108" t="str">
        <f>IF('Datos Vida'!AF418=0,"",'Datos Vida'!AF418)</f>
        <v/>
      </c>
      <c r="AG48" s="108" t="str">
        <f>IF('Datos Vida'!AG418=0,"",'Datos Vida'!AG418)</f>
        <v/>
      </c>
      <c r="AH48" s="108" t="str">
        <f>IF('Datos Vida'!AH418=0,"",'Datos Vida'!AH418)</f>
        <v/>
      </c>
      <c r="AI48" s="108" t="str">
        <f>IF('Datos Vida'!AI418=0,"",'Datos Vida'!AI418)</f>
        <v/>
      </c>
      <c r="AJ48" s="108" t="str">
        <f>IF('Datos Vida'!AJ418=0,"",'Datos Vida'!AJ418)</f>
        <v/>
      </c>
      <c r="AK48" s="108" t="str">
        <f>IF('Datos Vida'!AK418=0,"",'Datos Vida'!AK418)</f>
        <v/>
      </c>
      <c r="AL48" s="108" t="str">
        <f>IF('Datos Vida'!AL418=0,"",'Datos Vida'!AL418)</f>
        <v/>
      </c>
      <c r="AM48" s="108" t="str">
        <f>IF('Datos Vida'!AM418=0,"",'Datos Vida'!AM418)</f>
        <v/>
      </c>
      <c r="AN48" s="108" t="str">
        <f>IF('Datos Vida'!AN418=0,"",'Datos Vida'!AN418)</f>
        <v/>
      </c>
      <c r="AO48" s="108" t="str">
        <f>IF('Datos Vida'!AO418=0,"",'Datos Vida'!AO418)</f>
        <v/>
      </c>
      <c r="AP48" s="108" t="str">
        <f>IF('Datos Vida'!AP418=0,"",'Datos Vida'!AP418)</f>
        <v/>
      </c>
      <c r="AQ48" s="108">
        <f>IF('Datos Vida'!AQ418=0,"",'Datos Vida'!AQ418)</f>
        <v>10521</v>
      </c>
      <c r="AR48" s="55" t="str">
        <f>IF('Datos Vida'!AR418=0,"",'Datos Vida'!AR418)</f>
        <v/>
      </c>
      <c r="AS48" s="46">
        <f>IF('Datos Vida'!AS418=0,"",'Datos Vida'!AS418)</f>
        <v>3009</v>
      </c>
      <c r="AT48" s="71">
        <f t="shared" si="3"/>
        <v>2.4965104685942174</v>
      </c>
    </row>
    <row r="49" spans="2:46">
      <c r="B49" s="31" t="s">
        <v>327</v>
      </c>
      <c r="C49" s="110">
        <f>IF('Datos Vida'!C419=0,"",'Datos Vida'!C419)</f>
        <v>120</v>
      </c>
      <c r="D49" s="110">
        <f>IF('Datos Vida'!D419=0,"",'Datos Vida'!D419)</f>
        <v>97734.102160159993</v>
      </c>
      <c r="E49" s="110">
        <f>IF('Datos Vida'!E419=0,"",'Datos Vida'!E419)</f>
        <v>7142</v>
      </c>
      <c r="F49" s="110">
        <f>IF('Datos Vida'!F419=0,"",'Datos Vida'!F419)</f>
        <v>82397</v>
      </c>
      <c r="G49" s="110">
        <f>IF('Datos Vida'!G419=0,"",'Datos Vida'!G419)</f>
        <v>92522</v>
      </c>
      <c r="H49" s="110">
        <f>IF('Datos Vida'!H419=0,"",'Datos Vida'!H419)</f>
        <v>335</v>
      </c>
      <c r="I49" s="110">
        <f>IF('Datos Vida'!I419=0,"",'Datos Vida'!I419)</f>
        <v>229206</v>
      </c>
      <c r="J49" s="110">
        <f>IF('Datos Vida'!J419=0,"",'Datos Vida'!J419)</f>
        <v>339808</v>
      </c>
      <c r="K49" s="110">
        <f>IF('Datos Vida'!K419=0,"",'Datos Vida'!K419)</f>
        <v>34057</v>
      </c>
      <c r="L49" s="110">
        <f>IF('Datos Vida'!L419=0,"",'Datos Vida'!L419)</f>
        <v>9356</v>
      </c>
      <c r="M49" s="110">
        <f>IF('Datos Vida'!M419=0,"",'Datos Vida'!M419)</f>
        <v>150666</v>
      </c>
      <c r="N49" s="110">
        <f>IF('Datos Vida'!N419=0,"",'Datos Vida'!N419)</f>
        <v>47134</v>
      </c>
      <c r="O49" s="110">
        <f>IF('Datos Vida'!O419=0,"",'Datos Vida'!O419)</f>
        <v>74149</v>
      </c>
      <c r="P49" s="110">
        <f>IF('Datos Vida'!P419=0,"",'Datos Vida'!P419)</f>
        <v>63910</v>
      </c>
      <c r="Q49" s="110">
        <f>IF('Datos Vida'!Q419=0,"",'Datos Vida'!Q419)</f>
        <v>62310</v>
      </c>
      <c r="R49" s="110">
        <f>IF('Datos Vida'!R419=0,"",'Datos Vida'!R419)</f>
        <v>1</v>
      </c>
      <c r="S49" s="110">
        <f>IF('Datos Vida'!S419=0,"",'Datos Vida'!S419)</f>
        <v>359</v>
      </c>
      <c r="T49" s="110">
        <f>IF('Datos Vida'!T419=0,"",'Datos Vida'!T419)</f>
        <v>453022</v>
      </c>
      <c r="U49" s="110">
        <f>IF('Datos Vida'!U419=0,"",'Datos Vida'!U419)</f>
        <v>50868</v>
      </c>
      <c r="V49" s="110" t="str">
        <f>IF('Datos Vida'!V419=0,"",'Datos Vida'!V419)</f>
        <v/>
      </c>
      <c r="W49" s="110">
        <f>IF('Datos Vida'!W419=0,"",'Datos Vida'!W419)</f>
        <v>11734</v>
      </c>
      <c r="X49" s="110">
        <f>IF('Datos Vida'!X419=0,"",'Datos Vida'!X419)</f>
        <v>606793</v>
      </c>
      <c r="Y49" s="110">
        <f>IF('Datos Vida'!Y419=0,"",'Datos Vida'!Y419)</f>
        <v>213959</v>
      </c>
      <c r="Z49" s="110">
        <f>IF('Datos Vida'!Z419=0,"",'Datos Vida'!Z419)</f>
        <v>31646</v>
      </c>
      <c r="AA49" s="110">
        <f>IF('Datos Vida'!AA419=0,"",'Datos Vida'!AA419)</f>
        <v>43312</v>
      </c>
      <c r="AB49" s="110">
        <f>IF('Datos Vida'!AB419=0,"",'Datos Vida'!AB419)</f>
        <v>55995</v>
      </c>
      <c r="AC49" s="110">
        <f>IF('Datos Vida'!AC419=0,"",'Datos Vida'!AC419)</f>
        <v>18688</v>
      </c>
      <c r="AD49" s="110">
        <f>IF('Datos Vida'!AD419=0,"",'Datos Vida'!AD419)</f>
        <v>1</v>
      </c>
      <c r="AE49" s="110">
        <f>IF('Datos Vida'!AE419=0,"",'Datos Vida'!AE419)</f>
        <v>174271</v>
      </c>
      <c r="AF49" s="110">
        <f>IF('Datos Vida'!AF419=0,"",'Datos Vida'!AF419)</f>
        <v>68564</v>
      </c>
      <c r="AG49" s="110">
        <f>IF('Datos Vida'!AG419=0,"",'Datos Vida'!AG419)</f>
        <v>311299</v>
      </c>
      <c r="AH49" s="110" t="str">
        <f>IF('Datos Vida'!AH419=0,"",'Datos Vida'!AH419)</f>
        <v/>
      </c>
      <c r="AI49" s="110" t="str">
        <f>IF('Datos Vida'!AI419=0,"",'Datos Vida'!AI419)</f>
        <v/>
      </c>
      <c r="AJ49" s="110" t="str">
        <f>IF('Datos Vida'!AJ419=0,"",'Datos Vida'!AJ419)</f>
        <v/>
      </c>
      <c r="AK49" s="110" t="str">
        <f>IF('Datos Vida'!AK419=0,"",'Datos Vida'!AK419)</f>
        <v/>
      </c>
      <c r="AL49" s="110" t="str">
        <f>IF('Datos Vida'!AL419=0,"",'Datos Vida'!AL419)</f>
        <v/>
      </c>
      <c r="AM49" s="110" t="str">
        <f>IF('Datos Vida'!AM419=0,"",'Datos Vida'!AM419)</f>
        <v/>
      </c>
      <c r="AN49" s="110" t="str">
        <f>IF('Datos Vida'!AN419=0,"",'Datos Vida'!AN419)</f>
        <v/>
      </c>
      <c r="AO49" s="110" t="str">
        <f>IF('Datos Vida'!AO419=0,"",'Datos Vida'!AO419)</f>
        <v/>
      </c>
      <c r="AP49" s="110" t="str">
        <f>IF('Datos Vida'!AP419=0,"",'Datos Vida'!AP419)</f>
        <v/>
      </c>
      <c r="AQ49" s="110">
        <f>IF('Datos Vida'!AQ419=0,"",'Datos Vida'!AQ419)</f>
        <v>3331358.10216016</v>
      </c>
      <c r="AR49" s="55" t="str">
        <f>IF('Datos Vida'!AR419=0,"",'Datos Vida'!AR419)</f>
        <v/>
      </c>
      <c r="AS49" s="77">
        <f>IF('Datos Vida'!AS419=0,"",'Datos Vida'!AS419)</f>
        <v>3522278</v>
      </c>
      <c r="AT49" s="85">
        <f t="shared" si="3"/>
        <v>-5.420352903428971E-2</v>
      </c>
    </row>
    <row r="50" spans="2:46">
      <c r="AT50" s="86"/>
    </row>
    <row r="51" spans="2:46">
      <c r="B51" s="80" t="s">
        <v>452</v>
      </c>
      <c r="C51" s="70">
        <f>IF(SUM(C12:C27)=0,"",SUM(C12:C27))</f>
        <v>27</v>
      </c>
      <c r="D51" s="70">
        <f t="shared" ref="D51:AS51" si="4">IF(SUM(D12:D27)=0,"",SUM(D12:D27))</f>
        <v>97338.082432159994</v>
      </c>
      <c r="E51" s="70">
        <f t="shared" si="4"/>
        <v>6069</v>
      </c>
      <c r="F51" s="70">
        <f t="shared" si="4"/>
        <v>79746</v>
      </c>
      <c r="G51" s="70">
        <f t="shared" si="4"/>
        <v>36073</v>
      </c>
      <c r="H51" s="70" t="str">
        <f t="shared" si="4"/>
        <v/>
      </c>
      <c r="I51" s="70">
        <f t="shared" si="4"/>
        <v>80176</v>
      </c>
      <c r="J51" s="70">
        <f t="shared" si="4"/>
        <v>311197</v>
      </c>
      <c r="K51" s="70">
        <f t="shared" si="4"/>
        <v>34053</v>
      </c>
      <c r="L51" s="70">
        <f t="shared" si="4"/>
        <v>552</v>
      </c>
      <c r="M51" s="70">
        <f t="shared" si="4"/>
        <v>94559</v>
      </c>
      <c r="N51" s="70">
        <f t="shared" si="4"/>
        <v>85</v>
      </c>
      <c r="O51" s="70">
        <f t="shared" si="4"/>
        <v>41223</v>
      </c>
      <c r="P51" s="70">
        <f t="shared" si="4"/>
        <v>42047</v>
      </c>
      <c r="Q51" s="70">
        <f t="shared" si="4"/>
        <v>37539</v>
      </c>
      <c r="R51" s="70" t="str">
        <f t="shared" si="4"/>
        <v/>
      </c>
      <c r="S51" s="70">
        <f t="shared" si="4"/>
        <v>126</v>
      </c>
      <c r="T51" s="70">
        <f t="shared" si="4"/>
        <v>11196</v>
      </c>
      <c r="U51" s="70">
        <f t="shared" si="4"/>
        <v>50858</v>
      </c>
      <c r="V51" s="70" t="str">
        <f t="shared" si="4"/>
        <v/>
      </c>
      <c r="W51" s="70">
        <f t="shared" si="4"/>
        <v>9911</v>
      </c>
      <c r="X51" s="70">
        <f t="shared" si="4"/>
        <v>540753</v>
      </c>
      <c r="Y51" s="70">
        <f t="shared" si="4"/>
        <v>151518</v>
      </c>
      <c r="Z51" s="70">
        <f t="shared" si="4"/>
        <v>13498</v>
      </c>
      <c r="AA51" s="70">
        <f t="shared" si="4"/>
        <v>20447</v>
      </c>
      <c r="AB51" s="70">
        <f t="shared" si="4"/>
        <v>11845</v>
      </c>
      <c r="AC51" s="70">
        <f t="shared" si="4"/>
        <v>164</v>
      </c>
      <c r="AD51" s="70" t="str">
        <f t="shared" si="4"/>
        <v/>
      </c>
      <c r="AE51" s="70">
        <f t="shared" si="4"/>
        <v>156600</v>
      </c>
      <c r="AF51" s="70">
        <f t="shared" si="4"/>
        <v>67562</v>
      </c>
      <c r="AG51" s="70">
        <f t="shared" si="4"/>
        <v>310517</v>
      </c>
      <c r="AH51" s="70" t="str">
        <f t="shared" si="4"/>
        <v/>
      </c>
      <c r="AI51" s="70" t="str">
        <f t="shared" si="4"/>
        <v/>
      </c>
      <c r="AJ51" s="70" t="str">
        <f t="shared" si="4"/>
        <v/>
      </c>
      <c r="AK51" s="70" t="str">
        <f t="shared" si="4"/>
        <v/>
      </c>
      <c r="AL51" s="70" t="str">
        <f t="shared" si="4"/>
        <v/>
      </c>
      <c r="AM51" s="70" t="str">
        <f t="shared" si="4"/>
        <v/>
      </c>
      <c r="AN51" s="70" t="str">
        <f t="shared" si="4"/>
        <v/>
      </c>
      <c r="AO51" s="70" t="str">
        <f t="shared" si="4"/>
        <v/>
      </c>
      <c r="AP51" s="70" t="str">
        <f t="shared" si="4"/>
        <v/>
      </c>
      <c r="AQ51" s="70">
        <f t="shared" si="4"/>
        <v>2205679.0824321602</v>
      </c>
      <c r="AR51" s="81"/>
      <c r="AS51" s="70">
        <f t="shared" si="4"/>
        <v>2256770</v>
      </c>
      <c r="AT51" s="71">
        <f>IFERROR(AQ51/AS51-1,"")</f>
        <v>-2.2638956370316765E-2</v>
      </c>
    </row>
    <row r="52" spans="2:46">
      <c r="B52" s="80" t="s">
        <v>453</v>
      </c>
      <c r="C52" s="70">
        <f>IF(SUM(C29:C42)=0,"",SUM(C29:C42))</f>
        <v>93</v>
      </c>
      <c r="D52" s="70">
        <f t="shared" ref="D52:AS52" si="5">IF(SUM(D29:D42)=0,"",SUM(D29:D42))</f>
        <v>394.97932800000001</v>
      </c>
      <c r="E52" s="70">
        <f t="shared" si="5"/>
        <v>108</v>
      </c>
      <c r="F52" s="70">
        <f t="shared" si="5"/>
        <v>1020</v>
      </c>
      <c r="G52" s="70">
        <f t="shared" si="5"/>
        <v>5410</v>
      </c>
      <c r="H52" s="70">
        <f t="shared" si="5"/>
        <v>334</v>
      </c>
      <c r="I52" s="70">
        <f t="shared" si="5"/>
        <v>149030</v>
      </c>
      <c r="J52" s="70">
        <f t="shared" si="5"/>
        <v>1469</v>
      </c>
      <c r="K52" s="70">
        <f t="shared" si="5"/>
        <v>4</v>
      </c>
      <c r="L52" s="70">
        <f t="shared" si="5"/>
        <v>1</v>
      </c>
      <c r="M52" s="70">
        <f t="shared" si="5"/>
        <v>1136</v>
      </c>
      <c r="N52" s="70" t="str">
        <f t="shared" si="5"/>
        <v/>
      </c>
      <c r="O52" s="70">
        <f t="shared" si="5"/>
        <v>465</v>
      </c>
      <c r="P52" s="70">
        <f t="shared" si="5"/>
        <v>5327</v>
      </c>
      <c r="Q52" s="70">
        <f t="shared" si="5"/>
        <v>2352</v>
      </c>
      <c r="R52" s="70">
        <f t="shared" si="5"/>
        <v>1</v>
      </c>
      <c r="S52" s="70">
        <f t="shared" si="5"/>
        <v>233</v>
      </c>
      <c r="T52" s="70">
        <f t="shared" si="5"/>
        <v>441826</v>
      </c>
      <c r="U52" s="70">
        <f t="shared" si="5"/>
        <v>10</v>
      </c>
      <c r="V52" s="70" t="str">
        <f t="shared" si="5"/>
        <v/>
      </c>
      <c r="W52" s="70">
        <f t="shared" si="5"/>
        <v>976</v>
      </c>
      <c r="X52" s="70">
        <f t="shared" si="5"/>
        <v>3441</v>
      </c>
      <c r="Y52" s="70">
        <f t="shared" si="5"/>
        <v>62441</v>
      </c>
      <c r="Z52" s="70">
        <f t="shared" si="5"/>
        <v>87</v>
      </c>
      <c r="AA52" s="70">
        <f t="shared" si="5"/>
        <v>25</v>
      </c>
      <c r="AB52" s="70" t="str">
        <f t="shared" si="5"/>
        <v/>
      </c>
      <c r="AC52" s="70">
        <f t="shared" si="5"/>
        <v>8</v>
      </c>
      <c r="AD52" s="70" t="str">
        <f t="shared" si="5"/>
        <v/>
      </c>
      <c r="AE52" s="70">
        <f t="shared" si="5"/>
        <v>548</v>
      </c>
      <c r="AF52" s="70">
        <f t="shared" si="5"/>
        <v>838</v>
      </c>
      <c r="AG52" s="70">
        <f t="shared" si="5"/>
        <v>782</v>
      </c>
      <c r="AH52" s="70" t="str">
        <f t="shared" si="5"/>
        <v/>
      </c>
      <c r="AI52" s="70" t="str">
        <f t="shared" si="5"/>
        <v/>
      </c>
      <c r="AJ52" s="70" t="str">
        <f t="shared" si="5"/>
        <v/>
      </c>
      <c r="AK52" s="70" t="str">
        <f t="shared" si="5"/>
        <v/>
      </c>
      <c r="AL52" s="70" t="str">
        <f t="shared" si="5"/>
        <v/>
      </c>
      <c r="AM52" s="70" t="str">
        <f t="shared" si="5"/>
        <v/>
      </c>
      <c r="AN52" s="70" t="str">
        <f t="shared" si="5"/>
        <v/>
      </c>
      <c r="AO52" s="70" t="str">
        <f t="shared" si="5"/>
        <v/>
      </c>
      <c r="AP52" s="70" t="str">
        <f t="shared" si="5"/>
        <v/>
      </c>
      <c r="AQ52" s="70">
        <f t="shared" si="5"/>
        <v>678359.97932799999</v>
      </c>
      <c r="AR52" s="81"/>
      <c r="AS52" s="70">
        <f t="shared" si="5"/>
        <v>846126</v>
      </c>
      <c r="AT52" s="71">
        <f>IFERROR(AQ52/AS52-1,"")</f>
        <v>-0.19827545858654627</v>
      </c>
    </row>
    <row r="53" spans="2:46">
      <c r="B53" s="80" t="s">
        <v>454</v>
      </c>
      <c r="C53" s="70" t="str">
        <f>IF(SUM(C44:C48)=0,"",SUM(C44:C48))</f>
        <v/>
      </c>
      <c r="D53" s="70">
        <f t="shared" ref="D53:AS53" si="6">IF(SUM(D44:D48)=0,"",SUM(D44:D48))</f>
        <v>1.0404</v>
      </c>
      <c r="E53" s="70">
        <f t="shared" si="6"/>
        <v>965</v>
      </c>
      <c r="F53" s="70">
        <f t="shared" si="6"/>
        <v>1631</v>
      </c>
      <c r="G53" s="70">
        <f t="shared" si="6"/>
        <v>51039</v>
      </c>
      <c r="H53" s="70">
        <f t="shared" si="6"/>
        <v>1</v>
      </c>
      <c r="I53" s="70" t="str">
        <f t="shared" si="6"/>
        <v/>
      </c>
      <c r="J53" s="70">
        <f t="shared" si="6"/>
        <v>27142</v>
      </c>
      <c r="K53" s="70" t="str">
        <f t="shared" si="6"/>
        <v/>
      </c>
      <c r="L53" s="70">
        <f t="shared" si="6"/>
        <v>8803</v>
      </c>
      <c r="M53" s="70">
        <f t="shared" si="6"/>
        <v>54971</v>
      </c>
      <c r="N53" s="70">
        <f t="shared" si="6"/>
        <v>47049</v>
      </c>
      <c r="O53" s="70">
        <f t="shared" si="6"/>
        <v>32461</v>
      </c>
      <c r="P53" s="70">
        <f t="shared" si="6"/>
        <v>16536</v>
      </c>
      <c r="Q53" s="70">
        <f t="shared" si="6"/>
        <v>22419</v>
      </c>
      <c r="R53" s="70" t="str">
        <f t="shared" si="6"/>
        <v/>
      </c>
      <c r="S53" s="70" t="str">
        <f t="shared" si="6"/>
        <v/>
      </c>
      <c r="T53" s="70" t="str">
        <f t="shared" si="6"/>
        <v/>
      </c>
      <c r="U53" s="70" t="str">
        <f t="shared" si="6"/>
        <v/>
      </c>
      <c r="V53" s="70" t="str">
        <f t="shared" si="6"/>
        <v/>
      </c>
      <c r="W53" s="70">
        <f t="shared" si="6"/>
        <v>847</v>
      </c>
      <c r="X53" s="70">
        <f t="shared" si="6"/>
        <v>62599</v>
      </c>
      <c r="Y53" s="70" t="str">
        <f t="shared" si="6"/>
        <v/>
      </c>
      <c r="Z53" s="70">
        <f t="shared" si="6"/>
        <v>18061</v>
      </c>
      <c r="AA53" s="70">
        <f t="shared" si="6"/>
        <v>22840</v>
      </c>
      <c r="AB53" s="70">
        <f t="shared" si="6"/>
        <v>44150</v>
      </c>
      <c r="AC53" s="70">
        <f t="shared" si="6"/>
        <v>18516</v>
      </c>
      <c r="AD53" s="70">
        <f t="shared" si="6"/>
        <v>1</v>
      </c>
      <c r="AE53" s="70">
        <f t="shared" si="6"/>
        <v>17123</v>
      </c>
      <c r="AF53" s="70">
        <f t="shared" si="6"/>
        <v>164</v>
      </c>
      <c r="AG53" s="70" t="str">
        <f t="shared" si="6"/>
        <v/>
      </c>
      <c r="AH53" s="70" t="str">
        <f t="shared" si="6"/>
        <v/>
      </c>
      <c r="AI53" s="70" t="str">
        <f t="shared" si="6"/>
        <v/>
      </c>
      <c r="AJ53" s="70" t="str">
        <f t="shared" si="6"/>
        <v/>
      </c>
      <c r="AK53" s="70" t="str">
        <f t="shared" si="6"/>
        <v/>
      </c>
      <c r="AL53" s="70" t="str">
        <f t="shared" si="6"/>
        <v/>
      </c>
      <c r="AM53" s="70" t="str">
        <f t="shared" si="6"/>
        <v/>
      </c>
      <c r="AN53" s="70" t="str">
        <f t="shared" si="6"/>
        <v/>
      </c>
      <c r="AO53" s="70" t="str">
        <f t="shared" si="6"/>
        <v/>
      </c>
      <c r="AP53" s="70" t="str">
        <f t="shared" si="6"/>
        <v/>
      </c>
      <c r="AQ53" s="70">
        <f t="shared" si="6"/>
        <v>447319.0404</v>
      </c>
      <c r="AR53" s="81"/>
      <c r="AS53" s="70">
        <f t="shared" si="6"/>
        <v>419382</v>
      </c>
      <c r="AT53" s="71">
        <f>IFERROR(AQ53/AS53-1,"")</f>
        <v>6.6614781750289787E-2</v>
      </c>
    </row>
    <row r="54" spans="2:46">
      <c r="B54" s="80" t="s">
        <v>455</v>
      </c>
      <c r="C54" s="70">
        <f>IF(SUM(C21,C37)=0,"",SUM(C21,C37))</f>
        <v>6</v>
      </c>
      <c r="D54" s="70">
        <f t="shared" ref="D54:AS54" si="7">IF(SUM(D21,D37)=0,"",SUM(D21,D37))</f>
        <v>23887.979328000001</v>
      </c>
      <c r="E54" s="70" t="str">
        <f t="shared" si="7"/>
        <v/>
      </c>
      <c r="F54" s="70">
        <f t="shared" si="7"/>
        <v>6208</v>
      </c>
      <c r="G54" s="70">
        <f t="shared" si="7"/>
        <v>8769</v>
      </c>
      <c r="H54" s="70">
        <f t="shared" si="7"/>
        <v>243</v>
      </c>
      <c r="I54" s="70">
        <f t="shared" si="7"/>
        <v>68474</v>
      </c>
      <c r="J54" s="70">
        <f t="shared" si="7"/>
        <v>563</v>
      </c>
      <c r="K54" s="70">
        <f t="shared" si="7"/>
        <v>34053</v>
      </c>
      <c r="L54" s="70" t="str">
        <f t="shared" si="7"/>
        <v/>
      </c>
      <c r="M54" s="70">
        <f t="shared" si="7"/>
        <v>1271</v>
      </c>
      <c r="N54" s="70" t="str">
        <f t="shared" si="7"/>
        <v/>
      </c>
      <c r="O54" s="70">
        <f t="shared" si="7"/>
        <v>10979</v>
      </c>
      <c r="P54" s="70">
        <f t="shared" si="7"/>
        <v>10436</v>
      </c>
      <c r="Q54" s="70">
        <f t="shared" si="7"/>
        <v>8633</v>
      </c>
      <c r="R54" s="70" t="str">
        <f t="shared" si="7"/>
        <v/>
      </c>
      <c r="S54" s="70" t="str">
        <f t="shared" si="7"/>
        <v/>
      </c>
      <c r="T54" s="70">
        <f t="shared" si="7"/>
        <v>1</v>
      </c>
      <c r="U54" s="70" t="str">
        <f t="shared" si="7"/>
        <v/>
      </c>
      <c r="V54" s="70" t="str">
        <f t="shared" si="7"/>
        <v/>
      </c>
      <c r="W54" s="70">
        <f t="shared" si="7"/>
        <v>12</v>
      </c>
      <c r="X54" s="70">
        <f t="shared" si="7"/>
        <v>102966</v>
      </c>
      <c r="Y54" s="70" t="str">
        <f t="shared" si="7"/>
        <v/>
      </c>
      <c r="Z54" s="70">
        <f t="shared" si="7"/>
        <v>64</v>
      </c>
      <c r="AA54" s="70">
        <f t="shared" si="7"/>
        <v>954</v>
      </c>
      <c r="AB54" s="70" t="str">
        <f t="shared" si="7"/>
        <v/>
      </c>
      <c r="AC54" s="70">
        <f t="shared" si="7"/>
        <v>2</v>
      </c>
      <c r="AD54" s="70" t="str">
        <f t="shared" si="7"/>
        <v/>
      </c>
      <c r="AE54" s="70">
        <f t="shared" si="7"/>
        <v>18583</v>
      </c>
      <c r="AF54" s="70">
        <f t="shared" si="7"/>
        <v>13361</v>
      </c>
      <c r="AG54" s="70">
        <f t="shared" si="7"/>
        <v>63274</v>
      </c>
      <c r="AH54" s="70" t="str">
        <f t="shared" si="7"/>
        <v/>
      </c>
      <c r="AI54" s="70" t="str">
        <f t="shared" si="7"/>
        <v/>
      </c>
      <c r="AJ54" s="70" t="str">
        <f t="shared" si="7"/>
        <v/>
      </c>
      <c r="AK54" s="70" t="str">
        <f t="shared" si="7"/>
        <v/>
      </c>
      <c r="AL54" s="70" t="str">
        <f t="shared" si="7"/>
        <v/>
      </c>
      <c r="AM54" s="70" t="str">
        <f t="shared" si="7"/>
        <v/>
      </c>
      <c r="AN54" s="70" t="str">
        <f t="shared" si="7"/>
        <v/>
      </c>
      <c r="AO54" s="70" t="str">
        <f t="shared" si="7"/>
        <v/>
      </c>
      <c r="AP54" s="70" t="str">
        <f t="shared" si="7"/>
        <v/>
      </c>
      <c r="AQ54" s="70">
        <f t="shared" si="7"/>
        <v>372739.97932799999</v>
      </c>
      <c r="AR54" s="81"/>
      <c r="AS54" s="70">
        <f t="shared" si="7"/>
        <v>300478</v>
      </c>
      <c r="AT54" s="71">
        <f>IFERROR(AQ54/AS54-1,"")</f>
        <v>0.24049008356019397</v>
      </c>
    </row>
    <row r="55" spans="2:46">
      <c r="B55" s="80" t="s">
        <v>456</v>
      </c>
      <c r="C55" s="70">
        <f>IF(SUM(C13:C14,C19:C20,C23,C29:C30,C35:C36,C39)=0,"",SUM(C13:C14,C19:C20,C23,C29:C30,C35:C36,C39))</f>
        <v>71</v>
      </c>
      <c r="D55" s="70">
        <f t="shared" ref="D55:AS55" si="8">IF(SUM(D13:D14,D19:D20,D23,D29:D30,D35:D36,D39)=0,"",SUM(D13:D14,D19:D20,D23,D29:D30,D35:D36,D39))</f>
        <v>22647</v>
      </c>
      <c r="E55" s="70">
        <f t="shared" si="8"/>
        <v>6</v>
      </c>
      <c r="F55" s="70">
        <f t="shared" si="8"/>
        <v>6300</v>
      </c>
      <c r="G55" s="70">
        <f t="shared" si="8"/>
        <v>4258</v>
      </c>
      <c r="H55" s="70">
        <f t="shared" si="8"/>
        <v>91</v>
      </c>
      <c r="I55" s="70">
        <f t="shared" si="8"/>
        <v>132890</v>
      </c>
      <c r="J55" s="70">
        <f t="shared" si="8"/>
        <v>268628</v>
      </c>
      <c r="K55" s="70" t="str">
        <f t="shared" si="8"/>
        <v/>
      </c>
      <c r="L55" s="70">
        <f t="shared" si="8"/>
        <v>548</v>
      </c>
      <c r="M55" s="70">
        <f t="shared" si="8"/>
        <v>17262</v>
      </c>
      <c r="N55" s="70" t="str">
        <f t="shared" si="8"/>
        <v/>
      </c>
      <c r="O55" s="70">
        <f t="shared" si="8"/>
        <v>8635</v>
      </c>
      <c r="P55" s="70">
        <f t="shared" si="8"/>
        <v>3406</v>
      </c>
      <c r="Q55" s="70">
        <f t="shared" si="8"/>
        <v>2545</v>
      </c>
      <c r="R55" s="70" t="str">
        <f t="shared" si="8"/>
        <v/>
      </c>
      <c r="S55" s="70">
        <f t="shared" si="8"/>
        <v>270</v>
      </c>
      <c r="T55" s="70">
        <f t="shared" si="8"/>
        <v>392960</v>
      </c>
      <c r="U55" s="70">
        <f t="shared" si="8"/>
        <v>11592</v>
      </c>
      <c r="V55" s="70" t="str">
        <f t="shared" si="8"/>
        <v/>
      </c>
      <c r="W55" s="70">
        <f t="shared" si="8"/>
        <v>6662</v>
      </c>
      <c r="X55" s="70">
        <f t="shared" si="8"/>
        <v>9437</v>
      </c>
      <c r="Y55" s="70">
        <f t="shared" si="8"/>
        <v>100939</v>
      </c>
      <c r="Z55" s="70">
        <f t="shared" si="8"/>
        <v>11242</v>
      </c>
      <c r="AA55" s="70">
        <f t="shared" si="8"/>
        <v>1487</v>
      </c>
      <c r="AB55" s="70">
        <f t="shared" si="8"/>
        <v>79</v>
      </c>
      <c r="AC55" s="70">
        <f t="shared" si="8"/>
        <v>136</v>
      </c>
      <c r="AD55" s="70" t="str">
        <f t="shared" si="8"/>
        <v/>
      </c>
      <c r="AE55" s="70">
        <f t="shared" si="8"/>
        <v>97458</v>
      </c>
      <c r="AF55" s="70">
        <f t="shared" si="8"/>
        <v>3051</v>
      </c>
      <c r="AG55" s="70">
        <f t="shared" si="8"/>
        <v>124573</v>
      </c>
      <c r="AH55" s="70" t="str">
        <f t="shared" si="8"/>
        <v/>
      </c>
      <c r="AI55" s="70" t="str">
        <f t="shared" si="8"/>
        <v/>
      </c>
      <c r="AJ55" s="70" t="str">
        <f t="shared" si="8"/>
        <v/>
      </c>
      <c r="AK55" s="70" t="str">
        <f t="shared" si="8"/>
        <v/>
      </c>
      <c r="AL55" s="70" t="str">
        <f t="shared" si="8"/>
        <v/>
      </c>
      <c r="AM55" s="70" t="str">
        <f t="shared" si="8"/>
        <v/>
      </c>
      <c r="AN55" s="70" t="str">
        <f t="shared" si="8"/>
        <v/>
      </c>
      <c r="AO55" s="70" t="str">
        <f t="shared" si="8"/>
        <v/>
      </c>
      <c r="AP55" s="70" t="str">
        <f t="shared" si="8"/>
        <v/>
      </c>
      <c r="AQ55" s="70">
        <f t="shared" si="8"/>
        <v>1227173</v>
      </c>
      <c r="AR55" s="81"/>
      <c r="AS55" s="70">
        <f t="shared" si="8"/>
        <v>1347889</v>
      </c>
      <c r="AT55" s="71">
        <f>IFERROR(AQ55/AS55-1,"")</f>
        <v>-8.9559303473802365E-2</v>
      </c>
    </row>
    <row r="57" spans="2:46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6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6" hidden="1">
      <c r="B59" s="49" t="s">
        <v>102</v>
      </c>
      <c r="C59" s="50">
        <f>IFERROR(RANK(C61,$C$61:$AP$61,0),"")</f>
        <v>28</v>
      </c>
      <c r="D59" s="50">
        <f t="shared" ref="D59:AP59" si="9">IFERROR(RANK(D61,$C$61:$AP$61,0),"")</f>
        <v>9</v>
      </c>
      <c r="E59" s="50">
        <f t="shared" si="9"/>
        <v>25</v>
      </c>
      <c r="F59" s="50">
        <f t="shared" si="9"/>
        <v>11</v>
      </c>
      <c r="G59" s="50">
        <f t="shared" si="9"/>
        <v>10</v>
      </c>
      <c r="H59" s="50">
        <f t="shared" si="9"/>
        <v>27</v>
      </c>
      <c r="I59" s="50">
        <f t="shared" si="9"/>
        <v>5</v>
      </c>
      <c r="J59" s="50">
        <f t="shared" si="9"/>
        <v>3</v>
      </c>
      <c r="K59" s="50">
        <f t="shared" si="9"/>
        <v>20</v>
      </c>
      <c r="L59" s="50">
        <f t="shared" si="9"/>
        <v>24</v>
      </c>
      <c r="M59" s="50">
        <f t="shared" si="9"/>
        <v>8</v>
      </c>
      <c r="N59" s="50">
        <f t="shared" si="9"/>
        <v>18</v>
      </c>
      <c r="O59" s="50">
        <f t="shared" si="9"/>
        <v>12</v>
      </c>
      <c r="P59" s="50">
        <f t="shared" si="9"/>
        <v>14</v>
      </c>
      <c r="Q59" s="50">
        <f t="shared" si="9"/>
        <v>15</v>
      </c>
      <c r="R59" s="50">
        <f t="shared" si="9"/>
        <v>29</v>
      </c>
      <c r="S59" s="50">
        <f t="shared" si="9"/>
        <v>26</v>
      </c>
      <c r="T59" s="50">
        <f t="shared" si="9"/>
        <v>2</v>
      </c>
      <c r="U59" s="50">
        <f t="shared" si="9"/>
        <v>17</v>
      </c>
      <c r="V59" s="50" t="str">
        <f t="shared" si="9"/>
        <v/>
      </c>
      <c r="W59" s="50">
        <f t="shared" si="9"/>
        <v>23</v>
      </c>
      <c r="X59" s="50">
        <f t="shared" si="9"/>
        <v>1</v>
      </c>
      <c r="Y59" s="50">
        <f t="shared" si="9"/>
        <v>6</v>
      </c>
      <c r="Z59" s="50">
        <f t="shared" si="9"/>
        <v>21</v>
      </c>
      <c r="AA59" s="50">
        <f t="shared" si="9"/>
        <v>19</v>
      </c>
      <c r="AB59" s="50">
        <f t="shared" si="9"/>
        <v>16</v>
      </c>
      <c r="AC59" s="50">
        <f t="shared" si="9"/>
        <v>22</v>
      </c>
      <c r="AD59" s="50">
        <f t="shared" si="9"/>
        <v>30</v>
      </c>
      <c r="AE59" s="50">
        <f t="shared" si="9"/>
        <v>7</v>
      </c>
      <c r="AF59" s="50">
        <f t="shared" si="9"/>
        <v>13</v>
      </c>
      <c r="AG59" s="50">
        <f t="shared" si="9"/>
        <v>4</v>
      </c>
      <c r="AH59" s="50" t="str">
        <f t="shared" si="9"/>
        <v/>
      </c>
      <c r="AI59" s="50" t="str">
        <f t="shared" si="9"/>
        <v/>
      </c>
      <c r="AJ59" s="50" t="str">
        <f t="shared" si="9"/>
        <v/>
      </c>
      <c r="AK59" s="50" t="str">
        <f t="shared" si="9"/>
        <v/>
      </c>
      <c r="AL59" s="50" t="str">
        <f t="shared" si="9"/>
        <v/>
      </c>
      <c r="AM59" s="50" t="str">
        <f t="shared" si="9"/>
        <v/>
      </c>
      <c r="AN59" s="50" t="str">
        <f t="shared" si="9"/>
        <v/>
      </c>
      <c r="AO59" s="50" t="str">
        <f t="shared" si="9"/>
        <v/>
      </c>
      <c r="AP59" s="50" t="str">
        <f t="shared" si="9"/>
        <v/>
      </c>
    </row>
    <row r="60" spans="2:46" hidden="1">
      <c r="C60" s="50" t="str">
        <f>C11</f>
        <v>Ace Vida</v>
      </c>
      <c r="D60" s="50" t="str">
        <f t="shared" ref="D60:AP60" si="10">D11</f>
        <v>BanChile</v>
      </c>
      <c r="E60" s="50" t="str">
        <f t="shared" si="10"/>
        <v>BBVA Vida</v>
      </c>
      <c r="F60" s="50" t="str">
        <f t="shared" si="10"/>
        <v>BCI Seguros Vida</v>
      </c>
      <c r="G60" s="50" t="str">
        <f t="shared" si="10"/>
        <v>BICE Vida</v>
      </c>
      <c r="H60" s="50" t="str">
        <f t="shared" si="10"/>
        <v>Cámara</v>
      </c>
      <c r="I60" s="50" t="str">
        <f t="shared" si="10"/>
        <v>Cardif</v>
      </c>
      <c r="J60" s="50" t="str">
        <f t="shared" si="10"/>
        <v>Chilena Consolidada</v>
      </c>
      <c r="K60" s="50" t="str">
        <f t="shared" si="10"/>
        <v>CLC</v>
      </c>
      <c r="L60" s="50" t="str">
        <f t="shared" si="10"/>
        <v>CN Life</v>
      </c>
      <c r="M60" s="50" t="str">
        <f t="shared" si="10"/>
        <v>Consorcio Nacional</v>
      </c>
      <c r="N60" s="50" t="str">
        <f t="shared" si="10"/>
        <v>CorpSeguros</v>
      </c>
      <c r="O60" s="50" t="str">
        <f t="shared" si="10"/>
        <v>CorpVida</v>
      </c>
      <c r="P60" s="50" t="str">
        <f t="shared" si="10"/>
        <v>Cruz del Sur</v>
      </c>
      <c r="Q60" s="50" t="str">
        <f t="shared" si="10"/>
        <v>EuroAmérica</v>
      </c>
      <c r="R60" s="50" t="str">
        <f t="shared" si="10"/>
        <v>Huelen</v>
      </c>
      <c r="S60" s="50" t="str">
        <f t="shared" si="10"/>
        <v>Itaú</v>
      </c>
      <c r="T60" s="50" t="str">
        <f t="shared" si="10"/>
        <v>M. de Carabineros</v>
      </c>
      <c r="U60" s="50" t="str">
        <f t="shared" si="10"/>
        <v>M. del Ej. y Av.</v>
      </c>
      <c r="V60" s="50" t="str">
        <f t="shared" si="10"/>
        <v>Magallanes Vida</v>
      </c>
      <c r="W60" s="50" t="str">
        <f t="shared" si="10"/>
        <v>Mapfre Vida</v>
      </c>
      <c r="X60" s="50" t="str">
        <f t="shared" si="10"/>
        <v>Metlife</v>
      </c>
      <c r="Y60" s="50" t="str">
        <f t="shared" si="10"/>
        <v>Mutual de Seguros</v>
      </c>
      <c r="Z60" s="50" t="str">
        <f t="shared" si="10"/>
        <v>Ohio National</v>
      </c>
      <c r="AA60" s="50" t="str">
        <f t="shared" si="10"/>
        <v>Penta Vida</v>
      </c>
      <c r="AB60" s="50" t="str">
        <f t="shared" si="10"/>
        <v>Principal</v>
      </c>
      <c r="AC60" s="50" t="str">
        <f t="shared" si="10"/>
        <v>Renta Nacional</v>
      </c>
      <c r="AD60" s="50" t="str">
        <f t="shared" si="10"/>
        <v>Rigel</v>
      </c>
      <c r="AE60" s="50" t="str">
        <f t="shared" si="10"/>
        <v>Security Previsión</v>
      </c>
      <c r="AF60" s="50" t="str">
        <f t="shared" si="10"/>
        <v>Sura</v>
      </c>
      <c r="AG60" s="50" t="str">
        <f t="shared" si="10"/>
        <v>Zurich Santander</v>
      </c>
      <c r="AH60" s="50" t="str">
        <f t="shared" si="10"/>
        <v/>
      </c>
      <c r="AI60" s="50" t="str">
        <f t="shared" si="10"/>
        <v/>
      </c>
      <c r="AJ60" s="50" t="str">
        <f t="shared" si="10"/>
        <v/>
      </c>
      <c r="AK60" s="50" t="str">
        <f t="shared" si="10"/>
        <v/>
      </c>
      <c r="AL60" s="50" t="str">
        <f t="shared" si="10"/>
        <v/>
      </c>
      <c r="AM60" s="50" t="str">
        <f t="shared" si="10"/>
        <v/>
      </c>
      <c r="AN60" s="50" t="str">
        <f t="shared" si="10"/>
        <v/>
      </c>
      <c r="AO60" s="50" t="str">
        <f t="shared" si="10"/>
        <v/>
      </c>
      <c r="AP60" s="50" t="str">
        <f t="shared" si="10"/>
        <v/>
      </c>
    </row>
    <row r="61" spans="2:46" hidden="1">
      <c r="C61" s="52">
        <f t="shared" ref="C61:AP61" si="11">IFERROR(IF(C57=1,VLOOKUP($B$77,$B$12:$AQ$49,C64+1,FALSE)+C62/1000000,""),"")</f>
        <v>120.00004</v>
      </c>
      <c r="D61" s="52">
        <f t="shared" si="11"/>
        <v>97734.102199159999</v>
      </c>
      <c r="E61" s="52">
        <f t="shared" si="11"/>
        <v>7142.0000380000001</v>
      </c>
      <c r="F61" s="52">
        <f t="shared" si="11"/>
        <v>82397.000037000005</v>
      </c>
      <c r="G61" s="52">
        <f t="shared" si="11"/>
        <v>92522.000035999998</v>
      </c>
      <c r="H61" s="52">
        <f t="shared" si="11"/>
        <v>335.00003500000003</v>
      </c>
      <c r="I61" s="52">
        <f t="shared" si="11"/>
        <v>229206.000034</v>
      </c>
      <c r="J61" s="52">
        <f t="shared" si="11"/>
        <v>339808.00003300002</v>
      </c>
      <c r="K61" s="52">
        <f t="shared" si="11"/>
        <v>34057.000032000004</v>
      </c>
      <c r="L61" s="52">
        <f t="shared" si="11"/>
        <v>9356.0000309999996</v>
      </c>
      <c r="M61" s="52">
        <f t="shared" si="11"/>
        <v>150666.00003</v>
      </c>
      <c r="N61" s="52">
        <f t="shared" si="11"/>
        <v>47134.000029000003</v>
      </c>
      <c r="O61" s="52">
        <f t="shared" si="11"/>
        <v>74149.000027999995</v>
      </c>
      <c r="P61" s="52">
        <f t="shared" si="11"/>
        <v>63910.000027000002</v>
      </c>
      <c r="Q61" s="52">
        <f t="shared" si="11"/>
        <v>62310.000026000002</v>
      </c>
      <c r="R61" s="52">
        <f t="shared" si="11"/>
        <v>1.0000249999999999</v>
      </c>
      <c r="S61" s="52">
        <f t="shared" si="11"/>
        <v>359.000024</v>
      </c>
      <c r="T61" s="52">
        <f t="shared" si="11"/>
        <v>453022.000023</v>
      </c>
      <c r="U61" s="52">
        <f t="shared" si="11"/>
        <v>50868.000022</v>
      </c>
      <c r="V61" s="52" t="str">
        <f t="shared" si="11"/>
        <v/>
      </c>
      <c r="W61" s="52">
        <f t="shared" si="11"/>
        <v>11734.000019999999</v>
      </c>
      <c r="X61" s="52">
        <f t="shared" si="11"/>
        <v>606793.00001900003</v>
      </c>
      <c r="Y61" s="52">
        <f t="shared" si="11"/>
        <v>213959.00001799999</v>
      </c>
      <c r="Z61" s="52">
        <f t="shared" si="11"/>
        <v>31646.000016999998</v>
      </c>
      <c r="AA61" s="52">
        <f t="shared" si="11"/>
        <v>43312.000015999998</v>
      </c>
      <c r="AB61" s="52">
        <f t="shared" si="11"/>
        <v>55995.000014999998</v>
      </c>
      <c r="AC61" s="52">
        <f t="shared" si="11"/>
        <v>18688.000014000001</v>
      </c>
      <c r="AD61" s="52">
        <f t="shared" si="11"/>
        <v>1.000013</v>
      </c>
      <c r="AE61" s="52">
        <f t="shared" si="11"/>
        <v>174271.000012</v>
      </c>
      <c r="AF61" s="52">
        <f t="shared" si="11"/>
        <v>68564.000010999996</v>
      </c>
      <c r="AG61" s="52">
        <f t="shared" si="11"/>
        <v>311299.00001000002</v>
      </c>
      <c r="AH61" s="52" t="str">
        <f t="shared" si="11"/>
        <v/>
      </c>
      <c r="AI61" s="52" t="str">
        <f t="shared" si="11"/>
        <v/>
      </c>
      <c r="AJ61" s="52" t="str">
        <f t="shared" si="11"/>
        <v/>
      </c>
      <c r="AK61" s="52" t="str">
        <f t="shared" si="11"/>
        <v/>
      </c>
      <c r="AL61" s="52" t="str">
        <f t="shared" si="11"/>
        <v/>
      </c>
      <c r="AM61" s="52" t="str">
        <f t="shared" si="11"/>
        <v/>
      </c>
      <c r="AN61" s="52" t="str">
        <f t="shared" si="11"/>
        <v/>
      </c>
      <c r="AO61" s="52" t="str">
        <f t="shared" si="11"/>
        <v/>
      </c>
      <c r="AP61" s="52" t="str">
        <f t="shared" si="11"/>
        <v/>
      </c>
    </row>
    <row r="62" spans="2:46" hidden="1">
      <c r="C62" s="50">
        <v>40</v>
      </c>
      <c r="D62" s="50">
        <f>C62-1</f>
        <v>39</v>
      </c>
      <c r="E62" s="50">
        <f t="shared" ref="E62:AP62" si="12">D62-1</f>
        <v>38</v>
      </c>
      <c r="F62" s="50">
        <f t="shared" si="12"/>
        <v>37</v>
      </c>
      <c r="G62" s="50">
        <f t="shared" si="12"/>
        <v>36</v>
      </c>
      <c r="H62" s="50">
        <f t="shared" si="12"/>
        <v>35</v>
      </c>
      <c r="I62" s="50">
        <f t="shared" si="12"/>
        <v>34</v>
      </c>
      <c r="J62" s="50">
        <f t="shared" si="12"/>
        <v>33</v>
      </c>
      <c r="K62" s="50">
        <f t="shared" si="12"/>
        <v>32</v>
      </c>
      <c r="L62" s="50">
        <f t="shared" si="12"/>
        <v>31</v>
      </c>
      <c r="M62" s="50">
        <f t="shared" si="12"/>
        <v>30</v>
      </c>
      <c r="N62" s="50">
        <f t="shared" si="12"/>
        <v>29</v>
      </c>
      <c r="O62" s="50">
        <f t="shared" si="12"/>
        <v>28</v>
      </c>
      <c r="P62" s="50">
        <f t="shared" si="12"/>
        <v>27</v>
      </c>
      <c r="Q62" s="50">
        <f t="shared" si="12"/>
        <v>26</v>
      </c>
      <c r="R62" s="50">
        <f t="shared" si="12"/>
        <v>25</v>
      </c>
      <c r="S62" s="50">
        <f t="shared" si="12"/>
        <v>24</v>
      </c>
      <c r="T62" s="50">
        <f t="shared" si="12"/>
        <v>23</v>
      </c>
      <c r="U62" s="50">
        <f t="shared" si="12"/>
        <v>22</v>
      </c>
      <c r="V62" s="50">
        <f t="shared" si="12"/>
        <v>21</v>
      </c>
      <c r="W62" s="50">
        <f t="shared" si="12"/>
        <v>20</v>
      </c>
      <c r="X62" s="50">
        <f t="shared" si="12"/>
        <v>19</v>
      </c>
      <c r="Y62" s="50">
        <f t="shared" si="12"/>
        <v>18</v>
      </c>
      <c r="Z62" s="50">
        <f t="shared" si="12"/>
        <v>17</v>
      </c>
      <c r="AA62" s="50">
        <f t="shared" si="12"/>
        <v>16</v>
      </c>
      <c r="AB62" s="50">
        <f t="shared" si="12"/>
        <v>15</v>
      </c>
      <c r="AC62" s="50">
        <f t="shared" si="12"/>
        <v>14</v>
      </c>
      <c r="AD62" s="50">
        <f t="shared" si="12"/>
        <v>13</v>
      </c>
      <c r="AE62" s="50">
        <f t="shared" si="12"/>
        <v>12</v>
      </c>
      <c r="AF62" s="50">
        <f t="shared" si="12"/>
        <v>11</v>
      </c>
      <c r="AG62" s="50">
        <f t="shared" si="12"/>
        <v>10</v>
      </c>
      <c r="AH62" s="50">
        <f t="shared" si="12"/>
        <v>9</v>
      </c>
      <c r="AI62" s="50">
        <f t="shared" si="12"/>
        <v>8</v>
      </c>
      <c r="AJ62" s="50">
        <f t="shared" si="12"/>
        <v>7</v>
      </c>
      <c r="AK62" s="50">
        <f t="shared" si="12"/>
        <v>6</v>
      </c>
      <c r="AL62" s="50">
        <f t="shared" si="12"/>
        <v>5</v>
      </c>
      <c r="AM62" s="50">
        <f t="shared" si="12"/>
        <v>4</v>
      </c>
      <c r="AN62" s="50">
        <f t="shared" si="12"/>
        <v>3</v>
      </c>
      <c r="AO62" s="50">
        <f t="shared" si="12"/>
        <v>2</v>
      </c>
      <c r="AP62" s="50">
        <f t="shared" si="12"/>
        <v>1</v>
      </c>
    </row>
    <row r="63" spans="2:46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6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13">IFERROR(HLOOKUP(C64,$C$59:$AP$60,2,FALSE),"")</f>
        <v>Metlife</v>
      </c>
      <c r="D65" s="50" t="str">
        <f t="shared" si="13"/>
        <v>M. de Carabineros</v>
      </c>
      <c r="E65" s="50" t="str">
        <f t="shared" si="13"/>
        <v>Chilena Consolidada</v>
      </c>
      <c r="F65" s="50" t="str">
        <f t="shared" si="13"/>
        <v>Zurich Santander</v>
      </c>
      <c r="G65" s="50" t="str">
        <f t="shared" si="13"/>
        <v>Cardif</v>
      </c>
      <c r="H65" s="50" t="str">
        <f t="shared" si="13"/>
        <v>Mutual de Seguros</v>
      </c>
      <c r="I65" s="50" t="str">
        <f t="shared" si="13"/>
        <v>Security Previsión</v>
      </c>
      <c r="J65" s="50" t="str">
        <f t="shared" si="13"/>
        <v>Consorcio Nacional</v>
      </c>
      <c r="K65" s="50" t="str">
        <f t="shared" si="13"/>
        <v>BanChile</v>
      </c>
      <c r="L65" s="50" t="str">
        <f t="shared" si="13"/>
        <v>BICE Vida</v>
      </c>
      <c r="M65" s="50" t="str">
        <f t="shared" si="13"/>
        <v>BCI Seguros Vida</v>
      </c>
      <c r="N65" s="50" t="str">
        <f t="shared" si="13"/>
        <v>CorpVida</v>
      </c>
      <c r="O65" s="50" t="str">
        <f t="shared" si="13"/>
        <v>Sura</v>
      </c>
      <c r="P65" s="50" t="str">
        <f t="shared" si="13"/>
        <v>Cruz del Sur</v>
      </c>
      <c r="Q65" s="50" t="str">
        <f t="shared" si="13"/>
        <v>EuroAmérica</v>
      </c>
      <c r="R65" s="50" t="str">
        <f t="shared" si="13"/>
        <v>Principal</v>
      </c>
      <c r="S65" s="50" t="str">
        <f t="shared" si="13"/>
        <v>M. del Ej. y Av.</v>
      </c>
      <c r="T65" s="50" t="str">
        <f t="shared" si="13"/>
        <v>CorpSeguros</v>
      </c>
      <c r="U65" s="50" t="str">
        <f t="shared" si="13"/>
        <v>Penta Vida</v>
      </c>
      <c r="V65" s="50" t="str">
        <f t="shared" si="13"/>
        <v>CLC</v>
      </c>
      <c r="W65" s="50" t="str">
        <f t="shared" si="13"/>
        <v>Ohio National</v>
      </c>
      <c r="X65" s="50" t="str">
        <f t="shared" si="13"/>
        <v>Renta Nacional</v>
      </c>
      <c r="Y65" s="50" t="str">
        <f t="shared" si="13"/>
        <v>Mapfre Vida</v>
      </c>
      <c r="Z65" s="50" t="str">
        <f t="shared" si="13"/>
        <v>CN Life</v>
      </c>
      <c r="AA65" s="50" t="str">
        <f t="shared" si="13"/>
        <v>BBVA Vida</v>
      </c>
      <c r="AB65" s="50" t="str">
        <f t="shared" si="13"/>
        <v>Itaú</v>
      </c>
      <c r="AC65" s="50" t="str">
        <f t="shared" si="13"/>
        <v>Cámara</v>
      </c>
      <c r="AD65" s="50" t="str">
        <f t="shared" si="13"/>
        <v>Ace Vida</v>
      </c>
      <c r="AE65" s="50" t="str">
        <f t="shared" si="13"/>
        <v>Huelen</v>
      </c>
      <c r="AF65" s="50" t="str">
        <f t="shared" si="13"/>
        <v>Rigel</v>
      </c>
      <c r="AG65" s="50" t="str">
        <f t="shared" si="13"/>
        <v/>
      </c>
      <c r="AH65" s="50" t="str">
        <f t="shared" si="13"/>
        <v/>
      </c>
      <c r="AI65" s="50" t="str">
        <f t="shared" si="13"/>
        <v/>
      </c>
      <c r="AJ65" s="50" t="str">
        <f t="shared" si="13"/>
        <v/>
      </c>
      <c r="AK65" s="50" t="str">
        <f t="shared" si="13"/>
        <v/>
      </c>
      <c r="AL65" s="50" t="str">
        <f t="shared" si="13"/>
        <v/>
      </c>
      <c r="AM65" s="50" t="str">
        <f t="shared" si="13"/>
        <v/>
      </c>
      <c r="AN65" s="50" t="str">
        <f t="shared" si="13"/>
        <v/>
      </c>
      <c r="AO65" s="50" t="str">
        <f t="shared" si="13"/>
        <v/>
      </c>
      <c r="AP65" s="50" t="str">
        <f t="shared" si="13"/>
        <v/>
      </c>
    </row>
    <row r="66" spans="1:42" hidden="1">
      <c r="C66" s="52">
        <f t="shared" ref="C66:AP66" si="14">IFERROR((HLOOKUP(C64,$C$59:$AP$61,3,FALSE)-HLOOKUP(C64,$C$59:$AP$62,4,FALSE)/1000000)/$C$71,"")</f>
        <v>606.79300000000001</v>
      </c>
      <c r="D66" s="52">
        <f t="shared" si="14"/>
        <v>453.02199999999999</v>
      </c>
      <c r="E66" s="52">
        <f t="shared" si="14"/>
        <v>339.80799999999999</v>
      </c>
      <c r="F66" s="52">
        <f t="shared" si="14"/>
        <v>311.29899999999998</v>
      </c>
      <c r="G66" s="52">
        <f t="shared" si="14"/>
        <v>229.20599999999999</v>
      </c>
      <c r="H66" s="52">
        <f t="shared" si="14"/>
        <v>213.959</v>
      </c>
      <c r="I66" s="52">
        <f t="shared" si="14"/>
        <v>174.27099999999999</v>
      </c>
      <c r="J66" s="52">
        <f t="shared" si="14"/>
        <v>150.666</v>
      </c>
      <c r="K66" s="52">
        <f t="shared" si="14"/>
        <v>97.734102160159992</v>
      </c>
      <c r="L66" s="52">
        <f t="shared" si="14"/>
        <v>92.522000000000006</v>
      </c>
      <c r="M66" s="52">
        <f t="shared" si="14"/>
        <v>82.397000000000006</v>
      </c>
      <c r="N66" s="52">
        <f t="shared" si="14"/>
        <v>74.149000000000001</v>
      </c>
      <c r="O66" s="52">
        <f t="shared" si="14"/>
        <v>68.563999999999993</v>
      </c>
      <c r="P66" s="52">
        <f t="shared" si="14"/>
        <v>63.91</v>
      </c>
      <c r="Q66" s="52">
        <f t="shared" si="14"/>
        <v>62.31</v>
      </c>
      <c r="R66" s="52">
        <f t="shared" si="14"/>
        <v>55.994999999999997</v>
      </c>
      <c r="S66" s="52">
        <f t="shared" si="14"/>
        <v>50.868000000000002</v>
      </c>
      <c r="T66" s="52">
        <f t="shared" si="14"/>
        <v>47.134</v>
      </c>
      <c r="U66" s="52">
        <f t="shared" si="14"/>
        <v>43.311999999999998</v>
      </c>
      <c r="V66" s="52">
        <f t="shared" si="14"/>
        <v>34.057000000000002</v>
      </c>
      <c r="W66" s="52">
        <f t="shared" si="14"/>
        <v>31.646000000000001</v>
      </c>
      <c r="X66" s="52">
        <f t="shared" si="14"/>
        <v>18.687999999999999</v>
      </c>
      <c r="Y66" s="52">
        <f t="shared" si="14"/>
        <v>11.734</v>
      </c>
      <c r="Z66" s="52">
        <f t="shared" si="14"/>
        <v>9.3559999999999999</v>
      </c>
      <c r="AA66" s="52">
        <f t="shared" si="14"/>
        <v>7.1420000000000003</v>
      </c>
      <c r="AB66" s="52">
        <f t="shared" si="14"/>
        <v>0.35899999999999999</v>
      </c>
      <c r="AC66" s="52">
        <f t="shared" si="14"/>
        <v>0.33500000000000002</v>
      </c>
      <c r="AD66" s="52">
        <f t="shared" si="14"/>
        <v>0.12</v>
      </c>
      <c r="AE66" s="52">
        <f t="shared" si="14"/>
        <v>9.999999999999998E-4</v>
      </c>
      <c r="AF66" s="52">
        <f t="shared" si="14"/>
        <v>1E-3</v>
      </c>
      <c r="AG66" s="52" t="str">
        <f t="shared" si="14"/>
        <v/>
      </c>
      <c r="AH66" s="52" t="str">
        <f t="shared" si="14"/>
        <v/>
      </c>
      <c r="AI66" s="52" t="str">
        <f t="shared" si="14"/>
        <v/>
      </c>
      <c r="AJ66" s="52" t="str">
        <f t="shared" si="14"/>
        <v/>
      </c>
      <c r="AK66" s="52" t="str">
        <f t="shared" si="14"/>
        <v/>
      </c>
      <c r="AL66" s="52" t="str">
        <f t="shared" si="14"/>
        <v/>
      </c>
      <c r="AM66" s="52" t="str">
        <f t="shared" si="14"/>
        <v/>
      </c>
      <c r="AN66" s="52" t="str">
        <f t="shared" si="14"/>
        <v/>
      </c>
      <c r="AO66" s="52" t="str">
        <f t="shared" si="14"/>
        <v/>
      </c>
      <c r="AP66" s="52" t="str">
        <f t="shared" si="14"/>
        <v/>
      </c>
    </row>
    <row r="67" spans="1:42" hidden="1">
      <c r="C67" s="52" t="str">
        <f>IF(ISNUMBER(C66),CONCATENATE(C65," - ",C64),"")</f>
        <v>Metlife - 1</v>
      </c>
      <c r="D67" s="52" t="str">
        <f t="shared" ref="D67:AP67" si="15">IF(ISNUMBER(D66),CONCATENATE(D65," - ",D64),"")</f>
        <v>M. de Carabineros - 2</v>
      </c>
      <c r="E67" s="52" t="str">
        <f t="shared" si="15"/>
        <v>Chilena Consolidada - 3</v>
      </c>
      <c r="F67" s="52" t="str">
        <f t="shared" si="15"/>
        <v>Zurich Santander - 4</v>
      </c>
      <c r="G67" s="52" t="str">
        <f t="shared" si="15"/>
        <v>Cardif - 5</v>
      </c>
      <c r="H67" s="52" t="str">
        <f t="shared" si="15"/>
        <v>Mutual de Seguros - 6</v>
      </c>
      <c r="I67" s="52" t="str">
        <f t="shared" si="15"/>
        <v>Security Previsión - 7</v>
      </c>
      <c r="J67" s="52" t="str">
        <f t="shared" si="15"/>
        <v>Consorcio Nacional - 8</v>
      </c>
      <c r="K67" s="52" t="str">
        <f t="shared" si="15"/>
        <v>BanChile - 9</v>
      </c>
      <c r="L67" s="52" t="str">
        <f t="shared" si="15"/>
        <v>BICE Vida - 10</v>
      </c>
      <c r="M67" s="52" t="str">
        <f t="shared" si="15"/>
        <v>BCI Seguros Vida - 11</v>
      </c>
      <c r="N67" s="52" t="str">
        <f t="shared" si="15"/>
        <v>CorpVida - 12</v>
      </c>
      <c r="O67" s="52" t="str">
        <f t="shared" si="15"/>
        <v>Sura - 13</v>
      </c>
      <c r="P67" s="52" t="str">
        <f t="shared" si="15"/>
        <v>Cruz del Sur - 14</v>
      </c>
      <c r="Q67" s="52" t="str">
        <f t="shared" si="15"/>
        <v>EuroAmérica - 15</v>
      </c>
      <c r="R67" s="52" t="str">
        <f t="shared" si="15"/>
        <v>Principal - 16</v>
      </c>
      <c r="S67" s="52" t="str">
        <f t="shared" si="15"/>
        <v>M. del Ej. y Av. - 17</v>
      </c>
      <c r="T67" s="52" t="str">
        <f t="shared" si="15"/>
        <v>CorpSeguros - 18</v>
      </c>
      <c r="U67" s="52" t="str">
        <f t="shared" si="15"/>
        <v>Penta Vida - 19</v>
      </c>
      <c r="V67" s="52" t="str">
        <f t="shared" si="15"/>
        <v>CLC - 20</v>
      </c>
      <c r="W67" s="52" t="str">
        <f t="shared" si="15"/>
        <v>Ohio National - 21</v>
      </c>
      <c r="X67" s="52" t="str">
        <f t="shared" si="15"/>
        <v>Renta Nacional - 22</v>
      </c>
      <c r="Y67" s="52" t="str">
        <f t="shared" si="15"/>
        <v>Mapfre Vida - 23</v>
      </c>
      <c r="Z67" s="52" t="str">
        <f t="shared" si="15"/>
        <v>CN Life - 24</v>
      </c>
      <c r="AA67" s="52" t="str">
        <f t="shared" si="15"/>
        <v>BBVA Vida - 25</v>
      </c>
      <c r="AB67" s="52" t="str">
        <f t="shared" si="15"/>
        <v>Itaú - 26</v>
      </c>
      <c r="AC67" s="52" t="str">
        <f t="shared" si="15"/>
        <v>Cámara - 27</v>
      </c>
      <c r="AD67" s="52" t="str">
        <f t="shared" si="15"/>
        <v>Ace Vida - 28</v>
      </c>
      <c r="AE67" s="52" t="str">
        <f t="shared" si="15"/>
        <v>Huelen - 29</v>
      </c>
      <c r="AF67" s="52" t="str">
        <f t="shared" si="15"/>
        <v>Rigel - 30</v>
      </c>
      <c r="AG67" s="52" t="str">
        <f t="shared" si="15"/>
        <v/>
      </c>
      <c r="AH67" s="52" t="str">
        <f t="shared" si="15"/>
        <v/>
      </c>
      <c r="AI67" s="52" t="str">
        <f t="shared" si="15"/>
        <v/>
      </c>
      <c r="AJ67" s="52" t="str">
        <f t="shared" si="15"/>
        <v/>
      </c>
      <c r="AK67" s="52" t="str">
        <f t="shared" si="15"/>
        <v/>
      </c>
      <c r="AL67" s="52" t="str">
        <f t="shared" si="15"/>
        <v/>
      </c>
      <c r="AM67" s="52" t="str">
        <f t="shared" si="15"/>
        <v/>
      </c>
      <c r="AN67" s="52" t="str">
        <f t="shared" si="15"/>
        <v/>
      </c>
      <c r="AO67" s="52" t="str">
        <f t="shared" si="15"/>
        <v/>
      </c>
      <c r="AP67" s="52" t="str">
        <f t="shared" si="15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6">IF($B$80=D65,D66,"")</f>
        <v/>
      </c>
      <c r="E69" s="52" t="str">
        <f t="shared" si="16"/>
        <v/>
      </c>
      <c r="F69" s="52" t="str">
        <f t="shared" si="16"/>
        <v/>
      </c>
      <c r="G69" s="52" t="str">
        <f t="shared" si="16"/>
        <v/>
      </c>
      <c r="H69" s="52" t="str">
        <f t="shared" si="16"/>
        <v/>
      </c>
      <c r="I69" s="52" t="str">
        <f t="shared" si="16"/>
        <v/>
      </c>
      <c r="J69" s="52" t="str">
        <f t="shared" si="16"/>
        <v/>
      </c>
      <c r="K69" s="52" t="str">
        <f t="shared" si="16"/>
        <v/>
      </c>
      <c r="L69" s="52" t="str">
        <f t="shared" si="16"/>
        <v/>
      </c>
      <c r="M69" s="52" t="str">
        <f t="shared" si="16"/>
        <v/>
      </c>
      <c r="N69" s="52" t="str">
        <f t="shared" si="16"/>
        <v/>
      </c>
      <c r="O69" s="52" t="str">
        <f t="shared" si="16"/>
        <v/>
      </c>
      <c r="P69" s="52" t="str">
        <f t="shared" si="16"/>
        <v/>
      </c>
      <c r="Q69" s="52" t="str">
        <f t="shared" si="16"/>
        <v/>
      </c>
      <c r="R69" s="52" t="str">
        <f t="shared" si="16"/>
        <v/>
      </c>
      <c r="S69" s="52" t="str">
        <f t="shared" si="16"/>
        <v/>
      </c>
      <c r="T69" s="52" t="str">
        <f t="shared" si="16"/>
        <v/>
      </c>
      <c r="U69" s="52" t="str">
        <f t="shared" si="16"/>
        <v/>
      </c>
      <c r="V69" s="52" t="str">
        <f t="shared" si="16"/>
        <v/>
      </c>
      <c r="W69" s="52" t="str">
        <f t="shared" si="16"/>
        <v/>
      </c>
      <c r="X69" s="52" t="str">
        <f t="shared" si="16"/>
        <v/>
      </c>
      <c r="Y69" s="52" t="str">
        <f t="shared" si="16"/>
        <v/>
      </c>
      <c r="Z69" s="52" t="str">
        <f t="shared" si="16"/>
        <v/>
      </c>
      <c r="AA69" s="52" t="str">
        <f t="shared" si="16"/>
        <v/>
      </c>
      <c r="AB69" s="52" t="str">
        <f t="shared" si="16"/>
        <v/>
      </c>
      <c r="AC69" s="52" t="str">
        <f t="shared" si="16"/>
        <v/>
      </c>
      <c r="AD69" s="52" t="str">
        <f t="shared" si="16"/>
        <v/>
      </c>
      <c r="AE69" s="52" t="str">
        <f t="shared" si="16"/>
        <v/>
      </c>
      <c r="AF69" s="52" t="str">
        <f t="shared" si="16"/>
        <v/>
      </c>
      <c r="AG69" s="52" t="str">
        <f t="shared" si="16"/>
        <v/>
      </c>
      <c r="AH69" s="52" t="str">
        <f t="shared" si="16"/>
        <v/>
      </c>
      <c r="AI69" s="52" t="str">
        <f t="shared" si="16"/>
        <v/>
      </c>
      <c r="AJ69" s="52" t="str">
        <f t="shared" si="16"/>
        <v/>
      </c>
      <c r="AK69" s="52" t="str">
        <f t="shared" si="16"/>
        <v/>
      </c>
      <c r="AL69" s="52" t="str">
        <f t="shared" si="16"/>
        <v/>
      </c>
      <c r="AM69" s="52" t="str">
        <f t="shared" si="16"/>
        <v/>
      </c>
      <c r="AN69" s="52" t="str">
        <f t="shared" si="16"/>
        <v/>
      </c>
      <c r="AO69" s="52" t="str">
        <f t="shared" si="16"/>
        <v/>
      </c>
      <c r="AP69" s="52" t="str">
        <f t="shared" si="16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1000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Miles de Pólizas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30.06.2012</v>
      </c>
      <c r="D72" s="37" t="s">
        <v>381</v>
      </c>
      <c r="E72" s="37" t="s">
        <v>382</v>
      </c>
      <c r="F72" s="37" t="s">
        <v>383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30.06.2012</v>
      </c>
      <c r="D73" s="37" t="s">
        <v>381</v>
      </c>
      <c r="E73" s="37" t="s">
        <v>382</v>
      </c>
      <c r="F73" s="37" t="s">
        <v>383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30.06.2012</v>
      </c>
      <c r="D74" s="37" t="s">
        <v>381</v>
      </c>
      <c r="E74" s="37" t="s">
        <v>382</v>
      </c>
      <c r="F74" s="37" t="s">
        <v>383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7">IFERROR(RANK(C113,$C$113:$AJ$113,0),"")</f>
        <v>17</v>
      </c>
      <c r="D111" s="50">
        <f t="shared" si="17"/>
        <v>7</v>
      </c>
      <c r="E111" s="50">
        <f t="shared" si="17"/>
        <v>6</v>
      </c>
      <c r="F111" s="50">
        <f t="shared" si="17"/>
        <v>8</v>
      </c>
      <c r="G111" s="50">
        <f t="shared" si="17"/>
        <v>18</v>
      </c>
      <c r="H111" s="50" t="str">
        <f t="shared" si="17"/>
        <v/>
      </c>
      <c r="I111" s="50">
        <f t="shared" si="17"/>
        <v>2</v>
      </c>
      <c r="J111" s="50">
        <f t="shared" si="17"/>
        <v>25</v>
      </c>
      <c r="K111" s="50">
        <f t="shared" si="17"/>
        <v>5</v>
      </c>
      <c r="L111" s="50">
        <f t="shared" si="17"/>
        <v>1</v>
      </c>
      <c r="M111" s="50">
        <f t="shared" si="17"/>
        <v>19</v>
      </c>
      <c r="N111" s="50">
        <f t="shared" si="17"/>
        <v>14</v>
      </c>
      <c r="O111" s="50">
        <f t="shared" si="17"/>
        <v>22</v>
      </c>
      <c r="P111" s="50">
        <f t="shared" si="17"/>
        <v>9</v>
      </c>
      <c r="Q111" s="50" t="str">
        <f t="shared" si="17"/>
        <v/>
      </c>
      <c r="R111" s="50">
        <f t="shared" si="17"/>
        <v>10</v>
      </c>
      <c r="S111" s="50">
        <f t="shared" si="17"/>
        <v>3</v>
      </c>
      <c r="T111" s="50">
        <f t="shared" si="17"/>
        <v>23</v>
      </c>
      <c r="U111" s="50">
        <f t="shared" si="17"/>
        <v>26</v>
      </c>
      <c r="V111" s="50" t="str">
        <f t="shared" si="17"/>
        <v/>
      </c>
      <c r="W111" s="50">
        <f t="shared" si="17"/>
        <v>30</v>
      </c>
      <c r="X111" s="50">
        <f t="shared" si="17"/>
        <v>24</v>
      </c>
      <c r="Y111" s="50">
        <f t="shared" si="17"/>
        <v>31</v>
      </c>
      <c r="Z111" s="50">
        <f t="shared" si="17"/>
        <v>16</v>
      </c>
      <c r="AA111" s="50">
        <f t="shared" si="17"/>
        <v>21</v>
      </c>
      <c r="AB111" s="50">
        <f t="shared" si="17"/>
        <v>29</v>
      </c>
      <c r="AC111" s="50">
        <f t="shared" si="17"/>
        <v>12</v>
      </c>
      <c r="AD111" s="50">
        <f t="shared" si="17"/>
        <v>27</v>
      </c>
      <c r="AE111" s="50">
        <f t="shared" si="17"/>
        <v>11</v>
      </c>
      <c r="AF111" s="50">
        <f t="shared" si="17"/>
        <v>28</v>
      </c>
      <c r="AG111" s="50">
        <f t="shared" si="17"/>
        <v>4</v>
      </c>
      <c r="AH111" s="50">
        <f t="shared" si="17"/>
        <v>15</v>
      </c>
      <c r="AI111" s="50">
        <f t="shared" si="17"/>
        <v>13</v>
      </c>
      <c r="AJ111" s="50">
        <f t="shared" si="17"/>
        <v>20</v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8">IFERROR(HLOOKUP($B$133,$C$11:$AQ$49,C116,FALSE)+C114/1000000,"")</f>
        <v>26628.000034000001</v>
      </c>
      <c r="D113" s="52">
        <f t="shared" si="18"/>
        <v>204345.00003299999</v>
      </c>
      <c r="E113" s="52">
        <f t="shared" si="18"/>
        <v>281070.00003200001</v>
      </c>
      <c r="F113" s="52">
        <f t="shared" si="18"/>
        <v>126504.000031</v>
      </c>
      <c r="G113" s="52">
        <f t="shared" si="18"/>
        <v>20102.000029999999</v>
      </c>
      <c r="H113" s="52" t="str">
        <f t="shared" si="18"/>
        <v/>
      </c>
      <c r="I113" s="52">
        <f t="shared" si="18"/>
        <v>448476.00002799998</v>
      </c>
      <c r="J113" s="52">
        <f t="shared" si="18"/>
        <v>2323.000027</v>
      </c>
      <c r="K113" s="52">
        <f t="shared" si="18"/>
        <v>343858.00002600002</v>
      </c>
      <c r="L113" s="52">
        <f t="shared" si="18"/>
        <v>597457.00002499996</v>
      </c>
      <c r="M113" s="52">
        <f t="shared" si="18"/>
        <v>11047.000024000001</v>
      </c>
      <c r="N113" s="52">
        <f t="shared" si="18"/>
        <v>37173.000023000001</v>
      </c>
      <c r="O113" s="52">
        <f t="shared" si="18"/>
        <v>4518.0000220000002</v>
      </c>
      <c r="P113" s="52">
        <f t="shared" si="18"/>
        <v>102178.08245316001</v>
      </c>
      <c r="Q113" s="52" t="str">
        <f t="shared" si="18"/>
        <v/>
      </c>
      <c r="R113" s="52">
        <f t="shared" si="18"/>
        <v>89399.000018999999</v>
      </c>
      <c r="S113" s="52">
        <f t="shared" si="18"/>
        <v>442081.00001800002</v>
      </c>
      <c r="T113" s="52">
        <f t="shared" si="18"/>
        <v>4047.0000169999998</v>
      </c>
      <c r="U113" s="52">
        <f t="shared" si="18"/>
        <v>234.00001599999999</v>
      </c>
      <c r="V113" s="52" t="str">
        <f t="shared" si="18"/>
        <v/>
      </c>
      <c r="W113" s="52">
        <f t="shared" si="18"/>
        <v>1.000014</v>
      </c>
      <c r="X113" s="52">
        <f t="shared" si="18"/>
        <v>2864.0000129999999</v>
      </c>
      <c r="Y113" s="52">
        <f t="shared" si="18"/>
        <v>1.0000119999999999</v>
      </c>
      <c r="Z113" s="52">
        <f t="shared" si="18"/>
        <v>28881.979339000001</v>
      </c>
      <c r="AA113" s="52">
        <f t="shared" si="18"/>
        <v>7488.0000099999997</v>
      </c>
      <c r="AB113" s="52">
        <f t="shared" si="18"/>
        <v>9.0000090000000004</v>
      </c>
      <c r="AC113" s="52">
        <f t="shared" si="18"/>
        <v>51050.000008000003</v>
      </c>
      <c r="AD113" s="52">
        <f t="shared" si="18"/>
        <v>78.000006999999997</v>
      </c>
      <c r="AE113" s="52">
        <f t="shared" si="18"/>
        <v>52226.000006000002</v>
      </c>
      <c r="AF113" s="52">
        <f t="shared" si="18"/>
        <v>26.040405</v>
      </c>
      <c r="AG113" s="52">
        <f t="shared" si="18"/>
        <v>359816.00000399997</v>
      </c>
      <c r="AH113" s="52">
        <f t="shared" si="18"/>
        <v>36159.000003000001</v>
      </c>
      <c r="AI113" s="52">
        <f t="shared" si="18"/>
        <v>40797.000002000001</v>
      </c>
      <c r="AJ113" s="52">
        <f t="shared" si="18"/>
        <v>10521.000001</v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J114" si="19">D114-1</f>
        <v>32</v>
      </c>
      <c r="F114" s="50">
        <f t="shared" si="19"/>
        <v>31</v>
      </c>
      <c r="G114" s="50">
        <f t="shared" si="19"/>
        <v>30</v>
      </c>
      <c r="H114" s="50">
        <f t="shared" si="19"/>
        <v>29</v>
      </c>
      <c r="I114" s="50">
        <f t="shared" si="19"/>
        <v>28</v>
      </c>
      <c r="J114" s="50">
        <f t="shared" si="19"/>
        <v>27</v>
      </c>
      <c r="K114" s="50">
        <f t="shared" si="19"/>
        <v>26</v>
      </c>
      <c r="L114" s="50">
        <f t="shared" si="19"/>
        <v>25</v>
      </c>
      <c r="M114" s="50">
        <f t="shared" si="19"/>
        <v>24</v>
      </c>
      <c r="N114" s="50">
        <f t="shared" si="19"/>
        <v>23</v>
      </c>
      <c r="O114" s="50">
        <f t="shared" si="19"/>
        <v>22</v>
      </c>
      <c r="P114" s="50">
        <f t="shared" si="19"/>
        <v>21</v>
      </c>
      <c r="Q114" s="50">
        <f t="shared" si="19"/>
        <v>20</v>
      </c>
      <c r="R114" s="50">
        <f t="shared" si="19"/>
        <v>19</v>
      </c>
      <c r="S114" s="50">
        <f t="shared" si="19"/>
        <v>18</v>
      </c>
      <c r="T114" s="50">
        <f t="shared" si="19"/>
        <v>17</v>
      </c>
      <c r="U114" s="50">
        <f t="shared" si="19"/>
        <v>16</v>
      </c>
      <c r="V114" s="50">
        <f t="shared" si="19"/>
        <v>15</v>
      </c>
      <c r="W114" s="50">
        <f t="shared" si="19"/>
        <v>14</v>
      </c>
      <c r="X114" s="50">
        <f t="shared" si="19"/>
        <v>13</v>
      </c>
      <c r="Y114" s="50">
        <f t="shared" si="19"/>
        <v>12</v>
      </c>
      <c r="Z114" s="50">
        <f t="shared" si="19"/>
        <v>11</v>
      </c>
      <c r="AA114" s="50">
        <f t="shared" si="19"/>
        <v>10</v>
      </c>
      <c r="AB114" s="50">
        <f t="shared" si="19"/>
        <v>9</v>
      </c>
      <c r="AC114" s="50">
        <f t="shared" si="19"/>
        <v>8</v>
      </c>
      <c r="AD114" s="50">
        <f t="shared" si="19"/>
        <v>7</v>
      </c>
      <c r="AE114" s="50">
        <f t="shared" si="19"/>
        <v>6</v>
      </c>
      <c r="AF114" s="50">
        <f t="shared" si="19"/>
        <v>5</v>
      </c>
      <c r="AG114" s="50">
        <f t="shared" si="19"/>
        <v>4</v>
      </c>
      <c r="AH114" s="50">
        <f t="shared" si="19"/>
        <v>3</v>
      </c>
      <c r="AI114" s="50">
        <f t="shared" si="19"/>
        <v>2</v>
      </c>
      <c r="AJ114" s="50">
        <f t="shared" si="19"/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451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110 Accidentes Personales</v>
      </c>
      <c r="D119" s="80" t="str">
        <f t="shared" ref="D119:AJ119" si="20">IFERROR(HLOOKUP(D118,$C$111:$AJ$112,2,FALSE),"")</f>
        <v>107 Protección Familiar</v>
      </c>
      <c r="E119" s="80" t="str">
        <f t="shared" si="20"/>
        <v>202 Temporal de Vida</v>
      </c>
      <c r="F119" s="80" t="str">
        <f t="shared" si="20"/>
        <v>421 Renta Vitalicia Vejez</v>
      </c>
      <c r="G119" s="80" t="str">
        <f t="shared" si="20"/>
        <v>109 Salud</v>
      </c>
      <c r="H119" s="80" t="str">
        <f t="shared" si="20"/>
        <v>103 Otros Seguros con CUI</v>
      </c>
      <c r="I119" s="80" t="str">
        <f t="shared" si="20"/>
        <v>102 Temporal de Vida</v>
      </c>
      <c r="J119" s="80" t="str">
        <f t="shared" si="20"/>
        <v>104 Mixto o Dotal</v>
      </c>
      <c r="K119" s="80" t="str">
        <f t="shared" si="20"/>
        <v>114 Seguros con APV</v>
      </c>
      <c r="L119" s="80" t="str">
        <f t="shared" si="20"/>
        <v>201 Vida Entera</v>
      </c>
      <c r="M119" s="80" t="str">
        <f t="shared" si="20"/>
        <v>250 Otros</v>
      </c>
      <c r="N119" s="80" t="str">
        <f t="shared" si="20"/>
        <v>212 Desgravamen</v>
      </c>
      <c r="O119" s="80" t="str">
        <f t="shared" si="20"/>
        <v>423 Renta Vitalicia Sobrevivencia</v>
      </c>
      <c r="P119" s="80" t="str">
        <f t="shared" si="20"/>
        <v>112 Desgravamen</v>
      </c>
      <c r="Q119" s="80" t="str">
        <f t="shared" si="20"/>
        <v>422 Renta Vitalicia Invalidez</v>
      </c>
      <c r="R119" s="80" t="str">
        <f t="shared" si="20"/>
        <v>209 Salud</v>
      </c>
      <c r="S119" s="80" t="str">
        <f t="shared" si="20"/>
        <v>101 Vida Entera</v>
      </c>
      <c r="T119" s="80" t="str">
        <f t="shared" si="20"/>
        <v>105 Renta</v>
      </c>
      <c r="U119" s="80" t="str">
        <f t="shared" si="20"/>
        <v>111 Asistencia</v>
      </c>
      <c r="V119" s="80" t="str">
        <f t="shared" si="20"/>
        <v>424 Invalidez y Sobrevivencia</v>
      </c>
      <c r="W119" s="80" t="str">
        <f t="shared" si="20"/>
        <v>210 Accidentes Personales</v>
      </c>
      <c r="X119" s="80" t="str">
        <f t="shared" si="20"/>
        <v>113 SOAP</v>
      </c>
      <c r="Y119" s="80" t="str">
        <f t="shared" si="20"/>
        <v>203 Otros Seguros con CUI</v>
      </c>
      <c r="Z119" s="80" t="str">
        <f t="shared" si="20"/>
        <v>207 Protección Familiar</v>
      </c>
      <c r="AA119" s="80" t="str">
        <f t="shared" si="20"/>
        <v>108 Incapacidad o Invalidez</v>
      </c>
      <c r="AB119" s="80" t="str">
        <f t="shared" si="20"/>
        <v>204 Mixto o Dotal</v>
      </c>
      <c r="AC119" s="80" t="str">
        <f t="shared" si="20"/>
        <v>213 Seguros con APV</v>
      </c>
      <c r="AD119" s="80" t="str">
        <f t="shared" si="20"/>
        <v>420 Seguro de AFP</v>
      </c>
      <c r="AE119" s="80" t="str">
        <f t="shared" si="20"/>
        <v>211 Asistencia</v>
      </c>
      <c r="AF119" s="80" t="str">
        <f t="shared" si="20"/>
        <v>206 Dotal Puro o Capital Diferido</v>
      </c>
      <c r="AG119" s="80" t="str">
        <f t="shared" si="20"/>
        <v>208 Incapacidad o Invalidez</v>
      </c>
      <c r="AH119" s="80" t="str">
        <f t="shared" si="20"/>
        <v/>
      </c>
      <c r="AI119" s="80" t="str">
        <f t="shared" si="20"/>
        <v/>
      </c>
      <c r="AJ119" s="80" t="str">
        <f t="shared" si="20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597.45699999999999</v>
      </c>
      <c r="D120" s="52">
        <f t="shared" ref="D120:AJ120" si="21">IFERROR((HLOOKUP(D118,$C$111:$AJ$113,3,FALSE)-HLOOKUP(D118,$C$111:$AJ$114,4,FALSE)/1000000)/$C$127,"")</f>
        <v>448.476</v>
      </c>
      <c r="E120" s="52">
        <f t="shared" si="21"/>
        <v>442.08100000000002</v>
      </c>
      <c r="F120" s="52">
        <f t="shared" si="21"/>
        <v>359.81599999999997</v>
      </c>
      <c r="G120" s="52">
        <f t="shared" si="21"/>
        <v>343.858</v>
      </c>
      <c r="H120" s="52">
        <f t="shared" si="21"/>
        <v>281.07</v>
      </c>
      <c r="I120" s="52">
        <f t="shared" si="21"/>
        <v>204.345</v>
      </c>
      <c r="J120" s="52">
        <f t="shared" si="21"/>
        <v>126.504</v>
      </c>
      <c r="K120" s="52">
        <f t="shared" si="21"/>
        <v>102.17808243216001</v>
      </c>
      <c r="L120" s="52">
        <f t="shared" si="21"/>
        <v>89.399000000000001</v>
      </c>
      <c r="M120" s="52">
        <f t="shared" si="21"/>
        <v>52.225999999999999</v>
      </c>
      <c r="N120" s="52">
        <f t="shared" si="21"/>
        <v>51.05</v>
      </c>
      <c r="O120" s="52">
        <f t="shared" si="21"/>
        <v>40.796999999999997</v>
      </c>
      <c r="P120" s="52">
        <f t="shared" si="21"/>
        <v>37.173000000000002</v>
      </c>
      <c r="Q120" s="52">
        <f t="shared" si="21"/>
        <v>36.158999999999999</v>
      </c>
      <c r="R120" s="52">
        <f t="shared" si="21"/>
        <v>28.881979328</v>
      </c>
      <c r="S120" s="52">
        <f t="shared" si="21"/>
        <v>26.628</v>
      </c>
      <c r="T120" s="52">
        <f t="shared" si="21"/>
        <v>20.102</v>
      </c>
      <c r="U120" s="52">
        <f t="shared" si="21"/>
        <v>11.047000000000001</v>
      </c>
      <c r="V120" s="52">
        <f t="shared" si="21"/>
        <v>10.521000000000001</v>
      </c>
      <c r="W120" s="52">
        <f t="shared" si="21"/>
        <v>7.4880000000000004</v>
      </c>
      <c r="X120" s="52">
        <f t="shared" si="21"/>
        <v>4.5179999999999998</v>
      </c>
      <c r="Y120" s="52">
        <f t="shared" si="21"/>
        <v>4.0469999999999997</v>
      </c>
      <c r="Z120" s="52">
        <f t="shared" si="21"/>
        <v>2.8639999999999999</v>
      </c>
      <c r="AA120" s="52">
        <f t="shared" si="21"/>
        <v>2.323</v>
      </c>
      <c r="AB120" s="52">
        <f t="shared" si="21"/>
        <v>0.23400000000000001</v>
      </c>
      <c r="AC120" s="52">
        <f t="shared" si="21"/>
        <v>7.8E-2</v>
      </c>
      <c r="AD120" s="52">
        <f t="shared" si="21"/>
        <v>2.6040399999999998E-2</v>
      </c>
      <c r="AE120" s="52">
        <f t="shared" si="21"/>
        <v>8.9999999999999993E-3</v>
      </c>
      <c r="AF120" s="52">
        <f t="shared" si="21"/>
        <v>1E-3</v>
      </c>
      <c r="AG120" s="52">
        <f t="shared" si="21"/>
        <v>9.999999999999998E-4</v>
      </c>
      <c r="AH120" s="52" t="str">
        <f t="shared" si="21"/>
        <v/>
      </c>
      <c r="AI120" s="52" t="str">
        <f t="shared" si="21"/>
        <v/>
      </c>
      <c r="AJ120" s="52" t="str">
        <f t="shared" si="21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I122" si="22">IF($B$136=D119,D120,"")</f>
        <v/>
      </c>
      <c r="E122" s="52" t="str">
        <f t="shared" si="22"/>
        <v/>
      </c>
      <c r="F122" s="52" t="str">
        <f t="shared" si="22"/>
        <v/>
      </c>
      <c r="G122" s="52" t="str">
        <f t="shared" si="22"/>
        <v/>
      </c>
      <c r="H122" s="52" t="str">
        <f t="shared" si="22"/>
        <v/>
      </c>
      <c r="I122" s="52" t="str">
        <f t="shared" si="22"/>
        <v/>
      </c>
      <c r="J122" s="52" t="str">
        <f t="shared" si="22"/>
        <v/>
      </c>
      <c r="K122" s="52" t="str">
        <f t="shared" si="22"/>
        <v/>
      </c>
      <c r="L122" s="52" t="str">
        <f t="shared" si="22"/>
        <v/>
      </c>
      <c r="M122" s="52" t="str">
        <f t="shared" si="22"/>
        <v/>
      </c>
      <c r="N122" s="52" t="str">
        <f t="shared" si="22"/>
        <v/>
      </c>
      <c r="O122" s="52" t="str">
        <f t="shared" si="22"/>
        <v/>
      </c>
      <c r="P122" s="52" t="str">
        <f t="shared" si="22"/>
        <v/>
      </c>
      <c r="Q122" s="52" t="str">
        <f t="shared" si="22"/>
        <v/>
      </c>
      <c r="R122" s="52" t="str">
        <f t="shared" si="22"/>
        <v/>
      </c>
      <c r="S122" s="52" t="str">
        <f t="shared" si="22"/>
        <v/>
      </c>
      <c r="T122" s="52" t="str">
        <f t="shared" si="22"/>
        <v/>
      </c>
      <c r="U122" s="52" t="str">
        <f t="shared" si="22"/>
        <v/>
      </c>
      <c r="V122" s="52" t="str">
        <f t="shared" si="22"/>
        <v/>
      </c>
      <c r="W122" s="52" t="str">
        <f t="shared" si="22"/>
        <v/>
      </c>
      <c r="X122" s="52" t="str">
        <f t="shared" si="22"/>
        <v/>
      </c>
      <c r="Y122" s="52" t="str">
        <f t="shared" si="22"/>
        <v/>
      </c>
      <c r="Z122" s="52" t="str">
        <f t="shared" si="22"/>
        <v/>
      </c>
      <c r="AA122" s="52" t="str">
        <f t="shared" si="22"/>
        <v/>
      </c>
      <c r="AB122" s="52" t="str">
        <f t="shared" si="22"/>
        <v/>
      </c>
      <c r="AC122" s="52" t="str">
        <f t="shared" si="22"/>
        <v/>
      </c>
      <c r="AD122" s="52" t="str">
        <f t="shared" si="22"/>
        <v/>
      </c>
      <c r="AE122" s="52" t="str">
        <f t="shared" si="22"/>
        <v/>
      </c>
      <c r="AF122" s="52" t="str">
        <f t="shared" si="22"/>
        <v/>
      </c>
      <c r="AG122" s="52" t="str">
        <f t="shared" si="22"/>
        <v/>
      </c>
      <c r="AH122" s="52" t="str">
        <f t="shared" si="22"/>
        <v/>
      </c>
      <c r="AI122" s="52" t="str">
        <f t="shared" si="22"/>
        <v/>
      </c>
      <c r="AJ122" s="52" t="str">
        <f>IF($B$136=AJ119,AJ120,"")</f>
        <v/>
      </c>
      <c r="AK122" s="88"/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23">IF(C62&gt;$C$125,C60,IF(C62=$C$125,$AQ$11,IF(C62&lt;$C$125,"")))</f>
        <v>Ace Vida</v>
      </c>
      <c r="D124" s="50" t="str">
        <f t="shared" si="23"/>
        <v>BanChile</v>
      </c>
      <c r="E124" s="50" t="str">
        <f t="shared" si="23"/>
        <v>BBVA Vida</v>
      </c>
      <c r="F124" s="50" t="str">
        <f t="shared" si="23"/>
        <v>BCI Seguros Vida</v>
      </c>
      <c r="G124" s="50" t="str">
        <f t="shared" si="23"/>
        <v>BICE Vida</v>
      </c>
      <c r="H124" s="50" t="str">
        <f t="shared" si="23"/>
        <v>Cámara</v>
      </c>
      <c r="I124" s="50" t="str">
        <f t="shared" si="23"/>
        <v>Cardif</v>
      </c>
      <c r="J124" s="50" t="str">
        <f t="shared" si="23"/>
        <v>Chilena Consolidada</v>
      </c>
      <c r="K124" s="50" t="str">
        <f t="shared" si="23"/>
        <v>CLC</v>
      </c>
      <c r="L124" s="50" t="str">
        <f t="shared" si="23"/>
        <v>CN Life</v>
      </c>
      <c r="M124" s="50" t="str">
        <f t="shared" si="23"/>
        <v>Consorcio Nacional</v>
      </c>
      <c r="N124" s="50" t="str">
        <f t="shared" si="23"/>
        <v>CorpSeguros</v>
      </c>
      <c r="O124" s="50" t="str">
        <f t="shared" si="23"/>
        <v>CorpVida</v>
      </c>
      <c r="P124" s="50" t="str">
        <f t="shared" si="23"/>
        <v>Cruz del Sur</v>
      </c>
      <c r="Q124" s="50" t="str">
        <f t="shared" si="23"/>
        <v>EuroAmérica</v>
      </c>
      <c r="R124" s="50" t="str">
        <f t="shared" si="23"/>
        <v>Huelen</v>
      </c>
      <c r="S124" s="50" t="str">
        <f t="shared" si="23"/>
        <v>Itaú</v>
      </c>
      <c r="T124" s="50" t="str">
        <f t="shared" si="23"/>
        <v>M. de Carabineros</v>
      </c>
      <c r="U124" s="50" t="str">
        <f t="shared" si="23"/>
        <v>M. del Ej. y Av.</v>
      </c>
      <c r="V124" s="50" t="str">
        <f t="shared" si="23"/>
        <v>Magallanes Vida</v>
      </c>
      <c r="W124" s="50" t="str">
        <f t="shared" si="23"/>
        <v>Mapfre Vida</v>
      </c>
      <c r="X124" s="50" t="str">
        <f t="shared" si="23"/>
        <v>Metlife</v>
      </c>
      <c r="Y124" s="50" t="str">
        <f t="shared" si="23"/>
        <v>Mutual de Seguros</v>
      </c>
      <c r="Z124" s="50" t="str">
        <f t="shared" si="23"/>
        <v>Ohio National</v>
      </c>
      <c r="AA124" s="50" t="str">
        <f t="shared" si="23"/>
        <v>Penta Vida</v>
      </c>
      <c r="AB124" s="50" t="str">
        <f t="shared" si="23"/>
        <v>Principal</v>
      </c>
      <c r="AC124" s="50" t="str">
        <f t="shared" si="23"/>
        <v>Renta Nacional</v>
      </c>
      <c r="AD124" s="50" t="str">
        <f t="shared" si="23"/>
        <v>Rigel</v>
      </c>
      <c r="AE124" s="50" t="str">
        <f t="shared" si="23"/>
        <v>Security Previsión</v>
      </c>
      <c r="AF124" s="50" t="str">
        <f t="shared" si="23"/>
        <v>Sura</v>
      </c>
      <c r="AG124" s="50" t="str">
        <f t="shared" si="23"/>
        <v>Zurich Santander</v>
      </c>
      <c r="AH124" s="50" t="str">
        <f t="shared" si="23"/>
        <v>Mercado</v>
      </c>
      <c r="AI124" s="50" t="str">
        <f t="shared" si="23"/>
        <v/>
      </c>
      <c r="AJ124" s="50" t="str">
        <f t="shared" si="23"/>
        <v/>
      </c>
      <c r="AK124" s="50" t="str">
        <f t="shared" si="23"/>
        <v/>
      </c>
      <c r="AL124" s="50" t="str">
        <f t="shared" si="23"/>
        <v/>
      </c>
      <c r="AM124" s="50" t="str">
        <f t="shared" si="23"/>
        <v/>
      </c>
      <c r="AN124" s="50" t="str">
        <f t="shared" si="23"/>
        <v/>
      </c>
      <c r="AO124" s="50" t="str">
        <f t="shared" si="23"/>
        <v/>
      </c>
      <c r="AP124" s="50" t="str">
        <f t="shared" si="23"/>
        <v/>
      </c>
    </row>
    <row r="125" spans="2:43" hidden="1">
      <c r="B125" s="49" t="s">
        <v>388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Pólizas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30.06.2012</v>
      </c>
      <c r="D128" s="37" t="s">
        <v>381</v>
      </c>
      <c r="E128" s="37" t="s">
        <v>382</v>
      </c>
      <c r="F128" s="37" t="s">
        <v>383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30.06.2012</v>
      </c>
      <c r="D129" s="37" t="s">
        <v>381</v>
      </c>
      <c r="E129" s="37" t="s">
        <v>382</v>
      </c>
      <c r="F129" s="37" t="s">
        <v>383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30.06.2012</v>
      </c>
      <c r="D130" s="37" t="s">
        <v>381</v>
      </c>
      <c r="E130" s="37" t="s">
        <v>382</v>
      </c>
      <c r="F130" s="37" t="s">
        <v>383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387</v>
      </c>
    </row>
    <row r="133" spans="2:42">
      <c r="B133" s="59" t="s">
        <v>341</v>
      </c>
    </row>
    <row r="135" spans="2:42">
      <c r="B135" s="39" t="s">
        <v>386</v>
      </c>
    </row>
    <row r="136" spans="2:42">
      <c r="B136" s="59"/>
    </row>
  </sheetData>
  <sheetProtection sheet="1" objects="1" scenarios="1"/>
  <conditionalFormatting sqref="A1:XFD1048576">
    <cfRule type="cellIs" dxfId="14" priority="1" operator="lessThan">
      <formula>0</formula>
    </cfRule>
  </conditionalFormatting>
  <dataValidations count="5">
    <dataValidation type="list" allowBlank="1" showInputMessage="1" showErrorMessage="1" sqref="B133">
      <formula1>$C$124:$AH$124</formula1>
    </dataValidation>
    <dataValidation type="list" allowBlank="1" showInputMessage="1" showErrorMessage="1" sqref="B136">
      <formula1>$B$112:$AJ$112</formula1>
    </dataValidation>
    <dataValidation showInputMessage="1" showErrorMessage="1" sqref="E133"/>
    <dataValidation type="list" allowBlank="1" showInputMessage="1" showErrorMessage="1" sqref="B77">
      <formula1>$C$112:$AK$112</formula1>
    </dataValidation>
    <dataValidation type="list" allowBlank="1" showInputMessage="1" showErrorMessage="1" sqref="B80">
      <formula1>$B$124:$AG$124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>
  <dimension ref="A2:AW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11.42578125" style="39" hidden="1" customWidth="1"/>
    <col min="4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49">
      <c r="C2" s="96" t="s">
        <v>392</v>
      </c>
    </row>
    <row r="8" spans="2:49" ht="15.75">
      <c r="B8" s="38" t="s">
        <v>520</v>
      </c>
    </row>
    <row r="9" spans="2:49">
      <c r="B9" s="40" t="str">
        <f>Índice!H51</f>
        <v>Cifras en UF al 30.06.2012</v>
      </c>
    </row>
    <row r="11" spans="2:49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30.06.2011</v>
      </c>
      <c r="AT11" s="199" t="s">
        <v>338</v>
      </c>
      <c r="AV11" s="199" t="s">
        <v>340</v>
      </c>
      <c r="AW11" s="199" t="str">
        <f>CONCATENATE("Part. (%) ",Índice!H57)</f>
        <v>Part. (%) 30.06.2011</v>
      </c>
    </row>
    <row r="12" spans="2:49">
      <c r="B12" s="29" t="s">
        <v>409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S12" s="43"/>
      <c r="AT12" s="107"/>
      <c r="AV12" s="98"/>
      <c r="AW12" s="98"/>
    </row>
    <row r="13" spans="2:49">
      <c r="B13" s="30" t="s">
        <v>410</v>
      </c>
      <c r="C13" s="46" t="str">
        <f>IF('Datos Vida'!C427=0,"",Índice!$G$51*'Datos Vida'!C427)</f>
        <v/>
      </c>
      <c r="D13" s="46" t="str">
        <f>IF('Datos Vida'!D427=0,"",Índice!$G$51*'Datos Vida'!D427)</f>
        <v/>
      </c>
      <c r="E13" s="46" t="str">
        <f>IF('Datos Vida'!E427=0,"",Índice!$G$51*'Datos Vida'!E427)</f>
        <v/>
      </c>
      <c r="F13" s="46" t="str">
        <f>IF('Datos Vida'!F427=0,"",Índice!$G$51*'Datos Vida'!F427)</f>
        <v/>
      </c>
      <c r="G13" s="46">
        <f>IF('Datos Vida'!G427=0,"",Índice!$G$51*'Datos Vida'!G427)</f>
        <v>-5298.8505950318549</v>
      </c>
      <c r="H13" s="46" t="str">
        <f>IF('Datos Vida'!H427=0,"",Índice!$G$51*'Datos Vida'!H427)</f>
        <v/>
      </c>
      <c r="I13" s="46" t="str">
        <f>IF('Datos Vida'!I427=0,"",Índice!$G$51*'Datos Vida'!I427)</f>
        <v/>
      </c>
      <c r="J13" s="46">
        <f>IF('Datos Vida'!J427=0,"",Índice!$G$51*'Datos Vida'!J427)</f>
        <v>-39716.564371627974</v>
      </c>
      <c r="K13" s="46" t="str">
        <f>IF('Datos Vida'!K427=0,"",Índice!$G$51*'Datos Vida'!K427)</f>
        <v/>
      </c>
      <c r="L13" s="46" t="str">
        <f>IF('Datos Vida'!L427=0,"",Índice!$G$51*'Datos Vida'!L427)</f>
        <v/>
      </c>
      <c r="M13" s="46">
        <f>IF('Datos Vida'!M427=0,"",Índice!$G$51*'Datos Vida'!M427)</f>
        <v>-12145.385055967643</v>
      </c>
      <c r="N13" s="46" t="str">
        <f>IF('Datos Vida'!N427=0,"",Índice!$G$51*'Datos Vida'!N427)</f>
        <v/>
      </c>
      <c r="O13" s="46" t="str">
        <f>IF('Datos Vida'!O427=0,"",Índice!$G$51*'Datos Vida'!O427)</f>
        <v/>
      </c>
      <c r="P13" s="46">
        <f>IF('Datos Vida'!P427=0,"",Índice!$G$51*'Datos Vida'!P427)</f>
        <v>-270.60160796487082</v>
      </c>
      <c r="Q13" s="46">
        <f>IF('Datos Vida'!Q427=0,"",Índice!$G$51*'Datos Vida'!Q427)</f>
        <v>-3430.4046075193924</v>
      </c>
      <c r="R13" s="46" t="str">
        <f>IF('Datos Vida'!R427=0,"",Índice!$G$51*'Datos Vida'!R427)</f>
        <v/>
      </c>
      <c r="S13" s="46" t="str">
        <f>IF('Datos Vida'!S427=0,"",Índice!$G$51*'Datos Vida'!S427)</f>
        <v/>
      </c>
      <c r="T13" s="46" t="str">
        <f>IF('Datos Vida'!T427=0,"",Índice!$G$51*'Datos Vida'!T427)</f>
        <v/>
      </c>
      <c r="U13" s="46">
        <f>IF('Datos Vida'!U427=0,"",Índice!$G$51*'Datos Vida'!U427)</f>
        <v>-2452.9154086026829</v>
      </c>
      <c r="V13" s="46" t="str">
        <f>IF('Datos Vida'!V427=0,"",Índice!$G$51*'Datos Vida'!V427)</f>
        <v/>
      </c>
      <c r="W13" s="46" t="str">
        <f>IF('Datos Vida'!W427=0,"",Índice!$G$51*'Datos Vida'!W427)</f>
        <v/>
      </c>
      <c r="X13" s="46">
        <f>IF('Datos Vida'!X427=0,"",Índice!$G$51*'Datos Vida'!X427)</f>
        <v>2348.8820613628809</v>
      </c>
      <c r="Y13" s="46">
        <f>IF('Datos Vida'!Y427=0,"",Índice!$G$51*'Datos Vida'!Y427)</f>
        <v>-9317.9230807305848</v>
      </c>
      <c r="Z13" s="46">
        <f>IF('Datos Vida'!Z427=0,"",Índice!$G$51*'Datos Vida'!Z427)</f>
        <v>-2959.17420510391</v>
      </c>
      <c r="AA13" s="46">
        <f>IF('Datos Vida'!AA427=0,"",Índice!$G$51*'Datos Vida'!AA427)</f>
        <v>-3618.2745136860863</v>
      </c>
      <c r="AB13" s="46" t="str">
        <f>IF('Datos Vida'!AB427=0,"",Índice!$G$51*'Datos Vida'!AB427)</f>
        <v/>
      </c>
      <c r="AC13" s="46" t="str">
        <f>IF('Datos Vida'!AC427=0,"",Índice!$G$51*'Datos Vida'!AC427)</f>
        <v/>
      </c>
      <c r="AD13" s="46" t="str">
        <f>IF('Datos Vida'!AD427=0,"",Índice!$G$51*'Datos Vida'!AD427)</f>
        <v/>
      </c>
      <c r="AE13" s="46">
        <f>IF('Datos Vida'!AE427=0,"",Índice!$G$51*'Datos Vida'!AE427)</f>
        <v>-64.921404883291729</v>
      </c>
      <c r="AF13" s="46">
        <f>IF('Datos Vida'!AF427=0,"",Índice!$G$51*'Datos Vida'!AF427)</f>
        <v>-991.58717587911269</v>
      </c>
      <c r="AG13" s="46" t="str">
        <f>IF('Datos Vida'!AG427=0,"",Índice!$G$51*'Datos Vida'!AG427)</f>
        <v/>
      </c>
      <c r="AH13" s="46" t="str">
        <f>IF('Datos Vida'!AH427=0,"",Índice!$G$51*'Datos Vida'!AH427)</f>
        <v/>
      </c>
      <c r="AI13" s="46" t="str">
        <f>IF('Datos Vida'!AI427=0,"",Índice!$G$51*'Datos Vida'!AI427)</f>
        <v/>
      </c>
      <c r="AJ13" s="46" t="str">
        <f>IF('Datos Vida'!AJ427=0,"",Índice!$G$51*'Datos Vida'!AJ427)</f>
        <v/>
      </c>
      <c r="AK13" s="46" t="str">
        <f>IF('Datos Vida'!AK427=0,"",Índice!$G$51*'Datos Vida'!AK427)</f>
        <v/>
      </c>
      <c r="AL13" s="46" t="str">
        <f>IF('Datos Vida'!AL427=0,"",Índice!$G$51*'Datos Vida'!AL427)</f>
        <v/>
      </c>
      <c r="AM13" s="46" t="str">
        <f>IF('Datos Vida'!AM427=0,"",Índice!$G$51*'Datos Vida'!AM427)</f>
        <v/>
      </c>
      <c r="AN13" s="46" t="str">
        <f>IF('Datos Vida'!AN427=0,"",Índice!$G$51*'Datos Vida'!AN427)</f>
        <v/>
      </c>
      <c r="AO13" s="46" t="str">
        <f>IF('Datos Vida'!AO427=0,"",Índice!$G$51*'Datos Vida'!AO427)</f>
        <v/>
      </c>
      <c r="AP13" s="46" t="str">
        <f>IF('Datos Vida'!AP427=0,"",Índice!$G$51*'Datos Vida'!AP427)</f>
        <v/>
      </c>
      <c r="AQ13" s="46">
        <f>IF('Datos Vida'!AQ427=0,"",Índice!$G$51*'Datos Vida'!AQ427)</f>
        <v>-77917.719965634533</v>
      </c>
      <c r="AS13" s="46">
        <f>IF('Datos Vida'!AS427=0,"",Índice!$F$51*'Datos Vida'!AS427)</f>
        <v>-101547.60942151834</v>
      </c>
      <c r="AT13" s="71">
        <f t="shared" ref="AT13:AT55" si="0">IFERROR(AQ13/AS13-1,"")</f>
        <v>-0.23269764389821801</v>
      </c>
      <c r="AV13" s="75">
        <f>IFERROR(AQ13/$AQ$49,"")</f>
        <v>1.0363644409405821E-3</v>
      </c>
      <c r="AW13" s="75">
        <f t="shared" ref="AW13:AW49" si="1">IFERROR(AS13/$AS$49,"")</f>
        <v>1.5749559968461116E-3</v>
      </c>
    </row>
    <row r="14" spans="2:49">
      <c r="B14" s="30" t="s">
        <v>411</v>
      </c>
      <c r="C14" s="46" t="str">
        <f>IF('Datos Vida'!C428=0,"",Índice!$G$51*'Datos Vida'!C428)</f>
        <v/>
      </c>
      <c r="D14" s="46">
        <f>IF('Datos Vida'!D428=0,"",Índice!$G$51*'Datos Vida'!D428)</f>
        <v>-14127.713396525261</v>
      </c>
      <c r="E14" s="46" t="str">
        <f>IF('Datos Vida'!E428=0,"",Índice!$G$51*'Datos Vida'!E428)</f>
        <v/>
      </c>
      <c r="F14" s="46">
        <f>IF('Datos Vida'!F428=0,"",Índice!$G$51*'Datos Vida'!F428)</f>
        <v>4524.787690654146</v>
      </c>
      <c r="G14" s="46">
        <f>IF('Datos Vida'!G428=0,"",Índice!$G$51*'Datos Vida'!G428)</f>
        <v>-3734.7264550526443</v>
      </c>
      <c r="H14" s="46" t="str">
        <f>IF('Datos Vida'!H428=0,"",Índice!$G$51*'Datos Vida'!H428)</f>
        <v/>
      </c>
      <c r="I14" s="46">
        <f>IF('Datos Vida'!I428=0,"",Índice!$G$51*'Datos Vida'!I428)</f>
        <v>1125.0981113130299</v>
      </c>
      <c r="J14" s="46">
        <f>IF('Datos Vida'!J428=0,"",Índice!$G$51*'Datos Vida'!J428)</f>
        <v>-2653.2481031812813</v>
      </c>
      <c r="K14" s="46" t="str">
        <f>IF('Datos Vida'!K428=0,"",Índice!$G$51*'Datos Vida'!K428)</f>
        <v/>
      </c>
      <c r="L14" s="46" t="str">
        <f>IF('Datos Vida'!L428=0,"",Índice!$G$51*'Datos Vida'!L428)</f>
        <v/>
      </c>
      <c r="M14" s="46">
        <f>IF('Datos Vida'!M428=0,"",Índice!$G$51*'Datos Vida'!M428)</f>
        <v>-12131.021913294348</v>
      </c>
      <c r="N14" s="46" t="str">
        <f>IF('Datos Vida'!N428=0,"",Índice!$G$51*'Datos Vida'!N428)</f>
        <v/>
      </c>
      <c r="O14" s="46">
        <f>IF('Datos Vida'!O428=0,"",Índice!$G$51*'Datos Vida'!O428)</f>
        <v>-13067.498815593157</v>
      </c>
      <c r="P14" s="46">
        <f>IF('Datos Vida'!P428=0,"",Índice!$G$51*'Datos Vida'!P428)</f>
        <v>-261.18822522821927</v>
      </c>
      <c r="Q14" s="46">
        <f>IF('Datos Vida'!Q428=0,"",Índice!$G$51*'Datos Vida'!Q428)</f>
        <v>144.11756386958089</v>
      </c>
      <c r="R14" s="46" t="str">
        <f>IF('Datos Vida'!R428=0,"",Índice!$G$51*'Datos Vida'!R428)</f>
        <v/>
      </c>
      <c r="S14" s="46" t="str">
        <f>IF('Datos Vida'!S428=0,"",Índice!$G$51*'Datos Vida'!S428)</f>
        <v/>
      </c>
      <c r="T14" s="46" t="str">
        <f>IF('Datos Vida'!T428=0,"",Índice!$G$51*'Datos Vida'!T428)</f>
        <v/>
      </c>
      <c r="U14" s="46">
        <f>IF('Datos Vida'!U428=0,"",Índice!$G$51*'Datos Vida'!U428)</f>
        <v>-3552.6901945255654</v>
      </c>
      <c r="V14" s="46" t="str">
        <f>IF('Datos Vida'!V428=0,"",Índice!$G$51*'Datos Vida'!V428)</f>
        <v/>
      </c>
      <c r="W14" s="46">
        <f>IF('Datos Vida'!W428=0,"",Índice!$G$51*'Datos Vida'!W428)</f>
        <v>-3230.9557986437658</v>
      </c>
      <c r="X14" s="46">
        <f>IF('Datos Vida'!X428=0,"",Índice!$G$51*'Datos Vida'!X428)</f>
        <v>-2184.9654577467277</v>
      </c>
      <c r="Y14" s="46">
        <f>IF('Datos Vida'!Y428=0,"",Índice!$G$51*'Datos Vida'!Y428)</f>
        <v>-117.15904992893559</v>
      </c>
      <c r="Z14" s="46">
        <f>IF('Datos Vida'!Z428=0,"",Índice!$G$51*'Datos Vida'!Z428)</f>
        <v>-17678.460709159175</v>
      </c>
      <c r="AA14" s="46">
        <f>IF('Datos Vida'!AA428=0,"",Índice!$G$51*'Datos Vida'!AA428)</f>
        <v>-3308.6051576498539</v>
      </c>
      <c r="AB14" s="46" t="str">
        <f>IF('Datos Vida'!AB428=0,"",Índice!$G$51*'Datos Vida'!AB428)</f>
        <v/>
      </c>
      <c r="AC14" s="46" t="str">
        <f>IF('Datos Vida'!AC428=0,"",Índice!$G$51*'Datos Vida'!AC428)</f>
        <v/>
      </c>
      <c r="AD14" s="46" t="str">
        <f>IF('Datos Vida'!AD428=0,"",Índice!$G$51*'Datos Vida'!AD428)</f>
        <v/>
      </c>
      <c r="AE14" s="46">
        <f>IF('Datos Vida'!AE428=0,"",Índice!$G$51*'Datos Vida'!AE428)</f>
        <v>-7875.0238649139801</v>
      </c>
      <c r="AF14" s="46">
        <f>IF('Datos Vida'!AF428=0,"",Índice!$G$51*'Datos Vida'!AF428)</f>
        <v>-4608.5358610107405</v>
      </c>
      <c r="AG14" s="46">
        <f>IF('Datos Vida'!AG428=0,"",Índice!$G$51*'Datos Vida'!AG428)</f>
        <v>-68062.867254509576</v>
      </c>
      <c r="AH14" s="46" t="str">
        <f>IF('Datos Vida'!AH428=0,"",Índice!$G$51*'Datos Vida'!AH428)</f>
        <v/>
      </c>
      <c r="AI14" s="46" t="str">
        <f>IF('Datos Vida'!AI428=0,"",Índice!$G$51*'Datos Vida'!AI428)</f>
        <v/>
      </c>
      <c r="AJ14" s="46" t="str">
        <f>IF('Datos Vida'!AJ428=0,"",Índice!$G$51*'Datos Vida'!AJ428)</f>
        <v/>
      </c>
      <c r="AK14" s="46" t="str">
        <f>IF('Datos Vida'!AK428=0,"",Índice!$G$51*'Datos Vida'!AK428)</f>
        <v/>
      </c>
      <c r="AL14" s="46" t="str">
        <f>IF('Datos Vida'!AL428=0,"",Índice!$G$51*'Datos Vida'!AL428)</f>
        <v/>
      </c>
      <c r="AM14" s="46" t="str">
        <f>IF('Datos Vida'!AM428=0,"",Índice!$G$51*'Datos Vida'!AM428)</f>
        <v/>
      </c>
      <c r="AN14" s="46" t="str">
        <f>IF('Datos Vida'!AN428=0,"",Índice!$G$51*'Datos Vida'!AN428)</f>
        <v/>
      </c>
      <c r="AO14" s="46" t="str">
        <f>IF('Datos Vida'!AO428=0,"",Índice!$G$51*'Datos Vida'!AO428)</f>
        <v/>
      </c>
      <c r="AP14" s="46" t="str">
        <f>IF('Datos Vida'!AP428=0,"",Índice!$G$51*'Datos Vida'!AP428)</f>
        <v/>
      </c>
      <c r="AQ14" s="46">
        <f>IF('Datos Vida'!AQ428=0,"",Índice!$G$51*'Datos Vida'!AQ428)</f>
        <v>-150800.65689112648</v>
      </c>
      <c r="AS14" s="46">
        <f>IF('Datos Vida'!AS428=0,"",Índice!$F$51*'Datos Vida'!AS428)</f>
        <v>-71099.900456329386</v>
      </c>
      <c r="AT14" s="71">
        <f t="shared" si="0"/>
        <v>1.1209686078780163</v>
      </c>
      <c r="AV14" s="75">
        <f t="shared" ref="AV14:AV49" si="2">IFERROR(AQ14/$AQ$49,"")</f>
        <v>2.0057624702233818E-3</v>
      </c>
      <c r="AW14" s="75">
        <f t="shared" si="1"/>
        <v>1.1027262506401133E-3</v>
      </c>
    </row>
    <row r="15" spans="2:49">
      <c r="B15" s="30" t="s">
        <v>412</v>
      </c>
      <c r="C15" s="46" t="str">
        <f>IF('Datos Vida'!C429=0,"",Índice!$G$51*'Datos Vida'!C429)</f>
        <v/>
      </c>
      <c r="D15" s="46">
        <f>IF('Datos Vida'!D429=0,"",Índice!$G$51*'Datos Vida'!D429)</f>
        <v>-1502.5328628704365</v>
      </c>
      <c r="E15" s="46" t="str">
        <f>IF('Datos Vida'!E429=0,"",Índice!$G$51*'Datos Vida'!E429)</f>
        <v/>
      </c>
      <c r="F15" s="46">
        <f>IF('Datos Vida'!F429=0,"",Índice!$G$51*'Datos Vida'!F429)</f>
        <v>-62076.97230255761</v>
      </c>
      <c r="G15" s="46">
        <f>IF('Datos Vida'!G429=0,"",Índice!$G$51*'Datos Vida'!G429)</f>
        <v>-90238.896627799259</v>
      </c>
      <c r="H15" s="46" t="str">
        <f>IF('Datos Vida'!H429=0,"",Índice!$G$51*'Datos Vida'!H429)</f>
        <v/>
      </c>
      <c r="I15" s="46" t="str">
        <f>IF('Datos Vida'!I429=0,"",Índice!$G$51*'Datos Vida'!I429)</f>
        <v/>
      </c>
      <c r="J15" s="46">
        <f>IF('Datos Vida'!J429=0,"",Índice!$G$51*'Datos Vida'!J429)</f>
        <v>-288634.51149404969</v>
      </c>
      <c r="K15" s="46" t="str">
        <f>IF('Datos Vida'!K429=0,"",Índice!$G$51*'Datos Vida'!K429)</f>
        <v/>
      </c>
      <c r="L15" s="46" t="str">
        <f>IF('Datos Vida'!L429=0,"",Índice!$G$51*'Datos Vida'!L429)</f>
        <v/>
      </c>
      <c r="M15" s="46">
        <f>IF('Datos Vida'!M429=0,"",Índice!$G$51*'Datos Vida'!M429)</f>
        <v>-288933.57422165025</v>
      </c>
      <c r="N15" s="46" t="str">
        <f>IF('Datos Vida'!N429=0,"",Índice!$G$51*'Datos Vida'!N429)</f>
        <v/>
      </c>
      <c r="O15" s="46">
        <f>IF('Datos Vida'!O429=0,"",Índice!$G$51*'Datos Vida'!O429)</f>
        <v>-60237.429377532331</v>
      </c>
      <c r="P15" s="46">
        <f>IF('Datos Vida'!P429=0,"",Índice!$G$51*'Datos Vida'!P429)</f>
        <v>-128223.79632444969</v>
      </c>
      <c r="Q15" s="46">
        <f>IF('Datos Vida'!Q429=0,"",Índice!$G$51*'Datos Vida'!Q429)</f>
        <v>-341870.32866405975</v>
      </c>
      <c r="R15" s="46" t="str">
        <f>IF('Datos Vida'!R429=0,"",Índice!$G$51*'Datos Vida'!R429)</f>
        <v/>
      </c>
      <c r="S15" s="46" t="str">
        <f>IF('Datos Vida'!S429=0,"",Índice!$G$51*'Datos Vida'!S429)</f>
        <v/>
      </c>
      <c r="T15" s="46" t="str">
        <f>IF('Datos Vida'!T429=0,"",Índice!$G$51*'Datos Vida'!T429)</f>
        <v/>
      </c>
      <c r="U15" s="46" t="str">
        <f>IF('Datos Vida'!U429=0,"",Índice!$G$51*'Datos Vida'!U429)</f>
        <v/>
      </c>
      <c r="V15" s="46" t="str">
        <f>IF('Datos Vida'!V429=0,"",Índice!$G$51*'Datos Vida'!V429)</f>
        <v/>
      </c>
      <c r="W15" s="46">
        <f>IF('Datos Vida'!W429=0,"",Índice!$G$51*'Datos Vida'!W429)</f>
        <v>-1838.2612907559696</v>
      </c>
      <c r="X15" s="46">
        <f>IF('Datos Vida'!X429=0,"",Índice!$G$51*'Datos Vida'!X429)</f>
        <v>-409173.23099115404</v>
      </c>
      <c r="Y15" s="46">
        <f>IF('Datos Vida'!Y429=0,"",Índice!$G$51*'Datos Vida'!Y429)</f>
        <v>-430.98266876913613</v>
      </c>
      <c r="Z15" s="46">
        <f>IF('Datos Vida'!Z429=0,"",Índice!$G$51*'Datos Vida'!Z429)</f>
        <v>-1046.5303083700439</v>
      </c>
      <c r="AA15" s="46">
        <f>IF('Datos Vida'!AA429=0,"",Índice!$G$51*'Datos Vida'!AA429)</f>
        <v>-130787.90455448625</v>
      </c>
      <c r="AB15" s="46">
        <f>IF('Datos Vida'!AB429=0,"",Índice!$G$51*'Datos Vida'!AB429)</f>
        <v>-26751.77307472016</v>
      </c>
      <c r="AC15" s="46">
        <f>IF('Datos Vida'!AC429=0,"",Índice!$G$51*'Datos Vida'!AC429)</f>
        <v>-21.831976863407839</v>
      </c>
      <c r="AD15" s="46" t="str">
        <f>IF('Datos Vida'!AD429=0,"",Índice!$G$51*'Datos Vida'!AD429)</f>
        <v/>
      </c>
      <c r="AE15" s="46">
        <f>IF('Datos Vida'!AE429=0,"",Índice!$G$51*'Datos Vida'!AE429)</f>
        <v>-80590.842237008648</v>
      </c>
      <c r="AF15" s="46">
        <f>IF('Datos Vida'!AF429=0,"",Índice!$G$51*'Datos Vida'!AF429)</f>
        <v>-338864.18919396691</v>
      </c>
      <c r="AG15" s="46">
        <f>IF('Datos Vida'!AG429=0,"",Índice!$G$51*'Datos Vida'!AG429)</f>
        <v>-141685.06622071686</v>
      </c>
      <c r="AH15" s="46" t="str">
        <f>IF('Datos Vida'!AH429=0,"",Índice!$G$51*'Datos Vida'!AH429)</f>
        <v/>
      </c>
      <c r="AI15" s="46" t="str">
        <f>IF('Datos Vida'!AI429=0,"",Índice!$G$51*'Datos Vida'!AI429)</f>
        <v/>
      </c>
      <c r="AJ15" s="46" t="str">
        <f>IF('Datos Vida'!AJ429=0,"",Índice!$G$51*'Datos Vida'!AJ429)</f>
        <v/>
      </c>
      <c r="AK15" s="46" t="str">
        <f>IF('Datos Vida'!AK429=0,"",Índice!$G$51*'Datos Vida'!AK429)</f>
        <v/>
      </c>
      <c r="AL15" s="46" t="str">
        <f>IF('Datos Vida'!AL429=0,"",Índice!$G$51*'Datos Vida'!AL429)</f>
        <v/>
      </c>
      <c r="AM15" s="46" t="str">
        <f>IF('Datos Vida'!AM429=0,"",Índice!$G$51*'Datos Vida'!AM429)</f>
        <v/>
      </c>
      <c r="AN15" s="46" t="str">
        <f>IF('Datos Vida'!AN429=0,"",Índice!$G$51*'Datos Vida'!AN429)</f>
        <v/>
      </c>
      <c r="AO15" s="46" t="str">
        <f>IF('Datos Vida'!AO429=0,"",Índice!$G$51*'Datos Vida'!AO429)</f>
        <v/>
      </c>
      <c r="AP15" s="46" t="str">
        <f>IF('Datos Vida'!AP429=0,"",Índice!$G$51*'Datos Vida'!AP429)</f>
        <v/>
      </c>
      <c r="AQ15" s="46">
        <f>IF('Datos Vida'!AQ429=0,"",Índice!$G$51*'Datos Vida'!AQ429)</f>
        <v>-2392908.6543917805</v>
      </c>
      <c r="AS15" s="46">
        <f>IF('Datos Vida'!AS429=0,"",Índice!$F$51*'Datos Vida'!AS429)</f>
        <v>-2265631.3028525957</v>
      </c>
      <c r="AT15" s="71">
        <f t="shared" si="0"/>
        <v>5.6177433362142093E-2</v>
      </c>
      <c r="AV15" s="75">
        <f t="shared" si="2"/>
        <v>3.1827489830610865E-2</v>
      </c>
      <c r="AW15" s="75">
        <f t="shared" si="1"/>
        <v>3.5138883400575985E-2</v>
      </c>
    </row>
    <row r="16" spans="2:49">
      <c r="B16" s="30" t="s">
        <v>413</v>
      </c>
      <c r="C16" s="46" t="str">
        <f>IF('Datos Vida'!C430=0,"",Índice!$G$51*'Datos Vida'!C430)</f>
        <v/>
      </c>
      <c r="D16" s="46" t="str">
        <f>IF('Datos Vida'!D430=0,"",Índice!$G$51*'Datos Vida'!D430)</f>
        <v/>
      </c>
      <c r="E16" s="46" t="str">
        <f>IF('Datos Vida'!E430=0,"",Índice!$G$51*'Datos Vida'!E430)</f>
        <v/>
      </c>
      <c r="F16" s="46" t="str">
        <f>IF('Datos Vida'!F430=0,"",Índice!$G$51*'Datos Vida'!F430)</f>
        <v/>
      </c>
      <c r="G16" s="46">
        <f>IF('Datos Vida'!G430=0,"",Índice!$G$51*'Datos Vida'!G430)</f>
        <v>-18591.607682027421</v>
      </c>
      <c r="H16" s="46" t="str">
        <f>IF('Datos Vida'!H430=0,"",Índice!$G$51*'Datos Vida'!H430)</f>
        <v/>
      </c>
      <c r="I16" s="46" t="str">
        <f>IF('Datos Vida'!I430=0,"",Índice!$G$51*'Datos Vida'!I430)</f>
        <v/>
      </c>
      <c r="J16" s="46">
        <f>IF('Datos Vida'!J430=0,"",Índice!$G$51*'Datos Vida'!J430)</f>
        <v>-45381.608813401122</v>
      </c>
      <c r="K16" s="46" t="str">
        <f>IF('Datos Vida'!K430=0,"",Índice!$G$51*'Datos Vida'!K430)</f>
        <v/>
      </c>
      <c r="L16" s="46" t="str">
        <f>IF('Datos Vida'!L430=0,"",Índice!$G$51*'Datos Vida'!L430)</f>
        <v/>
      </c>
      <c r="M16" s="46">
        <f>IF('Datos Vida'!M430=0,"",Índice!$G$51*'Datos Vida'!M430)</f>
        <v>-22895.733306934613</v>
      </c>
      <c r="N16" s="46" t="str">
        <f>IF('Datos Vida'!N430=0,"",Índice!$G$51*'Datos Vida'!N430)</f>
        <v/>
      </c>
      <c r="O16" s="46" t="str">
        <f>IF('Datos Vida'!O430=0,"",Índice!$G$51*'Datos Vida'!O430)</f>
        <v/>
      </c>
      <c r="P16" s="46">
        <f>IF('Datos Vida'!P430=0,"",Índice!$G$51*'Datos Vida'!P430)</f>
        <v>-14079.150196929733</v>
      </c>
      <c r="Q16" s="46">
        <f>IF('Datos Vida'!Q430=0,"",Índice!$G$51*'Datos Vida'!Q430)</f>
        <v>-16566.316176522581</v>
      </c>
      <c r="R16" s="46">
        <f>IF('Datos Vida'!R430=0,"",Índice!$G$51*'Datos Vida'!R430)</f>
        <v>-160.82300365575125</v>
      </c>
      <c r="S16" s="46" t="str">
        <f>IF('Datos Vida'!S430=0,"",Índice!$G$51*'Datos Vida'!S430)</f>
        <v/>
      </c>
      <c r="T16" s="46">
        <f>IF('Datos Vida'!T430=0,"",Índice!$G$51*'Datos Vida'!T430)</f>
        <v>-85312.780633710689</v>
      </c>
      <c r="U16" s="46">
        <f>IF('Datos Vida'!U430=0,"",Índice!$G$51*'Datos Vida'!U430)</f>
        <v>-81753.947433549474</v>
      </c>
      <c r="V16" s="46" t="str">
        <f>IF('Datos Vida'!V430=0,"",Índice!$G$51*'Datos Vida'!V430)</f>
        <v/>
      </c>
      <c r="W16" s="46">
        <f>IF('Datos Vida'!W430=0,"",Índice!$G$51*'Datos Vida'!W430)</f>
        <v>-149.95120950919593</v>
      </c>
      <c r="X16" s="46">
        <f>IF('Datos Vida'!X430=0,"",Índice!$G$51*'Datos Vida'!X430)</f>
        <v>-47926.227363687147</v>
      </c>
      <c r="Y16" s="46">
        <f>IF('Datos Vida'!Y430=0,"",Índice!$G$51*'Datos Vida'!Y430)</f>
        <v>-86949.029847052414</v>
      </c>
      <c r="Z16" s="46">
        <f>IF('Datos Vida'!Z430=0,"",Índice!$G$51*'Datos Vida'!Z430)</f>
        <v>-346.57558530911245</v>
      </c>
      <c r="AA16" s="46" t="str">
        <f>IF('Datos Vida'!AA430=0,"",Índice!$G$51*'Datos Vida'!AA430)</f>
        <v/>
      </c>
      <c r="AB16" s="46" t="str">
        <f>IF('Datos Vida'!AB430=0,"",Índice!$G$51*'Datos Vida'!AB430)</f>
        <v/>
      </c>
      <c r="AC16" s="46" t="str">
        <f>IF('Datos Vida'!AC430=0,"",Índice!$G$51*'Datos Vida'!AC430)</f>
        <v/>
      </c>
      <c r="AD16" s="46" t="str">
        <f>IF('Datos Vida'!AD430=0,"",Índice!$G$51*'Datos Vida'!AD430)</f>
        <v/>
      </c>
      <c r="AE16" s="46">
        <f>IF('Datos Vida'!AE430=0,"",Índice!$G$51*'Datos Vida'!AE430)</f>
        <v>-4869.3263376726227</v>
      </c>
      <c r="AF16" s="46">
        <f>IF('Datos Vida'!AF430=0,"",Índice!$G$51*'Datos Vida'!AF430)</f>
        <v>-101178.13125349134</v>
      </c>
      <c r="AG16" s="46" t="str">
        <f>IF('Datos Vida'!AG430=0,"",Índice!$G$51*'Datos Vida'!AG430)</f>
        <v/>
      </c>
      <c r="AH16" s="46" t="str">
        <f>IF('Datos Vida'!AH430=0,"",Índice!$G$51*'Datos Vida'!AH430)</f>
        <v/>
      </c>
      <c r="AI16" s="46" t="str">
        <f>IF('Datos Vida'!AI430=0,"",Índice!$G$51*'Datos Vida'!AI430)</f>
        <v/>
      </c>
      <c r="AJ16" s="46" t="str">
        <f>IF('Datos Vida'!AJ430=0,"",Índice!$G$51*'Datos Vida'!AJ430)</f>
        <v/>
      </c>
      <c r="AK16" s="46" t="str">
        <f>IF('Datos Vida'!AK430=0,"",Índice!$G$51*'Datos Vida'!AK430)</f>
        <v/>
      </c>
      <c r="AL16" s="46" t="str">
        <f>IF('Datos Vida'!AL430=0,"",Índice!$G$51*'Datos Vida'!AL430)</f>
        <v/>
      </c>
      <c r="AM16" s="46" t="str">
        <f>IF('Datos Vida'!AM430=0,"",Índice!$G$51*'Datos Vida'!AM430)</f>
        <v/>
      </c>
      <c r="AN16" s="46" t="str">
        <f>IF('Datos Vida'!AN430=0,"",Índice!$G$51*'Datos Vida'!AN430)</f>
        <v/>
      </c>
      <c r="AO16" s="46" t="str">
        <f>IF('Datos Vida'!AO430=0,"",Índice!$G$51*'Datos Vida'!AO430)</f>
        <v/>
      </c>
      <c r="AP16" s="46" t="str">
        <f>IF('Datos Vida'!AP430=0,"",Índice!$G$51*'Datos Vida'!AP430)</f>
        <v/>
      </c>
      <c r="AQ16" s="46">
        <f>IF('Datos Vida'!AQ430=0,"",Índice!$G$51*'Datos Vida'!AQ430)</f>
        <v>-526161.20884345321</v>
      </c>
      <c r="AS16" s="46">
        <f>IF('Datos Vida'!AS430=0,"",Índice!$F$51*'Datos Vida'!AS430)</f>
        <v>-437369.7172530333</v>
      </c>
      <c r="AT16" s="71">
        <f t="shared" si="0"/>
        <v>0.20301243567590443</v>
      </c>
      <c r="AV16" s="75">
        <f t="shared" si="2"/>
        <v>6.9983409074106315E-3</v>
      </c>
      <c r="AW16" s="75">
        <f t="shared" si="1"/>
        <v>6.7834000519620859E-3</v>
      </c>
    </row>
    <row r="17" spans="2:49">
      <c r="B17" s="30" t="s">
        <v>414</v>
      </c>
      <c r="C17" s="46" t="str">
        <f>IF('Datos Vida'!C431=0,"",Índice!$G$51*'Datos Vida'!C431)</f>
        <v/>
      </c>
      <c r="D17" s="46" t="str">
        <f>IF('Datos Vida'!D431=0,"",Índice!$G$51*'Datos Vida'!D431)</f>
        <v/>
      </c>
      <c r="E17" s="46" t="str">
        <f>IF('Datos Vida'!E431=0,"",Índice!$G$51*'Datos Vida'!E431)</f>
        <v/>
      </c>
      <c r="F17" s="46" t="str">
        <f>IF('Datos Vida'!F431=0,"",Índice!$G$51*'Datos Vida'!F431)</f>
        <v/>
      </c>
      <c r="G17" s="46">
        <f>IF('Datos Vida'!G431=0,"",Índice!$G$51*'Datos Vida'!G431)</f>
        <v>-55853.135319365581</v>
      </c>
      <c r="H17" s="46" t="str">
        <f>IF('Datos Vida'!H431=0,"",Índice!$G$51*'Datos Vida'!H431)</f>
        <v/>
      </c>
      <c r="I17" s="46" t="str">
        <f>IF('Datos Vida'!I431=0,"",Índice!$G$51*'Datos Vida'!I431)</f>
        <v/>
      </c>
      <c r="J17" s="46">
        <f>IF('Datos Vida'!J431=0,"",Índice!$G$51*'Datos Vida'!J431)</f>
        <v>-1528.9896832860748</v>
      </c>
      <c r="K17" s="46" t="str">
        <f>IF('Datos Vida'!K431=0,"",Índice!$G$51*'Datos Vida'!K431)</f>
        <v/>
      </c>
      <c r="L17" s="46">
        <f>IF('Datos Vida'!L431=0,"",Índice!$G$51*'Datos Vida'!L431)</f>
        <v>-206.87344878059127</v>
      </c>
      <c r="M17" s="46">
        <f>IF('Datos Vida'!M431=0,"",Índice!$G$51*'Datos Vida'!M431)</f>
        <v>-64077.86856266042</v>
      </c>
      <c r="N17" s="46">
        <f>IF('Datos Vida'!N431=0,"",Índice!$G$51*'Datos Vida'!N431)</f>
        <v>-2291.7388506657426</v>
      </c>
      <c r="O17" s="46">
        <f>IF('Datos Vida'!O431=0,"",Índice!$G$51*'Datos Vida'!O431)</f>
        <v>-128256.36751260421</v>
      </c>
      <c r="P17" s="46">
        <f>IF('Datos Vida'!P431=0,"",Índice!$G$51*'Datos Vida'!P431)</f>
        <v>-40312.082364005342</v>
      </c>
      <c r="Q17" s="46">
        <f>IF('Datos Vida'!Q431=0,"",Índice!$G$51*'Datos Vida'!Q431)</f>
        <v>-58562.952107537065</v>
      </c>
      <c r="R17" s="46" t="str">
        <f>IF('Datos Vida'!R431=0,"",Índice!$G$51*'Datos Vida'!R431)</f>
        <v/>
      </c>
      <c r="S17" s="46" t="str">
        <f>IF('Datos Vida'!S431=0,"",Índice!$G$51*'Datos Vida'!S431)</f>
        <v/>
      </c>
      <c r="T17" s="46" t="str">
        <f>IF('Datos Vida'!T431=0,"",Índice!$G$51*'Datos Vida'!T431)</f>
        <v/>
      </c>
      <c r="U17" s="46" t="str">
        <f>IF('Datos Vida'!U431=0,"",Índice!$G$51*'Datos Vida'!U431)</f>
        <v/>
      </c>
      <c r="V17" s="46" t="str">
        <f>IF('Datos Vida'!V431=0,"",Índice!$G$51*'Datos Vida'!V431)</f>
        <v/>
      </c>
      <c r="W17" s="46">
        <f>IF('Datos Vida'!W431=0,"",Índice!$G$51*'Datos Vida'!W431)</f>
        <v>-522.50903331188431</v>
      </c>
      <c r="X17" s="46">
        <f>IF('Datos Vida'!X431=0,"",Índice!$G$51*'Datos Vida'!X431)</f>
        <v>-210920.18688879302</v>
      </c>
      <c r="Y17" s="46">
        <f>IF('Datos Vida'!Y431=0,"",Índice!$G$51*'Datos Vida'!Y431)</f>
        <v>-83078.494353738119</v>
      </c>
      <c r="Z17" s="46">
        <f>IF('Datos Vida'!Z431=0,"",Índice!$G$51*'Datos Vida'!Z431)</f>
        <v>-2501.4407336958443</v>
      </c>
      <c r="AA17" s="46">
        <f>IF('Datos Vida'!AA431=0,"",Índice!$G$51*'Datos Vida'!AA431)</f>
        <v>-5398.2435423310535</v>
      </c>
      <c r="AB17" s="46">
        <f>IF('Datos Vida'!AB431=0,"",Índice!$G$51*'Datos Vida'!AB431)</f>
        <v>-141972.81521131939</v>
      </c>
      <c r="AC17" s="46">
        <f>IF('Datos Vida'!AC431=0,"",Índice!$G$51*'Datos Vida'!AC431)</f>
        <v>350.90262407987495</v>
      </c>
      <c r="AD17" s="46" t="str">
        <f>IF('Datos Vida'!AD431=0,"",Índice!$G$51*'Datos Vida'!AD431)</f>
        <v/>
      </c>
      <c r="AE17" s="46">
        <f>IF('Datos Vida'!AE431=0,"",Índice!$G$51*'Datos Vida'!AE431)</f>
        <v>-138492.33847872663</v>
      </c>
      <c r="AF17" s="46">
        <f>IF('Datos Vida'!AF431=0,"",Índice!$G$51*'Datos Vida'!AF431)</f>
        <v>-2951.7804993600666</v>
      </c>
      <c r="AG17" s="46" t="str">
        <f>IF('Datos Vida'!AG431=0,"",Índice!$G$51*'Datos Vida'!AG431)</f>
        <v/>
      </c>
      <c r="AH17" s="46" t="str">
        <f>IF('Datos Vida'!AH431=0,"",Índice!$G$51*'Datos Vida'!AH431)</f>
        <v/>
      </c>
      <c r="AI17" s="46" t="str">
        <f>IF('Datos Vida'!AI431=0,"",Índice!$G$51*'Datos Vida'!AI431)</f>
        <v/>
      </c>
      <c r="AJ17" s="46" t="str">
        <f>IF('Datos Vida'!AJ431=0,"",Índice!$G$51*'Datos Vida'!AJ431)</f>
        <v/>
      </c>
      <c r="AK17" s="46" t="str">
        <f>IF('Datos Vida'!AK431=0,"",Índice!$G$51*'Datos Vida'!AK431)</f>
        <v/>
      </c>
      <c r="AL17" s="46" t="str">
        <f>IF('Datos Vida'!AL431=0,"",Índice!$G$51*'Datos Vida'!AL431)</f>
        <v/>
      </c>
      <c r="AM17" s="46" t="str">
        <f>IF('Datos Vida'!AM431=0,"",Índice!$G$51*'Datos Vida'!AM431)</f>
        <v/>
      </c>
      <c r="AN17" s="46" t="str">
        <f>IF('Datos Vida'!AN431=0,"",Índice!$G$51*'Datos Vida'!AN431)</f>
        <v/>
      </c>
      <c r="AO17" s="46" t="str">
        <f>IF('Datos Vida'!AO431=0,"",Índice!$G$51*'Datos Vida'!AO431)</f>
        <v/>
      </c>
      <c r="AP17" s="46" t="str">
        <f>IF('Datos Vida'!AP431=0,"",Índice!$G$51*'Datos Vida'!AP431)</f>
        <v/>
      </c>
      <c r="AQ17" s="46">
        <f>IF('Datos Vida'!AQ431=0,"",Índice!$G$51*'Datos Vida'!AQ431)</f>
        <v>-936576.91396610113</v>
      </c>
      <c r="AS17" s="46">
        <f>IF('Datos Vida'!AS431=0,"",Índice!$F$51*'Datos Vida'!AS431)</f>
        <v>-911249.89664178307</v>
      </c>
      <c r="AT17" s="71">
        <f t="shared" si="0"/>
        <v>2.7793712150372185E-2</v>
      </c>
      <c r="AV17" s="75">
        <f t="shared" si="2"/>
        <v>1.245717932029365E-2</v>
      </c>
      <c r="AW17" s="75">
        <f t="shared" si="1"/>
        <v>1.4133060320347193E-2</v>
      </c>
    </row>
    <row r="18" spans="2:49">
      <c r="B18" s="30" t="s">
        <v>415</v>
      </c>
      <c r="C18" s="46" t="str">
        <f>IF('Datos Vida'!C432=0,"",Índice!$G$51*'Datos Vida'!C432)</f>
        <v/>
      </c>
      <c r="D18" s="46" t="str">
        <f>IF('Datos Vida'!D432=0,"",Índice!$G$51*'Datos Vida'!D432)</f>
        <v/>
      </c>
      <c r="E18" s="46" t="str">
        <f>IF('Datos Vida'!E432=0,"",Índice!$G$51*'Datos Vida'!E432)</f>
        <v/>
      </c>
      <c r="F18" s="46" t="str">
        <f>IF('Datos Vida'!F432=0,"",Índice!$G$51*'Datos Vida'!F432)</f>
        <v/>
      </c>
      <c r="G18" s="46" t="str">
        <f>IF('Datos Vida'!G432=0,"",Índice!$G$51*'Datos Vida'!G432)</f>
        <v/>
      </c>
      <c r="H18" s="46" t="str">
        <f>IF('Datos Vida'!H432=0,"",Índice!$G$51*'Datos Vida'!H432)</f>
        <v/>
      </c>
      <c r="I18" s="46" t="str">
        <f>IF('Datos Vida'!I432=0,"",Índice!$G$51*'Datos Vida'!I432)</f>
        <v/>
      </c>
      <c r="J18" s="46" t="str">
        <f>IF('Datos Vida'!J432=0,"",Índice!$G$51*'Datos Vida'!J432)</f>
        <v/>
      </c>
      <c r="K18" s="46" t="str">
        <f>IF('Datos Vida'!K432=0,"",Índice!$G$51*'Datos Vida'!K432)</f>
        <v/>
      </c>
      <c r="L18" s="46" t="str">
        <f>IF('Datos Vida'!L432=0,"",Índice!$G$51*'Datos Vida'!L432)</f>
        <v/>
      </c>
      <c r="M18" s="46" t="str">
        <f>IF('Datos Vida'!M432=0,"",Índice!$G$51*'Datos Vida'!M432)</f>
        <v/>
      </c>
      <c r="N18" s="46" t="str">
        <f>IF('Datos Vida'!N432=0,"",Índice!$G$51*'Datos Vida'!N432)</f>
        <v/>
      </c>
      <c r="O18" s="46" t="str">
        <f>IF('Datos Vida'!O432=0,"",Índice!$G$51*'Datos Vida'!O432)</f>
        <v/>
      </c>
      <c r="P18" s="46" t="str">
        <f>IF('Datos Vida'!P432=0,"",Índice!$G$51*'Datos Vida'!P432)</f>
        <v/>
      </c>
      <c r="Q18" s="46" t="str">
        <f>IF('Datos Vida'!Q432=0,"",Índice!$G$51*'Datos Vida'!Q432)</f>
        <v/>
      </c>
      <c r="R18" s="46" t="str">
        <f>IF('Datos Vida'!R432=0,"",Índice!$G$51*'Datos Vida'!R432)</f>
        <v/>
      </c>
      <c r="S18" s="46" t="str">
        <f>IF('Datos Vida'!S432=0,"",Índice!$G$51*'Datos Vida'!S432)</f>
        <v/>
      </c>
      <c r="T18" s="46" t="str">
        <f>IF('Datos Vida'!T432=0,"",Índice!$G$51*'Datos Vida'!T432)</f>
        <v/>
      </c>
      <c r="U18" s="46" t="str">
        <f>IF('Datos Vida'!U432=0,"",Índice!$G$51*'Datos Vida'!U432)</f>
        <v/>
      </c>
      <c r="V18" s="46" t="str">
        <f>IF('Datos Vida'!V432=0,"",Índice!$G$51*'Datos Vida'!V432)</f>
        <v/>
      </c>
      <c r="W18" s="46" t="str">
        <f>IF('Datos Vida'!W432=0,"",Índice!$G$51*'Datos Vida'!W432)</f>
        <v/>
      </c>
      <c r="X18" s="46" t="str">
        <f>IF('Datos Vida'!X432=0,"",Índice!$G$51*'Datos Vida'!X432)</f>
        <v/>
      </c>
      <c r="Y18" s="46" t="str">
        <f>IF('Datos Vida'!Y432=0,"",Índice!$G$51*'Datos Vida'!Y432)</f>
        <v/>
      </c>
      <c r="Z18" s="46" t="str">
        <f>IF('Datos Vida'!Z432=0,"",Índice!$G$51*'Datos Vida'!Z432)</f>
        <v/>
      </c>
      <c r="AA18" s="46" t="str">
        <f>IF('Datos Vida'!AA432=0,"",Índice!$G$51*'Datos Vida'!AA432)</f>
        <v/>
      </c>
      <c r="AB18" s="46" t="str">
        <f>IF('Datos Vida'!AB432=0,"",Índice!$G$51*'Datos Vida'!AB432)</f>
        <v/>
      </c>
      <c r="AC18" s="46" t="str">
        <f>IF('Datos Vida'!AC432=0,"",Índice!$G$51*'Datos Vida'!AC432)</f>
        <v/>
      </c>
      <c r="AD18" s="46" t="str">
        <f>IF('Datos Vida'!AD432=0,"",Índice!$G$51*'Datos Vida'!AD432)</f>
        <v/>
      </c>
      <c r="AE18" s="46" t="str">
        <f>IF('Datos Vida'!AE432=0,"",Índice!$G$51*'Datos Vida'!AE432)</f>
        <v/>
      </c>
      <c r="AF18" s="46" t="str">
        <f>IF('Datos Vida'!AF432=0,"",Índice!$G$51*'Datos Vida'!AF432)</f>
        <v/>
      </c>
      <c r="AG18" s="46" t="str">
        <f>IF('Datos Vida'!AG432=0,"",Índice!$G$51*'Datos Vida'!AG432)</f>
        <v/>
      </c>
      <c r="AH18" s="46" t="str">
        <f>IF('Datos Vida'!AH432=0,"",Índice!$G$51*'Datos Vida'!AH432)</f>
        <v/>
      </c>
      <c r="AI18" s="46" t="str">
        <f>IF('Datos Vida'!AI432=0,"",Índice!$G$51*'Datos Vida'!AI432)</f>
        <v/>
      </c>
      <c r="AJ18" s="46" t="str">
        <f>IF('Datos Vida'!AJ432=0,"",Índice!$G$51*'Datos Vida'!AJ432)</f>
        <v/>
      </c>
      <c r="AK18" s="46" t="str">
        <f>IF('Datos Vida'!AK432=0,"",Índice!$G$51*'Datos Vida'!AK432)</f>
        <v/>
      </c>
      <c r="AL18" s="46" t="str">
        <f>IF('Datos Vida'!AL432=0,"",Índice!$G$51*'Datos Vida'!AL432)</f>
        <v/>
      </c>
      <c r="AM18" s="46" t="str">
        <f>IF('Datos Vida'!AM432=0,"",Índice!$G$51*'Datos Vida'!AM432)</f>
        <v/>
      </c>
      <c r="AN18" s="46" t="str">
        <f>IF('Datos Vida'!AN432=0,"",Índice!$G$51*'Datos Vida'!AN432)</f>
        <v/>
      </c>
      <c r="AO18" s="46" t="str">
        <f>IF('Datos Vida'!AO432=0,"",Índice!$G$51*'Datos Vida'!AO432)</f>
        <v/>
      </c>
      <c r="AP18" s="46" t="str">
        <f>IF('Datos Vida'!AP432=0,"",Índice!$G$51*'Datos Vida'!AP432)</f>
        <v/>
      </c>
      <c r="AQ18" s="46" t="str">
        <f>IF('Datos Vida'!AQ432=0,"",Índice!$G$51*'Datos Vida'!AQ432)</f>
        <v/>
      </c>
      <c r="AS18" s="46" t="str">
        <f>IF('Datos Vida'!AS432=0,"",Índice!$F$51*'Datos Vida'!AS432)</f>
        <v/>
      </c>
      <c r="AT18" s="71" t="str">
        <f t="shared" si="0"/>
        <v/>
      </c>
      <c r="AV18" s="75" t="str">
        <f t="shared" si="2"/>
        <v/>
      </c>
      <c r="AW18" s="75" t="str">
        <f t="shared" si="1"/>
        <v/>
      </c>
    </row>
    <row r="19" spans="2:49">
      <c r="B19" s="30" t="s">
        <v>416</v>
      </c>
      <c r="C19" s="46" t="str">
        <f>IF('Datos Vida'!C433=0,"",Índice!$G$51*'Datos Vida'!C433)</f>
        <v/>
      </c>
      <c r="D19" s="46" t="str">
        <f>IF('Datos Vida'!D433=0,"",Índice!$G$51*'Datos Vida'!D433)</f>
        <v/>
      </c>
      <c r="E19" s="46" t="str">
        <f>IF('Datos Vida'!E433=0,"",Índice!$G$51*'Datos Vida'!E433)</f>
        <v/>
      </c>
      <c r="F19" s="46" t="str">
        <f>IF('Datos Vida'!F433=0,"",Índice!$G$51*'Datos Vida'!F433)</f>
        <v/>
      </c>
      <c r="G19" s="46" t="str">
        <f>IF('Datos Vida'!G433=0,"",Índice!$G$51*'Datos Vida'!G433)</f>
        <v/>
      </c>
      <c r="H19" s="46" t="str">
        <f>IF('Datos Vida'!H433=0,"",Índice!$G$51*'Datos Vida'!H433)</f>
        <v/>
      </c>
      <c r="I19" s="46" t="str">
        <f>IF('Datos Vida'!I433=0,"",Índice!$G$51*'Datos Vida'!I433)</f>
        <v/>
      </c>
      <c r="J19" s="46">
        <f>IF('Datos Vida'!J433=0,"",Índice!$G$51*'Datos Vida'!J433)</f>
        <v>-141384.32411028064</v>
      </c>
      <c r="K19" s="46" t="str">
        <f>IF('Datos Vida'!K433=0,"",Índice!$G$51*'Datos Vida'!K433)</f>
        <v/>
      </c>
      <c r="L19" s="46" t="str">
        <f>IF('Datos Vida'!L433=0,"",Índice!$G$51*'Datos Vida'!L433)</f>
        <v/>
      </c>
      <c r="M19" s="46">
        <f>IF('Datos Vida'!M433=0,"",Índice!$G$51*'Datos Vida'!M433)</f>
        <v>-2372.9679467688675</v>
      </c>
      <c r="N19" s="46" t="str">
        <f>IF('Datos Vida'!N433=0,"",Índice!$G$51*'Datos Vida'!N433)</f>
        <v/>
      </c>
      <c r="O19" s="46" t="str">
        <f>IF('Datos Vida'!O433=0,"",Índice!$G$51*'Datos Vida'!O433)</f>
        <v/>
      </c>
      <c r="P19" s="46" t="str">
        <f>IF('Datos Vida'!P433=0,"",Índice!$G$51*'Datos Vida'!P433)</f>
        <v/>
      </c>
      <c r="Q19" s="46">
        <f>IF('Datos Vida'!Q433=0,"",Índice!$G$51*'Datos Vida'!Q433)</f>
        <v>-157.42004369930913</v>
      </c>
      <c r="R19" s="46" t="str">
        <f>IF('Datos Vida'!R433=0,"",Índice!$G$51*'Datos Vida'!R433)</f>
        <v/>
      </c>
      <c r="S19" s="46" t="str">
        <f>IF('Datos Vida'!S433=0,"",Índice!$G$51*'Datos Vida'!S433)</f>
        <v/>
      </c>
      <c r="T19" s="46" t="str">
        <f>IF('Datos Vida'!T433=0,"",Índice!$G$51*'Datos Vida'!T433)</f>
        <v/>
      </c>
      <c r="U19" s="46">
        <f>IF('Datos Vida'!U433=0,"",Índice!$G$51*'Datos Vida'!U433)</f>
        <v>-18.340628336668527</v>
      </c>
      <c r="V19" s="46" t="str">
        <f>IF('Datos Vida'!V433=0,"",Índice!$G$51*'Datos Vida'!V433)</f>
        <v/>
      </c>
      <c r="W19" s="46">
        <f>IF('Datos Vida'!W433=0,"",Índice!$G$51*'Datos Vida'!W433)</f>
        <v>-350.46068122838898</v>
      </c>
      <c r="X19" s="46" t="str">
        <f>IF('Datos Vida'!X433=0,"",Índice!$G$51*'Datos Vida'!X433)</f>
        <v/>
      </c>
      <c r="Y19" s="46">
        <f>IF('Datos Vida'!Y433=0,"",Índice!$G$51*'Datos Vida'!Y433)</f>
        <v>-41812.831899081466</v>
      </c>
      <c r="Z19" s="46" t="str">
        <f>IF('Datos Vida'!Z433=0,"",Índice!$G$51*'Datos Vida'!Z433)</f>
        <v/>
      </c>
      <c r="AA19" s="46" t="str">
        <f>IF('Datos Vida'!AA433=0,"",Índice!$G$51*'Datos Vida'!AA433)</f>
        <v/>
      </c>
      <c r="AB19" s="46">
        <f>IF('Datos Vida'!AB433=0,"",Índice!$G$51*'Datos Vida'!AB433)</f>
        <v>-73.18573620607971</v>
      </c>
      <c r="AC19" s="46">
        <f>IF('Datos Vida'!AC433=0,"",Índice!$G$51*'Datos Vida'!AC433)</f>
        <v>-65.053987738737518</v>
      </c>
      <c r="AD19" s="46" t="str">
        <f>IF('Datos Vida'!AD433=0,"",Índice!$G$51*'Datos Vida'!AD433)</f>
        <v/>
      </c>
      <c r="AE19" s="46">
        <f>IF('Datos Vida'!AE433=0,"",Índice!$G$51*'Datos Vida'!AE433)</f>
        <v>-38936.27007304431</v>
      </c>
      <c r="AF19" s="46" t="str">
        <f>IF('Datos Vida'!AF433=0,"",Índice!$G$51*'Datos Vida'!AF433)</f>
        <v/>
      </c>
      <c r="AG19" s="46">
        <f>IF('Datos Vida'!AG433=0,"",Índice!$G$51*'Datos Vida'!AG433)</f>
        <v>-120.4294270299319</v>
      </c>
      <c r="AH19" s="46" t="str">
        <f>IF('Datos Vida'!AH433=0,"",Índice!$G$51*'Datos Vida'!AH433)</f>
        <v/>
      </c>
      <c r="AI19" s="46" t="str">
        <f>IF('Datos Vida'!AI433=0,"",Índice!$G$51*'Datos Vida'!AI433)</f>
        <v/>
      </c>
      <c r="AJ19" s="46" t="str">
        <f>IF('Datos Vida'!AJ433=0,"",Índice!$G$51*'Datos Vida'!AJ433)</f>
        <v/>
      </c>
      <c r="AK19" s="46" t="str">
        <f>IF('Datos Vida'!AK433=0,"",Índice!$G$51*'Datos Vida'!AK433)</f>
        <v/>
      </c>
      <c r="AL19" s="46" t="str">
        <f>IF('Datos Vida'!AL433=0,"",Índice!$G$51*'Datos Vida'!AL433)</f>
        <v/>
      </c>
      <c r="AM19" s="46" t="str">
        <f>IF('Datos Vida'!AM433=0,"",Índice!$G$51*'Datos Vida'!AM433)</f>
        <v/>
      </c>
      <c r="AN19" s="46" t="str">
        <f>IF('Datos Vida'!AN433=0,"",Índice!$G$51*'Datos Vida'!AN433)</f>
        <v/>
      </c>
      <c r="AO19" s="46" t="str">
        <f>IF('Datos Vida'!AO433=0,"",Índice!$G$51*'Datos Vida'!AO433)</f>
        <v/>
      </c>
      <c r="AP19" s="46" t="str">
        <f>IF('Datos Vida'!AP433=0,"",Índice!$G$51*'Datos Vida'!AP433)</f>
        <v/>
      </c>
      <c r="AQ19" s="46">
        <f>IF('Datos Vida'!AQ433=0,"",Índice!$G$51*'Datos Vida'!AQ433)</f>
        <v>-225291.28453341441</v>
      </c>
      <c r="AS19" s="46">
        <f>IF('Datos Vida'!AS433=0,"",Índice!$F$51*'Datos Vida'!AS433)</f>
        <v>-175012.30019885892</v>
      </c>
      <c r="AT19" s="71">
        <f t="shared" si="0"/>
        <v>0.28728828932266848</v>
      </c>
      <c r="AV19" s="75">
        <f t="shared" si="2"/>
        <v>2.9965439985568786E-3</v>
      </c>
      <c r="AW19" s="75">
        <f t="shared" si="1"/>
        <v>2.7143590409486914E-3</v>
      </c>
    </row>
    <row r="20" spans="2:49">
      <c r="B20" s="30" t="s">
        <v>417</v>
      </c>
      <c r="C20" s="46" t="str">
        <f>IF('Datos Vida'!C434=0,"",Índice!$G$51*'Datos Vida'!C434)</f>
        <v/>
      </c>
      <c r="D20" s="46" t="str">
        <f>IF('Datos Vida'!D434=0,"",Índice!$G$51*'Datos Vida'!D434)</f>
        <v/>
      </c>
      <c r="E20" s="46" t="str">
        <f>IF('Datos Vida'!E434=0,"",Índice!$G$51*'Datos Vida'!E434)</f>
        <v/>
      </c>
      <c r="F20" s="46" t="str">
        <f>IF('Datos Vida'!F434=0,"",Índice!$G$51*'Datos Vida'!F434)</f>
        <v/>
      </c>
      <c r="G20" s="46">
        <f>IF('Datos Vida'!G434=0,"",Índice!$G$51*'Datos Vida'!G434)</f>
        <v>-4.9497599366430727</v>
      </c>
      <c r="H20" s="46" t="str">
        <f>IF('Datos Vida'!H434=0,"",Índice!$G$51*'Datos Vida'!H434)</f>
        <v/>
      </c>
      <c r="I20" s="46">
        <f>IF('Datos Vida'!I434=0,"",Índice!$G$51*'Datos Vida'!I434)</f>
        <v>1417.2223361452684</v>
      </c>
      <c r="J20" s="46" t="str">
        <f>IF('Datos Vida'!J434=0,"",Índice!$G$51*'Datos Vida'!J434)</f>
        <v/>
      </c>
      <c r="K20" s="46" t="str">
        <f>IF('Datos Vida'!K434=0,"",Índice!$G$51*'Datos Vida'!K434)</f>
        <v/>
      </c>
      <c r="L20" s="46" t="str">
        <f>IF('Datos Vida'!L434=0,"",Índice!$G$51*'Datos Vida'!L434)</f>
        <v/>
      </c>
      <c r="M20" s="46" t="str">
        <f>IF('Datos Vida'!M434=0,"",Índice!$G$51*'Datos Vida'!M434)</f>
        <v/>
      </c>
      <c r="N20" s="46" t="str">
        <f>IF('Datos Vida'!N434=0,"",Índice!$G$51*'Datos Vida'!N434)</f>
        <v/>
      </c>
      <c r="O20" s="46">
        <f>IF('Datos Vida'!O434=0,"",Índice!$G$51*'Datos Vida'!O434)</f>
        <v>-74.865119041726473</v>
      </c>
      <c r="P20" s="46" t="str">
        <f>IF('Datos Vida'!P434=0,"",Índice!$G$51*'Datos Vida'!P434)</f>
        <v/>
      </c>
      <c r="Q20" s="46" t="str">
        <f>IF('Datos Vida'!Q434=0,"",Índice!$G$51*'Datos Vida'!Q434)</f>
        <v/>
      </c>
      <c r="R20" s="46" t="str">
        <f>IF('Datos Vida'!R434=0,"",Índice!$G$51*'Datos Vida'!R434)</f>
        <v/>
      </c>
      <c r="S20" s="46" t="str">
        <f>IF('Datos Vida'!S434=0,"",Índice!$G$51*'Datos Vida'!S434)</f>
        <v/>
      </c>
      <c r="T20" s="46" t="str">
        <f>IF('Datos Vida'!T434=0,"",Índice!$G$51*'Datos Vida'!T434)</f>
        <v/>
      </c>
      <c r="U20" s="46" t="str">
        <f>IF('Datos Vida'!U434=0,"",Índice!$G$51*'Datos Vida'!U434)</f>
        <v/>
      </c>
      <c r="V20" s="46" t="str">
        <f>IF('Datos Vida'!V434=0,"",Índice!$G$51*'Datos Vida'!V434)</f>
        <v/>
      </c>
      <c r="W20" s="46" t="str">
        <f>IF('Datos Vida'!W434=0,"",Índice!$G$51*'Datos Vida'!W434)</f>
        <v/>
      </c>
      <c r="X20" s="46" t="str">
        <f>IF('Datos Vida'!X434=0,"",Índice!$G$51*'Datos Vida'!X434)</f>
        <v/>
      </c>
      <c r="Y20" s="46" t="str">
        <f>IF('Datos Vida'!Y434=0,"",Índice!$G$51*'Datos Vida'!Y434)</f>
        <v/>
      </c>
      <c r="Z20" s="46" t="str">
        <f>IF('Datos Vida'!Z434=0,"",Índice!$G$51*'Datos Vida'!Z434)</f>
        <v/>
      </c>
      <c r="AA20" s="46" t="str">
        <f>IF('Datos Vida'!AA434=0,"",Índice!$G$51*'Datos Vida'!AA434)</f>
        <v/>
      </c>
      <c r="AB20" s="46" t="str">
        <f>IF('Datos Vida'!AB434=0,"",Índice!$G$51*'Datos Vida'!AB434)</f>
        <v/>
      </c>
      <c r="AC20" s="46" t="str">
        <f>IF('Datos Vida'!AC434=0,"",Índice!$G$51*'Datos Vida'!AC434)</f>
        <v/>
      </c>
      <c r="AD20" s="46" t="str">
        <f>IF('Datos Vida'!AD434=0,"",Índice!$G$51*'Datos Vida'!AD434)</f>
        <v/>
      </c>
      <c r="AE20" s="46" t="str">
        <f>IF('Datos Vida'!AE434=0,"",Índice!$G$51*'Datos Vida'!AE434)</f>
        <v/>
      </c>
      <c r="AF20" s="46" t="str">
        <f>IF('Datos Vida'!AF434=0,"",Índice!$G$51*'Datos Vida'!AF434)</f>
        <v/>
      </c>
      <c r="AG20" s="46" t="str">
        <f>IF('Datos Vida'!AG434=0,"",Índice!$G$51*'Datos Vida'!AG434)</f>
        <v/>
      </c>
      <c r="AH20" s="46" t="str">
        <f>IF('Datos Vida'!AH434=0,"",Índice!$G$51*'Datos Vida'!AH434)</f>
        <v/>
      </c>
      <c r="AI20" s="46" t="str">
        <f>IF('Datos Vida'!AI434=0,"",Índice!$G$51*'Datos Vida'!AI434)</f>
        <v/>
      </c>
      <c r="AJ20" s="46" t="str">
        <f>IF('Datos Vida'!AJ434=0,"",Índice!$G$51*'Datos Vida'!AJ434)</f>
        <v/>
      </c>
      <c r="AK20" s="46" t="str">
        <f>IF('Datos Vida'!AK434=0,"",Índice!$G$51*'Datos Vida'!AK434)</f>
        <v/>
      </c>
      <c r="AL20" s="46" t="str">
        <f>IF('Datos Vida'!AL434=0,"",Índice!$G$51*'Datos Vida'!AL434)</f>
        <v/>
      </c>
      <c r="AM20" s="46" t="str">
        <f>IF('Datos Vida'!AM434=0,"",Índice!$G$51*'Datos Vida'!AM434)</f>
        <v/>
      </c>
      <c r="AN20" s="46" t="str">
        <f>IF('Datos Vida'!AN434=0,"",Índice!$G$51*'Datos Vida'!AN434)</f>
        <v/>
      </c>
      <c r="AO20" s="46" t="str">
        <f>IF('Datos Vida'!AO434=0,"",Índice!$G$51*'Datos Vida'!AO434)</f>
        <v/>
      </c>
      <c r="AP20" s="46" t="str">
        <f>IF('Datos Vida'!AP434=0,"",Índice!$G$51*'Datos Vida'!AP434)</f>
        <v/>
      </c>
      <c r="AQ20" s="46">
        <f>IF('Datos Vida'!AQ434=0,"",Índice!$G$51*'Datos Vida'!AQ434)</f>
        <v>1337.4074571668987</v>
      </c>
      <c r="AS20" s="46">
        <f>IF('Datos Vida'!AS434=0,"",Índice!$F$51*'Datos Vida'!AS434)</f>
        <v>-430.88384637839664</v>
      </c>
      <c r="AT20" s="71">
        <f t="shared" si="0"/>
        <v>-4.103870029957922</v>
      </c>
      <c r="AV20" s="75">
        <f t="shared" si="2"/>
        <v>-1.7788527850504988E-5</v>
      </c>
      <c r="AW20" s="75">
        <f t="shared" si="1"/>
        <v>6.6828072237609128E-6</v>
      </c>
    </row>
    <row r="21" spans="2:49">
      <c r="B21" s="30" t="s">
        <v>418</v>
      </c>
      <c r="C21" s="46">
        <f>IF('Datos Vida'!C435=0,"",Índice!$G$51*'Datos Vida'!C435)</f>
        <v>-120.6062041705263</v>
      </c>
      <c r="D21" s="46">
        <f>IF('Datos Vida'!D435=0,"",Índice!$G$51*'Datos Vida'!D435)</f>
        <v>-20576.321541708796</v>
      </c>
      <c r="E21" s="46" t="str">
        <f>IF('Datos Vida'!E435=0,"",Índice!$G$51*'Datos Vida'!E435)</f>
        <v/>
      </c>
      <c r="F21" s="46">
        <f>IF('Datos Vida'!F435=0,"",Índice!$G$51*'Datos Vida'!F435)</f>
        <v>-30176.476619455385</v>
      </c>
      <c r="G21" s="46">
        <f>IF('Datos Vida'!G435=0,"",Índice!$G$51*'Datos Vida'!G435)</f>
        <v>-12747.443802547004</v>
      </c>
      <c r="H21" s="46" t="str">
        <f>IF('Datos Vida'!H435=0,"",Índice!$G$51*'Datos Vida'!H435)</f>
        <v/>
      </c>
      <c r="I21" s="46">
        <f>IF('Datos Vida'!I435=0,"",Índice!$G$51*'Datos Vida'!I435)</f>
        <v>1071.8439977089681</v>
      </c>
      <c r="J21" s="46" t="str">
        <f>IF('Datos Vida'!J435=0,"",Índice!$G$51*'Datos Vida'!J435)</f>
        <v/>
      </c>
      <c r="K21" s="46">
        <f>IF('Datos Vida'!K435=0,"",Índice!$G$51*'Datos Vida'!K435)</f>
        <v>-158489.36862276465</v>
      </c>
      <c r="L21" s="46" t="str">
        <f>IF('Datos Vida'!L435=0,"",Índice!$G$51*'Datos Vida'!L435)</f>
        <v/>
      </c>
      <c r="M21" s="46">
        <f>IF('Datos Vida'!M435=0,"",Índice!$G$51*'Datos Vida'!M435)</f>
        <v>-643.64556890419385</v>
      </c>
      <c r="N21" s="46" t="str">
        <f>IF('Datos Vida'!N435=0,"",Índice!$G$51*'Datos Vida'!N435)</f>
        <v/>
      </c>
      <c r="O21" s="46">
        <f>IF('Datos Vida'!O435=0,"",Índice!$G$51*'Datos Vida'!O435)</f>
        <v>-6805.7431357436308</v>
      </c>
      <c r="P21" s="46">
        <f>IF('Datos Vida'!P435=0,"",Índice!$G$51*'Datos Vida'!P435)</f>
        <v>-8604.7599012876435</v>
      </c>
      <c r="Q21" s="46">
        <f>IF('Datos Vida'!Q435=0,"",Índice!$G$51*'Datos Vida'!Q435)</f>
        <v>-22343.260548291979</v>
      </c>
      <c r="R21" s="46" t="str">
        <f>IF('Datos Vida'!R435=0,"",Índice!$G$51*'Datos Vida'!R435)</f>
        <v/>
      </c>
      <c r="S21" s="46" t="str">
        <f>IF('Datos Vida'!S435=0,"",Índice!$G$51*'Datos Vida'!S435)</f>
        <v/>
      </c>
      <c r="T21" s="46" t="str">
        <f>IF('Datos Vida'!T435=0,"",Índice!$G$51*'Datos Vida'!T435)</f>
        <v/>
      </c>
      <c r="U21" s="46" t="str">
        <f>IF('Datos Vida'!U435=0,"",Índice!$G$51*'Datos Vida'!U435)</f>
        <v/>
      </c>
      <c r="V21" s="46" t="str">
        <f>IF('Datos Vida'!V435=0,"",Índice!$G$51*'Datos Vida'!V435)</f>
        <v/>
      </c>
      <c r="W21" s="46" t="str">
        <f>IF('Datos Vida'!W435=0,"",Índice!$G$51*'Datos Vida'!W435)</f>
        <v/>
      </c>
      <c r="X21" s="46">
        <f>IF('Datos Vida'!X435=0,"",Índice!$G$51*'Datos Vida'!X435)</f>
        <v>-120248.45143224839</v>
      </c>
      <c r="Y21" s="46" t="str">
        <f>IF('Datos Vida'!Y435=0,"",Índice!$G$51*'Datos Vida'!Y435)</f>
        <v/>
      </c>
      <c r="Z21" s="46" t="str">
        <f>IF('Datos Vida'!Z435=0,"",Índice!$G$51*'Datos Vida'!Z435)</f>
        <v/>
      </c>
      <c r="AA21" s="46">
        <f>IF('Datos Vida'!AA435=0,"",Índice!$G$51*'Datos Vida'!AA435)</f>
        <v>-5658.8572418523418</v>
      </c>
      <c r="AB21" s="46" t="str">
        <f>IF('Datos Vida'!AB435=0,"",Índice!$G$51*'Datos Vida'!AB435)</f>
        <v/>
      </c>
      <c r="AC21" s="46" t="str">
        <f>IF('Datos Vida'!AC435=0,"",Índice!$G$51*'Datos Vida'!AC435)</f>
        <v/>
      </c>
      <c r="AD21" s="46" t="str">
        <f>IF('Datos Vida'!AD435=0,"",Índice!$G$51*'Datos Vida'!AD435)</f>
        <v/>
      </c>
      <c r="AE21" s="46">
        <f>IF('Datos Vida'!AE435=0,"",Índice!$G$51*'Datos Vida'!AE435)</f>
        <v>-3192.8603248456734</v>
      </c>
      <c r="AF21" s="46">
        <f>IF('Datos Vida'!AF435=0,"",Índice!$G$51*'Datos Vida'!AF435)</f>
        <v>-58289.964008174175</v>
      </c>
      <c r="AG21" s="46">
        <f>IF('Datos Vida'!AG435=0,"",Índice!$G$51*'Datos Vida'!AG435)</f>
        <v>-312628.60536978242</v>
      </c>
      <c r="AH21" s="46" t="str">
        <f>IF('Datos Vida'!AH435=0,"",Índice!$G$51*'Datos Vida'!AH435)</f>
        <v/>
      </c>
      <c r="AI21" s="46" t="str">
        <f>IF('Datos Vida'!AI435=0,"",Índice!$G$51*'Datos Vida'!AI435)</f>
        <v/>
      </c>
      <c r="AJ21" s="46" t="str">
        <f>IF('Datos Vida'!AJ435=0,"",Índice!$G$51*'Datos Vida'!AJ435)</f>
        <v/>
      </c>
      <c r="AK21" s="46" t="str">
        <f>IF('Datos Vida'!AK435=0,"",Índice!$G$51*'Datos Vida'!AK435)</f>
        <v/>
      </c>
      <c r="AL21" s="46" t="str">
        <f>IF('Datos Vida'!AL435=0,"",Índice!$G$51*'Datos Vida'!AL435)</f>
        <v/>
      </c>
      <c r="AM21" s="46" t="str">
        <f>IF('Datos Vida'!AM435=0,"",Índice!$G$51*'Datos Vida'!AM435)</f>
        <v/>
      </c>
      <c r="AN21" s="46" t="str">
        <f>IF('Datos Vida'!AN435=0,"",Índice!$G$51*'Datos Vida'!AN435)</f>
        <v/>
      </c>
      <c r="AO21" s="46" t="str">
        <f>IF('Datos Vida'!AO435=0,"",Índice!$G$51*'Datos Vida'!AO435)</f>
        <v/>
      </c>
      <c r="AP21" s="46" t="str">
        <f>IF('Datos Vida'!AP435=0,"",Índice!$G$51*'Datos Vida'!AP435)</f>
        <v/>
      </c>
      <c r="AQ21" s="46">
        <f>IF('Datos Vida'!AQ435=0,"",Índice!$G$51*'Datos Vida'!AQ435)</f>
        <v>-759454.52032406791</v>
      </c>
      <c r="AS21" s="46">
        <f>IF('Datos Vida'!AS435=0,"",Índice!$F$51*'Datos Vida'!AS435)</f>
        <v>-385457.35040240042</v>
      </c>
      <c r="AT21" s="71">
        <f t="shared" si="0"/>
        <v>0.97026861605111692</v>
      </c>
      <c r="AV21" s="75">
        <f t="shared" si="2"/>
        <v>1.0101317899478926E-2</v>
      </c>
      <c r="AW21" s="75">
        <f t="shared" si="1"/>
        <v>5.9782634864866766E-3</v>
      </c>
    </row>
    <row r="22" spans="2:49">
      <c r="B22" s="30" t="s">
        <v>419</v>
      </c>
      <c r="C22" s="46">
        <f>IF('Datos Vida'!C436=0,"",Índice!$G$51*'Datos Vida'!C436)</f>
        <v>-2776.1524101795349</v>
      </c>
      <c r="D22" s="46">
        <f>IF('Datos Vida'!D436=0,"",Índice!$G$51*'Datos Vida'!D436)</f>
        <v>-4114.3134682967884</v>
      </c>
      <c r="E22" s="46">
        <f>IF('Datos Vida'!E436=0,"",Índice!$G$51*'Datos Vida'!E436)</f>
        <v>-2539.8897617751254</v>
      </c>
      <c r="F22" s="46">
        <f>IF('Datos Vida'!F436=0,"",Índice!$G$51*'Datos Vida'!F436)</f>
        <v>-6754.1684049752157</v>
      </c>
      <c r="G22" s="46">
        <f>IF('Datos Vida'!G436=0,"",Índice!$G$51*'Datos Vida'!G436)</f>
        <v>-1457.5275242007904</v>
      </c>
      <c r="H22" s="46" t="str">
        <f>IF('Datos Vida'!H436=0,"",Índice!$G$51*'Datos Vida'!H436)</f>
        <v/>
      </c>
      <c r="I22" s="46">
        <f>IF('Datos Vida'!I436=0,"",Índice!$G$51*'Datos Vida'!I436)</f>
        <v>4264.6601282694928</v>
      </c>
      <c r="J22" s="46" t="str">
        <f>IF('Datos Vida'!J436=0,"",Índice!$G$51*'Datos Vida'!J436)</f>
        <v/>
      </c>
      <c r="K22" s="46" t="str">
        <f>IF('Datos Vida'!K436=0,"",Índice!$G$51*'Datos Vida'!K436)</f>
        <v/>
      </c>
      <c r="L22" s="46" t="str">
        <f>IF('Datos Vida'!L436=0,"",Índice!$G$51*'Datos Vida'!L436)</f>
        <v/>
      </c>
      <c r="M22" s="46">
        <f>IF('Datos Vida'!M436=0,"",Índice!$G$51*'Datos Vida'!M436)</f>
        <v>-1366.2663253689338</v>
      </c>
      <c r="N22" s="46" t="str">
        <f>IF('Datos Vida'!N436=0,"",Índice!$G$51*'Datos Vida'!N436)</f>
        <v/>
      </c>
      <c r="O22" s="46">
        <f>IF('Datos Vida'!O436=0,"",Índice!$G$51*'Datos Vida'!O436)</f>
        <v>-1028.8871525445302</v>
      </c>
      <c r="P22" s="46">
        <f>IF('Datos Vida'!P436=0,"",Índice!$G$51*'Datos Vida'!P436)</f>
        <v>1320.96718309162</v>
      </c>
      <c r="Q22" s="46">
        <f>IF('Datos Vida'!Q436=0,"",Índice!$G$51*'Datos Vida'!Q436)</f>
        <v>-28.991451057480855</v>
      </c>
      <c r="R22" s="46" t="str">
        <f>IF('Datos Vida'!R436=0,"",Índice!$G$51*'Datos Vida'!R436)</f>
        <v/>
      </c>
      <c r="S22" s="46" t="str">
        <f>IF('Datos Vida'!S436=0,"",Índice!$G$51*'Datos Vida'!S436)</f>
        <v/>
      </c>
      <c r="T22" s="46" t="str">
        <f>IF('Datos Vida'!T436=0,"",Índice!$G$51*'Datos Vida'!T436)</f>
        <v/>
      </c>
      <c r="U22" s="46" t="str">
        <f>IF('Datos Vida'!U436=0,"",Índice!$G$51*'Datos Vida'!U436)</f>
        <v/>
      </c>
      <c r="V22" s="46" t="str">
        <f>IF('Datos Vida'!V436=0,"",Índice!$G$51*'Datos Vida'!V436)</f>
        <v/>
      </c>
      <c r="W22" s="46">
        <f>IF('Datos Vida'!W436=0,"",Índice!$G$51*'Datos Vida'!W436)</f>
        <v>-1644.9996818011468</v>
      </c>
      <c r="X22" s="46">
        <f>IF('Datos Vida'!X436=0,"",Índice!$G$51*'Datos Vida'!X436)</f>
        <v>41286.5221572468</v>
      </c>
      <c r="Y22" s="46" t="str">
        <f>IF('Datos Vida'!Y436=0,"",Índice!$G$51*'Datos Vida'!Y436)</f>
        <v/>
      </c>
      <c r="Z22" s="46" t="str">
        <f>IF('Datos Vida'!Z436=0,"",Índice!$G$51*'Datos Vida'!Z436)</f>
        <v/>
      </c>
      <c r="AA22" s="46" t="str">
        <f>IF('Datos Vida'!AA436=0,"",Índice!$G$51*'Datos Vida'!AA436)</f>
        <v/>
      </c>
      <c r="AB22" s="46" t="str">
        <f>IF('Datos Vida'!AB436=0,"",Índice!$G$51*'Datos Vida'!AB436)</f>
        <v/>
      </c>
      <c r="AC22" s="46" t="str">
        <f>IF('Datos Vida'!AC436=0,"",Índice!$G$51*'Datos Vida'!AC436)</f>
        <v/>
      </c>
      <c r="AD22" s="46" t="str">
        <f>IF('Datos Vida'!AD436=0,"",Índice!$G$51*'Datos Vida'!AD436)</f>
        <v/>
      </c>
      <c r="AE22" s="46">
        <f>IF('Datos Vida'!AE436=0,"",Índice!$G$51*'Datos Vida'!AE436)</f>
        <v>-984.16253597414811</v>
      </c>
      <c r="AF22" s="46" t="str">
        <f>IF('Datos Vida'!AF436=0,"",Índice!$G$51*'Datos Vida'!AF436)</f>
        <v/>
      </c>
      <c r="AG22" s="46">
        <f>IF('Datos Vida'!AG436=0,"",Índice!$G$51*'Datos Vida'!AG436)</f>
        <v>-40577.910989174168</v>
      </c>
      <c r="AH22" s="46" t="str">
        <f>IF('Datos Vida'!AH436=0,"",Índice!$G$51*'Datos Vida'!AH436)</f>
        <v/>
      </c>
      <c r="AI22" s="46" t="str">
        <f>IF('Datos Vida'!AI436=0,"",Índice!$G$51*'Datos Vida'!AI436)</f>
        <v/>
      </c>
      <c r="AJ22" s="46" t="str">
        <f>IF('Datos Vida'!AJ436=0,"",Índice!$G$51*'Datos Vida'!AJ436)</f>
        <v/>
      </c>
      <c r="AK22" s="46" t="str">
        <f>IF('Datos Vida'!AK436=0,"",Índice!$G$51*'Datos Vida'!AK436)</f>
        <v/>
      </c>
      <c r="AL22" s="46" t="str">
        <f>IF('Datos Vida'!AL436=0,"",Índice!$G$51*'Datos Vida'!AL436)</f>
        <v/>
      </c>
      <c r="AM22" s="46" t="str">
        <f>IF('Datos Vida'!AM436=0,"",Índice!$G$51*'Datos Vida'!AM436)</f>
        <v/>
      </c>
      <c r="AN22" s="46" t="str">
        <f>IF('Datos Vida'!AN436=0,"",Índice!$G$51*'Datos Vida'!AN436)</f>
        <v/>
      </c>
      <c r="AO22" s="46" t="str">
        <f>IF('Datos Vida'!AO436=0,"",Índice!$G$51*'Datos Vida'!AO436)</f>
        <v/>
      </c>
      <c r="AP22" s="46" t="str">
        <f>IF('Datos Vida'!AP436=0,"",Índice!$G$51*'Datos Vida'!AP436)</f>
        <v/>
      </c>
      <c r="AQ22" s="46">
        <f>IF('Datos Vida'!AQ436=0,"",Índice!$G$51*'Datos Vida'!AQ436)</f>
        <v>-16401.120236739946</v>
      </c>
      <c r="AS22" s="46">
        <f>IF('Datos Vida'!AS436=0,"",Índice!$F$51*'Datos Vida'!AS436)</f>
        <v>-93175.845104749271</v>
      </c>
      <c r="AT22" s="71">
        <f t="shared" si="0"/>
        <v>-0.82397669462185574</v>
      </c>
      <c r="AV22" s="75">
        <f t="shared" si="2"/>
        <v>2.1814726884263291E-4</v>
      </c>
      <c r="AW22" s="75">
        <f t="shared" si="1"/>
        <v>1.4451138421170242E-3</v>
      </c>
    </row>
    <row r="23" spans="2:49">
      <c r="B23" s="30" t="s">
        <v>420</v>
      </c>
      <c r="C23" s="46" t="str">
        <f>IF('Datos Vida'!C437=0,"",Índice!$G$51*'Datos Vida'!C437)</f>
        <v/>
      </c>
      <c r="D23" s="46">
        <f>IF('Datos Vida'!D437=0,"",Índice!$G$51*'Datos Vida'!D437)</f>
        <v>-370.16249354763448</v>
      </c>
      <c r="E23" s="46" t="str">
        <f>IF('Datos Vida'!E437=0,"",Índice!$G$51*'Datos Vida'!E437)</f>
        <v/>
      </c>
      <c r="F23" s="46" t="str">
        <f>IF('Datos Vida'!F437=0,"",Índice!$G$51*'Datos Vida'!F437)</f>
        <v/>
      </c>
      <c r="G23" s="46" t="str">
        <f>IF('Datos Vida'!G437=0,"",Índice!$G$51*'Datos Vida'!G437)</f>
        <v/>
      </c>
      <c r="H23" s="46" t="str">
        <f>IF('Datos Vida'!H437=0,"",Índice!$G$51*'Datos Vida'!H437)</f>
        <v/>
      </c>
      <c r="I23" s="46" t="str">
        <f>IF('Datos Vida'!I437=0,"",Índice!$G$51*'Datos Vida'!I437)</f>
        <v/>
      </c>
      <c r="J23" s="46" t="str">
        <f>IF('Datos Vida'!J437=0,"",Índice!$G$51*'Datos Vida'!J437)</f>
        <v/>
      </c>
      <c r="K23" s="46" t="str">
        <f>IF('Datos Vida'!K437=0,"",Índice!$G$51*'Datos Vida'!K437)</f>
        <v/>
      </c>
      <c r="L23" s="46" t="str">
        <f>IF('Datos Vida'!L437=0,"",Índice!$G$51*'Datos Vida'!L437)</f>
        <v/>
      </c>
      <c r="M23" s="46">
        <f>IF('Datos Vida'!M437=0,"",Índice!$G$51*'Datos Vida'!M437)</f>
        <v>-664.99140863096704</v>
      </c>
      <c r="N23" s="46" t="str">
        <f>IF('Datos Vida'!N437=0,"",Índice!$G$51*'Datos Vida'!N437)</f>
        <v/>
      </c>
      <c r="O23" s="46" t="str">
        <f>IF('Datos Vida'!O437=0,"",Índice!$G$51*'Datos Vida'!O437)</f>
        <v/>
      </c>
      <c r="P23" s="46" t="str">
        <f>IF('Datos Vida'!P437=0,"",Índice!$G$51*'Datos Vida'!P437)</f>
        <v/>
      </c>
      <c r="Q23" s="46" t="str">
        <f>IF('Datos Vida'!Q437=0,"",Índice!$G$51*'Datos Vida'!Q437)</f>
        <v/>
      </c>
      <c r="R23" s="46" t="str">
        <f>IF('Datos Vida'!R437=0,"",Índice!$G$51*'Datos Vida'!R437)</f>
        <v/>
      </c>
      <c r="S23" s="46" t="str">
        <f>IF('Datos Vida'!S437=0,"",Índice!$G$51*'Datos Vida'!S437)</f>
        <v/>
      </c>
      <c r="T23" s="46" t="str">
        <f>IF('Datos Vida'!T437=0,"",Índice!$G$51*'Datos Vida'!T437)</f>
        <v/>
      </c>
      <c r="U23" s="46" t="str">
        <f>IF('Datos Vida'!U437=0,"",Índice!$G$51*'Datos Vida'!U437)</f>
        <v/>
      </c>
      <c r="V23" s="46" t="str">
        <f>IF('Datos Vida'!V437=0,"",Índice!$G$51*'Datos Vida'!V437)</f>
        <v/>
      </c>
      <c r="W23" s="46" t="str">
        <f>IF('Datos Vida'!W437=0,"",Índice!$G$51*'Datos Vida'!W437)</f>
        <v/>
      </c>
      <c r="X23" s="46" t="str">
        <f>IF('Datos Vida'!X437=0,"",Índice!$G$51*'Datos Vida'!X437)</f>
        <v/>
      </c>
      <c r="Y23" s="46" t="str">
        <f>IF('Datos Vida'!Y437=0,"",Índice!$G$51*'Datos Vida'!Y437)</f>
        <v/>
      </c>
      <c r="Z23" s="46" t="str">
        <f>IF('Datos Vida'!Z437=0,"",Índice!$G$51*'Datos Vida'!Z437)</f>
        <v/>
      </c>
      <c r="AA23" s="46" t="str">
        <f>IF('Datos Vida'!AA437=0,"",Índice!$G$51*'Datos Vida'!AA437)</f>
        <v/>
      </c>
      <c r="AB23" s="46" t="str">
        <f>IF('Datos Vida'!AB437=0,"",Índice!$G$51*'Datos Vida'!AB437)</f>
        <v/>
      </c>
      <c r="AC23" s="46" t="str">
        <f>IF('Datos Vida'!AC437=0,"",Índice!$G$51*'Datos Vida'!AC437)</f>
        <v/>
      </c>
      <c r="AD23" s="46" t="str">
        <f>IF('Datos Vida'!AD437=0,"",Índice!$G$51*'Datos Vida'!AD437)</f>
        <v/>
      </c>
      <c r="AE23" s="46" t="str">
        <f>IF('Datos Vida'!AE437=0,"",Índice!$G$51*'Datos Vida'!AE437)</f>
        <v/>
      </c>
      <c r="AF23" s="46" t="str">
        <f>IF('Datos Vida'!AF437=0,"",Índice!$G$51*'Datos Vida'!AF437)</f>
        <v/>
      </c>
      <c r="AG23" s="46">
        <f>IF('Datos Vida'!AG437=0,"",Índice!$G$51*'Datos Vida'!AG437)</f>
        <v>-9280.1369669285323</v>
      </c>
      <c r="AH23" s="46" t="str">
        <f>IF('Datos Vida'!AH437=0,"",Índice!$G$51*'Datos Vida'!AH437)</f>
        <v/>
      </c>
      <c r="AI23" s="46" t="str">
        <f>IF('Datos Vida'!AI437=0,"",Índice!$G$51*'Datos Vida'!AI437)</f>
        <v/>
      </c>
      <c r="AJ23" s="46" t="str">
        <f>IF('Datos Vida'!AJ437=0,"",Índice!$G$51*'Datos Vida'!AJ437)</f>
        <v/>
      </c>
      <c r="AK23" s="46" t="str">
        <f>IF('Datos Vida'!AK437=0,"",Índice!$G$51*'Datos Vida'!AK437)</f>
        <v/>
      </c>
      <c r="AL23" s="46" t="str">
        <f>IF('Datos Vida'!AL437=0,"",Índice!$G$51*'Datos Vida'!AL437)</f>
        <v/>
      </c>
      <c r="AM23" s="46" t="str">
        <f>IF('Datos Vida'!AM437=0,"",Índice!$G$51*'Datos Vida'!AM437)</f>
        <v/>
      </c>
      <c r="AN23" s="46" t="str">
        <f>IF('Datos Vida'!AN437=0,"",Índice!$G$51*'Datos Vida'!AN437)</f>
        <v/>
      </c>
      <c r="AO23" s="46" t="str">
        <f>IF('Datos Vida'!AO437=0,"",Índice!$G$51*'Datos Vida'!AO437)</f>
        <v/>
      </c>
      <c r="AP23" s="46" t="str">
        <f>IF('Datos Vida'!AP437=0,"",Índice!$G$51*'Datos Vida'!AP437)</f>
        <v/>
      </c>
      <c r="AQ23" s="46">
        <f>IF('Datos Vida'!AQ437=0,"",Índice!$G$51*'Datos Vida'!AQ437)</f>
        <v>-10315.290869107133</v>
      </c>
      <c r="AS23" s="46">
        <f>IF('Datos Vida'!AS437=0,"",Índice!$F$51*'Datos Vida'!AS437)</f>
        <v>-7065.1337215490812</v>
      </c>
      <c r="AT23" s="71">
        <f t="shared" si="0"/>
        <v>0.46002769029620461</v>
      </c>
      <c r="AV23" s="75">
        <f t="shared" si="2"/>
        <v>1.3720114833206987E-4</v>
      </c>
      <c r="AW23" s="75">
        <f t="shared" si="1"/>
        <v>1.0957692442649958E-4</v>
      </c>
    </row>
    <row r="24" spans="2:49">
      <c r="B24" s="30" t="s">
        <v>421</v>
      </c>
      <c r="C24" s="46" t="str">
        <f>IF('Datos Vida'!C438=0,"",Índice!$G$51*'Datos Vida'!C438)</f>
        <v/>
      </c>
      <c r="D24" s="46" t="str">
        <f>IF('Datos Vida'!D438=0,"",Índice!$G$51*'Datos Vida'!D438)</f>
        <v/>
      </c>
      <c r="E24" s="46" t="str">
        <f>IF('Datos Vida'!E438=0,"",Índice!$G$51*'Datos Vida'!E438)</f>
        <v/>
      </c>
      <c r="F24" s="46">
        <f>IF('Datos Vida'!F438=0,"",Índice!$G$51*'Datos Vida'!F438)</f>
        <v>-1986.8424774255591</v>
      </c>
      <c r="G24" s="46">
        <f>IF('Datos Vida'!G438=0,"",Índice!$G$51*'Datos Vida'!G438)</f>
        <v>-7.38044561981601</v>
      </c>
      <c r="H24" s="46" t="str">
        <f>IF('Datos Vida'!H438=0,"",Índice!$G$51*'Datos Vida'!H438)</f>
        <v/>
      </c>
      <c r="I24" s="46">
        <f>IF('Datos Vida'!I438=0,"",Índice!$G$51*'Datos Vida'!I438)</f>
        <v>803.18693829063568</v>
      </c>
      <c r="J24" s="46" t="str">
        <f>IF('Datos Vida'!J438=0,"",Índice!$G$51*'Datos Vida'!J438)</f>
        <v/>
      </c>
      <c r="K24" s="46" t="str">
        <f>IF('Datos Vida'!K438=0,"",Índice!$G$51*'Datos Vida'!K438)</f>
        <v/>
      </c>
      <c r="L24" s="46" t="str">
        <f>IF('Datos Vida'!L438=0,"",Índice!$G$51*'Datos Vida'!L438)</f>
        <v/>
      </c>
      <c r="M24" s="46" t="str">
        <f>IF('Datos Vida'!M438=0,"",Índice!$G$51*'Datos Vida'!M438)</f>
        <v/>
      </c>
      <c r="N24" s="46" t="str">
        <f>IF('Datos Vida'!N438=0,"",Índice!$G$51*'Datos Vida'!N438)</f>
        <v/>
      </c>
      <c r="O24" s="46">
        <f>IF('Datos Vida'!O438=0,"",Índice!$G$51*'Datos Vida'!O438)</f>
        <v>-64.567850602102936</v>
      </c>
      <c r="P24" s="46" t="str">
        <f>IF('Datos Vida'!P438=0,"",Índice!$G$51*'Datos Vida'!P438)</f>
        <v/>
      </c>
      <c r="Q24" s="46" t="str">
        <f>IF('Datos Vida'!Q438=0,"",Índice!$G$51*'Datos Vida'!Q438)</f>
        <v/>
      </c>
      <c r="R24" s="46" t="str">
        <f>IF('Datos Vida'!R438=0,"",Índice!$G$51*'Datos Vida'!R438)</f>
        <v/>
      </c>
      <c r="S24" s="46" t="str">
        <f>IF('Datos Vida'!S438=0,"",Índice!$G$51*'Datos Vida'!S438)</f>
        <v/>
      </c>
      <c r="T24" s="46" t="str">
        <f>IF('Datos Vida'!T438=0,"",Índice!$G$51*'Datos Vida'!T438)</f>
        <v/>
      </c>
      <c r="U24" s="46" t="str">
        <f>IF('Datos Vida'!U438=0,"",Índice!$G$51*'Datos Vida'!U438)</f>
        <v/>
      </c>
      <c r="V24" s="46" t="str">
        <f>IF('Datos Vida'!V438=0,"",Índice!$G$51*'Datos Vida'!V438)</f>
        <v/>
      </c>
      <c r="W24" s="46" t="str">
        <f>IF('Datos Vida'!W438=0,"",Índice!$G$51*'Datos Vida'!W438)</f>
        <v/>
      </c>
      <c r="X24" s="46" t="str">
        <f>IF('Datos Vida'!X438=0,"",Índice!$G$51*'Datos Vida'!X438)</f>
        <v/>
      </c>
      <c r="Y24" s="46" t="str">
        <f>IF('Datos Vida'!Y438=0,"",Índice!$G$51*'Datos Vida'!Y438)</f>
        <v/>
      </c>
      <c r="Z24" s="46" t="str">
        <f>IF('Datos Vida'!Z438=0,"",Índice!$G$51*'Datos Vida'!Z438)</f>
        <v/>
      </c>
      <c r="AA24" s="46" t="str">
        <f>IF('Datos Vida'!AA438=0,"",Índice!$G$51*'Datos Vida'!AA438)</f>
        <v/>
      </c>
      <c r="AB24" s="46" t="str">
        <f>IF('Datos Vida'!AB438=0,"",Índice!$G$51*'Datos Vida'!AB438)</f>
        <v/>
      </c>
      <c r="AC24" s="46" t="str">
        <f>IF('Datos Vida'!AC438=0,"",Índice!$G$51*'Datos Vida'!AC438)</f>
        <v/>
      </c>
      <c r="AD24" s="46" t="str">
        <f>IF('Datos Vida'!AD438=0,"",Índice!$G$51*'Datos Vida'!AD438)</f>
        <v/>
      </c>
      <c r="AE24" s="46" t="str">
        <f>IF('Datos Vida'!AE438=0,"",Índice!$G$51*'Datos Vida'!AE438)</f>
        <v/>
      </c>
      <c r="AF24" s="46" t="str">
        <f>IF('Datos Vida'!AF438=0,"",Índice!$G$51*'Datos Vida'!AF438)</f>
        <v/>
      </c>
      <c r="AG24" s="46" t="str">
        <f>IF('Datos Vida'!AG438=0,"",Índice!$G$51*'Datos Vida'!AG438)</f>
        <v/>
      </c>
      <c r="AH24" s="46" t="str">
        <f>IF('Datos Vida'!AH438=0,"",Índice!$G$51*'Datos Vida'!AH438)</f>
        <v/>
      </c>
      <c r="AI24" s="46" t="str">
        <f>IF('Datos Vida'!AI438=0,"",Índice!$G$51*'Datos Vida'!AI438)</f>
        <v/>
      </c>
      <c r="AJ24" s="46" t="str">
        <f>IF('Datos Vida'!AJ438=0,"",Índice!$G$51*'Datos Vida'!AJ438)</f>
        <v/>
      </c>
      <c r="AK24" s="46" t="str">
        <f>IF('Datos Vida'!AK438=0,"",Índice!$G$51*'Datos Vida'!AK438)</f>
        <v/>
      </c>
      <c r="AL24" s="46" t="str">
        <f>IF('Datos Vida'!AL438=0,"",Índice!$G$51*'Datos Vida'!AL438)</f>
        <v/>
      </c>
      <c r="AM24" s="46" t="str">
        <f>IF('Datos Vida'!AM438=0,"",Índice!$G$51*'Datos Vida'!AM438)</f>
        <v/>
      </c>
      <c r="AN24" s="46" t="str">
        <f>IF('Datos Vida'!AN438=0,"",Índice!$G$51*'Datos Vida'!AN438)</f>
        <v/>
      </c>
      <c r="AO24" s="46" t="str">
        <f>IF('Datos Vida'!AO438=0,"",Índice!$G$51*'Datos Vida'!AO438)</f>
        <v/>
      </c>
      <c r="AP24" s="46" t="str">
        <f>IF('Datos Vida'!AP438=0,"",Índice!$G$51*'Datos Vida'!AP438)</f>
        <v/>
      </c>
      <c r="AQ24" s="46">
        <f>IF('Datos Vida'!AQ438=0,"",Índice!$G$51*'Datos Vida'!AQ438)</f>
        <v>-1255.6038353568422</v>
      </c>
      <c r="AS24" s="46">
        <f>IF('Datos Vida'!AS438=0,"",Índice!$F$51*'Datos Vida'!AS438)</f>
        <v>-183.37232393584438</v>
      </c>
      <c r="AT24" s="71">
        <f t="shared" si="0"/>
        <v>5.8472919381014901</v>
      </c>
      <c r="AV24" s="75">
        <f t="shared" si="2"/>
        <v>1.6700477984293743E-5</v>
      </c>
      <c r="AW24" s="75">
        <f t="shared" si="1"/>
        <v>2.8440191047684804E-6</v>
      </c>
    </row>
    <row r="25" spans="2:49">
      <c r="B25" s="30" t="s">
        <v>422</v>
      </c>
      <c r="C25" s="46" t="str">
        <f>IF('Datos Vida'!C439=0,"",Índice!$G$51*'Datos Vida'!C439)</f>
        <v/>
      </c>
      <c r="D25" s="46" t="str">
        <f>IF('Datos Vida'!D439=0,"",Índice!$G$51*'Datos Vida'!D439)</f>
        <v/>
      </c>
      <c r="E25" s="46" t="str">
        <f>IF('Datos Vida'!E439=0,"",Índice!$G$51*'Datos Vida'!E439)</f>
        <v/>
      </c>
      <c r="F25" s="46" t="str">
        <f>IF('Datos Vida'!F439=0,"",Índice!$G$51*'Datos Vida'!F439)</f>
        <v/>
      </c>
      <c r="G25" s="46" t="str">
        <f>IF('Datos Vida'!G439=0,"",Índice!$G$51*'Datos Vida'!G439)</f>
        <v/>
      </c>
      <c r="H25" s="46" t="str">
        <f>IF('Datos Vida'!H439=0,"",Índice!$G$51*'Datos Vida'!H439)</f>
        <v/>
      </c>
      <c r="I25" s="46" t="str">
        <f>IF('Datos Vida'!I439=0,"",Índice!$G$51*'Datos Vida'!I439)</f>
        <v/>
      </c>
      <c r="J25" s="46" t="str">
        <f>IF('Datos Vida'!J439=0,"",Índice!$G$51*'Datos Vida'!J439)</f>
        <v/>
      </c>
      <c r="K25" s="46" t="str">
        <f>IF('Datos Vida'!K439=0,"",Índice!$G$51*'Datos Vida'!K439)</f>
        <v/>
      </c>
      <c r="L25" s="46" t="str">
        <f>IF('Datos Vida'!L439=0,"",Índice!$G$51*'Datos Vida'!L439)</f>
        <v/>
      </c>
      <c r="M25" s="46" t="str">
        <f>IF('Datos Vida'!M439=0,"",Índice!$G$51*'Datos Vida'!M439)</f>
        <v/>
      </c>
      <c r="N25" s="46" t="str">
        <f>IF('Datos Vida'!N439=0,"",Índice!$G$51*'Datos Vida'!N439)</f>
        <v/>
      </c>
      <c r="O25" s="46" t="str">
        <f>IF('Datos Vida'!O439=0,"",Índice!$G$51*'Datos Vida'!O439)</f>
        <v/>
      </c>
      <c r="P25" s="46" t="str">
        <f>IF('Datos Vida'!P439=0,"",Índice!$G$51*'Datos Vida'!P439)</f>
        <v/>
      </c>
      <c r="Q25" s="46" t="str">
        <f>IF('Datos Vida'!Q439=0,"",Índice!$G$51*'Datos Vida'!Q439)</f>
        <v/>
      </c>
      <c r="R25" s="46" t="str">
        <f>IF('Datos Vida'!R439=0,"",Índice!$G$51*'Datos Vida'!R439)</f>
        <v/>
      </c>
      <c r="S25" s="46" t="str">
        <f>IF('Datos Vida'!S439=0,"",Índice!$G$51*'Datos Vida'!S439)</f>
        <v/>
      </c>
      <c r="T25" s="46" t="str">
        <f>IF('Datos Vida'!T439=0,"",Índice!$G$51*'Datos Vida'!T439)</f>
        <v/>
      </c>
      <c r="U25" s="46" t="str">
        <f>IF('Datos Vida'!U439=0,"",Índice!$G$51*'Datos Vida'!U439)</f>
        <v/>
      </c>
      <c r="V25" s="46" t="str">
        <f>IF('Datos Vida'!V439=0,"",Índice!$G$51*'Datos Vida'!V439)</f>
        <v/>
      </c>
      <c r="W25" s="46" t="str">
        <f>IF('Datos Vida'!W439=0,"",Índice!$G$51*'Datos Vida'!W439)</f>
        <v/>
      </c>
      <c r="X25" s="46" t="str">
        <f>IF('Datos Vida'!X439=0,"",Índice!$G$51*'Datos Vida'!X439)</f>
        <v/>
      </c>
      <c r="Y25" s="46">
        <f>IF('Datos Vida'!Y439=0,"",Índice!$G$51*'Datos Vida'!Y439)</f>
        <v>-157.37584941416054</v>
      </c>
      <c r="Z25" s="46" t="str">
        <f>IF('Datos Vida'!Z439=0,"",Índice!$G$51*'Datos Vida'!Z439)</f>
        <v/>
      </c>
      <c r="AA25" s="46" t="str">
        <f>IF('Datos Vida'!AA439=0,"",Índice!$G$51*'Datos Vida'!AA439)</f>
        <v/>
      </c>
      <c r="AB25" s="46" t="str">
        <f>IF('Datos Vida'!AB439=0,"",Índice!$G$51*'Datos Vida'!AB439)</f>
        <v/>
      </c>
      <c r="AC25" s="46" t="str">
        <f>IF('Datos Vida'!AC439=0,"",Índice!$G$51*'Datos Vida'!AC439)</f>
        <v/>
      </c>
      <c r="AD25" s="46" t="str">
        <f>IF('Datos Vida'!AD439=0,"",Índice!$G$51*'Datos Vida'!AD439)</f>
        <v/>
      </c>
      <c r="AE25" s="46" t="str">
        <f>IF('Datos Vida'!AE439=0,"",Índice!$G$51*'Datos Vida'!AE439)</f>
        <v/>
      </c>
      <c r="AF25" s="46" t="str">
        <f>IF('Datos Vida'!AF439=0,"",Índice!$G$51*'Datos Vida'!AF439)</f>
        <v/>
      </c>
      <c r="AG25" s="46" t="str">
        <f>IF('Datos Vida'!AG439=0,"",Índice!$G$51*'Datos Vida'!AG439)</f>
        <v/>
      </c>
      <c r="AH25" s="46" t="str">
        <f>IF('Datos Vida'!AH439=0,"",Índice!$G$51*'Datos Vida'!AH439)</f>
        <v/>
      </c>
      <c r="AI25" s="46" t="str">
        <f>IF('Datos Vida'!AI439=0,"",Índice!$G$51*'Datos Vida'!AI439)</f>
        <v/>
      </c>
      <c r="AJ25" s="46" t="str">
        <f>IF('Datos Vida'!AJ439=0,"",Índice!$G$51*'Datos Vida'!AJ439)</f>
        <v/>
      </c>
      <c r="AK25" s="46" t="str">
        <f>IF('Datos Vida'!AK439=0,"",Índice!$G$51*'Datos Vida'!AK439)</f>
        <v/>
      </c>
      <c r="AL25" s="46" t="str">
        <f>IF('Datos Vida'!AL439=0,"",Índice!$G$51*'Datos Vida'!AL439)</f>
        <v/>
      </c>
      <c r="AM25" s="46" t="str">
        <f>IF('Datos Vida'!AM439=0,"",Índice!$G$51*'Datos Vida'!AM439)</f>
        <v/>
      </c>
      <c r="AN25" s="46" t="str">
        <f>IF('Datos Vida'!AN439=0,"",Índice!$G$51*'Datos Vida'!AN439)</f>
        <v/>
      </c>
      <c r="AO25" s="46" t="str">
        <f>IF('Datos Vida'!AO439=0,"",Índice!$G$51*'Datos Vida'!AO439)</f>
        <v/>
      </c>
      <c r="AP25" s="46" t="str">
        <f>IF('Datos Vida'!AP439=0,"",Índice!$G$51*'Datos Vida'!AP439)</f>
        <v/>
      </c>
      <c r="AQ25" s="46">
        <f>IF('Datos Vida'!AQ439=0,"",Índice!$G$51*'Datos Vida'!AQ439)</f>
        <v>-157.37584941416054</v>
      </c>
      <c r="AS25" s="46">
        <f>IF('Datos Vida'!AS439=0,"",Índice!$F$51*'Datos Vida'!AS439)</f>
        <v>-499.49999748742459</v>
      </c>
      <c r="AT25" s="71">
        <f t="shared" si="0"/>
        <v>-0.68493323282124208</v>
      </c>
      <c r="AV25" s="75">
        <f t="shared" si="2"/>
        <v>2.0932174897775516E-6</v>
      </c>
      <c r="AW25" s="75">
        <f t="shared" si="1"/>
        <v>7.7470116819976481E-6</v>
      </c>
    </row>
    <row r="26" spans="2:49">
      <c r="B26" s="30" t="s">
        <v>423</v>
      </c>
      <c r="C26" s="46" t="str">
        <f>IF('Datos Vida'!C440=0,"",Índice!$G$51*'Datos Vida'!C440)</f>
        <v/>
      </c>
      <c r="D26" s="46" t="str">
        <f>IF('Datos Vida'!D440=0,"",Índice!$G$51*'Datos Vida'!D440)</f>
        <v/>
      </c>
      <c r="E26" s="46" t="str">
        <f>IF('Datos Vida'!E440=0,"",Índice!$G$51*'Datos Vida'!E440)</f>
        <v/>
      </c>
      <c r="F26" s="46">
        <f>IF('Datos Vida'!F440=0,"",Índice!$G$51*'Datos Vida'!F440)</f>
        <v>-447.33455427411769</v>
      </c>
      <c r="G26" s="46">
        <f>IF('Datos Vida'!G440=0,"",Índice!$G$51*'Datos Vida'!G440)</f>
        <v>10.429851295069332</v>
      </c>
      <c r="H26" s="46" t="str">
        <f>IF('Datos Vida'!H440=0,"",Índice!$G$51*'Datos Vida'!H440)</f>
        <v/>
      </c>
      <c r="I26" s="46" t="str">
        <f>IF('Datos Vida'!I440=0,"",Índice!$G$51*'Datos Vida'!I440)</f>
        <v/>
      </c>
      <c r="J26" s="46">
        <f>IF('Datos Vida'!J440=0,"",Índice!$G$51*'Datos Vida'!J440)</f>
        <v>-160547.45228784974</v>
      </c>
      <c r="K26" s="46" t="str">
        <f>IF('Datos Vida'!K440=0,"",Índice!$G$51*'Datos Vida'!K440)</f>
        <v/>
      </c>
      <c r="L26" s="46" t="str">
        <f>IF('Datos Vida'!L440=0,"",Índice!$G$51*'Datos Vida'!L440)</f>
        <v/>
      </c>
      <c r="M26" s="46">
        <f>IF('Datos Vida'!M440=0,"",Índice!$G$51*'Datos Vida'!M440)</f>
        <v>-313663.54713939229</v>
      </c>
      <c r="N26" s="46" t="str">
        <f>IF('Datos Vida'!N440=0,"",Índice!$G$51*'Datos Vida'!N440)</f>
        <v/>
      </c>
      <c r="O26" s="46">
        <f>IF('Datos Vida'!O440=0,"",Índice!$G$51*'Datos Vida'!O440)</f>
        <v>-202490.96668811562</v>
      </c>
      <c r="P26" s="46">
        <f>IF('Datos Vida'!P440=0,"",Índice!$G$51*'Datos Vida'!P440)</f>
        <v>-63899.898176367016</v>
      </c>
      <c r="Q26" s="46">
        <f>IF('Datos Vida'!Q440=0,"",Índice!$G$51*'Datos Vida'!Q440)</f>
        <v>-177075.89396199997</v>
      </c>
      <c r="R26" s="46" t="str">
        <f>IF('Datos Vida'!R440=0,"",Índice!$G$51*'Datos Vida'!R440)</f>
        <v/>
      </c>
      <c r="S26" s="46" t="str">
        <f>IF('Datos Vida'!S440=0,"",Índice!$G$51*'Datos Vida'!S440)</f>
        <v/>
      </c>
      <c r="T26" s="46" t="str">
        <f>IF('Datos Vida'!T440=0,"",Índice!$G$51*'Datos Vida'!T440)</f>
        <v/>
      </c>
      <c r="U26" s="46" t="str">
        <f>IF('Datos Vida'!U440=0,"",Índice!$G$51*'Datos Vida'!U440)</f>
        <v/>
      </c>
      <c r="V26" s="46" t="str">
        <f>IF('Datos Vida'!V440=0,"",Índice!$G$51*'Datos Vida'!V440)</f>
        <v/>
      </c>
      <c r="W26" s="46" t="str">
        <f>IF('Datos Vida'!W440=0,"",Índice!$G$51*'Datos Vida'!W440)</f>
        <v/>
      </c>
      <c r="X26" s="46">
        <f>IF('Datos Vida'!X440=0,"",Índice!$G$51*'Datos Vida'!X440)</f>
        <v>-153343.69542005783</v>
      </c>
      <c r="Y26" s="46" t="str">
        <f>IF('Datos Vida'!Y440=0,"",Índice!$G$51*'Datos Vida'!Y440)</f>
        <v/>
      </c>
      <c r="Z26" s="46" t="str">
        <f>IF('Datos Vida'!Z440=0,"",Índice!$G$51*'Datos Vida'!Z440)</f>
        <v/>
      </c>
      <c r="AA26" s="46" t="str">
        <f>IF('Datos Vida'!AA440=0,"",Índice!$G$51*'Datos Vida'!AA440)</f>
        <v/>
      </c>
      <c r="AB26" s="46">
        <f>IF('Datos Vida'!AB440=0,"",Índice!$G$51*'Datos Vida'!AB440)</f>
        <v>-9273.2426584453515</v>
      </c>
      <c r="AC26" s="46" t="str">
        <f>IF('Datos Vida'!AC440=0,"",Índice!$G$51*'Datos Vida'!AC440)</f>
        <v/>
      </c>
      <c r="AD26" s="46" t="str">
        <f>IF('Datos Vida'!AD440=0,"",Índice!$G$51*'Datos Vida'!AD440)</f>
        <v/>
      </c>
      <c r="AE26" s="46">
        <f>IF('Datos Vida'!AE440=0,"",Índice!$G$51*'Datos Vida'!AE440)</f>
        <v>-133455.91354890715</v>
      </c>
      <c r="AF26" s="46">
        <f>IF('Datos Vida'!AF440=0,"",Índice!$G$51*'Datos Vida'!AF440)</f>
        <v>-345540.53146279545</v>
      </c>
      <c r="AG26" s="46">
        <f>IF('Datos Vida'!AG440=0,"",Índice!$G$51*'Datos Vida'!AG440)</f>
        <v>-748.60699613211614</v>
      </c>
      <c r="AH26" s="46" t="str">
        <f>IF('Datos Vida'!AH440=0,"",Índice!$G$51*'Datos Vida'!AH440)</f>
        <v/>
      </c>
      <c r="AI26" s="46" t="str">
        <f>IF('Datos Vida'!AI440=0,"",Índice!$G$51*'Datos Vida'!AI440)</f>
        <v/>
      </c>
      <c r="AJ26" s="46" t="str">
        <f>IF('Datos Vida'!AJ440=0,"",Índice!$G$51*'Datos Vida'!AJ440)</f>
        <v/>
      </c>
      <c r="AK26" s="46" t="str">
        <f>IF('Datos Vida'!AK440=0,"",Índice!$G$51*'Datos Vida'!AK440)</f>
        <v/>
      </c>
      <c r="AL26" s="46" t="str">
        <f>IF('Datos Vida'!AL440=0,"",Índice!$G$51*'Datos Vida'!AL440)</f>
        <v/>
      </c>
      <c r="AM26" s="46" t="str">
        <f>IF('Datos Vida'!AM440=0,"",Índice!$G$51*'Datos Vida'!AM440)</f>
        <v/>
      </c>
      <c r="AN26" s="46" t="str">
        <f>IF('Datos Vida'!AN440=0,"",Índice!$G$51*'Datos Vida'!AN440)</f>
        <v/>
      </c>
      <c r="AO26" s="46" t="str">
        <f>IF('Datos Vida'!AO440=0,"",Índice!$G$51*'Datos Vida'!AO440)</f>
        <v/>
      </c>
      <c r="AP26" s="46" t="str">
        <f>IF('Datos Vida'!AP440=0,"",Índice!$G$51*'Datos Vida'!AP440)</f>
        <v/>
      </c>
      <c r="AQ26" s="46">
        <f>IF('Datos Vida'!AQ440=0,"",Índice!$G$51*'Datos Vida'!AQ440)</f>
        <v>-1560476.6530430417</v>
      </c>
      <c r="AS26" s="46">
        <f>IF('Datos Vida'!AS440=0,"",Índice!$F$51*'Datos Vida'!AS440)</f>
        <v>-1485996.046576753</v>
      </c>
      <c r="AT26" s="71">
        <f t="shared" si="0"/>
        <v>5.0121672017814367E-2</v>
      </c>
      <c r="AV26" s="75">
        <f t="shared" si="2"/>
        <v>2.0755516394025078E-2</v>
      </c>
      <c r="AW26" s="75">
        <f t="shared" si="1"/>
        <v>2.3047104684964997E-2</v>
      </c>
    </row>
    <row r="27" spans="2:49">
      <c r="B27" s="30" t="s">
        <v>424</v>
      </c>
      <c r="C27" s="46" t="str">
        <f>IF('Datos Vida'!C441=0,"",Índice!$G$51*'Datos Vida'!C441)</f>
        <v/>
      </c>
      <c r="D27" s="46" t="str">
        <f>IF('Datos Vida'!D441=0,"",Índice!$G$51*'Datos Vida'!D441)</f>
        <v/>
      </c>
      <c r="E27" s="46" t="str">
        <f>IF('Datos Vida'!E441=0,"",Índice!$G$51*'Datos Vida'!E441)</f>
        <v/>
      </c>
      <c r="F27" s="46" t="str">
        <f>IF('Datos Vida'!F441=0,"",Índice!$G$51*'Datos Vida'!F441)</f>
        <v/>
      </c>
      <c r="G27" s="46" t="str">
        <f>IF('Datos Vida'!G441=0,"",Índice!$G$51*'Datos Vida'!G441)</f>
        <v/>
      </c>
      <c r="H27" s="46">
        <f>IF('Datos Vida'!H441=0,"",Índice!$G$51*'Datos Vida'!H441)</f>
        <v>-1.3258285544579658</v>
      </c>
      <c r="I27" s="46" t="str">
        <f>IF('Datos Vida'!I441=0,"",Índice!$G$51*'Datos Vida'!I441)</f>
        <v/>
      </c>
      <c r="J27" s="46" t="str">
        <f>IF('Datos Vida'!J441=0,"",Índice!$G$51*'Datos Vida'!J441)</f>
        <v/>
      </c>
      <c r="K27" s="46" t="str">
        <f>IF('Datos Vida'!K441=0,"",Índice!$G$51*'Datos Vida'!K441)</f>
        <v/>
      </c>
      <c r="L27" s="46" t="str">
        <f>IF('Datos Vida'!L441=0,"",Índice!$G$51*'Datos Vida'!L441)</f>
        <v/>
      </c>
      <c r="M27" s="46" t="str">
        <f>IF('Datos Vida'!M441=0,"",Índice!$G$51*'Datos Vida'!M441)</f>
        <v/>
      </c>
      <c r="N27" s="46" t="str">
        <f>IF('Datos Vida'!N441=0,"",Índice!$G$51*'Datos Vida'!N441)</f>
        <v/>
      </c>
      <c r="O27" s="46" t="str">
        <f>IF('Datos Vida'!O441=0,"",Índice!$G$51*'Datos Vida'!O441)</f>
        <v/>
      </c>
      <c r="P27" s="46" t="str">
        <f>IF('Datos Vida'!P441=0,"",Índice!$G$51*'Datos Vida'!P441)</f>
        <v/>
      </c>
      <c r="Q27" s="46" t="str">
        <f>IF('Datos Vida'!Q441=0,"",Índice!$G$51*'Datos Vida'!Q441)</f>
        <v/>
      </c>
      <c r="R27" s="46" t="str">
        <f>IF('Datos Vida'!R441=0,"",Índice!$G$51*'Datos Vida'!R441)</f>
        <v/>
      </c>
      <c r="S27" s="46" t="str">
        <f>IF('Datos Vida'!S441=0,"",Índice!$G$51*'Datos Vida'!S441)</f>
        <v/>
      </c>
      <c r="T27" s="46" t="str">
        <f>IF('Datos Vida'!T441=0,"",Índice!$G$51*'Datos Vida'!T441)</f>
        <v/>
      </c>
      <c r="U27" s="46" t="str">
        <f>IF('Datos Vida'!U441=0,"",Índice!$G$51*'Datos Vida'!U441)</f>
        <v/>
      </c>
      <c r="V27" s="46" t="str">
        <f>IF('Datos Vida'!V441=0,"",Índice!$G$51*'Datos Vida'!V441)</f>
        <v/>
      </c>
      <c r="W27" s="46" t="str">
        <f>IF('Datos Vida'!W441=0,"",Índice!$G$51*'Datos Vida'!W441)</f>
        <v/>
      </c>
      <c r="X27" s="46" t="str">
        <f>IF('Datos Vida'!X441=0,"",Índice!$G$51*'Datos Vida'!X441)</f>
        <v/>
      </c>
      <c r="Y27" s="46" t="str">
        <f>IF('Datos Vida'!Y441=0,"",Índice!$G$51*'Datos Vida'!Y441)</f>
        <v/>
      </c>
      <c r="Z27" s="46" t="str">
        <f>IF('Datos Vida'!Z441=0,"",Índice!$G$51*'Datos Vida'!Z441)</f>
        <v/>
      </c>
      <c r="AA27" s="46" t="str">
        <f>IF('Datos Vida'!AA441=0,"",Índice!$G$51*'Datos Vida'!AA441)</f>
        <v/>
      </c>
      <c r="AB27" s="46" t="str">
        <f>IF('Datos Vida'!AB441=0,"",Índice!$G$51*'Datos Vida'!AB441)</f>
        <v/>
      </c>
      <c r="AC27" s="46" t="str">
        <f>IF('Datos Vida'!AC441=0,"",Índice!$G$51*'Datos Vida'!AC441)</f>
        <v/>
      </c>
      <c r="AD27" s="46" t="str">
        <f>IF('Datos Vida'!AD441=0,"",Índice!$G$51*'Datos Vida'!AD441)</f>
        <v/>
      </c>
      <c r="AE27" s="46" t="str">
        <f>IF('Datos Vida'!AE441=0,"",Índice!$G$51*'Datos Vida'!AE441)</f>
        <v/>
      </c>
      <c r="AF27" s="46" t="str">
        <f>IF('Datos Vida'!AF441=0,"",Índice!$G$51*'Datos Vida'!AF441)</f>
        <v/>
      </c>
      <c r="AG27" s="46" t="str">
        <f>IF('Datos Vida'!AG441=0,"",Índice!$G$51*'Datos Vida'!AG441)</f>
        <v/>
      </c>
      <c r="AH27" s="46" t="str">
        <f>IF('Datos Vida'!AH441=0,"",Índice!$G$51*'Datos Vida'!AH441)</f>
        <v/>
      </c>
      <c r="AI27" s="46" t="str">
        <f>IF('Datos Vida'!AI441=0,"",Índice!$G$51*'Datos Vida'!AI441)</f>
        <v/>
      </c>
      <c r="AJ27" s="46" t="str">
        <f>IF('Datos Vida'!AJ441=0,"",Índice!$G$51*'Datos Vida'!AJ441)</f>
        <v/>
      </c>
      <c r="AK27" s="46" t="str">
        <f>IF('Datos Vida'!AK441=0,"",Índice!$G$51*'Datos Vida'!AK441)</f>
        <v/>
      </c>
      <c r="AL27" s="46" t="str">
        <f>IF('Datos Vida'!AL441=0,"",Índice!$G$51*'Datos Vida'!AL441)</f>
        <v/>
      </c>
      <c r="AM27" s="46" t="str">
        <f>IF('Datos Vida'!AM441=0,"",Índice!$G$51*'Datos Vida'!AM441)</f>
        <v/>
      </c>
      <c r="AN27" s="46" t="str">
        <f>IF('Datos Vida'!AN441=0,"",Índice!$G$51*'Datos Vida'!AN441)</f>
        <v/>
      </c>
      <c r="AO27" s="46" t="str">
        <f>IF('Datos Vida'!AO441=0,"",Índice!$G$51*'Datos Vida'!AO441)</f>
        <v/>
      </c>
      <c r="AP27" s="46" t="str">
        <f>IF('Datos Vida'!AP441=0,"",Índice!$G$51*'Datos Vida'!AP441)</f>
        <v/>
      </c>
      <c r="AQ27" s="46">
        <f>IF('Datos Vida'!AQ441=0,"",Índice!$G$51*'Datos Vida'!AQ441)</f>
        <v>-1.3258285544579658</v>
      </c>
      <c r="AS27" s="46">
        <f>IF('Datos Vida'!AS441=0,"",Índice!$F$51*'Datos Vida'!AS441)</f>
        <v>-81.909959346529391</v>
      </c>
      <c r="AT27" s="71">
        <f t="shared" si="0"/>
        <v>-0.98381358549027109</v>
      </c>
      <c r="AV27" s="75">
        <f t="shared" si="2"/>
        <v>1.7634519711689567E-8</v>
      </c>
      <c r="AW27" s="75">
        <f t="shared" si="1"/>
        <v>1.270385215458367E-6</v>
      </c>
    </row>
    <row r="28" spans="2:49">
      <c r="B28" s="29" t="s">
        <v>425</v>
      </c>
      <c r="C28" s="43" t="str">
        <f>IF('Datos Vida'!C442=0,"",Índice!$G$51*'Datos Vida'!C442)</f>
        <v/>
      </c>
      <c r="D28" s="43" t="str">
        <f>IF('Datos Vida'!D442=0,"",Índice!$G$51*'Datos Vida'!D442)</f>
        <v/>
      </c>
      <c r="E28" s="43" t="str">
        <f>IF('Datos Vida'!E442=0,"",Índice!$G$51*'Datos Vida'!E442)</f>
        <v/>
      </c>
      <c r="F28" s="43" t="str">
        <f>IF('Datos Vida'!F442=0,"",Índice!$G$51*'Datos Vida'!F442)</f>
        <v/>
      </c>
      <c r="G28" s="43" t="str">
        <f>IF('Datos Vida'!G442=0,"",Índice!$G$51*'Datos Vida'!G442)</f>
        <v/>
      </c>
      <c r="H28" s="43" t="str">
        <f>IF('Datos Vida'!H442=0,"",Índice!$G$51*'Datos Vida'!H442)</f>
        <v/>
      </c>
      <c r="I28" s="43" t="str">
        <f>IF('Datos Vida'!I442=0,"",Índice!$G$51*'Datos Vida'!I442)</f>
        <v/>
      </c>
      <c r="J28" s="43" t="str">
        <f>IF('Datos Vida'!J442=0,"",Índice!$G$51*'Datos Vida'!J442)</f>
        <v/>
      </c>
      <c r="K28" s="43" t="str">
        <f>IF('Datos Vida'!K442=0,"",Índice!$G$51*'Datos Vida'!K442)</f>
        <v/>
      </c>
      <c r="L28" s="43" t="str">
        <f>IF('Datos Vida'!L442=0,"",Índice!$G$51*'Datos Vida'!L442)</f>
        <v/>
      </c>
      <c r="M28" s="43" t="str">
        <f>IF('Datos Vida'!M442=0,"",Índice!$G$51*'Datos Vida'!M442)</f>
        <v/>
      </c>
      <c r="N28" s="43" t="str">
        <f>IF('Datos Vida'!N442=0,"",Índice!$G$51*'Datos Vida'!N442)</f>
        <v/>
      </c>
      <c r="O28" s="43" t="str">
        <f>IF('Datos Vida'!O442=0,"",Índice!$G$51*'Datos Vida'!O442)</f>
        <v/>
      </c>
      <c r="P28" s="43" t="str">
        <f>IF('Datos Vida'!P442=0,"",Índice!$G$51*'Datos Vida'!P442)</f>
        <v/>
      </c>
      <c r="Q28" s="43" t="str">
        <f>IF('Datos Vida'!Q442=0,"",Índice!$G$51*'Datos Vida'!Q442)</f>
        <v/>
      </c>
      <c r="R28" s="43" t="str">
        <f>IF('Datos Vida'!R442=0,"",Índice!$G$51*'Datos Vida'!R442)</f>
        <v/>
      </c>
      <c r="S28" s="43" t="str">
        <f>IF('Datos Vida'!S442=0,"",Índice!$G$51*'Datos Vida'!S442)</f>
        <v/>
      </c>
      <c r="T28" s="43" t="str">
        <f>IF('Datos Vida'!T442=0,"",Índice!$G$51*'Datos Vida'!T442)</f>
        <v/>
      </c>
      <c r="U28" s="43" t="str">
        <f>IF('Datos Vida'!U442=0,"",Índice!$G$51*'Datos Vida'!U442)</f>
        <v/>
      </c>
      <c r="V28" s="43" t="str">
        <f>IF('Datos Vida'!V442=0,"",Índice!$G$51*'Datos Vida'!V442)</f>
        <v/>
      </c>
      <c r="W28" s="43" t="str">
        <f>IF('Datos Vida'!W442=0,"",Índice!$G$51*'Datos Vida'!W442)</f>
        <v/>
      </c>
      <c r="X28" s="43" t="str">
        <f>IF('Datos Vida'!X442=0,"",Índice!$G$51*'Datos Vida'!X442)</f>
        <v/>
      </c>
      <c r="Y28" s="43" t="str">
        <f>IF('Datos Vida'!Y442=0,"",Índice!$G$51*'Datos Vida'!Y442)</f>
        <v/>
      </c>
      <c r="Z28" s="43" t="str">
        <f>IF('Datos Vida'!Z442=0,"",Índice!$G$51*'Datos Vida'!Z442)</f>
        <v/>
      </c>
      <c r="AA28" s="43" t="str">
        <f>IF('Datos Vida'!AA442=0,"",Índice!$G$51*'Datos Vida'!AA442)</f>
        <v/>
      </c>
      <c r="AB28" s="43" t="str">
        <f>IF('Datos Vida'!AB442=0,"",Índice!$G$51*'Datos Vida'!AB442)</f>
        <v/>
      </c>
      <c r="AC28" s="43" t="str">
        <f>IF('Datos Vida'!AC442=0,"",Índice!$G$51*'Datos Vida'!AC442)</f>
        <v/>
      </c>
      <c r="AD28" s="43" t="str">
        <f>IF('Datos Vida'!AD442=0,"",Índice!$G$51*'Datos Vida'!AD442)</f>
        <v/>
      </c>
      <c r="AE28" s="43" t="str">
        <f>IF('Datos Vida'!AE442=0,"",Índice!$G$51*'Datos Vida'!AE442)</f>
        <v/>
      </c>
      <c r="AF28" s="43" t="str">
        <f>IF('Datos Vida'!AF442=0,"",Índice!$G$51*'Datos Vida'!AF442)</f>
        <v/>
      </c>
      <c r="AG28" s="43" t="str">
        <f>IF('Datos Vida'!AG442=0,"",Índice!$G$51*'Datos Vida'!AG442)</f>
        <v/>
      </c>
      <c r="AH28" s="43" t="str">
        <f>IF('Datos Vida'!AH442=0,"",Índice!$G$51*'Datos Vida'!AH442)</f>
        <v/>
      </c>
      <c r="AI28" s="43" t="str">
        <f>IF('Datos Vida'!AI442=0,"",Índice!$G$51*'Datos Vida'!AI442)</f>
        <v/>
      </c>
      <c r="AJ28" s="43" t="str">
        <f>IF('Datos Vida'!AJ442=0,"",Índice!$G$51*'Datos Vida'!AJ442)</f>
        <v/>
      </c>
      <c r="AK28" s="43" t="str">
        <f>IF('Datos Vida'!AK442=0,"",Índice!$G$51*'Datos Vida'!AK442)</f>
        <v/>
      </c>
      <c r="AL28" s="43" t="str">
        <f>IF('Datos Vida'!AL442=0,"",Índice!$G$51*'Datos Vida'!AL442)</f>
        <v/>
      </c>
      <c r="AM28" s="43" t="str">
        <f>IF('Datos Vida'!AM442=0,"",Índice!$G$51*'Datos Vida'!AM442)</f>
        <v/>
      </c>
      <c r="AN28" s="43" t="str">
        <f>IF('Datos Vida'!AN442=0,"",Índice!$G$51*'Datos Vida'!AN442)</f>
        <v/>
      </c>
      <c r="AO28" s="43" t="str">
        <f>IF('Datos Vida'!AO442=0,"",Índice!$G$51*'Datos Vida'!AO442)</f>
        <v/>
      </c>
      <c r="AP28" s="43" t="str">
        <f>IF('Datos Vida'!AP442=0,"",Índice!$G$51*'Datos Vida'!AP442)</f>
        <v/>
      </c>
      <c r="AQ28" s="43" t="str">
        <f>IF('Datos Vida'!AQ442=0,"",Índice!$G$51*'Datos Vida'!AQ442)</f>
        <v/>
      </c>
      <c r="AS28" s="43"/>
      <c r="AT28" s="107"/>
      <c r="AV28" s="98"/>
      <c r="AW28" s="98"/>
    </row>
    <row r="29" spans="2:49">
      <c r="B29" s="30" t="s">
        <v>426</v>
      </c>
      <c r="C29" s="46" t="str">
        <f>IF('Datos Vida'!C443=0,"",Índice!$G$51*'Datos Vida'!C443)</f>
        <v/>
      </c>
      <c r="D29" s="46" t="str">
        <f>IF('Datos Vida'!D443=0,"",Índice!$G$51*'Datos Vida'!D443)</f>
        <v/>
      </c>
      <c r="E29" s="46" t="str">
        <f>IF('Datos Vida'!E443=0,"",Índice!$G$51*'Datos Vida'!E443)</f>
        <v/>
      </c>
      <c r="F29" s="46" t="str">
        <f>IF('Datos Vida'!F443=0,"",Índice!$G$51*'Datos Vida'!F443)</f>
        <v/>
      </c>
      <c r="G29" s="46" t="str">
        <f>IF('Datos Vida'!G443=0,"",Índice!$G$51*'Datos Vida'!G443)</f>
        <v/>
      </c>
      <c r="H29" s="46" t="str">
        <f>IF('Datos Vida'!H443=0,"",Índice!$G$51*'Datos Vida'!H443)</f>
        <v/>
      </c>
      <c r="I29" s="46" t="str">
        <f>IF('Datos Vida'!I443=0,"",Índice!$G$51*'Datos Vida'!I443)</f>
        <v/>
      </c>
      <c r="J29" s="46">
        <f>IF('Datos Vida'!J443=0,"",Índice!$G$51*'Datos Vida'!J443)</f>
        <v>-128852.76939068455</v>
      </c>
      <c r="K29" s="46" t="str">
        <f>IF('Datos Vida'!K443=0,"",Índice!$G$51*'Datos Vida'!K443)</f>
        <v/>
      </c>
      <c r="L29" s="46" t="str">
        <f>IF('Datos Vida'!L443=0,"",Índice!$G$51*'Datos Vida'!L443)</f>
        <v/>
      </c>
      <c r="M29" s="46" t="str">
        <f>IF('Datos Vida'!M443=0,"",Índice!$G$51*'Datos Vida'!M443)</f>
        <v/>
      </c>
      <c r="N29" s="46" t="str">
        <f>IF('Datos Vida'!N443=0,"",Índice!$G$51*'Datos Vida'!N443)</f>
        <v/>
      </c>
      <c r="O29" s="46" t="str">
        <f>IF('Datos Vida'!O443=0,"",Índice!$G$51*'Datos Vida'!O443)</f>
        <v/>
      </c>
      <c r="P29" s="46" t="str">
        <f>IF('Datos Vida'!P443=0,"",Índice!$G$51*'Datos Vida'!P443)</f>
        <v/>
      </c>
      <c r="Q29" s="46">
        <f>IF('Datos Vida'!Q443=0,"",Índice!$G$51*'Datos Vida'!Q443)</f>
        <v>-22296.016857468127</v>
      </c>
      <c r="R29" s="46" t="str">
        <f>IF('Datos Vida'!R443=0,"",Índice!$G$51*'Datos Vida'!R443)</f>
        <v/>
      </c>
      <c r="S29" s="46" t="str">
        <f>IF('Datos Vida'!S443=0,"",Índice!$G$51*'Datos Vida'!S443)</f>
        <v/>
      </c>
      <c r="T29" s="46">
        <f>IF('Datos Vida'!T443=0,"",Índice!$G$51*'Datos Vida'!T443)</f>
        <v>-24008.943155542671</v>
      </c>
      <c r="U29" s="46" t="str">
        <f>IF('Datos Vida'!U443=0,"",Índice!$G$51*'Datos Vida'!U443)</f>
        <v/>
      </c>
      <c r="V29" s="46" t="str">
        <f>IF('Datos Vida'!V443=0,"",Índice!$G$51*'Datos Vida'!V443)</f>
        <v/>
      </c>
      <c r="W29" s="46" t="str">
        <f>IF('Datos Vida'!W443=0,"",Índice!$G$51*'Datos Vida'!W443)</f>
        <v/>
      </c>
      <c r="X29" s="46" t="str">
        <f>IF('Datos Vida'!X443=0,"",Índice!$G$51*'Datos Vida'!X443)</f>
        <v/>
      </c>
      <c r="Y29" s="46" t="str">
        <f>IF('Datos Vida'!Y443=0,"",Índice!$G$51*'Datos Vida'!Y443)</f>
        <v/>
      </c>
      <c r="Z29" s="46" t="str">
        <f>IF('Datos Vida'!Z443=0,"",Índice!$G$51*'Datos Vida'!Z443)</f>
        <v/>
      </c>
      <c r="AA29" s="46" t="str">
        <f>IF('Datos Vida'!AA443=0,"",Índice!$G$51*'Datos Vida'!AA443)</f>
        <v/>
      </c>
      <c r="AB29" s="46" t="str">
        <f>IF('Datos Vida'!AB443=0,"",Índice!$G$51*'Datos Vida'!AB443)</f>
        <v/>
      </c>
      <c r="AC29" s="46" t="str">
        <f>IF('Datos Vida'!AC443=0,"",Índice!$G$51*'Datos Vida'!AC443)</f>
        <v/>
      </c>
      <c r="AD29" s="46" t="str">
        <f>IF('Datos Vida'!AD443=0,"",Índice!$G$51*'Datos Vida'!AD443)</f>
        <v/>
      </c>
      <c r="AE29" s="46" t="str">
        <f>IF('Datos Vida'!AE443=0,"",Índice!$G$51*'Datos Vida'!AE443)</f>
        <v/>
      </c>
      <c r="AF29" s="46" t="str">
        <f>IF('Datos Vida'!AF443=0,"",Índice!$G$51*'Datos Vida'!AF443)</f>
        <v/>
      </c>
      <c r="AG29" s="46" t="str">
        <f>IF('Datos Vida'!AG443=0,"",Índice!$G$51*'Datos Vida'!AG443)</f>
        <v/>
      </c>
      <c r="AH29" s="46" t="str">
        <f>IF('Datos Vida'!AH443=0,"",Índice!$G$51*'Datos Vida'!AH443)</f>
        <v/>
      </c>
      <c r="AI29" s="46" t="str">
        <f>IF('Datos Vida'!AI443=0,"",Índice!$G$51*'Datos Vida'!AI443)</f>
        <v/>
      </c>
      <c r="AJ29" s="46" t="str">
        <f>IF('Datos Vida'!AJ443=0,"",Índice!$G$51*'Datos Vida'!AJ443)</f>
        <v/>
      </c>
      <c r="AK29" s="46" t="str">
        <f>IF('Datos Vida'!AK443=0,"",Índice!$G$51*'Datos Vida'!AK443)</f>
        <v/>
      </c>
      <c r="AL29" s="46" t="str">
        <f>IF('Datos Vida'!AL443=0,"",Índice!$G$51*'Datos Vida'!AL443)</f>
        <v/>
      </c>
      <c r="AM29" s="46" t="str">
        <f>IF('Datos Vida'!AM443=0,"",Índice!$G$51*'Datos Vida'!AM443)</f>
        <v/>
      </c>
      <c r="AN29" s="46" t="str">
        <f>IF('Datos Vida'!AN443=0,"",Índice!$G$51*'Datos Vida'!AN443)</f>
        <v/>
      </c>
      <c r="AO29" s="46" t="str">
        <f>IF('Datos Vida'!AO443=0,"",Índice!$G$51*'Datos Vida'!AO443)</f>
        <v/>
      </c>
      <c r="AP29" s="46" t="str">
        <f>IF('Datos Vida'!AP443=0,"",Índice!$G$51*'Datos Vida'!AP443)</f>
        <v/>
      </c>
      <c r="AQ29" s="46">
        <f>IF('Datos Vida'!AQ443=0,"",Índice!$G$51*'Datos Vida'!AQ443)</f>
        <v>-175157.72940369535</v>
      </c>
      <c r="AS29" s="46">
        <f>IF('Datos Vida'!AS443=0,"",Índice!$F$51*'Datos Vida'!AS443)</f>
        <v>-154119.91563228506</v>
      </c>
      <c r="AT29" s="71">
        <f t="shared" si="0"/>
        <v>0.13650288922818032</v>
      </c>
      <c r="AV29" s="75">
        <f t="shared" si="2"/>
        <v>2.3297299046987612E-3</v>
      </c>
      <c r="AW29" s="75">
        <f t="shared" si="1"/>
        <v>2.390327913588956E-3</v>
      </c>
    </row>
    <row r="30" spans="2:49">
      <c r="B30" s="30" t="s">
        <v>427</v>
      </c>
      <c r="C30" s="46">
        <f>IF('Datos Vida'!C444=0,"",Índice!$G$51*'Datos Vida'!C444)</f>
        <v>-60751.806662376868</v>
      </c>
      <c r="D30" s="46">
        <f>IF('Datos Vida'!D444=0,"",Índice!$G$51*'Datos Vida'!D444)</f>
        <v>-33637.353054001855</v>
      </c>
      <c r="E30" s="46">
        <f>IF('Datos Vida'!E444=0,"",Índice!$G$51*'Datos Vida'!E444)</f>
        <v>-3139.5178226713147</v>
      </c>
      <c r="F30" s="46">
        <f>IF('Datos Vida'!F444=0,"",Índice!$G$51*'Datos Vida'!F444)</f>
        <v>-29346.37536150925</v>
      </c>
      <c r="G30" s="46">
        <f>IF('Datos Vida'!G444=0,"",Índice!$G$51*'Datos Vida'!G444)</f>
        <v>-143577.37712220955</v>
      </c>
      <c r="H30" s="46">
        <f>IF('Datos Vida'!H444=0,"",Índice!$G$51*'Datos Vida'!H444)</f>
        <v>-332.29683003231486</v>
      </c>
      <c r="I30" s="46">
        <f>IF('Datos Vida'!I444=0,"",Índice!$G$51*'Datos Vida'!I444)</f>
        <v>47122.554288259875</v>
      </c>
      <c r="J30" s="46" t="str">
        <f>IF('Datos Vida'!J444=0,"",Índice!$G$51*'Datos Vida'!J444)</f>
        <v/>
      </c>
      <c r="K30" s="46" t="str">
        <f>IF('Datos Vida'!K444=0,"",Índice!$G$51*'Datos Vida'!K444)</f>
        <v/>
      </c>
      <c r="L30" s="46">
        <f>IF('Datos Vida'!L444=0,"",Índice!$G$51*'Datos Vida'!L444)</f>
        <v>-724.96305357761571</v>
      </c>
      <c r="M30" s="46">
        <f>IF('Datos Vida'!M444=0,"",Índice!$G$51*'Datos Vida'!M444)</f>
        <v>-4690.1185113950542</v>
      </c>
      <c r="N30" s="46" t="str">
        <f>IF('Datos Vida'!N444=0,"",Índice!$G$51*'Datos Vida'!N444)</f>
        <v/>
      </c>
      <c r="O30" s="46">
        <f>IF('Datos Vida'!O444=0,"",Índice!$G$51*'Datos Vida'!O444)</f>
        <v>-45407.418275927899</v>
      </c>
      <c r="P30" s="46">
        <f>IF('Datos Vida'!P444=0,"",Índice!$G$51*'Datos Vida'!P444)</f>
        <v>-112417.00313249092</v>
      </c>
      <c r="Q30" s="46">
        <f>IF('Datos Vida'!Q444=0,"",Índice!$G$51*'Datos Vida'!Q444)</f>
        <v>-49563.095297020947</v>
      </c>
      <c r="R30" s="46" t="str">
        <f>IF('Datos Vida'!R444=0,"",Índice!$G$51*'Datos Vida'!R444)</f>
        <v/>
      </c>
      <c r="S30" s="46">
        <f>IF('Datos Vida'!S444=0,"",Índice!$G$51*'Datos Vida'!S444)</f>
        <v>-22657.614498553961</v>
      </c>
      <c r="T30" s="46">
        <f>IF('Datos Vida'!T444=0,"",Índice!$G$51*'Datos Vida'!T444)</f>
        <v>-34081.881403751919</v>
      </c>
      <c r="U30" s="46">
        <f>IF('Datos Vida'!U444=0,"",Índice!$G$51*'Datos Vida'!U444)</f>
        <v>-128237.93849569724</v>
      </c>
      <c r="V30" s="46" t="str">
        <f>IF('Datos Vida'!V444=0,"",Índice!$G$51*'Datos Vida'!V444)</f>
        <v/>
      </c>
      <c r="W30" s="46">
        <f>IF('Datos Vida'!W444=0,"",Índice!$G$51*'Datos Vida'!W444)</f>
        <v>-18631.868675797796</v>
      </c>
      <c r="X30" s="46">
        <f>IF('Datos Vida'!X444=0,"",Índice!$G$51*'Datos Vida'!X444)</f>
        <v>-276981.76013463346</v>
      </c>
      <c r="Y30" s="46">
        <f>IF('Datos Vida'!Y444=0,"",Índice!$G$51*'Datos Vida'!Y444)</f>
        <v>-512.12337630196362</v>
      </c>
      <c r="Z30" s="46">
        <f>IF('Datos Vida'!Z444=0,"",Índice!$G$51*'Datos Vida'!Z444)</f>
        <v>1907.4472659331243</v>
      </c>
      <c r="AA30" s="46" t="str">
        <f>IF('Datos Vida'!AA444=0,"",Índice!$G$51*'Datos Vida'!AA444)</f>
        <v/>
      </c>
      <c r="AB30" s="46">
        <f>IF('Datos Vida'!AB444=0,"",Índice!$G$51*'Datos Vida'!AB444)</f>
        <v>-223.44630571131586</v>
      </c>
      <c r="AC30" s="46">
        <f>IF('Datos Vida'!AC444=0,"",Índice!$G$51*'Datos Vida'!AC444)</f>
        <v>-581.68518112585821</v>
      </c>
      <c r="AD30" s="46" t="str">
        <f>IF('Datos Vida'!AD444=0,"",Índice!$G$51*'Datos Vida'!AD444)</f>
        <v/>
      </c>
      <c r="AE30" s="46">
        <f>IF('Datos Vida'!AE444=0,"",Índice!$G$51*'Datos Vida'!AE444)</f>
        <v>-31861.604712171458</v>
      </c>
      <c r="AF30" s="46">
        <f>IF('Datos Vida'!AF444=0,"",Índice!$G$51*'Datos Vida'!AF444)</f>
        <v>-495898.28420107334</v>
      </c>
      <c r="AG30" s="46">
        <f>IF('Datos Vida'!AG444=0,"",Índice!$G$51*'Datos Vida'!AG444)</f>
        <v>-83775.659201957271</v>
      </c>
      <c r="AH30" s="46" t="str">
        <f>IF('Datos Vida'!AH444=0,"",Índice!$G$51*'Datos Vida'!AH444)</f>
        <v/>
      </c>
      <c r="AI30" s="46" t="str">
        <f>IF('Datos Vida'!AI444=0,"",Índice!$G$51*'Datos Vida'!AI444)</f>
        <v/>
      </c>
      <c r="AJ30" s="46" t="str">
        <f>IF('Datos Vida'!AJ444=0,"",Índice!$G$51*'Datos Vida'!AJ444)</f>
        <v/>
      </c>
      <c r="AK30" s="46" t="str">
        <f>IF('Datos Vida'!AK444=0,"",Índice!$G$51*'Datos Vida'!AK444)</f>
        <v/>
      </c>
      <c r="AL30" s="46" t="str">
        <f>IF('Datos Vida'!AL444=0,"",Índice!$G$51*'Datos Vida'!AL444)</f>
        <v/>
      </c>
      <c r="AM30" s="46" t="str">
        <f>IF('Datos Vida'!AM444=0,"",Índice!$G$51*'Datos Vida'!AM444)</f>
        <v/>
      </c>
      <c r="AN30" s="46" t="str">
        <f>IF('Datos Vida'!AN444=0,"",Índice!$G$51*'Datos Vida'!AN444)</f>
        <v/>
      </c>
      <c r="AO30" s="46" t="str">
        <f>IF('Datos Vida'!AO444=0,"",Índice!$G$51*'Datos Vida'!AO444)</f>
        <v/>
      </c>
      <c r="AP30" s="46" t="str">
        <f>IF('Datos Vida'!AP444=0,"",Índice!$G$51*'Datos Vida'!AP444)</f>
        <v/>
      </c>
      <c r="AQ30" s="46">
        <f>IF('Datos Vida'!AQ444=0,"",Índice!$G$51*'Datos Vida'!AQ444)</f>
        <v>-1528001.1897557962</v>
      </c>
      <c r="AS30" s="46">
        <f>IF('Datos Vida'!AS444=0,"",Índice!$F$51*'Datos Vida'!AS444)</f>
        <v>-1560687.9705654073</v>
      </c>
      <c r="AT30" s="71">
        <f t="shared" si="0"/>
        <v>-2.0943828251440477E-2</v>
      </c>
      <c r="AV30" s="75">
        <f t="shared" si="2"/>
        <v>2.0323568239371467E-2</v>
      </c>
      <c r="AW30" s="75">
        <f t="shared" si="1"/>
        <v>2.420554154302635E-2</v>
      </c>
    </row>
    <row r="31" spans="2:49">
      <c r="B31" s="30" t="s">
        <v>428</v>
      </c>
      <c r="C31" s="46" t="str">
        <f>IF('Datos Vida'!C445=0,"",Índice!$G$51*'Datos Vida'!C445)</f>
        <v/>
      </c>
      <c r="D31" s="46" t="str">
        <f>IF('Datos Vida'!D445=0,"",Índice!$G$51*'Datos Vida'!D445)</f>
        <v/>
      </c>
      <c r="E31" s="46" t="str">
        <f>IF('Datos Vida'!E445=0,"",Índice!$G$51*'Datos Vida'!E445)</f>
        <v/>
      </c>
      <c r="F31" s="46" t="str">
        <f>IF('Datos Vida'!F445=0,"",Índice!$G$51*'Datos Vida'!F445)</f>
        <v/>
      </c>
      <c r="G31" s="46" t="str">
        <f>IF('Datos Vida'!G445=0,"",Índice!$G$51*'Datos Vida'!G445)</f>
        <v/>
      </c>
      <c r="H31" s="46" t="str">
        <f>IF('Datos Vida'!H445=0,"",Índice!$G$51*'Datos Vida'!H445)</f>
        <v/>
      </c>
      <c r="I31" s="46" t="str">
        <f>IF('Datos Vida'!I445=0,"",Índice!$G$51*'Datos Vida'!I445)</f>
        <v/>
      </c>
      <c r="J31" s="46" t="str">
        <f>IF('Datos Vida'!J445=0,"",Índice!$G$51*'Datos Vida'!J445)</f>
        <v/>
      </c>
      <c r="K31" s="46" t="str">
        <f>IF('Datos Vida'!K445=0,"",Índice!$G$51*'Datos Vida'!K445)</f>
        <v/>
      </c>
      <c r="L31" s="46" t="str">
        <f>IF('Datos Vida'!L445=0,"",Índice!$G$51*'Datos Vida'!L445)</f>
        <v/>
      </c>
      <c r="M31" s="46" t="str">
        <f>IF('Datos Vida'!M445=0,"",Índice!$G$51*'Datos Vida'!M445)</f>
        <v/>
      </c>
      <c r="N31" s="46" t="str">
        <f>IF('Datos Vida'!N445=0,"",Índice!$G$51*'Datos Vida'!N445)</f>
        <v/>
      </c>
      <c r="O31" s="46" t="str">
        <f>IF('Datos Vida'!O445=0,"",Índice!$G$51*'Datos Vida'!O445)</f>
        <v/>
      </c>
      <c r="P31" s="46" t="str">
        <f>IF('Datos Vida'!P445=0,"",Índice!$G$51*'Datos Vida'!P445)</f>
        <v/>
      </c>
      <c r="Q31" s="46" t="str">
        <f>IF('Datos Vida'!Q445=0,"",Índice!$G$51*'Datos Vida'!Q445)</f>
        <v/>
      </c>
      <c r="R31" s="46" t="str">
        <f>IF('Datos Vida'!R445=0,"",Índice!$G$51*'Datos Vida'!R445)</f>
        <v/>
      </c>
      <c r="S31" s="46" t="str">
        <f>IF('Datos Vida'!S445=0,"",Índice!$G$51*'Datos Vida'!S445)</f>
        <v/>
      </c>
      <c r="T31" s="46" t="str">
        <f>IF('Datos Vida'!T445=0,"",Índice!$G$51*'Datos Vida'!T445)</f>
        <v/>
      </c>
      <c r="U31" s="46" t="str">
        <f>IF('Datos Vida'!U445=0,"",Índice!$G$51*'Datos Vida'!U445)</f>
        <v/>
      </c>
      <c r="V31" s="46" t="str">
        <f>IF('Datos Vida'!V445=0,"",Índice!$G$51*'Datos Vida'!V445)</f>
        <v/>
      </c>
      <c r="W31" s="46" t="str">
        <f>IF('Datos Vida'!W445=0,"",Índice!$G$51*'Datos Vida'!W445)</f>
        <v/>
      </c>
      <c r="X31" s="46" t="str">
        <f>IF('Datos Vida'!X445=0,"",Índice!$G$51*'Datos Vida'!X445)</f>
        <v/>
      </c>
      <c r="Y31" s="46">
        <f>IF('Datos Vida'!Y445=0,"",Índice!$G$51*'Datos Vida'!Y445)</f>
        <v>-3519.8096463750076</v>
      </c>
      <c r="Z31" s="46" t="str">
        <f>IF('Datos Vida'!Z445=0,"",Índice!$G$51*'Datos Vida'!Z445)</f>
        <v/>
      </c>
      <c r="AA31" s="46" t="str">
        <f>IF('Datos Vida'!AA445=0,"",Índice!$G$51*'Datos Vida'!AA445)</f>
        <v/>
      </c>
      <c r="AB31" s="46" t="str">
        <f>IF('Datos Vida'!AB445=0,"",Índice!$G$51*'Datos Vida'!AB445)</f>
        <v/>
      </c>
      <c r="AC31" s="46" t="str">
        <f>IF('Datos Vida'!AC445=0,"",Índice!$G$51*'Datos Vida'!AC445)</f>
        <v/>
      </c>
      <c r="AD31" s="46" t="str">
        <f>IF('Datos Vida'!AD445=0,"",Índice!$G$51*'Datos Vida'!AD445)</f>
        <v/>
      </c>
      <c r="AE31" s="46" t="str">
        <f>IF('Datos Vida'!AE445=0,"",Índice!$G$51*'Datos Vida'!AE445)</f>
        <v/>
      </c>
      <c r="AF31" s="46" t="str">
        <f>IF('Datos Vida'!AF445=0,"",Índice!$G$51*'Datos Vida'!AF445)</f>
        <v/>
      </c>
      <c r="AG31" s="46" t="str">
        <f>IF('Datos Vida'!AG445=0,"",Índice!$G$51*'Datos Vida'!AG445)</f>
        <v/>
      </c>
      <c r="AH31" s="46" t="str">
        <f>IF('Datos Vida'!AH445=0,"",Índice!$G$51*'Datos Vida'!AH445)</f>
        <v/>
      </c>
      <c r="AI31" s="46" t="str">
        <f>IF('Datos Vida'!AI445=0,"",Índice!$G$51*'Datos Vida'!AI445)</f>
        <v/>
      </c>
      <c r="AJ31" s="46" t="str">
        <f>IF('Datos Vida'!AJ445=0,"",Índice!$G$51*'Datos Vida'!AJ445)</f>
        <v/>
      </c>
      <c r="AK31" s="46" t="str">
        <f>IF('Datos Vida'!AK445=0,"",Índice!$G$51*'Datos Vida'!AK445)</f>
        <v/>
      </c>
      <c r="AL31" s="46" t="str">
        <f>IF('Datos Vida'!AL445=0,"",Índice!$G$51*'Datos Vida'!AL445)</f>
        <v/>
      </c>
      <c r="AM31" s="46" t="str">
        <f>IF('Datos Vida'!AM445=0,"",Índice!$G$51*'Datos Vida'!AM445)</f>
        <v/>
      </c>
      <c r="AN31" s="46" t="str">
        <f>IF('Datos Vida'!AN445=0,"",Índice!$G$51*'Datos Vida'!AN445)</f>
        <v/>
      </c>
      <c r="AO31" s="46" t="str">
        <f>IF('Datos Vida'!AO445=0,"",Índice!$G$51*'Datos Vida'!AO445)</f>
        <v/>
      </c>
      <c r="AP31" s="46" t="str">
        <f>IF('Datos Vida'!AP445=0,"",Índice!$G$51*'Datos Vida'!AP445)</f>
        <v/>
      </c>
      <c r="AQ31" s="46">
        <f>IF('Datos Vida'!AQ445=0,"",Índice!$G$51*'Datos Vida'!AQ445)</f>
        <v>-3519.8096463750076</v>
      </c>
      <c r="AS31" s="46">
        <f>IF('Datos Vida'!AS445=0,"",Índice!$F$51*'Datos Vida'!AS445)</f>
        <v>-6931.1906089980357</v>
      </c>
      <c r="AT31" s="71">
        <f t="shared" si="0"/>
        <v>-0.49217820646778798</v>
      </c>
      <c r="AV31" s="75">
        <f t="shared" si="2"/>
        <v>4.681612293059346E-5</v>
      </c>
      <c r="AW31" s="75">
        <f t="shared" si="1"/>
        <v>1.0749952930562733E-4</v>
      </c>
    </row>
    <row r="32" spans="2:49">
      <c r="B32" s="30" t="s">
        <v>429</v>
      </c>
      <c r="C32" s="46" t="str">
        <f>IF('Datos Vida'!C446=0,"",Índice!$G$51*'Datos Vida'!C446)</f>
        <v/>
      </c>
      <c r="D32" s="46" t="str">
        <f>IF('Datos Vida'!D446=0,"",Índice!$G$51*'Datos Vida'!D446)</f>
        <v/>
      </c>
      <c r="E32" s="46" t="str">
        <f>IF('Datos Vida'!E446=0,"",Índice!$G$51*'Datos Vida'!E446)</f>
        <v/>
      </c>
      <c r="F32" s="46" t="str">
        <f>IF('Datos Vida'!F446=0,"",Índice!$G$51*'Datos Vida'!F446)</f>
        <v/>
      </c>
      <c r="G32" s="46" t="str">
        <f>IF('Datos Vida'!G446=0,"",Índice!$G$51*'Datos Vida'!G446)</f>
        <v/>
      </c>
      <c r="H32" s="46" t="str">
        <f>IF('Datos Vida'!H446=0,"",Índice!$G$51*'Datos Vida'!H446)</f>
        <v/>
      </c>
      <c r="I32" s="46" t="str">
        <f>IF('Datos Vida'!I446=0,"",Índice!$G$51*'Datos Vida'!I446)</f>
        <v/>
      </c>
      <c r="J32" s="46" t="str">
        <f>IF('Datos Vida'!J446=0,"",Índice!$G$51*'Datos Vida'!J446)</f>
        <v/>
      </c>
      <c r="K32" s="46" t="str">
        <f>IF('Datos Vida'!K446=0,"",Índice!$G$51*'Datos Vida'!K446)</f>
        <v/>
      </c>
      <c r="L32" s="46" t="str">
        <f>IF('Datos Vida'!L446=0,"",Índice!$G$51*'Datos Vida'!L446)</f>
        <v/>
      </c>
      <c r="M32" s="46" t="str">
        <f>IF('Datos Vida'!M446=0,"",Índice!$G$51*'Datos Vida'!M446)</f>
        <v/>
      </c>
      <c r="N32" s="46" t="str">
        <f>IF('Datos Vida'!N446=0,"",Índice!$G$51*'Datos Vida'!N446)</f>
        <v/>
      </c>
      <c r="O32" s="46" t="str">
        <f>IF('Datos Vida'!O446=0,"",Índice!$G$51*'Datos Vida'!O446)</f>
        <v/>
      </c>
      <c r="P32" s="46" t="str">
        <f>IF('Datos Vida'!P446=0,"",Índice!$G$51*'Datos Vida'!P446)</f>
        <v/>
      </c>
      <c r="Q32" s="46" t="str">
        <f>IF('Datos Vida'!Q446=0,"",Índice!$G$51*'Datos Vida'!Q446)</f>
        <v/>
      </c>
      <c r="R32" s="46" t="str">
        <f>IF('Datos Vida'!R446=0,"",Índice!$G$51*'Datos Vida'!R446)</f>
        <v/>
      </c>
      <c r="S32" s="46" t="str">
        <f>IF('Datos Vida'!S446=0,"",Índice!$G$51*'Datos Vida'!S446)</f>
        <v/>
      </c>
      <c r="T32" s="46" t="str">
        <f>IF('Datos Vida'!T446=0,"",Índice!$G$51*'Datos Vida'!T446)</f>
        <v/>
      </c>
      <c r="U32" s="46" t="str">
        <f>IF('Datos Vida'!U446=0,"",Índice!$G$51*'Datos Vida'!U446)</f>
        <v/>
      </c>
      <c r="V32" s="46" t="str">
        <f>IF('Datos Vida'!V446=0,"",Índice!$G$51*'Datos Vida'!V446)</f>
        <v/>
      </c>
      <c r="W32" s="46" t="str">
        <f>IF('Datos Vida'!W446=0,"",Índice!$G$51*'Datos Vida'!W446)</f>
        <v/>
      </c>
      <c r="X32" s="46" t="str">
        <f>IF('Datos Vida'!X446=0,"",Índice!$G$51*'Datos Vida'!X446)</f>
        <v/>
      </c>
      <c r="Y32" s="46">
        <f>IF('Datos Vida'!Y446=0,"",Índice!$G$51*'Datos Vida'!Y446)</f>
        <v>-2753.3039647577093</v>
      </c>
      <c r="Z32" s="46" t="str">
        <f>IF('Datos Vida'!Z446=0,"",Índice!$G$51*'Datos Vida'!Z446)</f>
        <v/>
      </c>
      <c r="AA32" s="46">
        <f>IF('Datos Vida'!AA446=0,"",Índice!$G$51*'Datos Vida'!AA446)</f>
        <v>-521.00642761683196</v>
      </c>
      <c r="AB32" s="46" t="str">
        <f>IF('Datos Vida'!AB446=0,"",Índice!$G$51*'Datos Vida'!AB446)</f>
        <v/>
      </c>
      <c r="AC32" s="46" t="str">
        <f>IF('Datos Vida'!AC446=0,"",Índice!$G$51*'Datos Vida'!AC446)</f>
        <v/>
      </c>
      <c r="AD32" s="46" t="str">
        <f>IF('Datos Vida'!AD446=0,"",Índice!$G$51*'Datos Vida'!AD446)</f>
        <v/>
      </c>
      <c r="AE32" s="46" t="str">
        <f>IF('Datos Vida'!AE446=0,"",Índice!$G$51*'Datos Vida'!AE446)</f>
        <v/>
      </c>
      <c r="AF32" s="46" t="str">
        <f>IF('Datos Vida'!AF446=0,"",Índice!$G$51*'Datos Vida'!AF446)</f>
        <v/>
      </c>
      <c r="AG32" s="46" t="str">
        <f>IF('Datos Vida'!AG446=0,"",Índice!$G$51*'Datos Vida'!AG446)</f>
        <v/>
      </c>
      <c r="AH32" s="46" t="str">
        <f>IF('Datos Vida'!AH446=0,"",Índice!$G$51*'Datos Vida'!AH446)</f>
        <v/>
      </c>
      <c r="AI32" s="46" t="str">
        <f>IF('Datos Vida'!AI446=0,"",Índice!$G$51*'Datos Vida'!AI446)</f>
        <v/>
      </c>
      <c r="AJ32" s="46" t="str">
        <f>IF('Datos Vida'!AJ446=0,"",Índice!$G$51*'Datos Vida'!AJ446)</f>
        <v/>
      </c>
      <c r="AK32" s="46" t="str">
        <f>IF('Datos Vida'!AK446=0,"",Índice!$G$51*'Datos Vida'!AK446)</f>
        <v/>
      </c>
      <c r="AL32" s="46" t="str">
        <f>IF('Datos Vida'!AL446=0,"",Índice!$G$51*'Datos Vida'!AL446)</f>
        <v/>
      </c>
      <c r="AM32" s="46" t="str">
        <f>IF('Datos Vida'!AM446=0,"",Índice!$G$51*'Datos Vida'!AM446)</f>
        <v/>
      </c>
      <c r="AN32" s="46" t="str">
        <f>IF('Datos Vida'!AN446=0,"",Índice!$G$51*'Datos Vida'!AN446)</f>
        <v/>
      </c>
      <c r="AO32" s="46" t="str">
        <f>IF('Datos Vida'!AO446=0,"",Índice!$G$51*'Datos Vida'!AO446)</f>
        <v/>
      </c>
      <c r="AP32" s="46" t="str">
        <f>IF('Datos Vida'!AP446=0,"",Índice!$G$51*'Datos Vida'!AP446)</f>
        <v/>
      </c>
      <c r="AQ32" s="46">
        <f>IF('Datos Vida'!AQ446=0,"",Índice!$G$51*'Datos Vida'!AQ446)</f>
        <v>-3274.3103923745412</v>
      </c>
      <c r="AS32" s="46">
        <f>IF('Datos Vida'!AS446=0,"",Índice!$F$51*'Datos Vida'!AS446)</f>
        <v>-6853.6662358741869</v>
      </c>
      <c r="AT32" s="71">
        <f t="shared" si="0"/>
        <v>-0.52225418050914141</v>
      </c>
      <c r="AV32" s="75">
        <f t="shared" si="2"/>
        <v>4.3550797697312279E-5</v>
      </c>
      <c r="AW32" s="75">
        <f t="shared" si="1"/>
        <v>1.0629716248430393E-4</v>
      </c>
    </row>
    <row r="33" spans="2:49">
      <c r="B33" s="30" t="s">
        <v>430</v>
      </c>
      <c r="C33" s="46" t="str">
        <f>IF('Datos Vida'!C447=0,"",Índice!$G$51*'Datos Vida'!C447)</f>
        <v/>
      </c>
      <c r="D33" s="46" t="str">
        <f>IF('Datos Vida'!D447=0,"",Índice!$G$51*'Datos Vida'!D447)</f>
        <v/>
      </c>
      <c r="E33" s="46" t="str">
        <f>IF('Datos Vida'!E447=0,"",Índice!$G$51*'Datos Vida'!E447)</f>
        <v/>
      </c>
      <c r="F33" s="46" t="str">
        <f>IF('Datos Vida'!F447=0,"",Índice!$G$51*'Datos Vida'!F447)</f>
        <v/>
      </c>
      <c r="G33" s="46" t="str">
        <f>IF('Datos Vida'!G447=0,"",Índice!$G$51*'Datos Vida'!G447)</f>
        <v/>
      </c>
      <c r="H33" s="46" t="str">
        <f>IF('Datos Vida'!H447=0,"",Índice!$G$51*'Datos Vida'!H447)</f>
        <v/>
      </c>
      <c r="I33" s="46" t="str">
        <f>IF('Datos Vida'!I447=0,"",Índice!$G$51*'Datos Vida'!I447)</f>
        <v/>
      </c>
      <c r="J33" s="46" t="str">
        <f>IF('Datos Vida'!J447=0,"",Índice!$G$51*'Datos Vida'!J447)</f>
        <v/>
      </c>
      <c r="K33" s="46" t="str">
        <f>IF('Datos Vida'!K447=0,"",Índice!$G$51*'Datos Vida'!K447)</f>
        <v/>
      </c>
      <c r="L33" s="46" t="str">
        <f>IF('Datos Vida'!L447=0,"",Índice!$G$51*'Datos Vida'!L447)</f>
        <v/>
      </c>
      <c r="M33" s="46" t="str">
        <f>IF('Datos Vida'!M447=0,"",Índice!$G$51*'Datos Vida'!M447)</f>
        <v/>
      </c>
      <c r="N33" s="46" t="str">
        <f>IF('Datos Vida'!N447=0,"",Índice!$G$51*'Datos Vida'!N447)</f>
        <v/>
      </c>
      <c r="O33" s="46" t="str">
        <f>IF('Datos Vida'!O447=0,"",Índice!$G$51*'Datos Vida'!O447)</f>
        <v/>
      </c>
      <c r="P33" s="46" t="str">
        <f>IF('Datos Vida'!P447=0,"",Índice!$G$51*'Datos Vida'!P447)</f>
        <v/>
      </c>
      <c r="Q33" s="46" t="str">
        <f>IF('Datos Vida'!Q447=0,"",Índice!$G$51*'Datos Vida'!Q447)</f>
        <v/>
      </c>
      <c r="R33" s="46" t="str">
        <f>IF('Datos Vida'!R447=0,"",Índice!$G$51*'Datos Vida'!R447)</f>
        <v/>
      </c>
      <c r="S33" s="46" t="str">
        <f>IF('Datos Vida'!S447=0,"",Índice!$G$51*'Datos Vida'!S447)</f>
        <v/>
      </c>
      <c r="T33" s="46" t="str">
        <f>IF('Datos Vida'!T447=0,"",Índice!$G$51*'Datos Vida'!T447)</f>
        <v/>
      </c>
      <c r="U33" s="46" t="str">
        <f>IF('Datos Vida'!U447=0,"",Índice!$G$51*'Datos Vida'!U447)</f>
        <v/>
      </c>
      <c r="V33" s="46" t="str">
        <f>IF('Datos Vida'!V447=0,"",Índice!$G$51*'Datos Vida'!V447)</f>
        <v/>
      </c>
      <c r="W33" s="46" t="str">
        <f>IF('Datos Vida'!W447=0,"",Índice!$G$51*'Datos Vida'!W447)</f>
        <v/>
      </c>
      <c r="X33" s="46" t="str">
        <f>IF('Datos Vida'!X447=0,"",Índice!$G$51*'Datos Vida'!X447)</f>
        <v/>
      </c>
      <c r="Y33" s="46" t="str">
        <f>IF('Datos Vida'!Y447=0,"",Índice!$G$51*'Datos Vida'!Y447)</f>
        <v/>
      </c>
      <c r="Z33" s="46" t="str">
        <f>IF('Datos Vida'!Z447=0,"",Índice!$G$51*'Datos Vida'!Z447)</f>
        <v/>
      </c>
      <c r="AA33" s="46" t="str">
        <f>IF('Datos Vida'!AA447=0,"",Índice!$G$51*'Datos Vida'!AA447)</f>
        <v/>
      </c>
      <c r="AB33" s="46" t="str">
        <f>IF('Datos Vida'!AB447=0,"",Índice!$G$51*'Datos Vida'!AB447)</f>
        <v/>
      </c>
      <c r="AC33" s="46" t="str">
        <f>IF('Datos Vida'!AC447=0,"",Índice!$G$51*'Datos Vida'!AC447)</f>
        <v/>
      </c>
      <c r="AD33" s="46" t="str">
        <f>IF('Datos Vida'!AD447=0,"",Índice!$G$51*'Datos Vida'!AD447)</f>
        <v/>
      </c>
      <c r="AE33" s="46" t="str">
        <f>IF('Datos Vida'!AE447=0,"",Índice!$G$51*'Datos Vida'!AE447)</f>
        <v/>
      </c>
      <c r="AF33" s="46" t="str">
        <f>IF('Datos Vida'!AF447=0,"",Índice!$G$51*'Datos Vida'!AF447)</f>
        <v/>
      </c>
      <c r="AG33" s="46" t="str">
        <f>IF('Datos Vida'!AG447=0,"",Índice!$G$51*'Datos Vida'!AG447)</f>
        <v/>
      </c>
      <c r="AH33" s="46" t="str">
        <f>IF('Datos Vida'!AH447=0,"",Índice!$G$51*'Datos Vida'!AH447)</f>
        <v/>
      </c>
      <c r="AI33" s="46" t="str">
        <f>IF('Datos Vida'!AI447=0,"",Índice!$G$51*'Datos Vida'!AI447)</f>
        <v/>
      </c>
      <c r="AJ33" s="46" t="str">
        <f>IF('Datos Vida'!AJ447=0,"",Índice!$G$51*'Datos Vida'!AJ447)</f>
        <v/>
      </c>
      <c r="AK33" s="46" t="str">
        <f>IF('Datos Vida'!AK447=0,"",Índice!$G$51*'Datos Vida'!AK447)</f>
        <v/>
      </c>
      <c r="AL33" s="46" t="str">
        <f>IF('Datos Vida'!AL447=0,"",Índice!$G$51*'Datos Vida'!AL447)</f>
        <v/>
      </c>
      <c r="AM33" s="46" t="str">
        <f>IF('Datos Vida'!AM447=0,"",Índice!$G$51*'Datos Vida'!AM447)</f>
        <v/>
      </c>
      <c r="AN33" s="46" t="str">
        <f>IF('Datos Vida'!AN447=0,"",Índice!$G$51*'Datos Vida'!AN447)</f>
        <v/>
      </c>
      <c r="AO33" s="46" t="str">
        <f>IF('Datos Vida'!AO447=0,"",Índice!$G$51*'Datos Vida'!AO447)</f>
        <v/>
      </c>
      <c r="AP33" s="46" t="str">
        <f>IF('Datos Vida'!AP447=0,"",Índice!$G$51*'Datos Vida'!AP447)</f>
        <v/>
      </c>
      <c r="AQ33" s="46" t="str">
        <f>IF('Datos Vida'!AQ447=0,"",Índice!$G$51*'Datos Vida'!AQ447)</f>
        <v/>
      </c>
      <c r="AS33" s="46" t="str">
        <f>IF('Datos Vida'!AS447=0,"",Índice!$F$51*'Datos Vida'!AS447)</f>
        <v/>
      </c>
      <c r="AT33" s="71" t="str">
        <f t="shared" si="0"/>
        <v/>
      </c>
      <c r="AV33" s="75" t="str">
        <f t="shared" si="2"/>
        <v/>
      </c>
      <c r="AW33" s="75" t="str">
        <f t="shared" si="1"/>
        <v/>
      </c>
    </row>
    <row r="34" spans="2:49">
      <c r="B34" s="30" t="s">
        <v>431</v>
      </c>
      <c r="C34" s="46" t="str">
        <f>IF('Datos Vida'!C448=0,"",Índice!$G$51*'Datos Vida'!C448)</f>
        <v/>
      </c>
      <c r="D34" s="46" t="str">
        <f>IF('Datos Vida'!D448=0,"",Índice!$G$51*'Datos Vida'!D448)</f>
        <v/>
      </c>
      <c r="E34" s="46" t="str">
        <f>IF('Datos Vida'!E448=0,"",Índice!$G$51*'Datos Vida'!E448)</f>
        <v/>
      </c>
      <c r="F34" s="46" t="str">
        <f>IF('Datos Vida'!F448=0,"",Índice!$G$51*'Datos Vida'!F448)</f>
        <v/>
      </c>
      <c r="G34" s="46" t="str">
        <f>IF('Datos Vida'!G448=0,"",Índice!$G$51*'Datos Vida'!G448)</f>
        <v/>
      </c>
      <c r="H34" s="46" t="str">
        <f>IF('Datos Vida'!H448=0,"",Índice!$G$51*'Datos Vida'!H448)</f>
        <v/>
      </c>
      <c r="I34" s="46" t="str">
        <f>IF('Datos Vida'!I448=0,"",Índice!$G$51*'Datos Vida'!I448)</f>
        <v/>
      </c>
      <c r="J34" s="46" t="str">
        <f>IF('Datos Vida'!J448=0,"",Índice!$G$51*'Datos Vida'!J448)</f>
        <v/>
      </c>
      <c r="K34" s="46" t="str">
        <f>IF('Datos Vida'!K448=0,"",Índice!$G$51*'Datos Vida'!K448)</f>
        <v/>
      </c>
      <c r="L34" s="46" t="str">
        <f>IF('Datos Vida'!L448=0,"",Índice!$G$51*'Datos Vida'!L448)</f>
        <v/>
      </c>
      <c r="M34" s="46" t="str">
        <f>IF('Datos Vida'!M448=0,"",Índice!$G$51*'Datos Vida'!M448)</f>
        <v/>
      </c>
      <c r="N34" s="46" t="str">
        <f>IF('Datos Vida'!N448=0,"",Índice!$G$51*'Datos Vida'!N448)</f>
        <v/>
      </c>
      <c r="O34" s="46" t="str">
        <f>IF('Datos Vida'!O448=0,"",Índice!$G$51*'Datos Vida'!O448)</f>
        <v/>
      </c>
      <c r="P34" s="46" t="str">
        <f>IF('Datos Vida'!P448=0,"",Índice!$G$51*'Datos Vida'!P448)</f>
        <v/>
      </c>
      <c r="Q34" s="46" t="str">
        <f>IF('Datos Vida'!Q448=0,"",Índice!$G$51*'Datos Vida'!Q448)</f>
        <v/>
      </c>
      <c r="R34" s="46" t="str">
        <f>IF('Datos Vida'!R448=0,"",Índice!$G$51*'Datos Vida'!R448)</f>
        <v/>
      </c>
      <c r="S34" s="46" t="str">
        <f>IF('Datos Vida'!S448=0,"",Índice!$G$51*'Datos Vida'!S448)</f>
        <v/>
      </c>
      <c r="T34" s="46" t="str">
        <f>IF('Datos Vida'!T448=0,"",Índice!$G$51*'Datos Vida'!T448)</f>
        <v/>
      </c>
      <c r="U34" s="46" t="str">
        <f>IF('Datos Vida'!U448=0,"",Índice!$G$51*'Datos Vida'!U448)</f>
        <v/>
      </c>
      <c r="V34" s="46" t="str">
        <f>IF('Datos Vida'!V448=0,"",Índice!$G$51*'Datos Vida'!V448)</f>
        <v/>
      </c>
      <c r="W34" s="46" t="str">
        <f>IF('Datos Vida'!W448=0,"",Índice!$G$51*'Datos Vida'!W448)</f>
        <v/>
      </c>
      <c r="X34" s="46" t="str">
        <f>IF('Datos Vida'!X448=0,"",Índice!$G$51*'Datos Vida'!X448)</f>
        <v/>
      </c>
      <c r="Y34" s="46" t="str">
        <f>IF('Datos Vida'!Y448=0,"",Índice!$G$51*'Datos Vida'!Y448)</f>
        <v/>
      </c>
      <c r="Z34" s="46" t="str">
        <f>IF('Datos Vida'!Z448=0,"",Índice!$G$51*'Datos Vida'!Z448)</f>
        <v/>
      </c>
      <c r="AA34" s="46" t="str">
        <f>IF('Datos Vida'!AA448=0,"",Índice!$G$51*'Datos Vida'!AA448)</f>
        <v/>
      </c>
      <c r="AB34" s="46" t="str">
        <f>IF('Datos Vida'!AB448=0,"",Índice!$G$51*'Datos Vida'!AB448)</f>
        <v/>
      </c>
      <c r="AC34" s="46" t="str">
        <f>IF('Datos Vida'!AC448=0,"",Índice!$G$51*'Datos Vida'!AC448)</f>
        <v/>
      </c>
      <c r="AD34" s="46" t="str">
        <f>IF('Datos Vida'!AD448=0,"",Índice!$G$51*'Datos Vida'!AD448)</f>
        <v/>
      </c>
      <c r="AE34" s="46" t="str">
        <f>IF('Datos Vida'!AE448=0,"",Índice!$G$51*'Datos Vida'!AE448)</f>
        <v/>
      </c>
      <c r="AF34" s="46" t="str">
        <f>IF('Datos Vida'!AF448=0,"",Índice!$G$51*'Datos Vida'!AF448)</f>
        <v/>
      </c>
      <c r="AG34" s="46" t="str">
        <f>IF('Datos Vida'!AG448=0,"",Índice!$G$51*'Datos Vida'!AG448)</f>
        <v/>
      </c>
      <c r="AH34" s="46" t="str">
        <f>IF('Datos Vida'!AH448=0,"",Índice!$G$51*'Datos Vida'!AH448)</f>
        <v/>
      </c>
      <c r="AI34" s="46" t="str">
        <f>IF('Datos Vida'!AI448=0,"",Índice!$G$51*'Datos Vida'!AI448)</f>
        <v/>
      </c>
      <c r="AJ34" s="46" t="str">
        <f>IF('Datos Vida'!AJ448=0,"",Índice!$G$51*'Datos Vida'!AJ448)</f>
        <v/>
      </c>
      <c r="AK34" s="46" t="str">
        <f>IF('Datos Vida'!AK448=0,"",Índice!$G$51*'Datos Vida'!AK448)</f>
        <v/>
      </c>
      <c r="AL34" s="46" t="str">
        <f>IF('Datos Vida'!AL448=0,"",Índice!$G$51*'Datos Vida'!AL448)</f>
        <v/>
      </c>
      <c r="AM34" s="46" t="str">
        <f>IF('Datos Vida'!AM448=0,"",Índice!$G$51*'Datos Vida'!AM448)</f>
        <v/>
      </c>
      <c r="AN34" s="46" t="str">
        <f>IF('Datos Vida'!AN448=0,"",Índice!$G$51*'Datos Vida'!AN448)</f>
        <v/>
      </c>
      <c r="AO34" s="46" t="str">
        <f>IF('Datos Vida'!AO448=0,"",Índice!$G$51*'Datos Vida'!AO448)</f>
        <v/>
      </c>
      <c r="AP34" s="46" t="str">
        <f>IF('Datos Vida'!AP448=0,"",Índice!$G$51*'Datos Vida'!AP448)</f>
        <v/>
      </c>
      <c r="AQ34" s="46" t="str">
        <f>IF('Datos Vida'!AQ448=0,"",Índice!$G$51*'Datos Vida'!AQ448)</f>
        <v/>
      </c>
      <c r="AS34" s="46" t="str">
        <f>IF('Datos Vida'!AS448=0,"",Índice!$F$51*'Datos Vida'!AS448)</f>
        <v/>
      </c>
      <c r="AT34" s="71" t="str">
        <f t="shared" si="0"/>
        <v/>
      </c>
      <c r="AV34" s="75" t="str">
        <f t="shared" si="2"/>
        <v/>
      </c>
      <c r="AW34" s="75" t="str">
        <f t="shared" si="1"/>
        <v/>
      </c>
    </row>
    <row r="35" spans="2:49">
      <c r="B35" s="30" t="s">
        <v>432</v>
      </c>
      <c r="C35" s="46" t="str">
        <f>IF('Datos Vida'!C449=0,"",Índice!$G$51*'Datos Vida'!C449)</f>
        <v/>
      </c>
      <c r="D35" s="46" t="str">
        <f>IF('Datos Vida'!D449=0,"",Índice!$G$51*'Datos Vida'!D449)</f>
        <v/>
      </c>
      <c r="E35" s="46" t="str">
        <f>IF('Datos Vida'!E449=0,"",Índice!$G$51*'Datos Vida'!E449)</f>
        <v/>
      </c>
      <c r="F35" s="46" t="str">
        <f>IF('Datos Vida'!F449=0,"",Índice!$G$51*'Datos Vida'!F449)</f>
        <v/>
      </c>
      <c r="G35" s="46">
        <f>IF('Datos Vida'!G449=0,"",Índice!$G$51*'Datos Vida'!G449)</f>
        <v>-10472.454585952581</v>
      </c>
      <c r="H35" s="46" t="str">
        <f>IF('Datos Vida'!H449=0,"",Índice!$G$51*'Datos Vida'!H449)</f>
        <v/>
      </c>
      <c r="I35" s="46" t="str">
        <f>IF('Datos Vida'!I449=0,"",Índice!$G$51*'Datos Vida'!I449)</f>
        <v/>
      </c>
      <c r="J35" s="46" t="str">
        <f>IF('Datos Vida'!J449=0,"",Índice!$G$51*'Datos Vida'!J449)</f>
        <v/>
      </c>
      <c r="K35" s="46" t="str">
        <f>IF('Datos Vida'!K449=0,"",Índice!$G$51*'Datos Vida'!K449)</f>
        <v/>
      </c>
      <c r="L35" s="46" t="str">
        <f>IF('Datos Vida'!L449=0,"",Índice!$G$51*'Datos Vida'!L449)</f>
        <v/>
      </c>
      <c r="M35" s="46" t="str">
        <f>IF('Datos Vida'!M449=0,"",Índice!$G$51*'Datos Vida'!M449)</f>
        <v/>
      </c>
      <c r="N35" s="46" t="str">
        <f>IF('Datos Vida'!N449=0,"",Índice!$G$51*'Datos Vida'!N449)</f>
        <v/>
      </c>
      <c r="O35" s="46" t="str">
        <f>IF('Datos Vida'!O449=0,"",Índice!$G$51*'Datos Vida'!O449)</f>
        <v/>
      </c>
      <c r="P35" s="46" t="str">
        <f>IF('Datos Vida'!P449=0,"",Índice!$G$51*'Datos Vida'!P449)</f>
        <v/>
      </c>
      <c r="Q35" s="46">
        <f>IF('Datos Vida'!Q449=0,"",Índice!$G$51*'Datos Vida'!Q449)</f>
        <v>-33155.834352748177</v>
      </c>
      <c r="R35" s="46" t="str">
        <f>IF('Datos Vida'!R449=0,"",Índice!$G$51*'Datos Vida'!R449)</f>
        <v/>
      </c>
      <c r="S35" s="46" t="str">
        <f>IF('Datos Vida'!S449=0,"",Índice!$G$51*'Datos Vida'!S449)</f>
        <v/>
      </c>
      <c r="T35" s="46" t="str">
        <f>IF('Datos Vida'!T449=0,"",Índice!$G$51*'Datos Vida'!T449)</f>
        <v/>
      </c>
      <c r="U35" s="46" t="str">
        <f>IF('Datos Vida'!U449=0,"",Índice!$G$51*'Datos Vida'!U449)</f>
        <v/>
      </c>
      <c r="V35" s="46" t="str">
        <f>IF('Datos Vida'!V449=0,"",Índice!$G$51*'Datos Vida'!V449)</f>
        <v/>
      </c>
      <c r="W35" s="46" t="str">
        <f>IF('Datos Vida'!W449=0,"",Índice!$G$51*'Datos Vida'!W449)</f>
        <v/>
      </c>
      <c r="X35" s="46" t="str">
        <f>IF('Datos Vida'!X449=0,"",Índice!$G$51*'Datos Vida'!X449)</f>
        <v/>
      </c>
      <c r="Y35" s="46">
        <f>IF('Datos Vida'!Y449=0,"",Índice!$G$51*'Datos Vida'!Y449)</f>
        <v>-2932.3792081798315</v>
      </c>
      <c r="Z35" s="46" t="str">
        <f>IF('Datos Vida'!Z449=0,"",Índice!$G$51*'Datos Vida'!Z449)</f>
        <v/>
      </c>
      <c r="AA35" s="46" t="str">
        <f>IF('Datos Vida'!AA449=0,"",Índice!$G$51*'Datos Vida'!AA449)</f>
        <v/>
      </c>
      <c r="AB35" s="46" t="str">
        <f>IF('Datos Vida'!AB449=0,"",Índice!$G$51*'Datos Vida'!AB449)</f>
        <v/>
      </c>
      <c r="AC35" s="46" t="str">
        <f>IF('Datos Vida'!AC449=0,"",Índice!$G$51*'Datos Vida'!AC449)</f>
        <v/>
      </c>
      <c r="AD35" s="46" t="str">
        <f>IF('Datos Vida'!AD449=0,"",Índice!$G$51*'Datos Vida'!AD449)</f>
        <v/>
      </c>
      <c r="AE35" s="46" t="str">
        <f>IF('Datos Vida'!AE449=0,"",Índice!$G$51*'Datos Vida'!AE449)</f>
        <v/>
      </c>
      <c r="AF35" s="46" t="str">
        <f>IF('Datos Vida'!AF449=0,"",Índice!$G$51*'Datos Vida'!AF449)</f>
        <v/>
      </c>
      <c r="AG35" s="46">
        <f>IF('Datos Vida'!AG449=0,"",Índice!$G$51*'Datos Vida'!AG449)</f>
        <v>-112.5186499883327</v>
      </c>
      <c r="AH35" s="46" t="str">
        <f>IF('Datos Vida'!AH449=0,"",Índice!$G$51*'Datos Vida'!AH449)</f>
        <v/>
      </c>
      <c r="AI35" s="46" t="str">
        <f>IF('Datos Vida'!AI449=0,"",Índice!$G$51*'Datos Vida'!AI449)</f>
        <v/>
      </c>
      <c r="AJ35" s="46" t="str">
        <f>IF('Datos Vida'!AJ449=0,"",Índice!$G$51*'Datos Vida'!AJ449)</f>
        <v/>
      </c>
      <c r="AK35" s="46" t="str">
        <f>IF('Datos Vida'!AK449=0,"",Índice!$G$51*'Datos Vida'!AK449)</f>
        <v/>
      </c>
      <c r="AL35" s="46" t="str">
        <f>IF('Datos Vida'!AL449=0,"",Índice!$G$51*'Datos Vida'!AL449)</f>
        <v/>
      </c>
      <c r="AM35" s="46" t="str">
        <f>IF('Datos Vida'!AM449=0,"",Índice!$G$51*'Datos Vida'!AM449)</f>
        <v/>
      </c>
      <c r="AN35" s="46" t="str">
        <f>IF('Datos Vida'!AN449=0,"",Índice!$G$51*'Datos Vida'!AN449)</f>
        <v/>
      </c>
      <c r="AO35" s="46" t="str">
        <f>IF('Datos Vida'!AO449=0,"",Índice!$G$51*'Datos Vida'!AO449)</f>
        <v/>
      </c>
      <c r="AP35" s="46" t="str">
        <f>IF('Datos Vida'!AP449=0,"",Índice!$G$51*'Datos Vida'!AP449)</f>
        <v/>
      </c>
      <c r="AQ35" s="46">
        <f>IF('Datos Vida'!AQ449=0,"",Índice!$G$51*'Datos Vida'!AQ449)</f>
        <v>-46673.186796868918</v>
      </c>
      <c r="AS35" s="46">
        <f>IF('Datos Vida'!AS449=0,"",Índice!$F$51*'Datos Vida'!AS449)</f>
        <v>-15761.020270088156</v>
      </c>
      <c r="AT35" s="71">
        <f t="shared" si="0"/>
        <v>1.9613049153579865</v>
      </c>
      <c r="AV35" s="75">
        <f t="shared" si="2"/>
        <v>6.2078858522793159E-4</v>
      </c>
      <c r="AW35" s="75">
        <f t="shared" si="1"/>
        <v>2.4444606359712485E-4</v>
      </c>
    </row>
    <row r="36" spans="2:49">
      <c r="B36" s="30" t="s">
        <v>433</v>
      </c>
      <c r="C36" s="46" t="str">
        <f>IF('Datos Vida'!C450=0,"",Índice!$G$51*'Datos Vida'!C450)</f>
        <v/>
      </c>
      <c r="D36" s="46" t="str">
        <f>IF('Datos Vida'!D450=0,"",Índice!$G$51*'Datos Vida'!D450)</f>
        <v/>
      </c>
      <c r="E36" s="46" t="str">
        <f>IF('Datos Vida'!E450=0,"",Índice!$G$51*'Datos Vida'!E450)</f>
        <v/>
      </c>
      <c r="F36" s="46" t="str">
        <f>IF('Datos Vida'!F450=0,"",Índice!$G$51*'Datos Vida'!F450)</f>
        <v/>
      </c>
      <c r="G36" s="46" t="str">
        <f>IF('Datos Vida'!G450=0,"",Índice!$G$51*'Datos Vida'!G450)</f>
        <v/>
      </c>
      <c r="H36" s="46" t="str">
        <f>IF('Datos Vida'!H450=0,"",Índice!$G$51*'Datos Vida'!H450)</f>
        <v/>
      </c>
      <c r="I36" s="46">
        <f>IF('Datos Vida'!I450=0,"",Índice!$G$51*'Datos Vida'!I450)</f>
        <v>5381.3613254042893</v>
      </c>
      <c r="J36" s="46" t="str">
        <f>IF('Datos Vida'!J450=0,"",Índice!$G$51*'Datos Vida'!J450)</f>
        <v/>
      </c>
      <c r="K36" s="46" t="str">
        <f>IF('Datos Vida'!K450=0,"",Índice!$G$51*'Datos Vida'!K450)</f>
        <v/>
      </c>
      <c r="L36" s="46" t="str">
        <f>IF('Datos Vida'!L450=0,"",Índice!$G$51*'Datos Vida'!L450)</f>
        <v/>
      </c>
      <c r="M36" s="46" t="str">
        <f>IF('Datos Vida'!M450=0,"",Índice!$G$51*'Datos Vida'!M450)</f>
        <v/>
      </c>
      <c r="N36" s="46" t="str">
        <f>IF('Datos Vida'!N450=0,"",Índice!$G$51*'Datos Vida'!N450)</f>
        <v/>
      </c>
      <c r="O36" s="46" t="str">
        <f>IF('Datos Vida'!O450=0,"",Índice!$G$51*'Datos Vida'!O450)</f>
        <v/>
      </c>
      <c r="P36" s="46" t="str">
        <f>IF('Datos Vida'!P450=0,"",Índice!$G$51*'Datos Vida'!P450)</f>
        <v/>
      </c>
      <c r="Q36" s="46" t="str">
        <f>IF('Datos Vida'!Q450=0,"",Índice!$G$51*'Datos Vida'!Q450)</f>
        <v/>
      </c>
      <c r="R36" s="46" t="str">
        <f>IF('Datos Vida'!R450=0,"",Índice!$G$51*'Datos Vida'!R450)</f>
        <v/>
      </c>
      <c r="S36" s="46" t="str">
        <f>IF('Datos Vida'!S450=0,"",Índice!$G$51*'Datos Vida'!S450)</f>
        <v/>
      </c>
      <c r="T36" s="46" t="str">
        <f>IF('Datos Vida'!T450=0,"",Índice!$G$51*'Datos Vida'!T450)</f>
        <v/>
      </c>
      <c r="U36" s="46" t="str">
        <f>IF('Datos Vida'!U450=0,"",Índice!$G$51*'Datos Vida'!U450)</f>
        <v/>
      </c>
      <c r="V36" s="46" t="str">
        <f>IF('Datos Vida'!V450=0,"",Índice!$G$51*'Datos Vida'!V450)</f>
        <v/>
      </c>
      <c r="W36" s="46" t="str">
        <f>IF('Datos Vida'!W450=0,"",Índice!$G$51*'Datos Vida'!W450)</f>
        <v/>
      </c>
      <c r="X36" s="46" t="str">
        <f>IF('Datos Vida'!X450=0,"",Índice!$G$51*'Datos Vida'!X450)</f>
        <v/>
      </c>
      <c r="Y36" s="46" t="str">
        <f>IF('Datos Vida'!Y450=0,"",Índice!$G$51*'Datos Vida'!Y450)</f>
        <v/>
      </c>
      <c r="Z36" s="46" t="str">
        <f>IF('Datos Vida'!Z450=0,"",Índice!$G$51*'Datos Vida'!Z450)</f>
        <v/>
      </c>
      <c r="AA36" s="46" t="str">
        <f>IF('Datos Vida'!AA450=0,"",Índice!$G$51*'Datos Vida'!AA450)</f>
        <v/>
      </c>
      <c r="AB36" s="46" t="str">
        <f>IF('Datos Vida'!AB450=0,"",Índice!$G$51*'Datos Vida'!AB450)</f>
        <v/>
      </c>
      <c r="AC36" s="46" t="str">
        <f>IF('Datos Vida'!AC450=0,"",Índice!$G$51*'Datos Vida'!AC450)</f>
        <v/>
      </c>
      <c r="AD36" s="46" t="str">
        <f>IF('Datos Vida'!AD450=0,"",Índice!$G$51*'Datos Vida'!AD450)</f>
        <v/>
      </c>
      <c r="AE36" s="46" t="str">
        <f>IF('Datos Vida'!AE450=0,"",Índice!$G$51*'Datos Vida'!AE450)</f>
        <v/>
      </c>
      <c r="AF36" s="46" t="str">
        <f>IF('Datos Vida'!AF450=0,"",Índice!$G$51*'Datos Vida'!AF450)</f>
        <v/>
      </c>
      <c r="AG36" s="46" t="str">
        <f>IF('Datos Vida'!AG450=0,"",Índice!$G$51*'Datos Vida'!AG450)</f>
        <v/>
      </c>
      <c r="AH36" s="46" t="str">
        <f>IF('Datos Vida'!AH450=0,"",Índice!$G$51*'Datos Vida'!AH450)</f>
        <v/>
      </c>
      <c r="AI36" s="46" t="str">
        <f>IF('Datos Vida'!AI450=0,"",Índice!$G$51*'Datos Vida'!AI450)</f>
        <v/>
      </c>
      <c r="AJ36" s="46" t="str">
        <f>IF('Datos Vida'!AJ450=0,"",Índice!$G$51*'Datos Vida'!AJ450)</f>
        <v/>
      </c>
      <c r="AK36" s="46" t="str">
        <f>IF('Datos Vida'!AK450=0,"",Índice!$G$51*'Datos Vida'!AK450)</f>
        <v/>
      </c>
      <c r="AL36" s="46" t="str">
        <f>IF('Datos Vida'!AL450=0,"",Índice!$G$51*'Datos Vida'!AL450)</f>
        <v/>
      </c>
      <c r="AM36" s="46" t="str">
        <f>IF('Datos Vida'!AM450=0,"",Índice!$G$51*'Datos Vida'!AM450)</f>
        <v/>
      </c>
      <c r="AN36" s="46" t="str">
        <f>IF('Datos Vida'!AN450=0,"",Índice!$G$51*'Datos Vida'!AN450)</f>
        <v/>
      </c>
      <c r="AO36" s="46" t="str">
        <f>IF('Datos Vida'!AO450=0,"",Índice!$G$51*'Datos Vida'!AO450)</f>
        <v/>
      </c>
      <c r="AP36" s="46" t="str">
        <f>IF('Datos Vida'!AP450=0,"",Índice!$G$51*'Datos Vida'!AP450)</f>
        <v/>
      </c>
      <c r="AQ36" s="46">
        <f>IF('Datos Vida'!AQ450=0,"",Índice!$G$51*'Datos Vida'!AQ450)</f>
        <v>5381.3613254042893</v>
      </c>
      <c r="AS36" s="46">
        <f>IF('Datos Vida'!AS450=0,"",Índice!$F$51*'Datos Vida'!AS450)</f>
        <v>-85.427564962638002</v>
      </c>
      <c r="AT36" s="71">
        <f t="shared" si="0"/>
        <v>-63.993266023184013</v>
      </c>
      <c r="AV36" s="75">
        <f t="shared" si="2"/>
        <v>-7.1576164240453073E-5</v>
      </c>
      <c r="AW36" s="75">
        <f t="shared" si="1"/>
        <v>1.3249416357541248E-6</v>
      </c>
    </row>
    <row r="37" spans="2:49">
      <c r="B37" s="30" t="s">
        <v>434</v>
      </c>
      <c r="C37" s="46" t="str">
        <f>IF('Datos Vida'!C451=0,"",Índice!$G$51*'Datos Vida'!C451)</f>
        <v/>
      </c>
      <c r="D37" s="46">
        <f>IF('Datos Vida'!D451=0,"",Índice!$G$51*'Datos Vida'!D451)</f>
        <v>-2696.2016779686187</v>
      </c>
      <c r="E37" s="46" t="str">
        <f>IF('Datos Vida'!E451=0,"",Índice!$G$51*'Datos Vida'!E451)</f>
        <v/>
      </c>
      <c r="F37" s="46">
        <f>IF('Datos Vida'!F451=0,"",Índice!$G$51*'Datos Vida'!F451)</f>
        <v>-108660.31211771943</v>
      </c>
      <c r="G37" s="46">
        <f>IF('Datos Vida'!G451=0,"",Índice!$G$51*'Datos Vida'!G451)</f>
        <v>-597841.33014191664</v>
      </c>
      <c r="H37" s="46">
        <f>IF('Datos Vida'!H451=0,"",Índice!$G$51*'Datos Vida'!H451)</f>
        <v>-43633.724835774032</v>
      </c>
      <c r="I37" s="46">
        <f>IF('Datos Vida'!I451=0,"",Índice!$G$51*'Datos Vida'!I451)</f>
        <v>30607.989619646301</v>
      </c>
      <c r="J37" s="46">
        <f>IF('Datos Vida'!J451=0,"",Índice!$G$51*'Datos Vida'!J451)</f>
        <v>-211228.92816484114</v>
      </c>
      <c r="K37" s="46" t="str">
        <f>IF('Datos Vida'!K451=0,"",Índice!$G$51*'Datos Vida'!K451)</f>
        <v/>
      </c>
      <c r="L37" s="46" t="str">
        <f>IF('Datos Vida'!L451=0,"",Índice!$G$51*'Datos Vida'!L451)</f>
        <v/>
      </c>
      <c r="M37" s="46">
        <f>IF('Datos Vida'!M451=0,"",Índice!$G$51*'Datos Vida'!M451)</f>
        <v>-122993.13751140212</v>
      </c>
      <c r="N37" s="46" t="str">
        <f>IF('Datos Vida'!N451=0,"",Índice!$G$51*'Datos Vida'!N451)</f>
        <v/>
      </c>
      <c r="O37" s="46">
        <f>IF('Datos Vida'!O451=0,"",Índice!$G$51*'Datos Vida'!O451)</f>
        <v>-17810.606274881382</v>
      </c>
      <c r="P37" s="46">
        <f>IF('Datos Vida'!P451=0,"",Índice!$G$51*'Datos Vida'!P451)</f>
        <v>-338412.21423975221</v>
      </c>
      <c r="Q37" s="46">
        <f>IF('Datos Vida'!Q451=0,"",Índice!$G$51*'Datos Vida'!Q451)</f>
        <v>-708871.42821787426</v>
      </c>
      <c r="R37" s="46" t="str">
        <f>IF('Datos Vida'!R451=0,"",Índice!$G$51*'Datos Vida'!R451)</f>
        <v/>
      </c>
      <c r="S37" s="46" t="str">
        <f>IF('Datos Vida'!S451=0,"",Índice!$G$51*'Datos Vida'!S451)</f>
        <v/>
      </c>
      <c r="T37" s="46">
        <f>IF('Datos Vida'!T451=0,"",Índice!$G$51*'Datos Vida'!T451)</f>
        <v>-128554.59054878695</v>
      </c>
      <c r="U37" s="46" t="str">
        <f>IF('Datos Vida'!U451=0,"",Índice!$G$51*'Datos Vida'!U451)</f>
        <v/>
      </c>
      <c r="V37" s="46" t="str">
        <f>IF('Datos Vida'!V451=0,"",Índice!$G$51*'Datos Vida'!V451)</f>
        <v/>
      </c>
      <c r="W37" s="46">
        <f>IF('Datos Vida'!W451=0,"",Índice!$G$51*'Datos Vida'!W451)</f>
        <v>-2316.0015132123235</v>
      </c>
      <c r="X37" s="46">
        <f>IF('Datos Vida'!X451=0,"",Índice!$G$51*'Datos Vida'!X451)</f>
        <v>-848445.33343704254</v>
      </c>
      <c r="Y37" s="46" t="str">
        <f>IF('Datos Vida'!Y451=0,"",Índice!$G$51*'Datos Vida'!Y451)</f>
        <v/>
      </c>
      <c r="Z37" s="46">
        <f>IF('Datos Vida'!Z451=0,"",Índice!$G$51*'Datos Vida'!Z451)</f>
        <v>-526.33866766338815</v>
      </c>
      <c r="AA37" s="46" t="str">
        <f>IF('Datos Vida'!AA451=0,"",Índice!$G$51*'Datos Vida'!AA451)</f>
        <v/>
      </c>
      <c r="AB37" s="46" t="str">
        <f>IF('Datos Vida'!AB451=0,"",Índice!$G$51*'Datos Vida'!AB451)</f>
        <v/>
      </c>
      <c r="AC37" s="46">
        <f>IF('Datos Vida'!AC451=0,"",Índice!$G$51*'Datos Vida'!AC451)</f>
        <v>-1282.1204064460017</v>
      </c>
      <c r="AD37" s="46" t="str">
        <f>IF('Datos Vida'!AD451=0,"",Índice!$G$51*'Datos Vida'!AD451)</f>
        <v/>
      </c>
      <c r="AE37" s="46">
        <f>IF('Datos Vida'!AE451=0,"",Índice!$G$51*'Datos Vida'!AE451)</f>
        <v>-449943.2987321543</v>
      </c>
      <c r="AF37" s="46">
        <f>IF('Datos Vida'!AF451=0,"",Índice!$G$51*'Datos Vida'!AF451)</f>
        <v>-187270.54327150848</v>
      </c>
      <c r="AG37" s="46">
        <f>IF('Datos Vida'!AG451=0,"",Índice!$G$51*'Datos Vida'!AG451)</f>
        <v>-781.39915571237646</v>
      </c>
      <c r="AH37" s="46" t="str">
        <f>IF('Datos Vida'!AH451=0,"",Índice!$G$51*'Datos Vida'!AH451)</f>
        <v/>
      </c>
      <c r="AI37" s="46" t="str">
        <f>IF('Datos Vida'!AI451=0,"",Índice!$G$51*'Datos Vida'!AI451)</f>
        <v/>
      </c>
      <c r="AJ37" s="46" t="str">
        <f>IF('Datos Vida'!AJ451=0,"",Índice!$G$51*'Datos Vida'!AJ451)</f>
        <v/>
      </c>
      <c r="AK37" s="46" t="str">
        <f>IF('Datos Vida'!AK451=0,"",Índice!$G$51*'Datos Vida'!AK451)</f>
        <v/>
      </c>
      <c r="AL37" s="46" t="str">
        <f>IF('Datos Vida'!AL451=0,"",Índice!$G$51*'Datos Vida'!AL451)</f>
        <v/>
      </c>
      <c r="AM37" s="46" t="str">
        <f>IF('Datos Vida'!AM451=0,"",Índice!$G$51*'Datos Vida'!AM451)</f>
        <v/>
      </c>
      <c r="AN37" s="46" t="str">
        <f>IF('Datos Vida'!AN451=0,"",Índice!$G$51*'Datos Vida'!AN451)</f>
        <v/>
      </c>
      <c r="AO37" s="46" t="str">
        <f>IF('Datos Vida'!AO451=0,"",Índice!$G$51*'Datos Vida'!AO451)</f>
        <v/>
      </c>
      <c r="AP37" s="46" t="str">
        <f>IF('Datos Vida'!AP451=0,"",Índice!$G$51*'Datos Vida'!AP451)</f>
        <v/>
      </c>
      <c r="AQ37" s="46">
        <f>IF('Datos Vida'!AQ451=0,"",Índice!$G$51*'Datos Vida'!AQ451)</f>
        <v>-3740659.5192950103</v>
      </c>
      <c r="AS37" s="46">
        <f>IF('Datos Vida'!AS451=0,"",Índice!$F$51*'Datos Vida'!AS451)</f>
        <v>-3296189.2453548191</v>
      </c>
      <c r="AT37" s="71">
        <f t="shared" si="0"/>
        <v>0.13484367578911449</v>
      </c>
      <c r="AV37" s="75">
        <f t="shared" si="2"/>
        <v>4.9753592804987694E-2</v>
      </c>
      <c r="AW37" s="75">
        <f t="shared" si="1"/>
        <v>5.1122355792367513E-2</v>
      </c>
    </row>
    <row r="38" spans="2:49">
      <c r="B38" s="30" t="s">
        <v>435</v>
      </c>
      <c r="C38" s="46" t="str">
        <f>IF('Datos Vida'!C452=0,"",Índice!$G$51*'Datos Vida'!C452)</f>
        <v/>
      </c>
      <c r="D38" s="46">
        <f>IF('Datos Vida'!D452=0,"",Índice!$G$51*'Datos Vida'!D452)</f>
        <v>-7002.8332072323074</v>
      </c>
      <c r="E38" s="46" t="str">
        <f>IF('Datos Vida'!E452=0,"",Índice!$G$51*'Datos Vida'!E452)</f>
        <v/>
      </c>
      <c r="F38" s="46">
        <f>IF('Datos Vida'!F452=0,"",Índice!$G$51*'Datos Vida'!F452)</f>
        <v>-2540.3758989117596</v>
      </c>
      <c r="G38" s="46">
        <f>IF('Datos Vida'!G452=0,"",Índice!$G$51*'Datos Vida'!G452)</f>
        <v>-1262.3213666994293</v>
      </c>
      <c r="H38" s="46" t="str">
        <f>IF('Datos Vida'!H452=0,"",Índice!$G$51*'Datos Vida'!H452)</f>
        <v/>
      </c>
      <c r="I38" s="46">
        <f>IF('Datos Vida'!I452=0,"",Índice!$G$51*'Datos Vida'!I452)</f>
        <v>38764.221720960821</v>
      </c>
      <c r="J38" s="46">
        <f>IF('Datos Vida'!J452=0,"",Índice!$G$51*'Datos Vida'!J452)</f>
        <v>-6833.0552039654649</v>
      </c>
      <c r="K38" s="46" t="str">
        <f>IF('Datos Vida'!K452=0,"",Índice!$G$51*'Datos Vida'!K452)</f>
        <v/>
      </c>
      <c r="L38" s="46" t="str">
        <f>IF('Datos Vida'!L452=0,"",Índice!$G$51*'Datos Vida'!L452)</f>
        <v/>
      </c>
      <c r="M38" s="46">
        <f>IF('Datos Vida'!M452=0,"",Índice!$G$51*'Datos Vida'!M452)</f>
        <v>-5952.9702095162666</v>
      </c>
      <c r="N38" s="46" t="str">
        <f>IF('Datos Vida'!N452=0,"",Índice!$G$51*'Datos Vida'!N452)</f>
        <v/>
      </c>
      <c r="O38" s="46">
        <f>IF('Datos Vida'!O452=0,"",Índice!$G$51*'Datos Vida'!O452)</f>
        <v>-342.90345846797857</v>
      </c>
      <c r="P38" s="46">
        <f>IF('Datos Vida'!P452=0,"",Índice!$G$51*'Datos Vida'!P452)</f>
        <v>-24686.220575444946</v>
      </c>
      <c r="Q38" s="46">
        <f>IF('Datos Vida'!Q452=0,"",Índice!$G$51*'Datos Vida'!Q452)</f>
        <v>-845.83442345903359</v>
      </c>
      <c r="R38" s="46" t="str">
        <f>IF('Datos Vida'!R452=0,"",Índice!$G$51*'Datos Vida'!R452)</f>
        <v/>
      </c>
      <c r="S38" s="46">
        <f>IF('Datos Vida'!S452=0,"",Índice!$G$51*'Datos Vida'!S452)</f>
        <v>-4067.1116736552563</v>
      </c>
      <c r="T38" s="46" t="str">
        <f>IF('Datos Vida'!T452=0,"",Índice!$G$51*'Datos Vida'!T452)</f>
        <v/>
      </c>
      <c r="U38" s="46" t="str">
        <f>IF('Datos Vida'!U452=0,"",Índice!$G$51*'Datos Vida'!U452)</f>
        <v/>
      </c>
      <c r="V38" s="46" t="str">
        <f>IF('Datos Vida'!V452=0,"",Índice!$G$51*'Datos Vida'!V452)</f>
        <v/>
      </c>
      <c r="W38" s="46">
        <f>IF('Datos Vida'!W452=0,"",Índice!$G$51*'Datos Vida'!W452)</f>
        <v>-20971.823491560659</v>
      </c>
      <c r="X38" s="46">
        <f>IF('Datos Vida'!X452=0,"",Índice!$G$51*'Datos Vida'!X452)</f>
        <v>-53615.976410858355</v>
      </c>
      <c r="Y38" s="46" t="str">
        <f>IF('Datos Vida'!Y452=0,"",Índice!$G$51*'Datos Vida'!Y452)</f>
        <v/>
      </c>
      <c r="Z38" s="46" t="str">
        <f>IF('Datos Vida'!Z452=0,"",Índice!$G$51*'Datos Vida'!Z452)</f>
        <v/>
      </c>
      <c r="AA38" s="46" t="str">
        <f>IF('Datos Vida'!AA452=0,"",Índice!$G$51*'Datos Vida'!AA452)</f>
        <v/>
      </c>
      <c r="AB38" s="46" t="str">
        <f>IF('Datos Vida'!AB452=0,"",Índice!$G$51*'Datos Vida'!AB452)</f>
        <v/>
      </c>
      <c r="AC38" s="46">
        <f>IF('Datos Vida'!AC452=0,"",Índice!$G$51*'Datos Vida'!AC452)</f>
        <v>-380.29182370369318</v>
      </c>
      <c r="AD38" s="46" t="str">
        <f>IF('Datos Vida'!AD452=0,"",Índice!$G$51*'Datos Vida'!AD452)</f>
        <v/>
      </c>
      <c r="AE38" s="46">
        <f>IF('Datos Vida'!AE452=0,"",Índice!$G$51*'Datos Vida'!AE452)</f>
        <v>-2711.0984224407971</v>
      </c>
      <c r="AF38" s="46">
        <f>IF('Datos Vida'!AF452=0,"",Índice!$G$51*'Datos Vida'!AF452)</f>
        <v>-304.63120752929194</v>
      </c>
      <c r="AG38" s="46">
        <f>IF('Datos Vida'!AG452=0,"",Índice!$G$51*'Datos Vida'!AG452)</f>
        <v>-26533.453306086081</v>
      </c>
      <c r="AH38" s="46" t="str">
        <f>IF('Datos Vida'!AH452=0,"",Índice!$G$51*'Datos Vida'!AH452)</f>
        <v/>
      </c>
      <c r="AI38" s="46" t="str">
        <f>IF('Datos Vida'!AI452=0,"",Índice!$G$51*'Datos Vida'!AI452)</f>
        <v/>
      </c>
      <c r="AJ38" s="46" t="str">
        <f>IF('Datos Vida'!AJ452=0,"",Índice!$G$51*'Datos Vida'!AJ452)</f>
        <v/>
      </c>
      <c r="AK38" s="46" t="str">
        <f>IF('Datos Vida'!AK452=0,"",Índice!$G$51*'Datos Vida'!AK452)</f>
        <v/>
      </c>
      <c r="AL38" s="46" t="str">
        <f>IF('Datos Vida'!AL452=0,"",Índice!$G$51*'Datos Vida'!AL452)</f>
        <v/>
      </c>
      <c r="AM38" s="46" t="str">
        <f>IF('Datos Vida'!AM452=0,"",Índice!$G$51*'Datos Vida'!AM452)</f>
        <v/>
      </c>
      <c r="AN38" s="46" t="str">
        <f>IF('Datos Vida'!AN452=0,"",Índice!$G$51*'Datos Vida'!AN452)</f>
        <v/>
      </c>
      <c r="AO38" s="46" t="str">
        <f>IF('Datos Vida'!AO452=0,"",Índice!$G$51*'Datos Vida'!AO452)</f>
        <v/>
      </c>
      <c r="AP38" s="46" t="str">
        <f>IF('Datos Vida'!AP452=0,"",Índice!$G$51*'Datos Vida'!AP452)</f>
        <v/>
      </c>
      <c r="AQ38" s="46">
        <f>IF('Datos Vida'!AQ452=0,"",Índice!$G$51*'Datos Vida'!AQ452)</f>
        <v>-119286.6789585705</v>
      </c>
      <c r="AS38" s="46">
        <f>IF('Datos Vida'!AS452=0,"",Índice!$F$51*'Datos Vida'!AS452)</f>
        <v>-89748.46378853434</v>
      </c>
      <c r="AT38" s="71">
        <f t="shared" si="0"/>
        <v>0.32912223700713361</v>
      </c>
      <c r="AV38" s="75">
        <f t="shared" si="2"/>
        <v>1.5866027959375859E-3</v>
      </c>
      <c r="AW38" s="75">
        <f t="shared" si="1"/>
        <v>1.3919567585756053E-3</v>
      </c>
    </row>
    <row r="39" spans="2:49">
      <c r="B39" s="30" t="s">
        <v>436</v>
      </c>
      <c r="C39" s="46" t="str">
        <f>IF('Datos Vida'!C453=0,"",Índice!$G$51*'Datos Vida'!C453)</f>
        <v/>
      </c>
      <c r="D39" s="46" t="str">
        <f>IF('Datos Vida'!D453=0,"",Índice!$G$51*'Datos Vida'!D453)</f>
        <v/>
      </c>
      <c r="E39" s="46" t="str">
        <f>IF('Datos Vida'!E453=0,"",Índice!$G$51*'Datos Vida'!E453)</f>
        <v/>
      </c>
      <c r="F39" s="46" t="str">
        <f>IF('Datos Vida'!F453=0,"",Índice!$G$51*'Datos Vida'!F453)</f>
        <v/>
      </c>
      <c r="G39" s="46" t="str">
        <f>IF('Datos Vida'!G453=0,"",Índice!$G$51*'Datos Vida'!G453)</f>
        <v/>
      </c>
      <c r="H39" s="46" t="str">
        <f>IF('Datos Vida'!H453=0,"",Índice!$G$51*'Datos Vida'!H453)</f>
        <v/>
      </c>
      <c r="I39" s="46" t="str">
        <f>IF('Datos Vida'!I453=0,"",Índice!$G$51*'Datos Vida'!I453)</f>
        <v/>
      </c>
      <c r="J39" s="46" t="str">
        <f>IF('Datos Vida'!J453=0,"",Índice!$G$51*'Datos Vida'!J453)</f>
        <v/>
      </c>
      <c r="K39" s="46" t="str">
        <f>IF('Datos Vida'!K453=0,"",Índice!$G$51*'Datos Vida'!K453)</f>
        <v/>
      </c>
      <c r="L39" s="46" t="str">
        <f>IF('Datos Vida'!L453=0,"",Índice!$G$51*'Datos Vida'!L453)</f>
        <v/>
      </c>
      <c r="M39" s="46" t="str">
        <f>IF('Datos Vida'!M453=0,"",Índice!$G$51*'Datos Vida'!M453)</f>
        <v/>
      </c>
      <c r="N39" s="46" t="str">
        <f>IF('Datos Vida'!N453=0,"",Índice!$G$51*'Datos Vida'!N453)</f>
        <v/>
      </c>
      <c r="O39" s="46" t="str">
        <f>IF('Datos Vida'!O453=0,"",Índice!$G$51*'Datos Vida'!O453)</f>
        <v/>
      </c>
      <c r="P39" s="46" t="str">
        <f>IF('Datos Vida'!P453=0,"",Índice!$G$51*'Datos Vida'!P453)</f>
        <v/>
      </c>
      <c r="Q39" s="46" t="str">
        <f>IF('Datos Vida'!Q453=0,"",Índice!$G$51*'Datos Vida'!Q453)</f>
        <v/>
      </c>
      <c r="R39" s="46" t="str">
        <f>IF('Datos Vida'!R453=0,"",Índice!$G$51*'Datos Vida'!R453)</f>
        <v/>
      </c>
      <c r="S39" s="46" t="str">
        <f>IF('Datos Vida'!S453=0,"",Índice!$G$51*'Datos Vida'!S453)</f>
        <v/>
      </c>
      <c r="T39" s="46" t="str">
        <f>IF('Datos Vida'!T453=0,"",Índice!$G$51*'Datos Vida'!T453)</f>
        <v/>
      </c>
      <c r="U39" s="46" t="str">
        <f>IF('Datos Vida'!U453=0,"",Índice!$G$51*'Datos Vida'!U453)</f>
        <v/>
      </c>
      <c r="V39" s="46" t="str">
        <f>IF('Datos Vida'!V453=0,"",Índice!$G$51*'Datos Vida'!V453)</f>
        <v/>
      </c>
      <c r="W39" s="46" t="str">
        <f>IF('Datos Vida'!W453=0,"",Índice!$G$51*'Datos Vida'!W453)</f>
        <v/>
      </c>
      <c r="X39" s="46" t="str">
        <f>IF('Datos Vida'!X453=0,"",Índice!$G$51*'Datos Vida'!X453)</f>
        <v/>
      </c>
      <c r="Y39" s="46" t="str">
        <f>IF('Datos Vida'!Y453=0,"",Índice!$G$51*'Datos Vida'!Y453)</f>
        <v/>
      </c>
      <c r="Z39" s="46" t="str">
        <f>IF('Datos Vida'!Z453=0,"",Índice!$G$51*'Datos Vida'!Z453)</f>
        <v/>
      </c>
      <c r="AA39" s="46" t="str">
        <f>IF('Datos Vida'!AA453=0,"",Índice!$G$51*'Datos Vida'!AA453)</f>
        <v/>
      </c>
      <c r="AB39" s="46" t="str">
        <f>IF('Datos Vida'!AB453=0,"",Índice!$G$51*'Datos Vida'!AB453)</f>
        <v/>
      </c>
      <c r="AC39" s="46" t="str">
        <f>IF('Datos Vida'!AC453=0,"",Índice!$G$51*'Datos Vida'!AC453)</f>
        <v/>
      </c>
      <c r="AD39" s="46" t="str">
        <f>IF('Datos Vida'!AD453=0,"",Índice!$G$51*'Datos Vida'!AD453)</f>
        <v/>
      </c>
      <c r="AE39" s="46" t="str">
        <f>IF('Datos Vida'!AE453=0,"",Índice!$G$51*'Datos Vida'!AE453)</f>
        <v/>
      </c>
      <c r="AF39" s="46" t="str">
        <f>IF('Datos Vida'!AF453=0,"",Índice!$G$51*'Datos Vida'!AF453)</f>
        <v/>
      </c>
      <c r="AG39" s="46">
        <f>IF('Datos Vida'!AG453=0,"",Índice!$G$51*'Datos Vida'!AG453)</f>
        <v>-29.168228198075248</v>
      </c>
      <c r="AH39" s="46" t="str">
        <f>IF('Datos Vida'!AH453=0,"",Índice!$G$51*'Datos Vida'!AH453)</f>
        <v/>
      </c>
      <c r="AI39" s="46" t="str">
        <f>IF('Datos Vida'!AI453=0,"",Índice!$G$51*'Datos Vida'!AI453)</f>
        <v/>
      </c>
      <c r="AJ39" s="46" t="str">
        <f>IF('Datos Vida'!AJ453=0,"",Índice!$G$51*'Datos Vida'!AJ453)</f>
        <v/>
      </c>
      <c r="AK39" s="46" t="str">
        <f>IF('Datos Vida'!AK453=0,"",Índice!$G$51*'Datos Vida'!AK453)</f>
        <v/>
      </c>
      <c r="AL39" s="46" t="str">
        <f>IF('Datos Vida'!AL453=0,"",Índice!$G$51*'Datos Vida'!AL453)</f>
        <v/>
      </c>
      <c r="AM39" s="46" t="str">
        <f>IF('Datos Vida'!AM453=0,"",Índice!$G$51*'Datos Vida'!AM453)</f>
        <v/>
      </c>
      <c r="AN39" s="46" t="str">
        <f>IF('Datos Vida'!AN453=0,"",Índice!$G$51*'Datos Vida'!AN453)</f>
        <v/>
      </c>
      <c r="AO39" s="46" t="str">
        <f>IF('Datos Vida'!AO453=0,"",Índice!$G$51*'Datos Vida'!AO453)</f>
        <v/>
      </c>
      <c r="AP39" s="46" t="str">
        <f>IF('Datos Vida'!AP453=0,"",Índice!$G$51*'Datos Vida'!AP453)</f>
        <v/>
      </c>
      <c r="AQ39" s="46">
        <f>IF('Datos Vida'!AQ453=0,"",Índice!$G$51*'Datos Vida'!AQ453)</f>
        <v>-29.168228198075248</v>
      </c>
      <c r="AS39" s="46">
        <f>IF('Datos Vida'!AS453=0,"",Índice!$F$51*'Datos Vida'!AS453)</f>
        <v>-8.7711724453617634</v>
      </c>
      <c r="AT39" s="71">
        <f t="shared" si="0"/>
        <v>2.3254651393269028</v>
      </c>
      <c r="AV39" s="75">
        <f t="shared" si="2"/>
        <v>3.8795943365717045E-7</v>
      </c>
      <c r="AW39" s="75">
        <f t="shared" si="1"/>
        <v>1.3603678826994224E-7</v>
      </c>
    </row>
    <row r="40" spans="2:49">
      <c r="B40" s="30" t="s">
        <v>437</v>
      </c>
      <c r="C40" s="46">
        <f>IF('Datos Vida'!C454=0,"",Índice!$G$51*'Datos Vida'!C454)</f>
        <v>-83675.559146095693</v>
      </c>
      <c r="D40" s="46">
        <f>IF('Datos Vida'!D454=0,"",Índice!$G$51*'Datos Vida'!D454)</f>
        <v>-320277.10859773308</v>
      </c>
      <c r="E40" s="46">
        <f>IF('Datos Vida'!E454=0,"",Índice!$G$51*'Datos Vida'!E454)</f>
        <v>-48264.623005069967</v>
      </c>
      <c r="F40" s="46">
        <f>IF('Datos Vida'!F454=0,"",Índice!$G$51*'Datos Vida'!F454)</f>
        <v>-317800.26481215662</v>
      </c>
      <c r="G40" s="46">
        <f>IF('Datos Vida'!G454=0,"",Índice!$G$51*'Datos Vida'!G454)</f>
        <v>-70741.217711655263</v>
      </c>
      <c r="H40" s="46" t="str">
        <f>IF('Datos Vida'!H454=0,"",Índice!$G$51*'Datos Vida'!H454)</f>
        <v/>
      </c>
      <c r="I40" s="46">
        <f>IF('Datos Vida'!I454=0,"",Índice!$G$51*'Datos Vida'!I454)</f>
        <v>-152094.72072747329</v>
      </c>
      <c r="J40" s="46">
        <f>IF('Datos Vida'!J454=0,"",Índice!$G$51*'Datos Vida'!J454)</f>
        <v>-765.66599019947523</v>
      </c>
      <c r="K40" s="46" t="str">
        <f>IF('Datos Vida'!K454=0,"",Índice!$G$51*'Datos Vida'!K454)</f>
        <v/>
      </c>
      <c r="L40" s="46">
        <f>IF('Datos Vida'!L454=0,"",Índice!$G$51*'Datos Vida'!L454)</f>
        <v>-255.00102530741543</v>
      </c>
      <c r="M40" s="46">
        <f>IF('Datos Vida'!M454=0,"",Índice!$G$51*'Datos Vida'!M454)</f>
        <v>-9807.9051201730999</v>
      </c>
      <c r="N40" s="46" t="str">
        <f>IF('Datos Vida'!N454=0,"",Índice!$G$51*'Datos Vida'!N454)</f>
        <v/>
      </c>
      <c r="O40" s="46">
        <f>IF('Datos Vida'!O454=0,"",Índice!$G$51*'Datos Vida'!O454)</f>
        <v>-82093.668903486745</v>
      </c>
      <c r="P40" s="46">
        <f>IF('Datos Vida'!P454=0,"",Índice!$G$51*'Datos Vida'!P454)</f>
        <v>-97296.856548885946</v>
      </c>
      <c r="Q40" s="46">
        <f>IF('Datos Vida'!Q454=0,"",Índice!$G$51*'Datos Vida'!Q454)</f>
        <v>-2155.1343152714235</v>
      </c>
      <c r="R40" s="46">
        <f>IF('Datos Vida'!R454=0,"",Índice!$G$51*'Datos Vida'!R454)</f>
        <v>-2627.7480006505398</v>
      </c>
      <c r="S40" s="46">
        <f>IF('Datos Vida'!S454=0,"",Índice!$G$51*'Datos Vida'!S454)</f>
        <v>-86914.911858917694</v>
      </c>
      <c r="T40" s="46">
        <f>IF('Datos Vida'!T454=0,"",Índice!$G$51*'Datos Vida'!T454)</f>
        <v>-5184.3873964969844</v>
      </c>
      <c r="U40" s="46" t="str">
        <f>IF('Datos Vida'!U454=0,"",Índice!$G$51*'Datos Vida'!U454)</f>
        <v/>
      </c>
      <c r="V40" s="46" t="str">
        <f>IF('Datos Vida'!V454=0,"",Índice!$G$51*'Datos Vida'!V454)</f>
        <v/>
      </c>
      <c r="W40" s="46">
        <f>IF('Datos Vida'!W454=0,"",Índice!$G$51*'Datos Vida'!W454)</f>
        <v>-2833.4723980172676</v>
      </c>
      <c r="X40" s="46">
        <f>IF('Datos Vida'!X454=0,"",Índice!$G$51*'Datos Vida'!X454)</f>
        <v>-256844.94346667043</v>
      </c>
      <c r="Y40" s="46">
        <f>IF('Datos Vida'!Y454=0,"",Índice!$G$51*'Datos Vida'!Y454)</f>
        <v>-51.530536483266275</v>
      </c>
      <c r="Z40" s="46">
        <f>IF('Datos Vida'!Z454=0,"",Índice!$G$51*'Datos Vida'!Z454)</f>
        <v>-42372.133463943857</v>
      </c>
      <c r="AA40" s="46">
        <f>IF('Datos Vida'!AA454=0,"",Índice!$G$51*'Datos Vida'!AA454)</f>
        <v>-6594.5386470184767</v>
      </c>
      <c r="AB40" s="46" t="str">
        <f>IF('Datos Vida'!AB454=0,"",Índice!$G$51*'Datos Vida'!AB454)</f>
        <v/>
      </c>
      <c r="AC40" s="46">
        <f>IF('Datos Vida'!AC454=0,"",Índice!$G$51*'Datos Vida'!AC454)</f>
        <v>-1308.2392289688235</v>
      </c>
      <c r="AD40" s="46" t="str">
        <f>IF('Datos Vida'!AD454=0,"",Índice!$G$51*'Datos Vida'!AD454)</f>
        <v/>
      </c>
      <c r="AE40" s="46">
        <f>IF('Datos Vida'!AE454=0,"",Índice!$G$51*'Datos Vida'!AE454)</f>
        <v>-20761.679665679072</v>
      </c>
      <c r="AF40" s="46">
        <f>IF('Datos Vida'!AF454=0,"",Índice!$G$51*'Datos Vida'!AF454)</f>
        <v>-319040.22387057083</v>
      </c>
      <c r="AG40" s="46">
        <f>IF('Datos Vida'!AG454=0,"",Índice!$G$51*'Datos Vida'!AG454)</f>
        <v>-386754.39821525797</v>
      </c>
      <c r="AH40" s="46" t="str">
        <f>IF('Datos Vida'!AH454=0,"",Índice!$G$51*'Datos Vida'!AH454)</f>
        <v/>
      </c>
      <c r="AI40" s="46" t="str">
        <f>IF('Datos Vida'!AI454=0,"",Índice!$G$51*'Datos Vida'!AI454)</f>
        <v/>
      </c>
      <c r="AJ40" s="46" t="str">
        <f>IF('Datos Vida'!AJ454=0,"",Índice!$G$51*'Datos Vida'!AJ454)</f>
        <v/>
      </c>
      <c r="AK40" s="46" t="str">
        <f>IF('Datos Vida'!AK454=0,"",Índice!$G$51*'Datos Vida'!AK454)</f>
        <v/>
      </c>
      <c r="AL40" s="46" t="str">
        <f>IF('Datos Vida'!AL454=0,"",Índice!$G$51*'Datos Vida'!AL454)</f>
        <v/>
      </c>
      <c r="AM40" s="46" t="str">
        <f>IF('Datos Vida'!AM454=0,"",Índice!$G$51*'Datos Vida'!AM454)</f>
        <v/>
      </c>
      <c r="AN40" s="46" t="str">
        <f>IF('Datos Vida'!AN454=0,"",Índice!$G$51*'Datos Vida'!AN454)</f>
        <v/>
      </c>
      <c r="AO40" s="46" t="str">
        <f>IF('Datos Vida'!AO454=0,"",Índice!$G$51*'Datos Vida'!AO454)</f>
        <v/>
      </c>
      <c r="AP40" s="46" t="str">
        <f>IF('Datos Vida'!AP454=0,"",Índice!$G$51*'Datos Vida'!AP454)</f>
        <v/>
      </c>
      <c r="AQ40" s="46">
        <f>IF('Datos Vida'!AQ454=0,"",Índice!$G$51*'Datos Vida'!AQ454)</f>
        <v>-2316515.9326521833</v>
      </c>
      <c r="AS40" s="46">
        <f>IF('Datos Vida'!AS454=0,"",Índice!$F$51*'Datos Vida'!AS454)</f>
        <v>-2083046.2830101021</v>
      </c>
      <c r="AT40" s="71">
        <f t="shared" si="0"/>
        <v>0.11208087479684137</v>
      </c>
      <c r="AV40" s="75">
        <f t="shared" si="2"/>
        <v>3.0811409016227372E-2</v>
      </c>
      <c r="AW40" s="75">
        <f t="shared" si="1"/>
        <v>3.2307075014604614E-2</v>
      </c>
    </row>
    <row r="41" spans="2:49">
      <c r="B41" s="30" t="s">
        <v>438</v>
      </c>
      <c r="C41" s="46" t="str">
        <f>IF('Datos Vida'!C455=0,"",Índice!$G$51*'Datos Vida'!C455)</f>
        <v/>
      </c>
      <c r="D41" s="46" t="str">
        <f>IF('Datos Vida'!D455=0,"",Índice!$G$51*'Datos Vida'!D455)</f>
        <v/>
      </c>
      <c r="E41" s="46" t="str">
        <f>IF('Datos Vida'!E455=0,"",Índice!$G$51*'Datos Vida'!E455)</f>
        <v/>
      </c>
      <c r="F41" s="46" t="str">
        <f>IF('Datos Vida'!F455=0,"",Índice!$G$51*'Datos Vida'!F455)</f>
        <v/>
      </c>
      <c r="G41" s="46">
        <f>IF('Datos Vida'!G455=0,"",Índice!$G$51*'Datos Vida'!G455)</f>
        <v>-21134.767820903544</v>
      </c>
      <c r="H41" s="46" t="str">
        <f>IF('Datos Vida'!H455=0,"",Índice!$G$51*'Datos Vida'!H455)</f>
        <v/>
      </c>
      <c r="I41" s="46" t="str">
        <f>IF('Datos Vida'!I455=0,"",Índice!$G$51*'Datos Vida'!I455)</f>
        <v/>
      </c>
      <c r="J41" s="46" t="str">
        <f>IF('Datos Vida'!J455=0,"",Índice!$G$51*'Datos Vida'!J455)</f>
        <v/>
      </c>
      <c r="K41" s="46" t="str">
        <f>IF('Datos Vida'!K455=0,"",Índice!$G$51*'Datos Vida'!K455)</f>
        <v/>
      </c>
      <c r="L41" s="46" t="str">
        <f>IF('Datos Vida'!L455=0,"",Índice!$G$51*'Datos Vida'!L455)</f>
        <v/>
      </c>
      <c r="M41" s="46" t="str">
        <f>IF('Datos Vida'!M455=0,"",Índice!$G$51*'Datos Vida'!M455)</f>
        <v/>
      </c>
      <c r="N41" s="46" t="str">
        <f>IF('Datos Vida'!N455=0,"",Índice!$G$51*'Datos Vida'!N455)</f>
        <v/>
      </c>
      <c r="O41" s="46" t="str">
        <f>IF('Datos Vida'!O455=0,"",Índice!$G$51*'Datos Vida'!O455)</f>
        <v/>
      </c>
      <c r="P41" s="46" t="str">
        <f>IF('Datos Vida'!P455=0,"",Índice!$G$51*'Datos Vida'!P455)</f>
        <v/>
      </c>
      <c r="Q41" s="46" t="str">
        <f>IF('Datos Vida'!Q455=0,"",Índice!$G$51*'Datos Vida'!Q455)</f>
        <v/>
      </c>
      <c r="R41" s="46" t="str">
        <f>IF('Datos Vida'!R455=0,"",Índice!$G$51*'Datos Vida'!R455)</f>
        <v/>
      </c>
      <c r="S41" s="46" t="str">
        <f>IF('Datos Vida'!S455=0,"",Índice!$G$51*'Datos Vida'!S455)</f>
        <v/>
      </c>
      <c r="T41" s="46" t="str">
        <f>IF('Datos Vida'!T455=0,"",Índice!$G$51*'Datos Vida'!T455)</f>
        <v/>
      </c>
      <c r="U41" s="46">
        <f>IF('Datos Vida'!U455=0,"",Índice!$G$51*'Datos Vida'!U455)</f>
        <v>-2148.3725896436881</v>
      </c>
      <c r="V41" s="46" t="str">
        <f>IF('Datos Vida'!V455=0,"",Índice!$G$51*'Datos Vida'!V455)</f>
        <v/>
      </c>
      <c r="W41" s="46" t="str">
        <f>IF('Datos Vida'!W455=0,"",Índice!$G$51*'Datos Vida'!W455)</f>
        <v/>
      </c>
      <c r="X41" s="46" t="str">
        <f>IF('Datos Vida'!X455=0,"",Índice!$G$51*'Datos Vida'!X455)</f>
        <v/>
      </c>
      <c r="Y41" s="46" t="str">
        <f>IF('Datos Vida'!Y455=0,"",Índice!$G$51*'Datos Vida'!Y455)</f>
        <v/>
      </c>
      <c r="Z41" s="46" t="str">
        <f>IF('Datos Vida'!Z455=0,"",Índice!$G$51*'Datos Vida'!Z455)</f>
        <v/>
      </c>
      <c r="AA41" s="46" t="str">
        <f>IF('Datos Vida'!AA455=0,"",Índice!$G$51*'Datos Vida'!AA455)</f>
        <v/>
      </c>
      <c r="AB41" s="46" t="str">
        <f>IF('Datos Vida'!AB455=0,"",Índice!$G$51*'Datos Vida'!AB455)</f>
        <v/>
      </c>
      <c r="AC41" s="46" t="str">
        <f>IF('Datos Vida'!AC455=0,"",Índice!$G$51*'Datos Vida'!AC455)</f>
        <v/>
      </c>
      <c r="AD41" s="46" t="str">
        <f>IF('Datos Vida'!AD455=0,"",Índice!$G$51*'Datos Vida'!AD455)</f>
        <v/>
      </c>
      <c r="AE41" s="46" t="str">
        <f>IF('Datos Vida'!AE455=0,"",Índice!$G$51*'Datos Vida'!AE455)</f>
        <v/>
      </c>
      <c r="AF41" s="46" t="str">
        <f>IF('Datos Vida'!AF455=0,"",Índice!$G$51*'Datos Vida'!AF455)</f>
        <v/>
      </c>
      <c r="AG41" s="46" t="str">
        <f>IF('Datos Vida'!AG455=0,"",Índice!$G$51*'Datos Vida'!AG455)</f>
        <v/>
      </c>
      <c r="AH41" s="46" t="str">
        <f>IF('Datos Vida'!AH455=0,"",Índice!$G$51*'Datos Vida'!AH455)</f>
        <v/>
      </c>
      <c r="AI41" s="46" t="str">
        <f>IF('Datos Vida'!AI455=0,"",Índice!$G$51*'Datos Vida'!AI455)</f>
        <v/>
      </c>
      <c r="AJ41" s="46" t="str">
        <f>IF('Datos Vida'!AJ455=0,"",Índice!$G$51*'Datos Vida'!AJ455)</f>
        <v/>
      </c>
      <c r="AK41" s="46" t="str">
        <f>IF('Datos Vida'!AK455=0,"",Índice!$G$51*'Datos Vida'!AK455)</f>
        <v/>
      </c>
      <c r="AL41" s="46" t="str">
        <f>IF('Datos Vida'!AL455=0,"",Índice!$G$51*'Datos Vida'!AL455)</f>
        <v/>
      </c>
      <c r="AM41" s="46" t="str">
        <f>IF('Datos Vida'!AM455=0,"",Índice!$G$51*'Datos Vida'!AM455)</f>
        <v/>
      </c>
      <c r="AN41" s="46" t="str">
        <f>IF('Datos Vida'!AN455=0,"",Índice!$G$51*'Datos Vida'!AN455)</f>
        <v/>
      </c>
      <c r="AO41" s="46" t="str">
        <f>IF('Datos Vida'!AO455=0,"",Índice!$G$51*'Datos Vida'!AO455)</f>
        <v/>
      </c>
      <c r="AP41" s="46" t="str">
        <f>IF('Datos Vida'!AP455=0,"",Índice!$G$51*'Datos Vida'!AP455)</f>
        <v/>
      </c>
      <c r="AQ41" s="46">
        <f>IF('Datos Vida'!AQ455=0,"",Índice!$G$51*'Datos Vida'!AQ455)</f>
        <v>-23283.140410547228</v>
      </c>
      <c r="AS41" s="46">
        <f>IF('Datos Vida'!AS455=0,"",Índice!$F$51*'Datos Vida'!AS455)</f>
        <v>-2699.5567360091804</v>
      </c>
      <c r="AT41" s="71">
        <f t="shared" si="0"/>
        <v>7.6248012868094985</v>
      </c>
      <c r="AV41" s="75">
        <f t="shared" si="2"/>
        <v>3.0968332756092283E-4</v>
      </c>
      <c r="AW41" s="75">
        <f t="shared" si="1"/>
        <v>4.1868864214769252E-5</v>
      </c>
    </row>
    <row r="42" spans="2:49">
      <c r="B42" s="30" t="s">
        <v>439</v>
      </c>
      <c r="C42" s="46" t="str">
        <f>IF('Datos Vida'!C456=0,"",Índice!$G$51*'Datos Vida'!C456)</f>
        <v/>
      </c>
      <c r="D42" s="46" t="str">
        <f>IF('Datos Vida'!D456=0,"",Índice!$G$51*'Datos Vida'!D456)</f>
        <v/>
      </c>
      <c r="E42" s="46" t="str">
        <f>IF('Datos Vida'!E456=0,"",Índice!$G$51*'Datos Vida'!E456)</f>
        <v/>
      </c>
      <c r="F42" s="46" t="str">
        <f>IF('Datos Vida'!F456=0,"",Índice!$G$51*'Datos Vida'!F456)</f>
        <v/>
      </c>
      <c r="G42" s="46" t="str">
        <f>IF('Datos Vida'!G456=0,"",Índice!$G$51*'Datos Vida'!G456)</f>
        <v/>
      </c>
      <c r="H42" s="46" t="str">
        <f>IF('Datos Vida'!H456=0,"",Índice!$G$51*'Datos Vida'!H456)</f>
        <v/>
      </c>
      <c r="I42" s="46" t="str">
        <f>IF('Datos Vida'!I456=0,"",Índice!$G$51*'Datos Vida'!I456)</f>
        <v/>
      </c>
      <c r="J42" s="46">
        <f>IF('Datos Vida'!J456=0,"",Índice!$G$51*'Datos Vida'!J456)</f>
        <v>-2091.627127512887</v>
      </c>
      <c r="K42" s="46" t="str">
        <f>IF('Datos Vida'!K456=0,"",Índice!$G$51*'Datos Vida'!K456)</f>
        <v/>
      </c>
      <c r="L42" s="46" t="str">
        <f>IF('Datos Vida'!L456=0,"",Índice!$G$51*'Datos Vida'!L456)</f>
        <v/>
      </c>
      <c r="M42" s="46" t="str">
        <f>IF('Datos Vida'!M456=0,"",Índice!$G$51*'Datos Vida'!M456)</f>
        <v/>
      </c>
      <c r="N42" s="46" t="str">
        <f>IF('Datos Vida'!N456=0,"",Índice!$G$51*'Datos Vida'!N456)</f>
        <v/>
      </c>
      <c r="O42" s="46" t="str">
        <f>IF('Datos Vida'!O456=0,"",Índice!$G$51*'Datos Vida'!O456)</f>
        <v/>
      </c>
      <c r="P42" s="46" t="str">
        <f>IF('Datos Vida'!P456=0,"",Índice!$G$51*'Datos Vida'!P456)</f>
        <v/>
      </c>
      <c r="Q42" s="46" t="str">
        <f>IF('Datos Vida'!Q456=0,"",Índice!$G$51*'Datos Vida'!Q456)</f>
        <v/>
      </c>
      <c r="R42" s="46" t="str">
        <f>IF('Datos Vida'!R456=0,"",Índice!$G$51*'Datos Vida'!R456)</f>
        <v/>
      </c>
      <c r="S42" s="46" t="str">
        <f>IF('Datos Vida'!S456=0,"",Índice!$G$51*'Datos Vida'!S456)</f>
        <v/>
      </c>
      <c r="T42" s="46" t="str">
        <f>IF('Datos Vida'!T456=0,"",Índice!$G$51*'Datos Vida'!T456)</f>
        <v/>
      </c>
      <c r="U42" s="46" t="str">
        <f>IF('Datos Vida'!U456=0,"",Índice!$G$51*'Datos Vida'!U456)</f>
        <v/>
      </c>
      <c r="V42" s="46" t="str">
        <f>IF('Datos Vida'!V456=0,"",Índice!$G$51*'Datos Vida'!V456)</f>
        <v/>
      </c>
      <c r="W42" s="46" t="str">
        <f>IF('Datos Vida'!W456=0,"",Índice!$G$51*'Datos Vida'!W456)</f>
        <v/>
      </c>
      <c r="X42" s="46" t="str">
        <f>IF('Datos Vida'!X456=0,"",Índice!$G$51*'Datos Vida'!X456)</f>
        <v/>
      </c>
      <c r="Y42" s="46">
        <f>IF('Datos Vida'!Y456=0,"",Índice!$G$51*'Datos Vida'!Y456)</f>
        <v>-56334.985610340751</v>
      </c>
      <c r="Z42" s="46" t="str">
        <f>IF('Datos Vida'!Z456=0,"",Índice!$G$51*'Datos Vida'!Z456)</f>
        <v/>
      </c>
      <c r="AA42" s="46" t="str">
        <f>IF('Datos Vida'!AA456=0,"",Índice!$G$51*'Datos Vida'!AA456)</f>
        <v/>
      </c>
      <c r="AB42" s="46" t="str">
        <f>IF('Datos Vida'!AB456=0,"",Índice!$G$51*'Datos Vida'!AB456)</f>
        <v/>
      </c>
      <c r="AC42" s="46" t="str">
        <f>IF('Datos Vida'!AC456=0,"",Índice!$G$51*'Datos Vida'!AC456)</f>
        <v/>
      </c>
      <c r="AD42" s="46" t="str">
        <f>IF('Datos Vida'!AD456=0,"",Índice!$G$51*'Datos Vida'!AD456)</f>
        <v/>
      </c>
      <c r="AE42" s="46" t="str">
        <f>IF('Datos Vida'!AE456=0,"",Índice!$G$51*'Datos Vida'!AE456)</f>
        <v/>
      </c>
      <c r="AF42" s="46" t="str">
        <f>IF('Datos Vida'!AF456=0,"",Índice!$G$51*'Datos Vida'!AF456)</f>
        <v/>
      </c>
      <c r="AG42" s="46" t="str">
        <f>IF('Datos Vida'!AG456=0,"",Índice!$G$51*'Datos Vida'!AG456)</f>
        <v/>
      </c>
      <c r="AH42" s="46" t="str">
        <f>IF('Datos Vida'!AH456=0,"",Índice!$G$51*'Datos Vida'!AH456)</f>
        <v/>
      </c>
      <c r="AI42" s="46" t="str">
        <f>IF('Datos Vida'!AI456=0,"",Índice!$G$51*'Datos Vida'!AI456)</f>
        <v/>
      </c>
      <c r="AJ42" s="46" t="str">
        <f>IF('Datos Vida'!AJ456=0,"",Índice!$G$51*'Datos Vida'!AJ456)</f>
        <v/>
      </c>
      <c r="AK42" s="46" t="str">
        <f>IF('Datos Vida'!AK456=0,"",Índice!$G$51*'Datos Vida'!AK456)</f>
        <v/>
      </c>
      <c r="AL42" s="46" t="str">
        <f>IF('Datos Vida'!AL456=0,"",Índice!$G$51*'Datos Vida'!AL456)</f>
        <v/>
      </c>
      <c r="AM42" s="46" t="str">
        <f>IF('Datos Vida'!AM456=0,"",Índice!$G$51*'Datos Vida'!AM456)</f>
        <v/>
      </c>
      <c r="AN42" s="46" t="str">
        <f>IF('Datos Vida'!AN456=0,"",Índice!$G$51*'Datos Vida'!AN456)</f>
        <v/>
      </c>
      <c r="AO42" s="46" t="str">
        <f>IF('Datos Vida'!AO456=0,"",Índice!$G$51*'Datos Vida'!AO456)</f>
        <v/>
      </c>
      <c r="AP42" s="46" t="str">
        <f>IF('Datos Vida'!AP456=0,"",Índice!$G$51*'Datos Vida'!AP456)</f>
        <v/>
      </c>
      <c r="AQ42" s="46">
        <f>IF('Datos Vida'!AQ456=0,"",Índice!$G$51*'Datos Vida'!AQ456)</f>
        <v>-58426.61273785364</v>
      </c>
      <c r="AS42" s="46">
        <f>IF('Datos Vida'!AS456=0,"",Índice!$F$51*'Datos Vida'!AS456)</f>
        <v>-57254.330652186924</v>
      </c>
      <c r="AT42" s="71">
        <f t="shared" si="0"/>
        <v>2.0474994158750759E-2</v>
      </c>
      <c r="AV42" s="75">
        <f t="shared" si="2"/>
        <v>7.771180146547359E-4</v>
      </c>
      <c r="AW42" s="75"/>
    </row>
    <row r="43" spans="2:49">
      <c r="B43" s="29" t="s">
        <v>440</v>
      </c>
      <c r="C43" s="43" t="str">
        <f>IF('Datos Vida'!C457=0,"",Índice!$G$51*'Datos Vida'!C457)</f>
        <v/>
      </c>
      <c r="D43" s="43" t="str">
        <f>IF('Datos Vida'!D457=0,"",Índice!$G$51*'Datos Vida'!D457)</f>
        <v/>
      </c>
      <c r="E43" s="43" t="str">
        <f>IF('Datos Vida'!E457=0,"",Índice!$G$51*'Datos Vida'!E457)</f>
        <v/>
      </c>
      <c r="F43" s="43" t="str">
        <f>IF('Datos Vida'!F457=0,"",Índice!$G$51*'Datos Vida'!F457)</f>
        <v/>
      </c>
      <c r="G43" s="43" t="str">
        <f>IF('Datos Vida'!G457=0,"",Índice!$G$51*'Datos Vida'!G457)</f>
        <v/>
      </c>
      <c r="H43" s="43" t="str">
        <f>IF('Datos Vida'!H457=0,"",Índice!$G$51*'Datos Vida'!H457)</f>
        <v/>
      </c>
      <c r="I43" s="43" t="str">
        <f>IF('Datos Vida'!I457=0,"",Índice!$G$51*'Datos Vida'!I457)</f>
        <v/>
      </c>
      <c r="J43" s="43" t="str">
        <f>IF('Datos Vida'!J457=0,"",Índice!$G$51*'Datos Vida'!J457)</f>
        <v/>
      </c>
      <c r="K43" s="43" t="str">
        <f>IF('Datos Vida'!K457=0,"",Índice!$G$51*'Datos Vida'!K457)</f>
        <v/>
      </c>
      <c r="L43" s="43" t="str">
        <f>IF('Datos Vida'!L457=0,"",Índice!$G$51*'Datos Vida'!L457)</f>
        <v/>
      </c>
      <c r="M43" s="43" t="str">
        <f>IF('Datos Vida'!M457=0,"",Índice!$G$51*'Datos Vida'!M457)</f>
        <v/>
      </c>
      <c r="N43" s="43" t="str">
        <f>IF('Datos Vida'!N457=0,"",Índice!$G$51*'Datos Vida'!N457)</f>
        <v/>
      </c>
      <c r="O43" s="43" t="str">
        <f>IF('Datos Vida'!O457=0,"",Índice!$G$51*'Datos Vida'!O457)</f>
        <v/>
      </c>
      <c r="P43" s="43" t="str">
        <f>IF('Datos Vida'!P457=0,"",Índice!$G$51*'Datos Vida'!P457)</f>
        <v/>
      </c>
      <c r="Q43" s="43" t="str">
        <f>IF('Datos Vida'!Q457=0,"",Índice!$G$51*'Datos Vida'!Q457)</f>
        <v/>
      </c>
      <c r="R43" s="43" t="str">
        <f>IF('Datos Vida'!R457=0,"",Índice!$G$51*'Datos Vida'!R457)</f>
        <v/>
      </c>
      <c r="S43" s="43" t="str">
        <f>IF('Datos Vida'!S457=0,"",Índice!$G$51*'Datos Vida'!S457)</f>
        <v/>
      </c>
      <c r="T43" s="43" t="str">
        <f>IF('Datos Vida'!T457=0,"",Índice!$G$51*'Datos Vida'!T457)</f>
        <v/>
      </c>
      <c r="U43" s="43" t="str">
        <f>IF('Datos Vida'!U457=0,"",Índice!$G$51*'Datos Vida'!U457)</f>
        <v/>
      </c>
      <c r="V43" s="43" t="str">
        <f>IF('Datos Vida'!V457=0,"",Índice!$G$51*'Datos Vida'!V457)</f>
        <v/>
      </c>
      <c r="W43" s="43" t="str">
        <f>IF('Datos Vida'!W457=0,"",Índice!$G$51*'Datos Vida'!W457)</f>
        <v/>
      </c>
      <c r="X43" s="43" t="str">
        <f>IF('Datos Vida'!X457=0,"",Índice!$G$51*'Datos Vida'!X457)</f>
        <v/>
      </c>
      <c r="Y43" s="43" t="str">
        <f>IF('Datos Vida'!Y457=0,"",Índice!$G$51*'Datos Vida'!Y457)</f>
        <v/>
      </c>
      <c r="Z43" s="43" t="str">
        <f>IF('Datos Vida'!Z457=0,"",Índice!$G$51*'Datos Vida'!Z457)</f>
        <v/>
      </c>
      <c r="AA43" s="43" t="str">
        <f>IF('Datos Vida'!AA457=0,"",Índice!$G$51*'Datos Vida'!AA457)</f>
        <v/>
      </c>
      <c r="AB43" s="43" t="str">
        <f>IF('Datos Vida'!AB457=0,"",Índice!$G$51*'Datos Vida'!AB457)</f>
        <v/>
      </c>
      <c r="AC43" s="43" t="str">
        <f>IF('Datos Vida'!AC457=0,"",Índice!$G$51*'Datos Vida'!AC457)</f>
        <v/>
      </c>
      <c r="AD43" s="43" t="str">
        <f>IF('Datos Vida'!AD457=0,"",Índice!$G$51*'Datos Vida'!AD457)</f>
        <v/>
      </c>
      <c r="AE43" s="43" t="str">
        <f>IF('Datos Vida'!AE457=0,"",Índice!$G$51*'Datos Vida'!AE457)</f>
        <v/>
      </c>
      <c r="AF43" s="43" t="str">
        <f>IF('Datos Vida'!AF457=0,"",Índice!$G$51*'Datos Vida'!AF457)</f>
        <v/>
      </c>
      <c r="AG43" s="43" t="str">
        <f>IF('Datos Vida'!AG457=0,"",Índice!$G$51*'Datos Vida'!AG457)</f>
        <v/>
      </c>
      <c r="AH43" s="43" t="str">
        <f>IF('Datos Vida'!AH457=0,"",Índice!$G$51*'Datos Vida'!AH457)</f>
        <v/>
      </c>
      <c r="AI43" s="43" t="str">
        <f>IF('Datos Vida'!AI457=0,"",Índice!$G$51*'Datos Vida'!AI457)</f>
        <v/>
      </c>
      <c r="AJ43" s="43" t="str">
        <f>IF('Datos Vida'!AJ457=0,"",Índice!$G$51*'Datos Vida'!AJ457)</f>
        <v/>
      </c>
      <c r="AK43" s="43" t="str">
        <f>IF('Datos Vida'!AK457=0,"",Índice!$G$51*'Datos Vida'!AK457)</f>
        <v/>
      </c>
      <c r="AL43" s="43" t="str">
        <f>IF('Datos Vida'!AL457=0,"",Índice!$G$51*'Datos Vida'!AL457)</f>
        <v/>
      </c>
      <c r="AM43" s="43" t="str">
        <f>IF('Datos Vida'!AM457=0,"",Índice!$G$51*'Datos Vida'!AM457)</f>
        <v/>
      </c>
      <c r="AN43" s="43" t="str">
        <f>IF('Datos Vida'!AN457=0,"",Índice!$G$51*'Datos Vida'!AN457)</f>
        <v/>
      </c>
      <c r="AO43" s="43" t="str">
        <f>IF('Datos Vida'!AO457=0,"",Índice!$G$51*'Datos Vida'!AO457)</f>
        <v/>
      </c>
      <c r="AP43" s="43" t="str">
        <f>IF('Datos Vida'!AP457=0,"",Índice!$G$51*'Datos Vida'!AP457)</f>
        <v/>
      </c>
      <c r="AQ43" s="43" t="str">
        <f>IF('Datos Vida'!AQ457=0,"",Índice!$G$51*'Datos Vida'!AQ457)</f>
        <v/>
      </c>
      <c r="AS43" s="43"/>
      <c r="AT43" s="107"/>
      <c r="AV43" s="98"/>
      <c r="AW43" s="98"/>
    </row>
    <row r="44" spans="2:49">
      <c r="B44" s="30" t="s">
        <v>441</v>
      </c>
      <c r="C44" s="46" t="str">
        <f>IF('Datos Vida'!C458=0,"",Índice!$G$51*'Datos Vida'!C458)</f>
        <v/>
      </c>
      <c r="D44" s="46">
        <f>IF('Datos Vida'!D458=0,"",Índice!$G$51*'Datos Vida'!D458)</f>
        <v>-420024.44757143577</v>
      </c>
      <c r="E44" s="46">
        <f>IF('Datos Vida'!E458=0,"",Índice!$G$51*'Datos Vida'!E458)</f>
        <v>-1399414.116361785</v>
      </c>
      <c r="F44" s="46" t="str">
        <f>IF('Datos Vida'!F458=0,"",Índice!$G$51*'Datos Vida'!F458)</f>
        <v/>
      </c>
      <c r="G44" s="46">
        <f>IF('Datos Vida'!G458=0,"",Índice!$G$51*'Datos Vida'!G458)</f>
        <v>44930.517744889374</v>
      </c>
      <c r="H44" s="46">
        <f>IF('Datos Vida'!H458=0,"",Índice!$G$51*'Datos Vida'!H458)</f>
        <v>-2772390.4600448306</v>
      </c>
      <c r="I44" s="46" t="str">
        <f>IF('Datos Vida'!I458=0,"",Índice!$G$51*'Datos Vida'!I458)</f>
        <v/>
      </c>
      <c r="J44" s="46">
        <f>IF('Datos Vida'!J458=0,"",Índice!$G$51*'Datos Vida'!J458)</f>
        <v>-30841.247056660606</v>
      </c>
      <c r="K44" s="46" t="str">
        <f>IF('Datos Vida'!K458=0,"",Índice!$G$51*'Datos Vida'!K458)</f>
        <v/>
      </c>
      <c r="L44" s="46" t="str">
        <f>IF('Datos Vida'!L458=0,"",Índice!$G$51*'Datos Vida'!L458)</f>
        <v/>
      </c>
      <c r="M44" s="46">
        <f>IF('Datos Vida'!M458=0,"",Índice!$G$51*'Datos Vida'!M458)</f>
        <v>-297.82528761640771</v>
      </c>
      <c r="N44" s="46" t="str">
        <f>IF('Datos Vida'!N458=0,"",Índice!$G$51*'Datos Vida'!N458)</f>
        <v/>
      </c>
      <c r="O44" s="46" t="str">
        <f>IF('Datos Vida'!O458=0,"",Índice!$G$51*'Datos Vida'!O458)</f>
        <v/>
      </c>
      <c r="P44" s="46">
        <f>IF('Datos Vida'!P458=0,"",Índice!$G$51*'Datos Vida'!P458)</f>
        <v>-388978.38722679089</v>
      </c>
      <c r="Q44" s="46">
        <f>IF('Datos Vida'!Q458=0,"",Índice!$G$51*'Datos Vida'!Q458)</f>
        <v>-376333.07641722233</v>
      </c>
      <c r="R44" s="46" t="str">
        <f>IF('Datos Vida'!R458=0,"",Índice!$G$51*'Datos Vida'!R458)</f>
        <v/>
      </c>
      <c r="S44" s="46" t="str">
        <f>IF('Datos Vida'!S458=0,"",Índice!$G$51*'Datos Vida'!S458)</f>
        <v/>
      </c>
      <c r="T44" s="46" t="str">
        <f>IF('Datos Vida'!T458=0,"",Índice!$G$51*'Datos Vida'!T458)</f>
        <v/>
      </c>
      <c r="U44" s="46" t="str">
        <f>IF('Datos Vida'!U458=0,"",Índice!$G$51*'Datos Vida'!U458)</f>
        <v/>
      </c>
      <c r="V44" s="46" t="str">
        <f>IF('Datos Vida'!V458=0,"",Índice!$G$51*'Datos Vida'!V458)</f>
        <v/>
      </c>
      <c r="W44" s="46" t="str">
        <f>IF('Datos Vida'!W458=0,"",Índice!$G$51*'Datos Vida'!W458)</f>
        <v/>
      </c>
      <c r="X44" s="46">
        <f>IF('Datos Vida'!X458=0,"",Índice!$G$51*'Datos Vida'!X458)</f>
        <v>-639643.11350831925</v>
      </c>
      <c r="Y44" s="46" t="str">
        <f>IF('Datos Vida'!Y458=0,"",Índice!$G$51*'Datos Vida'!Y458)</f>
        <v/>
      </c>
      <c r="Z44" s="46">
        <f>IF('Datos Vida'!Z458=0,"",Índice!$G$51*'Datos Vida'!Z458)</f>
        <v>-758393.72223190975</v>
      </c>
      <c r="AA44" s="46">
        <f>IF('Datos Vida'!AA458=0,"",Índice!$G$51*'Datos Vida'!AA458)</f>
        <v>-7777.3103004504273</v>
      </c>
      <c r="AB44" s="46" t="str">
        <f>IF('Datos Vida'!AB458=0,"",Índice!$G$51*'Datos Vida'!AB458)</f>
        <v/>
      </c>
      <c r="AC44" s="46" t="str">
        <f>IF('Datos Vida'!AC458=0,"",Índice!$G$51*'Datos Vida'!AC458)</f>
        <v/>
      </c>
      <c r="AD44" s="46">
        <f>IF('Datos Vida'!AD458=0,"",Índice!$G$51*'Datos Vida'!AD458)</f>
        <v>-754565.57901584625</v>
      </c>
      <c r="AE44" s="46">
        <f>IF('Datos Vida'!AE458=0,"",Índice!$G$51*'Datos Vida'!AE458)</f>
        <v>-384855.50236527814</v>
      </c>
      <c r="AF44" s="46">
        <f>IF('Datos Vida'!AF458=0,"",Índice!$G$51*'Datos Vida'!AF458)</f>
        <v>96962.084838885305</v>
      </c>
      <c r="AG44" s="46" t="str">
        <f>IF('Datos Vida'!AG458=0,"",Índice!$G$51*'Datos Vida'!AG458)</f>
        <v/>
      </c>
      <c r="AH44" s="46" t="str">
        <f>IF('Datos Vida'!AH458=0,"",Índice!$G$51*'Datos Vida'!AH458)</f>
        <v/>
      </c>
      <c r="AI44" s="46" t="str">
        <f>IF('Datos Vida'!AI458=0,"",Índice!$G$51*'Datos Vida'!AI458)</f>
        <v/>
      </c>
      <c r="AJ44" s="46" t="str">
        <f>IF('Datos Vida'!AJ458=0,"",Índice!$G$51*'Datos Vida'!AJ458)</f>
        <v/>
      </c>
      <c r="AK44" s="46" t="str">
        <f>IF('Datos Vida'!AK458=0,"",Índice!$G$51*'Datos Vida'!AK458)</f>
        <v/>
      </c>
      <c r="AL44" s="46" t="str">
        <f>IF('Datos Vida'!AL458=0,"",Índice!$G$51*'Datos Vida'!AL458)</f>
        <v/>
      </c>
      <c r="AM44" s="46" t="str">
        <f>IF('Datos Vida'!AM458=0,"",Índice!$G$51*'Datos Vida'!AM458)</f>
        <v/>
      </c>
      <c r="AN44" s="46" t="str">
        <f>IF('Datos Vida'!AN458=0,"",Índice!$G$51*'Datos Vida'!AN458)</f>
        <v/>
      </c>
      <c r="AO44" s="46" t="str">
        <f>IF('Datos Vida'!AO458=0,"",Índice!$G$51*'Datos Vida'!AO458)</f>
        <v/>
      </c>
      <c r="AP44" s="46" t="str">
        <f>IF('Datos Vida'!AP458=0,"",Índice!$G$51*'Datos Vida'!AP458)</f>
        <v/>
      </c>
      <c r="AQ44" s="46">
        <f>IF('Datos Vida'!AQ458=0,"",Índice!$G$51*'Datos Vida'!AQ458)</f>
        <v>-7791622.1848043697</v>
      </c>
      <c r="AS44" s="46">
        <f>IF('Datos Vida'!AS458=0,"",Índice!$F$51*'Datos Vida'!AS458)</f>
        <v>-6902505.6315952251</v>
      </c>
      <c r="AT44" s="71">
        <f t="shared" si="0"/>
        <v>0.12881069580578708</v>
      </c>
      <c r="AV44" s="75">
        <f t="shared" si="2"/>
        <v>0.10363445148467465</v>
      </c>
      <c r="AW44" s="75">
        <f t="shared" si="1"/>
        <v>0.10705463870271395</v>
      </c>
    </row>
    <row r="45" spans="2:49">
      <c r="B45" s="30" t="s">
        <v>442</v>
      </c>
      <c r="C45" s="46" t="str">
        <f>IF('Datos Vida'!C459=0,"",Índice!$G$51*'Datos Vida'!C459)</f>
        <v/>
      </c>
      <c r="D45" s="46" t="str">
        <f>IF('Datos Vida'!D459=0,"",Índice!$G$51*'Datos Vida'!D459)</f>
        <v/>
      </c>
      <c r="E45" s="46">
        <f>IF('Datos Vida'!E459=0,"",Índice!$G$51*'Datos Vida'!E459)</f>
        <v>-19955.22235028744</v>
      </c>
      <c r="F45" s="46">
        <f>IF('Datos Vida'!F459=0,"",Índice!$G$51*'Datos Vida'!F459)</f>
        <v>-31795.445867304006</v>
      </c>
      <c r="G45" s="46">
        <f>IF('Datos Vida'!G459=0,"",Índice!$G$51*'Datos Vida'!G459)</f>
        <v>-2604604.425792492</v>
      </c>
      <c r="H45" s="46" t="str">
        <f>IF('Datos Vida'!H459=0,"",Índice!$G$51*'Datos Vida'!H459)</f>
        <v/>
      </c>
      <c r="I45" s="46" t="str">
        <f>IF('Datos Vida'!I459=0,"",Índice!$G$51*'Datos Vida'!I459)</f>
        <v/>
      </c>
      <c r="J45" s="46">
        <f>IF('Datos Vida'!J459=0,"",Índice!$G$51*'Datos Vida'!J459)</f>
        <v>-1743629.3054072591</v>
      </c>
      <c r="K45" s="46" t="str">
        <f>IF('Datos Vida'!K459=0,"",Índice!$G$51*'Datos Vida'!K459)</f>
        <v/>
      </c>
      <c r="L45" s="46">
        <f>IF('Datos Vida'!L459=0,"",Índice!$G$51*'Datos Vida'!L459)</f>
        <v>-704761.53647619521</v>
      </c>
      <c r="M45" s="46">
        <f>IF('Datos Vida'!M459=0,"",Índice!$G$51*'Datos Vida'!M459)</f>
        <v>-4418387.8720274922</v>
      </c>
      <c r="N45" s="46">
        <f>IF('Datos Vida'!N459=0,"",Índice!$G$51*'Datos Vida'!N459)</f>
        <v>-2202562.25207006</v>
      </c>
      <c r="O45" s="46">
        <f>IF('Datos Vida'!O459=0,"",Índice!$G$51*'Datos Vida'!O459)</f>
        <v>-4619520.1738072848</v>
      </c>
      <c r="P45" s="46">
        <f>IF('Datos Vida'!P459=0,"",Índice!$G$51*'Datos Vida'!P459)</f>
        <v>-1881384.173849711</v>
      </c>
      <c r="Q45" s="46">
        <f>IF('Datos Vida'!Q459=0,"",Índice!$G$51*'Datos Vida'!Q459)</f>
        <v>-1433295.1789338216</v>
      </c>
      <c r="R45" s="46" t="str">
        <f>IF('Datos Vida'!R459=0,"",Índice!$G$51*'Datos Vida'!R459)</f>
        <v/>
      </c>
      <c r="S45" s="46" t="str">
        <f>IF('Datos Vida'!S459=0,"",Índice!$G$51*'Datos Vida'!S459)</f>
        <v/>
      </c>
      <c r="T45" s="46" t="str">
        <f>IF('Datos Vida'!T459=0,"",Índice!$G$51*'Datos Vida'!T459)</f>
        <v/>
      </c>
      <c r="U45" s="46" t="str">
        <f>IF('Datos Vida'!U459=0,"",Índice!$G$51*'Datos Vida'!U459)</f>
        <v/>
      </c>
      <c r="V45" s="46" t="str">
        <f>IF('Datos Vida'!V459=0,"",Índice!$G$51*'Datos Vida'!V459)</f>
        <v/>
      </c>
      <c r="W45" s="46">
        <f>IF('Datos Vida'!W459=0,"",Índice!$G$51*'Datos Vida'!W459)</f>
        <v>-31863.814426428889</v>
      </c>
      <c r="X45" s="46">
        <f>IF('Datos Vida'!X459=0,"",Índice!$G$51*'Datos Vida'!X459)</f>
        <v>-6561827.4790342301</v>
      </c>
      <c r="Y45" s="46" t="str">
        <f>IF('Datos Vida'!Y459=0,"",Índice!$G$51*'Datos Vida'!Y459)</f>
        <v/>
      </c>
      <c r="Z45" s="46">
        <f>IF('Datos Vida'!Z459=0,"",Índice!$G$51*'Datos Vida'!Z459)</f>
        <v>-732970.39513226459</v>
      </c>
      <c r="AA45" s="46">
        <f>IF('Datos Vida'!AA459=0,"",Índice!$G$51*'Datos Vida'!AA459)</f>
        <v>-2506538.2351277391</v>
      </c>
      <c r="AB45" s="46">
        <f>IF('Datos Vida'!AB459=0,"",Índice!$G$51*'Datos Vida'!AB459)</f>
        <v>-3832019.466698722</v>
      </c>
      <c r="AC45" s="46">
        <f>IF('Datos Vida'!AC459=0,"",Índice!$G$51*'Datos Vida'!AC459)</f>
        <v>-1345594.0949363955</v>
      </c>
      <c r="AD45" s="46" t="str">
        <f>IF('Datos Vida'!AD459=0,"",Índice!$G$51*'Datos Vida'!AD459)</f>
        <v/>
      </c>
      <c r="AE45" s="46">
        <f>IF('Datos Vida'!AE459=0,"",Índice!$G$51*'Datos Vida'!AE459)</f>
        <v>-970420.49978433189</v>
      </c>
      <c r="AF45" s="46">
        <f>IF('Datos Vida'!AF459=0,"",Índice!$G$51*'Datos Vida'!AF459)</f>
        <v>-547357.13755382865</v>
      </c>
      <c r="AG45" s="46" t="str">
        <f>IF('Datos Vida'!AG459=0,"",Índice!$G$51*'Datos Vida'!AG459)</f>
        <v/>
      </c>
      <c r="AH45" s="46" t="str">
        <f>IF('Datos Vida'!AH459=0,"",Índice!$G$51*'Datos Vida'!AH459)</f>
        <v/>
      </c>
      <c r="AI45" s="46" t="str">
        <f>IF('Datos Vida'!AI459=0,"",Índice!$G$51*'Datos Vida'!AI459)</f>
        <v/>
      </c>
      <c r="AJ45" s="46" t="str">
        <f>IF('Datos Vida'!AJ459=0,"",Índice!$G$51*'Datos Vida'!AJ459)</f>
        <v/>
      </c>
      <c r="AK45" s="46" t="str">
        <f>IF('Datos Vida'!AK459=0,"",Índice!$G$51*'Datos Vida'!AK459)</f>
        <v/>
      </c>
      <c r="AL45" s="46" t="str">
        <f>IF('Datos Vida'!AL459=0,"",Índice!$G$51*'Datos Vida'!AL459)</f>
        <v/>
      </c>
      <c r="AM45" s="46" t="str">
        <f>IF('Datos Vida'!AM459=0,"",Índice!$G$51*'Datos Vida'!AM459)</f>
        <v/>
      </c>
      <c r="AN45" s="46" t="str">
        <f>IF('Datos Vida'!AN459=0,"",Índice!$G$51*'Datos Vida'!AN459)</f>
        <v/>
      </c>
      <c r="AO45" s="46" t="str">
        <f>IF('Datos Vida'!AO459=0,"",Índice!$G$51*'Datos Vida'!AO459)</f>
        <v/>
      </c>
      <c r="AP45" s="46" t="str">
        <f>IF('Datos Vida'!AP459=0,"",Índice!$G$51*'Datos Vida'!AP459)</f>
        <v/>
      </c>
      <c r="AQ45" s="46">
        <f>IF('Datos Vida'!AQ459=0,"",Índice!$G$51*'Datos Vida'!AQ459)</f>
        <v>-36188486.709275842</v>
      </c>
      <c r="AS45" s="46">
        <f>IF('Datos Vida'!AS459=0,"",Índice!$F$51*'Datos Vida'!AS459)</f>
        <v>-30553313.287549641</v>
      </c>
      <c r="AT45" s="71">
        <f t="shared" si="0"/>
        <v>0.18443739206583887</v>
      </c>
      <c r="AV45" s="75">
        <f t="shared" si="2"/>
        <v>0.4813341665218851</v>
      </c>
      <c r="AW45" s="75">
        <f t="shared" si="1"/>
        <v>0.47386761992594428</v>
      </c>
    </row>
    <row r="46" spans="2:49">
      <c r="B46" s="30" t="s">
        <v>443</v>
      </c>
      <c r="C46" s="46" t="str">
        <f>IF('Datos Vida'!C460=0,"",Índice!$G$51*'Datos Vida'!C460)</f>
        <v/>
      </c>
      <c r="D46" s="46" t="str">
        <f>IF('Datos Vida'!D460=0,"",Índice!$G$51*'Datos Vida'!D460)</f>
        <v/>
      </c>
      <c r="E46" s="46">
        <f>IF('Datos Vida'!E460=0,"",Índice!$G$51*'Datos Vida'!E460)</f>
        <v>-39832.618564428194</v>
      </c>
      <c r="F46" s="46">
        <f>IF('Datos Vida'!F460=0,"",Índice!$G$51*'Datos Vida'!F460)</f>
        <v>-7886.4259904823184</v>
      </c>
      <c r="G46" s="46">
        <f>IF('Datos Vida'!G460=0,"",Índice!$G$51*'Datos Vida'!G460)</f>
        <v>-1631323.8486504832</v>
      </c>
      <c r="H46" s="46" t="str">
        <f>IF('Datos Vida'!H460=0,"",Índice!$G$51*'Datos Vida'!H460)</f>
        <v/>
      </c>
      <c r="I46" s="46" t="str">
        <f>IF('Datos Vida'!I460=0,"",Índice!$G$51*'Datos Vida'!I460)</f>
        <v/>
      </c>
      <c r="J46" s="46">
        <f>IF('Datos Vida'!J460=0,"",Índice!$G$51*'Datos Vida'!J460)</f>
        <v>-530418.66130206967</v>
      </c>
      <c r="K46" s="46" t="str">
        <f>IF('Datos Vida'!K460=0,"",Índice!$G$51*'Datos Vida'!K460)</f>
        <v/>
      </c>
      <c r="L46" s="46">
        <f>IF('Datos Vida'!L460=0,"",Índice!$G$51*'Datos Vida'!L460)</f>
        <v>-191325.85507102904</v>
      </c>
      <c r="M46" s="46">
        <f>IF('Datos Vida'!M460=0,"",Índice!$G$51*'Datos Vida'!M460)</f>
        <v>-869197.29035998893</v>
      </c>
      <c r="N46" s="46">
        <f>IF('Datos Vida'!N460=0,"",Índice!$G$51*'Datos Vida'!N460)</f>
        <v>-519626.7262287779</v>
      </c>
      <c r="O46" s="46">
        <f>IF('Datos Vida'!O460=0,"",Índice!$G$51*'Datos Vida'!O460)</f>
        <v>-1192043.0399304205</v>
      </c>
      <c r="P46" s="46">
        <f>IF('Datos Vida'!P460=0,"",Índice!$G$51*'Datos Vida'!P460)</f>
        <v>-458298.13995092665</v>
      </c>
      <c r="Q46" s="46">
        <f>IF('Datos Vida'!Q460=0,"",Índice!$G$51*'Datos Vida'!Q460)</f>
        <v>-262057.39423423677</v>
      </c>
      <c r="R46" s="46" t="str">
        <f>IF('Datos Vida'!R460=0,"",Índice!$G$51*'Datos Vida'!R460)</f>
        <v/>
      </c>
      <c r="S46" s="46" t="str">
        <f>IF('Datos Vida'!S460=0,"",Índice!$G$51*'Datos Vida'!S460)</f>
        <v/>
      </c>
      <c r="T46" s="46" t="str">
        <f>IF('Datos Vida'!T460=0,"",Índice!$G$51*'Datos Vida'!T460)</f>
        <v/>
      </c>
      <c r="U46" s="46" t="str">
        <f>IF('Datos Vida'!U460=0,"",Índice!$G$51*'Datos Vida'!U460)</f>
        <v/>
      </c>
      <c r="V46" s="46" t="str">
        <f>IF('Datos Vida'!V460=0,"",Índice!$G$51*'Datos Vida'!V460)</f>
        <v/>
      </c>
      <c r="W46" s="46">
        <f>IF('Datos Vida'!W460=0,"",Índice!$G$51*'Datos Vida'!W460)</f>
        <v>-3631.3118278049228</v>
      </c>
      <c r="X46" s="46">
        <f>IF('Datos Vida'!X460=0,"",Índice!$G$51*'Datos Vida'!X460)</f>
        <v>-1141187.3501813733</v>
      </c>
      <c r="Y46" s="46" t="str">
        <f>IF('Datos Vida'!Y460=0,"",Índice!$G$51*'Datos Vida'!Y460)</f>
        <v/>
      </c>
      <c r="Z46" s="46">
        <f>IF('Datos Vida'!Z460=0,"",Índice!$G$51*'Datos Vida'!Z460)</f>
        <v>-294743.00139300385</v>
      </c>
      <c r="AA46" s="46">
        <f>IF('Datos Vida'!AA460=0,"",Índice!$G$51*'Datos Vida'!AA460)</f>
        <v>-1167139.1625006187</v>
      </c>
      <c r="AB46" s="46">
        <f>IF('Datos Vida'!AB460=0,"",Índice!$G$51*'Datos Vida'!AB460)</f>
        <v>-508969.71630804474</v>
      </c>
      <c r="AC46" s="46">
        <f>IF('Datos Vida'!AC460=0,"",Índice!$G$51*'Datos Vida'!AC460)</f>
        <v>-323486.6550936565</v>
      </c>
      <c r="AD46" s="46" t="str">
        <f>IF('Datos Vida'!AD460=0,"",Índice!$G$51*'Datos Vida'!AD460)</f>
        <v/>
      </c>
      <c r="AE46" s="46">
        <f>IF('Datos Vida'!AE460=0,"",Índice!$G$51*'Datos Vida'!AE460)</f>
        <v>-145306.87627721485</v>
      </c>
      <c r="AF46" s="46" t="str">
        <f>IF('Datos Vida'!AF460=0,"",Índice!$G$51*'Datos Vida'!AF460)</f>
        <v/>
      </c>
      <c r="AG46" s="46" t="str">
        <f>IF('Datos Vida'!AG460=0,"",Índice!$G$51*'Datos Vida'!AG460)</f>
        <v/>
      </c>
      <c r="AH46" s="46" t="str">
        <f>IF('Datos Vida'!AH460=0,"",Índice!$G$51*'Datos Vida'!AH460)</f>
        <v/>
      </c>
      <c r="AI46" s="46" t="str">
        <f>IF('Datos Vida'!AI460=0,"",Índice!$G$51*'Datos Vida'!AI460)</f>
        <v/>
      </c>
      <c r="AJ46" s="46" t="str">
        <f>IF('Datos Vida'!AJ460=0,"",Índice!$G$51*'Datos Vida'!AJ460)</f>
        <v/>
      </c>
      <c r="AK46" s="46" t="str">
        <f>IF('Datos Vida'!AK460=0,"",Índice!$G$51*'Datos Vida'!AK460)</f>
        <v/>
      </c>
      <c r="AL46" s="46" t="str">
        <f>IF('Datos Vida'!AL460=0,"",Índice!$G$51*'Datos Vida'!AL460)</f>
        <v/>
      </c>
      <c r="AM46" s="46" t="str">
        <f>IF('Datos Vida'!AM460=0,"",Índice!$G$51*'Datos Vida'!AM460)</f>
        <v/>
      </c>
      <c r="AN46" s="46" t="str">
        <f>IF('Datos Vida'!AN460=0,"",Índice!$G$51*'Datos Vida'!AN460)</f>
        <v/>
      </c>
      <c r="AO46" s="46" t="str">
        <f>IF('Datos Vida'!AO460=0,"",Índice!$G$51*'Datos Vida'!AO460)</f>
        <v/>
      </c>
      <c r="AP46" s="46" t="str">
        <f>IF('Datos Vida'!AP460=0,"",Índice!$G$51*'Datos Vida'!AP460)</f>
        <v/>
      </c>
      <c r="AQ46" s="46">
        <f>IF('Datos Vida'!AQ460=0,"",Índice!$G$51*'Datos Vida'!AQ460)</f>
        <v>-9286474.0738645606</v>
      </c>
      <c r="AS46" s="46">
        <f>IF('Datos Vida'!AS460=0,"",Índice!$F$51*'Datos Vida'!AS460)</f>
        <v>-8605801.3082751911</v>
      </c>
      <c r="AT46" s="71">
        <f t="shared" si="0"/>
        <v>7.9094641069024751E-2</v>
      </c>
      <c r="AV46" s="75">
        <f t="shared" si="2"/>
        <v>0.12351710902365443</v>
      </c>
      <c r="AW46" s="75">
        <f t="shared" si="1"/>
        <v>0.13347195916620003</v>
      </c>
    </row>
    <row r="47" spans="2:49">
      <c r="B47" s="30" t="s">
        <v>444</v>
      </c>
      <c r="C47" s="46" t="str">
        <f>IF('Datos Vida'!C461=0,"",Índice!$G$51*'Datos Vida'!C461)</f>
        <v/>
      </c>
      <c r="D47" s="46" t="str">
        <f>IF('Datos Vida'!D461=0,"",Índice!$G$51*'Datos Vida'!D461)</f>
        <v/>
      </c>
      <c r="E47" s="46">
        <f>IF('Datos Vida'!E461=0,"",Índice!$G$51*'Datos Vida'!E461)</f>
        <v>-16372.65681900142</v>
      </c>
      <c r="F47" s="46">
        <f>IF('Datos Vida'!F461=0,"",Índice!$G$51*'Datos Vida'!F461)</f>
        <v>-25776.847144342071</v>
      </c>
      <c r="G47" s="46">
        <f>IF('Datos Vida'!G461=0,"",Índice!$G$51*'Datos Vida'!G461)</f>
        <v>-385017.16506035172</v>
      </c>
      <c r="H47" s="46" t="str">
        <f>IF('Datos Vida'!H461=0,"",Índice!$G$51*'Datos Vida'!H461)</f>
        <v/>
      </c>
      <c r="I47" s="46" t="str">
        <f>IF('Datos Vida'!I461=0,"",Índice!$G$51*'Datos Vida'!I461)</f>
        <v/>
      </c>
      <c r="J47" s="46">
        <f>IF('Datos Vida'!J461=0,"",Índice!$G$51*'Datos Vida'!J461)</f>
        <v>-1193918.0708664202</v>
      </c>
      <c r="K47" s="46" t="str">
        <f>IF('Datos Vida'!K461=0,"",Índice!$G$51*'Datos Vida'!K461)</f>
        <v/>
      </c>
      <c r="L47" s="46">
        <f>IF('Datos Vida'!L461=0,"",Índice!$G$51*'Datos Vida'!L461)</f>
        <v>-103409.72168206984</v>
      </c>
      <c r="M47" s="46">
        <f>IF('Datos Vida'!M461=0,"",Índice!$G$51*'Datos Vida'!M461)</f>
        <v>-1006744.4456622425</v>
      </c>
      <c r="N47" s="46">
        <f>IF('Datos Vida'!N461=0,"",Índice!$G$51*'Datos Vida'!N461)</f>
        <v>-428509.46818365023</v>
      </c>
      <c r="O47" s="46">
        <f>IF('Datos Vida'!O461=0,"",Índice!$G$51*'Datos Vida'!O461)</f>
        <v>-641344.63764221722</v>
      </c>
      <c r="P47" s="46">
        <f>IF('Datos Vida'!P461=0,"",Índice!$G$51*'Datos Vida'!P461)</f>
        <v>-186170.68009701528</v>
      </c>
      <c r="Q47" s="46">
        <f>IF('Datos Vida'!Q461=0,"",Índice!$G$51*'Datos Vida'!Q461)</f>
        <v>-69330.62451828229</v>
      </c>
      <c r="R47" s="46" t="str">
        <f>IF('Datos Vida'!R461=0,"",Índice!$G$51*'Datos Vida'!R461)</f>
        <v/>
      </c>
      <c r="S47" s="46" t="str">
        <f>IF('Datos Vida'!S461=0,"",Índice!$G$51*'Datos Vida'!S461)</f>
        <v/>
      </c>
      <c r="T47" s="46" t="str">
        <f>IF('Datos Vida'!T461=0,"",Índice!$G$51*'Datos Vida'!T461)</f>
        <v/>
      </c>
      <c r="U47" s="46" t="str">
        <f>IF('Datos Vida'!U461=0,"",Índice!$G$51*'Datos Vida'!U461)</f>
        <v/>
      </c>
      <c r="V47" s="46" t="str">
        <f>IF('Datos Vida'!V461=0,"",Índice!$G$51*'Datos Vida'!V461)</f>
        <v/>
      </c>
      <c r="W47" s="46">
        <f>IF('Datos Vida'!W461=0,"",Índice!$G$51*'Datos Vida'!W461)</f>
        <v>-6064.5165852313303</v>
      </c>
      <c r="X47" s="46">
        <f>IF('Datos Vida'!X461=0,"",Índice!$G$51*'Datos Vida'!X461)</f>
        <v>-1223681.7728625876</v>
      </c>
      <c r="Y47" s="46" t="str">
        <f>IF('Datos Vida'!Y461=0,"",Índice!$G$51*'Datos Vida'!Y461)</f>
        <v/>
      </c>
      <c r="Z47" s="46">
        <f>IF('Datos Vida'!Z461=0,"",Índice!$G$51*'Datos Vida'!Z461)</f>
        <v>-237567.70564484765</v>
      </c>
      <c r="AA47" s="46">
        <f>IF('Datos Vida'!AA461=0,"",Índice!$G$51*'Datos Vida'!AA461)</f>
        <v>-240989.18300676701</v>
      </c>
      <c r="AB47" s="46">
        <f>IF('Datos Vida'!AB461=0,"",Índice!$G$51*'Datos Vida'!AB461)</f>
        <v>-753914.42041846679</v>
      </c>
      <c r="AC47" s="46">
        <f>IF('Datos Vida'!AC461=0,"",Índice!$G$51*'Datos Vida'!AC461)</f>
        <v>-227969.50240770465</v>
      </c>
      <c r="AD47" s="46" t="str">
        <f>IF('Datos Vida'!AD461=0,"",Índice!$G$51*'Datos Vida'!AD461)</f>
        <v/>
      </c>
      <c r="AE47" s="46">
        <f>IF('Datos Vida'!AE461=0,"",Índice!$G$51*'Datos Vida'!AE461)</f>
        <v>-153800.31077421317</v>
      </c>
      <c r="AF47" s="46" t="str">
        <f>IF('Datos Vida'!AF461=0,"",Índice!$G$51*'Datos Vida'!AF461)</f>
        <v/>
      </c>
      <c r="AG47" s="46" t="str">
        <f>IF('Datos Vida'!AG461=0,"",Índice!$G$51*'Datos Vida'!AG461)</f>
        <v/>
      </c>
      <c r="AH47" s="46" t="str">
        <f>IF('Datos Vida'!AH461=0,"",Índice!$G$51*'Datos Vida'!AH461)</f>
        <v/>
      </c>
      <c r="AI47" s="46" t="str">
        <f>IF('Datos Vida'!AI461=0,"",Índice!$G$51*'Datos Vida'!AI461)</f>
        <v/>
      </c>
      <c r="AJ47" s="46" t="str">
        <f>IF('Datos Vida'!AJ461=0,"",Índice!$G$51*'Datos Vida'!AJ461)</f>
        <v/>
      </c>
      <c r="AK47" s="46" t="str">
        <f>IF('Datos Vida'!AK461=0,"",Índice!$G$51*'Datos Vida'!AK461)</f>
        <v/>
      </c>
      <c r="AL47" s="46" t="str">
        <f>IF('Datos Vida'!AL461=0,"",Índice!$G$51*'Datos Vida'!AL461)</f>
        <v/>
      </c>
      <c r="AM47" s="46" t="str">
        <f>IF('Datos Vida'!AM461=0,"",Índice!$G$51*'Datos Vida'!AM461)</f>
        <v/>
      </c>
      <c r="AN47" s="46" t="str">
        <f>IF('Datos Vida'!AN461=0,"",Índice!$G$51*'Datos Vida'!AN461)</f>
        <v/>
      </c>
      <c r="AO47" s="46" t="str">
        <f>IF('Datos Vida'!AO461=0,"",Índice!$G$51*'Datos Vida'!AO461)</f>
        <v/>
      </c>
      <c r="AP47" s="46" t="str">
        <f>IF('Datos Vida'!AP461=0,"",Índice!$G$51*'Datos Vida'!AP461)</f>
        <v/>
      </c>
      <c r="AQ47" s="46">
        <f>IF('Datos Vida'!AQ461=0,"",Índice!$G$51*'Datos Vida'!AQ461)</f>
        <v>-6900581.7293754108</v>
      </c>
      <c r="AS47" s="46">
        <f>IF('Datos Vida'!AS461=0,"",Índice!$F$51*'Datos Vida'!AS461)</f>
        <v>-4838130.1139475806</v>
      </c>
      <c r="AT47" s="71">
        <f t="shared" si="0"/>
        <v>0.4262910601519585</v>
      </c>
      <c r="AV47" s="75">
        <f t="shared" si="2"/>
        <v>9.1782941406436266E-2</v>
      </c>
      <c r="AW47" s="75">
        <f t="shared" si="1"/>
        <v>7.5037138539165146E-2</v>
      </c>
    </row>
    <row r="48" spans="2:49">
      <c r="B48" s="30" t="s">
        <v>445</v>
      </c>
      <c r="C48" s="46" t="str">
        <f>IF('Datos Vida'!C462=0,"",Índice!$G$51*'Datos Vida'!C462)</f>
        <v/>
      </c>
      <c r="D48" s="46" t="str">
        <f>IF('Datos Vida'!D462=0,"",Índice!$G$51*'Datos Vida'!D462)</f>
        <v/>
      </c>
      <c r="E48" s="46" t="str">
        <f>IF('Datos Vida'!E462=0,"",Índice!$G$51*'Datos Vida'!E462)</f>
        <v/>
      </c>
      <c r="F48" s="46" t="str">
        <f>IF('Datos Vida'!F462=0,"",Índice!$G$51*'Datos Vida'!F462)</f>
        <v/>
      </c>
      <c r="G48" s="46">
        <f>IF('Datos Vida'!G462=0,"",Índice!$G$51*'Datos Vida'!G462)</f>
        <v>-22555.879254141888</v>
      </c>
      <c r="H48" s="46" t="str">
        <f>IF('Datos Vida'!H462=0,"",Índice!$G$51*'Datos Vida'!H462)</f>
        <v/>
      </c>
      <c r="I48" s="46" t="str">
        <f>IF('Datos Vida'!I462=0,"",Índice!$G$51*'Datos Vida'!I462)</f>
        <v/>
      </c>
      <c r="J48" s="46">
        <f>IF('Datos Vida'!J462=0,"",Índice!$G$51*'Datos Vida'!J462)</f>
        <v>-18492.612483294561</v>
      </c>
      <c r="K48" s="46" t="str">
        <f>IF('Datos Vida'!K462=0,"",Índice!$G$51*'Datos Vida'!K462)</f>
        <v/>
      </c>
      <c r="L48" s="46" t="str">
        <f>IF('Datos Vida'!L462=0,"",Índice!$G$51*'Datos Vida'!L462)</f>
        <v/>
      </c>
      <c r="M48" s="46">
        <f>IF('Datos Vida'!M462=0,"",Índice!$G$51*'Datos Vida'!M462)</f>
        <v>-108987.21724496361</v>
      </c>
      <c r="N48" s="46">
        <f>IF('Datos Vida'!N462=0,"",Índice!$G$51*'Datos Vida'!N462)</f>
        <v>-91997.210456721412</v>
      </c>
      <c r="O48" s="46" t="str">
        <f>IF('Datos Vida'!O462=0,"",Índice!$G$51*'Datos Vida'!O462)</f>
        <v/>
      </c>
      <c r="P48" s="46">
        <f>IF('Datos Vida'!P462=0,"",Índice!$G$51*'Datos Vida'!P462)</f>
        <v>-31285.97414811096</v>
      </c>
      <c r="Q48" s="46">
        <f>IF('Datos Vida'!Q462=0,"",Índice!$G$51*'Datos Vida'!Q462)</f>
        <v>-38370.450640286799</v>
      </c>
      <c r="R48" s="46" t="str">
        <f>IF('Datos Vida'!R462=0,"",Índice!$G$51*'Datos Vida'!R462)</f>
        <v/>
      </c>
      <c r="S48" s="46" t="str">
        <f>IF('Datos Vida'!S462=0,"",Índice!$G$51*'Datos Vida'!S462)</f>
        <v/>
      </c>
      <c r="T48" s="46" t="str">
        <f>IF('Datos Vida'!T462=0,"",Índice!$G$51*'Datos Vida'!T462)</f>
        <v/>
      </c>
      <c r="U48" s="46" t="str">
        <f>IF('Datos Vida'!U462=0,"",Índice!$G$51*'Datos Vida'!U462)</f>
        <v/>
      </c>
      <c r="V48" s="46" t="str">
        <f>IF('Datos Vida'!V462=0,"",Índice!$G$51*'Datos Vida'!V462)</f>
        <v/>
      </c>
      <c r="W48" s="46" t="str">
        <f>IF('Datos Vida'!W462=0,"",Índice!$G$51*'Datos Vida'!W462)</f>
        <v/>
      </c>
      <c r="X48" s="46">
        <f>IF('Datos Vida'!X462=0,"",Índice!$G$51*'Datos Vida'!X462)</f>
        <v>11048.659675720013</v>
      </c>
      <c r="Y48" s="46" t="str">
        <f>IF('Datos Vida'!Y462=0,"",Índice!$G$51*'Datos Vida'!Y462)</f>
        <v/>
      </c>
      <c r="Z48" s="46" t="str">
        <f>IF('Datos Vida'!Z462=0,"",Índice!$G$51*'Datos Vida'!Z462)</f>
        <v/>
      </c>
      <c r="AA48" s="46">
        <f>IF('Datos Vida'!AA462=0,"",Índice!$G$51*'Datos Vida'!AA462)</f>
        <v>-21322.063201363304</v>
      </c>
      <c r="AB48" s="46" t="str">
        <f>IF('Datos Vida'!AB462=0,"",Índice!$G$51*'Datos Vida'!AB462)</f>
        <v/>
      </c>
      <c r="AC48" s="46">
        <f>IF('Datos Vida'!AC462=0,"",Índice!$G$51*'Datos Vida'!AC462)</f>
        <v>-27601.584983842567</v>
      </c>
      <c r="AD48" s="46" t="str">
        <f>IF('Datos Vida'!AD462=0,"",Índice!$G$51*'Datos Vida'!AD462)</f>
        <v/>
      </c>
      <c r="AE48" s="46">
        <f>IF('Datos Vida'!AE462=0,"",Índice!$G$51*'Datos Vida'!AE462)</f>
        <v>-1150.6424081289199</v>
      </c>
      <c r="AF48" s="46" t="str">
        <f>IF('Datos Vida'!AF462=0,"",Índice!$G$51*'Datos Vida'!AF462)</f>
        <v/>
      </c>
      <c r="AG48" s="46" t="str">
        <f>IF('Datos Vida'!AG462=0,"",Índice!$G$51*'Datos Vida'!AG462)</f>
        <v/>
      </c>
      <c r="AH48" s="46" t="str">
        <f>IF('Datos Vida'!AH462=0,"",Índice!$G$51*'Datos Vida'!AH462)</f>
        <v/>
      </c>
      <c r="AI48" s="46" t="str">
        <f>IF('Datos Vida'!AI462=0,"",Índice!$G$51*'Datos Vida'!AI462)</f>
        <v/>
      </c>
      <c r="AJ48" s="46" t="str">
        <f>IF('Datos Vida'!AJ462=0,"",Índice!$G$51*'Datos Vida'!AJ462)</f>
        <v/>
      </c>
      <c r="AK48" s="46" t="str">
        <f>IF('Datos Vida'!AK462=0,"",Índice!$G$51*'Datos Vida'!AK462)</f>
        <v/>
      </c>
      <c r="AL48" s="46" t="str">
        <f>IF('Datos Vida'!AL462=0,"",Índice!$G$51*'Datos Vida'!AL462)</f>
        <v/>
      </c>
      <c r="AM48" s="46" t="str">
        <f>IF('Datos Vida'!AM462=0,"",Índice!$G$51*'Datos Vida'!AM462)</f>
        <v/>
      </c>
      <c r="AN48" s="46" t="str">
        <f>IF('Datos Vida'!AN462=0,"",Índice!$G$51*'Datos Vida'!AN462)</f>
        <v/>
      </c>
      <c r="AO48" s="46" t="str">
        <f>IF('Datos Vida'!AO462=0,"",Índice!$G$51*'Datos Vida'!AO462)</f>
        <v/>
      </c>
      <c r="AP48" s="46" t="str">
        <f>IF('Datos Vida'!AP462=0,"",Índice!$G$51*'Datos Vida'!AP462)</f>
        <v/>
      </c>
      <c r="AQ48" s="46">
        <f>IF('Datos Vida'!AQ462=0,"",Índice!$G$51*'Datos Vida'!AQ462)</f>
        <v>-350714.97514513403</v>
      </c>
      <c r="AS48" s="46">
        <f>IF('Datos Vida'!AS462=0,"",Índice!$F$51*'Datos Vida'!AS462)</f>
        <v>-368537.07350745029</v>
      </c>
      <c r="AT48" s="71">
        <f t="shared" si="0"/>
        <v>-4.8359038054704651E-2</v>
      </c>
      <c r="AV48" s="75">
        <f t="shared" si="2"/>
        <v>4.6647736780039781E-3</v>
      </c>
      <c r="AW48" s="75">
        <f t="shared" si="1"/>
        <v>5.7158378940398748E-3</v>
      </c>
    </row>
    <row r="49" spans="2:49">
      <c r="B49" s="31" t="s">
        <v>327</v>
      </c>
      <c r="C49" s="77">
        <f>IF('Datos Vida'!C463=0,"",Índice!$G$51*'Datos Vida'!C463)</f>
        <v>-147324.12442282264</v>
      </c>
      <c r="D49" s="77">
        <f>IF('Datos Vida'!D463=0,"",Índice!$G$51*'Datos Vida'!D463)</f>
        <v>-824328.98787132057</v>
      </c>
      <c r="E49" s="77">
        <f>IF('Datos Vida'!E463=0,"",Índice!$G$51*'Datos Vida'!E463)</f>
        <v>-1529518.6446850183</v>
      </c>
      <c r="F49" s="77">
        <f>IF('Datos Vida'!F463=0,"",Índice!$G$51*'Datos Vida'!F463)</f>
        <v>-620723.05386045913</v>
      </c>
      <c r="G49" s="77">
        <f>IF('Datos Vida'!G463=0,"",Índice!$G$51*'Datos Vida'!G463)</f>
        <v>-5631524.3581222026</v>
      </c>
      <c r="H49" s="77">
        <f>IF('Datos Vida'!H463=0,"",Índice!$G$51*'Datos Vida'!H463)</f>
        <v>-2816357.8075391916</v>
      </c>
      <c r="I49" s="77">
        <f>IF('Datos Vida'!I463=0,"",Índice!$G$51*'Datos Vida'!I463)</f>
        <v>-21536.582261474603</v>
      </c>
      <c r="J49" s="77">
        <f>IF('Datos Vida'!J463=0,"",Índice!$G$51*'Datos Vida'!J463)</f>
        <v>-4546918.6418565838</v>
      </c>
      <c r="K49" s="77">
        <f>IF('Datos Vida'!K463=0,"",Índice!$G$51*'Datos Vida'!K463)</f>
        <v>-158489.36862276465</v>
      </c>
      <c r="L49" s="77">
        <f>IF('Datos Vida'!L463=0,"",Índice!$G$51*'Datos Vida'!L463)</f>
        <v>-1000683.9507569596</v>
      </c>
      <c r="M49" s="77">
        <f>IF('Datos Vida'!M463=0,"",Índice!$G$51*'Datos Vida'!M463)</f>
        <v>-7265953.7833843622</v>
      </c>
      <c r="N49" s="77">
        <f>IF('Datos Vida'!N463=0,"",Índice!$G$51*'Datos Vida'!N463)</f>
        <v>-3244987.3957898756</v>
      </c>
      <c r="O49" s="77">
        <f>IF('Datos Vida'!O463=0,"",Índice!$G$51*'Datos Vida'!O463)</f>
        <v>-7010588.7739444636</v>
      </c>
      <c r="P49" s="77">
        <f>IF('Datos Vida'!P463=0,"",Índice!$G$51*'Datos Vida'!P463)</f>
        <v>-3773260.1593822697</v>
      </c>
      <c r="Q49" s="77">
        <f>IF('Datos Vida'!Q463=0,"",Índice!$G$51*'Datos Vida'!Q463)</f>
        <v>-3616165.5182045097</v>
      </c>
      <c r="R49" s="77">
        <f>IF('Datos Vida'!R463=0,"",Índice!$G$51*'Datos Vida'!R463)</f>
        <v>-2788.5710043062909</v>
      </c>
      <c r="S49" s="77">
        <f>IF('Datos Vida'!S463=0,"",Índice!$G$51*'Datos Vida'!S463)</f>
        <v>-113639.63803112692</v>
      </c>
      <c r="T49" s="77">
        <f>IF('Datos Vida'!T463=0,"",Índice!$G$51*'Datos Vida'!T463)</f>
        <v>-277142.58313828922</v>
      </c>
      <c r="U49" s="77">
        <f>IF('Datos Vida'!U463=0,"",Índice!$G$51*'Datos Vida'!U463)</f>
        <v>-218164.2047503553</v>
      </c>
      <c r="V49" s="77" t="str">
        <f>IF('Datos Vida'!V463=0,"",Índice!$G$51*'Datos Vida'!V463)</f>
        <v/>
      </c>
      <c r="W49" s="77">
        <f>IF('Datos Vida'!W463=0,"",Índice!$G$51*'Datos Vida'!W463)</f>
        <v>-94049.946613303531</v>
      </c>
      <c r="X49" s="77">
        <f>IF('Datos Vida'!X463=0,"",Índice!$G$51*'Datos Vida'!X463)</f>
        <v>-11891340.422695074</v>
      </c>
      <c r="Y49" s="77">
        <f>IF('Datos Vida'!Y463=0,"",Índice!$G$51*'Datos Vida'!Y463)</f>
        <v>-287967.92909115338</v>
      </c>
      <c r="Z49" s="77">
        <f>IF('Datos Vida'!Z463=0,"",Índice!$G$51*'Datos Vida'!Z463)</f>
        <v>-2089198.0308093382</v>
      </c>
      <c r="AA49" s="77">
        <f>IF('Datos Vida'!AA463=0,"",Índice!$G$51*'Datos Vida'!AA463)</f>
        <v>-4099653.3842215794</v>
      </c>
      <c r="AB49" s="77">
        <f>IF('Datos Vida'!AB463=0,"",Índice!$G$51*'Datos Vida'!AB463)</f>
        <v>-5273198.0664116358</v>
      </c>
      <c r="AC49" s="77">
        <f>IF('Datos Vida'!AC463=0,"",Índice!$G$51*'Datos Vida'!AC463)</f>
        <v>-1927940.1574023659</v>
      </c>
      <c r="AD49" s="77">
        <f>IF('Datos Vida'!AD463=0,"",Índice!$G$51*'Datos Vida'!AD463)</f>
        <v>-754565.57901584625</v>
      </c>
      <c r="AE49" s="77">
        <f>IF('Datos Vida'!AE463=0,"",Índice!$G$51*'Datos Vida'!AE463)</f>
        <v>-2569273.1719475891</v>
      </c>
      <c r="AF49" s="77">
        <f>IF('Datos Vida'!AF463=0,"",Índice!$G$51*'Datos Vida'!AF463)</f>
        <v>-2305333.454720303</v>
      </c>
      <c r="AG49" s="77">
        <f>IF('Datos Vida'!AG463=0,"",Índice!$G$51*'Datos Vida'!AG463)</f>
        <v>-1071090.2199814736</v>
      </c>
      <c r="AH49" s="77" t="str">
        <f>IF('Datos Vida'!AH463=0,"",Índice!$G$51*'Datos Vida'!AH463)</f>
        <v/>
      </c>
      <c r="AI49" s="77" t="str">
        <f>IF('Datos Vida'!AI463=0,"",Índice!$G$51*'Datos Vida'!AI463)</f>
        <v/>
      </c>
      <c r="AJ49" s="77" t="str">
        <f>IF('Datos Vida'!AJ463=0,"",Índice!$G$51*'Datos Vida'!AJ463)</f>
        <v/>
      </c>
      <c r="AK49" s="77" t="str">
        <f>IF('Datos Vida'!AK463=0,"",Índice!$G$51*'Datos Vida'!AK463)</f>
        <v/>
      </c>
      <c r="AL49" s="77" t="str">
        <f>IF('Datos Vida'!AL463=0,"",Índice!$G$51*'Datos Vida'!AL463)</f>
        <v/>
      </c>
      <c r="AM49" s="77" t="str">
        <f>IF('Datos Vida'!AM463=0,"",Índice!$G$51*'Datos Vida'!AM463)</f>
        <v/>
      </c>
      <c r="AN49" s="77" t="str">
        <f>IF('Datos Vida'!AN463=0,"",Índice!$G$51*'Datos Vida'!AN463)</f>
        <v/>
      </c>
      <c r="AO49" s="77" t="str">
        <f>IF('Datos Vida'!AO463=0,"",Índice!$G$51*'Datos Vida'!AO463)</f>
        <v/>
      </c>
      <c r="AP49" s="77" t="str">
        <f>IF('Datos Vida'!AP463=0,"",Índice!$G$51*'Datos Vida'!AP463)</f>
        <v/>
      </c>
      <c r="AQ49" s="77">
        <f>IF('Datos Vida'!AQ463=0,"",Índice!$G$51*'Datos Vida'!AQ463)</f>
        <v>-75183706.510538012</v>
      </c>
      <c r="AS49" s="77">
        <f>IF('Datos Vida'!AS463=0,"",Índice!$F$51*'Datos Vida'!AS463)</f>
        <v>-64476474.025223523</v>
      </c>
      <c r="AT49" s="85">
        <f t="shared" si="0"/>
        <v>0.1660641753009906</v>
      </c>
      <c r="AV49" s="79">
        <f t="shared" si="2"/>
        <v>1</v>
      </c>
      <c r="AW49" s="79">
        <f t="shared" si="1"/>
        <v>1</v>
      </c>
    </row>
    <row r="50" spans="2:49">
      <c r="AT50" s="86"/>
    </row>
    <row r="51" spans="2:49">
      <c r="B51" s="80" t="s">
        <v>452</v>
      </c>
      <c r="C51" s="70">
        <f>IF(SUM(C12:C27)=0,"",SUM(C12:C27))</f>
        <v>-2896.7586143500612</v>
      </c>
      <c r="D51" s="70">
        <f t="shared" ref="D51:AS51" si="3">IF(SUM(D12:D27)=0,"",SUM(D12:D27))</f>
        <v>-40691.043762948917</v>
      </c>
      <c r="E51" s="70">
        <f t="shared" si="3"/>
        <v>-2539.8897617751254</v>
      </c>
      <c r="F51" s="70">
        <f t="shared" si="3"/>
        <v>-96917.006668033733</v>
      </c>
      <c r="G51" s="70">
        <f t="shared" si="3"/>
        <v>-187924.08836028591</v>
      </c>
      <c r="H51" s="70">
        <f t="shared" si="3"/>
        <v>-1.3258285544579658</v>
      </c>
      <c r="I51" s="70">
        <f t="shared" si="3"/>
        <v>8682.0115117273945</v>
      </c>
      <c r="J51" s="70">
        <f t="shared" si="3"/>
        <v>-679846.69886367652</v>
      </c>
      <c r="K51" s="70">
        <f t="shared" si="3"/>
        <v>-158489.36862276465</v>
      </c>
      <c r="L51" s="70">
        <f t="shared" si="3"/>
        <v>-206.87344878059127</v>
      </c>
      <c r="M51" s="70">
        <f t="shared" si="3"/>
        <v>-718895.0014495725</v>
      </c>
      <c r="N51" s="70">
        <f t="shared" si="3"/>
        <v>-2291.7388506657426</v>
      </c>
      <c r="O51" s="70">
        <f t="shared" si="3"/>
        <v>-412026.32565177733</v>
      </c>
      <c r="P51" s="70">
        <f t="shared" si="3"/>
        <v>-254330.50961314089</v>
      </c>
      <c r="Q51" s="70">
        <f t="shared" si="3"/>
        <v>-619891.44999681797</v>
      </c>
      <c r="R51" s="70">
        <f t="shared" si="3"/>
        <v>-160.82300365575125</v>
      </c>
      <c r="S51" s="70" t="str">
        <f t="shared" si="3"/>
        <v/>
      </c>
      <c r="T51" s="70">
        <f t="shared" si="3"/>
        <v>-85312.780633710689</v>
      </c>
      <c r="U51" s="70">
        <f t="shared" si="3"/>
        <v>-87777.893665014388</v>
      </c>
      <c r="V51" s="70" t="str">
        <f t="shared" si="3"/>
        <v/>
      </c>
      <c r="W51" s="70">
        <f t="shared" si="3"/>
        <v>-7737.1376952503515</v>
      </c>
      <c r="X51" s="70">
        <f t="shared" si="3"/>
        <v>-900161.35333507741</v>
      </c>
      <c r="Y51" s="70">
        <f t="shared" si="3"/>
        <v>-221863.79674871481</v>
      </c>
      <c r="Z51" s="70">
        <f t="shared" si="3"/>
        <v>-24532.181541638089</v>
      </c>
      <c r="AA51" s="70">
        <f t="shared" si="3"/>
        <v>-148771.88501000562</v>
      </c>
      <c r="AB51" s="70">
        <f t="shared" si="3"/>
        <v>-178071.01668069098</v>
      </c>
      <c r="AC51" s="70">
        <f t="shared" si="3"/>
        <v>264.0166594777296</v>
      </c>
      <c r="AD51" s="70" t="str">
        <f t="shared" si="3"/>
        <v/>
      </c>
      <c r="AE51" s="70">
        <f t="shared" si="3"/>
        <v>-408461.65880597645</v>
      </c>
      <c r="AF51" s="70">
        <f t="shared" si="3"/>
        <v>-852424.71945467778</v>
      </c>
      <c r="AG51" s="70">
        <f t="shared" si="3"/>
        <v>-573103.62322427356</v>
      </c>
      <c r="AH51" s="70" t="str">
        <f t="shared" si="3"/>
        <v/>
      </c>
      <c r="AI51" s="70" t="str">
        <f t="shared" si="3"/>
        <v/>
      </c>
      <c r="AJ51" s="70" t="str">
        <f t="shared" si="3"/>
        <v/>
      </c>
      <c r="AK51" s="70" t="str">
        <f t="shared" si="3"/>
        <v/>
      </c>
      <c r="AL51" s="70" t="str">
        <f t="shared" si="3"/>
        <v/>
      </c>
      <c r="AM51" s="70" t="str">
        <f t="shared" si="3"/>
        <v/>
      </c>
      <c r="AN51" s="70" t="str">
        <f t="shared" si="3"/>
        <v/>
      </c>
      <c r="AO51" s="70" t="str">
        <f t="shared" si="3"/>
        <v/>
      </c>
      <c r="AP51" s="70" t="str">
        <f t="shared" si="3"/>
        <v/>
      </c>
      <c r="AQ51" s="70">
        <f t="shared" si="3"/>
        <v>-6656380.921120625</v>
      </c>
      <c r="AR51" s="81"/>
      <c r="AS51" s="70">
        <f t="shared" si="3"/>
        <v>-5934800.7687567193</v>
      </c>
      <c r="AT51" s="71">
        <f t="shared" si="0"/>
        <v>0.12158456205684387</v>
      </c>
      <c r="AV51" s="71">
        <f>IFERROR(AQ51/$AQ$49,"")</f>
        <v>8.8534886480857972E-2</v>
      </c>
      <c r="AW51" s="71">
        <f>IFERROR(AS51/$AS$49,"")</f>
        <v>9.2045988222541369E-2</v>
      </c>
    </row>
    <row r="52" spans="2:49">
      <c r="B52" s="80" t="s">
        <v>453</v>
      </c>
      <c r="C52" s="70">
        <f>IF(SUM(C29:C42)=0,"",SUM(C29:C42))</f>
        <v>-144427.36580847256</v>
      </c>
      <c r="D52" s="70">
        <f t="shared" ref="D52:AS52" si="4">IF(SUM(D29:D42)=0,"",SUM(D29:D42))</f>
        <v>-363613.49653693585</v>
      </c>
      <c r="E52" s="70">
        <f t="shared" si="4"/>
        <v>-51404.140827741285</v>
      </c>
      <c r="F52" s="70">
        <f t="shared" si="4"/>
        <v>-458347.32819029706</v>
      </c>
      <c r="G52" s="70">
        <f t="shared" si="4"/>
        <v>-845029.46874933701</v>
      </c>
      <c r="H52" s="70">
        <f t="shared" si="4"/>
        <v>-43966.021665806344</v>
      </c>
      <c r="I52" s="70">
        <f t="shared" si="4"/>
        <v>-30218.59377320201</v>
      </c>
      <c r="J52" s="70">
        <f t="shared" si="4"/>
        <v>-349772.04587720352</v>
      </c>
      <c r="K52" s="70" t="str">
        <f t="shared" si="4"/>
        <v/>
      </c>
      <c r="L52" s="70">
        <f t="shared" si="4"/>
        <v>-979.96407888503109</v>
      </c>
      <c r="M52" s="70">
        <f t="shared" si="4"/>
        <v>-143444.13135248653</v>
      </c>
      <c r="N52" s="70" t="str">
        <f t="shared" si="4"/>
        <v/>
      </c>
      <c r="O52" s="70">
        <f t="shared" si="4"/>
        <v>-145654.59691276401</v>
      </c>
      <c r="P52" s="70">
        <f t="shared" si="4"/>
        <v>-572812.29449657397</v>
      </c>
      <c r="Q52" s="70">
        <f t="shared" si="4"/>
        <v>-816887.34346384194</v>
      </c>
      <c r="R52" s="70">
        <f t="shared" si="4"/>
        <v>-2627.7480006505398</v>
      </c>
      <c r="S52" s="70">
        <f t="shared" si="4"/>
        <v>-113639.63803112692</v>
      </c>
      <c r="T52" s="70">
        <f t="shared" si="4"/>
        <v>-191829.80250457852</v>
      </c>
      <c r="U52" s="70">
        <f t="shared" si="4"/>
        <v>-130386.31108534092</v>
      </c>
      <c r="V52" s="70" t="str">
        <f t="shared" si="4"/>
        <v/>
      </c>
      <c r="W52" s="70">
        <f t="shared" si="4"/>
        <v>-44753.166078588052</v>
      </c>
      <c r="X52" s="70">
        <f t="shared" si="4"/>
        <v>-1435888.0134492046</v>
      </c>
      <c r="Y52" s="70">
        <f t="shared" si="4"/>
        <v>-66104.132342438534</v>
      </c>
      <c r="Z52" s="70">
        <f t="shared" si="4"/>
        <v>-40991.024865674124</v>
      </c>
      <c r="AA52" s="70">
        <f t="shared" si="4"/>
        <v>-7115.545074635309</v>
      </c>
      <c r="AB52" s="70">
        <f t="shared" si="4"/>
        <v>-223.44630571131586</v>
      </c>
      <c r="AC52" s="70">
        <f t="shared" si="4"/>
        <v>-3552.3366402443762</v>
      </c>
      <c r="AD52" s="70" t="str">
        <f t="shared" si="4"/>
        <v/>
      </c>
      <c r="AE52" s="70">
        <f t="shared" si="4"/>
        <v>-505277.68153244565</v>
      </c>
      <c r="AF52" s="70">
        <f t="shared" si="4"/>
        <v>-1002513.682550682</v>
      </c>
      <c r="AG52" s="70">
        <f t="shared" si="4"/>
        <v>-497986.59675720008</v>
      </c>
      <c r="AH52" s="70" t="str">
        <f t="shared" si="4"/>
        <v/>
      </c>
      <c r="AI52" s="70" t="str">
        <f t="shared" si="4"/>
        <v/>
      </c>
      <c r="AJ52" s="70" t="str">
        <f t="shared" si="4"/>
        <v/>
      </c>
      <c r="AK52" s="70" t="str">
        <f t="shared" si="4"/>
        <v/>
      </c>
      <c r="AL52" s="70" t="str">
        <f t="shared" si="4"/>
        <v/>
      </c>
      <c r="AM52" s="70" t="str">
        <f t="shared" si="4"/>
        <v/>
      </c>
      <c r="AN52" s="70" t="str">
        <f t="shared" si="4"/>
        <v/>
      </c>
      <c r="AO52" s="70" t="str">
        <f t="shared" si="4"/>
        <v/>
      </c>
      <c r="AP52" s="70" t="str">
        <f t="shared" si="4"/>
        <v/>
      </c>
      <c r="AQ52" s="70">
        <f t="shared" si="4"/>
        <v>-8009445.916952068</v>
      </c>
      <c r="AR52" s="81"/>
      <c r="AS52" s="70">
        <f t="shared" si="4"/>
        <v>-7273385.8415917121</v>
      </c>
      <c r="AT52" s="71">
        <f t="shared" si="0"/>
        <v>0.10119909645811886</v>
      </c>
      <c r="AV52" s="71">
        <f t="shared" ref="AV52:AV55" si="5">IFERROR(AQ52/$AQ$49,"")</f>
        <v>0.10653167140448756</v>
      </c>
      <c r="AW52" s="71">
        <f t="shared" ref="AW52:AW55" si="6">IFERROR(AS52/$AS$49,"")</f>
        <v>0.11280681754939526</v>
      </c>
    </row>
    <row r="53" spans="2:49">
      <c r="B53" s="80" t="s">
        <v>454</v>
      </c>
      <c r="C53" s="70" t="str">
        <f>IF(SUM(C44:C48)=0,"",SUM(C44:C48))</f>
        <v/>
      </c>
      <c r="D53" s="70">
        <f t="shared" ref="D53:AS53" si="7">IF(SUM(D44:D48)=0,"",SUM(D44:D48))</f>
        <v>-420024.44757143577</v>
      </c>
      <c r="E53" s="70">
        <f t="shared" si="7"/>
        <v>-1475574.6140955021</v>
      </c>
      <c r="F53" s="70">
        <f t="shared" si="7"/>
        <v>-65458.719002128397</v>
      </c>
      <c r="G53" s="70">
        <f t="shared" si="7"/>
        <v>-4598570.8010125794</v>
      </c>
      <c r="H53" s="70">
        <f t="shared" si="7"/>
        <v>-2772390.4600448306</v>
      </c>
      <c r="I53" s="70" t="str">
        <f t="shared" si="7"/>
        <v/>
      </c>
      <c r="J53" s="70">
        <f t="shared" si="7"/>
        <v>-3517299.8971157046</v>
      </c>
      <c r="K53" s="70" t="str">
        <f t="shared" si="7"/>
        <v/>
      </c>
      <c r="L53" s="70">
        <f t="shared" si="7"/>
        <v>-999497.11322929407</v>
      </c>
      <c r="M53" s="70">
        <f t="shared" si="7"/>
        <v>-6403614.6505823033</v>
      </c>
      <c r="N53" s="70">
        <f t="shared" si="7"/>
        <v>-3242695.6569392094</v>
      </c>
      <c r="O53" s="70">
        <f t="shared" si="7"/>
        <v>-6452907.8513799226</v>
      </c>
      <c r="P53" s="70">
        <f t="shared" si="7"/>
        <v>-2946117.3552725548</v>
      </c>
      <c r="Q53" s="70">
        <f t="shared" si="7"/>
        <v>-2179386.7247438501</v>
      </c>
      <c r="R53" s="70" t="str">
        <f t="shared" si="7"/>
        <v/>
      </c>
      <c r="S53" s="70" t="str">
        <f t="shared" si="7"/>
        <v/>
      </c>
      <c r="T53" s="70" t="str">
        <f t="shared" si="7"/>
        <v/>
      </c>
      <c r="U53" s="70" t="str">
        <f t="shared" si="7"/>
        <v/>
      </c>
      <c r="V53" s="70" t="str">
        <f t="shared" si="7"/>
        <v/>
      </c>
      <c r="W53" s="70">
        <f t="shared" si="7"/>
        <v>-41559.642839465145</v>
      </c>
      <c r="X53" s="70">
        <f t="shared" si="7"/>
        <v>-9555291.0559107903</v>
      </c>
      <c r="Y53" s="70" t="str">
        <f t="shared" si="7"/>
        <v/>
      </c>
      <c r="Z53" s="70">
        <f t="shared" si="7"/>
        <v>-2023674.8244020257</v>
      </c>
      <c r="AA53" s="70">
        <f t="shared" si="7"/>
        <v>-3943765.9541369388</v>
      </c>
      <c r="AB53" s="70">
        <f t="shared" si="7"/>
        <v>-5094903.6034252336</v>
      </c>
      <c r="AC53" s="70">
        <f t="shared" si="7"/>
        <v>-1924651.8374215993</v>
      </c>
      <c r="AD53" s="70">
        <f t="shared" si="7"/>
        <v>-754565.57901584625</v>
      </c>
      <c r="AE53" s="70">
        <f t="shared" si="7"/>
        <v>-1655533.8316091669</v>
      </c>
      <c r="AF53" s="70">
        <f t="shared" si="7"/>
        <v>-450395.05271494336</v>
      </c>
      <c r="AG53" s="70" t="str">
        <f t="shared" si="7"/>
        <v/>
      </c>
      <c r="AH53" s="70" t="str">
        <f t="shared" si="7"/>
        <v/>
      </c>
      <c r="AI53" s="70" t="str">
        <f t="shared" si="7"/>
        <v/>
      </c>
      <c r="AJ53" s="70" t="str">
        <f t="shared" si="7"/>
        <v/>
      </c>
      <c r="AK53" s="70" t="str">
        <f t="shared" si="7"/>
        <v/>
      </c>
      <c r="AL53" s="70" t="str">
        <f t="shared" si="7"/>
        <v/>
      </c>
      <c r="AM53" s="70" t="str">
        <f t="shared" si="7"/>
        <v/>
      </c>
      <c r="AN53" s="70" t="str">
        <f t="shared" si="7"/>
        <v/>
      </c>
      <c r="AO53" s="70" t="str">
        <f t="shared" si="7"/>
        <v/>
      </c>
      <c r="AP53" s="70" t="str">
        <f t="shared" si="7"/>
        <v/>
      </c>
      <c r="AQ53" s="70">
        <f t="shared" si="7"/>
        <v>-60517879.67246531</v>
      </c>
      <c r="AR53" s="81"/>
      <c r="AS53" s="70">
        <f t="shared" si="7"/>
        <v>-51268287.41487509</v>
      </c>
      <c r="AT53" s="71">
        <f t="shared" si="0"/>
        <v>0.18041547170749705</v>
      </c>
      <c r="AV53" s="71">
        <f t="shared" si="5"/>
        <v>0.80493344211465434</v>
      </c>
      <c r="AW53" s="71">
        <f t="shared" si="6"/>
        <v>0.79514719422806335</v>
      </c>
    </row>
    <row r="54" spans="2:49">
      <c r="B54" s="80" t="s">
        <v>455</v>
      </c>
      <c r="C54" s="70">
        <f>IF(SUM(C21,C37)=0,"",SUM(C21,C37))</f>
        <v>-120.6062041705263</v>
      </c>
      <c r="D54" s="70">
        <f t="shared" ref="D54:AS54" si="8">IF(SUM(D21,D37)=0,"",SUM(D21,D37))</f>
        <v>-23272.523219677416</v>
      </c>
      <c r="E54" s="70" t="str">
        <f t="shared" si="8"/>
        <v/>
      </c>
      <c r="F54" s="70">
        <f t="shared" si="8"/>
        <v>-138836.78873717482</v>
      </c>
      <c r="G54" s="70">
        <f t="shared" si="8"/>
        <v>-610588.7739444637</v>
      </c>
      <c r="H54" s="70">
        <f t="shared" si="8"/>
        <v>-43633.724835774032</v>
      </c>
      <c r="I54" s="70">
        <f t="shared" si="8"/>
        <v>31679.833617355271</v>
      </c>
      <c r="J54" s="70">
        <f t="shared" si="8"/>
        <v>-211228.92816484114</v>
      </c>
      <c r="K54" s="70">
        <f t="shared" si="8"/>
        <v>-158489.36862276465</v>
      </c>
      <c r="L54" s="70" t="str">
        <f t="shared" si="8"/>
        <v/>
      </c>
      <c r="M54" s="70">
        <f t="shared" si="8"/>
        <v>-123636.78308030631</v>
      </c>
      <c r="N54" s="70" t="str">
        <f t="shared" si="8"/>
        <v/>
      </c>
      <c r="O54" s="70">
        <f t="shared" si="8"/>
        <v>-24616.349410625015</v>
      </c>
      <c r="P54" s="70">
        <f t="shared" si="8"/>
        <v>-347016.97414103983</v>
      </c>
      <c r="Q54" s="70">
        <f t="shared" si="8"/>
        <v>-731214.68876616622</v>
      </c>
      <c r="R54" s="70" t="str">
        <f t="shared" si="8"/>
        <v/>
      </c>
      <c r="S54" s="70" t="str">
        <f t="shared" si="8"/>
        <v/>
      </c>
      <c r="T54" s="70">
        <f t="shared" si="8"/>
        <v>-128554.59054878695</v>
      </c>
      <c r="U54" s="70" t="str">
        <f t="shared" si="8"/>
        <v/>
      </c>
      <c r="V54" s="70" t="str">
        <f t="shared" si="8"/>
        <v/>
      </c>
      <c r="W54" s="70">
        <f t="shared" si="8"/>
        <v>-2316.0015132123235</v>
      </c>
      <c r="X54" s="70">
        <f t="shared" si="8"/>
        <v>-968693.78486929089</v>
      </c>
      <c r="Y54" s="70" t="str">
        <f t="shared" si="8"/>
        <v/>
      </c>
      <c r="Z54" s="70">
        <f t="shared" si="8"/>
        <v>-526.33866766338815</v>
      </c>
      <c r="AA54" s="70">
        <f t="shared" si="8"/>
        <v>-5658.8572418523418</v>
      </c>
      <c r="AB54" s="70" t="str">
        <f t="shared" si="8"/>
        <v/>
      </c>
      <c r="AC54" s="70">
        <f t="shared" si="8"/>
        <v>-1282.1204064460017</v>
      </c>
      <c r="AD54" s="70" t="str">
        <f t="shared" si="8"/>
        <v/>
      </c>
      <c r="AE54" s="70">
        <f t="shared" si="8"/>
        <v>-453136.15905699995</v>
      </c>
      <c r="AF54" s="70">
        <f t="shared" si="8"/>
        <v>-245560.50727968264</v>
      </c>
      <c r="AG54" s="70">
        <f t="shared" si="8"/>
        <v>-313410.00452549482</v>
      </c>
      <c r="AH54" s="70" t="str">
        <f t="shared" si="8"/>
        <v/>
      </c>
      <c r="AI54" s="70" t="str">
        <f t="shared" si="8"/>
        <v/>
      </c>
      <c r="AJ54" s="70" t="str">
        <f t="shared" si="8"/>
        <v/>
      </c>
      <c r="AK54" s="70" t="str">
        <f t="shared" si="8"/>
        <v/>
      </c>
      <c r="AL54" s="70" t="str">
        <f t="shared" si="8"/>
        <v/>
      </c>
      <c r="AM54" s="70" t="str">
        <f t="shared" si="8"/>
        <v/>
      </c>
      <c r="AN54" s="70" t="str">
        <f t="shared" si="8"/>
        <v/>
      </c>
      <c r="AO54" s="70" t="str">
        <f t="shared" si="8"/>
        <v/>
      </c>
      <c r="AP54" s="70" t="str">
        <f t="shared" si="8"/>
        <v/>
      </c>
      <c r="AQ54" s="70">
        <f t="shared" si="8"/>
        <v>-4500114.0396190779</v>
      </c>
      <c r="AR54" s="81"/>
      <c r="AS54" s="70">
        <f t="shared" si="8"/>
        <v>-3681646.5957572195</v>
      </c>
      <c r="AT54" s="71">
        <f t="shared" si="0"/>
        <v>0.22231016002597093</v>
      </c>
      <c r="AV54" s="71">
        <f t="shared" si="5"/>
        <v>5.9854910704466614E-2</v>
      </c>
      <c r="AW54" s="71">
        <f t="shared" si="6"/>
        <v>5.7100619278854188E-2</v>
      </c>
    </row>
    <row r="55" spans="2:49">
      <c r="B55" s="80" t="s">
        <v>456</v>
      </c>
      <c r="C55" s="70">
        <f>IF(SUM(C13:C14,C19:C20,C23,C29:C30,C35:C36,C39)=0,"",SUM(C13:C14,C19:C20,C23,C29:C30,C35:C36,C39))</f>
        <v>-60751.806662376868</v>
      </c>
      <c r="D55" s="70">
        <f t="shared" ref="D55:AS55" si="9">IF(SUM(D13:D14,D19:D20,D23,D29:D30,D35:D36,D39)=0,"",SUM(D13:D14,D19:D20,D23,D29:D30,D35:D36,D39))</f>
        <v>-48135.228944074748</v>
      </c>
      <c r="E55" s="70">
        <f t="shared" si="9"/>
        <v>-3139.5178226713147</v>
      </c>
      <c r="F55" s="70">
        <f t="shared" si="9"/>
        <v>-24821.587670855104</v>
      </c>
      <c r="G55" s="70">
        <f t="shared" si="9"/>
        <v>-163088.35851818326</v>
      </c>
      <c r="H55" s="70">
        <f t="shared" si="9"/>
        <v>-332.29683003231486</v>
      </c>
      <c r="I55" s="70">
        <f t="shared" si="9"/>
        <v>55046.236061122458</v>
      </c>
      <c r="J55" s="70">
        <f t="shared" si="9"/>
        <v>-312606.90597577445</v>
      </c>
      <c r="K55" s="70" t="str">
        <f t="shared" si="9"/>
        <v/>
      </c>
      <c r="L55" s="70">
        <f t="shared" si="9"/>
        <v>-724.96305357761571</v>
      </c>
      <c r="M55" s="70">
        <f t="shared" si="9"/>
        <v>-32004.484836056879</v>
      </c>
      <c r="N55" s="70" t="str">
        <f t="shared" si="9"/>
        <v/>
      </c>
      <c r="O55" s="70">
        <f t="shared" si="9"/>
        <v>-58549.782210562786</v>
      </c>
      <c r="P55" s="70">
        <f t="shared" si="9"/>
        <v>-112948.79296568401</v>
      </c>
      <c r="Q55" s="70">
        <f t="shared" si="9"/>
        <v>-108458.65359458637</v>
      </c>
      <c r="R55" s="70" t="str">
        <f t="shared" si="9"/>
        <v/>
      </c>
      <c r="S55" s="70">
        <f t="shared" si="9"/>
        <v>-22657.614498553961</v>
      </c>
      <c r="T55" s="70">
        <f t="shared" si="9"/>
        <v>-58090.82455929459</v>
      </c>
      <c r="U55" s="70">
        <f t="shared" si="9"/>
        <v>-134261.88472716216</v>
      </c>
      <c r="V55" s="70" t="str">
        <f t="shared" si="9"/>
        <v/>
      </c>
      <c r="W55" s="70">
        <f t="shared" si="9"/>
        <v>-22213.28515566995</v>
      </c>
      <c r="X55" s="70">
        <f t="shared" si="9"/>
        <v>-276817.84353101731</v>
      </c>
      <c r="Y55" s="70">
        <f t="shared" si="9"/>
        <v>-54692.416614222784</v>
      </c>
      <c r="Z55" s="70">
        <f t="shared" si="9"/>
        <v>-18730.18764832996</v>
      </c>
      <c r="AA55" s="70">
        <f t="shared" si="9"/>
        <v>-6926.8796713359407</v>
      </c>
      <c r="AB55" s="70">
        <f t="shared" si="9"/>
        <v>-296.63204191739555</v>
      </c>
      <c r="AC55" s="70">
        <f t="shared" si="9"/>
        <v>-646.73916886459574</v>
      </c>
      <c r="AD55" s="70" t="str">
        <f t="shared" si="9"/>
        <v/>
      </c>
      <c r="AE55" s="70">
        <f t="shared" si="9"/>
        <v>-78737.820055013042</v>
      </c>
      <c r="AF55" s="70">
        <f t="shared" si="9"/>
        <v>-501498.40723796317</v>
      </c>
      <c r="AG55" s="70">
        <f t="shared" si="9"/>
        <v>-161380.77972861173</v>
      </c>
      <c r="AH55" s="70" t="str">
        <f t="shared" si="9"/>
        <v/>
      </c>
      <c r="AI55" s="70" t="str">
        <f t="shared" si="9"/>
        <v/>
      </c>
      <c r="AJ55" s="70" t="str">
        <f t="shared" si="9"/>
        <v/>
      </c>
      <c r="AK55" s="70" t="str">
        <f t="shared" si="9"/>
        <v/>
      </c>
      <c r="AL55" s="70" t="str">
        <f t="shared" si="9"/>
        <v/>
      </c>
      <c r="AM55" s="70" t="str">
        <f t="shared" si="9"/>
        <v/>
      </c>
      <c r="AN55" s="70" t="str">
        <f t="shared" si="9"/>
        <v/>
      </c>
      <c r="AO55" s="70" t="str">
        <f t="shared" si="9"/>
        <v/>
      </c>
      <c r="AP55" s="70" t="str">
        <f t="shared" si="9"/>
        <v/>
      </c>
      <c r="AQ55" s="70">
        <f t="shared" si="9"/>
        <v>-2207467.4576612697</v>
      </c>
      <c r="AR55" s="81"/>
      <c r="AS55" s="70">
        <f t="shared" si="9"/>
        <v>-2085818.9328498226</v>
      </c>
      <c r="AT55" s="71">
        <f t="shared" si="0"/>
        <v>5.8321708991892596E-2</v>
      </c>
      <c r="AV55" s="71">
        <f t="shared" si="5"/>
        <v>2.9360982054693771E-2</v>
      </c>
      <c r="AW55" s="71">
        <f t="shared" si="6"/>
        <v>3.2350077518721626E-2</v>
      </c>
    </row>
    <row r="57" spans="2:49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9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9" hidden="1">
      <c r="B59" s="49" t="s">
        <v>102</v>
      </c>
      <c r="C59" s="50">
        <f>IFERROR(RANK(C61,$C$61:$AP$61,0),"")</f>
        <v>26</v>
      </c>
      <c r="D59" s="50">
        <f t="shared" ref="D59:AP59" si="10">IFERROR(RANK(D61,$C$61:$AP$61,0),"")</f>
        <v>19</v>
      </c>
      <c r="E59" s="50">
        <f t="shared" si="10"/>
        <v>16</v>
      </c>
      <c r="F59" s="50">
        <f t="shared" si="10"/>
        <v>21</v>
      </c>
      <c r="G59" s="50">
        <f t="shared" si="10"/>
        <v>4</v>
      </c>
      <c r="H59" s="50">
        <f t="shared" si="10"/>
        <v>11</v>
      </c>
      <c r="I59" s="50">
        <f t="shared" si="10"/>
        <v>29</v>
      </c>
      <c r="J59" s="50">
        <f t="shared" si="10"/>
        <v>6</v>
      </c>
      <c r="K59" s="50">
        <f t="shared" si="10"/>
        <v>25</v>
      </c>
      <c r="L59" s="50">
        <f t="shared" si="10"/>
        <v>18</v>
      </c>
      <c r="M59" s="50">
        <f t="shared" si="10"/>
        <v>2</v>
      </c>
      <c r="N59" s="50">
        <f t="shared" si="10"/>
        <v>10</v>
      </c>
      <c r="O59" s="50">
        <f t="shared" si="10"/>
        <v>3</v>
      </c>
      <c r="P59" s="50">
        <f t="shared" si="10"/>
        <v>8</v>
      </c>
      <c r="Q59" s="50">
        <f t="shared" si="10"/>
        <v>9</v>
      </c>
      <c r="R59" s="50">
        <f t="shared" si="10"/>
        <v>30</v>
      </c>
      <c r="S59" s="50">
        <f t="shared" si="10"/>
        <v>27</v>
      </c>
      <c r="T59" s="50">
        <f t="shared" si="10"/>
        <v>23</v>
      </c>
      <c r="U59" s="50">
        <f t="shared" si="10"/>
        <v>24</v>
      </c>
      <c r="V59" s="50" t="str">
        <f t="shared" si="10"/>
        <v/>
      </c>
      <c r="W59" s="50">
        <f t="shared" si="10"/>
        <v>28</v>
      </c>
      <c r="X59" s="50">
        <f t="shared" si="10"/>
        <v>1</v>
      </c>
      <c r="Y59" s="50">
        <f t="shared" si="10"/>
        <v>22</v>
      </c>
      <c r="Z59" s="50">
        <f t="shared" si="10"/>
        <v>14</v>
      </c>
      <c r="AA59" s="50">
        <f t="shared" si="10"/>
        <v>7</v>
      </c>
      <c r="AB59" s="50">
        <f t="shared" si="10"/>
        <v>5</v>
      </c>
      <c r="AC59" s="50">
        <f t="shared" si="10"/>
        <v>15</v>
      </c>
      <c r="AD59" s="50">
        <f t="shared" si="10"/>
        <v>20</v>
      </c>
      <c r="AE59" s="50">
        <f t="shared" si="10"/>
        <v>12</v>
      </c>
      <c r="AF59" s="50">
        <f t="shared" si="10"/>
        <v>13</v>
      </c>
      <c r="AG59" s="50">
        <f t="shared" si="10"/>
        <v>17</v>
      </c>
      <c r="AH59" s="50" t="str">
        <f t="shared" si="10"/>
        <v/>
      </c>
      <c r="AI59" s="50" t="str">
        <f t="shared" si="10"/>
        <v/>
      </c>
      <c r="AJ59" s="50" t="str">
        <f t="shared" si="10"/>
        <v/>
      </c>
      <c r="AK59" s="50" t="str">
        <f t="shared" si="10"/>
        <v/>
      </c>
      <c r="AL59" s="50" t="str">
        <f t="shared" si="10"/>
        <v/>
      </c>
      <c r="AM59" s="50" t="str">
        <f t="shared" si="10"/>
        <v/>
      </c>
      <c r="AN59" s="50" t="str">
        <f t="shared" si="10"/>
        <v/>
      </c>
      <c r="AO59" s="50" t="str">
        <f t="shared" si="10"/>
        <v/>
      </c>
      <c r="AP59" s="50" t="str">
        <f t="shared" si="10"/>
        <v/>
      </c>
    </row>
    <row r="60" spans="2:49" hidden="1">
      <c r="C60" s="50" t="str">
        <f>C11</f>
        <v>Ace Vida</v>
      </c>
      <c r="D60" s="50" t="str">
        <f t="shared" ref="D60:AP60" si="11">D11</f>
        <v>BanChile</v>
      </c>
      <c r="E60" s="50" t="str">
        <f t="shared" si="11"/>
        <v>BBVA Vida</v>
      </c>
      <c r="F60" s="50" t="str">
        <f t="shared" si="11"/>
        <v>BCI Seguros Vida</v>
      </c>
      <c r="G60" s="50" t="str">
        <f t="shared" si="11"/>
        <v>BICE Vida</v>
      </c>
      <c r="H60" s="50" t="str">
        <f t="shared" si="11"/>
        <v>Cámara</v>
      </c>
      <c r="I60" s="50" t="str">
        <f t="shared" si="11"/>
        <v>Cardif</v>
      </c>
      <c r="J60" s="50" t="str">
        <f t="shared" si="11"/>
        <v>Chilena Consolidada</v>
      </c>
      <c r="K60" s="50" t="str">
        <f t="shared" si="11"/>
        <v>CLC</v>
      </c>
      <c r="L60" s="50" t="str">
        <f t="shared" si="11"/>
        <v>CN Life</v>
      </c>
      <c r="M60" s="50" t="str">
        <f t="shared" si="11"/>
        <v>Consorcio Nacional</v>
      </c>
      <c r="N60" s="50" t="str">
        <f t="shared" si="11"/>
        <v>CorpSeguros</v>
      </c>
      <c r="O60" s="50" t="str">
        <f t="shared" si="11"/>
        <v>CorpVida</v>
      </c>
      <c r="P60" s="50" t="str">
        <f t="shared" si="11"/>
        <v>Cruz del Sur</v>
      </c>
      <c r="Q60" s="50" t="str">
        <f t="shared" si="11"/>
        <v>EuroAmérica</v>
      </c>
      <c r="R60" s="50" t="str">
        <f t="shared" si="11"/>
        <v>Huelen</v>
      </c>
      <c r="S60" s="50" t="str">
        <f t="shared" si="11"/>
        <v>Itaú</v>
      </c>
      <c r="T60" s="50" t="str">
        <f t="shared" si="11"/>
        <v>M. de Carabineros</v>
      </c>
      <c r="U60" s="50" t="str">
        <f t="shared" si="11"/>
        <v>M. del Ej. y Av.</v>
      </c>
      <c r="V60" s="50" t="str">
        <f t="shared" si="11"/>
        <v>Magallanes Vida</v>
      </c>
      <c r="W60" s="50" t="str">
        <f t="shared" si="11"/>
        <v>Mapfre Vida</v>
      </c>
      <c r="X60" s="50" t="str">
        <f t="shared" si="11"/>
        <v>Metlife</v>
      </c>
      <c r="Y60" s="50" t="str">
        <f t="shared" si="11"/>
        <v>Mutual de Seguros</v>
      </c>
      <c r="Z60" s="50" t="str">
        <f t="shared" si="11"/>
        <v>Ohio National</v>
      </c>
      <c r="AA60" s="50" t="str">
        <f t="shared" si="11"/>
        <v>Penta Vida</v>
      </c>
      <c r="AB60" s="50" t="str">
        <f t="shared" si="11"/>
        <v>Principal</v>
      </c>
      <c r="AC60" s="50" t="str">
        <f t="shared" si="11"/>
        <v>Renta Nacional</v>
      </c>
      <c r="AD60" s="50" t="str">
        <f t="shared" si="11"/>
        <v>Rigel</v>
      </c>
      <c r="AE60" s="50" t="str">
        <f t="shared" si="11"/>
        <v>Security Previsión</v>
      </c>
      <c r="AF60" s="50" t="str">
        <f t="shared" si="11"/>
        <v>Sura</v>
      </c>
      <c r="AG60" s="50" t="str">
        <f t="shared" si="11"/>
        <v>Zurich Santander</v>
      </c>
      <c r="AH60" s="50" t="str">
        <f t="shared" si="11"/>
        <v/>
      </c>
      <c r="AI60" s="50" t="str">
        <f t="shared" si="11"/>
        <v/>
      </c>
      <c r="AJ60" s="50" t="str">
        <f t="shared" si="11"/>
        <v/>
      </c>
      <c r="AK60" s="50" t="str">
        <f t="shared" si="11"/>
        <v/>
      </c>
      <c r="AL60" s="50" t="str">
        <f t="shared" si="11"/>
        <v/>
      </c>
      <c r="AM60" s="50" t="str">
        <f t="shared" si="11"/>
        <v/>
      </c>
      <c r="AN60" s="50" t="str">
        <f t="shared" si="11"/>
        <v/>
      </c>
      <c r="AO60" s="50" t="str">
        <f t="shared" si="11"/>
        <v/>
      </c>
      <c r="AP60" s="50" t="str">
        <f t="shared" si="11"/>
        <v/>
      </c>
    </row>
    <row r="61" spans="2:49" hidden="1">
      <c r="C61" s="52">
        <f>IFERROR(IF(C57=1,(VLOOKUP($B$77,$B$12:$AQ$49,C64+1,FALSE)+C62/1000000)*(-1),""),"")</f>
        <v>147324.12438282263</v>
      </c>
      <c r="D61" s="52">
        <f t="shared" ref="D61:AP61" si="12">IFERROR(IF(D57=1,(VLOOKUP($B$77,$B$12:$AQ$49,D64+1,FALSE)+D62/1000000)*(-1),""),"")</f>
        <v>824328.98783232062</v>
      </c>
      <c r="E61" s="52">
        <f t="shared" si="12"/>
        <v>1529518.6446470183</v>
      </c>
      <c r="F61" s="52">
        <f t="shared" si="12"/>
        <v>620723.05382345908</v>
      </c>
      <c r="G61" s="52">
        <f t="shared" si="12"/>
        <v>5631524.3580862023</v>
      </c>
      <c r="H61" s="52">
        <f t="shared" si="12"/>
        <v>2816357.8075041915</v>
      </c>
      <c r="I61" s="52">
        <f t="shared" si="12"/>
        <v>21536.582227474602</v>
      </c>
      <c r="J61" s="52">
        <f t="shared" si="12"/>
        <v>4546918.6418235842</v>
      </c>
      <c r="K61" s="52">
        <f t="shared" si="12"/>
        <v>158489.36859076464</v>
      </c>
      <c r="L61" s="52">
        <f t="shared" si="12"/>
        <v>1000683.9507259596</v>
      </c>
      <c r="M61" s="52">
        <f t="shared" si="12"/>
        <v>7265953.7833543625</v>
      </c>
      <c r="N61" s="52">
        <f t="shared" si="12"/>
        <v>3244987.3957608757</v>
      </c>
      <c r="O61" s="52">
        <f t="shared" si="12"/>
        <v>7010588.7739164634</v>
      </c>
      <c r="P61" s="52">
        <f t="shared" si="12"/>
        <v>3773260.1593552697</v>
      </c>
      <c r="Q61" s="52">
        <f t="shared" si="12"/>
        <v>3616165.5181785095</v>
      </c>
      <c r="R61" s="52">
        <f t="shared" si="12"/>
        <v>2788.5709793062911</v>
      </c>
      <c r="S61" s="52">
        <f t="shared" si="12"/>
        <v>113639.63800712692</v>
      </c>
      <c r="T61" s="52">
        <f t="shared" si="12"/>
        <v>277142.58311528922</v>
      </c>
      <c r="U61" s="52">
        <f t="shared" si="12"/>
        <v>218164.20472835531</v>
      </c>
      <c r="V61" s="52" t="str">
        <f t="shared" si="12"/>
        <v/>
      </c>
      <c r="W61" s="52">
        <f t="shared" si="12"/>
        <v>94049.946593303524</v>
      </c>
      <c r="X61" s="52">
        <f t="shared" si="12"/>
        <v>11891340.422676073</v>
      </c>
      <c r="Y61" s="52">
        <f t="shared" si="12"/>
        <v>287967.92907315335</v>
      </c>
      <c r="Z61" s="52">
        <f t="shared" si="12"/>
        <v>2089198.0307923383</v>
      </c>
      <c r="AA61" s="52">
        <f t="shared" si="12"/>
        <v>4099653.3842055793</v>
      </c>
      <c r="AB61" s="52">
        <f t="shared" si="12"/>
        <v>5273198.066396636</v>
      </c>
      <c r="AC61" s="52">
        <f t="shared" si="12"/>
        <v>1927940.1573883658</v>
      </c>
      <c r="AD61" s="52">
        <f t="shared" si="12"/>
        <v>754565.57900284627</v>
      </c>
      <c r="AE61" s="52">
        <f t="shared" si="12"/>
        <v>2569273.1719355891</v>
      </c>
      <c r="AF61" s="52">
        <f t="shared" si="12"/>
        <v>2305333.4547093031</v>
      </c>
      <c r="AG61" s="52">
        <f t="shared" si="12"/>
        <v>1071090.2199714736</v>
      </c>
      <c r="AH61" s="52" t="str">
        <f t="shared" si="12"/>
        <v/>
      </c>
      <c r="AI61" s="52" t="str">
        <f t="shared" si="12"/>
        <v/>
      </c>
      <c r="AJ61" s="52" t="str">
        <f t="shared" si="12"/>
        <v/>
      </c>
      <c r="AK61" s="52" t="str">
        <f t="shared" si="12"/>
        <v/>
      </c>
      <c r="AL61" s="52" t="str">
        <f t="shared" si="12"/>
        <v/>
      </c>
      <c r="AM61" s="52" t="str">
        <f t="shared" si="12"/>
        <v/>
      </c>
      <c r="AN61" s="52" t="str">
        <f t="shared" si="12"/>
        <v/>
      </c>
      <c r="AO61" s="52" t="str">
        <f t="shared" si="12"/>
        <v/>
      </c>
      <c r="AP61" s="52" t="str">
        <f t="shared" si="12"/>
        <v/>
      </c>
    </row>
    <row r="62" spans="2:49" hidden="1">
      <c r="C62" s="50">
        <v>40</v>
      </c>
      <c r="D62" s="50">
        <f>C62-1</f>
        <v>39</v>
      </c>
      <c r="E62" s="50">
        <f t="shared" ref="E62:AP62" si="13">D62-1</f>
        <v>38</v>
      </c>
      <c r="F62" s="50">
        <f t="shared" si="13"/>
        <v>37</v>
      </c>
      <c r="G62" s="50">
        <f t="shared" si="13"/>
        <v>36</v>
      </c>
      <c r="H62" s="50">
        <f t="shared" si="13"/>
        <v>35</v>
      </c>
      <c r="I62" s="50">
        <f t="shared" si="13"/>
        <v>34</v>
      </c>
      <c r="J62" s="50">
        <f t="shared" si="13"/>
        <v>33</v>
      </c>
      <c r="K62" s="50">
        <f t="shared" si="13"/>
        <v>32</v>
      </c>
      <c r="L62" s="50">
        <f t="shared" si="13"/>
        <v>31</v>
      </c>
      <c r="M62" s="50">
        <f t="shared" si="13"/>
        <v>30</v>
      </c>
      <c r="N62" s="50">
        <f t="shared" si="13"/>
        <v>29</v>
      </c>
      <c r="O62" s="50">
        <f t="shared" si="13"/>
        <v>28</v>
      </c>
      <c r="P62" s="50">
        <f t="shared" si="13"/>
        <v>27</v>
      </c>
      <c r="Q62" s="50">
        <f t="shared" si="13"/>
        <v>26</v>
      </c>
      <c r="R62" s="50">
        <f t="shared" si="13"/>
        <v>25</v>
      </c>
      <c r="S62" s="50">
        <f t="shared" si="13"/>
        <v>24</v>
      </c>
      <c r="T62" s="50">
        <f t="shared" si="13"/>
        <v>23</v>
      </c>
      <c r="U62" s="50">
        <f t="shared" si="13"/>
        <v>22</v>
      </c>
      <c r="V62" s="50">
        <f t="shared" si="13"/>
        <v>21</v>
      </c>
      <c r="W62" s="50">
        <f t="shared" si="13"/>
        <v>20</v>
      </c>
      <c r="X62" s="50">
        <f t="shared" si="13"/>
        <v>19</v>
      </c>
      <c r="Y62" s="50">
        <f t="shared" si="13"/>
        <v>18</v>
      </c>
      <c r="Z62" s="50">
        <f t="shared" si="13"/>
        <v>17</v>
      </c>
      <c r="AA62" s="50">
        <f t="shared" si="13"/>
        <v>16</v>
      </c>
      <c r="AB62" s="50">
        <f t="shared" si="13"/>
        <v>15</v>
      </c>
      <c r="AC62" s="50">
        <f t="shared" si="13"/>
        <v>14</v>
      </c>
      <c r="AD62" s="50">
        <f t="shared" si="13"/>
        <v>13</v>
      </c>
      <c r="AE62" s="50">
        <f t="shared" si="13"/>
        <v>12</v>
      </c>
      <c r="AF62" s="50">
        <f t="shared" si="13"/>
        <v>11</v>
      </c>
      <c r="AG62" s="50">
        <f t="shared" si="13"/>
        <v>10</v>
      </c>
      <c r="AH62" s="50">
        <f t="shared" si="13"/>
        <v>9</v>
      </c>
      <c r="AI62" s="50">
        <f t="shared" si="13"/>
        <v>8</v>
      </c>
      <c r="AJ62" s="50">
        <f t="shared" si="13"/>
        <v>7</v>
      </c>
      <c r="AK62" s="50">
        <f t="shared" si="13"/>
        <v>6</v>
      </c>
      <c r="AL62" s="50">
        <f t="shared" si="13"/>
        <v>5</v>
      </c>
      <c r="AM62" s="50">
        <f t="shared" si="13"/>
        <v>4</v>
      </c>
      <c r="AN62" s="50">
        <f t="shared" si="13"/>
        <v>3</v>
      </c>
      <c r="AO62" s="50">
        <f t="shared" si="13"/>
        <v>2</v>
      </c>
      <c r="AP62" s="50">
        <f t="shared" si="13"/>
        <v>1</v>
      </c>
    </row>
    <row r="63" spans="2:49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9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14">IFERROR(HLOOKUP(C64,$C$59:$AP$60,2,FALSE),"")</f>
        <v>Metlife</v>
      </c>
      <c r="D65" s="50" t="str">
        <f t="shared" si="14"/>
        <v>Consorcio Nacional</v>
      </c>
      <c r="E65" s="50" t="str">
        <f t="shared" si="14"/>
        <v>CorpVida</v>
      </c>
      <c r="F65" s="50" t="str">
        <f t="shared" si="14"/>
        <v>BICE Vida</v>
      </c>
      <c r="G65" s="50" t="str">
        <f t="shared" si="14"/>
        <v>Principal</v>
      </c>
      <c r="H65" s="50" t="str">
        <f t="shared" si="14"/>
        <v>Chilena Consolidada</v>
      </c>
      <c r="I65" s="50" t="str">
        <f t="shared" si="14"/>
        <v>Penta Vida</v>
      </c>
      <c r="J65" s="50" t="str">
        <f t="shared" si="14"/>
        <v>Cruz del Sur</v>
      </c>
      <c r="K65" s="50" t="str">
        <f t="shared" si="14"/>
        <v>EuroAmérica</v>
      </c>
      <c r="L65" s="50" t="str">
        <f t="shared" si="14"/>
        <v>CorpSeguros</v>
      </c>
      <c r="M65" s="50" t="str">
        <f t="shared" si="14"/>
        <v>Cámara</v>
      </c>
      <c r="N65" s="50" t="str">
        <f t="shared" si="14"/>
        <v>Security Previsión</v>
      </c>
      <c r="O65" s="50" t="str">
        <f t="shared" si="14"/>
        <v>Sura</v>
      </c>
      <c r="P65" s="50" t="str">
        <f t="shared" si="14"/>
        <v>Ohio National</v>
      </c>
      <c r="Q65" s="50" t="str">
        <f t="shared" si="14"/>
        <v>Renta Nacional</v>
      </c>
      <c r="R65" s="50" t="str">
        <f t="shared" si="14"/>
        <v>BBVA Vida</v>
      </c>
      <c r="S65" s="50" t="str">
        <f t="shared" si="14"/>
        <v>Zurich Santander</v>
      </c>
      <c r="T65" s="50" t="str">
        <f t="shared" si="14"/>
        <v>CN Life</v>
      </c>
      <c r="U65" s="50" t="str">
        <f t="shared" si="14"/>
        <v>BanChile</v>
      </c>
      <c r="V65" s="50" t="str">
        <f t="shared" si="14"/>
        <v>Rigel</v>
      </c>
      <c r="W65" s="50" t="str">
        <f t="shared" si="14"/>
        <v>BCI Seguros Vida</v>
      </c>
      <c r="X65" s="50" t="str">
        <f t="shared" si="14"/>
        <v>Mutual de Seguros</v>
      </c>
      <c r="Y65" s="50" t="str">
        <f t="shared" si="14"/>
        <v>M. de Carabineros</v>
      </c>
      <c r="Z65" s="50" t="str">
        <f t="shared" si="14"/>
        <v>M. del Ej. y Av.</v>
      </c>
      <c r="AA65" s="50" t="str">
        <f t="shared" si="14"/>
        <v>CLC</v>
      </c>
      <c r="AB65" s="50" t="str">
        <f t="shared" si="14"/>
        <v>Ace Vida</v>
      </c>
      <c r="AC65" s="50" t="str">
        <f t="shared" si="14"/>
        <v>Itaú</v>
      </c>
      <c r="AD65" s="50" t="str">
        <f t="shared" si="14"/>
        <v>Mapfre Vida</v>
      </c>
      <c r="AE65" s="50" t="str">
        <f t="shared" si="14"/>
        <v>Cardif</v>
      </c>
      <c r="AF65" s="50" t="str">
        <f t="shared" si="14"/>
        <v>Huelen</v>
      </c>
      <c r="AG65" s="50" t="str">
        <f t="shared" si="14"/>
        <v/>
      </c>
      <c r="AH65" s="50" t="str">
        <f t="shared" si="14"/>
        <v/>
      </c>
      <c r="AI65" s="50" t="str">
        <f t="shared" si="14"/>
        <v/>
      </c>
      <c r="AJ65" s="50" t="str">
        <f t="shared" si="14"/>
        <v/>
      </c>
      <c r="AK65" s="50" t="str">
        <f t="shared" si="14"/>
        <v/>
      </c>
      <c r="AL65" s="50" t="str">
        <f t="shared" si="14"/>
        <v/>
      </c>
      <c r="AM65" s="50" t="str">
        <f t="shared" si="14"/>
        <v/>
      </c>
      <c r="AN65" s="50" t="str">
        <f t="shared" si="14"/>
        <v/>
      </c>
      <c r="AO65" s="50" t="str">
        <f t="shared" si="14"/>
        <v/>
      </c>
      <c r="AP65" s="50" t="str">
        <f t="shared" si="14"/>
        <v/>
      </c>
    </row>
    <row r="66" spans="1:42" hidden="1">
      <c r="C66" s="52">
        <f t="shared" ref="C66:AP66" si="15">IFERROR((HLOOKUP(C64,$C$59:$AP$61,3,FALSE)-HLOOKUP(C64,$C$59:$AP$62,4,FALSE)/1000000)/$C$71,"")</f>
        <v>11891.340422657073</v>
      </c>
      <c r="D66" s="52">
        <f t="shared" si="15"/>
        <v>7265.953783324363</v>
      </c>
      <c r="E66" s="52">
        <f t="shared" si="15"/>
        <v>7010.588773888463</v>
      </c>
      <c r="F66" s="52">
        <f t="shared" si="15"/>
        <v>5631.524358050202</v>
      </c>
      <c r="G66" s="52">
        <f t="shared" si="15"/>
        <v>5273.1980663816357</v>
      </c>
      <c r="H66" s="52">
        <f t="shared" si="15"/>
        <v>4546.9186417905848</v>
      </c>
      <c r="I66" s="52">
        <f t="shared" si="15"/>
        <v>4099.6533841895789</v>
      </c>
      <c r="J66" s="52">
        <f t="shared" si="15"/>
        <v>3773.2601593282698</v>
      </c>
      <c r="K66" s="52">
        <f t="shared" si="15"/>
        <v>3616.1655181525093</v>
      </c>
      <c r="L66" s="52">
        <f t="shared" si="15"/>
        <v>3244.9873957318755</v>
      </c>
      <c r="M66" s="52">
        <f t="shared" si="15"/>
        <v>2816.3578074691914</v>
      </c>
      <c r="N66" s="52">
        <f t="shared" si="15"/>
        <v>2569.273171923589</v>
      </c>
      <c r="O66" s="52">
        <f t="shared" si="15"/>
        <v>2305.3334546983033</v>
      </c>
      <c r="P66" s="52">
        <f t="shared" si="15"/>
        <v>2089.1980307753383</v>
      </c>
      <c r="Q66" s="52">
        <f t="shared" si="15"/>
        <v>1927.9401573743658</v>
      </c>
      <c r="R66" s="52">
        <f t="shared" si="15"/>
        <v>1529.5186446090183</v>
      </c>
      <c r="S66" s="52">
        <f t="shared" si="15"/>
        <v>1071.0902199614734</v>
      </c>
      <c r="T66" s="52">
        <f t="shared" si="15"/>
        <v>1000.6839506949597</v>
      </c>
      <c r="U66" s="52">
        <f t="shared" si="15"/>
        <v>824.32898779332072</v>
      </c>
      <c r="V66" s="52">
        <f t="shared" si="15"/>
        <v>754.56557898984624</v>
      </c>
      <c r="W66" s="52">
        <f t="shared" si="15"/>
        <v>620.72305378645899</v>
      </c>
      <c r="X66" s="52">
        <f t="shared" si="15"/>
        <v>287.96792905515332</v>
      </c>
      <c r="Y66" s="52">
        <f t="shared" si="15"/>
        <v>277.14258309228921</v>
      </c>
      <c r="Z66" s="52">
        <f t="shared" si="15"/>
        <v>218.16420470635532</v>
      </c>
      <c r="AA66" s="52">
        <f t="shared" si="15"/>
        <v>158.48936855876462</v>
      </c>
      <c r="AB66" s="52">
        <f t="shared" si="15"/>
        <v>147.32412434282261</v>
      </c>
      <c r="AC66" s="52">
        <f t="shared" si="15"/>
        <v>113.63963798312693</v>
      </c>
      <c r="AD66" s="52">
        <f t="shared" si="15"/>
        <v>94.049946573303515</v>
      </c>
      <c r="AE66" s="52">
        <f t="shared" si="15"/>
        <v>21.536582193474601</v>
      </c>
      <c r="AF66" s="52">
        <f t="shared" si="15"/>
        <v>2.7885709543062913</v>
      </c>
      <c r="AG66" s="52" t="str">
        <f t="shared" si="15"/>
        <v/>
      </c>
      <c r="AH66" s="52" t="str">
        <f t="shared" si="15"/>
        <v/>
      </c>
      <c r="AI66" s="52" t="str">
        <f t="shared" si="15"/>
        <v/>
      </c>
      <c r="AJ66" s="52" t="str">
        <f t="shared" si="15"/>
        <v/>
      </c>
      <c r="AK66" s="52" t="str">
        <f t="shared" si="15"/>
        <v/>
      </c>
      <c r="AL66" s="52" t="str">
        <f t="shared" si="15"/>
        <v/>
      </c>
      <c r="AM66" s="52" t="str">
        <f t="shared" si="15"/>
        <v/>
      </c>
      <c r="AN66" s="52" t="str">
        <f t="shared" si="15"/>
        <v/>
      </c>
      <c r="AO66" s="52" t="str">
        <f t="shared" si="15"/>
        <v/>
      </c>
      <c r="AP66" s="52" t="str">
        <f t="shared" si="15"/>
        <v/>
      </c>
    </row>
    <row r="67" spans="1:42" hidden="1">
      <c r="C67" s="52" t="str">
        <f>IF(ISNUMBER(C66),CONCATENATE(C65," - ",C64),"")</f>
        <v>Metlife - 1</v>
      </c>
      <c r="D67" s="52" t="str">
        <f t="shared" ref="D67:AP67" si="16">IF(ISNUMBER(D66),CONCATENATE(D65," - ",D64),"")</f>
        <v>Consorcio Nacional - 2</v>
      </c>
      <c r="E67" s="52" t="str">
        <f t="shared" si="16"/>
        <v>CorpVida - 3</v>
      </c>
      <c r="F67" s="52" t="str">
        <f t="shared" si="16"/>
        <v>BICE Vida - 4</v>
      </c>
      <c r="G67" s="52" t="str">
        <f t="shared" si="16"/>
        <v>Principal - 5</v>
      </c>
      <c r="H67" s="52" t="str">
        <f t="shared" si="16"/>
        <v>Chilena Consolidada - 6</v>
      </c>
      <c r="I67" s="52" t="str">
        <f t="shared" si="16"/>
        <v>Penta Vida - 7</v>
      </c>
      <c r="J67" s="52" t="str">
        <f t="shared" si="16"/>
        <v>Cruz del Sur - 8</v>
      </c>
      <c r="K67" s="52" t="str">
        <f t="shared" si="16"/>
        <v>EuroAmérica - 9</v>
      </c>
      <c r="L67" s="52" t="str">
        <f t="shared" si="16"/>
        <v>CorpSeguros - 10</v>
      </c>
      <c r="M67" s="52" t="str">
        <f t="shared" si="16"/>
        <v>Cámara - 11</v>
      </c>
      <c r="N67" s="52" t="str">
        <f t="shared" si="16"/>
        <v>Security Previsión - 12</v>
      </c>
      <c r="O67" s="52" t="str">
        <f t="shared" si="16"/>
        <v>Sura - 13</v>
      </c>
      <c r="P67" s="52" t="str">
        <f t="shared" si="16"/>
        <v>Ohio National - 14</v>
      </c>
      <c r="Q67" s="52" t="str">
        <f t="shared" si="16"/>
        <v>Renta Nacional - 15</v>
      </c>
      <c r="R67" s="52" t="str">
        <f t="shared" si="16"/>
        <v>BBVA Vida - 16</v>
      </c>
      <c r="S67" s="52" t="str">
        <f t="shared" si="16"/>
        <v>Zurich Santander - 17</v>
      </c>
      <c r="T67" s="52" t="str">
        <f t="shared" si="16"/>
        <v>CN Life - 18</v>
      </c>
      <c r="U67" s="52" t="str">
        <f t="shared" si="16"/>
        <v>BanChile - 19</v>
      </c>
      <c r="V67" s="52" t="str">
        <f t="shared" si="16"/>
        <v>Rigel - 20</v>
      </c>
      <c r="W67" s="52" t="str">
        <f t="shared" si="16"/>
        <v>BCI Seguros Vida - 21</v>
      </c>
      <c r="X67" s="52" t="str">
        <f t="shared" si="16"/>
        <v>Mutual de Seguros - 22</v>
      </c>
      <c r="Y67" s="52" t="str">
        <f t="shared" si="16"/>
        <v>M. de Carabineros - 23</v>
      </c>
      <c r="Z67" s="52" t="str">
        <f t="shared" si="16"/>
        <v>M. del Ej. y Av. - 24</v>
      </c>
      <c r="AA67" s="52" t="str">
        <f t="shared" si="16"/>
        <v>CLC - 25</v>
      </c>
      <c r="AB67" s="52" t="str">
        <f t="shared" si="16"/>
        <v>Ace Vida - 26</v>
      </c>
      <c r="AC67" s="52" t="str">
        <f t="shared" si="16"/>
        <v>Itaú - 27</v>
      </c>
      <c r="AD67" s="52" t="str">
        <f t="shared" si="16"/>
        <v>Mapfre Vida - 28</v>
      </c>
      <c r="AE67" s="52" t="str">
        <f t="shared" si="16"/>
        <v>Cardif - 29</v>
      </c>
      <c r="AF67" s="52" t="str">
        <f t="shared" si="16"/>
        <v>Huelen - 30</v>
      </c>
      <c r="AG67" s="52" t="str">
        <f t="shared" si="16"/>
        <v/>
      </c>
      <c r="AH67" s="52" t="str">
        <f t="shared" si="16"/>
        <v/>
      </c>
      <c r="AI67" s="52" t="str">
        <f t="shared" si="16"/>
        <v/>
      </c>
      <c r="AJ67" s="52" t="str">
        <f t="shared" si="16"/>
        <v/>
      </c>
      <c r="AK67" s="52" t="str">
        <f t="shared" si="16"/>
        <v/>
      </c>
      <c r="AL67" s="52" t="str">
        <f t="shared" si="16"/>
        <v/>
      </c>
      <c r="AM67" s="52" t="str">
        <f t="shared" si="16"/>
        <v/>
      </c>
      <c r="AN67" s="52" t="str">
        <f t="shared" si="16"/>
        <v/>
      </c>
      <c r="AO67" s="52" t="str">
        <f t="shared" si="16"/>
        <v/>
      </c>
      <c r="AP67" s="52" t="str">
        <f t="shared" si="16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7">IF($B$80=D65,D66,"")</f>
        <v/>
      </c>
      <c r="E69" s="52" t="str">
        <f t="shared" si="17"/>
        <v/>
      </c>
      <c r="F69" s="52" t="str">
        <f t="shared" si="17"/>
        <v/>
      </c>
      <c r="G69" s="52" t="str">
        <f t="shared" si="17"/>
        <v/>
      </c>
      <c r="H69" s="52" t="str">
        <f t="shared" si="17"/>
        <v/>
      </c>
      <c r="I69" s="52" t="str">
        <f t="shared" si="17"/>
        <v/>
      </c>
      <c r="J69" s="52" t="str">
        <f t="shared" si="17"/>
        <v/>
      </c>
      <c r="K69" s="52" t="str">
        <f t="shared" si="17"/>
        <v/>
      </c>
      <c r="L69" s="52" t="str">
        <f t="shared" si="17"/>
        <v/>
      </c>
      <c r="M69" s="52" t="str">
        <f t="shared" si="17"/>
        <v/>
      </c>
      <c r="N69" s="52" t="str">
        <f t="shared" si="17"/>
        <v/>
      </c>
      <c r="O69" s="52" t="str">
        <f t="shared" si="17"/>
        <v/>
      </c>
      <c r="P69" s="52" t="str">
        <f t="shared" si="17"/>
        <v/>
      </c>
      <c r="Q69" s="52" t="str">
        <f t="shared" si="17"/>
        <v/>
      </c>
      <c r="R69" s="52" t="str">
        <f t="shared" si="17"/>
        <v/>
      </c>
      <c r="S69" s="52" t="str">
        <f t="shared" si="17"/>
        <v/>
      </c>
      <c r="T69" s="52" t="str">
        <f t="shared" si="17"/>
        <v/>
      </c>
      <c r="U69" s="52" t="str">
        <f t="shared" si="17"/>
        <v/>
      </c>
      <c r="V69" s="52" t="str">
        <f t="shared" si="17"/>
        <v/>
      </c>
      <c r="W69" s="52" t="str">
        <f t="shared" si="17"/>
        <v/>
      </c>
      <c r="X69" s="52" t="str">
        <f t="shared" si="17"/>
        <v/>
      </c>
      <c r="Y69" s="52" t="str">
        <f t="shared" si="17"/>
        <v/>
      </c>
      <c r="Z69" s="52" t="str">
        <f t="shared" si="17"/>
        <v/>
      </c>
      <c r="AA69" s="52" t="str">
        <f t="shared" si="17"/>
        <v/>
      </c>
      <c r="AB69" s="52" t="str">
        <f t="shared" si="17"/>
        <v/>
      </c>
      <c r="AC69" s="52" t="str">
        <f t="shared" si="17"/>
        <v/>
      </c>
      <c r="AD69" s="52" t="str">
        <f t="shared" si="17"/>
        <v/>
      </c>
      <c r="AE69" s="52" t="str">
        <f t="shared" si="17"/>
        <v/>
      </c>
      <c r="AF69" s="52" t="str">
        <f t="shared" si="17"/>
        <v/>
      </c>
      <c r="AG69" s="52" t="str">
        <f t="shared" si="17"/>
        <v/>
      </c>
      <c r="AH69" s="52" t="str">
        <f t="shared" si="17"/>
        <v/>
      </c>
      <c r="AI69" s="52" t="str">
        <f t="shared" si="17"/>
        <v/>
      </c>
      <c r="AJ69" s="52" t="str">
        <f t="shared" si="17"/>
        <v/>
      </c>
      <c r="AK69" s="52" t="str">
        <f t="shared" si="17"/>
        <v/>
      </c>
      <c r="AL69" s="52" t="str">
        <f t="shared" si="17"/>
        <v/>
      </c>
      <c r="AM69" s="52" t="str">
        <f t="shared" si="17"/>
        <v/>
      </c>
      <c r="AN69" s="52" t="str">
        <f t="shared" si="17"/>
        <v/>
      </c>
      <c r="AO69" s="52" t="str">
        <f t="shared" si="17"/>
        <v/>
      </c>
      <c r="AP69" s="52" t="str">
        <f t="shared" si="17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1000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Miles de UF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30.06.2012</v>
      </c>
      <c r="D72" s="37" t="s">
        <v>374</v>
      </c>
      <c r="E72" s="37" t="s">
        <v>105</v>
      </c>
      <c r="F72" s="37" t="s">
        <v>22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30.06.2012</v>
      </c>
      <c r="D73" s="37" t="s">
        <v>375</v>
      </c>
      <c r="E73" s="37" t="s">
        <v>106</v>
      </c>
      <c r="F73" s="37" t="s">
        <v>372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30.06.2012</v>
      </c>
      <c r="D74" s="37" t="s">
        <v>376</v>
      </c>
      <c r="E74" s="37" t="s">
        <v>107</v>
      </c>
      <c r="F74" s="37" t="s">
        <v>373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8">IFERROR(RANK(C113,$C$113:$AJ$113,0),"")</f>
        <v>18</v>
      </c>
      <c r="D111" s="50">
        <f t="shared" si="18"/>
        <v>16</v>
      </c>
      <c r="E111" s="50">
        <f t="shared" si="18"/>
        <v>6</v>
      </c>
      <c r="F111" s="50">
        <f t="shared" si="18"/>
        <v>12</v>
      </c>
      <c r="G111" s="50">
        <f t="shared" si="18"/>
        <v>10</v>
      </c>
      <c r="H111" s="50" t="str">
        <f t="shared" si="18"/>
        <v/>
      </c>
      <c r="I111" s="50">
        <f t="shared" si="18"/>
        <v>14</v>
      </c>
      <c r="J111" s="50">
        <f t="shared" si="18"/>
        <v>30</v>
      </c>
      <c r="K111" s="50">
        <f t="shared" si="18"/>
        <v>11</v>
      </c>
      <c r="L111" s="50">
        <f t="shared" si="18"/>
        <v>22</v>
      </c>
      <c r="M111" s="50">
        <f t="shared" si="18"/>
        <v>23</v>
      </c>
      <c r="N111" s="50">
        <f t="shared" si="18"/>
        <v>26</v>
      </c>
      <c r="O111" s="50">
        <f t="shared" si="18"/>
        <v>27</v>
      </c>
      <c r="P111" s="50">
        <f t="shared" si="18"/>
        <v>8</v>
      </c>
      <c r="Q111" s="50">
        <f t="shared" si="18"/>
        <v>29</v>
      </c>
      <c r="R111" s="50">
        <f t="shared" si="18"/>
        <v>15</v>
      </c>
      <c r="S111" s="50">
        <f t="shared" si="18"/>
        <v>9</v>
      </c>
      <c r="T111" s="50">
        <f t="shared" si="18"/>
        <v>24</v>
      </c>
      <c r="U111" s="50">
        <f t="shared" si="18"/>
        <v>25</v>
      </c>
      <c r="V111" s="50" t="str">
        <f t="shared" si="18"/>
        <v/>
      </c>
      <c r="W111" s="50" t="str">
        <f t="shared" si="18"/>
        <v/>
      </c>
      <c r="X111" s="50">
        <f t="shared" si="18"/>
        <v>20</v>
      </c>
      <c r="Y111" s="50">
        <f t="shared" si="18"/>
        <v>31</v>
      </c>
      <c r="Z111" s="50">
        <f t="shared" si="18"/>
        <v>5</v>
      </c>
      <c r="AA111" s="50">
        <f t="shared" si="18"/>
        <v>17</v>
      </c>
      <c r="AB111" s="50">
        <f t="shared" si="18"/>
        <v>28</v>
      </c>
      <c r="AC111" s="50">
        <f t="shared" si="18"/>
        <v>7</v>
      </c>
      <c r="AD111" s="50">
        <f t="shared" si="18"/>
        <v>21</v>
      </c>
      <c r="AE111" s="50">
        <f t="shared" si="18"/>
        <v>19</v>
      </c>
      <c r="AF111" s="50">
        <f t="shared" si="18"/>
        <v>3</v>
      </c>
      <c r="AG111" s="50">
        <f t="shared" si="18"/>
        <v>1</v>
      </c>
      <c r="AH111" s="50">
        <f t="shared" si="18"/>
        <v>2</v>
      </c>
      <c r="AI111" s="50">
        <f t="shared" si="18"/>
        <v>4</v>
      </c>
      <c r="AJ111" s="50">
        <f t="shared" si="18"/>
        <v>13</v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9">IFERROR((HLOOKUP($B$133,$C$11:$AQ$49,C116,FALSE)+C114/1000000)*(-1),"")</f>
        <v>77917.719931634536</v>
      </c>
      <c r="D113" s="52">
        <f t="shared" si="19"/>
        <v>150800.65685812649</v>
      </c>
      <c r="E113" s="52">
        <f t="shared" si="19"/>
        <v>2392908.6543597807</v>
      </c>
      <c r="F113" s="52">
        <f t="shared" si="19"/>
        <v>526161.2088124532</v>
      </c>
      <c r="G113" s="52">
        <f t="shared" si="19"/>
        <v>936576.91393610113</v>
      </c>
      <c r="H113" s="52" t="str">
        <f t="shared" si="19"/>
        <v/>
      </c>
      <c r="I113" s="52">
        <f t="shared" si="19"/>
        <v>225291.2845054144</v>
      </c>
      <c r="J113" s="52">
        <f t="shared" si="19"/>
        <v>-1337.4074841668987</v>
      </c>
      <c r="K113" s="52">
        <f t="shared" si="19"/>
        <v>759454.52029806795</v>
      </c>
      <c r="L113" s="52">
        <f t="shared" si="19"/>
        <v>16401.120211739944</v>
      </c>
      <c r="M113" s="52">
        <f t="shared" si="19"/>
        <v>10315.290845107133</v>
      </c>
      <c r="N113" s="52">
        <f t="shared" si="19"/>
        <v>1255.6038123568421</v>
      </c>
      <c r="O113" s="52">
        <f t="shared" si="19"/>
        <v>157.37582741416054</v>
      </c>
      <c r="P113" s="52">
        <f t="shared" si="19"/>
        <v>1560476.6530220418</v>
      </c>
      <c r="Q113" s="52">
        <f t="shared" si="19"/>
        <v>1.3258085544579659</v>
      </c>
      <c r="R113" s="52">
        <f t="shared" si="19"/>
        <v>175157.72938469535</v>
      </c>
      <c r="S113" s="52">
        <f t="shared" si="19"/>
        <v>1528001.1897377963</v>
      </c>
      <c r="T113" s="52">
        <f t="shared" si="19"/>
        <v>3519.8096293750077</v>
      </c>
      <c r="U113" s="52">
        <f t="shared" si="19"/>
        <v>3274.3103763745412</v>
      </c>
      <c r="V113" s="52" t="str">
        <f t="shared" si="19"/>
        <v/>
      </c>
      <c r="W113" s="52" t="str">
        <f t="shared" si="19"/>
        <v/>
      </c>
      <c r="X113" s="52">
        <f t="shared" si="19"/>
        <v>46673.186783868921</v>
      </c>
      <c r="Y113" s="52">
        <f t="shared" si="19"/>
        <v>-5381.3613374042898</v>
      </c>
      <c r="Z113" s="52">
        <f t="shared" si="19"/>
        <v>3740659.5192840104</v>
      </c>
      <c r="AA113" s="52">
        <f t="shared" si="19"/>
        <v>119286.67894857049</v>
      </c>
      <c r="AB113" s="52">
        <f t="shared" si="19"/>
        <v>29.168219198075249</v>
      </c>
      <c r="AC113" s="52">
        <f t="shared" si="19"/>
        <v>2316515.9326441833</v>
      </c>
      <c r="AD113" s="52">
        <f t="shared" si="19"/>
        <v>23283.14040354723</v>
      </c>
      <c r="AE113" s="52">
        <f t="shared" si="19"/>
        <v>58426.612731853638</v>
      </c>
      <c r="AF113" s="52">
        <f t="shared" si="19"/>
        <v>7791622.1847993694</v>
      </c>
      <c r="AG113" s="52">
        <f t="shared" si="19"/>
        <v>36188486.709271841</v>
      </c>
      <c r="AH113" s="52">
        <f t="shared" si="19"/>
        <v>9286474.0738615599</v>
      </c>
      <c r="AI113" s="52">
        <f t="shared" si="19"/>
        <v>6900581.7293734113</v>
      </c>
      <c r="AJ113" s="52">
        <f t="shared" si="19"/>
        <v>350714.97514413402</v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J114" si="20">D114-1</f>
        <v>32</v>
      </c>
      <c r="F114" s="50">
        <f t="shared" si="20"/>
        <v>31</v>
      </c>
      <c r="G114" s="50">
        <f t="shared" si="20"/>
        <v>30</v>
      </c>
      <c r="H114" s="50">
        <f t="shared" si="20"/>
        <v>29</v>
      </c>
      <c r="I114" s="50">
        <f t="shared" si="20"/>
        <v>28</v>
      </c>
      <c r="J114" s="50">
        <f t="shared" si="20"/>
        <v>27</v>
      </c>
      <c r="K114" s="50">
        <f t="shared" si="20"/>
        <v>26</v>
      </c>
      <c r="L114" s="50">
        <f t="shared" si="20"/>
        <v>25</v>
      </c>
      <c r="M114" s="50">
        <f t="shared" si="20"/>
        <v>24</v>
      </c>
      <c r="N114" s="50">
        <f t="shared" si="20"/>
        <v>23</v>
      </c>
      <c r="O114" s="50">
        <f t="shared" si="20"/>
        <v>22</v>
      </c>
      <c r="P114" s="50">
        <f t="shared" si="20"/>
        <v>21</v>
      </c>
      <c r="Q114" s="50">
        <f t="shared" si="20"/>
        <v>20</v>
      </c>
      <c r="R114" s="50">
        <f t="shared" si="20"/>
        <v>19</v>
      </c>
      <c r="S114" s="50">
        <f t="shared" si="20"/>
        <v>18</v>
      </c>
      <c r="T114" s="50">
        <f t="shared" si="20"/>
        <v>17</v>
      </c>
      <c r="U114" s="50">
        <f t="shared" si="20"/>
        <v>16</v>
      </c>
      <c r="V114" s="50">
        <f t="shared" si="20"/>
        <v>15</v>
      </c>
      <c r="W114" s="50">
        <f t="shared" si="20"/>
        <v>14</v>
      </c>
      <c r="X114" s="50">
        <f t="shared" si="20"/>
        <v>13</v>
      </c>
      <c r="Y114" s="50">
        <f t="shared" si="20"/>
        <v>12</v>
      </c>
      <c r="Z114" s="50">
        <f t="shared" si="20"/>
        <v>11</v>
      </c>
      <c r="AA114" s="50">
        <f t="shared" si="20"/>
        <v>10</v>
      </c>
      <c r="AB114" s="50">
        <f t="shared" si="20"/>
        <v>9</v>
      </c>
      <c r="AC114" s="50">
        <f t="shared" si="20"/>
        <v>8</v>
      </c>
      <c r="AD114" s="50">
        <f t="shared" si="20"/>
        <v>7</v>
      </c>
      <c r="AE114" s="50">
        <f t="shared" si="20"/>
        <v>6</v>
      </c>
      <c r="AF114" s="50">
        <f t="shared" si="20"/>
        <v>5</v>
      </c>
      <c r="AG114" s="50">
        <f t="shared" si="20"/>
        <v>4</v>
      </c>
      <c r="AH114" s="50">
        <f t="shared" si="20"/>
        <v>3</v>
      </c>
      <c r="AI114" s="50">
        <f t="shared" si="20"/>
        <v>2</v>
      </c>
      <c r="AJ114" s="50">
        <f t="shared" si="20"/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451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421 Renta Vitalicia Vejez</v>
      </c>
      <c r="D119" s="80" t="str">
        <f t="shared" ref="D119:AJ119" si="21">IFERROR(HLOOKUP(D118,$C$111:$AJ$112,2,FALSE),"")</f>
        <v>422 Renta Vitalicia Invalidez</v>
      </c>
      <c r="E119" s="80" t="str">
        <f t="shared" si="21"/>
        <v>420 Seguro de AFP</v>
      </c>
      <c r="F119" s="80" t="str">
        <f t="shared" si="21"/>
        <v>423 Renta Vitalicia Sobrevivencia</v>
      </c>
      <c r="G119" s="80" t="str">
        <f t="shared" si="21"/>
        <v>209 Salud</v>
      </c>
      <c r="H119" s="80" t="str">
        <f t="shared" si="21"/>
        <v>103 Otros Seguros con CUI</v>
      </c>
      <c r="I119" s="80" t="str">
        <f t="shared" si="21"/>
        <v>212 Desgravamen</v>
      </c>
      <c r="J119" s="80" t="str">
        <f t="shared" si="21"/>
        <v>114 Seguros con APV</v>
      </c>
      <c r="K119" s="80" t="str">
        <f t="shared" si="21"/>
        <v>202 Temporal de Vida</v>
      </c>
      <c r="L119" s="80" t="str">
        <f t="shared" si="21"/>
        <v>105 Renta</v>
      </c>
      <c r="M119" s="80" t="str">
        <f t="shared" si="21"/>
        <v>109 Salud</v>
      </c>
      <c r="N119" s="80" t="str">
        <f t="shared" si="21"/>
        <v>104 Mixto o Dotal</v>
      </c>
      <c r="O119" s="80" t="str">
        <f t="shared" si="21"/>
        <v>424 Invalidez y Sobrevivencia</v>
      </c>
      <c r="P119" s="80" t="str">
        <f t="shared" si="21"/>
        <v>107 Protección Familiar</v>
      </c>
      <c r="Q119" s="80" t="str">
        <f t="shared" si="21"/>
        <v>201 Vida Entera</v>
      </c>
      <c r="R119" s="80" t="str">
        <f t="shared" si="21"/>
        <v>102 Temporal de Vida</v>
      </c>
      <c r="S119" s="80" t="str">
        <f t="shared" si="21"/>
        <v>210 Accidentes Personales</v>
      </c>
      <c r="T119" s="80" t="str">
        <f t="shared" si="21"/>
        <v>101 Vida Entera</v>
      </c>
      <c r="U119" s="80" t="str">
        <f t="shared" si="21"/>
        <v>250 Otros</v>
      </c>
      <c r="V119" s="80" t="str">
        <f t="shared" si="21"/>
        <v>207 Protección Familiar</v>
      </c>
      <c r="W119" s="80" t="str">
        <f t="shared" si="21"/>
        <v>213 Seguros con APV</v>
      </c>
      <c r="X119" s="80" t="str">
        <f t="shared" si="21"/>
        <v>110 Accidentes Personales</v>
      </c>
      <c r="Y119" s="80" t="str">
        <f t="shared" si="21"/>
        <v>111 Asistencia</v>
      </c>
      <c r="Z119" s="80" t="str">
        <f t="shared" si="21"/>
        <v>203 Otros Seguros con CUI</v>
      </c>
      <c r="AA119" s="80" t="str">
        <f t="shared" si="21"/>
        <v>204 Mixto o Dotal</v>
      </c>
      <c r="AB119" s="80" t="str">
        <f t="shared" si="21"/>
        <v>112 Desgravamen</v>
      </c>
      <c r="AC119" s="80" t="str">
        <f t="shared" si="21"/>
        <v>113 SOAP</v>
      </c>
      <c r="AD119" s="80" t="str">
        <f t="shared" si="21"/>
        <v>211 Asistencia</v>
      </c>
      <c r="AE119" s="80" t="str">
        <f t="shared" si="21"/>
        <v>150 Otros</v>
      </c>
      <c r="AF119" s="80" t="str">
        <f t="shared" si="21"/>
        <v>108 Incapacidad o Invalidez</v>
      </c>
      <c r="AG119" s="80" t="str">
        <f t="shared" si="21"/>
        <v>208 Incapacidad o Invalidez</v>
      </c>
      <c r="AH119" s="80" t="str">
        <f t="shared" si="21"/>
        <v/>
      </c>
      <c r="AI119" s="80" t="str">
        <f t="shared" si="21"/>
        <v/>
      </c>
      <c r="AJ119" s="80" t="str">
        <f t="shared" si="21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36188.48670926784</v>
      </c>
      <c r="D120" s="52">
        <f t="shared" ref="D120:AJ120" si="22">IFERROR((HLOOKUP(D118,$C$111:$AJ$113,3,FALSE)-HLOOKUP(D118,$C$111:$AJ$114,4,FALSE)/1000000)/$C$127,"")</f>
        <v>9286.4740738585588</v>
      </c>
      <c r="E120" s="52">
        <f t="shared" si="22"/>
        <v>7791.6221847943689</v>
      </c>
      <c r="F120" s="52">
        <f t="shared" si="22"/>
        <v>6900.5817293714117</v>
      </c>
      <c r="G120" s="52">
        <f t="shared" si="22"/>
        <v>3740.6595192730106</v>
      </c>
      <c r="H120" s="52">
        <f t="shared" si="22"/>
        <v>2392.9086543277808</v>
      </c>
      <c r="I120" s="52">
        <f t="shared" si="22"/>
        <v>2316.5159326361832</v>
      </c>
      <c r="J120" s="52">
        <f t="shared" si="22"/>
        <v>1560.4766530010418</v>
      </c>
      <c r="K120" s="52">
        <f t="shared" si="22"/>
        <v>1528.0011897197965</v>
      </c>
      <c r="L120" s="52">
        <f t="shared" si="22"/>
        <v>936.57691390610114</v>
      </c>
      <c r="M120" s="52">
        <f t="shared" si="22"/>
        <v>759.45452027206795</v>
      </c>
      <c r="N120" s="52">
        <f t="shared" si="22"/>
        <v>526.16120878145318</v>
      </c>
      <c r="O120" s="52">
        <f t="shared" si="22"/>
        <v>350.71497514313398</v>
      </c>
      <c r="P120" s="52">
        <f t="shared" si="22"/>
        <v>225.29128447741439</v>
      </c>
      <c r="Q120" s="52">
        <f t="shared" si="22"/>
        <v>175.15772936569536</v>
      </c>
      <c r="R120" s="52">
        <f t="shared" si="22"/>
        <v>150.80065682512651</v>
      </c>
      <c r="S120" s="52">
        <f t="shared" si="22"/>
        <v>119.28667893857049</v>
      </c>
      <c r="T120" s="52">
        <f t="shared" si="22"/>
        <v>77.917719897634541</v>
      </c>
      <c r="U120" s="52">
        <f t="shared" si="22"/>
        <v>58.426612725853637</v>
      </c>
      <c r="V120" s="52">
        <f t="shared" si="22"/>
        <v>46.673186770868924</v>
      </c>
      <c r="W120" s="52">
        <f t="shared" si="22"/>
        <v>23.283140396547232</v>
      </c>
      <c r="X120" s="52">
        <f t="shared" si="22"/>
        <v>16.401120186739941</v>
      </c>
      <c r="Y120" s="52">
        <f t="shared" si="22"/>
        <v>10.315290821107132</v>
      </c>
      <c r="Z120" s="52">
        <f t="shared" si="22"/>
        <v>3.519809612375008</v>
      </c>
      <c r="AA120" s="52">
        <f t="shared" si="22"/>
        <v>3.2743103603745412</v>
      </c>
      <c r="AB120" s="52">
        <f t="shared" si="22"/>
        <v>1.2556037893568421</v>
      </c>
      <c r="AC120" s="52">
        <f t="shared" si="22"/>
        <v>0.15737580541416055</v>
      </c>
      <c r="AD120" s="52">
        <f t="shared" si="22"/>
        <v>2.9168210198075251E-2</v>
      </c>
      <c r="AE120" s="52">
        <f t="shared" si="22"/>
        <v>1.3257885544579659E-3</v>
      </c>
      <c r="AF120" s="52">
        <f t="shared" si="22"/>
        <v>-1.3374075111668988</v>
      </c>
      <c r="AG120" s="52">
        <f t="shared" si="22"/>
        <v>-5.3813613494042905</v>
      </c>
      <c r="AH120" s="52" t="str">
        <f t="shared" si="22"/>
        <v/>
      </c>
      <c r="AI120" s="52" t="str">
        <f t="shared" si="22"/>
        <v/>
      </c>
      <c r="AJ120" s="52" t="str">
        <f t="shared" si="22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J122" si="23">IF($B$136=D119,D120,"")</f>
        <v/>
      </c>
      <c r="E122" s="52" t="str">
        <f t="shared" si="23"/>
        <v/>
      </c>
      <c r="F122" s="52" t="str">
        <f t="shared" si="23"/>
        <v/>
      </c>
      <c r="G122" s="52" t="str">
        <f t="shared" si="23"/>
        <v/>
      </c>
      <c r="H122" s="52" t="str">
        <f t="shared" si="23"/>
        <v/>
      </c>
      <c r="I122" s="52" t="str">
        <f t="shared" si="23"/>
        <v/>
      </c>
      <c r="J122" s="52" t="str">
        <f t="shared" si="23"/>
        <v/>
      </c>
      <c r="K122" s="52" t="str">
        <f t="shared" si="23"/>
        <v/>
      </c>
      <c r="L122" s="52" t="str">
        <f t="shared" si="23"/>
        <v/>
      </c>
      <c r="M122" s="52" t="str">
        <f t="shared" si="23"/>
        <v/>
      </c>
      <c r="N122" s="52" t="str">
        <f t="shared" si="23"/>
        <v/>
      </c>
      <c r="O122" s="52" t="str">
        <f t="shared" si="23"/>
        <v/>
      </c>
      <c r="P122" s="52" t="str">
        <f t="shared" si="23"/>
        <v/>
      </c>
      <c r="Q122" s="52" t="str">
        <f t="shared" si="23"/>
        <v/>
      </c>
      <c r="R122" s="52" t="str">
        <f t="shared" si="23"/>
        <v/>
      </c>
      <c r="S122" s="52" t="str">
        <f t="shared" si="23"/>
        <v/>
      </c>
      <c r="T122" s="52" t="str">
        <f t="shared" si="23"/>
        <v/>
      </c>
      <c r="U122" s="52" t="str">
        <f t="shared" si="23"/>
        <v/>
      </c>
      <c r="V122" s="52" t="str">
        <f t="shared" si="23"/>
        <v/>
      </c>
      <c r="W122" s="52" t="str">
        <f t="shared" si="23"/>
        <v/>
      </c>
      <c r="X122" s="52" t="str">
        <f t="shared" si="23"/>
        <v/>
      </c>
      <c r="Y122" s="52" t="str">
        <f t="shared" si="23"/>
        <v/>
      </c>
      <c r="Z122" s="52" t="str">
        <f t="shared" si="23"/>
        <v/>
      </c>
      <c r="AA122" s="52" t="str">
        <f t="shared" si="23"/>
        <v/>
      </c>
      <c r="AB122" s="52" t="str">
        <f t="shared" si="23"/>
        <v/>
      </c>
      <c r="AC122" s="52" t="str">
        <f t="shared" si="23"/>
        <v/>
      </c>
      <c r="AD122" s="52" t="str">
        <f t="shared" si="23"/>
        <v/>
      </c>
      <c r="AE122" s="52" t="str">
        <f t="shared" si="23"/>
        <v/>
      </c>
      <c r="AF122" s="52" t="str">
        <f t="shared" si="23"/>
        <v/>
      </c>
      <c r="AG122" s="52" t="str">
        <f t="shared" si="23"/>
        <v/>
      </c>
      <c r="AH122" s="52" t="str">
        <f t="shared" si="23"/>
        <v/>
      </c>
      <c r="AI122" s="52" t="str">
        <f t="shared" si="23"/>
        <v/>
      </c>
      <c r="AJ122" s="52" t="str">
        <f t="shared" si="23"/>
        <v/>
      </c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24">IF(C62&gt;$C$125,C60,IF(C62=$C$125,$AQ$11,IF(C62&lt;$C$125,"")))</f>
        <v>Ace Vida</v>
      </c>
      <c r="D124" s="50" t="str">
        <f t="shared" si="24"/>
        <v>BanChile</v>
      </c>
      <c r="E124" s="50" t="str">
        <f t="shared" si="24"/>
        <v>BBVA Vida</v>
      </c>
      <c r="F124" s="50" t="str">
        <f t="shared" si="24"/>
        <v>BCI Seguros Vida</v>
      </c>
      <c r="G124" s="50" t="str">
        <f t="shared" si="24"/>
        <v>BICE Vida</v>
      </c>
      <c r="H124" s="50" t="str">
        <f t="shared" si="24"/>
        <v>Cámara</v>
      </c>
      <c r="I124" s="50" t="str">
        <f t="shared" si="24"/>
        <v>Cardif</v>
      </c>
      <c r="J124" s="50" t="str">
        <f t="shared" si="24"/>
        <v>Chilena Consolidada</v>
      </c>
      <c r="K124" s="50" t="str">
        <f t="shared" si="24"/>
        <v>CLC</v>
      </c>
      <c r="L124" s="50" t="str">
        <f t="shared" si="24"/>
        <v>CN Life</v>
      </c>
      <c r="M124" s="50" t="str">
        <f t="shared" si="24"/>
        <v>Consorcio Nacional</v>
      </c>
      <c r="N124" s="50" t="str">
        <f t="shared" si="24"/>
        <v>CorpSeguros</v>
      </c>
      <c r="O124" s="50" t="str">
        <f t="shared" si="24"/>
        <v>CorpVida</v>
      </c>
      <c r="P124" s="50" t="str">
        <f t="shared" si="24"/>
        <v>Cruz del Sur</v>
      </c>
      <c r="Q124" s="50" t="str">
        <f t="shared" si="24"/>
        <v>EuroAmérica</v>
      </c>
      <c r="R124" s="50" t="str">
        <f t="shared" si="24"/>
        <v>Huelen</v>
      </c>
      <c r="S124" s="50" t="str">
        <f t="shared" si="24"/>
        <v>Itaú</v>
      </c>
      <c r="T124" s="50" t="str">
        <f t="shared" si="24"/>
        <v>M. de Carabineros</v>
      </c>
      <c r="U124" s="50" t="str">
        <f t="shared" si="24"/>
        <v>M. del Ej. y Av.</v>
      </c>
      <c r="V124" s="50" t="str">
        <f t="shared" si="24"/>
        <v>Magallanes Vida</v>
      </c>
      <c r="W124" s="50" t="str">
        <f t="shared" si="24"/>
        <v>Mapfre Vida</v>
      </c>
      <c r="X124" s="50" t="str">
        <f t="shared" si="24"/>
        <v>Metlife</v>
      </c>
      <c r="Y124" s="50" t="str">
        <f t="shared" si="24"/>
        <v>Mutual de Seguros</v>
      </c>
      <c r="Z124" s="50" t="str">
        <f t="shared" si="24"/>
        <v>Ohio National</v>
      </c>
      <c r="AA124" s="50" t="str">
        <f t="shared" si="24"/>
        <v>Penta Vida</v>
      </c>
      <c r="AB124" s="50" t="str">
        <f t="shared" si="24"/>
        <v>Principal</v>
      </c>
      <c r="AC124" s="50" t="str">
        <f t="shared" si="24"/>
        <v>Renta Nacional</v>
      </c>
      <c r="AD124" s="50" t="str">
        <f t="shared" si="24"/>
        <v>Rigel</v>
      </c>
      <c r="AE124" s="50" t="str">
        <f t="shared" si="24"/>
        <v>Security Previsión</v>
      </c>
      <c r="AF124" s="50" t="str">
        <f t="shared" si="24"/>
        <v>Sura</v>
      </c>
      <c r="AG124" s="50" t="str">
        <f t="shared" si="24"/>
        <v>Zurich Santander</v>
      </c>
      <c r="AH124" s="50" t="str">
        <f t="shared" si="24"/>
        <v>Mercado</v>
      </c>
      <c r="AI124" s="50" t="str">
        <f t="shared" si="24"/>
        <v/>
      </c>
      <c r="AJ124" s="50" t="str">
        <f t="shared" si="24"/>
        <v/>
      </c>
      <c r="AK124" s="50" t="str">
        <f t="shared" si="24"/>
        <v/>
      </c>
      <c r="AL124" s="50" t="str">
        <f t="shared" si="24"/>
        <v/>
      </c>
      <c r="AM124" s="50" t="str">
        <f t="shared" si="24"/>
        <v/>
      </c>
      <c r="AN124" s="50" t="str">
        <f t="shared" si="24"/>
        <v/>
      </c>
      <c r="AO124" s="50" t="str">
        <f t="shared" si="24"/>
        <v/>
      </c>
      <c r="AP124" s="50" t="str">
        <f t="shared" si="24"/>
        <v/>
      </c>
    </row>
    <row r="125" spans="2:43" hidden="1">
      <c r="B125" s="49" t="s">
        <v>388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UF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30.06.2012</v>
      </c>
      <c r="D128" s="37" t="s">
        <v>374</v>
      </c>
      <c r="E128" s="37" t="s">
        <v>105</v>
      </c>
      <c r="F128" s="37" t="s">
        <v>22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30.06.2012</v>
      </c>
      <c r="D129" s="37" t="s">
        <v>375</v>
      </c>
      <c r="E129" s="37" t="s">
        <v>106</v>
      </c>
      <c r="F129" s="37" t="s">
        <v>372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30.06.2012</v>
      </c>
      <c r="D130" s="37" t="s">
        <v>376</v>
      </c>
      <c r="E130" s="37" t="s">
        <v>107</v>
      </c>
      <c r="F130" s="37" t="s">
        <v>373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387</v>
      </c>
    </row>
    <row r="133" spans="2:42">
      <c r="B133" s="59" t="s">
        <v>341</v>
      </c>
    </row>
    <row r="135" spans="2:42">
      <c r="B135" s="39" t="s">
        <v>386</v>
      </c>
    </row>
    <row r="136" spans="2:42">
      <c r="B136" s="59"/>
    </row>
  </sheetData>
  <sheetProtection sheet="1" objects="1" scenarios="1"/>
  <conditionalFormatting sqref="A1:XFD1048576">
    <cfRule type="cellIs" dxfId="13" priority="1" operator="lessThan">
      <formula>0</formula>
    </cfRule>
  </conditionalFormatting>
  <dataValidations count="5">
    <dataValidation type="list" allowBlank="1" showInputMessage="1" showErrorMessage="1" sqref="B133">
      <formula1>$C$124:$AH$124</formula1>
    </dataValidation>
    <dataValidation type="list" allowBlank="1" showInputMessage="1" showErrorMessage="1" sqref="B136">
      <formula1>$B$112:$AJ$112</formula1>
    </dataValidation>
    <dataValidation showInputMessage="1" showErrorMessage="1" sqref="E133"/>
    <dataValidation type="list" allowBlank="1" showInputMessage="1" showErrorMessage="1" sqref="B77">
      <formula1>$C$112:$AK$112</formula1>
    </dataValidation>
    <dataValidation type="list" allowBlank="1" showInputMessage="1" showErrorMessage="1" sqref="B80">
      <formula1>$B$124:$AG$124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dimension ref="A2:AT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 customWidth="1"/>
    <col min="34" max="42" width="11.42578125" style="39" hidden="1" customWidth="1"/>
    <col min="43" max="43" width="11.42578125" style="39" customWidth="1"/>
    <col min="44" max="44" width="2.85546875" style="39" customWidth="1"/>
    <col min="45" max="45" width="11.42578125" style="39" customWidth="1"/>
    <col min="46" max="16384" width="11.42578125" style="39"/>
  </cols>
  <sheetData>
    <row r="2" spans="2:46">
      <c r="C2" s="96" t="s">
        <v>392</v>
      </c>
    </row>
    <row r="8" spans="2:46" ht="15.75">
      <c r="B8" s="38" t="s">
        <v>463</v>
      </c>
    </row>
    <row r="9" spans="2:46">
      <c r="B9" s="40" t="str">
        <f>Índice!H51</f>
        <v>Cifras en UF al 30.06.2012</v>
      </c>
    </row>
    <row r="11" spans="2:46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30.06.2011</v>
      </c>
      <c r="AT11" s="199" t="s">
        <v>338</v>
      </c>
    </row>
    <row r="12" spans="2:46">
      <c r="B12" s="29" t="s">
        <v>409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S12" s="43"/>
      <c r="AT12" s="97"/>
    </row>
    <row r="13" spans="2:46">
      <c r="B13" s="30" t="s">
        <v>410</v>
      </c>
      <c r="C13" s="103" t="str">
        <f>IFERROR('Vida Siniestros Directos'!C13/'Vida Número de Siniestros'!C13,"")</f>
        <v/>
      </c>
      <c r="D13" s="103" t="str">
        <f>IFERROR('Vida Siniestros Directos'!D13/'Vida Número de Siniestros'!D13,"")</f>
        <v/>
      </c>
      <c r="E13" s="103" t="str">
        <f>IFERROR('Vida Siniestros Directos'!E13/'Vida Número de Siniestros'!E13,"")</f>
        <v/>
      </c>
      <c r="F13" s="103" t="str">
        <f>IFERROR('Vida Siniestros Directos'!F13/'Vida Número de Siniestros'!F13,"")</f>
        <v/>
      </c>
      <c r="G13" s="103">
        <f>IFERROR('Vida Siniestros Directos'!G13/'Vida Número de Siniestros'!G13,"")</f>
        <v>-230.38480847964587</v>
      </c>
      <c r="H13" s="103" t="str">
        <f>IFERROR('Vida Siniestros Directos'!H13/'Vida Número de Siniestros'!H13,"")</f>
        <v/>
      </c>
      <c r="I13" s="103" t="str">
        <f>IFERROR('Vida Siniestros Directos'!I13/'Vida Número de Siniestros'!I13,"")</f>
        <v/>
      </c>
      <c r="J13" s="103">
        <f>IFERROR('Vida Siniestros Directos'!J13/'Vida Número de Siniestros'!J13,"")</f>
        <v>-98.797423810019836</v>
      </c>
      <c r="K13" s="103" t="str">
        <f>IFERROR('Vida Siniestros Directos'!K13/'Vida Número de Siniestros'!K13,"")</f>
        <v/>
      </c>
      <c r="L13" s="103" t="str">
        <f>IFERROR('Vida Siniestros Directos'!L13/'Vida Número de Siniestros'!L13,"")</f>
        <v/>
      </c>
      <c r="M13" s="103">
        <f>IFERROR('Vida Siniestros Directos'!M13/'Vida Número de Siniestros'!M13,"")</f>
        <v>-242.90770111935285</v>
      </c>
      <c r="N13" s="103" t="str">
        <f>IFERROR('Vida Siniestros Directos'!N13/'Vida Número de Siniestros'!N13,"")</f>
        <v/>
      </c>
      <c r="O13" s="103" t="str">
        <f>IFERROR('Vida Siniestros Directos'!O13/'Vida Número de Siniestros'!O13,"")</f>
        <v/>
      </c>
      <c r="P13" s="103">
        <f>IFERROR('Vida Siniestros Directos'!P13/'Vida Número de Siniestros'!P13,"")</f>
        <v>-135.30080398243541</v>
      </c>
      <c r="Q13" s="103">
        <f>IFERROR('Vida Siniestros Directos'!Q13/'Vida Número de Siniestros'!Q13,"")</f>
        <v>-214.40028796996202</v>
      </c>
      <c r="R13" s="103" t="str">
        <f>IFERROR('Vida Siniestros Directos'!R13/'Vida Número de Siniestros'!R13,"")</f>
        <v/>
      </c>
      <c r="S13" s="103" t="str">
        <f>IFERROR('Vida Siniestros Directos'!S13/'Vida Número de Siniestros'!S13,"")</f>
        <v/>
      </c>
      <c r="T13" s="103" t="str">
        <f>IFERROR('Vida Siniestros Directos'!T13/'Vida Número de Siniestros'!T13,"")</f>
        <v/>
      </c>
      <c r="U13" s="103">
        <f>IFERROR('Vida Siniestros Directos'!U13/'Vida Número de Siniestros'!U13,"")</f>
        <v>-10.80579475155367</v>
      </c>
      <c r="V13" s="103" t="str">
        <f>IFERROR('Vida Siniestros Directos'!V13/'Vida Número de Siniestros'!V13,"")</f>
        <v/>
      </c>
      <c r="W13" s="103" t="str">
        <f>IFERROR('Vida Siniestros Directos'!W13/'Vida Número de Siniestros'!W13,"")</f>
        <v/>
      </c>
      <c r="X13" s="103">
        <f>IFERROR('Vida Siniestros Directos'!X13/'Vida Número de Siniestros'!X13,"")</f>
        <v>8.6355958138341204</v>
      </c>
      <c r="Y13" s="103">
        <f>IFERROR('Vida Siniestros Directos'!Y13/'Vida Número de Siniestros'!Y13,"")</f>
        <v>-25.389436187276797</v>
      </c>
      <c r="Z13" s="103">
        <f>IFERROR('Vida Siniestros Directos'!Z13/'Vida Número de Siniestros'!Z13,"")</f>
        <v>-134.50791841381408</v>
      </c>
      <c r="AA13" s="103">
        <f>IFERROR('Vida Siniestros Directos'!AA13/'Vida Número de Siniestros'!AA13,"")</f>
        <v>-1809.1372568430431</v>
      </c>
      <c r="AB13" s="103" t="str">
        <f>IFERROR('Vida Siniestros Directos'!AB13/'Vida Número de Siniestros'!AB13,"")</f>
        <v/>
      </c>
      <c r="AC13" s="103" t="str">
        <f>IFERROR('Vida Siniestros Directos'!AC13/'Vida Número de Siniestros'!AC13,"")</f>
        <v/>
      </c>
      <c r="AD13" s="103" t="str">
        <f>IFERROR('Vida Siniestros Directos'!AD13/'Vida Número de Siniestros'!AD13,"")</f>
        <v/>
      </c>
      <c r="AE13" s="103">
        <f>IFERROR('Vida Siniestros Directos'!AE13/'Vida Número de Siniestros'!AE13,"")</f>
        <v>-64.921404883291729</v>
      </c>
      <c r="AF13" s="103">
        <f>IFERROR('Vida Siniestros Directos'!AF13/'Vida Número de Siniestros'!AF13,"")</f>
        <v>-495.79358793955635</v>
      </c>
      <c r="AG13" s="103" t="str">
        <f>IFERROR('Vida Siniestros Directos'!AG13/'Vida Número de Siniestros'!AG13,"")</f>
        <v/>
      </c>
      <c r="AH13" s="103" t="str">
        <f>IFERROR('Vida Siniestros Directos'!AH13/'Vida Número de Siniestros'!AH13,"")</f>
        <v/>
      </c>
      <c r="AI13" s="103" t="str">
        <f>IFERROR('Vida Siniestros Directos'!AI13/'Vida Número de Siniestros'!AI13,"")</f>
        <v/>
      </c>
      <c r="AJ13" s="103" t="str">
        <f>IFERROR('Vida Siniestros Directos'!AJ13/'Vida Número de Siniestros'!AJ13,"")</f>
        <v/>
      </c>
      <c r="AK13" s="103" t="str">
        <f>IFERROR('Vida Siniestros Directos'!AK13/'Vida Número de Siniestros'!AK13,"")</f>
        <v/>
      </c>
      <c r="AL13" s="103" t="str">
        <f>IFERROR('Vida Siniestros Directos'!AL13/'Vida Número de Siniestros'!AL13,"")</f>
        <v/>
      </c>
      <c r="AM13" s="103" t="str">
        <f>IFERROR('Vida Siniestros Directos'!AM13/'Vida Número de Siniestros'!AM13,"")</f>
        <v/>
      </c>
      <c r="AN13" s="103" t="str">
        <f>IFERROR('Vida Siniestros Directos'!AN13/'Vida Número de Siniestros'!AN13,"")</f>
        <v/>
      </c>
      <c r="AO13" s="103" t="str">
        <f>IFERROR('Vida Siniestros Directos'!AO13/'Vida Número de Siniestros'!AO13,"")</f>
        <v/>
      </c>
      <c r="AP13" s="103" t="str">
        <f>IFERROR('Vida Siniestros Directos'!AP13/'Vida Número de Siniestros'!AP13,"")</f>
        <v/>
      </c>
      <c r="AQ13" s="103">
        <f>IFERROR('Vida Siniestros Directos'!AQ13/'Vida Número de Siniestros'!AQ13,"")</f>
        <v>-56.217691172896487</v>
      </c>
      <c r="AR13" s="111"/>
      <c r="AS13" s="92">
        <f>IFERROR('Vida Siniestros Directos'!AS13/'Vida Número de Siniestros'!AS13,"")</f>
        <v>-199.50414424659792</v>
      </c>
      <c r="AT13" s="71">
        <f t="shared" ref="AT13" si="0">IFERROR(AQ13/AS13-1,"")</f>
        <v>-0.71821291539985066</v>
      </c>
    </row>
    <row r="14" spans="2:46">
      <c r="B14" s="30" t="s">
        <v>411</v>
      </c>
      <c r="C14" s="103" t="str">
        <f>IFERROR('Vida Siniestros Directos'!C14/'Vida Número de Siniestros'!C14,"")</f>
        <v/>
      </c>
      <c r="D14" s="103">
        <f>IFERROR('Vida Siniestros Directos'!D14/'Vida Número de Siniestros'!D14,"")</f>
        <v>-1177.3094497104385</v>
      </c>
      <c r="E14" s="103" t="str">
        <f>IFERROR('Vida Siniestros Directos'!E14/'Vida Número de Siniestros'!E14,"")</f>
        <v/>
      </c>
      <c r="F14" s="103">
        <f>IFERROR('Vida Siniestros Directos'!F14/'Vida Número de Siniestros'!F14,"")</f>
        <v>2262.393845327073</v>
      </c>
      <c r="G14" s="103">
        <f>IFERROR('Vida Siniestros Directos'!G14/'Vida Número de Siniestros'!G14,"")</f>
        <v>-266.76617536090316</v>
      </c>
      <c r="H14" s="103" t="str">
        <f>IFERROR('Vida Siniestros Directos'!H14/'Vida Número de Siniestros'!H14,"")</f>
        <v/>
      </c>
      <c r="I14" s="103">
        <f>IFERROR('Vida Siniestros Directos'!I14/'Vida Número de Siniestros'!I14,"")</f>
        <v>281.27452782825748</v>
      </c>
      <c r="J14" s="103" t="str">
        <f>IFERROR('Vida Siniestros Directos'!J14/'Vida Número de Siniestros'!J14,"")</f>
        <v/>
      </c>
      <c r="K14" s="103" t="str">
        <f>IFERROR('Vida Siniestros Directos'!K14/'Vida Número de Siniestros'!K14,"")</f>
        <v/>
      </c>
      <c r="L14" s="103" t="str">
        <f>IFERROR('Vida Siniestros Directos'!L14/'Vida Número de Siniestros'!L14,"")</f>
        <v/>
      </c>
      <c r="M14" s="103">
        <f>IFERROR('Vida Siniestros Directos'!M14/'Vida Número de Siniestros'!M14,"")</f>
        <v>-175.81191178687459</v>
      </c>
      <c r="N14" s="103" t="str">
        <f>IFERROR('Vida Siniestros Directos'!N14/'Vida Número de Siniestros'!N14,"")</f>
        <v/>
      </c>
      <c r="O14" s="103">
        <f>IFERROR('Vida Siniestros Directos'!O14/'Vida Número de Siniestros'!O14,"")</f>
        <v>-373.35710901694733</v>
      </c>
      <c r="P14" s="103">
        <f>IFERROR('Vida Siniestros Directos'!P14/'Vida Número de Siniestros'!P14,"")</f>
        <v>-87.06274174273976</v>
      </c>
      <c r="Q14" s="103">
        <f>IFERROR('Vida Siniestros Directos'!Q14/'Vida Número de Siniestros'!Q14,"")</f>
        <v>36.029390967395223</v>
      </c>
      <c r="R14" s="103" t="str">
        <f>IFERROR('Vida Siniestros Directos'!R14/'Vida Número de Siniestros'!R14,"")</f>
        <v/>
      </c>
      <c r="S14" s="103" t="str">
        <f>IFERROR('Vida Siniestros Directos'!S14/'Vida Número de Siniestros'!S14,"")</f>
        <v/>
      </c>
      <c r="T14" s="103" t="str">
        <f>IFERROR('Vida Siniestros Directos'!T14/'Vida Número de Siniestros'!T14,"")</f>
        <v/>
      </c>
      <c r="U14" s="103" t="str">
        <f>IFERROR('Vida Siniestros Directos'!U14/'Vida Número de Siniestros'!U14,"")</f>
        <v/>
      </c>
      <c r="V14" s="103" t="str">
        <f>IFERROR('Vida Siniestros Directos'!V14/'Vida Número de Siniestros'!V14,"")</f>
        <v/>
      </c>
      <c r="W14" s="103">
        <f>IFERROR('Vida Siniestros Directos'!W14/'Vida Número de Siniestros'!W14,"")</f>
        <v>-201.93473741523536</v>
      </c>
      <c r="X14" s="103" t="str">
        <f>IFERROR('Vida Siniestros Directos'!X14/'Vida Número de Siniestros'!X14,"")</f>
        <v/>
      </c>
      <c r="Y14" s="103" t="str">
        <f>IFERROR('Vida Siniestros Directos'!Y14/'Vida Número de Siniestros'!Y14,"")</f>
        <v/>
      </c>
      <c r="Z14" s="103">
        <f>IFERROR('Vida Siniestros Directos'!Z14/'Vida Número de Siniestros'!Z14,"")</f>
        <v>-841.83146234091305</v>
      </c>
      <c r="AA14" s="103">
        <f>IFERROR('Vida Siniestros Directos'!AA14/'Vida Número de Siniestros'!AA14,"")</f>
        <v>-18.279586506352786</v>
      </c>
      <c r="AB14" s="103" t="str">
        <f>IFERROR('Vida Siniestros Directos'!AB14/'Vida Número de Siniestros'!AB14,"")</f>
        <v/>
      </c>
      <c r="AC14" s="103" t="str">
        <f>IFERROR('Vida Siniestros Directos'!AC14/'Vida Número de Siniestros'!AC14,"")</f>
        <v/>
      </c>
      <c r="AD14" s="103" t="str">
        <f>IFERROR('Vida Siniestros Directos'!AD14/'Vida Número de Siniestros'!AD14,"")</f>
        <v/>
      </c>
      <c r="AE14" s="103">
        <f>IFERROR('Vida Siniestros Directos'!AE14/'Vida Número de Siniestros'!AE14,"")</f>
        <v>-218.75066291427723</v>
      </c>
      <c r="AF14" s="103">
        <f>IFERROR('Vida Siniestros Directos'!AF14/'Vida Número de Siniestros'!AF14,"")</f>
        <v>-418.95780554643096</v>
      </c>
      <c r="AG14" s="103">
        <f>IFERROR('Vida Siniestros Directos'!AG14/'Vida Número de Siniestros'!AG14,"")</f>
        <v>-29.708802817332856</v>
      </c>
      <c r="AH14" s="103" t="str">
        <f>IFERROR('Vida Siniestros Directos'!AH14/'Vida Número de Siniestros'!AH14,"")</f>
        <v/>
      </c>
      <c r="AI14" s="103" t="str">
        <f>IFERROR('Vida Siniestros Directos'!AI14/'Vida Número de Siniestros'!AI14,"")</f>
        <v/>
      </c>
      <c r="AJ14" s="103" t="str">
        <f>IFERROR('Vida Siniestros Directos'!AJ14/'Vida Número de Siniestros'!AJ14,"")</f>
        <v/>
      </c>
      <c r="AK14" s="103" t="str">
        <f>IFERROR('Vida Siniestros Directos'!AK14/'Vida Número de Siniestros'!AK14,"")</f>
        <v/>
      </c>
      <c r="AL14" s="103" t="str">
        <f>IFERROR('Vida Siniestros Directos'!AL14/'Vida Número de Siniestros'!AL14,"")</f>
        <v/>
      </c>
      <c r="AM14" s="103" t="str">
        <f>IFERROR('Vida Siniestros Directos'!AM14/'Vida Número de Siniestros'!AM14,"")</f>
        <v/>
      </c>
      <c r="AN14" s="103" t="str">
        <f>IFERROR('Vida Siniestros Directos'!AN14/'Vida Número de Siniestros'!AN14,"")</f>
        <v/>
      </c>
      <c r="AO14" s="103" t="str">
        <f>IFERROR('Vida Siniestros Directos'!AO14/'Vida Número de Siniestros'!AO14,"")</f>
        <v/>
      </c>
      <c r="AP14" s="103" t="str">
        <f>IFERROR('Vida Siniestros Directos'!AP14/'Vida Número de Siniestros'!AP14,"")</f>
        <v/>
      </c>
      <c r="AQ14" s="103">
        <f>IFERROR('Vida Siniestros Directos'!AQ14/'Vida Número de Siniestros'!AQ14,"")</f>
        <v>-55.87278877033215</v>
      </c>
      <c r="AR14" s="111"/>
      <c r="AS14" s="92">
        <f>IFERROR('Vida Siniestros Directos'!AS14/'Vida Número de Siniestros'!AS14,"")</f>
        <v>-240.20236640651819</v>
      </c>
      <c r="AT14" s="71">
        <f t="shared" ref="AT14:AT27" si="1">IFERROR(AQ14/AS14-1,"")</f>
        <v>-0.76739284626458215</v>
      </c>
    </row>
    <row r="15" spans="2:46">
      <c r="B15" s="30" t="s">
        <v>412</v>
      </c>
      <c r="C15" s="103" t="str">
        <f>IFERROR('Vida Siniestros Directos'!C15/'Vida Número de Siniestros'!C15,"")</f>
        <v/>
      </c>
      <c r="D15" s="103">
        <f>IFERROR('Vida Siniestros Directos'!D15/'Vida Número de Siniestros'!D15,"")</f>
        <v>-100.16885752469577</v>
      </c>
      <c r="E15" s="103" t="str">
        <f>IFERROR('Vida Siniestros Directos'!E15/'Vida Número de Siniestros'!E15,"")</f>
        <v/>
      </c>
      <c r="F15" s="103">
        <f>IFERROR('Vida Siniestros Directos'!F15/'Vida Número de Siniestros'!F15,"")</f>
        <v>-193.99053844549252</v>
      </c>
      <c r="G15" s="103">
        <f>IFERROR('Vida Siniestros Directos'!G15/'Vida Número de Siniestros'!G15,"")</f>
        <v>-317.74259375985656</v>
      </c>
      <c r="H15" s="103" t="str">
        <f>IFERROR('Vida Siniestros Directos'!H15/'Vida Número de Siniestros'!H15,"")</f>
        <v/>
      </c>
      <c r="I15" s="103" t="str">
        <f>IFERROR('Vida Siniestros Directos'!I15/'Vida Número de Siniestros'!I15,"")</f>
        <v/>
      </c>
      <c r="J15" s="103">
        <f>IFERROR('Vida Siniestros Directos'!J15/'Vida Número de Siniestros'!J15,"")</f>
        <v>-437.98863656153213</v>
      </c>
      <c r="K15" s="103" t="str">
        <f>IFERROR('Vida Siniestros Directos'!K15/'Vida Número de Siniestros'!K15,"")</f>
        <v/>
      </c>
      <c r="L15" s="103" t="str">
        <f>IFERROR('Vida Siniestros Directos'!L15/'Vida Número de Siniestros'!L15,"")</f>
        <v/>
      </c>
      <c r="M15" s="103">
        <f>IFERROR('Vida Siniestros Directos'!M15/'Vida Número de Siniestros'!M15,"")</f>
        <v>-261.47834771190071</v>
      </c>
      <c r="N15" s="103" t="str">
        <f>IFERROR('Vida Siniestros Directos'!N15/'Vida Número de Siniestros'!N15,"")</f>
        <v/>
      </c>
      <c r="O15" s="103">
        <f>IFERROR('Vida Siniestros Directos'!O15/'Vida Número de Siniestros'!O15,"")</f>
        <v>-219.84463276471655</v>
      </c>
      <c r="P15" s="103">
        <f>IFERROR('Vida Siniestros Directos'!P15/'Vida Número de Siniestros'!P15,"")</f>
        <v>-76.505845062320816</v>
      </c>
      <c r="Q15" s="103">
        <f>IFERROR('Vida Siniestros Directos'!Q15/'Vida Número de Siniestros'!Q15,"")</f>
        <v>-536.68811407230726</v>
      </c>
      <c r="R15" s="103" t="str">
        <f>IFERROR('Vida Siniestros Directos'!R15/'Vida Número de Siniestros'!R15,"")</f>
        <v/>
      </c>
      <c r="S15" s="103" t="str">
        <f>IFERROR('Vida Siniestros Directos'!S15/'Vida Número de Siniestros'!S15,"")</f>
        <v/>
      </c>
      <c r="T15" s="103" t="str">
        <f>IFERROR('Vida Siniestros Directos'!T15/'Vida Número de Siniestros'!T15,"")</f>
        <v/>
      </c>
      <c r="U15" s="103" t="str">
        <f>IFERROR('Vida Siniestros Directos'!U15/'Vida Número de Siniestros'!U15,"")</f>
        <v/>
      </c>
      <c r="V15" s="103" t="str">
        <f>IFERROR('Vida Siniestros Directos'!V15/'Vida Número de Siniestros'!V15,"")</f>
        <v/>
      </c>
      <c r="W15" s="103">
        <f>IFERROR('Vida Siniestros Directos'!W15/'Vida Número de Siniestros'!W15,"")</f>
        <v>-102.12562726422054</v>
      </c>
      <c r="X15" s="103">
        <f>IFERROR('Vida Siniestros Directos'!X15/'Vida Número de Siniestros'!X15,"")</f>
        <v>-85.262186078590133</v>
      </c>
      <c r="Y15" s="103">
        <f>IFERROR('Vida Siniestros Directos'!Y15/'Vida Número de Siniestros'!Y15,"")</f>
        <v>-20.52298422710172</v>
      </c>
      <c r="Z15" s="103">
        <f>IFERROR('Vida Siniestros Directos'!Z15/'Vida Número de Siniestros'!Z15,"")</f>
        <v>-32.704072136563873</v>
      </c>
      <c r="AA15" s="103">
        <f>IFERROR('Vida Siniestros Directos'!AA15/'Vida Número de Siniestros'!AA15,"")</f>
        <v>-56.20451420476418</v>
      </c>
      <c r="AB15" s="103">
        <f>IFERROR('Vida Siniestros Directos'!AB15/'Vida Número de Siniestros'!AB15,"")</f>
        <v>-204.2120082039707</v>
      </c>
      <c r="AC15" s="103" t="str">
        <f>IFERROR('Vida Siniestros Directos'!AC15/'Vida Número de Siniestros'!AC15,"")</f>
        <v/>
      </c>
      <c r="AD15" s="103" t="str">
        <f>IFERROR('Vida Siniestros Directos'!AD15/'Vida Número de Siniestros'!AD15,"")</f>
        <v/>
      </c>
      <c r="AE15" s="103">
        <f>IFERROR('Vida Siniestros Directos'!AE15/'Vida Número de Siniestros'!AE15,"")</f>
        <v>-63.507361888895701</v>
      </c>
      <c r="AF15" s="103">
        <f>IFERROR('Vida Siniestros Directos'!AF15/'Vida Número de Siniestros'!AF15,"")</f>
        <v>-188.36252873483431</v>
      </c>
      <c r="AG15" s="103">
        <f>IFERROR('Vida Siniestros Directos'!AG15/'Vida Número de Siniestros'!AG15,"")</f>
        <v>-330.26821962871065</v>
      </c>
      <c r="AH15" s="103" t="str">
        <f>IFERROR('Vida Siniestros Directos'!AH15/'Vida Número de Siniestros'!AH15,"")</f>
        <v/>
      </c>
      <c r="AI15" s="103" t="str">
        <f>IFERROR('Vida Siniestros Directos'!AI15/'Vida Número de Siniestros'!AI15,"")</f>
        <v/>
      </c>
      <c r="AJ15" s="103" t="str">
        <f>IFERROR('Vida Siniestros Directos'!AJ15/'Vida Número de Siniestros'!AJ15,"")</f>
        <v/>
      </c>
      <c r="AK15" s="103" t="str">
        <f>IFERROR('Vida Siniestros Directos'!AK15/'Vida Número de Siniestros'!AK15,"")</f>
        <v/>
      </c>
      <c r="AL15" s="103" t="str">
        <f>IFERROR('Vida Siniestros Directos'!AL15/'Vida Número de Siniestros'!AL15,"")</f>
        <v/>
      </c>
      <c r="AM15" s="103" t="str">
        <f>IFERROR('Vida Siniestros Directos'!AM15/'Vida Número de Siniestros'!AM15,"")</f>
        <v/>
      </c>
      <c r="AN15" s="103" t="str">
        <f>IFERROR('Vida Siniestros Directos'!AN15/'Vida Número de Siniestros'!AN15,"")</f>
        <v/>
      </c>
      <c r="AO15" s="103" t="str">
        <f>IFERROR('Vida Siniestros Directos'!AO15/'Vida Número de Siniestros'!AO15,"")</f>
        <v/>
      </c>
      <c r="AP15" s="103" t="str">
        <f>IFERROR('Vida Siniestros Directos'!AP15/'Vida Número de Siniestros'!AP15,"")</f>
        <v/>
      </c>
      <c r="AQ15" s="103">
        <f>IFERROR('Vida Siniestros Directos'!AQ15/'Vida Número de Siniestros'!AQ15,"")</f>
        <v>-151.49785719479459</v>
      </c>
      <c r="AR15" s="111"/>
      <c r="AS15" s="92">
        <f>IFERROR('Vida Siniestros Directos'!AS15/'Vida Número de Siniestros'!AS15,"")</f>
        <v>-908.06865845795414</v>
      </c>
      <c r="AT15" s="71">
        <f t="shared" si="1"/>
        <v>-0.83316475490734132</v>
      </c>
    </row>
    <row r="16" spans="2:46">
      <c r="B16" s="30" t="s">
        <v>413</v>
      </c>
      <c r="C16" s="103" t="str">
        <f>IFERROR('Vida Siniestros Directos'!C16/'Vida Número de Siniestros'!C16,"")</f>
        <v/>
      </c>
      <c r="D16" s="103" t="str">
        <f>IFERROR('Vida Siniestros Directos'!D16/'Vida Número de Siniestros'!D16,"")</f>
        <v/>
      </c>
      <c r="E16" s="103" t="str">
        <f>IFERROR('Vida Siniestros Directos'!E16/'Vida Número de Siniestros'!E16,"")</f>
        <v/>
      </c>
      <c r="F16" s="103" t="str">
        <f>IFERROR('Vida Siniestros Directos'!F16/'Vida Número de Siniestros'!F16,"")</f>
        <v/>
      </c>
      <c r="G16" s="103">
        <f>IFERROR('Vida Siniestros Directos'!G16/'Vida Número de Siniestros'!G16,"")</f>
        <v>-464.7901920506855</v>
      </c>
      <c r="H16" s="103" t="str">
        <f>IFERROR('Vida Siniestros Directos'!H16/'Vida Número de Siniestros'!H16,"")</f>
        <v/>
      </c>
      <c r="I16" s="103" t="str">
        <f>IFERROR('Vida Siniestros Directos'!I16/'Vida Número de Siniestros'!I16,"")</f>
        <v/>
      </c>
      <c r="J16" s="103">
        <f>IFERROR('Vida Siniestros Directos'!J16/'Vida Número de Siniestros'!J16,"")</f>
        <v>-527.69312573722232</v>
      </c>
      <c r="K16" s="103" t="str">
        <f>IFERROR('Vida Siniestros Directos'!K16/'Vida Número de Siniestros'!K16,"")</f>
        <v/>
      </c>
      <c r="L16" s="103" t="str">
        <f>IFERROR('Vida Siniestros Directos'!L16/'Vida Número de Siniestros'!L16,"")</f>
        <v/>
      </c>
      <c r="M16" s="103">
        <f>IFERROR('Vida Siniestros Directos'!M16/'Vida Número de Siniestros'!M16,"")</f>
        <v>-375.33989027761663</v>
      </c>
      <c r="N16" s="103" t="str">
        <f>IFERROR('Vida Siniestros Directos'!N16/'Vida Número de Siniestros'!N16,"")</f>
        <v/>
      </c>
      <c r="O16" s="103" t="str">
        <f>IFERROR('Vida Siniestros Directos'!O16/'Vida Número de Siniestros'!O16,"")</f>
        <v/>
      </c>
      <c r="P16" s="103">
        <f>IFERROR('Vida Siniestros Directos'!P16/'Vida Número de Siniestros'!P16,"")</f>
        <v>-115.40287046663715</v>
      </c>
      <c r="Q16" s="103">
        <f>IFERROR('Vida Siniestros Directos'!Q16/'Vida Número de Siniestros'!Q16,"")</f>
        <v>-312.57200333061473</v>
      </c>
      <c r="R16" s="103" t="str">
        <f>IFERROR('Vida Siniestros Directos'!R16/'Vida Número de Siniestros'!R16,"")</f>
        <v/>
      </c>
      <c r="S16" s="103" t="str">
        <f>IFERROR('Vida Siniestros Directos'!S16/'Vida Número de Siniestros'!S16,"")</f>
        <v/>
      </c>
      <c r="T16" s="103">
        <f>IFERROR('Vida Siniestros Directos'!T16/'Vida Número de Siniestros'!T16,"")</f>
        <v>-47.08210851750038</v>
      </c>
      <c r="U16" s="103">
        <f>IFERROR('Vida Siniestros Directos'!U16/'Vida Número de Siniestros'!U16,"")</f>
        <v>-29.685529206081871</v>
      </c>
      <c r="V16" s="103" t="str">
        <f>IFERROR('Vida Siniestros Directos'!V16/'Vida Número de Siniestros'!V16,"")</f>
        <v/>
      </c>
      <c r="W16" s="103">
        <f>IFERROR('Vida Siniestros Directos'!W16/'Vida Número de Siniestros'!W16,"")</f>
        <v>-74.975604754597967</v>
      </c>
      <c r="X16" s="103">
        <f>IFERROR('Vida Siniestros Directos'!X16/'Vida Número de Siniestros'!X16,"")</f>
        <v>-550.87617659410512</v>
      </c>
      <c r="Y16" s="103">
        <f>IFERROR('Vida Siniestros Directos'!Y16/'Vida Número de Siniestros'!Y16,"")</f>
        <v>-40.936454730250667</v>
      </c>
      <c r="Z16" s="103">
        <f>IFERROR('Vida Siniestros Directos'!Z16/'Vida Número de Siniestros'!Z16,"")</f>
        <v>-86.643896327278114</v>
      </c>
      <c r="AA16" s="103" t="str">
        <f>IFERROR('Vida Siniestros Directos'!AA16/'Vida Número de Siniestros'!AA16,"")</f>
        <v/>
      </c>
      <c r="AB16" s="103" t="str">
        <f>IFERROR('Vida Siniestros Directos'!AB16/'Vida Número de Siniestros'!AB16,"")</f>
        <v/>
      </c>
      <c r="AC16" s="103" t="str">
        <f>IFERROR('Vida Siniestros Directos'!AC16/'Vida Número de Siniestros'!AC16,"")</f>
        <v/>
      </c>
      <c r="AD16" s="103" t="str">
        <f>IFERROR('Vida Siniestros Directos'!AD16/'Vida Número de Siniestros'!AD16,"")</f>
        <v/>
      </c>
      <c r="AE16" s="103">
        <f>IFERROR('Vida Siniestros Directos'!AE16/'Vida Número de Siniestros'!AE16,"")</f>
        <v>-18.444417945729633</v>
      </c>
      <c r="AF16" s="103">
        <f>IFERROR('Vida Siniestros Directos'!AF16/'Vida Número de Siniestros'!AF16,"")</f>
        <v>-670.05384936086989</v>
      </c>
      <c r="AG16" s="103" t="str">
        <f>IFERROR('Vida Siniestros Directos'!AG16/'Vida Número de Siniestros'!AG16,"")</f>
        <v/>
      </c>
      <c r="AH16" s="103" t="str">
        <f>IFERROR('Vida Siniestros Directos'!AH16/'Vida Número de Siniestros'!AH16,"")</f>
        <v/>
      </c>
      <c r="AI16" s="103" t="str">
        <f>IFERROR('Vida Siniestros Directos'!AI16/'Vida Número de Siniestros'!AI16,"")</f>
        <v/>
      </c>
      <c r="AJ16" s="103" t="str">
        <f>IFERROR('Vida Siniestros Directos'!AJ16/'Vida Número de Siniestros'!AJ16,"")</f>
        <v/>
      </c>
      <c r="AK16" s="103" t="str">
        <f>IFERROR('Vida Siniestros Directos'!AK16/'Vida Número de Siniestros'!AK16,"")</f>
        <v/>
      </c>
      <c r="AL16" s="103" t="str">
        <f>IFERROR('Vida Siniestros Directos'!AL16/'Vida Número de Siniestros'!AL16,"")</f>
        <v/>
      </c>
      <c r="AM16" s="103" t="str">
        <f>IFERROR('Vida Siniestros Directos'!AM16/'Vida Número de Siniestros'!AM16,"")</f>
        <v/>
      </c>
      <c r="AN16" s="103" t="str">
        <f>IFERROR('Vida Siniestros Directos'!AN16/'Vida Número de Siniestros'!AN16,"")</f>
        <v/>
      </c>
      <c r="AO16" s="103" t="str">
        <f>IFERROR('Vida Siniestros Directos'!AO16/'Vida Número de Siniestros'!AO16,"")</f>
        <v/>
      </c>
      <c r="AP16" s="103" t="str">
        <f>IFERROR('Vida Siniestros Directos'!AP16/'Vida Número de Siniestros'!AP16,"")</f>
        <v/>
      </c>
      <c r="AQ16" s="103">
        <f>IFERROR('Vida Siniestros Directos'!AQ16/'Vida Número de Siniestros'!AQ16,"")</f>
        <v>-69.598043497811275</v>
      </c>
      <c r="AR16" s="111"/>
      <c r="AS16" s="92">
        <f>IFERROR('Vida Siniestros Directos'!AS16/'Vida Número de Siniestros'!AS16,"")</f>
        <v>-1127.2415393119416</v>
      </c>
      <c r="AT16" s="71">
        <f t="shared" si="1"/>
        <v>-0.93825809192562815</v>
      </c>
    </row>
    <row r="17" spans="2:46">
      <c r="B17" s="30" t="s">
        <v>414</v>
      </c>
      <c r="C17" s="103" t="str">
        <f>IFERROR('Vida Siniestros Directos'!C17/'Vida Número de Siniestros'!C17,"")</f>
        <v/>
      </c>
      <c r="D17" s="103" t="str">
        <f>IFERROR('Vida Siniestros Directos'!D17/'Vida Número de Siniestros'!D17,"")</f>
        <v/>
      </c>
      <c r="E17" s="103" t="str">
        <f>IFERROR('Vida Siniestros Directos'!E17/'Vida Número de Siniestros'!E17,"")</f>
        <v/>
      </c>
      <c r="F17" s="103" t="str">
        <f>IFERROR('Vida Siniestros Directos'!F17/'Vida Número de Siniestros'!F17,"")</f>
        <v/>
      </c>
      <c r="G17" s="103">
        <f>IFERROR('Vida Siniestros Directos'!G17/'Vida Número de Siniestros'!G17,"")</f>
        <v>-2659.67311044598</v>
      </c>
      <c r="H17" s="103" t="str">
        <f>IFERROR('Vida Siniestros Directos'!H17/'Vida Número de Siniestros'!H17,"")</f>
        <v/>
      </c>
      <c r="I17" s="103" t="str">
        <f>IFERROR('Vida Siniestros Directos'!I17/'Vida Número de Siniestros'!I17,"")</f>
        <v/>
      </c>
      <c r="J17" s="103">
        <f>IFERROR('Vida Siniestros Directos'!J17/'Vida Número de Siniestros'!J17,"")</f>
        <v>-2.9234984384054967</v>
      </c>
      <c r="K17" s="103" t="str">
        <f>IFERROR('Vida Siniestros Directos'!K17/'Vida Número de Siniestros'!K17,"")</f>
        <v/>
      </c>
      <c r="L17" s="103" t="str">
        <f>IFERROR('Vida Siniestros Directos'!L17/'Vida Número de Siniestros'!L17,"")</f>
        <v/>
      </c>
      <c r="M17" s="103">
        <f>IFERROR('Vida Siniestros Directos'!M17/'Vida Número de Siniestros'!M17,"")</f>
        <v>-21359.289520886807</v>
      </c>
      <c r="N17" s="103" t="str">
        <f>IFERROR('Vida Siniestros Directos'!N17/'Vida Número de Siniestros'!N17,"")</f>
        <v/>
      </c>
      <c r="O17" s="103">
        <f>IFERROR('Vida Siniestros Directos'!O17/'Vida Número de Siniestros'!O17,"")</f>
        <v>-3375.1675661211634</v>
      </c>
      <c r="P17" s="103" t="str">
        <f>IFERROR('Vida Siniestros Directos'!P17/'Vida Número de Siniestros'!P17,"")</f>
        <v/>
      </c>
      <c r="Q17" s="103">
        <f>IFERROR('Vida Siniestros Directos'!Q17/'Vida Número de Siniestros'!Q17,"")</f>
        <v>-1952.0984035845688</v>
      </c>
      <c r="R17" s="103" t="str">
        <f>IFERROR('Vida Siniestros Directos'!R17/'Vida Número de Siniestros'!R17,"")</f>
        <v/>
      </c>
      <c r="S17" s="103" t="str">
        <f>IFERROR('Vida Siniestros Directos'!S17/'Vida Número de Siniestros'!S17,"")</f>
        <v/>
      </c>
      <c r="T17" s="103" t="str">
        <f>IFERROR('Vida Siniestros Directos'!T17/'Vida Número de Siniestros'!T17,"")</f>
        <v/>
      </c>
      <c r="U17" s="103" t="str">
        <f>IFERROR('Vida Siniestros Directos'!U17/'Vida Número de Siniestros'!U17,"")</f>
        <v/>
      </c>
      <c r="V17" s="103" t="str">
        <f>IFERROR('Vida Siniestros Directos'!V17/'Vida Número de Siniestros'!V17,"")</f>
        <v/>
      </c>
      <c r="W17" s="103" t="str">
        <f>IFERROR('Vida Siniestros Directos'!W17/'Vida Número de Siniestros'!W17,"")</f>
        <v/>
      </c>
      <c r="X17" s="103">
        <f>IFERROR('Vida Siniestros Directos'!X17/'Vida Número de Siniestros'!X17,"")</f>
        <v>-215.44452184759245</v>
      </c>
      <c r="Y17" s="103">
        <f>IFERROR('Vida Siniestros Directos'!Y17/'Vida Número de Siniestros'!Y17,"")</f>
        <v>-141.28995638390836</v>
      </c>
      <c r="Z17" s="103">
        <f>IFERROR('Vida Siniestros Directos'!Z17/'Vida Número de Siniestros'!Z17,"")</f>
        <v>-2501.4407336958443</v>
      </c>
      <c r="AA17" s="103">
        <f>IFERROR('Vida Siniestros Directos'!AA17/'Vida Número de Siniestros'!AA17,"")</f>
        <v>-5398.2435423310535</v>
      </c>
      <c r="AB17" s="103">
        <f>IFERROR('Vida Siniestros Directos'!AB17/'Vida Número de Siniestros'!AB17,"")</f>
        <v>-6760.6102481580665</v>
      </c>
      <c r="AC17" s="103" t="str">
        <f>IFERROR('Vida Siniestros Directos'!AC17/'Vida Número de Siniestros'!AC17,"")</f>
        <v/>
      </c>
      <c r="AD17" s="103" t="str">
        <f>IFERROR('Vida Siniestros Directos'!AD17/'Vida Número de Siniestros'!AD17,"")</f>
        <v/>
      </c>
      <c r="AE17" s="103">
        <f>IFERROR('Vida Siniestros Directos'!AE17/'Vida Número de Siniestros'!AE17,"")</f>
        <v>-269.96557208328778</v>
      </c>
      <c r="AF17" s="103">
        <f>IFERROR('Vida Siniestros Directos'!AF17/'Vida Número de Siniestros'!AF17,"")</f>
        <v>-2951.7804993600666</v>
      </c>
      <c r="AG17" s="103" t="str">
        <f>IFERROR('Vida Siniestros Directos'!AG17/'Vida Número de Siniestros'!AG17,"")</f>
        <v/>
      </c>
      <c r="AH17" s="103" t="str">
        <f>IFERROR('Vida Siniestros Directos'!AH17/'Vida Número de Siniestros'!AH17,"")</f>
        <v/>
      </c>
      <c r="AI17" s="103" t="str">
        <f>IFERROR('Vida Siniestros Directos'!AI17/'Vida Número de Siniestros'!AI17,"")</f>
        <v/>
      </c>
      <c r="AJ17" s="103" t="str">
        <f>IFERROR('Vida Siniestros Directos'!AJ17/'Vida Número de Siniestros'!AJ17,"")</f>
        <v/>
      </c>
      <c r="AK17" s="103" t="str">
        <f>IFERROR('Vida Siniestros Directos'!AK17/'Vida Número de Siniestros'!AK17,"")</f>
        <v/>
      </c>
      <c r="AL17" s="103" t="str">
        <f>IFERROR('Vida Siniestros Directos'!AL17/'Vida Número de Siniestros'!AL17,"")</f>
        <v/>
      </c>
      <c r="AM17" s="103" t="str">
        <f>IFERROR('Vida Siniestros Directos'!AM17/'Vida Número de Siniestros'!AM17,"")</f>
        <v/>
      </c>
      <c r="AN17" s="103" t="str">
        <f>IFERROR('Vida Siniestros Directos'!AN17/'Vida Número de Siniestros'!AN17,"")</f>
        <v/>
      </c>
      <c r="AO17" s="103" t="str">
        <f>IFERROR('Vida Siniestros Directos'!AO17/'Vida Número de Siniestros'!AO17,"")</f>
        <v/>
      </c>
      <c r="AP17" s="103" t="str">
        <f>IFERROR('Vida Siniestros Directos'!AP17/'Vida Número de Siniestros'!AP17,"")</f>
        <v/>
      </c>
      <c r="AQ17" s="103">
        <f>IFERROR('Vida Siniestros Directos'!AQ17/'Vida Número de Siniestros'!AQ17,"")</f>
        <v>-344.45638615891914</v>
      </c>
      <c r="AR17" s="111"/>
      <c r="AS17" s="92">
        <f>IFERROR('Vida Siniestros Directos'!AS17/'Vida Número de Siniestros'!AS17,"")</f>
        <v>-730.75372625644195</v>
      </c>
      <c r="AT17" s="71">
        <f t="shared" si="1"/>
        <v>-0.52862862852095849</v>
      </c>
    </row>
    <row r="18" spans="2:46">
      <c r="B18" s="30" t="s">
        <v>415</v>
      </c>
      <c r="C18" s="103" t="str">
        <f>IFERROR('Vida Siniestros Directos'!C18/'Vida Número de Siniestros'!C18,"")</f>
        <v/>
      </c>
      <c r="D18" s="103" t="str">
        <f>IFERROR('Vida Siniestros Directos'!D18/'Vida Número de Siniestros'!D18,"")</f>
        <v/>
      </c>
      <c r="E18" s="103" t="str">
        <f>IFERROR('Vida Siniestros Directos'!E18/'Vida Número de Siniestros'!E18,"")</f>
        <v/>
      </c>
      <c r="F18" s="103" t="str">
        <f>IFERROR('Vida Siniestros Directos'!F18/'Vida Número de Siniestros'!F18,"")</f>
        <v/>
      </c>
      <c r="G18" s="103" t="str">
        <f>IFERROR('Vida Siniestros Directos'!G18/'Vida Número de Siniestros'!G18,"")</f>
        <v/>
      </c>
      <c r="H18" s="103" t="str">
        <f>IFERROR('Vida Siniestros Directos'!H18/'Vida Número de Siniestros'!H18,"")</f>
        <v/>
      </c>
      <c r="I18" s="103" t="str">
        <f>IFERROR('Vida Siniestros Directos'!I18/'Vida Número de Siniestros'!I18,"")</f>
        <v/>
      </c>
      <c r="J18" s="103" t="str">
        <f>IFERROR('Vida Siniestros Directos'!J18/'Vida Número de Siniestros'!J18,"")</f>
        <v/>
      </c>
      <c r="K18" s="103" t="str">
        <f>IFERROR('Vida Siniestros Directos'!K18/'Vida Número de Siniestros'!K18,"")</f>
        <v/>
      </c>
      <c r="L18" s="103" t="str">
        <f>IFERROR('Vida Siniestros Directos'!L18/'Vida Número de Siniestros'!L18,"")</f>
        <v/>
      </c>
      <c r="M18" s="103" t="str">
        <f>IFERROR('Vida Siniestros Directos'!M18/'Vida Número de Siniestros'!M18,"")</f>
        <v/>
      </c>
      <c r="N18" s="103" t="str">
        <f>IFERROR('Vida Siniestros Directos'!N18/'Vida Número de Siniestros'!N18,"")</f>
        <v/>
      </c>
      <c r="O18" s="103" t="str">
        <f>IFERROR('Vida Siniestros Directos'!O18/'Vida Número de Siniestros'!O18,"")</f>
        <v/>
      </c>
      <c r="P18" s="103" t="str">
        <f>IFERROR('Vida Siniestros Directos'!P18/'Vida Número de Siniestros'!P18,"")</f>
        <v/>
      </c>
      <c r="Q18" s="103" t="str">
        <f>IFERROR('Vida Siniestros Directos'!Q18/'Vida Número de Siniestros'!Q18,"")</f>
        <v/>
      </c>
      <c r="R18" s="103" t="str">
        <f>IFERROR('Vida Siniestros Directos'!R18/'Vida Número de Siniestros'!R18,"")</f>
        <v/>
      </c>
      <c r="S18" s="103" t="str">
        <f>IFERROR('Vida Siniestros Directos'!S18/'Vida Número de Siniestros'!S18,"")</f>
        <v/>
      </c>
      <c r="T18" s="103" t="str">
        <f>IFERROR('Vida Siniestros Directos'!T18/'Vida Número de Siniestros'!T18,"")</f>
        <v/>
      </c>
      <c r="U18" s="103" t="str">
        <f>IFERROR('Vida Siniestros Directos'!U18/'Vida Número de Siniestros'!U18,"")</f>
        <v/>
      </c>
      <c r="V18" s="103" t="str">
        <f>IFERROR('Vida Siniestros Directos'!V18/'Vida Número de Siniestros'!V18,"")</f>
        <v/>
      </c>
      <c r="W18" s="103" t="str">
        <f>IFERROR('Vida Siniestros Directos'!W18/'Vida Número de Siniestros'!W18,"")</f>
        <v/>
      </c>
      <c r="X18" s="103" t="str">
        <f>IFERROR('Vida Siniestros Directos'!X18/'Vida Número de Siniestros'!X18,"")</f>
        <v/>
      </c>
      <c r="Y18" s="103" t="str">
        <f>IFERROR('Vida Siniestros Directos'!Y18/'Vida Número de Siniestros'!Y18,"")</f>
        <v/>
      </c>
      <c r="Z18" s="103" t="str">
        <f>IFERROR('Vida Siniestros Directos'!Z18/'Vida Número de Siniestros'!Z18,"")</f>
        <v/>
      </c>
      <c r="AA18" s="103" t="str">
        <f>IFERROR('Vida Siniestros Directos'!AA18/'Vida Número de Siniestros'!AA18,"")</f>
        <v/>
      </c>
      <c r="AB18" s="103" t="str">
        <f>IFERROR('Vida Siniestros Directos'!AB18/'Vida Número de Siniestros'!AB18,"")</f>
        <v/>
      </c>
      <c r="AC18" s="103" t="str">
        <f>IFERROR('Vida Siniestros Directos'!AC18/'Vida Número de Siniestros'!AC18,"")</f>
        <v/>
      </c>
      <c r="AD18" s="103" t="str">
        <f>IFERROR('Vida Siniestros Directos'!AD18/'Vida Número de Siniestros'!AD18,"")</f>
        <v/>
      </c>
      <c r="AE18" s="103" t="str">
        <f>IFERROR('Vida Siniestros Directos'!AE18/'Vida Número de Siniestros'!AE18,"")</f>
        <v/>
      </c>
      <c r="AF18" s="103" t="str">
        <f>IFERROR('Vida Siniestros Directos'!AF18/'Vida Número de Siniestros'!AF18,"")</f>
        <v/>
      </c>
      <c r="AG18" s="103" t="str">
        <f>IFERROR('Vida Siniestros Directos'!AG18/'Vida Número de Siniestros'!AG18,"")</f>
        <v/>
      </c>
      <c r="AH18" s="103" t="str">
        <f>IFERROR('Vida Siniestros Directos'!AH18/'Vida Número de Siniestros'!AH18,"")</f>
        <v/>
      </c>
      <c r="AI18" s="103" t="str">
        <f>IFERROR('Vida Siniestros Directos'!AI18/'Vida Número de Siniestros'!AI18,"")</f>
        <v/>
      </c>
      <c r="AJ18" s="103" t="str">
        <f>IFERROR('Vida Siniestros Directos'!AJ18/'Vida Número de Siniestros'!AJ18,"")</f>
        <v/>
      </c>
      <c r="AK18" s="103" t="str">
        <f>IFERROR('Vida Siniestros Directos'!AK18/'Vida Número de Siniestros'!AK18,"")</f>
        <v/>
      </c>
      <c r="AL18" s="103" t="str">
        <f>IFERROR('Vida Siniestros Directos'!AL18/'Vida Número de Siniestros'!AL18,"")</f>
        <v/>
      </c>
      <c r="AM18" s="103" t="str">
        <f>IFERROR('Vida Siniestros Directos'!AM18/'Vida Número de Siniestros'!AM18,"")</f>
        <v/>
      </c>
      <c r="AN18" s="103" t="str">
        <f>IFERROR('Vida Siniestros Directos'!AN18/'Vida Número de Siniestros'!AN18,"")</f>
        <v/>
      </c>
      <c r="AO18" s="103" t="str">
        <f>IFERROR('Vida Siniestros Directos'!AO18/'Vida Número de Siniestros'!AO18,"")</f>
        <v/>
      </c>
      <c r="AP18" s="103" t="str">
        <f>IFERROR('Vida Siniestros Directos'!AP18/'Vida Número de Siniestros'!AP18,"")</f>
        <v/>
      </c>
      <c r="AQ18" s="103" t="str">
        <f>IFERROR('Vida Siniestros Directos'!AQ18/'Vida Número de Siniestros'!AQ18,"")</f>
        <v/>
      </c>
      <c r="AR18" s="111"/>
      <c r="AS18" s="92" t="str">
        <f>IFERROR('Vida Siniestros Directos'!AS18/'Vida Número de Siniestros'!AS18,"")</f>
        <v/>
      </c>
      <c r="AT18" s="71" t="str">
        <f t="shared" si="1"/>
        <v/>
      </c>
    </row>
    <row r="19" spans="2:46">
      <c r="B19" s="30" t="s">
        <v>416</v>
      </c>
      <c r="C19" s="103" t="str">
        <f>IFERROR('Vida Siniestros Directos'!C19/'Vida Número de Siniestros'!C19,"")</f>
        <v/>
      </c>
      <c r="D19" s="103" t="str">
        <f>IFERROR('Vida Siniestros Directos'!D19/'Vida Número de Siniestros'!D19,"")</f>
        <v/>
      </c>
      <c r="E19" s="103" t="str">
        <f>IFERROR('Vida Siniestros Directos'!E19/'Vida Número de Siniestros'!E19,"")</f>
        <v/>
      </c>
      <c r="F19" s="103" t="str">
        <f>IFERROR('Vida Siniestros Directos'!F19/'Vida Número de Siniestros'!F19,"")</f>
        <v/>
      </c>
      <c r="G19" s="103" t="str">
        <f>IFERROR('Vida Siniestros Directos'!G19/'Vida Número de Siniestros'!G19,"")</f>
        <v/>
      </c>
      <c r="H19" s="103" t="str">
        <f>IFERROR('Vida Siniestros Directos'!H19/'Vida Número de Siniestros'!H19,"")</f>
        <v/>
      </c>
      <c r="I19" s="103" t="str">
        <f>IFERROR('Vida Siniestros Directos'!I19/'Vida Número de Siniestros'!I19,"")</f>
        <v/>
      </c>
      <c r="J19" s="103">
        <f>IFERROR('Vida Siniestros Directos'!J19/'Vida Número de Siniestros'!J19,"")</f>
        <v>-74.687968362535997</v>
      </c>
      <c r="K19" s="103" t="str">
        <f>IFERROR('Vida Siniestros Directos'!K19/'Vida Número de Siniestros'!K19,"")</f>
        <v/>
      </c>
      <c r="L19" s="103" t="str">
        <f>IFERROR('Vida Siniestros Directos'!L19/'Vida Número de Siniestros'!L19,"")</f>
        <v/>
      </c>
      <c r="M19" s="103">
        <f>IFERROR('Vida Siniestros Directos'!M19/'Vida Número de Siniestros'!M19,"")</f>
        <v>-4.9334052947377698</v>
      </c>
      <c r="N19" s="103" t="str">
        <f>IFERROR('Vida Siniestros Directos'!N19/'Vida Número de Siniestros'!N19,"")</f>
        <v/>
      </c>
      <c r="O19" s="103" t="str">
        <f>IFERROR('Vida Siniestros Directos'!O19/'Vida Número de Siniestros'!O19,"")</f>
        <v/>
      </c>
      <c r="P19" s="103" t="str">
        <f>IFERROR('Vida Siniestros Directos'!P19/'Vida Número de Siniestros'!P19,"")</f>
        <v/>
      </c>
      <c r="Q19" s="103">
        <f>IFERROR('Vida Siniestros Directos'!Q19/'Vida Número de Siniestros'!Q19,"")</f>
        <v>-78.710021849654566</v>
      </c>
      <c r="R19" s="103" t="str">
        <f>IFERROR('Vida Siniestros Directos'!R19/'Vida Número de Siniestros'!R19,"")</f>
        <v/>
      </c>
      <c r="S19" s="103" t="str">
        <f>IFERROR('Vida Siniestros Directos'!S19/'Vida Número de Siniestros'!S19,"")</f>
        <v/>
      </c>
      <c r="T19" s="103" t="str">
        <f>IFERROR('Vida Siniestros Directos'!T19/'Vida Número de Siniestros'!T19,"")</f>
        <v/>
      </c>
      <c r="U19" s="103" t="str">
        <f>IFERROR('Vida Siniestros Directos'!U19/'Vida Número de Siniestros'!U19,"")</f>
        <v/>
      </c>
      <c r="V19" s="103" t="str">
        <f>IFERROR('Vida Siniestros Directos'!V19/'Vida Número de Siniestros'!V19,"")</f>
        <v/>
      </c>
      <c r="W19" s="103">
        <f>IFERROR('Vida Siniestros Directos'!W19/'Vida Número de Siniestros'!W19,"")</f>
        <v>-31.860061929853543</v>
      </c>
      <c r="X19" s="103" t="str">
        <f>IFERROR('Vida Siniestros Directos'!X19/'Vida Número de Siniestros'!X19,"")</f>
        <v/>
      </c>
      <c r="Y19" s="103">
        <f>IFERROR('Vida Siniestros Directos'!Y19/'Vida Número de Siniestros'!Y19,"")</f>
        <v>-51.748554330546369</v>
      </c>
      <c r="Z19" s="103" t="str">
        <f>IFERROR('Vida Siniestros Directos'!Z19/'Vida Número de Siniestros'!Z19,"")</f>
        <v/>
      </c>
      <c r="AA19" s="103" t="str">
        <f>IFERROR('Vida Siniestros Directos'!AA19/'Vida Número de Siniestros'!AA19,"")</f>
        <v/>
      </c>
      <c r="AB19" s="103">
        <f>IFERROR('Vida Siniestros Directos'!AB19/'Vida Número de Siniestros'!AB19,"")</f>
        <v>-14.637147241215942</v>
      </c>
      <c r="AC19" s="103">
        <f>IFERROR('Vida Siniestros Directos'!AC19/'Vida Número de Siniestros'!AC19,"")</f>
        <v>-4.0658742336710949</v>
      </c>
      <c r="AD19" s="103" t="str">
        <f>IFERROR('Vida Siniestros Directos'!AD19/'Vida Número de Siniestros'!AD19,"")</f>
        <v/>
      </c>
      <c r="AE19" s="103">
        <f>IFERROR('Vida Siniestros Directos'!AE19/'Vida Número de Siniestros'!AE19,"")</f>
        <v>-25.599125623303294</v>
      </c>
      <c r="AF19" s="103" t="str">
        <f>IFERROR('Vida Siniestros Directos'!AF19/'Vida Número de Siniestros'!AF19,"")</f>
        <v/>
      </c>
      <c r="AG19" s="103" t="str">
        <f>IFERROR('Vida Siniestros Directos'!AG19/'Vida Número de Siniestros'!AG19,"")</f>
        <v/>
      </c>
      <c r="AH19" s="103" t="str">
        <f>IFERROR('Vida Siniestros Directos'!AH19/'Vida Número de Siniestros'!AH19,"")</f>
        <v/>
      </c>
      <c r="AI19" s="103" t="str">
        <f>IFERROR('Vida Siniestros Directos'!AI19/'Vida Número de Siniestros'!AI19,"")</f>
        <v/>
      </c>
      <c r="AJ19" s="103" t="str">
        <f>IFERROR('Vida Siniestros Directos'!AJ19/'Vida Número de Siniestros'!AJ19,"")</f>
        <v/>
      </c>
      <c r="AK19" s="103" t="str">
        <f>IFERROR('Vida Siniestros Directos'!AK19/'Vida Número de Siniestros'!AK19,"")</f>
        <v/>
      </c>
      <c r="AL19" s="103" t="str">
        <f>IFERROR('Vida Siniestros Directos'!AL19/'Vida Número de Siniestros'!AL19,"")</f>
        <v/>
      </c>
      <c r="AM19" s="103" t="str">
        <f>IFERROR('Vida Siniestros Directos'!AM19/'Vida Número de Siniestros'!AM19,"")</f>
        <v/>
      </c>
      <c r="AN19" s="103" t="str">
        <f>IFERROR('Vida Siniestros Directos'!AN19/'Vida Número de Siniestros'!AN19,"")</f>
        <v/>
      </c>
      <c r="AO19" s="103" t="str">
        <f>IFERROR('Vida Siniestros Directos'!AO19/'Vida Número de Siniestros'!AO19,"")</f>
        <v/>
      </c>
      <c r="AP19" s="103" t="str">
        <f>IFERROR('Vida Siniestros Directos'!AP19/'Vida Número de Siniestros'!AP19,"")</f>
        <v/>
      </c>
      <c r="AQ19" s="103">
        <f>IFERROR('Vida Siniestros Directos'!AQ19/'Vida Número de Siniestros'!AQ19,"")</f>
        <v>-47.559908071229557</v>
      </c>
      <c r="AR19" s="111"/>
      <c r="AS19" s="92">
        <f>IFERROR('Vida Siniestros Directos'!AS19/'Vida Número de Siniestros'!AS19,"")</f>
        <v>-15.148645390708813</v>
      </c>
      <c r="AT19" s="71">
        <f t="shared" si="1"/>
        <v>2.1395485764291302</v>
      </c>
    </row>
    <row r="20" spans="2:46">
      <c r="B20" s="30" t="s">
        <v>417</v>
      </c>
      <c r="C20" s="103" t="str">
        <f>IFERROR('Vida Siniestros Directos'!C20/'Vida Número de Siniestros'!C20,"")</f>
        <v/>
      </c>
      <c r="D20" s="103" t="str">
        <f>IFERROR('Vida Siniestros Directos'!D20/'Vida Número de Siniestros'!D20,"")</f>
        <v/>
      </c>
      <c r="E20" s="103" t="str">
        <f>IFERROR('Vida Siniestros Directos'!E20/'Vida Número de Siniestros'!E20,"")</f>
        <v/>
      </c>
      <c r="F20" s="103" t="str">
        <f>IFERROR('Vida Siniestros Directos'!F20/'Vida Número de Siniestros'!F20,"")</f>
        <v/>
      </c>
      <c r="G20" s="103" t="str">
        <f>IFERROR('Vida Siniestros Directos'!G20/'Vida Número de Siniestros'!G20,"")</f>
        <v/>
      </c>
      <c r="H20" s="103" t="str">
        <f>IFERROR('Vida Siniestros Directos'!H20/'Vida Número de Siniestros'!H20,"")</f>
        <v/>
      </c>
      <c r="I20" s="103" t="str">
        <f>IFERROR('Vida Siniestros Directos'!I20/'Vida Número de Siniestros'!I20,"")</f>
        <v/>
      </c>
      <c r="J20" s="103" t="str">
        <f>IFERROR('Vida Siniestros Directos'!J20/'Vida Número de Siniestros'!J20,"")</f>
        <v/>
      </c>
      <c r="K20" s="103" t="str">
        <f>IFERROR('Vida Siniestros Directos'!K20/'Vida Número de Siniestros'!K20,"")</f>
        <v/>
      </c>
      <c r="L20" s="103" t="str">
        <f>IFERROR('Vida Siniestros Directos'!L20/'Vida Número de Siniestros'!L20,"")</f>
        <v/>
      </c>
      <c r="M20" s="103" t="str">
        <f>IFERROR('Vida Siniestros Directos'!M20/'Vida Número de Siniestros'!M20,"")</f>
        <v/>
      </c>
      <c r="N20" s="103" t="str">
        <f>IFERROR('Vida Siniestros Directos'!N20/'Vida Número de Siniestros'!N20,"")</f>
        <v/>
      </c>
      <c r="O20" s="103">
        <f>IFERROR('Vida Siniestros Directos'!O20/'Vida Número de Siniestros'!O20,"")</f>
        <v>-10.695017005960924</v>
      </c>
      <c r="P20" s="103" t="str">
        <f>IFERROR('Vida Siniestros Directos'!P20/'Vida Número de Siniestros'!P20,"")</f>
        <v/>
      </c>
      <c r="Q20" s="103" t="str">
        <f>IFERROR('Vida Siniestros Directos'!Q20/'Vida Número de Siniestros'!Q20,"")</f>
        <v/>
      </c>
      <c r="R20" s="103" t="str">
        <f>IFERROR('Vida Siniestros Directos'!R20/'Vida Número de Siniestros'!R20,"")</f>
        <v/>
      </c>
      <c r="S20" s="103" t="str">
        <f>IFERROR('Vida Siniestros Directos'!S20/'Vida Número de Siniestros'!S20,"")</f>
        <v/>
      </c>
      <c r="T20" s="103" t="str">
        <f>IFERROR('Vida Siniestros Directos'!T20/'Vida Número de Siniestros'!T20,"")</f>
        <v/>
      </c>
      <c r="U20" s="103" t="str">
        <f>IFERROR('Vida Siniestros Directos'!U20/'Vida Número de Siniestros'!U20,"")</f>
        <v/>
      </c>
      <c r="V20" s="103" t="str">
        <f>IFERROR('Vida Siniestros Directos'!V20/'Vida Número de Siniestros'!V20,"")</f>
        <v/>
      </c>
      <c r="W20" s="103" t="str">
        <f>IFERROR('Vida Siniestros Directos'!W20/'Vida Número de Siniestros'!W20,"")</f>
        <v/>
      </c>
      <c r="X20" s="103" t="str">
        <f>IFERROR('Vida Siniestros Directos'!X20/'Vida Número de Siniestros'!X20,"")</f>
        <v/>
      </c>
      <c r="Y20" s="103" t="str">
        <f>IFERROR('Vida Siniestros Directos'!Y20/'Vida Número de Siniestros'!Y20,"")</f>
        <v/>
      </c>
      <c r="Z20" s="103" t="str">
        <f>IFERROR('Vida Siniestros Directos'!Z20/'Vida Número de Siniestros'!Z20,"")</f>
        <v/>
      </c>
      <c r="AA20" s="103" t="str">
        <f>IFERROR('Vida Siniestros Directos'!AA20/'Vida Número de Siniestros'!AA20,"")</f>
        <v/>
      </c>
      <c r="AB20" s="103" t="str">
        <f>IFERROR('Vida Siniestros Directos'!AB20/'Vida Número de Siniestros'!AB20,"")</f>
        <v/>
      </c>
      <c r="AC20" s="103" t="str">
        <f>IFERROR('Vida Siniestros Directos'!AC20/'Vida Número de Siniestros'!AC20,"")</f>
        <v/>
      </c>
      <c r="AD20" s="103" t="str">
        <f>IFERROR('Vida Siniestros Directos'!AD20/'Vida Número de Siniestros'!AD20,"")</f>
        <v/>
      </c>
      <c r="AE20" s="103" t="str">
        <f>IFERROR('Vida Siniestros Directos'!AE20/'Vida Número de Siniestros'!AE20,"")</f>
        <v/>
      </c>
      <c r="AF20" s="103" t="str">
        <f>IFERROR('Vida Siniestros Directos'!AF20/'Vida Número de Siniestros'!AF20,"")</f>
        <v/>
      </c>
      <c r="AG20" s="103" t="str">
        <f>IFERROR('Vida Siniestros Directos'!AG20/'Vida Número de Siniestros'!AG20,"")</f>
        <v/>
      </c>
      <c r="AH20" s="103" t="str">
        <f>IFERROR('Vida Siniestros Directos'!AH20/'Vida Número de Siniestros'!AH20,"")</f>
        <v/>
      </c>
      <c r="AI20" s="103" t="str">
        <f>IFERROR('Vida Siniestros Directos'!AI20/'Vida Número de Siniestros'!AI20,"")</f>
        <v/>
      </c>
      <c r="AJ20" s="103" t="str">
        <f>IFERROR('Vida Siniestros Directos'!AJ20/'Vida Número de Siniestros'!AJ20,"")</f>
        <v/>
      </c>
      <c r="AK20" s="103" t="str">
        <f>IFERROR('Vida Siniestros Directos'!AK20/'Vida Número de Siniestros'!AK20,"")</f>
        <v/>
      </c>
      <c r="AL20" s="103" t="str">
        <f>IFERROR('Vida Siniestros Directos'!AL20/'Vida Número de Siniestros'!AL20,"")</f>
        <v/>
      </c>
      <c r="AM20" s="103" t="str">
        <f>IFERROR('Vida Siniestros Directos'!AM20/'Vida Número de Siniestros'!AM20,"")</f>
        <v/>
      </c>
      <c r="AN20" s="103" t="str">
        <f>IFERROR('Vida Siniestros Directos'!AN20/'Vida Número de Siniestros'!AN20,"")</f>
        <v/>
      </c>
      <c r="AO20" s="103" t="str">
        <f>IFERROR('Vida Siniestros Directos'!AO20/'Vida Número de Siniestros'!AO20,"")</f>
        <v/>
      </c>
      <c r="AP20" s="103" t="str">
        <f>IFERROR('Vida Siniestros Directos'!AP20/'Vida Número de Siniestros'!AP20,"")</f>
        <v/>
      </c>
      <c r="AQ20" s="103">
        <f>IFERROR('Vida Siniestros Directos'!AQ20/'Vida Número de Siniestros'!AQ20,"")</f>
        <v>191.05820816669981</v>
      </c>
      <c r="AR20" s="111"/>
      <c r="AS20" s="92">
        <f>IFERROR('Vida Siniestros Directos'!AS20/'Vida Número de Siniestros'!AS20,"")</f>
        <v>-53.86048079729958</v>
      </c>
      <c r="AT20" s="71">
        <f t="shared" si="1"/>
        <v>-4.5472800342376249</v>
      </c>
    </row>
    <row r="21" spans="2:46">
      <c r="B21" s="30" t="s">
        <v>418</v>
      </c>
      <c r="C21" s="103">
        <f>IFERROR('Vida Siniestros Directos'!C21/'Vida Número de Siniestros'!C21,"")</f>
        <v>-4.6387001604048574</v>
      </c>
      <c r="D21" s="103">
        <f>IFERROR('Vida Siniestros Directos'!D21/'Vida Número de Siniestros'!D21,"")</f>
        <v>-221.25076926568599</v>
      </c>
      <c r="E21" s="103" t="str">
        <f>IFERROR('Vida Siniestros Directos'!E21/'Vida Número de Siniestros'!E21,"")</f>
        <v/>
      </c>
      <c r="F21" s="103">
        <f>IFERROR('Vida Siniestros Directos'!F21/'Vida Número de Siniestros'!F21,"")</f>
        <v>-36.313449602232716</v>
      </c>
      <c r="G21" s="103">
        <f>IFERROR('Vida Siniestros Directos'!G21/'Vida Número de Siniestros'!G21,"")</f>
        <v>-38.746029794975698</v>
      </c>
      <c r="H21" s="103" t="str">
        <f>IFERROR('Vida Siniestros Directos'!H21/'Vida Número de Siniestros'!H21,"")</f>
        <v/>
      </c>
      <c r="I21" s="103">
        <f>IFERROR('Vida Siniestros Directos'!I21/'Vida Número de Siniestros'!I21,"")</f>
        <v>11.165041642801752</v>
      </c>
      <c r="J21" s="103" t="str">
        <f>IFERROR('Vida Siniestros Directos'!J21/'Vida Número de Siniestros'!J21,"")</f>
        <v/>
      </c>
      <c r="K21" s="103">
        <f>IFERROR('Vida Siniestros Directos'!K21/'Vida Número de Siniestros'!K21,"")</f>
        <v>-47.580116668497347</v>
      </c>
      <c r="L21" s="103" t="str">
        <f>IFERROR('Vida Siniestros Directos'!L21/'Vida Número de Siniestros'!L21,"")</f>
        <v/>
      </c>
      <c r="M21" s="103">
        <f>IFERROR('Vida Siniestros Directos'!M21/'Vida Número de Siniestros'!M21,"")</f>
        <v>-7.8493362061487053</v>
      </c>
      <c r="N21" s="103" t="str">
        <f>IFERROR('Vida Siniestros Directos'!N21/'Vida Número de Siniestros'!N21,"")</f>
        <v/>
      </c>
      <c r="O21" s="103">
        <f>IFERROR('Vida Siniestros Directos'!O21/'Vida Número de Siniestros'!O21,"")</f>
        <v>-85.071789196795379</v>
      </c>
      <c r="P21" s="103">
        <f>IFERROR('Vida Siniestros Directos'!P21/'Vida Número de Siniestros'!P21,"")</f>
        <v>-16.806171682202429</v>
      </c>
      <c r="Q21" s="103">
        <f>IFERROR('Vida Siniestros Directos'!Q21/'Vida Número de Siniestros'!Q21,"")</f>
        <v>-156.24657726078306</v>
      </c>
      <c r="R21" s="103" t="str">
        <f>IFERROR('Vida Siniestros Directos'!R21/'Vida Número de Siniestros'!R21,"")</f>
        <v/>
      </c>
      <c r="S21" s="103" t="str">
        <f>IFERROR('Vida Siniestros Directos'!S21/'Vida Número de Siniestros'!S21,"")</f>
        <v/>
      </c>
      <c r="T21" s="103" t="str">
        <f>IFERROR('Vida Siniestros Directos'!T21/'Vida Número de Siniestros'!T21,"")</f>
        <v/>
      </c>
      <c r="U21" s="103" t="str">
        <f>IFERROR('Vida Siniestros Directos'!U21/'Vida Número de Siniestros'!U21,"")</f>
        <v/>
      </c>
      <c r="V21" s="103" t="str">
        <f>IFERROR('Vida Siniestros Directos'!V21/'Vida Número de Siniestros'!V21,"")</f>
        <v/>
      </c>
      <c r="W21" s="103" t="str">
        <f>IFERROR('Vida Siniestros Directos'!W21/'Vida Número de Siniestros'!W21,"")</f>
        <v/>
      </c>
      <c r="X21" s="103">
        <f>IFERROR('Vida Siniestros Directos'!X21/'Vida Número de Siniestros'!X21,"")</f>
        <v>-74.82791003873578</v>
      </c>
      <c r="Y21" s="103" t="str">
        <f>IFERROR('Vida Siniestros Directos'!Y21/'Vida Número de Siniestros'!Y21,"")</f>
        <v/>
      </c>
      <c r="Z21" s="103" t="str">
        <f>IFERROR('Vida Siniestros Directos'!Z21/'Vida Número de Siniestros'!Z21,"")</f>
        <v/>
      </c>
      <c r="AA21" s="103">
        <f>IFERROR('Vida Siniestros Directos'!AA21/'Vida Número de Siniestros'!AA21,"")</f>
        <v>-15.294208761763086</v>
      </c>
      <c r="AB21" s="103" t="str">
        <f>IFERROR('Vida Siniestros Directos'!AB21/'Vida Número de Siniestros'!AB21,"")</f>
        <v/>
      </c>
      <c r="AC21" s="103" t="str">
        <f>IFERROR('Vida Siniestros Directos'!AC21/'Vida Número de Siniestros'!AC21,"")</f>
        <v/>
      </c>
      <c r="AD21" s="103" t="str">
        <f>IFERROR('Vida Siniestros Directos'!AD21/'Vida Número de Siniestros'!AD21,"")</f>
        <v/>
      </c>
      <c r="AE21" s="103">
        <f>IFERROR('Vida Siniestros Directos'!AE21/'Vida Número de Siniestros'!AE21,"")</f>
        <v>-228.06145177469097</v>
      </c>
      <c r="AF21" s="103">
        <f>IFERROR('Vida Siniestros Directos'!AF21/'Vida Número de Siniestros'!AF21,"")</f>
        <v>-72.499955234047476</v>
      </c>
      <c r="AG21" s="103">
        <f>IFERROR('Vida Siniestros Directos'!AG21/'Vida Número de Siniestros'!AG21,"")</f>
        <v>-250.10288429582593</v>
      </c>
      <c r="AH21" s="103" t="str">
        <f>IFERROR('Vida Siniestros Directos'!AH21/'Vida Número de Siniestros'!AH21,"")</f>
        <v/>
      </c>
      <c r="AI21" s="103" t="str">
        <f>IFERROR('Vida Siniestros Directos'!AI21/'Vida Número de Siniestros'!AI21,"")</f>
        <v/>
      </c>
      <c r="AJ21" s="103" t="str">
        <f>IFERROR('Vida Siniestros Directos'!AJ21/'Vida Número de Siniestros'!AJ21,"")</f>
        <v/>
      </c>
      <c r="AK21" s="103" t="str">
        <f>IFERROR('Vida Siniestros Directos'!AK21/'Vida Número de Siniestros'!AK21,"")</f>
        <v/>
      </c>
      <c r="AL21" s="103" t="str">
        <f>IFERROR('Vida Siniestros Directos'!AL21/'Vida Número de Siniestros'!AL21,"")</f>
        <v/>
      </c>
      <c r="AM21" s="103" t="str">
        <f>IFERROR('Vida Siniestros Directos'!AM21/'Vida Número de Siniestros'!AM21,"")</f>
        <v/>
      </c>
      <c r="AN21" s="103" t="str">
        <f>IFERROR('Vida Siniestros Directos'!AN21/'Vida Número de Siniestros'!AN21,"")</f>
        <v/>
      </c>
      <c r="AO21" s="103" t="str">
        <f>IFERROR('Vida Siniestros Directos'!AO21/'Vida Número de Siniestros'!AO21,"")</f>
        <v/>
      </c>
      <c r="AP21" s="103" t="str">
        <f>IFERROR('Vida Siniestros Directos'!AP21/'Vida Número de Siniestros'!AP21,"")</f>
        <v/>
      </c>
      <c r="AQ21" s="103">
        <f>IFERROR('Vida Siniestros Directos'!AQ21/'Vida Número de Siniestros'!AQ21,"")</f>
        <v>-79.374427291395051</v>
      </c>
      <c r="AR21" s="111"/>
      <c r="AS21" s="92">
        <f>IFERROR('Vida Siniestros Directos'!AS21/'Vida Número de Siniestros'!AS21,"")</f>
        <v>-52.215842644595021</v>
      </c>
      <c r="AT21" s="71">
        <f t="shared" si="1"/>
        <v>0.52012154302773239</v>
      </c>
    </row>
    <row r="22" spans="2:46">
      <c r="B22" s="30" t="s">
        <v>419</v>
      </c>
      <c r="C22" s="103">
        <f>IFERROR('Vida Siniestros Directos'!C22/'Vida Número de Siniestros'!C22,"")</f>
        <v>-35.591697566404292</v>
      </c>
      <c r="D22" s="103">
        <f>IFERROR('Vida Siniestros Directos'!D22/'Vida Número de Siniestros'!D22,"")</f>
        <v>-66.359894649948203</v>
      </c>
      <c r="E22" s="103">
        <f>IFERROR('Vida Siniestros Directos'!E22/'Vida Número de Siniestros'!E22,"")</f>
        <v>-317.48622022189068</v>
      </c>
      <c r="F22" s="103" t="str">
        <f>IFERROR('Vida Siniestros Directos'!F22/'Vida Número de Siniestros'!F22,"")</f>
        <v/>
      </c>
      <c r="G22" s="103">
        <f>IFERROR('Vida Siniestros Directos'!G22/'Vida Número de Siniestros'!G22,"")</f>
        <v>-38.355987478968167</v>
      </c>
      <c r="H22" s="103" t="str">
        <f>IFERROR('Vida Siniestros Directos'!H22/'Vida Número de Siniestros'!H22,"")</f>
        <v/>
      </c>
      <c r="I22" s="103">
        <f>IFERROR('Vida Siniestros Directos'!I22/'Vida Número de Siniestros'!I22,"")</f>
        <v>387.69637529722661</v>
      </c>
      <c r="J22" s="103" t="str">
        <f>IFERROR('Vida Siniestros Directos'!J22/'Vida Número de Siniestros'!J22,"")</f>
        <v/>
      </c>
      <c r="K22" s="103" t="str">
        <f>IFERROR('Vida Siniestros Directos'!K22/'Vida Número de Siniestros'!K22,"")</f>
        <v/>
      </c>
      <c r="L22" s="103" t="str">
        <f>IFERROR('Vida Siniestros Directos'!L22/'Vida Número de Siniestros'!L22,"")</f>
        <v/>
      </c>
      <c r="M22" s="103">
        <f>IFERROR('Vida Siniestros Directos'!M22/'Vida Número de Siniestros'!M22,"")</f>
        <v>-341.56658134223346</v>
      </c>
      <c r="N22" s="103" t="str">
        <f>IFERROR('Vida Siniestros Directos'!N22/'Vida Número de Siniestros'!N22,"")</f>
        <v/>
      </c>
      <c r="O22" s="103" t="str">
        <f>IFERROR('Vida Siniestros Directos'!O22/'Vida Número de Siniestros'!O22,"")</f>
        <v/>
      </c>
      <c r="P22" s="103">
        <f>IFERROR('Vida Siniestros Directos'!P22/'Vida Número de Siniestros'!P22,"")</f>
        <v>45.550592520400691</v>
      </c>
      <c r="Q22" s="103" t="str">
        <f>IFERROR('Vida Siniestros Directos'!Q22/'Vida Número de Siniestros'!Q22,"")</f>
        <v/>
      </c>
      <c r="R22" s="103" t="str">
        <f>IFERROR('Vida Siniestros Directos'!R22/'Vida Número de Siniestros'!R22,"")</f>
        <v/>
      </c>
      <c r="S22" s="103" t="str">
        <f>IFERROR('Vida Siniestros Directos'!S22/'Vida Número de Siniestros'!S22,"")</f>
        <v/>
      </c>
      <c r="T22" s="103" t="str">
        <f>IFERROR('Vida Siniestros Directos'!T22/'Vida Número de Siniestros'!T22,"")</f>
        <v/>
      </c>
      <c r="U22" s="103" t="str">
        <f>IFERROR('Vida Siniestros Directos'!U22/'Vida Número de Siniestros'!U22,"")</f>
        <v/>
      </c>
      <c r="V22" s="103" t="str">
        <f>IFERROR('Vida Siniestros Directos'!V22/'Vida Número de Siniestros'!V22,"")</f>
        <v/>
      </c>
      <c r="W22" s="103">
        <f>IFERROR('Vida Siniestros Directos'!W22/'Vida Número de Siniestros'!W22,"")</f>
        <v>-32.899993636022934</v>
      </c>
      <c r="X22" s="103">
        <f>IFERROR('Vida Siniestros Directos'!X22/'Vida Número de Siniestros'!X22,"")</f>
        <v>91.140225512686087</v>
      </c>
      <c r="Y22" s="103" t="str">
        <f>IFERROR('Vida Siniestros Directos'!Y22/'Vida Número de Siniestros'!Y22,"")</f>
        <v/>
      </c>
      <c r="Z22" s="103" t="str">
        <f>IFERROR('Vida Siniestros Directos'!Z22/'Vida Número de Siniestros'!Z22,"")</f>
        <v/>
      </c>
      <c r="AA22" s="103" t="str">
        <f>IFERROR('Vida Siniestros Directos'!AA22/'Vida Número de Siniestros'!AA22,"")</f>
        <v/>
      </c>
      <c r="AB22" s="103" t="str">
        <f>IFERROR('Vida Siniestros Directos'!AB22/'Vida Número de Siniestros'!AB22,"")</f>
        <v/>
      </c>
      <c r="AC22" s="103" t="str">
        <f>IFERROR('Vida Siniestros Directos'!AC22/'Vida Número de Siniestros'!AC22,"")</f>
        <v/>
      </c>
      <c r="AD22" s="103" t="str">
        <f>IFERROR('Vida Siniestros Directos'!AD22/'Vida Número de Siniestros'!AD22,"")</f>
        <v/>
      </c>
      <c r="AE22" s="103">
        <f>IFERROR('Vida Siniestros Directos'!AE22/'Vida Número de Siniestros'!AE22,"")</f>
        <v>-246.04063399353703</v>
      </c>
      <c r="AF22" s="103" t="str">
        <f>IFERROR('Vida Siniestros Directos'!AF22/'Vida Número de Siniestros'!AF22,"")</f>
        <v/>
      </c>
      <c r="AG22" s="103">
        <f>IFERROR('Vida Siniestros Directos'!AG22/'Vida Número de Siniestros'!AG22,"")</f>
        <v>-43.963067160535395</v>
      </c>
      <c r="AH22" s="103" t="str">
        <f>IFERROR('Vida Siniestros Directos'!AH22/'Vida Número de Siniestros'!AH22,"")</f>
        <v/>
      </c>
      <c r="AI22" s="103" t="str">
        <f>IFERROR('Vida Siniestros Directos'!AI22/'Vida Número de Siniestros'!AI22,"")</f>
        <v/>
      </c>
      <c r="AJ22" s="103" t="str">
        <f>IFERROR('Vida Siniestros Directos'!AJ22/'Vida Número de Siniestros'!AJ22,"")</f>
        <v/>
      </c>
      <c r="AK22" s="103" t="str">
        <f>IFERROR('Vida Siniestros Directos'!AK22/'Vida Número de Siniestros'!AK22,"")</f>
        <v/>
      </c>
      <c r="AL22" s="103" t="str">
        <f>IFERROR('Vida Siniestros Directos'!AL22/'Vida Número de Siniestros'!AL22,"")</f>
        <v/>
      </c>
      <c r="AM22" s="103" t="str">
        <f>IFERROR('Vida Siniestros Directos'!AM22/'Vida Número de Siniestros'!AM22,"")</f>
        <v/>
      </c>
      <c r="AN22" s="103" t="str">
        <f>IFERROR('Vida Siniestros Directos'!AN22/'Vida Número de Siniestros'!AN22,"")</f>
        <v/>
      </c>
      <c r="AO22" s="103" t="str">
        <f>IFERROR('Vida Siniestros Directos'!AO22/'Vida Número de Siniestros'!AO22,"")</f>
        <v/>
      </c>
      <c r="AP22" s="103" t="str">
        <f>IFERROR('Vida Siniestros Directos'!AP22/'Vida Número de Siniestros'!AP22,"")</f>
        <v/>
      </c>
      <c r="AQ22" s="103">
        <f>IFERROR('Vida Siniestros Directos'!AQ22/'Vida Número de Siniestros'!AQ22,"")</f>
        <v>-9.8623693546241409</v>
      </c>
      <c r="AR22" s="111"/>
      <c r="AS22" s="92">
        <f>IFERROR('Vida Siniestros Directos'!AS22/'Vida Número de Siniestros'!AS22,"")</f>
        <v>-70.268359807503217</v>
      </c>
      <c r="AT22" s="71">
        <f t="shared" si="1"/>
        <v>-0.85964708182115501</v>
      </c>
    </row>
    <row r="23" spans="2:46">
      <c r="B23" s="30" t="s">
        <v>420</v>
      </c>
      <c r="C23" s="103" t="str">
        <f>IFERROR('Vida Siniestros Directos'!C23/'Vida Número de Siniestros'!C23,"")</f>
        <v/>
      </c>
      <c r="D23" s="103">
        <f>IFERROR('Vida Siniestros Directos'!D23/'Vida Número de Siniestros'!D23,"")</f>
        <v>-123.3874978492115</v>
      </c>
      <c r="E23" s="103" t="str">
        <f>IFERROR('Vida Siniestros Directos'!E23/'Vida Número de Siniestros'!E23,"")</f>
        <v/>
      </c>
      <c r="F23" s="103" t="str">
        <f>IFERROR('Vida Siniestros Directos'!F23/'Vida Número de Siniestros'!F23,"")</f>
        <v/>
      </c>
      <c r="G23" s="103" t="str">
        <f>IFERROR('Vida Siniestros Directos'!G23/'Vida Número de Siniestros'!G23,"")</f>
        <v/>
      </c>
      <c r="H23" s="103" t="str">
        <f>IFERROR('Vida Siniestros Directos'!H23/'Vida Número de Siniestros'!H23,"")</f>
        <v/>
      </c>
      <c r="I23" s="103" t="str">
        <f>IFERROR('Vida Siniestros Directos'!I23/'Vida Número de Siniestros'!I23,"")</f>
        <v/>
      </c>
      <c r="J23" s="103" t="str">
        <f>IFERROR('Vida Siniestros Directos'!J23/'Vida Número de Siniestros'!J23,"")</f>
        <v/>
      </c>
      <c r="K23" s="103" t="str">
        <f>IFERROR('Vida Siniestros Directos'!K23/'Vida Número de Siniestros'!K23,"")</f>
        <v/>
      </c>
      <c r="L23" s="103" t="str">
        <f>IFERROR('Vida Siniestros Directos'!L23/'Vida Número de Siniestros'!L23,"")</f>
        <v/>
      </c>
      <c r="M23" s="103" t="str">
        <f>IFERROR('Vida Siniestros Directos'!M23/'Vida Número de Siniestros'!M23,"")</f>
        <v/>
      </c>
      <c r="N23" s="103" t="str">
        <f>IFERROR('Vida Siniestros Directos'!N23/'Vida Número de Siniestros'!N23,"")</f>
        <v/>
      </c>
      <c r="O23" s="103" t="str">
        <f>IFERROR('Vida Siniestros Directos'!O23/'Vida Número de Siniestros'!O23,"")</f>
        <v/>
      </c>
      <c r="P23" s="103" t="str">
        <f>IFERROR('Vida Siniestros Directos'!P23/'Vida Número de Siniestros'!P23,"")</f>
        <v/>
      </c>
      <c r="Q23" s="103" t="str">
        <f>IFERROR('Vida Siniestros Directos'!Q23/'Vida Número de Siniestros'!Q23,"")</f>
        <v/>
      </c>
      <c r="R23" s="103" t="str">
        <f>IFERROR('Vida Siniestros Directos'!R23/'Vida Número de Siniestros'!R23,"")</f>
        <v/>
      </c>
      <c r="S23" s="103" t="str">
        <f>IFERROR('Vida Siniestros Directos'!S23/'Vida Número de Siniestros'!S23,"")</f>
        <v/>
      </c>
      <c r="T23" s="103" t="str">
        <f>IFERROR('Vida Siniestros Directos'!T23/'Vida Número de Siniestros'!T23,"")</f>
        <v/>
      </c>
      <c r="U23" s="103" t="str">
        <f>IFERROR('Vida Siniestros Directos'!U23/'Vida Número de Siniestros'!U23,"")</f>
        <v/>
      </c>
      <c r="V23" s="103" t="str">
        <f>IFERROR('Vida Siniestros Directos'!V23/'Vida Número de Siniestros'!V23,"")</f>
        <v/>
      </c>
      <c r="W23" s="103" t="str">
        <f>IFERROR('Vida Siniestros Directos'!W23/'Vida Número de Siniestros'!W23,"")</f>
        <v/>
      </c>
      <c r="X23" s="103" t="str">
        <f>IFERROR('Vida Siniestros Directos'!X23/'Vida Número de Siniestros'!X23,"")</f>
        <v/>
      </c>
      <c r="Y23" s="103" t="str">
        <f>IFERROR('Vida Siniestros Directos'!Y23/'Vida Número de Siniestros'!Y23,"")</f>
        <v/>
      </c>
      <c r="Z23" s="103" t="str">
        <f>IFERROR('Vida Siniestros Directos'!Z23/'Vida Número de Siniestros'!Z23,"")</f>
        <v/>
      </c>
      <c r="AA23" s="103" t="str">
        <f>IFERROR('Vida Siniestros Directos'!AA23/'Vida Número de Siniestros'!AA23,"")</f>
        <v/>
      </c>
      <c r="AB23" s="103" t="str">
        <f>IFERROR('Vida Siniestros Directos'!AB23/'Vida Número de Siniestros'!AB23,"")</f>
        <v/>
      </c>
      <c r="AC23" s="103" t="str">
        <f>IFERROR('Vida Siniestros Directos'!AC23/'Vida Número de Siniestros'!AC23,"")</f>
        <v/>
      </c>
      <c r="AD23" s="103" t="str">
        <f>IFERROR('Vida Siniestros Directos'!AD23/'Vida Número de Siniestros'!AD23,"")</f>
        <v/>
      </c>
      <c r="AE23" s="103" t="str">
        <f>IFERROR('Vida Siniestros Directos'!AE23/'Vida Número de Siniestros'!AE23,"")</f>
        <v/>
      </c>
      <c r="AF23" s="103" t="str">
        <f>IFERROR('Vida Siniestros Directos'!AF23/'Vida Número de Siniestros'!AF23,"")</f>
        <v/>
      </c>
      <c r="AG23" s="103">
        <f>IFERROR('Vida Siniestros Directos'!AG23/'Vida Número de Siniestros'!AG23,"")</f>
        <v>-140.60813586255352</v>
      </c>
      <c r="AH23" s="103" t="str">
        <f>IFERROR('Vida Siniestros Directos'!AH23/'Vida Número de Siniestros'!AH23,"")</f>
        <v/>
      </c>
      <c r="AI23" s="103" t="str">
        <f>IFERROR('Vida Siniestros Directos'!AI23/'Vida Número de Siniestros'!AI23,"")</f>
        <v/>
      </c>
      <c r="AJ23" s="103" t="str">
        <f>IFERROR('Vida Siniestros Directos'!AJ23/'Vida Número de Siniestros'!AJ23,"")</f>
        <v/>
      </c>
      <c r="AK23" s="103" t="str">
        <f>IFERROR('Vida Siniestros Directos'!AK23/'Vida Número de Siniestros'!AK23,"")</f>
        <v/>
      </c>
      <c r="AL23" s="103" t="str">
        <f>IFERROR('Vida Siniestros Directos'!AL23/'Vida Número de Siniestros'!AL23,"")</f>
        <v/>
      </c>
      <c r="AM23" s="103" t="str">
        <f>IFERROR('Vida Siniestros Directos'!AM23/'Vida Número de Siniestros'!AM23,"")</f>
        <v/>
      </c>
      <c r="AN23" s="103" t="str">
        <f>IFERROR('Vida Siniestros Directos'!AN23/'Vida Número de Siniestros'!AN23,"")</f>
        <v/>
      </c>
      <c r="AO23" s="103" t="str">
        <f>IFERROR('Vida Siniestros Directos'!AO23/'Vida Número de Siniestros'!AO23,"")</f>
        <v/>
      </c>
      <c r="AP23" s="103" t="str">
        <f>IFERROR('Vida Siniestros Directos'!AP23/'Vida Número de Siniestros'!AP23,"")</f>
        <v/>
      </c>
      <c r="AQ23" s="103">
        <f>IFERROR('Vida Siniestros Directos'!AQ23/'Vida Número de Siniestros'!AQ23,"")</f>
        <v>-149.4969691174947</v>
      </c>
      <c r="AR23" s="111"/>
      <c r="AS23" s="92">
        <f>IFERROR('Vida Siniestros Directos'!AS23/'Vida Número de Siniestros'!AS23,"")</f>
        <v>-6.8660191657425473</v>
      </c>
      <c r="AT23" s="71">
        <f t="shared" si="1"/>
        <v>20.773456424852096</v>
      </c>
    </row>
    <row r="24" spans="2:46">
      <c r="B24" s="30" t="s">
        <v>421</v>
      </c>
      <c r="C24" s="103" t="str">
        <f>IFERROR('Vida Siniestros Directos'!C24/'Vida Número de Siniestros'!C24,"")</f>
        <v/>
      </c>
      <c r="D24" s="103" t="str">
        <f>IFERROR('Vida Siniestros Directos'!D24/'Vida Número de Siniestros'!D24,"")</f>
        <v/>
      </c>
      <c r="E24" s="103" t="str">
        <f>IFERROR('Vida Siniestros Directos'!E24/'Vida Número de Siniestros'!E24,"")</f>
        <v/>
      </c>
      <c r="F24" s="103" t="str">
        <f>IFERROR('Vida Siniestros Directos'!F24/'Vida Número de Siniestros'!F24,"")</f>
        <v/>
      </c>
      <c r="G24" s="103" t="str">
        <f>IFERROR('Vida Siniestros Directos'!G24/'Vida Número de Siniestros'!G24,"")</f>
        <v/>
      </c>
      <c r="H24" s="103" t="str">
        <f>IFERROR('Vida Siniestros Directos'!H24/'Vida Número de Siniestros'!H24,"")</f>
        <v/>
      </c>
      <c r="I24" s="103" t="str">
        <f>IFERROR('Vida Siniestros Directos'!I24/'Vida Número de Siniestros'!I24,"")</f>
        <v/>
      </c>
      <c r="J24" s="103" t="str">
        <f>IFERROR('Vida Siniestros Directos'!J24/'Vida Número de Siniestros'!J24,"")</f>
        <v/>
      </c>
      <c r="K24" s="103" t="str">
        <f>IFERROR('Vida Siniestros Directos'!K24/'Vida Número de Siniestros'!K24,"")</f>
        <v/>
      </c>
      <c r="L24" s="103" t="str">
        <f>IFERROR('Vida Siniestros Directos'!L24/'Vida Número de Siniestros'!L24,"")</f>
        <v/>
      </c>
      <c r="M24" s="103" t="str">
        <f>IFERROR('Vida Siniestros Directos'!M24/'Vida Número de Siniestros'!M24,"")</f>
        <v/>
      </c>
      <c r="N24" s="103" t="str">
        <f>IFERROR('Vida Siniestros Directos'!N24/'Vida Número de Siniestros'!N24,"")</f>
        <v/>
      </c>
      <c r="O24" s="103">
        <f>IFERROR('Vida Siniestros Directos'!O24/'Vida Número de Siniestros'!O24,"")</f>
        <v>-64.567850602102936</v>
      </c>
      <c r="P24" s="103" t="str">
        <f>IFERROR('Vida Siniestros Directos'!P24/'Vida Número de Siniestros'!P24,"")</f>
        <v/>
      </c>
      <c r="Q24" s="103" t="str">
        <f>IFERROR('Vida Siniestros Directos'!Q24/'Vida Número de Siniestros'!Q24,"")</f>
        <v/>
      </c>
      <c r="R24" s="103" t="str">
        <f>IFERROR('Vida Siniestros Directos'!R24/'Vida Número de Siniestros'!R24,"")</f>
        <v/>
      </c>
      <c r="S24" s="103" t="str">
        <f>IFERROR('Vida Siniestros Directos'!S24/'Vida Número de Siniestros'!S24,"")</f>
        <v/>
      </c>
      <c r="T24" s="103" t="str">
        <f>IFERROR('Vida Siniestros Directos'!T24/'Vida Número de Siniestros'!T24,"")</f>
        <v/>
      </c>
      <c r="U24" s="103" t="str">
        <f>IFERROR('Vida Siniestros Directos'!U24/'Vida Número de Siniestros'!U24,"")</f>
        <v/>
      </c>
      <c r="V24" s="103" t="str">
        <f>IFERROR('Vida Siniestros Directos'!V24/'Vida Número de Siniestros'!V24,"")</f>
        <v/>
      </c>
      <c r="W24" s="103" t="str">
        <f>IFERROR('Vida Siniestros Directos'!W24/'Vida Número de Siniestros'!W24,"")</f>
        <v/>
      </c>
      <c r="X24" s="103" t="str">
        <f>IFERROR('Vida Siniestros Directos'!X24/'Vida Número de Siniestros'!X24,"")</f>
        <v/>
      </c>
      <c r="Y24" s="103" t="str">
        <f>IFERROR('Vida Siniestros Directos'!Y24/'Vida Número de Siniestros'!Y24,"")</f>
        <v/>
      </c>
      <c r="Z24" s="103" t="str">
        <f>IFERROR('Vida Siniestros Directos'!Z24/'Vida Número de Siniestros'!Z24,"")</f>
        <v/>
      </c>
      <c r="AA24" s="103" t="str">
        <f>IFERROR('Vida Siniestros Directos'!AA24/'Vida Número de Siniestros'!AA24,"")</f>
        <v/>
      </c>
      <c r="AB24" s="103" t="str">
        <f>IFERROR('Vida Siniestros Directos'!AB24/'Vida Número de Siniestros'!AB24,"")</f>
        <v/>
      </c>
      <c r="AC24" s="103" t="str">
        <f>IFERROR('Vida Siniestros Directos'!AC24/'Vida Número de Siniestros'!AC24,"")</f>
        <v/>
      </c>
      <c r="AD24" s="103" t="str">
        <f>IFERROR('Vida Siniestros Directos'!AD24/'Vida Número de Siniestros'!AD24,"")</f>
        <v/>
      </c>
      <c r="AE24" s="103" t="str">
        <f>IFERROR('Vida Siniestros Directos'!AE24/'Vida Número de Siniestros'!AE24,"")</f>
        <v/>
      </c>
      <c r="AF24" s="103" t="str">
        <f>IFERROR('Vida Siniestros Directos'!AF24/'Vida Número de Siniestros'!AF24,"")</f>
        <v/>
      </c>
      <c r="AG24" s="103" t="str">
        <f>IFERROR('Vida Siniestros Directos'!AG24/'Vida Número de Siniestros'!AG24,"")</f>
        <v/>
      </c>
      <c r="AH24" s="103" t="str">
        <f>IFERROR('Vida Siniestros Directos'!AH24/'Vida Número de Siniestros'!AH24,"")</f>
        <v/>
      </c>
      <c r="AI24" s="103" t="str">
        <f>IFERROR('Vida Siniestros Directos'!AI24/'Vida Número de Siniestros'!AI24,"")</f>
        <v/>
      </c>
      <c r="AJ24" s="103" t="str">
        <f>IFERROR('Vida Siniestros Directos'!AJ24/'Vida Número de Siniestros'!AJ24,"")</f>
        <v/>
      </c>
      <c r="AK24" s="103" t="str">
        <f>IFERROR('Vida Siniestros Directos'!AK24/'Vida Número de Siniestros'!AK24,"")</f>
        <v/>
      </c>
      <c r="AL24" s="103" t="str">
        <f>IFERROR('Vida Siniestros Directos'!AL24/'Vida Número de Siniestros'!AL24,"")</f>
        <v/>
      </c>
      <c r="AM24" s="103" t="str">
        <f>IFERROR('Vida Siniestros Directos'!AM24/'Vida Número de Siniestros'!AM24,"")</f>
        <v/>
      </c>
      <c r="AN24" s="103" t="str">
        <f>IFERROR('Vida Siniestros Directos'!AN24/'Vida Número de Siniestros'!AN24,"")</f>
        <v/>
      </c>
      <c r="AO24" s="103" t="str">
        <f>IFERROR('Vida Siniestros Directos'!AO24/'Vida Número de Siniestros'!AO24,"")</f>
        <v/>
      </c>
      <c r="AP24" s="103" t="str">
        <f>IFERROR('Vida Siniestros Directos'!AP24/'Vida Número de Siniestros'!AP24,"")</f>
        <v/>
      </c>
      <c r="AQ24" s="103">
        <f>IFERROR('Vida Siniestros Directos'!AQ24/'Vida Número de Siniestros'!AQ24,"")</f>
        <v>-313.90095883921055</v>
      </c>
      <c r="AR24" s="111"/>
      <c r="AS24" s="92" t="str">
        <f>IFERROR('Vida Siniestros Directos'!AS24/'Vida Número de Siniestros'!AS24,"")</f>
        <v/>
      </c>
      <c r="AT24" s="71" t="str">
        <f t="shared" si="1"/>
        <v/>
      </c>
    </row>
    <row r="25" spans="2:46">
      <c r="B25" s="30" t="s">
        <v>422</v>
      </c>
      <c r="C25" s="103" t="str">
        <f>IFERROR('Vida Siniestros Directos'!C25/'Vida Número de Siniestros'!C25,"")</f>
        <v/>
      </c>
      <c r="D25" s="103" t="str">
        <f>IFERROR('Vida Siniestros Directos'!D25/'Vida Número de Siniestros'!D25,"")</f>
        <v/>
      </c>
      <c r="E25" s="103" t="str">
        <f>IFERROR('Vida Siniestros Directos'!E25/'Vida Número de Siniestros'!E25,"")</f>
        <v/>
      </c>
      <c r="F25" s="103" t="str">
        <f>IFERROR('Vida Siniestros Directos'!F25/'Vida Número de Siniestros'!F25,"")</f>
        <v/>
      </c>
      <c r="G25" s="103" t="str">
        <f>IFERROR('Vida Siniestros Directos'!G25/'Vida Número de Siniestros'!G25,"")</f>
        <v/>
      </c>
      <c r="H25" s="103" t="str">
        <f>IFERROR('Vida Siniestros Directos'!H25/'Vida Número de Siniestros'!H25,"")</f>
        <v/>
      </c>
      <c r="I25" s="103" t="str">
        <f>IFERROR('Vida Siniestros Directos'!I25/'Vida Número de Siniestros'!I25,"")</f>
        <v/>
      </c>
      <c r="J25" s="103" t="str">
        <f>IFERROR('Vida Siniestros Directos'!J25/'Vida Número de Siniestros'!J25,"")</f>
        <v/>
      </c>
      <c r="K25" s="103" t="str">
        <f>IFERROR('Vida Siniestros Directos'!K25/'Vida Número de Siniestros'!K25,"")</f>
        <v/>
      </c>
      <c r="L25" s="103" t="str">
        <f>IFERROR('Vida Siniestros Directos'!L25/'Vida Número de Siniestros'!L25,"")</f>
        <v/>
      </c>
      <c r="M25" s="103" t="str">
        <f>IFERROR('Vida Siniestros Directos'!M25/'Vida Número de Siniestros'!M25,"")</f>
        <v/>
      </c>
      <c r="N25" s="103" t="str">
        <f>IFERROR('Vida Siniestros Directos'!N25/'Vida Número de Siniestros'!N25,"")</f>
        <v/>
      </c>
      <c r="O25" s="103" t="str">
        <f>IFERROR('Vida Siniestros Directos'!O25/'Vida Número de Siniestros'!O25,"")</f>
        <v/>
      </c>
      <c r="P25" s="103" t="str">
        <f>IFERROR('Vida Siniestros Directos'!P25/'Vida Número de Siniestros'!P25,"")</f>
        <v/>
      </c>
      <c r="Q25" s="103" t="str">
        <f>IFERROR('Vida Siniestros Directos'!Q25/'Vida Número de Siniestros'!Q25,"")</f>
        <v/>
      </c>
      <c r="R25" s="103" t="str">
        <f>IFERROR('Vida Siniestros Directos'!R25/'Vida Número de Siniestros'!R25,"")</f>
        <v/>
      </c>
      <c r="S25" s="103" t="str">
        <f>IFERROR('Vida Siniestros Directos'!S25/'Vida Número de Siniestros'!S25,"")</f>
        <v/>
      </c>
      <c r="T25" s="103" t="str">
        <f>IFERROR('Vida Siniestros Directos'!T25/'Vida Número de Siniestros'!T25,"")</f>
        <v/>
      </c>
      <c r="U25" s="103" t="str">
        <f>IFERROR('Vida Siniestros Directos'!U25/'Vida Número de Siniestros'!U25,"")</f>
        <v/>
      </c>
      <c r="V25" s="103" t="str">
        <f>IFERROR('Vida Siniestros Directos'!V25/'Vida Número de Siniestros'!V25,"")</f>
        <v/>
      </c>
      <c r="W25" s="103" t="str">
        <f>IFERROR('Vida Siniestros Directos'!W25/'Vida Número de Siniestros'!W25,"")</f>
        <v/>
      </c>
      <c r="X25" s="103" t="str">
        <f>IFERROR('Vida Siniestros Directos'!X25/'Vida Número de Siniestros'!X25,"")</f>
        <v/>
      </c>
      <c r="Y25" s="103">
        <f>IFERROR('Vida Siniestros Directos'!Y25/'Vida Número de Siniestros'!Y25,"")</f>
        <v>-78.687924707080271</v>
      </c>
      <c r="Z25" s="103" t="str">
        <f>IFERROR('Vida Siniestros Directos'!Z25/'Vida Número de Siniestros'!Z25,"")</f>
        <v/>
      </c>
      <c r="AA25" s="103" t="str">
        <f>IFERROR('Vida Siniestros Directos'!AA25/'Vida Número de Siniestros'!AA25,"")</f>
        <v/>
      </c>
      <c r="AB25" s="103" t="str">
        <f>IFERROR('Vida Siniestros Directos'!AB25/'Vida Número de Siniestros'!AB25,"")</f>
        <v/>
      </c>
      <c r="AC25" s="103" t="str">
        <f>IFERROR('Vida Siniestros Directos'!AC25/'Vida Número de Siniestros'!AC25,"")</f>
        <v/>
      </c>
      <c r="AD25" s="103" t="str">
        <f>IFERROR('Vida Siniestros Directos'!AD25/'Vida Número de Siniestros'!AD25,"")</f>
        <v/>
      </c>
      <c r="AE25" s="103" t="str">
        <f>IFERROR('Vida Siniestros Directos'!AE25/'Vida Número de Siniestros'!AE25,"")</f>
        <v/>
      </c>
      <c r="AF25" s="103" t="str">
        <f>IFERROR('Vida Siniestros Directos'!AF25/'Vida Número de Siniestros'!AF25,"")</f>
        <v/>
      </c>
      <c r="AG25" s="103" t="str">
        <f>IFERROR('Vida Siniestros Directos'!AG25/'Vida Número de Siniestros'!AG25,"")</f>
        <v/>
      </c>
      <c r="AH25" s="103" t="str">
        <f>IFERROR('Vida Siniestros Directos'!AH25/'Vida Número de Siniestros'!AH25,"")</f>
        <v/>
      </c>
      <c r="AI25" s="103" t="str">
        <f>IFERROR('Vida Siniestros Directos'!AI25/'Vida Número de Siniestros'!AI25,"")</f>
        <v/>
      </c>
      <c r="AJ25" s="103" t="str">
        <f>IFERROR('Vida Siniestros Directos'!AJ25/'Vida Número de Siniestros'!AJ25,"")</f>
        <v/>
      </c>
      <c r="AK25" s="103" t="str">
        <f>IFERROR('Vida Siniestros Directos'!AK25/'Vida Número de Siniestros'!AK25,"")</f>
        <v/>
      </c>
      <c r="AL25" s="103" t="str">
        <f>IFERROR('Vida Siniestros Directos'!AL25/'Vida Número de Siniestros'!AL25,"")</f>
        <v/>
      </c>
      <c r="AM25" s="103" t="str">
        <f>IFERROR('Vida Siniestros Directos'!AM25/'Vida Número de Siniestros'!AM25,"")</f>
        <v/>
      </c>
      <c r="AN25" s="103" t="str">
        <f>IFERROR('Vida Siniestros Directos'!AN25/'Vida Número de Siniestros'!AN25,"")</f>
        <v/>
      </c>
      <c r="AO25" s="103" t="str">
        <f>IFERROR('Vida Siniestros Directos'!AO25/'Vida Número de Siniestros'!AO25,"")</f>
        <v/>
      </c>
      <c r="AP25" s="103" t="str">
        <f>IFERROR('Vida Siniestros Directos'!AP25/'Vida Número de Siniestros'!AP25,"")</f>
        <v/>
      </c>
      <c r="AQ25" s="103">
        <f>IFERROR('Vida Siniestros Directos'!AQ25/'Vida Número de Siniestros'!AQ25,"")</f>
        <v>-78.687924707080271</v>
      </c>
      <c r="AR25" s="111"/>
      <c r="AS25" s="92" t="str">
        <f>IFERROR('Vida Siniestros Directos'!AS25/'Vida Número de Siniestros'!AS25,"")</f>
        <v/>
      </c>
      <c r="AT25" s="71" t="str">
        <f t="shared" si="1"/>
        <v/>
      </c>
    </row>
    <row r="26" spans="2:46">
      <c r="B26" s="30" t="s">
        <v>423</v>
      </c>
      <c r="C26" s="103" t="str">
        <f>IFERROR('Vida Siniestros Directos'!C26/'Vida Número de Siniestros'!C26,"")</f>
        <v/>
      </c>
      <c r="D26" s="103" t="str">
        <f>IFERROR('Vida Siniestros Directos'!D26/'Vida Número de Siniestros'!D26,"")</f>
        <v/>
      </c>
      <c r="E26" s="103" t="str">
        <f>IFERROR('Vida Siniestros Directos'!E26/'Vida Número de Siniestros'!E26,"")</f>
        <v/>
      </c>
      <c r="F26" s="103">
        <f>IFERROR('Vida Siniestros Directos'!F26/'Vida Número de Siniestros'!F26,"")</f>
        <v>-447.33455427411769</v>
      </c>
      <c r="G26" s="103" t="str">
        <f>IFERROR('Vida Siniestros Directos'!G26/'Vida Número de Siniestros'!G26,"")</f>
        <v/>
      </c>
      <c r="H26" s="103" t="str">
        <f>IFERROR('Vida Siniestros Directos'!H26/'Vida Número de Siniestros'!H26,"")</f>
        <v/>
      </c>
      <c r="I26" s="103" t="str">
        <f>IFERROR('Vida Siniestros Directos'!I26/'Vida Número de Siniestros'!I26,"")</f>
        <v/>
      </c>
      <c r="J26" s="103">
        <f>IFERROR('Vida Siniestros Directos'!J26/'Vida Número de Siniestros'!J26,"")</f>
        <v>-337.28456362993643</v>
      </c>
      <c r="K26" s="103" t="str">
        <f>IFERROR('Vida Siniestros Directos'!K26/'Vida Número de Siniestros'!K26,"")</f>
        <v/>
      </c>
      <c r="L26" s="103" t="str">
        <f>IFERROR('Vida Siniestros Directos'!L26/'Vida Número de Siniestros'!L26,"")</f>
        <v/>
      </c>
      <c r="M26" s="103">
        <f>IFERROR('Vida Siniestros Directos'!M26/'Vida Número de Siniestros'!M26,"")</f>
        <v>-203.28162484730544</v>
      </c>
      <c r="N26" s="103" t="str">
        <f>IFERROR('Vida Siniestros Directos'!N26/'Vida Número de Siniestros'!N26,"")</f>
        <v/>
      </c>
      <c r="O26" s="103">
        <f>IFERROR('Vida Siniestros Directos'!O26/'Vida Número de Siniestros'!O26,"")</f>
        <v>-371.54305814333139</v>
      </c>
      <c r="P26" s="103">
        <f>IFERROR('Vida Siniestros Directos'!P26/'Vida Número de Siniestros'!P26,"")</f>
        <v>-62.524362207795512</v>
      </c>
      <c r="Q26" s="103" t="str">
        <f>IFERROR('Vida Siniestros Directos'!Q26/'Vida Número de Siniestros'!Q26,"")</f>
        <v/>
      </c>
      <c r="R26" s="103" t="str">
        <f>IFERROR('Vida Siniestros Directos'!R26/'Vida Número de Siniestros'!R26,"")</f>
        <v/>
      </c>
      <c r="S26" s="103" t="str">
        <f>IFERROR('Vida Siniestros Directos'!S26/'Vida Número de Siniestros'!S26,"")</f>
        <v/>
      </c>
      <c r="T26" s="103" t="str">
        <f>IFERROR('Vida Siniestros Directos'!T26/'Vida Número de Siniestros'!T26,"")</f>
        <v/>
      </c>
      <c r="U26" s="103" t="str">
        <f>IFERROR('Vida Siniestros Directos'!U26/'Vida Número de Siniestros'!U26,"")</f>
        <v/>
      </c>
      <c r="V26" s="103" t="str">
        <f>IFERROR('Vida Siniestros Directos'!V26/'Vida Número de Siniestros'!V26,"")</f>
        <v/>
      </c>
      <c r="W26" s="103" t="str">
        <f>IFERROR('Vida Siniestros Directos'!W26/'Vida Número de Siniestros'!W26,"")</f>
        <v/>
      </c>
      <c r="X26" s="103">
        <f>IFERROR('Vida Siniestros Directos'!X26/'Vida Número de Siniestros'!X26,"")</f>
        <v>-161.58450518446557</v>
      </c>
      <c r="Y26" s="103" t="str">
        <f>IFERROR('Vida Siniestros Directos'!Y26/'Vida Número de Siniestros'!Y26,"")</f>
        <v/>
      </c>
      <c r="Z26" s="103" t="str">
        <f>IFERROR('Vida Siniestros Directos'!Z26/'Vida Número de Siniestros'!Z26,"")</f>
        <v/>
      </c>
      <c r="AA26" s="103" t="str">
        <f>IFERROR('Vida Siniestros Directos'!AA26/'Vida Número de Siniestros'!AA26,"")</f>
        <v/>
      </c>
      <c r="AB26" s="103">
        <f>IFERROR('Vida Siniestros Directos'!AB26/'Vida Número de Siniestros'!AB26,"")</f>
        <v>-75.392216735328063</v>
      </c>
      <c r="AC26" s="103" t="str">
        <f>IFERROR('Vida Siniestros Directos'!AC26/'Vida Número de Siniestros'!AC26,"")</f>
        <v/>
      </c>
      <c r="AD26" s="103" t="str">
        <f>IFERROR('Vida Siniestros Directos'!AD26/'Vida Número de Siniestros'!AD26,"")</f>
        <v/>
      </c>
      <c r="AE26" s="103">
        <f>IFERROR('Vida Siniestros Directos'!AE26/'Vida Número de Siniestros'!AE26,"")</f>
        <v>-575.24100667632388</v>
      </c>
      <c r="AF26" s="103">
        <f>IFERROR('Vida Siniestros Directos'!AF26/'Vida Número de Siniestros'!AF26,"")</f>
        <v>-380.97081748930037</v>
      </c>
      <c r="AG26" s="103">
        <f>IFERROR('Vida Siniestros Directos'!AG26/'Vida Número de Siniestros'!AG26,"")</f>
        <v>-34.027590733278004</v>
      </c>
      <c r="AH26" s="103" t="str">
        <f>IFERROR('Vida Siniestros Directos'!AH26/'Vida Número de Siniestros'!AH26,"")</f>
        <v/>
      </c>
      <c r="AI26" s="103" t="str">
        <f>IFERROR('Vida Siniestros Directos'!AI26/'Vida Número de Siniestros'!AI26,"")</f>
        <v/>
      </c>
      <c r="AJ26" s="103" t="str">
        <f>IFERROR('Vida Siniestros Directos'!AJ26/'Vida Número de Siniestros'!AJ26,"")</f>
        <v/>
      </c>
      <c r="AK26" s="103" t="str">
        <f>IFERROR('Vida Siniestros Directos'!AK26/'Vida Número de Siniestros'!AK26,"")</f>
        <v/>
      </c>
      <c r="AL26" s="103" t="str">
        <f>IFERROR('Vida Siniestros Directos'!AL26/'Vida Número de Siniestros'!AL26,"")</f>
        <v/>
      </c>
      <c r="AM26" s="103" t="str">
        <f>IFERROR('Vida Siniestros Directos'!AM26/'Vida Número de Siniestros'!AM26,"")</f>
        <v/>
      </c>
      <c r="AN26" s="103" t="str">
        <f>IFERROR('Vida Siniestros Directos'!AN26/'Vida Número de Siniestros'!AN26,"")</f>
        <v/>
      </c>
      <c r="AO26" s="103" t="str">
        <f>IFERROR('Vida Siniestros Directos'!AO26/'Vida Número de Siniestros'!AO26,"")</f>
        <v/>
      </c>
      <c r="AP26" s="103" t="str">
        <f>IFERROR('Vida Siniestros Directos'!AP26/'Vida Número de Siniestros'!AP26,"")</f>
        <v/>
      </c>
      <c r="AQ26" s="103">
        <f>IFERROR('Vida Siniestros Directos'!AQ26/'Vida Número de Siniestros'!AQ26,"")</f>
        <v>-268.123136261691</v>
      </c>
      <c r="AR26" s="111"/>
      <c r="AS26" s="92">
        <f>IFERROR('Vida Siniestros Directos'!AS26/'Vida Número de Siniestros'!AS26,"")</f>
        <v>-2616.190222846396</v>
      </c>
      <c r="AT26" s="71">
        <f t="shared" si="1"/>
        <v>-0.89751389867592468</v>
      </c>
    </row>
    <row r="27" spans="2:46">
      <c r="B27" s="30" t="s">
        <v>424</v>
      </c>
      <c r="C27" s="103" t="str">
        <f>IFERROR('Vida Siniestros Directos'!C27/'Vida Número de Siniestros'!C27,"")</f>
        <v/>
      </c>
      <c r="D27" s="103" t="str">
        <f>IFERROR('Vida Siniestros Directos'!D27/'Vida Número de Siniestros'!D27,"")</f>
        <v/>
      </c>
      <c r="E27" s="103" t="str">
        <f>IFERROR('Vida Siniestros Directos'!E27/'Vida Número de Siniestros'!E27,"")</f>
        <v/>
      </c>
      <c r="F27" s="103" t="str">
        <f>IFERROR('Vida Siniestros Directos'!F27/'Vida Número de Siniestros'!F27,"")</f>
        <v/>
      </c>
      <c r="G27" s="103" t="str">
        <f>IFERROR('Vida Siniestros Directos'!G27/'Vida Número de Siniestros'!G27,"")</f>
        <v/>
      </c>
      <c r="H27" s="103" t="str">
        <f>IFERROR('Vida Siniestros Directos'!H27/'Vida Número de Siniestros'!H27,"")</f>
        <v/>
      </c>
      <c r="I27" s="103" t="str">
        <f>IFERROR('Vida Siniestros Directos'!I27/'Vida Número de Siniestros'!I27,"")</f>
        <v/>
      </c>
      <c r="J27" s="103" t="str">
        <f>IFERROR('Vida Siniestros Directos'!J27/'Vida Número de Siniestros'!J27,"")</f>
        <v/>
      </c>
      <c r="K27" s="103" t="str">
        <f>IFERROR('Vida Siniestros Directos'!K27/'Vida Número de Siniestros'!K27,"")</f>
        <v/>
      </c>
      <c r="L27" s="103" t="str">
        <f>IFERROR('Vida Siniestros Directos'!L27/'Vida Número de Siniestros'!L27,"")</f>
        <v/>
      </c>
      <c r="M27" s="103" t="str">
        <f>IFERROR('Vida Siniestros Directos'!M27/'Vida Número de Siniestros'!M27,"")</f>
        <v/>
      </c>
      <c r="N27" s="103" t="str">
        <f>IFERROR('Vida Siniestros Directos'!N27/'Vida Número de Siniestros'!N27,"")</f>
        <v/>
      </c>
      <c r="O27" s="103" t="str">
        <f>IFERROR('Vida Siniestros Directos'!O27/'Vida Número de Siniestros'!O27,"")</f>
        <v/>
      </c>
      <c r="P27" s="103" t="str">
        <f>IFERROR('Vida Siniestros Directos'!P27/'Vida Número de Siniestros'!P27,"")</f>
        <v/>
      </c>
      <c r="Q27" s="103" t="str">
        <f>IFERROR('Vida Siniestros Directos'!Q27/'Vida Número de Siniestros'!Q27,"")</f>
        <v/>
      </c>
      <c r="R27" s="103" t="str">
        <f>IFERROR('Vida Siniestros Directos'!R27/'Vida Número de Siniestros'!R27,"")</f>
        <v/>
      </c>
      <c r="S27" s="103" t="str">
        <f>IFERROR('Vida Siniestros Directos'!S27/'Vida Número de Siniestros'!S27,"")</f>
        <v/>
      </c>
      <c r="T27" s="103" t="str">
        <f>IFERROR('Vida Siniestros Directos'!T27/'Vida Número de Siniestros'!T27,"")</f>
        <v/>
      </c>
      <c r="U27" s="103" t="str">
        <f>IFERROR('Vida Siniestros Directos'!U27/'Vida Número de Siniestros'!U27,"")</f>
        <v/>
      </c>
      <c r="V27" s="103" t="str">
        <f>IFERROR('Vida Siniestros Directos'!V27/'Vida Número de Siniestros'!V27,"")</f>
        <v/>
      </c>
      <c r="W27" s="103" t="str">
        <f>IFERROR('Vida Siniestros Directos'!W27/'Vida Número de Siniestros'!W27,"")</f>
        <v/>
      </c>
      <c r="X27" s="103" t="str">
        <f>IFERROR('Vida Siniestros Directos'!X27/'Vida Número de Siniestros'!X27,"")</f>
        <v/>
      </c>
      <c r="Y27" s="103" t="str">
        <f>IFERROR('Vida Siniestros Directos'!Y27/'Vida Número de Siniestros'!Y27,"")</f>
        <v/>
      </c>
      <c r="Z27" s="103" t="str">
        <f>IFERROR('Vida Siniestros Directos'!Z27/'Vida Número de Siniestros'!Z27,"")</f>
        <v/>
      </c>
      <c r="AA27" s="103" t="str">
        <f>IFERROR('Vida Siniestros Directos'!AA27/'Vida Número de Siniestros'!AA27,"")</f>
        <v/>
      </c>
      <c r="AB27" s="103" t="str">
        <f>IFERROR('Vida Siniestros Directos'!AB27/'Vida Número de Siniestros'!AB27,"")</f>
        <v/>
      </c>
      <c r="AC27" s="103" t="str">
        <f>IFERROR('Vida Siniestros Directos'!AC27/'Vida Número de Siniestros'!AC27,"")</f>
        <v/>
      </c>
      <c r="AD27" s="103" t="str">
        <f>IFERROR('Vida Siniestros Directos'!AD27/'Vida Número de Siniestros'!AD27,"")</f>
        <v/>
      </c>
      <c r="AE27" s="103" t="str">
        <f>IFERROR('Vida Siniestros Directos'!AE27/'Vida Número de Siniestros'!AE27,"")</f>
        <v/>
      </c>
      <c r="AF27" s="103" t="str">
        <f>IFERROR('Vida Siniestros Directos'!AF27/'Vida Número de Siniestros'!AF27,"")</f>
        <v/>
      </c>
      <c r="AG27" s="103" t="str">
        <f>IFERROR('Vida Siniestros Directos'!AG27/'Vida Número de Siniestros'!AG27,"")</f>
        <v/>
      </c>
      <c r="AH27" s="103" t="str">
        <f>IFERROR('Vida Siniestros Directos'!AH27/'Vida Número de Siniestros'!AH27,"")</f>
        <v/>
      </c>
      <c r="AI27" s="103" t="str">
        <f>IFERROR('Vida Siniestros Directos'!AI27/'Vida Número de Siniestros'!AI27,"")</f>
        <v/>
      </c>
      <c r="AJ27" s="103" t="str">
        <f>IFERROR('Vida Siniestros Directos'!AJ27/'Vida Número de Siniestros'!AJ27,"")</f>
        <v/>
      </c>
      <c r="AK27" s="103" t="str">
        <f>IFERROR('Vida Siniestros Directos'!AK27/'Vida Número de Siniestros'!AK27,"")</f>
        <v/>
      </c>
      <c r="AL27" s="103" t="str">
        <f>IFERROR('Vida Siniestros Directos'!AL27/'Vida Número de Siniestros'!AL27,"")</f>
        <v/>
      </c>
      <c r="AM27" s="103" t="str">
        <f>IFERROR('Vida Siniestros Directos'!AM27/'Vida Número de Siniestros'!AM27,"")</f>
        <v/>
      </c>
      <c r="AN27" s="103" t="str">
        <f>IFERROR('Vida Siniestros Directos'!AN27/'Vida Número de Siniestros'!AN27,"")</f>
        <v/>
      </c>
      <c r="AO27" s="103" t="str">
        <f>IFERROR('Vida Siniestros Directos'!AO27/'Vida Número de Siniestros'!AO27,"")</f>
        <v/>
      </c>
      <c r="AP27" s="103" t="str">
        <f>IFERROR('Vida Siniestros Directos'!AP27/'Vida Número de Siniestros'!AP27,"")</f>
        <v/>
      </c>
      <c r="AQ27" s="103" t="str">
        <f>IFERROR('Vida Siniestros Directos'!AQ27/'Vida Número de Siniestros'!AQ27,"")</f>
        <v/>
      </c>
      <c r="AR27" s="111"/>
      <c r="AS27" s="92" t="str">
        <f>IFERROR('Vida Siniestros Directos'!AS27/'Vida Número de Siniestros'!AS27,"")</f>
        <v/>
      </c>
      <c r="AT27" s="71" t="str">
        <f t="shared" si="1"/>
        <v/>
      </c>
    </row>
    <row r="28" spans="2:46">
      <c r="B28" s="29" t="s">
        <v>425</v>
      </c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11"/>
      <c r="AS28" s="112" t="str">
        <f>IFERROR('Vida Siniestros Directos'!AS28/'Vida Número de Siniestros'!AS28,"")</f>
        <v/>
      </c>
      <c r="AT28" s="107"/>
    </row>
    <row r="29" spans="2:46">
      <c r="B29" s="30" t="s">
        <v>426</v>
      </c>
      <c r="C29" s="103" t="str">
        <f>IFERROR('Vida Siniestros Directos'!C29/'Vida Número de Siniestros'!C29,"")</f>
        <v/>
      </c>
      <c r="D29" s="103" t="str">
        <f>IFERROR('Vida Siniestros Directos'!D29/'Vida Número de Siniestros'!D29,"")</f>
        <v/>
      </c>
      <c r="E29" s="103" t="str">
        <f>IFERROR('Vida Siniestros Directos'!E29/'Vida Número de Siniestros'!E29,"")</f>
        <v/>
      </c>
      <c r="F29" s="103" t="str">
        <f>IFERROR('Vida Siniestros Directos'!F29/'Vida Número de Siniestros'!F29,"")</f>
        <v/>
      </c>
      <c r="G29" s="103" t="str">
        <f>IFERROR('Vida Siniestros Directos'!G29/'Vida Número de Siniestros'!G29,"")</f>
        <v/>
      </c>
      <c r="H29" s="103" t="str">
        <f>IFERROR('Vida Siniestros Directos'!H29/'Vida Número de Siniestros'!H29,"")</f>
        <v/>
      </c>
      <c r="I29" s="103" t="str">
        <f>IFERROR('Vida Siniestros Directos'!I29/'Vida Número de Siniestros'!I29,"")</f>
        <v/>
      </c>
      <c r="J29" s="103">
        <f>IFERROR('Vida Siniestros Directos'!J29/'Vida Número de Siniestros'!J29,"")</f>
        <v>-1.2794563483967127</v>
      </c>
      <c r="K29" s="103" t="str">
        <f>IFERROR('Vida Siniestros Directos'!K29/'Vida Número de Siniestros'!K29,"")</f>
        <v/>
      </c>
      <c r="L29" s="103" t="str">
        <f>IFERROR('Vida Siniestros Directos'!L29/'Vida Número de Siniestros'!L29,"")</f>
        <v/>
      </c>
      <c r="M29" s="103" t="str">
        <f>IFERROR('Vida Siniestros Directos'!M29/'Vida Número de Siniestros'!M29,"")</f>
        <v/>
      </c>
      <c r="N29" s="103" t="str">
        <f>IFERROR('Vida Siniestros Directos'!N29/'Vida Número de Siniestros'!N29,"")</f>
        <v/>
      </c>
      <c r="O29" s="103" t="str">
        <f>IFERROR('Vida Siniestros Directos'!O29/'Vida Número de Siniestros'!O29,"")</f>
        <v/>
      </c>
      <c r="P29" s="103" t="str">
        <f>IFERROR('Vida Siniestros Directos'!P29/'Vida Número de Siniestros'!P29,"")</f>
        <v/>
      </c>
      <c r="Q29" s="103" t="str">
        <f>IFERROR('Vida Siniestros Directos'!Q29/'Vida Número de Siniestros'!Q29,"")</f>
        <v/>
      </c>
      <c r="R29" s="103" t="str">
        <f>IFERROR('Vida Siniestros Directos'!R29/'Vida Número de Siniestros'!R29,"")</f>
        <v/>
      </c>
      <c r="S29" s="103" t="str">
        <f>IFERROR('Vida Siniestros Directos'!S29/'Vida Número de Siniestros'!S29,"")</f>
        <v/>
      </c>
      <c r="T29" s="103">
        <f>IFERROR('Vida Siniestros Directos'!T29/'Vida Número de Siniestros'!T29,"")</f>
        <v>-53.117130875094404</v>
      </c>
      <c r="U29" s="103" t="str">
        <f>IFERROR('Vida Siniestros Directos'!U29/'Vida Número de Siniestros'!U29,"")</f>
        <v/>
      </c>
      <c r="V29" s="103" t="str">
        <f>IFERROR('Vida Siniestros Directos'!V29/'Vida Número de Siniestros'!V29,"")</f>
        <v/>
      </c>
      <c r="W29" s="103" t="str">
        <f>IFERROR('Vida Siniestros Directos'!W29/'Vida Número de Siniestros'!W29,"")</f>
        <v/>
      </c>
      <c r="X29" s="103" t="str">
        <f>IFERROR('Vida Siniestros Directos'!X29/'Vida Número de Siniestros'!X29,"")</f>
        <v/>
      </c>
      <c r="Y29" s="103" t="str">
        <f>IFERROR('Vida Siniestros Directos'!Y29/'Vida Número de Siniestros'!Y29,"")</f>
        <v/>
      </c>
      <c r="Z29" s="103" t="str">
        <f>IFERROR('Vida Siniestros Directos'!Z29/'Vida Número de Siniestros'!Z29,"")</f>
        <v/>
      </c>
      <c r="AA29" s="103" t="str">
        <f>IFERROR('Vida Siniestros Directos'!AA29/'Vida Número de Siniestros'!AA29,"")</f>
        <v/>
      </c>
      <c r="AB29" s="103" t="str">
        <f>IFERROR('Vida Siniestros Directos'!AB29/'Vida Número de Siniestros'!AB29,"")</f>
        <v/>
      </c>
      <c r="AC29" s="103" t="str">
        <f>IFERROR('Vida Siniestros Directos'!AC29/'Vida Número de Siniestros'!AC29,"")</f>
        <v/>
      </c>
      <c r="AD29" s="103" t="str">
        <f>IFERROR('Vida Siniestros Directos'!AD29/'Vida Número de Siniestros'!AD29,"")</f>
        <v/>
      </c>
      <c r="AE29" s="103" t="str">
        <f>IFERROR('Vida Siniestros Directos'!AE29/'Vida Número de Siniestros'!AE29,"")</f>
        <v/>
      </c>
      <c r="AF29" s="103" t="str">
        <f>IFERROR('Vida Siniestros Directos'!AF29/'Vida Número de Siniestros'!AF29,"")</f>
        <v/>
      </c>
      <c r="AG29" s="103" t="str">
        <f>IFERROR('Vida Siniestros Directos'!AG29/'Vida Número de Siniestros'!AG29,"")</f>
        <v/>
      </c>
      <c r="AH29" s="103" t="str">
        <f>IFERROR('Vida Siniestros Directos'!AH29/'Vida Número de Siniestros'!AH29,"")</f>
        <v/>
      </c>
      <c r="AI29" s="103" t="str">
        <f>IFERROR('Vida Siniestros Directos'!AI29/'Vida Número de Siniestros'!AI29,"")</f>
        <v/>
      </c>
      <c r="AJ29" s="103" t="str">
        <f>IFERROR('Vida Siniestros Directos'!AJ29/'Vida Número de Siniestros'!AJ29,"")</f>
        <v/>
      </c>
      <c r="AK29" s="103" t="str">
        <f>IFERROR('Vida Siniestros Directos'!AK29/'Vida Número de Siniestros'!AK29,"")</f>
        <v/>
      </c>
      <c r="AL29" s="103" t="str">
        <f>IFERROR('Vida Siniestros Directos'!AL29/'Vida Número de Siniestros'!AL29,"")</f>
        <v/>
      </c>
      <c r="AM29" s="103" t="str">
        <f>IFERROR('Vida Siniestros Directos'!AM29/'Vida Número de Siniestros'!AM29,"")</f>
        <v/>
      </c>
      <c r="AN29" s="103" t="str">
        <f>IFERROR('Vida Siniestros Directos'!AN29/'Vida Número de Siniestros'!AN29,"")</f>
        <v/>
      </c>
      <c r="AO29" s="103" t="str">
        <f>IFERROR('Vida Siniestros Directos'!AO29/'Vida Número de Siniestros'!AO29,"")</f>
        <v/>
      </c>
      <c r="AP29" s="103" t="str">
        <f>IFERROR('Vida Siniestros Directos'!AP29/'Vida Número de Siniestros'!AP29,"")</f>
        <v/>
      </c>
      <c r="AQ29" s="103">
        <f>IFERROR('Vida Siniestros Directos'!AQ29/'Vida Número de Siniestros'!AQ29,"")</f>
        <v>-1.731474870787115</v>
      </c>
      <c r="AR29" s="111"/>
      <c r="AS29" s="92">
        <f>IFERROR('Vida Siniestros Directos'!AS29/'Vida Número de Siniestros'!AS29,"")</f>
        <v>-2.4139700153854657</v>
      </c>
      <c r="AT29" s="71">
        <f t="shared" ref="AT29:AT41" si="2">IFERROR(AQ29/AS29-1,"")</f>
        <v>-0.2827272668046662</v>
      </c>
    </row>
    <row r="30" spans="2:46">
      <c r="B30" s="30" t="s">
        <v>427</v>
      </c>
      <c r="C30" s="103">
        <f>IFERROR('Vida Siniestros Directos'!C30/'Vida Número de Siniestros'!C30,"")</f>
        <v>-213.91481219146786</v>
      </c>
      <c r="D30" s="103">
        <f>IFERROR('Vida Siniestros Directos'!D30/'Vida Número de Siniestros'!D30,"")</f>
        <v>-143.13767257022064</v>
      </c>
      <c r="E30" s="103" t="str">
        <f>IFERROR('Vida Siniestros Directos'!E30/'Vida Número de Siniestros'!E30,"")</f>
        <v/>
      </c>
      <c r="F30" s="103">
        <f>IFERROR('Vida Siniestros Directos'!F30/'Vida Número de Siniestros'!F30,"")</f>
        <v>-2257.4134893468654</v>
      </c>
      <c r="G30" s="103">
        <f>IFERROR('Vida Siniestros Directos'!G30/'Vida Número de Siniestros'!G30,"")</f>
        <v>-99.56822269223963</v>
      </c>
      <c r="H30" s="103" t="str">
        <f>IFERROR('Vida Siniestros Directos'!H30/'Vida Número de Siniestros'!H30,"")</f>
        <v/>
      </c>
      <c r="I30" s="103">
        <f>IFERROR('Vida Siniestros Directos'!I30/'Vida Número de Siniestros'!I30,"")</f>
        <v>168.89804404394221</v>
      </c>
      <c r="J30" s="103" t="str">
        <f>IFERROR('Vida Siniestros Directos'!J30/'Vida Número de Siniestros'!J30,"")</f>
        <v/>
      </c>
      <c r="K30" s="103" t="str">
        <f>IFERROR('Vida Siniestros Directos'!K30/'Vida Número de Siniestros'!K30,"")</f>
        <v/>
      </c>
      <c r="L30" s="103" t="str">
        <f>IFERROR('Vida Siniestros Directos'!L30/'Vida Número de Siniestros'!L30,"")</f>
        <v/>
      </c>
      <c r="M30" s="103">
        <f>IFERROR('Vida Siniestros Directos'!M30/'Vida Número de Siniestros'!M30,"")</f>
        <v>-26.497844697147197</v>
      </c>
      <c r="N30" s="103" t="str">
        <f>IFERROR('Vida Siniestros Directos'!N30/'Vida Número de Siniestros'!N30,"")</f>
        <v/>
      </c>
      <c r="O30" s="103">
        <f>IFERROR('Vida Siniestros Directos'!O30/'Vida Número de Siniestros'!O30,"")</f>
        <v>-170.70457998469135</v>
      </c>
      <c r="P30" s="103">
        <f>IFERROR('Vida Siniestros Directos'!P30/'Vida Número de Siniestros'!P30,"")</f>
        <v>-225.73695408130706</v>
      </c>
      <c r="Q30" s="103">
        <f>IFERROR('Vida Siniestros Directos'!Q30/'Vida Número de Siniestros'!Q30,"")</f>
        <v>-378.34423890855686</v>
      </c>
      <c r="R30" s="103" t="str">
        <f>IFERROR('Vida Siniestros Directos'!R30/'Vida Número de Siniestros'!R30,"")</f>
        <v/>
      </c>
      <c r="S30" s="103">
        <f>IFERROR('Vida Siniestros Directos'!S30/'Vida Número de Siniestros'!S30,"")</f>
        <v>-514.94578405804452</v>
      </c>
      <c r="T30" s="103">
        <f>IFERROR('Vida Siniestros Directos'!T30/'Vida Número de Siniestros'!T30,"")</f>
        <v>-90.643301605723181</v>
      </c>
      <c r="U30" s="103">
        <f>IFERROR('Vida Siniestros Directos'!U30/'Vida Número de Siniestros'!U30,"")</f>
        <v>-468.02167334196071</v>
      </c>
      <c r="V30" s="103" t="str">
        <f>IFERROR('Vida Siniestros Directos'!V30/'Vida Número de Siniestros'!V30,"")</f>
        <v/>
      </c>
      <c r="W30" s="103">
        <f>IFERROR('Vida Siniestros Directos'!W30/'Vida Número de Siniestros'!W30,"")</f>
        <v>-207.02076306441995</v>
      </c>
      <c r="X30" s="103" t="str">
        <f>IFERROR('Vida Siniestros Directos'!X30/'Vida Número de Siniestros'!X30,"")</f>
        <v/>
      </c>
      <c r="Y30" s="103">
        <f>IFERROR('Vida Siniestros Directos'!Y30/'Vida Número de Siniestros'!Y30,"")</f>
        <v>-102.42467526039272</v>
      </c>
      <c r="Z30" s="103">
        <f>IFERROR('Vida Siniestros Directos'!Z30/'Vida Número de Siniestros'!Z30,"")</f>
        <v>5.2402397415745172</v>
      </c>
      <c r="AA30" s="103" t="str">
        <f>IFERROR('Vida Siniestros Directos'!AA30/'Vida Número de Siniestros'!AA30,"")</f>
        <v/>
      </c>
      <c r="AB30" s="103" t="str">
        <f>IFERROR('Vida Siniestros Directos'!AB30/'Vida Número de Siniestros'!AB30,"")</f>
        <v/>
      </c>
      <c r="AC30" s="103">
        <f>IFERROR('Vida Siniestros Directos'!AC30/'Vida Número de Siniestros'!AC30,"")</f>
        <v>-193.89506037528608</v>
      </c>
      <c r="AD30" s="103" t="str">
        <f>IFERROR('Vida Siniestros Directos'!AD30/'Vida Número de Siniestros'!AD30,"")</f>
        <v/>
      </c>
      <c r="AE30" s="103">
        <f>IFERROR('Vida Siniestros Directos'!AE30/'Vida Número de Siniestros'!AE30,"")</f>
        <v>-254.89283769737168</v>
      </c>
      <c r="AF30" s="103">
        <f>IFERROR('Vida Siniestros Directos'!AF30/'Vida Número de Siniestros'!AF30,"")</f>
        <v>-0.86359276767040449</v>
      </c>
      <c r="AG30" s="103">
        <f>IFERROR('Vida Siniestros Directos'!AG30/'Vida Número de Siniestros'!AG30,"")</f>
        <v>-129.88474294877096</v>
      </c>
      <c r="AH30" s="103" t="str">
        <f>IFERROR('Vida Siniestros Directos'!AH30/'Vida Número de Siniestros'!AH30,"")</f>
        <v/>
      </c>
      <c r="AI30" s="103" t="str">
        <f>IFERROR('Vida Siniestros Directos'!AI30/'Vida Número de Siniestros'!AI30,"")</f>
        <v/>
      </c>
      <c r="AJ30" s="103" t="str">
        <f>IFERROR('Vida Siniestros Directos'!AJ30/'Vida Número de Siniestros'!AJ30,"")</f>
        <v/>
      </c>
      <c r="AK30" s="103" t="str">
        <f>IFERROR('Vida Siniestros Directos'!AK30/'Vida Número de Siniestros'!AK30,"")</f>
        <v/>
      </c>
      <c r="AL30" s="103" t="str">
        <f>IFERROR('Vida Siniestros Directos'!AL30/'Vida Número de Siniestros'!AL30,"")</f>
        <v/>
      </c>
      <c r="AM30" s="103" t="str">
        <f>IFERROR('Vida Siniestros Directos'!AM30/'Vida Número de Siniestros'!AM30,"")</f>
        <v/>
      </c>
      <c r="AN30" s="103" t="str">
        <f>IFERROR('Vida Siniestros Directos'!AN30/'Vida Número de Siniestros'!AN30,"")</f>
        <v/>
      </c>
      <c r="AO30" s="103" t="str">
        <f>IFERROR('Vida Siniestros Directos'!AO30/'Vida Número de Siniestros'!AO30,"")</f>
        <v/>
      </c>
      <c r="AP30" s="103" t="str">
        <f>IFERROR('Vida Siniestros Directos'!AP30/'Vida Número de Siniestros'!AP30,"")</f>
        <v/>
      </c>
      <c r="AQ30" s="103">
        <f>IFERROR('Vida Siniestros Directos'!AQ30/'Vida Número de Siniestros'!AQ30,"")</f>
        <v>-2.6368579821076836</v>
      </c>
      <c r="AR30" s="111"/>
      <c r="AS30" s="92">
        <f>IFERROR('Vida Siniestros Directos'!AS30/'Vida Número de Siniestros'!AS30,"")</f>
        <v>-3.1767207703925946</v>
      </c>
      <c r="AT30" s="71">
        <f t="shared" si="2"/>
        <v>-0.16994341879730024</v>
      </c>
    </row>
    <row r="31" spans="2:46">
      <c r="B31" s="30" t="s">
        <v>428</v>
      </c>
      <c r="C31" s="103" t="str">
        <f>IFERROR('Vida Siniestros Directos'!C31/'Vida Número de Siniestros'!C31,"")</f>
        <v/>
      </c>
      <c r="D31" s="103" t="str">
        <f>IFERROR('Vida Siniestros Directos'!D31/'Vida Número de Siniestros'!D31,"")</f>
        <v/>
      </c>
      <c r="E31" s="103" t="str">
        <f>IFERROR('Vida Siniestros Directos'!E31/'Vida Número de Siniestros'!E31,"")</f>
        <v/>
      </c>
      <c r="F31" s="103" t="str">
        <f>IFERROR('Vida Siniestros Directos'!F31/'Vida Número de Siniestros'!F31,"")</f>
        <v/>
      </c>
      <c r="G31" s="103" t="str">
        <f>IFERROR('Vida Siniestros Directos'!G31/'Vida Número de Siniestros'!G31,"")</f>
        <v/>
      </c>
      <c r="H31" s="103" t="str">
        <f>IFERROR('Vida Siniestros Directos'!H31/'Vida Número de Siniestros'!H31,"")</f>
        <v/>
      </c>
      <c r="I31" s="103" t="str">
        <f>IFERROR('Vida Siniestros Directos'!I31/'Vida Número de Siniestros'!I31,"")</f>
        <v/>
      </c>
      <c r="J31" s="103" t="str">
        <f>IFERROR('Vida Siniestros Directos'!J31/'Vida Número de Siniestros'!J31,"")</f>
        <v/>
      </c>
      <c r="K31" s="103" t="str">
        <f>IFERROR('Vida Siniestros Directos'!K31/'Vida Número de Siniestros'!K31,"")</f>
        <v/>
      </c>
      <c r="L31" s="103" t="str">
        <f>IFERROR('Vida Siniestros Directos'!L31/'Vida Número de Siniestros'!L31,"")</f>
        <v/>
      </c>
      <c r="M31" s="103" t="str">
        <f>IFERROR('Vida Siniestros Directos'!M31/'Vida Número de Siniestros'!M31,"")</f>
        <v/>
      </c>
      <c r="N31" s="103" t="str">
        <f>IFERROR('Vida Siniestros Directos'!N31/'Vida Número de Siniestros'!N31,"")</f>
        <v/>
      </c>
      <c r="O31" s="103" t="str">
        <f>IFERROR('Vida Siniestros Directos'!O31/'Vida Número de Siniestros'!O31,"")</f>
        <v/>
      </c>
      <c r="P31" s="103" t="str">
        <f>IFERROR('Vida Siniestros Directos'!P31/'Vida Número de Siniestros'!P31,"")</f>
        <v/>
      </c>
      <c r="Q31" s="103" t="str">
        <f>IFERROR('Vida Siniestros Directos'!Q31/'Vida Número de Siniestros'!Q31,"")</f>
        <v/>
      </c>
      <c r="R31" s="103" t="str">
        <f>IFERROR('Vida Siniestros Directos'!R31/'Vida Número de Siniestros'!R31,"")</f>
        <v/>
      </c>
      <c r="S31" s="103" t="str">
        <f>IFERROR('Vida Siniestros Directos'!S31/'Vida Número de Siniestros'!S31,"")</f>
        <v/>
      </c>
      <c r="T31" s="103" t="str">
        <f>IFERROR('Vida Siniestros Directos'!T31/'Vida Número de Siniestros'!T31,"")</f>
        <v/>
      </c>
      <c r="U31" s="103" t="str">
        <f>IFERROR('Vida Siniestros Directos'!U31/'Vida Número de Siniestros'!U31,"")</f>
        <v/>
      </c>
      <c r="V31" s="103" t="str">
        <f>IFERROR('Vida Siniestros Directos'!V31/'Vida Número de Siniestros'!V31,"")</f>
        <v/>
      </c>
      <c r="W31" s="103" t="str">
        <f>IFERROR('Vida Siniestros Directos'!W31/'Vida Número de Siniestros'!W31,"")</f>
        <v/>
      </c>
      <c r="X31" s="103" t="str">
        <f>IFERROR('Vida Siniestros Directos'!X31/'Vida Número de Siniestros'!X31,"")</f>
        <v/>
      </c>
      <c r="Y31" s="103">
        <f>IFERROR('Vida Siniestros Directos'!Y31/'Vida Número de Siniestros'!Y31,"")</f>
        <v>-28.850898740778749</v>
      </c>
      <c r="Z31" s="103" t="str">
        <f>IFERROR('Vida Siniestros Directos'!Z31/'Vida Número de Siniestros'!Z31,"")</f>
        <v/>
      </c>
      <c r="AA31" s="103" t="str">
        <f>IFERROR('Vida Siniestros Directos'!AA31/'Vida Número de Siniestros'!AA31,"")</f>
        <v/>
      </c>
      <c r="AB31" s="103" t="str">
        <f>IFERROR('Vida Siniestros Directos'!AB31/'Vida Número de Siniestros'!AB31,"")</f>
        <v/>
      </c>
      <c r="AC31" s="103" t="str">
        <f>IFERROR('Vida Siniestros Directos'!AC31/'Vida Número de Siniestros'!AC31,"")</f>
        <v/>
      </c>
      <c r="AD31" s="103" t="str">
        <f>IFERROR('Vida Siniestros Directos'!AD31/'Vida Número de Siniestros'!AD31,"")</f>
        <v/>
      </c>
      <c r="AE31" s="103" t="str">
        <f>IFERROR('Vida Siniestros Directos'!AE31/'Vida Número de Siniestros'!AE31,"")</f>
        <v/>
      </c>
      <c r="AF31" s="103" t="str">
        <f>IFERROR('Vida Siniestros Directos'!AF31/'Vida Número de Siniestros'!AF31,"")</f>
        <v/>
      </c>
      <c r="AG31" s="103" t="str">
        <f>IFERROR('Vida Siniestros Directos'!AG31/'Vida Número de Siniestros'!AG31,"")</f>
        <v/>
      </c>
      <c r="AH31" s="103" t="str">
        <f>IFERROR('Vida Siniestros Directos'!AH31/'Vida Número de Siniestros'!AH31,"")</f>
        <v/>
      </c>
      <c r="AI31" s="103" t="str">
        <f>IFERROR('Vida Siniestros Directos'!AI31/'Vida Número de Siniestros'!AI31,"")</f>
        <v/>
      </c>
      <c r="AJ31" s="103" t="str">
        <f>IFERROR('Vida Siniestros Directos'!AJ31/'Vida Número de Siniestros'!AJ31,"")</f>
        <v/>
      </c>
      <c r="AK31" s="103" t="str">
        <f>IFERROR('Vida Siniestros Directos'!AK31/'Vida Número de Siniestros'!AK31,"")</f>
        <v/>
      </c>
      <c r="AL31" s="103" t="str">
        <f>IFERROR('Vida Siniestros Directos'!AL31/'Vida Número de Siniestros'!AL31,"")</f>
        <v/>
      </c>
      <c r="AM31" s="103" t="str">
        <f>IFERROR('Vida Siniestros Directos'!AM31/'Vida Número de Siniestros'!AM31,"")</f>
        <v/>
      </c>
      <c r="AN31" s="103" t="str">
        <f>IFERROR('Vida Siniestros Directos'!AN31/'Vida Número de Siniestros'!AN31,"")</f>
        <v/>
      </c>
      <c r="AO31" s="103" t="str">
        <f>IFERROR('Vida Siniestros Directos'!AO31/'Vida Número de Siniestros'!AO31,"")</f>
        <v/>
      </c>
      <c r="AP31" s="103" t="str">
        <f>IFERROR('Vida Siniestros Directos'!AP31/'Vida Número de Siniestros'!AP31,"")</f>
        <v/>
      </c>
      <c r="AQ31" s="103">
        <f>IFERROR('Vida Siniestros Directos'!AQ31/'Vida Número de Siniestros'!AQ31,"")</f>
        <v>-28.850898740778749</v>
      </c>
      <c r="AR31" s="111"/>
      <c r="AS31" s="92">
        <f>IFERROR('Vida Siniestros Directos'!AS31/'Vida Número de Siniestros'!AS31,"")</f>
        <v>-301.35611343469719</v>
      </c>
      <c r="AT31" s="71">
        <f t="shared" si="2"/>
        <v>-0.9042631044980256</v>
      </c>
    </row>
    <row r="32" spans="2:46">
      <c r="B32" s="30" t="s">
        <v>429</v>
      </c>
      <c r="C32" s="103" t="str">
        <f>IFERROR('Vida Siniestros Directos'!C32/'Vida Número de Siniestros'!C32,"")</f>
        <v/>
      </c>
      <c r="D32" s="103" t="str">
        <f>IFERROR('Vida Siniestros Directos'!D32/'Vida Número de Siniestros'!D32,"")</f>
        <v/>
      </c>
      <c r="E32" s="103" t="str">
        <f>IFERROR('Vida Siniestros Directos'!E32/'Vida Número de Siniestros'!E32,"")</f>
        <v/>
      </c>
      <c r="F32" s="103" t="str">
        <f>IFERROR('Vida Siniestros Directos'!F32/'Vida Número de Siniestros'!F32,"")</f>
        <v/>
      </c>
      <c r="G32" s="103" t="str">
        <f>IFERROR('Vida Siniestros Directos'!G32/'Vida Número de Siniestros'!G32,"")</f>
        <v/>
      </c>
      <c r="H32" s="103" t="str">
        <f>IFERROR('Vida Siniestros Directos'!H32/'Vida Número de Siniestros'!H32,"")</f>
        <v/>
      </c>
      <c r="I32" s="103" t="str">
        <f>IFERROR('Vida Siniestros Directos'!I32/'Vida Número de Siniestros'!I32,"")</f>
        <v/>
      </c>
      <c r="J32" s="103" t="str">
        <f>IFERROR('Vida Siniestros Directos'!J32/'Vida Número de Siniestros'!J32,"")</f>
        <v/>
      </c>
      <c r="K32" s="103" t="str">
        <f>IFERROR('Vida Siniestros Directos'!K32/'Vida Número de Siniestros'!K32,"")</f>
        <v/>
      </c>
      <c r="L32" s="103" t="str">
        <f>IFERROR('Vida Siniestros Directos'!L32/'Vida Número de Siniestros'!L32,"")</f>
        <v/>
      </c>
      <c r="M32" s="103" t="str">
        <f>IFERROR('Vida Siniestros Directos'!M32/'Vida Número de Siniestros'!M32,"")</f>
        <v/>
      </c>
      <c r="N32" s="103" t="str">
        <f>IFERROR('Vida Siniestros Directos'!N32/'Vida Número de Siniestros'!N32,"")</f>
        <v/>
      </c>
      <c r="O32" s="103" t="str">
        <f>IFERROR('Vida Siniestros Directos'!O32/'Vida Número de Siniestros'!O32,"")</f>
        <v/>
      </c>
      <c r="P32" s="103" t="str">
        <f>IFERROR('Vida Siniestros Directos'!P32/'Vida Número de Siniestros'!P32,"")</f>
        <v/>
      </c>
      <c r="Q32" s="103" t="str">
        <f>IFERROR('Vida Siniestros Directos'!Q32/'Vida Número de Siniestros'!Q32,"")</f>
        <v/>
      </c>
      <c r="R32" s="103" t="str">
        <f>IFERROR('Vida Siniestros Directos'!R32/'Vida Número de Siniestros'!R32,"")</f>
        <v/>
      </c>
      <c r="S32" s="103" t="str">
        <f>IFERROR('Vida Siniestros Directos'!S32/'Vida Número de Siniestros'!S32,"")</f>
        <v/>
      </c>
      <c r="T32" s="103" t="str">
        <f>IFERROR('Vida Siniestros Directos'!T32/'Vida Número de Siniestros'!T32,"")</f>
        <v/>
      </c>
      <c r="U32" s="103" t="str">
        <f>IFERROR('Vida Siniestros Directos'!U32/'Vida Número de Siniestros'!U32,"")</f>
        <v/>
      </c>
      <c r="V32" s="103" t="str">
        <f>IFERROR('Vida Siniestros Directos'!V32/'Vida Número de Siniestros'!V32,"")</f>
        <v/>
      </c>
      <c r="W32" s="103" t="str">
        <f>IFERROR('Vida Siniestros Directos'!W32/'Vida Número de Siniestros'!W32,"")</f>
        <v/>
      </c>
      <c r="X32" s="103" t="str">
        <f>IFERROR('Vida Siniestros Directos'!X32/'Vida Número de Siniestros'!X32,"")</f>
        <v/>
      </c>
      <c r="Y32" s="103">
        <f>IFERROR('Vida Siniestros Directos'!Y32/'Vida Número de Siniestros'!Y32,"")</f>
        <v>-688.32599118942733</v>
      </c>
      <c r="Z32" s="103" t="str">
        <f>IFERROR('Vida Siniestros Directos'!Z32/'Vida Número de Siniestros'!Z32,"")</f>
        <v/>
      </c>
      <c r="AA32" s="103">
        <f>IFERROR('Vida Siniestros Directos'!AA32/'Vida Número de Siniestros'!AA32,"")</f>
        <v>-260.50321380841598</v>
      </c>
      <c r="AB32" s="103" t="str">
        <f>IFERROR('Vida Siniestros Directos'!AB32/'Vida Número de Siniestros'!AB32,"")</f>
        <v/>
      </c>
      <c r="AC32" s="103" t="str">
        <f>IFERROR('Vida Siniestros Directos'!AC32/'Vida Número de Siniestros'!AC32,"")</f>
        <v/>
      </c>
      <c r="AD32" s="103" t="str">
        <f>IFERROR('Vida Siniestros Directos'!AD32/'Vida Número de Siniestros'!AD32,"")</f>
        <v/>
      </c>
      <c r="AE32" s="103" t="str">
        <f>IFERROR('Vida Siniestros Directos'!AE32/'Vida Número de Siniestros'!AE32,"")</f>
        <v/>
      </c>
      <c r="AF32" s="103" t="str">
        <f>IFERROR('Vida Siniestros Directos'!AF32/'Vida Número de Siniestros'!AF32,"")</f>
        <v/>
      </c>
      <c r="AG32" s="103" t="str">
        <f>IFERROR('Vida Siniestros Directos'!AG32/'Vida Número de Siniestros'!AG32,"")</f>
        <v/>
      </c>
      <c r="AH32" s="103" t="str">
        <f>IFERROR('Vida Siniestros Directos'!AH32/'Vida Número de Siniestros'!AH32,"")</f>
        <v/>
      </c>
      <c r="AI32" s="103" t="str">
        <f>IFERROR('Vida Siniestros Directos'!AI32/'Vida Número de Siniestros'!AI32,"")</f>
        <v/>
      </c>
      <c r="AJ32" s="103" t="str">
        <f>IFERROR('Vida Siniestros Directos'!AJ32/'Vida Número de Siniestros'!AJ32,"")</f>
        <v/>
      </c>
      <c r="AK32" s="103" t="str">
        <f>IFERROR('Vida Siniestros Directos'!AK32/'Vida Número de Siniestros'!AK32,"")</f>
        <v/>
      </c>
      <c r="AL32" s="103" t="str">
        <f>IFERROR('Vida Siniestros Directos'!AL32/'Vida Número de Siniestros'!AL32,"")</f>
        <v/>
      </c>
      <c r="AM32" s="103" t="str">
        <f>IFERROR('Vida Siniestros Directos'!AM32/'Vida Número de Siniestros'!AM32,"")</f>
        <v/>
      </c>
      <c r="AN32" s="103" t="str">
        <f>IFERROR('Vida Siniestros Directos'!AN32/'Vida Número de Siniestros'!AN32,"")</f>
        <v/>
      </c>
      <c r="AO32" s="103" t="str">
        <f>IFERROR('Vida Siniestros Directos'!AO32/'Vida Número de Siniestros'!AO32,"")</f>
        <v/>
      </c>
      <c r="AP32" s="103" t="str">
        <f>IFERROR('Vida Siniestros Directos'!AP32/'Vida Número de Siniestros'!AP32,"")</f>
        <v/>
      </c>
      <c r="AQ32" s="103">
        <f>IFERROR('Vida Siniestros Directos'!AQ32/'Vida Número de Siniestros'!AQ32,"")</f>
        <v>-545.71839872909015</v>
      </c>
      <c r="AR32" s="111"/>
      <c r="AS32" s="92" t="str">
        <f>IFERROR('Vida Siniestros Directos'!AS32/'Vida Número de Siniestros'!AS32,"")</f>
        <v/>
      </c>
      <c r="AT32" s="71" t="str">
        <f t="shared" si="2"/>
        <v/>
      </c>
    </row>
    <row r="33" spans="2:46">
      <c r="B33" s="30" t="s">
        <v>430</v>
      </c>
      <c r="C33" s="103" t="str">
        <f>IFERROR('Vida Siniestros Directos'!C33/'Vida Número de Siniestros'!C33,"")</f>
        <v/>
      </c>
      <c r="D33" s="103" t="str">
        <f>IFERROR('Vida Siniestros Directos'!D33/'Vida Número de Siniestros'!D33,"")</f>
        <v/>
      </c>
      <c r="E33" s="103" t="str">
        <f>IFERROR('Vida Siniestros Directos'!E33/'Vida Número de Siniestros'!E33,"")</f>
        <v/>
      </c>
      <c r="F33" s="103" t="str">
        <f>IFERROR('Vida Siniestros Directos'!F33/'Vida Número de Siniestros'!F33,"")</f>
        <v/>
      </c>
      <c r="G33" s="103" t="str">
        <f>IFERROR('Vida Siniestros Directos'!G33/'Vida Número de Siniestros'!G33,"")</f>
        <v/>
      </c>
      <c r="H33" s="103" t="str">
        <f>IFERROR('Vida Siniestros Directos'!H33/'Vida Número de Siniestros'!H33,"")</f>
        <v/>
      </c>
      <c r="I33" s="103" t="str">
        <f>IFERROR('Vida Siniestros Directos'!I33/'Vida Número de Siniestros'!I33,"")</f>
        <v/>
      </c>
      <c r="J33" s="103" t="str">
        <f>IFERROR('Vida Siniestros Directos'!J33/'Vida Número de Siniestros'!J33,"")</f>
        <v/>
      </c>
      <c r="K33" s="103" t="str">
        <f>IFERROR('Vida Siniestros Directos'!K33/'Vida Número de Siniestros'!K33,"")</f>
        <v/>
      </c>
      <c r="L33" s="103" t="str">
        <f>IFERROR('Vida Siniestros Directos'!L33/'Vida Número de Siniestros'!L33,"")</f>
        <v/>
      </c>
      <c r="M33" s="103" t="str">
        <f>IFERROR('Vida Siniestros Directos'!M33/'Vida Número de Siniestros'!M33,"")</f>
        <v/>
      </c>
      <c r="N33" s="103" t="str">
        <f>IFERROR('Vida Siniestros Directos'!N33/'Vida Número de Siniestros'!N33,"")</f>
        <v/>
      </c>
      <c r="O33" s="103" t="str">
        <f>IFERROR('Vida Siniestros Directos'!O33/'Vida Número de Siniestros'!O33,"")</f>
        <v/>
      </c>
      <c r="P33" s="103" t="str">
        <f>IFERROR('Vida Siniestros Directos'!P33/'Vida Número de Siniestros'!P33,"")</f>
        <v/>
      </c>
      <c r="Q33" s="103" t="str">
        <f>IFERROR('Vida Siniestros Directos'!Q33/'Vida Número de Siniestros'!Q33,"")</f>
        <v/>
      </c>
      <c r="R33" s="103" t="str">
        <f>IFERROR('Vida Siniestros Directos'!R33/'Vida Número de Siniestros'!R33,"")</f>
        <v/>
      </c>
      <c r="S33" s="103" t="str">
        <f>IFERROR('Vida Siniestros Directos'!S33/'Vida Número de Siniestros'!S33,"")</f>
        <v/>
      </c>
      <c r="T33" s="103" t="str">
        <f>IFERROR('Vida Siniestros Directos'!T33/'Vida Número de Siniestros'!T33,"")</f>
        <v/>
      </c>
      <c r="U33" s="103" t="str">
        <f>IFERROR('Vida Siniestros Directos'!U33/'Vida Número de Siniestros'!U33,"")</f>
        <v/>
      </c>
      <c r="V33" s="103" t="str">
        <f>IFERROR('Vida Siniestros Directos'!V33/'Vida Número de Siniestros'!V33,"")</f>
        <v/>
      </c>
      <c r="W33" s="103" t="str">
        <f>IFERROR('Vida Siniestros Directos'!W33/'Vida Número de Siniestros'!W33,"")</f>
        <v/>
      </c>
      <c r="X33" s="103" t="str">
        <f>IFERROR('Vida Siniestros Directos'!X33/'Vida Número de Siniestros'!X33,"")</f>
        <v/>
      </c>
      <c r="Y33" s="103" t="str">
        <f>IFERROR('Vida Siniestros Directos'!Y33/'Vida Número de Siniestros'!Y33,"")</f>
        <v/>
      </c>
      <c r="Z33" s="103" t="str">
        <f>IFERROR('Vida Siniestros Directos'!Z33/'Vida Número de Siniestros'!Z33,"")</f>
        <v/>
      </c>
      <c r="AA33" s="103" t="str">
        <f>IFERROR('Vida Siniestros Directos'!AA33/'Vida Número de Siniestros'!AA33,"")</f>
        <v/>
      </c>
      <c r="AB33" s="103" t="str">
        <f>IFERROR('Vida Siniestros Directos'!AB33/'Vida Número de Siniestros'!AB33,"")</f>
        <v/>
      </c>
      <c r="AC33" s="103" t="str">
        <f>IFERROR('Vida Siniestros Directos'!AC33/'Vida Número de Siniestros'!AC33,"")</f>
        <v/>
      </c>
      <c r="AD33" s="103" t="str">
        <f>IFERROR('Vida Siniestros Directos'!AD33/'Vida Número de Siniestros'!AD33,"")</f>
        <v/>
      </c>
      <c r="AE33" s="103" t="str">
        <f>IFERROR('Vida Siniestros Directos'!AE33/'Vida Número de Siniestros'!AE33,"")</f>
        <v/>
      </c>
      <c r="AF33" s="103" t="str">
        <f>IFERROR('Vida Siniestros Directos'!AF33/'Vida Número de Siniestros'!AF33,"")</f>
        <v/>
      </c>
      <c r="AG33" s="103" t="str">
        <f>IFERROR('Vida Siniestros Directos'!AG33/'Vida Número de Siniestros'!AG33,"")</f>
        <v/>
      </c>
      <c r="AH33" s="103" t="str">
        <f>IFERROR('Vida Siniestros Directos'!AH33/'Vida Número de Siniestros'!AH33,"")</f>
        <v/>
      </c>
      <c r="AI33" s="103" t="str">
        <f>IFERROR('Vida Siniestros Directos'!AI33/'Vida Número de Siniestros'!AI33,"")</f>
        <v/>
      </c>
      <c r="AJ33" s="103" t="str">
        <f>IFERROR('Vida Siniestros Directos'!AJ33/'Vida Número de Siniestros'!AJ33,"")</f>
        <v/>
      </c>
      <c r="AK33" s="103" t="str">
        <f>IFERROR('Vida Siniestros Directos'!AK33/'Vida Número de Siniestros'!AK33,"")</f>
        <v/>
      </c>
      <c r="AL33" s="103" t="str">
        <f>IFERROR('Vida Siniestros Directos'!AL33/'Vida Número de Siniestros'!AL33,"")</f>
        <v/>
      </c>
      <c r="AM33" s="103" t="str">
        <f>IFERROR('Vida Siniestros Directos'!AM33/'Vida Número de Siniestros'!AM33,"")</f>
        <v/>
      </c>
      <c r="AN33" s="103" t="str">
        <f>IFERROR('Vida Siniestros Directos'!AN33/'Vida Número de Siniestros'!AN33,"")</f>
        <v/>
      </c>
      <c r="AO33" s="103" t="str">
        <f>IFERROR('Vida Siniestros Directos'!AO33/'Vida Número de Siniestros'!AO33,"")</f>
        <v/>
      </c>
      <c r="AP33" s="103" t="str">
        <f>IFERROR('Vida Siniestros Directos'!AP33/'Vida Número de Siniestros'!AP33,"")</f>
        <v/>
      </c>
      <c r="AQ33" s="103" t="str">
        <f>IFERROR('Vida Siniestros Directos'!AQ33/'Vida Número de Siniestros'!AQ33,"")</f>
        <v/>
      </c>
      <c r="AR33" s="111"/>
      <c r="AS33" s="92" t="str">
        <f>IFERROR('Vida Siniestros Directos'!AS33/'Vida Número de Siniestros'!AS33,"")</f>
        <v/>
      </c>
      <c r="AT33" s="71" t="str">
        <f t="shared" si="2"/>
        <v/>
      </c>
    </row>
    <row r="34" spans="2:46">
      <c r="B34" s="30" t="s">
        <v>431</v>
      </c>
      <c r="C34" s="103" t="str">
        <f>IFERROR('Vida Siniestros Directos'!C34/'Vida Número de Siniestros'!C34,"")</f>
        <v/>
      </c>
      <c r="D34" s="103" t="str">
        <f>IFERROR('Vida Siniestros Directos'!D34/'Vida Número de Siniestros'!D34,"")</f>
        <v/>
      </c>
      <c r="E34" s="103" t="str">
        <f>IFERROR('Vida Siniestros Directos'!E34/'Vida Número de Siniestros'!E34,"")</f>
        <v/>
      </c>
      <c r="F34" s="103" t="str">
        <f>IFERROR('Vida Siniestros Directos'!F34/'Vida Número de Siniestros'!F34,"")</f>
        <v/>
      </c>
      <c r="G34" s="103" t="str">
        <f>IFERROR('Vida Siniestros Directos'!G34/'Vida Número de Siniestros'!G34,"")</f>
        <v/>
      </c>
      <c r="H34" s="103" t="str">
        <f>IFERROR('Vida Siniestros Directos'!H34/'Vida Número de Siniestros'!H34,"")</f>
        <v/>
      </c>
      <c r="I34" s="103" t="str">
        <f>IFERROR('Vida Siniestros Directos'!I34/'Vida Número de Siniestros'!I34,"")</f>
        <v/>
      </c>
      <c r="J34" s="103" t="str">
        <f>IFERROR('Vida Siniestros Directos'!J34/'Vida Número de Siniestros'!J34,"")</f>
        <v/>
      </c>
      <c r="K34" s="103" t="str">
        <f>IFERROR('Vida Siniestros Directos'!K34/'Vida Número de Siniestros'!K34,"")</f>
        <v/>
      </c>
      <c r="L34" s="103" t="str">
        <f>IFERROR('Vida Siniestros Directos'!L34/'Vida Número de Siniestros'!L34,"")</f>
        <v/>
      </c>
      <c r="M34" s="103" t="str">
        <f>IFERROR('Vida Siniestros Directos'!M34/'Vida Número de Siniestros'!M34,"")</f>
        <v/>
      </c>
      <c r="N34" s="103" t="str">
        <f>IFERROR('Vida Siniestros Directos'!N34/'Vida Número de Siniestros'!N34,"")</f>
        <v/>
      </c>
      <c r="O34" s="103" t="str">
        <f>IFERROR('Vida Siniestros Directos'!O34/'Vida Número de Siniestros'!O34,"")</f>
        <v/>
      </c>
      <c r="P34" s="103" t="str">
        <f>IFERROR('Vida Siniestros Directos'!P34/'Vida Número de Siniestros'!P34,"")</f>
        <v/>
      </c>
      <c r="Q34" s="103" t="str">
        <f>IFERROR('Vida Siniestros Directos'!Q34/'Vida Número de Siniestros'!Q34,"")</f>
        <v/>
      </c>
      <c r="R34" s="103" t="str">
        <f>IFERROR('Vida Siniestros Directos'!R34/'Vida Número de Siniestros'!R34,"")</f>
        <v/>
      </c>
      <c r="S34" s="103" t="str">
        <f>IFERROR('Vida Siniestros Directos'!S34/'Vida Número de Siniestros'!S34,"")</f>
        <v/>
      </c>
      <c r="T34" s="103" t="str">
        <f>IFERROR('Vida Siniestros Directos'!T34/'Vida Número de Siniestros'!T34,"")</f>
        <v/>
      </c>
      <c r="U34" s="103" t="str">
        <f>IFERROR('Vida Siniestros Directos'!U34/'Vida Número de Siniestros'!U34,"")</f>
        <v/>
      </c>
      <c r="V34" s="103" t="str">
        <f>IFERROR('Vida Siniestros Directos'!V34/'Vida Número de Siniestros'!V34,"")</f>
        <v/>
      </c>
      <c r="W34" s="103" t="str">
        <f>IFERROR('Vida Siniestros Directos'!W34/'Vida Número de Siniestros'!W34,"")</f>
        <v/>
      </c>
      <c r="X34" s="103" t="str">
        <f>IFERROR('Vida Siniestros Directos'!X34/'Vida Número de Siniestros'!X34,"")</f>
        <v/>
      </c>
      <c r="Y34" s="103" t="str">
        <f>IFERROR('Vida Siniestros Directos'!Y34/'Vida Número de Siniestros'!Y34,"")</f>
        <v/>
      </c>
      <c r="Z34" s="103" t="str">
        <f>IFERROR('Vida Siniestros Directos'!Z34/'Vida Número de Siniestros'!Z34,"")</f>
        <v/>
      </c>
      <c r="AA34" s="103" t="str">
        <f>IFERROR('Vida Siniestros Directos'!AA34/'Vida Número de Siniestros'!AA34,"")</f>
        <v/>
      </c>
      <c r="AB34" s="103" t="str">
        <f>IFERROR('Vida Siniestros Directos'!AB34/'Vida Número de Siniestros'!AB34,"")</f>
        <v/>
      </c>
      <c r="AC34" s="103" t="str">
        <f>IFERROR('Vida Siniestros Directos'!AC34/'Vida Número de Siniestros'!AC34,"")</f>
        <v/>
      </c>
      <c r="AD34" s="103" t="str">
        <f>IFERROR('Vida Siniestros Directos'!AD34/'Vida Número de Siniestros'!AD34,"")</f>
        <v/>
      </c>
      <c r="AE34" s="103" t="str">
        <f>IFERROR('Vida Siniestros Directos'!AE34/'Vida Número de Siniestros'!AE34,"")</f>
        <v/>
      </c>
      <c r="AF34" s="103" t="str">
        <f>IFERROR('Vida Siniestros Directos'!AF34/'Vida Número de Siniestros'!AF34,"")</f>
        <v/>
      </c>
      <c r="AG34" s="103" t="str">
        <f>IFERROR('Vida Siniestros Directos'!AG34/'Vida Número de Siniestros'!AG34,"")</f>
        <v/>
      </c>
      <c r="AH34" s="103" t="str">
        <f>IFERROR('Vida Siniestros Directos'!AH34/'Vida Número de Siniestros'!AH34,"")</f>
        <v/>
      </c>
      <c r="AI34" s="103" t="str">
        <f>IFERROR('Vida Siniestros Directos'!AI34/'Vida Número de Siniestros'!AI34,"")</f>
        <v/>
      </c>
      <c r="AJ34" s="103" t="str">
        <f>IFERROR('Vida Siniestros Directos'!AJ34/'Vida Número de Siniestros'!AJ34,"")</f>
        <v/>
      </c>
      <c r="AK34" s="103" t="str">
        <f>IFERROR('Vida Siniestros Directos'!AK34/'Vida Número de Siniestros'!AK34,"")</f>
        <v/>
      </c>
      <c r="AL34" s="103" t="str">
        <f>IFERROR('Vida Siniestros Directos'!AL34/'Vida Número de Siniestros'!AL34,"")</f>
        <v/>
      </c>
      <c r="AM34" s="103" t="str">
        <f>IFERROR('Vida Siniestros Directos'!AM34/'Vida Número de Siniestros'!AM34,"")</f>
        <v/>
      </c>
      <c r="AN34" s="103" t="str">
        <f>IFERROR('Vida Siniestros Directos'!AN34/'Vida Número de Siniestros'!AN34,"")</f>
        <v/>
      </c>
      <c r="AO34" s="103" t="str">
        <f>IFERROR('Vida Siniestros Directos'!AO34/'Vida Número de Siniestros'!AO34,"")</f>
        <v/>
      </c>
      <c r="AP34" s="103" t="str">
        <f>IFERROR('Vida Siniestros Directos'!AP34/'Vida Número de Siniestros'!AP34,"")</f>
        <v/>
      </c>
      <c r="AQ34" s="103" t="str">
        <f>IFERROR('Vida Siniestros Directos'!AQ34/'Vida Número de Siniestros'!AQ34,"")</f>
        <v/>
      </c>
      <c r="AR34" s="111"/>
      <c r="AS34" s="92" t="str">
        <f>IFERROR('Vida Siniestros Directos'!AS34/'Vida Número de Siniestros'!AS34,"")</f>
        <v/>
      </c>
      <c r="AT34" s="71" t="str">
        <f t="shared" si="2"/>
        <v/>
      </c>
    </row>
    <row r="35" spans="2:46">
      <c r="B35" s="30" t="s">
        <v>432</v>
      </c>
      <c r="C35" s="103" t="str">
        <f>IFERROR('Vida Siniestros Directos'!C35/'Vida Número de Siniestros'!C35,"")</f>
        <v/>
      </c>
      <c r="D35" s="103" t="str">
        <f>IFERROR('Vida Siniestros Directos'!D35/'Vida Número de Siniestros'!D35,"")</f>
        <v/>
      </c>
      <c r="E35" s="103" t="str">
        <f>IFERROR('Vida Siniestros Directos'!E35/'Vida Número de Siniestros'!E35,"")</f>
        <v/>
      </c>
      <c r="F35" s="103" t="str">
        <f>IFERROR('Vida Siniestros Directos'!F35/'Vida Número de Siniestros'!F35,"")</f>
        <v/>
      </c>
      <c r="G35" s="103">
        <f>IFERROR('Vida Siniestros Directos'!G35/'Vida Número de Siniestros'!G35,"")</f>
        <v>-94.346437711284509</v>
      </c>
      <c r="H35" s="103" t="str">
        <f>IFERROR('Vida Siniestros Directos'!H35/'Vida Número de Siniestros'!H35,"")</f>
        <v/>
      </c>
      <c r="I35" s="103" t="str">
        <f>IFERROR('Vida Siniestros Directos'!I35/'Vida Número de Siniestros'!I35,"")</f>
        <v/>
      </c>
      <c r="J35" s="103" t="str">
        <f>IFERROR('Vida Siniestros Directos'!J35/'Vida Número de Siniestros'!J35,"")</f>
        <v/>
      </c>
      <c r="K35" s="103" t="str">
        <f>IFERROR('Vida Siniestros Directos'!K35/'Vida Número de Siniestros'!K35,"")</f>
        <v/>
      </c>
      <c r="L35" s="103" t="str">
        <f>IFERROR('Vida Siniestros Directos'!L35/'Vida Número de Siniestros'!L35,"")</f>
        <v/>
      </c>
      <c r="M35" s="103" t="str">
        <f>IFERROR('Vida Siniestros Directos'!M35/'Vida Número de Siniestros'!M35,"")</f>
        <v/>
      </c>
      <c r="N35" s="103" t="str">
        <f>IFERROR('Vida Siniestros Directos'!N35/'Vida Número de Siniestros'!N35,"")</f>
        <v/>
      </c>
      <c r="O35" s="103" t="str">
        <f>IFERROR('Vida Siniestros Directos'!O35/'Vida Número de Siniestros'!O35,"")</f>
        <v/>
      </c>
      <c r="P35" s="103" t="str">
        <f>IFERROR('Vida Siniestros Directos'!P35/'Vida Número de Siniestros'!P35,"")</f>
        <v/>
      </c>
      <c r="Q35" s="103" t="str">
        <f>IFERROR('Vida Siniestros Directos'!Q35/'Vida Número de Siniestros'!Q35,"")</f>
        <v/>
      </c>
      <c r="R35" s="103" t="str">
        <f>IFERROR('Vida Siniestros Directos'!R35/'Vida Número de Siniestros'!R35,"")</f>
        <v/>
      </c>
      <c r="S35" s="103" t="str">
        <f>IFERROR('Vida Siniestros Directos'!S35/'Vida Número de Siniestros'!S35,"")</f>
        <v/>
      </c>
      <c r="T35" s="103" t="str">
        <f>IFERROR('Vida Siniestros Directos'!T35/'Vida Número de Siniestros'!T35,"")</f>
        <v/>
      </c>
      <c r="U35" s="103" t="str">
        <f>IFERROR('Vida Siniestros Directos'!U35/'Vida Número de Siniestros'!U35,"")</f>
        <v/>
      </c>
      <c r="V35" s="103" t="str">
        <f>IFERROR('Vida Siniestros Directos'!V35/'Vida Número de Siniestros'!V35,"")</f>
        <v/>
      </c>
      <c r="W35" s="103" t="str">
        <f>IFERROR('Vida Siniestros Directos'!W35/'Vida Número de Siniestros'!W35,"")</f>
        <v/>
      </c>
      <c r="X35" s="103" t="str">
        <f>IFERROR('Vida Siniestros Directos'!X35/'Vida Número de Siniestros'!X35,"")</f>
        <v/>
      </c>
      <c r="Y35" s="103">
        <f>IFERROR('Vida Siniestros Directos'!Y35/'Vida Número de Siniestros'!Y35,"")</f>
        <v>-266.57992801634833</v>
      </c>
      <c r="Z35" s="103" t="str">
        <f>IFERROR('Vida Siniestros Directos'!Z35/'Vida Número de Siniestros'!Z35,"")</f>
        <v/>
      </c>
      <c r="AA35" s="103" t="str">
        <f>IFERROR('Vida Siniestros Directos'!AA35/'Vida Número de Siniestros'!AA35,"")</f>
        <v/>
      </c>
      <c r="AB35" s="103" t="str">
        <f>IFERROR('Vida Siniestros Directos'!AB35/'Vida Número de Siniestros'!AB35,"")</f>
        <v/>
      </c>
      <c r="AC35" s="103" t="str">
        <f>IFERROR('Vida Siniestros Directos'!AC35/'Vida Número de Siniestros'!AC35,"")</f>
        <v/>
      </c>
      <c r="AD35" s="103" t="str">
        <f>IFERROR('Vida Siniestros Directos'!AD35/'Vida Número de Siniestros'!AD35,"")</f>
        <v/>
      </c>
      <c r="AE35" s="103" t="str">
        <f>IFERROR('Vida Siniestros Directos'!AE35/'Vida Número de Siniestros'!AE35,"")</f>
        <v/>
      </c>
      <c r="AF35" s="103" t="str">
        <f>IFERROR('Vida Siniestros Directos'!AF35/'Vida Número de Siniestros'!AF35,"")</f>
        <v/>
      </c>
      <c r="AG35" s="103">
        <f>IFERROR('Vida Siniestros Directos'!AG35/'Vida Número de Siniestros'!AG35,"")</f>
        <v>-16.074092855476099</v>
      </c>
      <c r="AH35" s="103" t="str">
        <f>IFERROR('Vida Siniestros Directos'!AH35/'Vida Número de Siniestros'!AH35,"")</f>
        <v/>
      </c>
      <c r="AI35" s="103" t="str">
        <f>IFERROR('Vida Siniestros Directos'!AI35/'Vida Número de Siniestros'!AI35,"")</f>
        <v/>
      </c>
      <c r="AJ35" s="103" t="str">
        <f>IFERROR('Vida Siniestros Directos'!AJ35/'Vida Número de Siniestros'!AJ35,"")</f>
        <v/>
      </c>
      <c r="AK35" s="103" t="str">
        <f>IFERROR('Vida Siniestros Directos'!AK35/'Vida Número de Siniestros'!AK35,"")</f>
        <v/>
      </c>
      <c r="AL35" s="103" t="str">
        <f>IFERROR('Vida Siniestros Directos'!AL35/'Vida Número de Siniestros'!AL35,"")</f>
        <v/>
      </c>
      <c r="AM35" s="103" t="str">
        <f>IFERROR('Vida Siniestros Directos'!AM35/'Vida Número de Siniestros'!AM35,"")</f>
        <v/>
      </c>
      <c r="AN35" s="103" t="str">
        <f>IFERROR('Vida Siniestros Directos'!AN35/'Vida Número de Siniestros'!AN35,"")</f>
        <v/>
      </c>
      <c r="AO35" s="103" t="str">
        <f>IFERROR('Vida Siniestros Directos'!AO35/'Vida Número de Siniestros'!AO35,"")</f>
        <v/>
      </c>
      <c r="AP35" s="103" t="str">
        <f>IFERROR('Vida Siniestros Directos'!AP35/'Vida Número de Siniestros'!AP35,"")</f>
        <v/>
      </c>
      <c r="AQ35" s="103">
        <f>IFERROR('Vida Siniestros Directos'!AQ35/'Vida Número de Siniestros'!AQ35,"")</f>
        <v>-361.80764958813114</v>
      </c>
      <c r="AR35" s="111"/>
      <c r="AS35" s="92">
        <f>IFERROR('Vida Siniestros Directos'!AS35/'Vida Número de Siniestros'!AS35,"")</f>
        <v>-110.21692496565144</v>
      </c>
      <c r="AT35" s="71">
        <f t="shared" si="2"/>
        <v>2.2826868441565278</v>
      </c>
    </row>
    <row r="36" spans="2:46">
      <c r="B36" s="30" t="s">
        <v>433</v>
      </c>
      <c r="C36" s="103" t="str">
        <f>IFERROR('Vida Siniestros Directos'!C36/'Vida Número de Siniestros'!C36,"")</f>
        <v/>
      </c>
      <c r="D36" s="103" t="str">
        <f>IFERROR('Vida Siniestros Directos'!D36/'Vida Número de Siniestros'!D36,"")</f>
        <v/>
      </c>
      <c r="E36" s="103" t="str">
        <f>IFERROR('Vida Siniestros Directos'!E36/'Vida Número de Siniestros'!E36,"")</f>
        <v/>
      </c>
      <c r="F36" s="103" t="str">
        <f>IFERROR('Vida Siniestros Directos'!F36/'Vida Número de Siniestros'!F36,"")</f>
        <v/>
      </c>
      <c r="G36" s="103" t="str">
        <f>IFERROR('Vida Siniestros Directos'!G36/'Vida Número de Siniestros'!G36,"")</f>
        <v/>
      </c>
      <c r="H36" s="103" t="str">
        <f>IFERROR('Vida Siniestros Directos'!H36/'Vida Número de Siniestros'!H36,"")</f>
        <v/>
      </c>
      <c r="I36" s="103" t="str">
        <f>IFERROR('Vida Siniestros Directos'!I36/'Vida Número de Siniestros'!I36,"")</f>
        <v/>
      </c>
      <c r="J36" s="103" t="str">
        <f>IFERROR('Vida Siniestros Directos'!J36/'Vida Número de Siniestros'!J36,"")</f>
        <v/>
      </c>
      <c r="K36" s="103" t="str">
        <f>IFERROR('Vida Siniestros Directos'!K36/'Vida Número de Siniestros'!K36,"")</f>
        <v/>
      </c>
      <c r="L36" s="103" t="str">
        <f>IFERROR('Vida Siniestros Directos'!L36/'Vida Número de Siniestros'!L36,"")</f>
        <v/>
      </c>
      <c r="M36" s="103" t="str">
        <f>IFERROR('Vida Siniestros Directos'!M36/'Vida Número de Siniestros'!M36,"")</f>
        <v/>
      </c>
      <c r="N36" s="103" t="str">
        <f>IFERROR('Vida Siniestros Directos'!N36/'Vida Número de Siniestros'!N36,"")</f>
        <v/>
      </c>
      <c r="O36" s="103" t="str">
        <f>IFERROR('Vida Siniestros Directos'!O36/'Vida Número de Siniestros'!O36,"")</f>
        <v/>
      </c>
      <c r="P36" s="103" t="str">
        <f>IFERROR('Vida Siniestros Directos'!P36/'Vida Número de Siniestros'!P36,"")</f>
        <v/>
      </c>
      <c r="Q36" s="103" t="str">
        <f>IFERROR('Vida Siniestros Directos'!Q36/'Vida Número de Siniestros'!Q36,"")</f>
        <v/>
      </c>
      <c r="R36" s="103" t="str">
        <f>IFERROR('Vida Siniestros Directos'!R36/'Vida Número de Siniestros'!R36,"")</f>
        <v/>
      </c>
      <c r="S36" s="103" t="str">
        <f>IFERROR('Vida Siniestros Directos'!S36/'Vida Número de Siniestros'!S36,"")</f>
        <v/>
      </c>
      <c r="T36" s="103" t="str">
        <f>IFERROR('Vida Siniestros Directos'!T36/'Vida Número de Siniestros'!T36,"")</f>
        <v/>
      </c>
      <c r="U36" s="103" t="str">
        <f>IFERROR('Vida Siniestros Directos'!U36/'Vida Número de Siniestros'!U36,"")</f>
        <v/>
      </c>
      <c r="V36" s="103" t="str">
        <f>IFERROR('Vida Siniestros Directos'!V36/'Vida Número de Siniestros'!V36,"")</f>
        <v/>
      </c>
      <c r="W36" s="103" t="str">
        <f>IFERROR('Vida Siniestros Directos'!W36/'Vida Número de Siniestros'!W36,"")</f>
        <v/>
      </c>
      <c r="X36" s="103" t="str">
        <f>IFERROR('Vida Siniestros Directos'!X36/'Vida Número de Siniestros'!X36,"")</f>
        <v/>
      </c>
      <c r="Y36" s="103" t="str">
        <f>IFERROR('Vida Siniestros Directos'!Y36/'Vida Número de Siniestros'!Y36,"")</f>
        <v/>
      </c>
      <c r="Z36" s="103" t="str">
        <f>IFERROR('Vida Siniestros Directos'!Z36/'Vida Número de Siniestros'!Z36,"")</f>
        <v/>
      </c>
      <c r="AA36" s="103" t="str">
        <f>IFERROR('Vida Siniestros Directos'!AA36/'Vida Número de Siniestros'!AA36,"")</f>
        <v/>
      </c>
      <c r="AB36" s="103" t="str">
        <f>IFERROR('Vida Siniestros Directos'!AB36/'Vida Número de Siniestros'!AB36,"")</f>
        <v/>
      </c>
      <c r="AC36" s="103" t="str">
        <f>IFERROR('Vida Siniestros Directos'!AC36/'Vida Número de Siniestros'!AC36,"")</f>
        <v/>
      </c>
      <c r="AD36" s="103" t="str">
        <f>IFERROR('Vida Siniestros Directos'!AD36/'Vida Número de Siniestros'!AD36,"")</f>
        <v/>
      </c>
      <c r="AE36" s="103" t="str">
        <f>IFERROR('Vida Siniestros Directos'!AE36/'Vida Número de Siniestros'!AE36,"")</f>
        <v/>
      </c>
      <c r="AF36" s="103" t="str">
        <f>IFERROR('Vida Siniestros Directos'!AF36/'Vida Número de Siniestros'!AF36,"")</f>
        <v/>
      </c>
      <c r="AG36" s="103" t="str">
        <f>IFERROR('Vida Siniestros Directos'!AG36/'Vida Número de Siniestros'!AG36,"")</f>
        <v/>
      </c>
      <c r="AH36" s="103" t="str">
        <f>IFERROR('Vida Siniestros Directos'!AH36/'Vida Número de Siniestros'!AH36,"")</f>
        <v/>
      </c>
      <c r="AI36" s="103" t="str">
        <f>IFERROR('Vida Siniestros Directos'!AI36/'Vida Número de Siniestros'!AI36,"")</f>
        <v/>
      </c>
      <c r="AJ36" s="103" t="str">
        <f>IFERROR('Vida Siniestros Directos'!AJ36/'Vida Número de Siniestros'!AJ36,"")</f>
        <v/>
      </c>
      <c r="AK36" s="103" t="str">
        <f>IFERROR('Vida Siniestros Directos'!AK36/'Vida Número de Siniestros'!AK36,"")</f>
        <v/>
      </c>
      <c r="AL36" s="103" t="str">
        <f>IFERROR('Vida Siniestros Directos'!AL36/'Vida Número de Siniestros'!AL36,"")</f>
        <v/>
      </c>
      <c r="AM36" s="103" t="str">
        <f>IFERROR('Vida Siniestros Directos'!AM36/'Vida Número de Siniestros'!AM36,"")</f>
        <v/>
      </c>
      <c r="AN36" s="103" t="str">
        <f>IFERROR('Vida Siniestros Directos'!AN36/'Vida Número de Siniestros'!AN36,"")</f>
        <v/>
      </c>
      <c r="AO36" s="103" t="str">
        <f>IFERROR('Vida Siniestros Directos'!AO36/'Vida Número de Siniestros'!AO36,"")</f>
        <v/>
      </c>
      <c r="AP36" s="103" t="str">
        <f>IFERROR('Vida Siniestros Directos'!AP36/'Vida Número de Siniestros'!AP36,"")</f>
        <v/>
      </c>
      <c r="AQ36" s="103" t="str">
        <f>IFERROR('Vida Siniestros Directos'!AQ36/'Vida Número de Siniestros'!AQ36,"")</f>
        <v/>
      </c>
      <c r="AR36" s="111"/>
      <c r="AS36" s="92" t="str">
        <f>IFERROR('Vida Siniestros Directos'!AS36/'Vida Número de Siniestros'!AS36,"")</f>
        <v/>
      </c>
      <c r="AT36" s="71" t="str">
        <f t="shared" si="2"/>
        <v/>
      </c>
    </row>
    <row r="37" spans="2:46">
      <c r="B37" s="30" t="s">
        <v>434</v>
      </c>
      <c r="C37" s="103" t="str">
        <f>IFERROR('Vida Siniestros Directos'!C37/'Vida Número de Siniestros'!C37,"")</f>
        <v/>
      </c>
      <c r="D37" s="103">
        <f>IFERROR('Vida Siniestros Directos'!D37/'Vida Número de Siniestros'!D37,"")</f>
        <v>-2.5435864886496402</v>
      </c>
      <c r="E37" s="103" t="str">
        <f>IFERROR('Vida Siniestros Directos'!E37/'Vida Número de Siniestros'!E37,"")</f>
        <v/>
      </c>
      <c r="F37" s="103">
        <f>IFERROR('Vida Siniestros Directos'!F37/'Vida Número de Siniestros'!F37,"")</f>
        <v>-0.60457189977087666</v>
      </c>
      <c r="G37" s="103">
        <f>IFERROR('Vida Siniestros Directos'!G37/'Vida Número de Siniestros'!G37,"")</f>
        <v>-0.81459982741967196</v>
      </c>
      <c r="H37" s="103">
        <f>IFERROR('Vida Siniestros Directos'!H37/'Vida Número de Siniestros'!H37,"")</f>
        <v>-0.56987638063100332</v>
      </c>
      <c r="I37" s="103">
        <f>IFERROR('Vida Siniestros Directos'!I37/'Vida Número de Siniestros'!I37,"")</f>
        <v>73.40045472337242</v>
      </c>
      <c r="J37" s="103">
        <f>IFERROR('Vida Siniestros Directos'!J37/'Vida Número de Siniestros'!J37,"")</f>
        <v>-1.1563732962792059</v>
      </c>
      <c r="K37" s="103" t="str">
        <f>IFERROR('Vida Siniestros Directos'!K37/'Vida Número de Siniestros'!K37,"")</f>
        <v/>
      </c>
      <c r="L37" s="103" t="str">
        <f>IFERROR('Vida Siniestros Directos'!L37/'Vida Número de Siniestros'!L37,"")</f>
        <v/>
      </c>
      <c r="M37" s="103">
        <f>IFERROR('Vida Siniestros Directos'!M37/'Vida Número de Siniestros'!M37,"")</f>
        <v>-1.6986594689860248</v>
      </c>
      <c r="N37" s="103" t="str">
        <f>IFERROR('Vida Siniestros Directos'!N37/'Vida Número de Siniestros'!N37,"")</f>
        <v/>
      </c>
      <c r="O37" s="103">
        <f>IFERROR('Vida Siniestros Directos'!O37/'Vida Número de Siniestros'!O37,"")</f>
        <v>-0.12801321254703396</v>
      </c>
      <c r="P37" s="103">
        <f>IFERROR('Vida Siniestros Directos'!P37/'Vida Número de Siniestros'!P37,"")</f>
        <v>-1.3269610169853985</v>
      </c>
      <c r="Q37" s="103">
        <f>IFERROR('Vida Siniestros Directos'!Q37/'Vida Número de Siniestros'!Q37,"")</f>
        <v>-1.2954971539908626</v>
      </c>
      <c r="R37" s="103" t="str">
        <f>IFERROR('Vida Siniestros Directos'!R37/'Vida Número de Siniestros'!R37,"")</f>
        <v/>
      </c>
      <c r="S37" s="103" t="str">
        <f>IFERROR('Vida Siniestros Directos'!S37/'Vida Número de Siniestros'!S37,"")</f>
        <v/>
      </c>
      <c r="T37" s="103">
        <f>IFERROR('Vida Siniestros Directos'!T37/'Vida Número de Siniestros'!T37,"")</f>
        <v>-0.16861608655288748</v>
      </c>
      <c r="U37" s="103" t="str">
        <f>IFERROR('Vida Siniestros Directos'!U37/'Vida Número de Siniestros'!U37,"")</f>
        <v/>
      </c>
      <c r="V37" s="103" t="str">
        <f>IFERROR('Vida Siniestros Directos'!V37/'Vida Número de Siniestros'!V37,"")</f>
        <v/>
      </c>
      <c r="W37" s="103">
        <f>IFERROR('Vida Siniestros Directos'!W37/'Vida Número de Siniestros'!W37,"")</f>
        <v>-1.4547748198569872</v>
      </c>
      <c r="X37" s="103" t="str">
        <f>IFERROR('Vida Siniestros Directos'!X37/'Vida Número de Siniestros'!X37,"")</f>
        <v/>
      </c>
      <c r="Y37" s="103" t="str">
        <f>IFERROR('Vida Siniestros Directos'!Y37/'Vida Número de Siniestros'!Y37,"")</f>
        <v/>
      </c>
      <c r="Z37" s="103" t="str">
        <f>IFERROR('Vida Siniestros Directos'!Z37/'Vida Número de Siniestros'!Z37,"")</f>
        <v/>
      </c>
      <c r="AA37" s="103" t="str">
        <f>IFERROR('Vida Siniestros Directos'!AA37/'Vida Número de Siniestros'!AA37,"")</f>
        <v/>
      </c>
      <c r="AB37" s="103" t="str">
        <f>IFERROR('Vida Siniestros Directos'!AB37/'Vida Número de Siniestros'!AB37,"")</f>
        <v/>
      </c>
      <c r="AC37" s="103">
        <f>IFERROR('Vida Siniestros Directos'!AC37/'Vida Número de Siniestros'!AC37,"")</f>
        <v>-3.4189877505226711</v>
      </c>
      <c r="AD37" s="103" t="str">
        <f>IFERROR('Vida Siniestros Directos'!AD37/'Vida Número de Siniestros'!AD37,"")</f>
        <v/>
      </c>
      <c r="AE37" s="103">
        <f>IFERROR('Vida Siniestros Directos'!AE37/'Vida Número de Siniestros'!AE37,"")</f>
        <v>-2.1022637165798601</v>
      </c>
      <c r="AF37" s="103">
        <f>IFERROR('Vida Siniestros Directos'!AF37/'Vida Número de Siniestros'!AF37,"")</f>
        <v>-2.1933514865310606</v>
      </c>
      <c r="AG37" s="103">
        <f>IFERROR('Vida Siniestros Directos'!AG37/'Vida Número de Siniestros'!AG37,"")</f>
        <v>-260.46638523745884</v>
      </c>
      <c r="AH37" s="103" t="str">
        <f>IFERROR('Vida Siniestros Directos'!AH37/'Vida Número de Siniestros'!AH37,"")</f>
        <v/>
      </c>
      <c r="AI37" s="103" t="str">
        <f>IFERROR('Vida Siniestros Directos'!AI37/'Vida Número de Siniestros'!AI37,"")</f>
        <v/>
      </c>
      <c r="AJ37" s="103" t="str">
        <f>IFERROR('Vida Siniestros Directos'!AJ37/'Vida Número de Siniestros'!AJ37,"")</f>
        <v/>
      </c>
      <c r="AK37" s="103" t="str">
        <f>IFERROR('Vida Siniestros Directos'!AK37/'Vida Número de Siniestros'!AK37,"")</f>
        <v/>
      </c>
      <c r="AL37" s="103" t="str">
        <f>IFERROR('Vida Siniestros Directos'!AL37/'Vida Número de Siniestros'!AL37,"")</f>
        <v/>
      </c>
      <c r="AM37" s="103" t="str">
        <f>IFERROR('Vida Siniestros Directos'!AM37/'Vida Número de Siniestros'!AM37,"")</f>
        <v/>
      </c>
      <c r="AN37" s="103" t="str">
        <f>IFERROR('Vida Siniestros Directos'!AN37/'Vida Número de Siniestros'!AN37,"")</f>
        <v/>
      </c>
      <c r="AO37" s="103" t="str">
        <f>IFERROR('Vida Siniestros Directos'!AO37/'Vida Número de Siniestros'!AO37,"")</f>
        <v/>
      </c>
      <c r="AP37" s="103" t="str">
        <f>IFERROR('Vida Siniestros Directos'!AP37/'Vida Número de Siniestros'!AP37,"")</f>
        <v/>
      </c>
      <c r="AQ37" s="103">
        <f>IFERROR('Vida Siniestros Directos'!AQ37/'Vida Número de Siniestros'!AQ37,"")</f>
        <v>-1.1503056903630944</v>
      </c>
      <c r="AR37" s="111"/>
      <c r="AS37" s="92">
        <f>IFERROR('Vida Siniestros Directos'!AS37/'Vida Número de Siniestros'!AS37,"")</f>
        <v>-0.90678385735557809</v>
      </c>
      <c r="AT37" s="71">
        <f t="shared" si="2"/>
        <v>0.26855554499800038</v>
      </c>
    </row>
    <row r="38" spans="2:46">
      <c r="B38" s="30" t="s">
        <v>435</v>
      </c>
      <c r="C38" s="103" t="str">
        <f>IFERROR('Vida Siniestros Directos'!C38/'Vida Número de Siniestros'!C38,"")</f>
        <v/>
      </c>
      <c r="D38" s="103">
        <f>IFERROR('Vida Siniestros Directos'!D38/'Vida Número de Siniestros'!D38,"")</f>
        <v>-225.89784539459055</v>
      </c>
      <c r="E38" s="103" t="str">
        <f>IFERROR('Vida Siniestros Directos'!E38/'Vida Número de Siniestros'!E38,"")</f>
        <v/>
      </c>
      <c r="F38" s="103" t="str">
        <f>IFERROR('Vida Siniestros Directos'!F38/'Vida Número de Siniestros'!F38,"")</f>
        <v/>
      </c>
      <c r="G38" s="103">
        <f>IFERROR('Vida Siniestros Directos'!G38/'Vida Número de Siniestros'!G38,"")</f>
        <v>-1.0854010031809367</v>
      </c>
      <c r="H38" s="103" t="str">
        <f>IFERROR('Vida Siniestros Directos'!H38/'Vida Número de Siniestros'!H38,"")</f>
        <v/>
      </c>
      <c r="I38" s="103">
        <f>IFERROR('Vida Siniestros Directos'!I38/'Vida Número de Siniestros'!I38,"")</f>
        <v>176.20100782254917</v>
      </c>
      <c r="J38" s="103" t="str">
        <f>IFERROR('Vida Siniestros Directos'!J38/'Vida Número de Siniestros'!J38,"")</f>
        <v/>
      </c>
      <c r="K38" s="103" t="str">
        <f>IFERROR('Vida Siniestros Directos'!K38/'Vida Número de Siniestros'!K38,"")</f>
        <v/>
      </c>
      <c r="L38" s="103" t="str">
        <f>IFERROR('Vida Siniestros Directos'!L38/'Vida Número de Siniestros'!L38,"")</f>
        <v/>
      </c>
      <c r="M38" s="103">
        <f>IFERROR('Vida Siniestros Directos'!M38/'Vida Número de Siniestros'!M38,"")</f>
        <v>-124.02021269825555</v>
      </c>
      <c r="N38" s="103" t="str">
        <f>IFERROR('Vida Siniestros Directos'!N38/'Vida Número de Siniestros'!N38,"")</f>
        <v/>
      </c>
      <c r="O38" s="103">
        <f>IFERROR('Vida Siniestros Directos'!O38/'Vida Número de Siniestros'!O38,"")</f>
        <v>-68.58069169359571</v>
      </c>
      <c r="P38" s="103">
        <f>IFERROR('Vida Siniestros Directos'!P38/'Vida Número de Siniestros'!P38,"")</f>
        <v>-8.6679145278949949</v>
      </c>
      <c r="Q38" s="103">
        <f>IFERROR('Vida Siniestros Directos'!Q38/'Vida Número de Siniestros'!Q38,"")</f>
        <v>-8.2119846937770244</v>
      </c>
      <c r="R38" s="103" t="str">
        <f>IFERROR('Vida Siniestros Directos'!R38/'Vida Número de Siniestros'!R38,"")</f>
        <v/>
      </c>
      <c r="S38" s="103">
        <f>IFERROR('Vida Siniestros Directos'!S38/'Vida Número de Siniestros'!S38,"")</f>
        <v>-16.012250683682112</v>
      </c>
      <c r="T38" s="103" t="str">
        <f>IFERROR('Vida Siniestros Directos'!T38/'Vida Número de Siniestros'!T38,"")</f>
        <v/>
      </c>
      <c r="U38" s="103" t="str">
        <f>IFERROR('Vida Siniestros Directos'!U38/'Vida Número de Siniestros'!U38,"")</f>
        <v/>
      </c>
      <c r="V38" s="103" t="str">
        <f>IFERROR('Vida Siniestros Directos'!V38/'Vida Número de Siniestros'!V38,"")</f>
        <v/>
      </c>
      <c r="W38" s="103">
        <f>IFERROR('Vida Siniestros Directos'!W38/'Vida Número de Siniestros'!W38,"")</f>
        <v>-35.605812379559694</v>
      </c>
      <c r="X38" s="103" t="str">
        <f>IFERROR('Vida Siniestros Directos'!X38/'Vida Número de Siniestros'!X38,"")</f>
        <v/>
      </c>
      <c r="Y38" s="103" t="str">
        <f>IFERROR('Vida Siniestros Directos'!Y38/'Vida Número de Siniestros'!Y38,"")</f>
        <v/>
      </c>
      <c r="Z38" s="103" t="str">
        <f>IFERROR('Vida Siniestros Directos'!Z38/'Vida Número de Siniestros'!Z38,"")</f>
        <v/>
      </c>
      <c r="AA38" s="103" t="str">
        <f>IFERROR('Vida Siniestros Directos'!AA38/'Vida Número de Siniestros'!AA38,"")</f>
        <v/>
      </c>
      <c r="AB38" s="103" t="str">
        <f>IFERROR('Vida Siniestros Directos'!AB38/'Vida Número de Siniestros'!AB38,"")</f>
        <v/>
      </c>
      <c r="AC38" s="103">
        <f>IFERROR('Vida Siniestros Directos'!AC38/'Vida Número de Siniestros'!AC38,"")</f>
        <v>-4.0456576989754591</v>
      </c>
      <c r="AD38" s="103" t="str">
        <f>IFERROR('Vida Siniestros Directos'!AD38/'Vida Número de Siniestros'!AD38,"")</f>
        <v/>
      </c>
      <c r="AE38" s="103">
        <f>IFERROR('Vida Siniestros Directos'!AE38/'Vida Número de Siniestros'!AE38,"")</f>
        <v>-24.872462591199973</v>
      </c>
      <c r="AF38" s="103">
        <f>IFERROR('Vida Siniestros Directos'!AF38/'Vida Número de Siniestros'!AF38,"")</f>
        <v>-11.282637315899702</v>
      </c>
      <c r="AG38" s="103">
        <f>IFERROR('Vida Siniestros Directos'!AG38/'Vida Número de Siniestros'!AG38,"")</f>
        <v>-23.83958068830735</v>
      </c>
      <c r="AH38" s="103" t="str">
        <f>IFERROR('Vida Siniestros Directos'!AH38/'Vida Número de Siniestros'!AH38,"")</f>
        <v/>
      </c>
      <c r="AI38" s="103" t="str">
        <f>IFERROR('Vida Siniestros Directos'!AI38/'Vida Número de Siniestros'!AI38,"")</f>
        <v/>
      </c>
      <c r="AJ38" s="103" t="str">
        <f>IFERROR('Vida Siniestros Directos'!AJ38/'Vida Número de Siniestros'!AJ38,"")</f>
        <v/>
      </c>
      <c r="AK38" s="103" t="str">
        <f>IFERROR('Vida Siniestros Directos'!AK38/'Vida Número de Siniestros'!AK38,"")</f>
        <v/>
      </c>
      <c r="AL38" s="103" t="str">
        <f>IFERROR('Vida Siniestros Directos'!AL38/'Vida Número de Siniestros'!AL38,"")</f>
        <v/>
      </c>
      <c r="AM38" s="103" t="str">
        <f>IFERROR('Vida Siniestros Directos'!AM38/'Vida Número de Siniestros'!AM38,"")</f>
        <v/>
      </c>
      <c r="AN38" s="103" t="str">
        <f>IFERROR('Vida Siniestros Directos'!AN38/'Vida Número de Siniestros'!AN38,"")</f>
        <v/>
      </c>
      <c r="AO38" s="103" t="str">
        <f>IFERROR('Vida Siniestros Directos'!AO38/'Vida Número de Siniestros'!AO38,"")</f>
        <v/>
      </c>
      <c r="AP38" s="103" t="str">
        <f>IFERROR('Vida Siniestros Directos'!AP38/'Vida Número de Siniestros'!AP38,"")</f>
        <v/>
      </c>
      <c r="AQ38" s="103">
        <f>IFERROR('Vida Siniestros Directos'!AQ38/'Vida Número de Siniestros'!AQ38,"")</f>
        <v>-18.062792089426182</v>
      </c>
      <c r="AR38" s="111"/>
      <c r="AS38" s="92">
        <f>IFERROR('Vida Siniestros Directos'!AS38/'Vida Número de Siniestros'!AS38,"")</f>
        <v>-14.491920521319932</v>
      </c>
      <c r="AT38" s="71">
        <f t="shared" si="2"/>
        <v>0.24640430251138401</v>
      </c>
    </row>
    <row r="39" spans="2:46">
      <c r="B39" s="30" t="s">
        <v>436</v>
      </c>
      <c r="C39" s="103" t="str">
        <f>IFERROR('Vida Siniestros Directos'!C39/'Vida Número de Siniestros'!C39,"")</f>
        <v/>
      </c>
      <c r="D39" s="103" t="str">
        <f>IFERROR('Vida Siniestros Directos'!D39/'Vida Número de Siniestros'!D39,"")</f>
        <v/>
      </c>
      <c r="E39" s="103" t="str">
        <f>IFERROR('Vida Siniestros Directos'!E39/'Vida Número de Siniestros'!E39,"")</f>
        <v/>
      </c>
      <c r="F39" s="103" t="str">
        <f>IFERROR('Vida Siniestros Directos'!F39/'Vida Número de Siniestros'!F39,"")</f>
        <v/>
      </c>
      <c r="G39" s="103" t="str">
        <f>IFERROR('Vida Siniestros Directos'!G39/'Vida Número de Siniestros'!G39,"")</f>
        <v/>
      </c>
      <c r="H39" s="103" t="str">
        <f>IFERROR('Vida Siniestros Directos'!H39/'Vida Número de Siniestros'!H39,"")</f>
        <v/>
      </c>
      <c r="I39" s="103" t="str">
        <f>IFERROR('Vida Siniestros Directos'!I39/'Vida Número de Siniestros'!I39,"")</f>
        <v/>
      </c>
      <c r="J39" s="103" t="str">
        <f>IFERROR('Vida Siniestros Directos'!J39/'Vida Número de Siniestros'!J39,"")</f>
        <v/>
      </c>
      <c r="K39" s="103" t="str">
        <f>IFERROR('Vida Siniestros Directos'!K39/'Vida Número de Siniestros'!K39,"")</f>
        <v/>
      </c>
      <c r="L39" s="103" t="str">
        <f>IFERROR('Vida Siniestros Directos'!L39/'Vida Número de Siniestros'!L39,"")</f>
        <v/>
      </c>
      <c r="M39" s="103" t="str">
        <f>IFERROR('Vida Siniestros Directos'!M39/'Vida Número de Siniestros'!M39,"")</f>
        <v/>
      </c>
      <c r="N39" s="103" t="str">
        <f>IFERROR('Vida Siniestros Directos'!N39/'Vida Número de Siniestros'!N39,"")</f>
        <v/>
      </c>
      <c r="O39" s="103" t="str">
        <f>IFERROR('Vida Siniestros Directos'!O39/'Vida Número de Siniestros'!O39,"")</f>
        <v/>
      </c>
      <c r="P39" s="103" t="str">
        <f>IFERROR('Vida Siniestros Directos'!P39/'Vida Número de Siniestros'!P39,"")</f>
        <v/>
      </c>
      <c r="Q39" s="103" t="str">
        <f>IFERROR('Vida Siniestros Directos'!Q39/'Vida Número de Siniestros'!Q39,"")</f>
        <v/>
      </c>
      <c r="R39" s="103" t="str">
        <f>IFERROR('Vida Siniestros Directos'!R39/'Vida Número de Siniestros'!R39,"")</f>
        <v/>
      </c>
      <c r="S39" s="103" t="str">
        <f>IFERROR('Vida Siniestros Directos'!S39/'Vida Número de Siniestros'!S39,"")</f>
        <v/>
      </c>
      <c r="T39" s="103" t="str">
        <f>IFERROR('Vida Siniestros Directos'!T39/'Vida Número de Siniestros'!T39,"")</f>
        <v/>
      </c>
      <c r="U39" s="103" t="str">
        <f>IFERROR('Vida Siniestros Directos'!U39/'Vida Número de Siniestros'!U39,"")</f>
        <v/>
      </c>
      <c r="V39" s="103" t="str">
        <f>IFERROR('Vida Siniestros Directos'!V39/'Vida Número de Siniestros'!V39,"")</f>
        <v/>
      </c>
      <c r="W39" s="103" t="str">
        <f>IFERROR('Vida Siniestros Directos'!W39/'Vida Número de Siniestros'!W39,"")</f>
        <v/>
      </c>
      <c r="X39" s="103" t="str">
        <f>IFERROR('Vida Siniestros Directos'!X39/'Vida Número de Siniestros'!X39,"")</f>
        <v/>
      </c>
      <c r="Y39" s="103" t="str">
        <f>IFERROR('Vida Siniestros Directos'!Y39/'Vida Número de Siniestros'!Y39,"")</f>
        <v/>
      </c>
      <c r="Z39" s="103" t="str">
        <f>IFERROR('Vida Siniestros Directos'!Z39/'Vida Número de Siniestros'!Z39,"")</f>
        <v/>
      </c>
      <c r="AA39" s="103" t="str">
        <f>IFERROR('Vida Siniestros Directos'!AA39/'Vida Número de Siniestros'!AA39,"")</f>
        <v/>
      </c>
      <c r="AB39" s="103" t="str">
        <f>IFERROR('Vida Siniestros Directos'!AB39/'Vida Número de Siniestros'!AB39,"")</f>
        <v/>
      </c>
      <c r="AC39" s="103" t="str">
        <f>IFERROR('Vida Siniestros Directos'!AC39/'Vida Número de Siniestros'!AC39,"")</f>
        <v/>
      </c>
      <c r="AD39" s="103" t="str">
        <f>IFERROR('Vida Siniestros Directos'!AD39/'Vida Número de Siniestros'!AD39,"")</f>
        <v/>
      </c>
      <c r="AE39" s="103" t="str">
        <f>IFERROR('Vida Siniestros Directos'!AE39/'Vida Número de Siniestros'!AE39,"")</f>
        <v/>
      </c>
      <c r="AF39" s="103" t="str">
        <f>IFERROR('Vida Siniestros Directos'!AF39/'Vida Número de Siniestros'!AF39,"")</f>
        <v/>
      </c>
      <c r="AG39" s="103" t="str">
        <f>IFERROR('Vida Siniestros Directos'!AG39/'Vida Número de Siniestros'!AG39,"")</f>
        <v/>
      </c>
      <c r="AH39" s="103" t="str">
        <f>IFERROR('Vida Siniestros Directos'!AH39/'Vida Número de Siniestros'!AH39,"")</f>
        <v/>
      </c>
      <c r="AI39" s="103" t="str">
        <f>IFERROR('Vida Siniestros Directos'!AI39/'Vida Número de Siniestros'!AI39,"")</f>
        <v/>
      </c>
      <c r="AJ39" s="103" t="str">
        <f>IFERROR('Vida Siniestros Directos'!AJ39/'Vida Número de Siniestros'!AJ39,"")</f>
        <v/>
      </c>
      <c r="AK39" s="103" t="str">
        <f>IFERROR('Vida Siniestros Directos'!AK39/'Vida Número de Siniestros'!AK39,"")</f>
        <v/>
      </c>
      <c r="AL39" s="103" t="str">
        <f>IFERROR('Vida Siniestros Directos'!AL39/'Vida Número de Siniestros'!AL39,"")</f>
        <v/>
      </c>
      <c r="AM39" s="103" t="str">
        <f>IFERROR('Vida Siniestros Directos'!AM39/'Vida Número de Siniestros'!AM39,"")</f>
        <v/>
      </c>
      <c r="AN39" s="103" t="str">
        <f>IFERROR('Vida Siniestros Directos'!AN39/'Vida Número de Siniestros'!AN39,"")</f>
        <v/>
      </c>
      <c r="AO39" s="103" t="str">
        <f>IFERROR('Vida Siniestros Directos'!AO39/'Vida Número de Siniestros'!AO39,"")</f>
        <v/>
      </c>
      <c r="AP39" s="103" t="str">
        <f>IFERROR('Vida Siniestros Directos'!AP39/'Vida Número de Siniestros'!AP39,"")</f>
        <v/>
      </c>
      <c r="AQ39" s="103">
        <f>IFERROR('Vida Siniestros Directos'!AQ39/'Vida Número de Siniestros'!AQ39,"")</f>
        <v>-29.168228198075248</v>
      </c>
      <c r="AR39" s="111"/>
      <c r="AS39" s="92">
        <f>IFERROR('Vida Siniestros Directos'!AS39/'Vida Número de Siniestros'!AS39,"")</f>
        <v>-8.7711724453617634</v>
      </c>
      <c r="AT39" s="71">
        <f t="shared" si="2"/>
        <v>2.3254651393269028</v>
      </c>
    </row>
    <row r="40" spans="2:46">
      <c r="B40" s="30" t="s">
        <v>437</v>
      </c>
      <c r="C40" s="103">
        <f>IFERROR('Vida Siniestros Directos'!C40/'Vida Número de Siniestros'!C40,"")</f>
        <v>-721.34102712151457</v>
      </c>
      <c r="D40" s="103">
        <f>IFERROR('Vida Siniestros Directos'!D40/'Vida Número de Siniestros'!D40,"")</f>
        <v>-53.638772165086763</v>
      </c>
      <c r="E40" s="103">
        <f>IFERROR('Vida Siniestros Directos'!E40/'Vida Número de Siniestros'!E40,"")</f>
        <v>-508.04866321126281</v>
      </c>
      <c r="F40" s="103" t="str">
        <f>IFERROR('Vida Siniestros Directos'!F40/'Vida Número de Siniestros'!F40,"")</f>
        <v/>
      </c>
      <c r="G40" s="103">
        <f>IFERROR('Vida Siniestros Directos'!G40/'Vida Número de Siniestros'!G40,"")</f>
        <v>-30.663726793088539</v>
      </c>
      <c r="H40" s="103" t="str">
        <f>IFERROR('Vida Siniestros Directos'!H40/'Vida Número de Siniestros'!H40,"")</f>
        <v/>
      </c>
      <c r="I40" s="103">
        <f>IFERROR('Vida Siniestros Directos'!I40/'Vida Número de Siniestros'!I40,"")</f>
        <v>-40.863707879493091</v>
      </c>
      <c r="J40" s="103">
        <f>IFERROR('Vida Siniestros Directos'!J40/'Vida Número de Siniestros'!J40,"")</f>
        <v>-3.3879026115021027</v>
      </c>
      <c r="K40" s="103" t="str">
        <f>IFERROR('Vida Siniestros Directos'!K40/'Vida Número de Siniestros'!K40,"")</f>
        <v/>
      </c>
      <c r="L40" s="103">
        <f>IFERROR('Vida Siniestros Directos'!L40/'Vida Número de Siniestros'!L40,"")</f>
        <v>-51.000205061483086</v>
      </c>
      <c r="M40" s="103">
        <f>IFERROR('Vida Siniestros Directos'!M40/'Vida Número de Siniestros'!M40,"")</f>
        <v>-89.162773819755458</v>
      </c>
      <c r="N40" s="103" t="str">
        <f>IFERROR('Vida Siniestros Directos'!N40/'Vida Número de Siniestros'!N40,"")</f>
        <v/>
      </c>
      <c r="O40" s="103">
        <f>IFERROR('Vida Siniestros Directos'!O40/'Vida Número de Siniestros'!O40,"")</f>
        <v>-192.70814296593133</v>
      </c>
      <c r="P40" s="103">
        <f>IFERROR('Vida Siniestros Directos'!P40/'Vida Número de Siniestros'!P40,"")</f>
        <v>-446.31585572883461</v>
      </c>
      <c r="Q40" s="103" t="str">
        <f>IFERROR('Vida Siniestros Directos'!Q40/'Vida Número de Siniestros'!Q40,"")</f>
        <v/>
      </c>
      <c r="R40" s="103">
        <f>IFERROR('Vida Siniestros Directos'!R40/'Vida Número de Siniestros'!R40,"")</f>
        <v>-82.117125020329368</v>
      </c>
      <c r="S40" s="103">
        <f>IFERROR('Vida Siniestros Directos'!S40/'Vida Número de Siniestros'!S40,"")</f>
        <v>-53.420351480588629</v>
      </c>
      <c r="T40" s="103">
        <f>IFERROR('Vida Siniestros Directos'!T40/'Vida Número de Siniestros'!T40,"")</f>
        <v>-60.283574377871908</v>
      </c>
      <c r="U40" s="103" t="str">
        <f>IFERROR('Vida Siniestros Directos'!U40/'Vida Número de Siniestros'!U40,"")</f>
        <v/>
      </c>
      <c r="V40" s="103" t="str">
        <f>IFERROR('Vida Siniestros Directos'!V40/'Vida Número de Siniestros'!V40,"")</f>
        <v/>
      </c>
      <c r="W40" s="103">
        <f>IFERROR('Vida Siniestros Directos'!W40/'Vida Número de Siniestros'!W40,"")</f>
        <v>-141.67361990086337</v>
      </c>
      <c r="X40" s="103" t="str">
        <f>IFERROR('Vida Siniestros Directos'!X40/'Vida Número de Siniestros'!X40,"")</f>
        <v/>
      </c>
      <c r="Y40" s="103" t="str">
        <f>IFERROR('Vida Siniestros Directos'!Y40/'Vida Número de Siniestros'!Y40,"")</f>
        <v/>
      </c>
      <c r="Z40" s="103">
        <f>IFERROR('Vida Siniestros Directos'!Z40/'Vida Número de Siniestros'!Z40,"")</f>
        <v>-14.758667176573967</v>
      </c>
      <c r="AA40" s="103">
        <f>IFERROR('Vida Siniestros Directos'!AA40/'Vida Número de Siniestros'!AA40,"")</f>
        <v>-115.69366047400837</v>
      </c>
      <c r="AB40" s="103" t="str">
        <f>IFERROR('Vida Siniestros Directos'!AB40/'Vida Número de Siniestros'!AB40,"")</f>
        <v/>
      </c>
      <c r="AC40" s="103">
        <f>IFERROR('Vida Siniestros Directos'!AC40/'Vida Número de Siniestros'!AC40,"")</f>
        <v>-654.11961448441173</v>
      </c>
      <c r="AD40" s="103" t="str">
        <f>IFERROR('Vida Siniestros Directos'!AD40/'Vida Número de Siniestros'!AD40,"")</f>
        <v/>
      </c>
      <c r="AE40" s="103">
        <f>IFERROR('Vida Siniestros Directos'!AE40/'Vida Número de Siniestros'!AE40,"")</f>
        <v>-407.09175815057006</v>
      </c>
      <c r="AF40" s="103">
        <f>IFERROR('Vida Siniestros Directos'!AF40/'Vida Número de Siniestros'!AF40,"")</f>
        <v>-128.74908146512141</v>
      </c>
      <c r="AG40" s="103">
        <f>IFERROR('Vida Siniestros Directos'!AG40/'Vida Número de Siniestros'!AG40,"")</f>
        <v>-135.4182066580035</v>
      </c>
      <c r="AH40" s="103" t="str">
        <f>IFERROR('Vida Siniestros Directos'!AH40/'Vida Número de Siniestros'!AH40,"")</f>
        <v/>
      </c>
      <c r="AI40" s="103" t="str">
        <f>IFERROR('Vida Siniestros Directos'!AI40/'Vida Número de Siniestros'!AI40,"")</f>
        <v/>
      </c>
      <c r="AJ40" s="103" t="str">
        <f>IFERROR('Vida Siniestros Directos'!AJ40/'Vida Número de Siniestros'!AJ40,"")</f>
        <v/>
      </c>
      <c r="AK40" s="103" t="str">
        <f>IFERROR('Vida Siniestros Directos'!AK40/'Vida Número de Siniestros'!AK40,"")</f>
        <v/>
      </c>
      <c r="AL40" s="103" t="str">
        <f>IFERROR('Vida Siniestros Directos'!AL40/'Vida Número de Siniestros'!AL40,"")</f>
        <v/>
      </c>
      <c r="AM40" s="103" t="str">
        <f>IFERROR('Vida Siniestros Directos'!AM40/'Vida Número de Siniestros'!AM40,"")</f>
        <v/>
      </c>
      <c r="AN40" s="103" t="str">
        <f>IFERROR('Vida Siniestros Directos'!AN40/'Vida Número de Siniestros'!AN40,"")</f>
        <v/>
      </c>
      <c r="AO40" s="103" t="str">
        <f>IFERROR('Vida Siniestros Directos'!AO40/'Vida Número de Siniestros'!AO40,"")</f>
        <v/>
      </c>
      <c r="AP40" s="103" t="str">
        <f>IFERROR('Vida Siniestros Directos'!AP40/'Vida Número de Siniestros'!AP40,"")</f>
        <v/>
      </c>
      <c r="AQ40" s="103">
        <f>IFERROR('Vida Siniestros Directos'!AQ40/'Vida Número de Siniestros'!AQ40,"")</f>
        <v>-99.52379844699189</v>
      </c>
      <c r="AR40" s="111"/>
      <c r="AS40" s="92">
        <f>IFERROR('Vida Siniestros Directos'!AS40/'Vida Número de Siniestros'!AS40,"")</f>
        <v>-73.611077921058097</v>
      </c>
      <c r="AT40" s="71">
        <f t="shared" si="2"/>
        <v>0.35202202246954029</v>
      </c>
    </row>
    <row r="41" spans="2:46">
      <c r="B41" s="30" t="s">
        <v>438</v>
      </c>
      <c r="C41" s="103" t="str">
        <f>IFERROR('Vida Siniestros Directos'!C41/'Vida Número de Siniestros'!C41,"")</f>
        <v/>
      </c>
      <c r="D41" s="103" t="str">
        <f>IFERROR('Vida Siniestros Directos'!D41/'Vida Número de Siniestros'!D41,"")</f>
        <v/>
      </c>
      <c r="E41" s="103" t="str">
        <f>IFERROR('Vida Siniestros Directos'!E41/'Vida Número de Siniestros'!E41,"")</f>
        <v/>
      </c>
      <c r="F41" s="103" t="str">
        <f>IFERROR('Vida Siniestros Directos'!F41/'Vida Número de Siniestros'!F41,"")</f>
        <v/>
      </c>
      <c r="G41" s="103" t="str">
        <f>IFERROR('Vida Siniestros Directos'!G41/'Vida Número de Siniestros'!G41,"")</f>
        <v/>
      </c>
      <c r="H41" s="103" t="str">
        <f>IFERROR('Vida Siniestros Directos'!H41/'Vida Número de Siniestros'!H41,"")</f>
        <v/>
      </c>
      <c r="I41" s="103" t="str">
        <f>IFERROR('Vida Siniestros Directos'!I41/'Vida Número de Siniestros'!I41,"")</f>
        <v/>
      </c>
      <c r="J41" s="103" t="str">
        <f>IFERROR('Vida Siniestros Directos'!J41/'Vida Número de Siniestros'!J41,"")</f>
        <v/>
      </c>
      <c r="K41" s="103" t="str">
        <f>IFERROR('Vida Siniestros Directos'!K41/'Vida Número de Siniestros'!K41,"")</f>
        <v/>
      </c>
      <c r="L41" s="103" t="str">
        <f>IFERROR('Vida Siniestros Directos'!L41/'Vida Número de Siniestros'!L41,"")</f>
        <v/>
      </c>
      <c r="M41" s="103" t="str">
        <f>IFERROR('Vida Siniestros Directos'!M41/'Vida Número de Siniestros'!M41,"")</f>
        <v/>
      </c>
      <c r="N41" s="103" t="str">
        <f>IFERROR('Vida Siniestros Directos'!N41/'Vida Número de Siniestros'!N41,"")</f>
        <v/>
      </c>
      <c r="O41" s="103" t="str">
        <f>IFERROR('Vida Siniestros Directos'!O41/'Vida Número de Siniestros'!O41,"")</f>
        <v/>
      </c>
      <c r="P41" s="103" t="str">
        <f>IFERROR('Vida Siniestros Directos'!P41/'Vida Número de Siniestros'!P41,"")</f>
        <v/>
      </c>
      <c r="Q41" s="103" t="str">
        <f>IFERROR('Vida Siniestros Directos'!Q41/'Vida Número de Siniestros'!Q41,"")</f>
        <v/>
      </c>
      <c r="R41" s="103" t="str">
        <f>IFERROR('Vida Siniestros Directos'!R41/'Vida Número de Siniestros'!R41,"")</f>
        <v/>
      </c>
      <c r="S41" s="103" t="str">
        <f>IFERROR('Vida Siniestros Directos'!S41/'Vida Número de Siniestros'!S41,"")</f>
        <v/>
      </c>
      <c r="T41" s="103" t="str">
        <f>IFERROR('Vida Siniestros Directos'!T41/'Vida Número de Siniestros'!T41,"")</f>
        <v/>
      </c>
      <c r="U41" s="103">
        <f>IFERROR('Vida Siniestros Directos'!U41/'Vida Número de Siniestros'!U41,"")</f>
        <v>-67.136643426365254</v>
      </c>
      <c r="V41" s="103" t="str">
        <f>IFERROR('Vida Siniestros Directos'!V41/'Vida Número de Siniestros'!V41,"")</f>
        <v/>
      </c>
      <c r="W41" s="103" t="str">
        <f>IFERROR('Vida Siniestros Directos'!W41/'Vida Número de Siniestros'!W41,"")</f>
        <v/>
      </c>
      <c r="X41" s="103" t="str">
        <f>IFERROR('Vida Siniestros Directos'!X41/'Vida Número de Siniestros'!X41,"")</f>
        <v/>
      </c>
      <c r="Y41" s="103" t="str">
        <f>IFERROR('Vida Siniestros Directos'!Y41/'Vida Número de Siniestros'!Y41,"")</f>
        <v/>
      </c>
      <c r="Z41" s="103" t="str">
        <f>IFERROR('Vida Siniestros Directos'!Z41/'Vida Número de Siniestros'!Z41,"")</f>
        <v/>
      </c>
      <c r="AA41" s="103" t="str">
        <f>IFERROR('Vida Siniestros Directos'!AA41/'Vida Número de Siniestros'!AA41,"")</f>
        <v/>
      </c>
      <c r="AB41" s="103" t="str">
        <f>IFERROR('Vida Siniestros Directos'!AB41/'Vida Número de Siniestros'!AB41,"")</f>
        <v/>
      </c>
      <c r="AC41" s="103" t="str">
        <f>IFERROR('Vida Siniestros Directos'!AC41/'Vida Número de Siniestros'!AC41,"")</f>
        <v/>
      </c>
      <c r="AD41" s="103" t="str">
        <f>IFERROR('Vida Siniestros Directos'!AD41/'Vida Número de Siniestros'!AD41,"")</f>
        <v/>
      </c>
      <c r="AE41" s="103" t="str">
        <f>IFERROR('Vida Siniestros Directos'!AE41/'Vida Número de Siniestros'!AE41,"")</f>
        <v/>
      </c>
      <c r="AF41" s="103" t="str">
        <f>IFERROR('Vida Siniestros Directos'!AF41/'Vida Número de Siniestros'!AF41,"")</f>
        <v/>
      </c>
      <c r="AG41" s="103" t="str">
        <f>IFERROR('Vida Siniestros Directos'!AG41/'Vida Número de Siniestros'!AG41,"")</f>
        <v/>
      </c>
      <c r="AH41" s="103" t="str">
        <f>IFERROR('Vida Siniestros Directos'!AH41/'Vida Número de Siniestros'!AH41,"")</f>
        <v/>
      </c>
      <c r="AI41" s="103" t="str">
        <f>IFERROR('Vida Siniestros Directos'!AI41/'Vida Número de Siniestros'!AI41,"")</f>
        <v/>
      </c>
      <c r="AJ41" s="103" t="str">
        <f>IFERROR('Vida Siniestros Directos'!AJ41/'Vida Número de Siniestros'!AJ41,"")</f>
        <v/>
      </c>
      <c r="AK41" s="103" t="str">
        <f>IFERROR('Vida Siniestros Directos'!AK41/'Vida Número de Siniestros'!AK41,"")</f>
        <v/>
      </c>
      <c r="AL41" s="103" t="str">
        <f>IFERROR('Vida Siniestros Directos'!AL41/'Vida Número de Siniestros'!AL41,"")</f>
        <v/>
      </c>
      <c r="AM41" s="103" t="str">
        <f>IFERROR('Vida Siniestros Directos'!AM41/'Vida Número de Siniestros'!AM41,"")</f>
        <v/>
      </c>
      <c r="AN41" s="103" t="str">
        <f>IFERROR('Vida Siniestros Directos'!AN41/'Vida Número de Siniestros'!AN41,"")</f>
        <v/>
      </c>
      <c r="AO41" s="103" t="str">
        <f>IFERROR('Vida Siniestros Directos'!AO41/'Vida Número de Siniestros'!AO41,"")</f>
        <v/>
      </c>
      <c r="AP41" s="103" t="str">
        <f>IFERROR('Vida Siniestros Directos'!AP41/'Vida Número de Siniestros'!AP41,"")</f>
        <v/>
      </c>
      <c r="AQ41" s="103">
        <f>IFERROR('Vida Siniestros Directos'!AQ41/'Vida Número de Siniestros'!AQ41,"")</f>
        <v>-13.404225912807846</v>
      </c>
      <c r="AR41" s="111"/>
      <c r="AS41" s="92" t="str">
        <f>IFERROR('Vida Siniestros Directos'!AS41/'Vida Número de Siniestros'!AS41,"")</f>
        <v/>
      </c>
      <c r="AT41" s="71" t="str">
        <f t="shared" si="2"/>
        <v/>
      </c>
    </row>
    <row r="42" spans="2:46">
      <c r="B42" s="30" t="s">
        <v>439</v>
      </c>
      <c r="C42" s="103" t="str">
        <f>IFERROR('Vida Siniestros Directos'!C42/'Vida Número de Siniestros'!C42,"")</f>
        <v/>
      </c>
      <c r="D42" s="103" t="str">
        <f>IFERROR('Vida Siniestros Directos'!D42/'Vida Número de Siniestros'!D42,"")</f>
        <v/>
      </c>
      <c r="E42" s="103" t="str">
        <f>IFERROR('Vida Siniestros Directos'!E42/'Vida Número de Siniestros'!E42,"")</f>
        <v/>
      </c>
      <c r="F42" s="103" t="str">
        <f>IFERROR('Vida Siniestros Directos'!F42/'Vida Número de Siniestros'!F42,"")</f>
        <v/>
      </c>
      <c r="G42" s="103" t="str">
        <f>IFERROR('Vida Siniestros Directos'!G42/'Vida Número de Siniestros'!G42,"")</f>
        <v/>
      </c>
      <c r="H42" s="103" t="str">
        <f>IFERROR('Vida Siniestros Directos'!H42/'Vida Número de Siniestros'!H42,"")</f>
        <v/>
      </c>
      <c r="I42" s="103" t="str">
        <f>IFERROR('Vida Siniestros Directos'!I42/'Vida Número de Siniestros'!I42,"")</f>
        <v/>
      </c>
      <c r="J42" s="103" t="str">
        <f>IFERROR('Vida Siniestros Directos'!J42/'Vida Número de Siniestros'!J42,"")</f>
        <v/>
      </c>
      <c r="K42" s="103" t="str">
        <f>IFERROR('Vida Siniestros Directos'!K42/'Vida Número de Siniestros'!K42,"")</f>
        <v/>
      </c>
      <c r="L42" s="103" t="str">
        <f>IFERROR('Vida Siniestros Directos'!L42/'Vida Número de Siniestros'!L42,"")</f>
        <v/>
      </c>
      <c r="M42" s="103" t="str">
        <f>IFERROR('Vida Siniestros Directos'!M42/'Vida Número de Siniestros'!M42,"")</f>
        <v/>
      </c>
      <c r="N42" s="103" t="str">
        <f>IFERROR('Vida Siniestros Directos'!N42/'Vida Número de Siniestros'!N42,"")</f>
        <v/>
      </c>
      <c r="O42" s="103" t="str">
        <f>IFERROR('Vida Siniestros Directos'!O42/'Vida Número de Siniestros'!O42,"")</f>
        <v/>
      </c>
      <c r="P42" s="103" t="str">
        <f>IFERROR('Vida Siniestros Directos'!P42/'Vida Número de Siniestros'!P42,"")</f>
        <v/>
      </c>
      <c r="Q42" s="103" t="str">
        <f>IFERROR('Vida Siniestros Directos'!Q42/'Vida Número de Siniestros'!Q42,"")</f>
        <v/>
      </c>
      <c r="R42" s="103" t="str">
        <f>IFERROR('Vida Siniestros Directos'!R42/'Vida Número de Siniestros'!R42,"")</f>
        <v/>
      </c>
      <c r="S42" s="103" t="str">
        <f>IFERROR('Vida Siniestros Directos'!S42/'Vida Número de Siniestros'!S42,"")</f>
        <v/>
      </c>
      <c r="T42" s="103" t="str">
        <f>IFERROR('Vida Siniestros Directos'!T42/'Vida Número de Siniestros'!T42,"")</f>
        <v/>
      </c>
      <c r="U42" s="103" t="str">
        <f>IFERROR('Vida Siniestros Directos'!U42/'Vida Número de Siniestros'!U42,"")</f>
        <v/>
      </c>
      <c r="V42" s="103" t="str">
        <f>IFERROR('Vida Siniestros Directos'!V42/'Vida Número de Siniestros'!V42,"")</f>
        <v/>
      </c>
      <c r="W42" s="103" t="str">
        <f>IFERROR('Vida Siniestros Directos'!W42/'Vida Número de Siniestros'!W42,"")</f>
        <v/>
      </c>
      <c r="X42" s="103" t="str">
        <f>IFERROR('Vida Siniestros Directos'!X42/'Vida Número de Siniestros'!X42,"")</f>
        <v/>
      </c>
      <c r="Y42" s="103">
        <f>IFERROR('Vida Siniestros Directos'!Y42/'Vida Número de Siniestros'!Y42,"")</f>
        <v>-198.36262538852378</v>
      </c>
      <c r="Z42" s="103" t="str">
        <f>IFERROR('Vida Siniestros Directos'!Z42/'Vida Número de Siniestros'!Z42,"")</f>
        <v/>
      </c>
      <c r="AA42" s="103" t="str">
        <f>IFERROR('Vida Siniestros Directos'!AA42/'Vida Número de Siniestros'!AA42,"")</f>
        <v/>
      </c>
      <c r="AB42" s="103" t="str">
        <f>IFERROR('Vida Siniestros Directos'!AB42/'Vida Número de Siniestros'!AB42,"")</f>
        <v/>
      </c>
      <c r="AC42" s="103" t="str">
        <f>IFERROR('Vida Siniestros Directos'!AC42/'Vida Número de Siniestros'!AC42,"")</f>
        <v/>
      </c>
      <c r="AD42" s="103" t="str">
        <f>IFERROR('Vida Siniestros Directos'!AD42/'Vida Número de Siniestros'!AD42,"")</f>
        <v/>
      </c>
      <c r="AE42" s="103" t="str">
        <f>IFERROR('Vida Siniestros Directos'!AE42/'Vida Número de Siniestros'!AE42,"")</f>
        <v/>
      </c>
      <c r="AF42" s="103" t="str">
        <f>IFERROR('Vida Siniestros Directos'!AF42/'Vida Número de Siniestros'!AF42,"")</f>
        <v/>
      </c>
      <c r="AG42" s="103" t="str">
        <f>IFERROR('Vida Siniestros Directos'!AG42/'Vida Número de Siniestros'!AG42,"")</f>
        <v/>
      </c>
      <c r="AH42" s="103" t="str">
        <f>IFERROR('Vida Siniestros Directos'!AH42/'Vida Número de Siniestros'!AH42,"")</f>
        <v/>
      </c>
      <c r="AI42" s="103" t="str">
        <f>IFERROR('Vida Siniestros Directos'!AI42/'Vida Número de Siniestros'!AI42,"")</f>
        <v/>
      </c>
      <c r="AJ42" s="103" t="str">
        <f>IFERROR('Vida Siniestros Directos'!AJ42/'Vida Número de Siniestros'!AJ42,"")</f>
        <v/>
      </c>
      <c r="AK42" s="103" t="str">
        <f>IFERROR('Vida Siniestros Directos'!AK42/'Vida Número de Siniestros'!AK42,"")</f>
        <v/>
      </c>
      <c r="AL42" s="103" t="str">
        <f>IFERROR('Vida Siniestros Directos'!AL42/'Vida Número de Siniestros'!AL42,"")</f>
        <v/>
      </c>
      <c r="AM42" s="103" t="str">
        <f>IFERROR('Vida Siniestros Directos'!AM42/'Vida Número de Siniestros'!AM42,"")</f>
        <v/>
      </c>
      <c r="AN42" s="103" t="str">
        <f>IFERROR('Vida Siniestros Directos'!AN42/'Vida Número de Siniestros'!AN42,"")</f>
        <v/>
      </c>
      <c r="AO42" s="103" t="str">
        <f>IFERROR('Vida Siniestros Directos'!AO42/'Vida Número de Siniestros'!AO42,"")</f>
        <v/>
      </c>
      <c r="AP42" s="103" t="str">
        <f>IFERROR('Vida Siniestros Directos'!AP42/'Vida Número de Siniestros'!AP42,"")</f>
        <v/>
      </c>
      <c r="AQ42" s="103">
        <f>IFERROR('Vida Siniestros Directos'!AQ42/'Vida Número de Siniestros'!AQ42,"")</f>
        <v>-205.72750964032971</v>
      </c>
      <c r="AR42" s="111"/>
      <c r="AS42" s="92">
        <f>IFERROR('Vida Siniestros Directos'!AS42/'Vida Número de Siniestros'!AS42,"")</f>
        <v>-213.63556213502582</v>
      </c>
      <c r="AT42" s="71"/>
    </row>
    <row r="43" spans="2:46">
      <c r="B43" s="29" t="s">
        <v>440</v>
      </c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11"/>
      <c r="AS43" s="112" t="str">
        <f>IFERROR('Vida Siniestros Directos'!AS43/'Vida Número de Siniestros'!AS43,"")</f>
        <v/>
      </c>
      <c r="AT43" s="107"/>
    </row>
    <row r="44" spans="2:46">
      <c r="B44" s="30" t="s">
        <v>441</v>
      </c>
      <c r="C44" s="103" t="str">
        <f>IFERROR('Vida Siniestros Directos'!C44/'Vida Número de Siniestros'!C44,"")</f>
        <v/>
      </c>
      <c r="D44" s="103">
        <f>IFERROR('Vida Siniestros Directos'!D44/'Vida Número de Siniestros'!D44,"")</f>
        <v>-129.00013746051468</v>
      </c>
      <c r="E44" s="103">
        <f>IFERROR('Vida Siniestros Directos'!E44/'Vida Número de Siniestros'!E44,"")</f>
        <v>-363.20117216760576</v>
      </c>
      <c r="F44" s="103" t="str">
        <f>IFERROR('Vida Siniestros Directos'!F44/'Vida Número de Siniestros'!F44,"")</f>
        <v/>
      </c>
      <c r="G44" s="103" t="str">
        <f>IFERROR('Vida Siniestros Directos'!G44/'Vida Número de Siniestros'!G44,"")</f>
        <v/>
      </c>
      <c r="H44" s="103">
        <f>IFERROR('Vida Siniestros Directos'!H44/'Vida Número de Siniestros'!H44,"")</f>
        <v>-391.91270286186466</v>
      </c>
      <c r="I44" s="103" t="str">
        <f>IFERROR('Vida Siniestros Directos'!I44/'Vida Número de Siniestros'!I44,"")</f>
        <v/>
      </c>
      <c r="J44" s="103">
        <f>IFERROR('Vida Siniestros Directos'!J44/'Vida Número de Siniestros'!J44,"")</f>
        <v>-2.8299914715232708</v>
      </c>
      <c r="K44" s="103" t="str">
        <f>IFERROR('Vida Siniestros Directos'!K44/'Vida Número de Siniestros'!K44,"")</f>
        <v/>
      </c>
      <c r="L44" s="103" t="str">
        <f>IFERROR('Vida Siniestros Directos'!L44/'Vida Número de Siniestros'!L44,"")</f>
        <v/>
      </c>
      <c r="M44" s="103" t="str">
        <f>IFERROR('Vida Siniestros Directos'!M44/'Vida Número de Siniestros'!M44,"")</f>
        <v/>
      </c>
      <c r="N44" s="103" t="str">
        <f>IFERROR('Vida Siniestros Directos'!N44/'Vida Número de Siniestros'!N44,"")</f>
        <v/>
      </c>
      <c r="O44" s="103" t="str">
        <f>IFERROR('Vida Siniestros Directos'!O44/'Vida Número de Siniestros'!O44,"")</f>
        <v/>
      </c>
      <c r="P44" s="103" t="str">
        <f>IFERROR('Vida Siniestros Directos'!P44/'Vida Número de Siniestros'!P44,"")</f>
        <v/>
      </c>
      <c r="Q44" s="103" t="str">
        <f>IFERROR('Vida Siniestros Directos'!Q44/'Vida Número de Siniestros'!Q44,"")</f>
        <v/>
      </c>
      <c r="R44" s="103" t="str">
        <f>IFERROR('Vida Siniestros Directos'!R44/'Vida Número de Siniestros'!R44,"")</f>
        <v/>
      </c>
      <c r="S44" s="103" t="str">
        <f>IFERROR('Vida Siniestros Directos'!S44/'Vida Número de Siniestros'!S44,"")</f>
        <v/>
      </c>
      <c r="T44" s="103" t="str">
        <f>IFERROR('Vida Siniestros Directos'!T44/'Vida Número de Siniestros'!T44,"")</f>
        <v/>
      </c>
      <c r="U44" s="103" t="str">
        <f>IFERROR('Vida Siniestros Directos'!U44/'Vida Número de Siniestros'!U44,"")</f>
        <v/>
      </c>
      <c r="V44" s="103" t="str">
        <f>IFERROR('Vida Siniestros Directos'!V44/'Vida Número de Siniestros'!V44,"")</f>
        <v/>
      </c>
      <c r="W44" s="103" t="str">
        <f>IFERROR('Vida Siniestros Directos'!W44/'Vida Número de Siniestros'!W44,"")</f>
        <v/>
      </c>
      <c r="X44" s="103">
        <f>IFERROR('Vida Siniestros Directos'!X44/'Vida Número de Siniestros'!X44,"")</f>
        <v>-13.546021039989819</v>
      </c>
      <c r="Y44" s="103" t="str">
        <f>IFERROR('Vida Siniestros Directos'!Y44/'Vida Número de Siniestros'!Y44,"")</f>
        <v/>
      </c>
      <c r="Z44" s="103">
        <f>IFERROR('Vida Siniestros Directos'!Z44/'Vida Número de Siniestros'!Z44,"")</f>
        <v>-41.190186955893424</v>
      </c>
      <c r="AA44" s="103" t="str">
        <f>IFERROR('Vida Siniestros Directos'!AA44/'Vida Número de Siniestros'!AA44,"")</f>
        <v/>
      </c>
      <c r="AB44" s="103" t="str">
        <f>IFERROR('Vida Siniestros Directos'!AB44/'Vida Número de Siniestros'!AB44,"")</f>
        <v/>
      </c>
      <c r="AC44" s="103" t="str">
        <f>IFERROR('Vida Siniestros Directos'!AC44/'Vida Número de Siniestros'!AC44,"")</f>
        <v/>
      </c>
      <c r="AD44" s="103">
        <f>IFERROR('Vida Siniestros Directos'!AD44/'Vida Número de Siniestros'!AD44,"")</f>
        <v>-174.70839986474792</v>
      </c>
      <c r="AE44" s="103" t="str">
        <f>IFERROR('Vida Siniestros Directos'!AE44/'Vida Número de Siniestros'!AE44,"")</f>
        <v/>
      </c>
      <c r="AF44" s="103">
        <f>IFERROR('Vida Siniestros Directos'!AF44/'Vida Número de Siniestros'!AF44,"")</f>
        <v>153.17864903457394</v>
      </c>
      <c r="AG44" s="103" t="str">
        <f>IFERROR('Vida Siniestros Directos'!AG44/'Vida Número de Siniestros'!AG44,"")</f>
        <v/>
      </c>
      <c r="AH44" s="103" t="str">
        <f>IFERROR('Vida Siniestros Directos'!AH44/'Vida Número de Siniestros'!AH44,"")</f>
        <v/>
      </c>
      <c r="AI44" s="103" t="str">
        <f>IFERROR('Vida Siniestros Directos'!AI44/'Vida Número de Siniestros'!AI44,"")</f>
        <v/>
      </c>
      <c r="AJ44" s="103" t="str">
        <f>IFERROR('Vida Siniestros Directos'!AJ44/'Vida Número de Siniestros'!AJ44,"")</f>
        <v/>
      </c>
      <c r="AK44" s="103" t="str">
        <f>IFERROR('Vida Siniestros Directos'!AK44/'Vida Número de Siniestros'!AK44,"")</f>
        <v/>
      </c>
      <c r="AL44" s="103" t="str">
        <f>IFERROR('Vida Siniestros Directos'!AL44/'Vida Número de Siniestros'!AL44,"")</f>
        <v/>
      </c>
      <c r="AM44" s="103" t="str">
        <f>IFERROR('Vida Siniestros Directos'!AM44/'Vida Número de Siniestros'!AM44,"")</f>
        <v/>
      </c>
      <c r="AN44" s="103" t="str">
        <f>IFERROR('Vida Siniestros Directos'!AN44/'Vida Número de Siniestros'!AN44,"")</f>
        <v/>
      </c>
      <c r="AO44" s="103" t="str">
        <f>IFERROR('Vida Siniestros Directos'!AO44/'Vida Número de Siniestros'!AO44,"")</f>
        <v/>
      </c>
      <c r="AP44" s="103" t="str">
        <f>IFERROR('Vida Siniestros Directos'!AP44/'Vida Número de Siniestros'!AP44,"")</f>
        <v/>
      </c>
      <c r="AQ44" s="103">
        <f>IFERROR('Vida Siniestros Directos'!AQ44/'Vida Número de Siniestros'!AQ44,"")</f>
        <v>-81.44609563276785</v>
      </c>
      <c r="AR44" s="111"/>
      <c r="AS44" s="92">
        <f>IFERROR('Vida Siniestros Directos'!AS44/'Vida Número de Siniestros'!AS44,"")</f>
        <v>-123.40888277900352</v>
      </c>
      <c r="AT44" s="71">
        <f t="shared" ref="AT44:AT49" si="3">IFERROR(AQ44/AS44-1,"")</f>
        <v>-0.34003052455617166</v>
      </c>
    </row>
    <row r="45" spans="2:46">
      <c r="B45" s="30" t="s">
        <v>442</v>
      </c>
      <c r="C45" s="103" t="str">
        <f>IFERROR('Vida Siniestros Directos'!C45/'Vida Número de Siniestros'!C45,"")</f>
        <v/>
      </c>
      <c r="D45" s="103" t="str">
        <f>IFERROR('Vida Siniestros Directos'!D45/'Vida Número de Siniestros'!D45,"")</f>
        <v/>
      </c>
      <c r="E45" s="103" t="str">
        <f>IFERROR('Vida Siniestros Directos'!E45/'Vida Número de Siniestros'!E45,"")</f>
        <v/>
      </c>
      <c r="F45" s="103" t="str">
        <f>IFERROR('Vida Siniestros Directos'!F45/'Vida Número de Siniestros'!F45,"")</f>
        <v/>
      </c>
      <c r="G45" s="103">
        <f>IFERROR('Vida Siniestros Directos'!G45/'Vida Número de Siniestros'!G45,"")</f>
        <v>-4127.7407698771667</v>
      </c>
      <c r="H45" s="103" t="str">
        <f>IFERROR('Vida Siniestros Directos'!H45/'Vida Número de Siniestros'!H45,"")</f>
        <v/>
      </c>
      <c r="I45" s="103" t="str">
        <f>IFERROR('Vida Siniestros Directos'!I45/'Vida Número de Siniestros'!I45,"")</f>
        <v/>
      </c>
      <c r="J45" s="103">
        <f>IFERROR('Vida Siniestros Directos'!J45/'Vida Número de Siniestros'!J45,"")</f>
        <v>-2346.7419992022328</v>
      </c>
      <c r="K45" s="103" t="str">
        <f>IFERROR('Vida Siniestros Directos'!K45/'Vida Número de Siniestros'!K45,"")</f>
        <v/>
      </c>
      <c r="L45" s="103">
        <f>IFERROR('Vida Siniestros Directos'!L45/'Vida Número de Siniestros'!L45,"")</f>
        <v>-4827.1338114807895</v>
      </c>
      <c r="M45" s="103">
        <f>IFERROR('Vida Siniestros Directos'!M45/'Vida Número de Siniestros'!M45,"")</f>
        <v>-2695.7827163071947</v>
      </c>
      <c r="N45" s="103">
        <f>IFERROR('Vida Siniestros Directos'!N45/'Vida Número de Siniestros'!N45,"")</f>
        <v>-9966.3450319912208</v>
      </c>
      <c r="O45" s="103">
        <f>IFERROR('Vida Siniestros Directos'!O45/'Vida Número de Siniestros'!O45,"")</f>
        <v>-2799.7091962468394</v>
      </c>
      <c r="P45" s="103">
        <f>IFERROR('Vida Siniestros Directos'!P45/'Vida Número de Siniestros'!P45,"")</f>
        <v>-3563.2276019880887</v>
      </c>
      <c r="Q45" s="103">
        <f>IFERROR('Vida Siniestros Directos'!Q45/'Vida Número de Siniestros'!Q45,"")</f>
        <v>-5687.6792814834189</v>
      </c>
      <c r="R45" s="103" t="str">
        <f>IFERROR('Vida Siniestros Directos'!R45/'Vida Número de Siniestros'!R45,"")</f>
        <v/>
      </c>
      <c r="S45" s="103" t="str">
        <f>IFERROR('Vida Siniestros Directos'!S45/'Vida Número de Siniestros'!S45,"")</f>
        <v/>
      </c>
      <c r="T45" s="103" t="str">
        <f>IFERROR('Vida Siniestros Directos'!T45/'Vida Número de Siniestros'!T45,"")</f>
        <v/>
      </c>
      <c r="U45" s="103" t="str">
        <f>IFERROR('Vida Siniestros Directos'!U45/'Vida Número de Siniestros'!U45,"")</f>
        <v/>
      </c>
      <c r="V45" s="103" t="str">
        <f>IFERROR('Vida Siniestros Directos'!V45/'Vida Número de Siniestros'!V45,"")</f>
        <v/>
      </c>
      <c r="W45" s="103" t="str">
        <f>IFERROR('Vida Siniestros Directos'!W45/'Vida Número de Siniestros'!W45,"")</f>
        <v/>
      </c>
      <c r="X45" s="103" t="str">
        <f>IFERROR('Vida Siniestros Directos'!X45/'Vida Número de Siniestros'!X45,"")</f>
        <v/>
      </c>
      <c r="Y45" s="103" t="str">
        <f>IFERROR('Vida Siniestros Directos'!Y45/'Vida Número de Siniestros'!Y45,"")</f>
        <v/>
      </c>
      <c r="Z45" s="103">
        <f>IFERROR('Vida Siniestros Directos'!Z45/'Vida Número de Siniestros'!Z45,"")</f>
        <v>-3919.6277814559603</v>
      </c>
      <c r="AA45" s="103">
        <f>IFERROR('Vida Siniestros Directos'!AA45/'Vida Número de Siniestros'!AA45,"")</f>
        <v>-4351.628880430103</v>
      </c>
      <c r="AB45" s="103">
        <f>IFERROR('Vida Siniestros Directos'!AB45/'Vida Número de Siniestros'!AB45,"")</f>
        <v>-3515.614189631855</v>
      </c>
      <c r="AC45" s="103">
        <f>IFERROR('Vida Siniestros Directos'!AC45/'Vida Número de Siniestros'!AC45,"")</f>
        <v>-2691.1881898727911</v>
      </c>
      <c r="AD45" s="103" t="str">
        <f>IFERROR('Vida Siniestros Directos'!AD45/'Vida Número de Siniestros'!AD45,"")</f>
        <v/>
      </c>
      <c r="AE45" s="103" t="str">
        <f>IFERROR('Vida Siniestros Directos'!AE45/'Vida Número de Siniestros'!AE45,"")</f>
        <v/>
      </c>
      <c r="AF45" s="103">
        <f>IFERROR('Vida Siniestros Directos'!AF45/'Vida Número de Siniestros'!AF45,"")</f>
        <v>-3420.9821097114291</v>
      </c>
      <c r="AG45" s="103" t="str">
        <f>IFERROR('Vida Siniestros Directos'!AG45/'Vida Número de Siniestros'!AG45,"")</f>
        <v/>
      </c>
      <c r="AH45" s="103" t="str">
        <f>IFERROR('Vida Siniestros Directos'!AH45/'Vida Número de Siniestros'!AH45,"")</f>
        <v/>
      </c>
      <c r="AI45" s="103" t="str">
        <f>IFERROR('Vida Siniestros Directos'!AI45/'Vida Número de Siniestros'!AI45,"")</f>
        <v/>
      </c>
      <c r="AJ45" s="103" t="str">
        <f>IFERROR('Vida Siniestros Directos'!AJ45/'Vida Número de Siniestros'!AJ45,"")</f>
        <v/>
      </c>
      <c r="AK45" s="103" t="str">
        <f>IFERROR('Vida Siniestros Directos'!AK45/'Vida Número de Siniestros'!AK45,"")</f>
        <v/>
      </c>
      <c r="AL45" s="103" t="str">
        <f>IFERROR('Vida Siniestros Directos'!AL45/'Vida Número de Siniestros'!AL45,"")</f>
        <v/>
      </c>
      <c r="AM45" s="103" t="str">
        <f>IFERROR('Vida Siniestros Directos'!AM45/'Vida Número de Siniestros'!AM45,"")</f>
        <v/>
      </c>
      <c r="AN45" s="103" t="str">
        <f>IFERROR('Vida Siniestros Directos'!AN45/'Vida Número de Siniestros'!AN45,"")</f>
        <v/>
      </c>
      <c r="AO45" s="103" t="str">
        <f>IFERROR('Vida Siniestros Directos'!AO45/'Vida Número de Siniestros'!AO45,"")</f>
        <v/>
      </c>
      <c r="AP45" s="103" t="str">
        <f>IFERROR('Vida Siniestros Directos'!AP45/'Vida Número de Siniestros'!AP45,"")</f>
        <v/>
      </c>
      <c r="AQ45" s="103">
        <f>IFERROR('Vida Siniestros Directos'!AQ45/'Vida Número de Siniestros'!AQ45,"")</f>
        <v>-4348.0099374355214</v>
      </c>
      <c r="AR45" s="111"/>
      <c r="AS45" s="92">
        <f>IFERROR('Vida Siniestros Directos'!AS45/'Vida Número de Siniestros'!AS45,"")</f>
        <v>-3403.1313530351572</v>
      </c>
      <c r="AT45" s="71">
        <f t="shared" si="3"/>
        <v>0.27764975441152262</v>
      </c>
    </row>
    <row r="46" spans="2:46">
      <c r="B46" s="30" t="s">
        <v>443</v>
      </c>
      <c r="C46" s="103" t="str">
        <f>IFERROR('Vida Siniestros Directos'!C46/'Vida Número de Siniestros'!C46,"")</f>
        <v/>
      </c>
      <c r="D46" s="103" t="str">
        <f>IFERROR('Vida Siniestros Directos'!D46/'Vida Número de Siniestros'!D46,"")</f>
        <v/>
      </c>
      <c r="E46" s="103">
        <f>IFERROR('Vida Siniestros Directos'!E46/'Vida Número de Siniestros'!E46,"")</f>
        <v>-9958.1546411070485</v>
      </c>
      <c r="F46" s="103" t="str">
        <f>IFERROR('Vida Siniestros Directos'!F46/'Vida Número de Siniestros'!F46,"")</f>
        <v/>
      </c>
      <c r="G46" s="103">
        <f>IFERROR('Vida Siniestros Directos'!G46/'Vida Número de Siniestros'!G46,"")</f>
        <v>-4068.1392734426013</v>
      </c>
      <c r="H46" s="103" t="str">
        <f>IFERROR('Vida Siniestros Directos'!H46/'Vida Número de Siniestros'!H46,"")</f>
        <v/>
      </c>
      <c r="I46" s="103" t="str">
        <f>IFERROR('Vida Siniestros Directos'!I46/'Vida Número de Siniestros'!I46,"")</f>
        <v/>
      </c>
      <c r="J46" s="103">
        <f>IFERROR('Vida Siniestros Directos'!J46/'Vida Número de Siniestros'!J46,"")</f>
        <v>-2762.5971942816127</v>
      </c>
      <c r="K46" s="103" t="str">
        <f>IFERROR('Vida Siniestros Directos'!K46/'Vida Número de Siniestros'!K46,"")</f>
        <v/>
      </c>
      <c r="L46" s="103">
        <f>IFERROR('Vida Siniestros Directos'!L46/'Vida Número de Siniestros'!L46,"")</f>
        <v>-3826.5171014205807</v>
      </c>
      <c r="M46" s="103">
        <f>IFERROR('Vida Siniestros Directos'!M46/'Vida Número de Siniestros'!M46,"")</f>
        <v>-2223.0109727876957</v>
      </c>
      <c r="N46" s="103">
        <f>IFERROR('Vida Siniestros Directos'!N46/'Vida Número de Siniestros'!N46,"")</f>
        <v>-5972.7209911353784</v>
      </c>
      <c r="O46" s="103">
        <f>IFERROR('Vida Siniestros Directos'!O46/'Vida Número de Siniestros'!O46,"")</f>
        <v>-3256.9481965312034</v>
      </c>
      <c r="P46" s="103">
        <f>IFERROR('Vida Siniestros Directos'!P46/'Vida Número de Siniestros'!P46,"")</f>
        <v>-3139.0283558282649</v>
      </c>
      <c r="Q46" s="103">
        <f>IFERROR('Vida Siniestros Directos'!Q46/'Vida Número de Siniestros'!Q46,"")</f>
        <v>-3157.3180028221295</v>
      </c>
      <c r="R46" s="103" t="str">
        <f>IFERROR('Vida Siniestros Directos'!R46/'Vida Número de Siniestros'!R46,"")</f>
        <v/>
      </c>
      <c r="S46" s="103" t="str">
        <f>IFERROR('Vida Siniestros Directos'!S46/'Vida Número de Siniestros'!S46,"")</f>
        <v/>
      </c>
      <c r="T46" s="103" t="str">
        <f>IFERROR('Vida Siniestros Directos'!T46/'Vida Número de Siniestros'!T46,"")</f>
        <v/>
      </c>
      <c r="U46" s="103" t="str">
        <f>IFERROR('Vida Siniestros Directos'!U46/'Vida Número de Siniestros'!U46,"")</f>
        <v/>
      </c>
      <c r="V46" s="103" t="str">
        <f>IFERROR('Vida Siniestros Directos'!V46/'Vida Número de Siniestros'!V46,"")</f>
        <v/>
      </c>
      <c r="W46" s="103" t="str">
        <f>IFERROR('Vida Siniestros Directos'!W46/'Vida Número de Siniestros'!W46,"")</f>
        <v/>
      </c>
      <c r="X46" s="103" t="str">
        <f>IFERROR('Vida Siniestros Directos'!X46/'Vida Número de Siniestros'!X46,"")</f>
        <v/>
      </c>
      <c r="Y46" s="103" t="str">
        <f>IFERROR('Vida Siniestros Directos'!Y46/'Vida Número de Siniestros'!Y46,"")</f>
        <v/>
      </c>
      <c r="Z46" s="103">
        <f>IFERROR('Vida Siniestros Directos'!Z46/'Vida Número de Siniestros'!Z46,"")</f>
        <v>-2834.0673210865757</v>
      </c>
      <c r="AA46" s="103">
        <f>IFERROR('Vida Siniestros Directos'!AA46/'Vida Número de Siniestros'!AA46,"")</f>
        <v>-3325.1827991470618</v>
      </c>
      <c r="AB46" s="103">
        <f>IFERROR('Vida Siniestros Directos'!AB46/'Vida Número de Siniestros'!AB46,"")</f>
        <v>-2811.9873829173744</v>
      </c>
      <c r="AC46" s="103">
        <f>IFERROR('Vida Siniestros Directos'!AC46/'Vida Número de Siniestros'!AC46,"")</f>
        <v>-1570.3235684158083</v>
      </c>
      <c r="AD46" s="103" t="str">
        <f>IFERROR('Vida Siniestros Directos'!AD46/'Vida Número de Siniestros'!AD46,"")</f>
        <v/>
      </c>
      <c r="AE46" s="103" t="str">
        <f>IFERROR('Vida Siniestros Directos'!AE46/'Vida Número de Siniestros'!AE46,"")</f>
        <v/>
      </c>
      <c r="AF46" s="103" t="str">
        <f>IFERROR('Vida Siniestros Directos'!AF46/'Vida Número de Siniestros'!AF46,"")</f>
        <v/>
      </c>
      <c r="AG46" s="103" t="str">
        <f>IFERROR('Vida Siniestros Directos'!AG46/'Vida Número de Siniestros'!AG46,"")</f>
        <v/>
      </c>
      <c r="AH46" s="103" t="str">
        <f>IFERROR('Vida Siniestros Directos'!AH46/'Vida Número de Siniestros'!AH46,"")</f>
        <v/>
      </c>
      <c r="AI46" s="103" t="str">
        <f>IFERROR('Vida Siniestros Directos'!AI46/'Vida Número de Siniestros'!AI46,"")</f>
        <v/>
      </c>
      <c r="AJ46" s="103" t="str">
        <f>IFERROR('Vida Siniestros Directos'!AJ46/'Vida Número de Siniestros'!AJ46,"")</f>
        <v/>
      </c>
      <c r="AK46" s="103" t="str">
        <f>IFERROR('Vida Siniestros Directos'!AK46/'Vida Número de Siniestros'!AK46,"")</f>
        <v/>
      </c>
      <c r="AL46" s="103" t="str">
        <f>IFERROR('Vida Siniestros Directos'!AL46/'Vida Número de Siniestros'!AL46,"")</f>
        <v/>
      </c>
      <c r="AM46" s="103" t="str">
        <f>IFERROR('Vida Siniestros Directos'!AM46/'Vida Número de Siniestros'!AM46,"")</f>
        <v/>
      </c>
      <c r="AN46" s="103" t="str">
        <f>IFERROR('Vida Siniestros Directos'!AN46/'Vida Número de Siniestros'!AN46,"")</f>
        <v/>
      </c>
      <c r="AO46" s="103" t="str">
        <f>IFERROR('Vida Siniestros Directos'!AO46/'Vida Número de Siniestros'!AO46,"")</f>
        <v/>
      </c>
      <c r="AP46" s="103" t="str">
        <f>IFERROR('Vida Siniestros Directos'!AP46/'Vida Número de Siniestros'!AP46,"")</f>
        <v/>
      </c>
      <c r="AQ46" s="103">
        <f>IFERROR('Vida Siniestros Directos'!AQ46/'Vida Número de Siniestros'!AQ46,"")</f>
        <v>-3624.6971404623578</v>
      </c>
      <c r="AR46" s="111"/>
      <c r="AS46" s="92">
        <f>IFERROR('Vida Siniestros Directos'!AS46/'Vida Número de Siniestros'!AS46,"")</f>
        <v>-3400.1585572007866</v>
      </c>
      <c r="AT46" s="71">
        <f t="shared" si="3"/>
        <v>6.6037680150547118E-2</v>
      </c>
    </row>
    <row r="47" spans="2:46">
      <c r="B47" s="30" t="s">
        <v>444</v>
      </c>
      <c r="C47" s="103" t="str">
        <f>IFERROR('Vida Siniestros Directos'!C47/'Vida Número de Siniestros'!C47,"")</f>
        <v/>
      </c>
      <c r="D47" s="103" t="str">
        <f>IFERROR('Vida Siniestros Directos'!D47/'Vida Número de Siniestros'!D47,"")</f>
        <v/>
      </c>
      <c r="E47" s="103">
        <f>IFERROR('Vida Siniestros Directos'!E47/'Vida Número de Siniestros'!E47,"")</f>
        <v>-8186.3284095007102</v>
      </c>
      <c r="F47" s="103" t="str">
        <f>IFERROR('Vida Siniestros Directos'!F47/'Vida Número de Siniestros'!F47,"")</f>
        <v/>
      </c>
      <c r="G47" s="103">
        <f>IFERROR('Vida Siniestros Directos'!G47/'Vida Número de Siniestros'!G47,"")</f>
        <v>-3377.3435531609798</v>
      </c>
      <c r="H47" s="103" t="str">
        <f>IFERROR('Vida Siniestros Directos'!H47/'Vida Número de Siniestros'!H47,"")</f>
        <v/>
      </c>
      <c r="I47" s="103" t="str">
        <f>IFERROR('Vida Siniestros Directos'!I47/'Vida Número de Siniestros'!I47,"")</f>
        <v/>
      </c>
      <c r="J47" s="103">
        <f>IFERROR('Vida Siniestros Directos'!J47/'Vida Número de Siniestros'!J47,"")</f>
        <v>-19256.743078490646</v>
      </c>
      <c r="K47" s="103" t="str">
        <f>IFERROR('Vida Siniestros Directos'!K47/'Vida Número de Siniestros'!K47,"")</f>
        <v/>
      </c>
      <c r="L47" s="103">
        <f>IFERROR('Vida Siniestros Directos'!L47/'Vida Número de Siniestros'!L47,"")</f>
        <v>-9400.8837892790762</v>
      </c>
      <c r="M47" s="103">
        <f>IFERROR('Vida Siniestros Directos'!M47/'Vida Número de Siniestros'!M47,"")</f>
        <v>-3979.2270579535275</v>
      </c>
      <c r="N47" s="103">
        <f>IFERROR('Vida Siniestros Directos'!N47/'Vida Número de Siniestros'!N47,"")</f>
        <v>-26781.841761478139</v>
      </c>
      <c r="O47" s="103">
        <f>IFERROR('Vida Siniestros Directos'!O47/'Vida Número de Siniestros'!O47,"")</f>
        <v>-3448.0894496893397</v>
      </c>
      <c r="P47" s="103">
        <f>IFERROR('Vida Siniestros Directos'!P47/'Vida Número de Siniestros'!P47,"")</f>
        <v>-3512.6543414531184</v>
      </c>
      <c r="Q47" s="103">
        <f>IFERROR('Vida Siniestros Directos'!Q47/'Vida Número de Siniestros'!Q47,"")</f>
        <v>-3014.3749790557517</v>
      </c>
      <c r="R47" s="103" t="str">
        <f>IFERROR('Vida Siniestros Directos'!R47/'Vida Número de Siniestros'!R47,"")</f>
        <v/>
      </c>
      <c r="S47" s="103" t="str">
        <f>IFERROR('Vida Siniestros Directos'!S47/'Vida Número de Siniestros'!S47,"")</f>
        <v/>
      </c>
      <c r="T47" s="103" t="str">
        <f>IFERROR('Vida Siniestros Directos'!T47/'Vida Número de Siniestros'!T47,"")</f>
        <v/>
      </c>
      <c r="U47" s="103" t="str">
        <f>IFERROR('Vida Siniestros Directos'!U47/'Vida Número de Siniestros'!U47,"")</f>
        <v/>
      </c>
      <c r="V47" s="103" t="str">
        <f>IFERROR('Vida Siniestros Directos'!V47/'Vida Número de Siniestros'!V47,"")</f>
        <v/>
      </c>
      <c r="W47" s="103" t="str">
        <f>IFERROR('Vida Siniestros Directos'!W47/'Vida Número de Siniestros'!W47,"")</f>
        <v/>
      </c>
      <c r="X47" s="103" t="str">
        <f>IFERROR('Vida Siniestros Directos'!X47/'Vida Número de Siniestros'!X47,"")</f>
        <v/>
      </c>
      <c r="Y47" s="103" t="str">
        <f>IFERROR('Vida Siniestros Directos'!Y47/'Vida Número de Siniestros'!Y47,"")</f>
        <v/>
      </c>
      <c r="Z47" s="103">
        <f>IFERROR('Vida Siniestros Directos'!Z47/'Vida Número de Siniestros'!Z47,"")</f>
        <v>-4949.3272009343264</v>
      </c>
      <c r="AA47" s="103">
        <f>IFERROR('Vida Siniestros Directos'!AA47/'Vida Número de Siniestros'!AA47,"")</f>
        <v>-4154.9859139097762</v>
      </c>
      <c r="AB47" s="103">
        <f>IFERROR('Vida Siniestros Directos'!AB47/'Vida Número de Siniestros'!AB47,"")</f>
        <v>-6613.2843896356735</v>
      </c>
      <c r="AC47" s="103">
        <f>IFERROR('Vida Siniestros Directos'!AC47/'Vida Número de Siniestros'!AC47,"")</f>
        <v>-2035.4419857830774</v>
      </c>
      <c r="AD47" s="103" t="str">
        <f>IFERROR('Vida Siniestros Directos'!AD47/'Vida Número de Siniestros'!AD47,"")</f>
        <v/>
      </c>
      <c r="AE47" s="103" t="str">
        <f>IFERROR('Vida Siniestros Directos'!AE47/'Vida Número de Siniestros'!AE47,"")</f>
        <v/>
      </c>
      <c r="AF47" s="103" t="str">
        <f>IFERROR('Vida Siniestros Directos'!AF47/'Vida Número de Siniestros'!AF47,"")</f>
        <v/>
      </c>
      <c r="AG47" s="103" t="str">
        <f>IFERROR('Vida Siniestros Directos'!AG47/'Vida Número de Siniestros'!AG47,"")</f>
        <v/>
      </c>
      <c r="AH47" s="103" t="str">
        <f>IFERROR('Vida Siniestros Directos'!AH47/'Vida Número de Siniestros'!AH47,"")</f>
        <v/>
      </c>
      <c r="AI47" s="103" t="str">
        <f>IFERROR('Vida Siniestros Directos'!AI47/'Vida Número de Siniestros'!AI47,"")</f>
        <v/>
      </c>
      <c r="AJ47" s="103" t="str">
        <f>IFERROR('Vida Siniestros Directos'!AJ47/'Vida Número de Siniestros'!AJ47,"")</f>
        <v/>
      </c>
      <c r="AK47" s="103" t="str">
        <f>IFERROR('Vida Siniestros Directos'!AK47/'Vida Número de Siniestros'!AK47,"")</f>
        <v/>
      </c>
      <c r="AL47" s="103" t="str">
        <f>IFERROR('Vida Siniestros Directos'!AL47/'Vida Número de Siniestros'!AL47,"")</f>
        <v/>
      </c>
      <c r="AM47" s="103" t="str">
        <f>IFERROR('Vida Siniestros Directos'!AM47/'Vida Número de Siniestros'!AM47,"")</f>
        <v/>
      </c>
      <c r="AN47" s="103" t="str">
        <f>IFERROR('Vida Siniestros Directos'!AN47/'Vida Número de Siniestros'!AN47,"")</f>
        <v/>
      </c>
      <c r="AO47" s="103" t="str">
        <f>IFERROR('Vida Siniestros Directos'!AO47/'Vida Número de Siniestros'!AO47,"")</f>
        <v/>
      </c>
      <c r="AP47" s="103" t="str">
        <f>IFERROR('Vida Siniestros Directos'!AP47/'Vida Número de Siniestros'!AP47,"")</f>
        <v/>
      </c>
      <c r="AQ47" s="103">
        <f>IFERROR('Vida Siniestros Directos'!AQ47/'Vida Número de Siniestros'!AQ47,"")</f>
        <v>-6559.488335908185</v>
      </c>
      <c r="AR47" s="111"/>
      <c r="AS47" s="92">
        <f>IFERROR('Vida Siniestros Directos'!AS47/'Vida Número de Siniestros'!AS47,"")</f>
        <v>-4862.4423255754582</v>
      </c>
      <c r="AT47" s="71">
        <f t="shared" si="3"/>
        <v>0.34901103122737509</v>
      </c>
    </row>
    <row r="48" spans="2:46">
      <c r="B48" s="30" t="s">
        <v>445</v>
      </c>
      <c r="C48" s="103" t="str">
        <f>IFERROR('Vida Siniestros Directos'!C48/'Vida Número de Siniestros'!C48,"")</f>
        <v/>
      </c>
      <c r="D48" s="103" t="str">
        <f>IFERROR('Vida Siniestros Directos'!D48/'Vida Número de Siniestros'!D48,"")</f>
        <v/>
      </c>
      <c r="E48" s="103" t="str">
        <f>IFERROR('Vida Siniestros Directos'!E48/'Vida Número de Siniestros'!E48,"")</f>
        <v/>
      </c>
      <c r="F48" s="103" t="str">
        <f>IFERROR('Vida Siniestros Directos'!F48/'Vida Número de Siniestros'!F48,"")</f>
        <v/>
      </c>
      <c r="G48" s="103" t="str">
        <f>IFERROR('Vida Siniestros Directos'!G48/'Vida Número de Siniestros'!G48,"")</f>
        <v/>
      </c>
      <c r="H48" s="103" t="str">
        <f>IFERROR('Vida Siniestros Directos'!H48/'Vida Número de Siniestros'!H48,"")</f>
        <v/>
      </c>
      <c r="I48" s="103" t="str">
        <f>IFERROR('Vida Siniestros Directos'!I48/'Vida Número de Siniestros'!I48,"")</f>
        <v/>
      </c>
      <c r="J48" s="103" t="str">
        <f>IFERROR('Vida Siniestros Directos'!J48/'Vida Número de Siniestros'!J48,"")</f>
        <v/>
      </c>
      <c r="K48" s="103" t="str">
        <f>IFERROR('Vida Siniestros Directos'!K48/'Vida Número de Siniestros'!K48,"")</f>
        <v/>
      </c>
      <c r="L48" s="103" t="str">
        <f>IFERROR('Vida Siniestros Directos'!L48/'Vida Número de Siniestros'!L48,"")</f>
        <v/>
      </c>
      <c r="M48" s="103" t="str">
        <f>IFERROR('Vida Siniestros Directos'!M48/'Vida Número de Siniestros'!M48,"")</f>
        <v/>
      </c>
      <c r="N48" s="103" t="str">
        <f>IFERROR('Vida Siniestros Directos'!N48/'Vida Número de Siniestros'!N48,"")</f>
        <v/>
      </c>
      <c r="O48" s="103" t="str">
        <f>IFERROR('Vida Siniestros Directos'!O48/'Vida Número de Siniestros'!O48,"")</f>
        <v/>
      </c>
      <c r="P48" s="103" t="str">
        <f>IFERROR('Vida Siniestros Directos'!P48/'Vida Número de Siniestros'!P48,"")</f>
        <v/>
      </c>
      <c r="Q48" s="103">
        <f>IFERROR('Vida Siniestros Directos'!Q48/'Vida Número de Siniestros'!Q48,"")</f>
        <v>-330.77974689902413</v>
      </c>
      <c r="R48" s="103" t="str">
        <f>IFERROR('Vida Siniestros Directos'!R48/'Vida Número de Siniestros'!R48,"")</f>
        <v/>
      </c>
      <c r="S48" s="103" t="str">
        <f>IFERROR('Vida Siniestros Directos'!S48/'Vida Número de Siniestros'!S48,"")</f>
        <v/>
      </c>
      <c r="T48" s="103" t="str">
        <f>IFERROR('Vida Siniestros Directos'!T48/'Vida Número de Siniestros'!T48,"")</f>
        <v/>
      </c>
      <c r="U48" s="103" t="str">
        <f>IFERROR('Vida Siniestros Directos'!U48/'Vida Número de Siniestros'!U48,"")</f>
        <v/>
      </c>
      <c r="V48" s="103" t="str">
        <f>IFERROR('Vida Siniestros Directos'!V48/'Vida Número de Siniestros'!V48,"")</f>
        <v/>
      </c>
      <c r="W48" s="103" t="str">
        <f>IFERROR('Vida Siniestros Directos'!W48/'Vida Número de Siniestros'!W48,"")</f>
        <v/>
      </c>
      <c r="X48" s="103" t="str">
        <f>IFERROR('Vida Siniestros Directos'!X48/'Vida Número de Siniestros'!X48,"")</f>
        <v/>
      </c>
      <c r="Y48" s="103" t="str">
        <f>IFERROR('Vida Siniestros Directos'!Y48/'Vida Número de Siniestros'!Y48,"")</f>
        <v/>
      </c>
      <c r="Z48" s="103" t="str">
        <f>IFERROR('Vida Siniestros Directos'!Z48/'Vida Número de Siniestros'!Z48,"")</f>
        <v/>
      </c>
      <c r="AA48" s="103" t="str">
        <f>IFERROR('Vida Siniestros Directos'!AA48/'Vida Número de Siniestros'!AA48,"")</f>
        <v/>
      </c>
      <c r="AB48" s="103" t="str">
        <f>IFERROR('Vida Siniestros Directos'!AB48/'Vida Número de Siniestros'!AB48,"")</f>
        <v/>
      </c>
      <c r="AC48" s="103" t="str">
        <f>IFERROR('Vida Siniestros Directos'!AC48/'Vida Número de Siniestros'!AC48,"")</f>
        <v/>
      </c>
      <c r="AD48" s="103" t="str">
        <f>IFERROR('Vida Siniestros Directos'!AD48/'Vida Número de Siniestros'!AD48,"")</f>
        <v/>
      </c>
      <c r="AE48" s="103" t="str">
        <f>IFERROR('Vida Siniestros Directos'!AE48/'Vida Número de Siniestros'!AE48,"")</f>
        <v/>
      </c>
      <c r="AF48" s="103" t="str">
        <f>IFERROR('Vida Siniestros Directos'!AF48/'Vida Número de Siniestros'!AF48,"")</f>
        <v/>
      </c>
      <c r="AG48" s="103" t="str">
        <f>IFERROR('Vida Siniestros Directos'!AG48/'Vida Número de Siniestros'!AG48,"")</f>
        <v/>
      </c>
      <c r="AH48" s="103" t="str">
        <f>IFERROR('Vida Siniestros Directos'!AH48/'Vida Número de Siniestros'!AH48,"")</f>
        <v/>
      </c>
      <c r="AI48" s="103" t="str">
        <f>IFERROR('Vida Siniestros Directos'!AI48/'Vida Número de Siniestros'!AI48,"")</f>
        <v/>
      </c>
      <c r="AJ48" s="103" t="str">
        <f>IFERROR('Vida Siniestros Directos'!AJ48/'Vida Número de Siniestros'!AJ48,"")</f>
        <v/>
      </c>
      <c r="AK48" s="103" t="str">
        <f>IFERROR('Vida Siniestros Directos'!AK48/'Vida Número de Siniestros'!AK48,"")</f>
        <v/>
      </c>
      <c r="AL48" s="103" t="str">
        <f>IFERROR('Vida Siniestros Directos'!AL48/'Vida Número de Siniestros'!AL48,"")</f>
        <v/>
      </c>
      <c r="AM48" s="103" t="str">
        <f>IFERROR('Vida Siniestros Directos'!AM48/'Vida Número de Siniestros'!AM48,"")</f>
        <v/>
      </c>
      <c r="AN48" s="103" t="str">
        <f>IFERROR('Vida Siniestros Directos'!AN48/'Vida Número de Siniestros'!AN48,"")</f>
        <v/>
      </c>
      <c r="AO48" s="103" t="str">
        <f>IFERROR('Vida Siniestros Directos'!AO48/'Vida Número de Siniestros'!AO48,"")</f>
        <v/>
      </c>
      <c r="AP48" s="103" t="str">
        <f>IFERROR('Vida Siniestros Directos'!AP48/'Vida Número de Siniestros'!AP48,"")</f>
        <v/>
      </c>
      <c r="AQ48" s="103">
        <f>IFERROR('Vida Siniestros Directos'!AQ48/'Vida Número de Siniestros'!AQ48,"")</f>
        <v>-3023.404958147707</v>
      </c>
      <c r="AR48" s="111"/>
      <c r="AS48" s="92" t="str">
        <f>IFERROR('Vida Siniestros Directos'!AS48/'Vida Número de Siniestros'!AS48,"")</f>
        <v/>
      </c>
      <c r="AT48" s="71" t="str">
        <f t="shared" si="3"/>
        <v/>
      </c>
    </row>
    <row r="49" spans="2:46">
      <c r="B49" s="31" t="s">
        <v>327</v>
      </c>
      <c r="C49" s="105">
        <f>IFERROR('Vida Siniestros Directos'!C49/'Vida Número de Siniestros'!C49,"")</f>
        <v>-292.30977068020366</v>
      </c>
      <c r="D49" s="105">
        <f>IFERROR('Vida Siniestros Directos'!D49/'Vida Número de Siniestros'!D49,"")</f>
        <v>-76.767460222697011</v>
      </c>
      <c r="E49" s="105">
        <f>IFERROR('Vida Siniestros Directos'!E49/'Vida Número de Siniestros'!E49,"")</f>
        <v>-386.04710870394206</v>
      </c>
      <c r="F49" s="105">
        <f>IFERROR('Vida Siniestros Directos'!F49/'Vida Número de Siniestros'!F49,"")</f>
        <v>-3.400029873690646</v>
      </c>
      <c r="G49" s="105">
        <f>IFERROR('Vida Siniestros Directos'!G49/'Vida Número de Siniestros'!G49,"")</f>
        <v>-7.6016829297597583</v>
      </c>
      <c r="H49" s="105">
        <f>IFERROR('Vida Siniestros Directos'!H49/'Vida Número de Siniestros'!H49,"")</f>
        <v>-33.671976752300807</v>
      </c>
      <c r="I49" s="105">
        <f>IFERROR('Vida Siniestros Directos'!I49/'Vida Número de Siniestros'!I49,"")</f>
        <v>-4.5349720491628984</v>
      </c>
      <c r="J49" s="105">
        <f>IFERROR('Vida Siniestros Directos'!J49/'Vida Número de Siniestros'!J49,"")</f>
        <v>-15.179975034074875</v>
      </c>
      <c r="K49" s="105">
        <f>IFERROR('Vida Siniestros Directos'!K49/'Vida Número de Siniestros'!K49,"")</f>
        <v>-47.580116668497347</v>
      </c>
      <c r="L49" s="105">
        <f>IFERROR('Vida Siniestros Directos'!L49/'Vida Número de Siniestros'!L49,"")</f>
        <v>-4720.2073148913187</v>
      </c>
      <c r="M49" s="105">
        <f>IFERROR('Vida Siniestros Directos'!M49/'Vida Número de Siniestros'!M49,"")</f>
        <v>-92.651982650077301</v>
      </c>
      <c r="N49" s="105">
        <f>IFERROR('Vida Siniestros Directos'!N49/'Vida Número de Siniestros'!N49,"")</f>
        <v>-10015.393196882333</v>
      </c>
      <c r="O49" s="105">
        <f>IFERROR('Vida Siniestros Directos'!O49/'Vida Número de Siniestros'!O49,"")</f>
        <v>-49.021668232602359</v>
      </c>
      <c r="P49" s="105">
        <f>IFERROR('Vida Siniestros Directos'!P49/'Vida Número de Siniestros'!P49,"")</f>
        <v>-14.364201074984372</v>
      </c>
      <c r="Q49" s="105">
        <f>IFERROR('Vida Siniestros Directos'!Q49/'Vida Número de Siniestros'!Q49,"")</f>
        <v>-6.5890668009039688</v>
      </c>
      <c r="R49" s="105">
        <f>IFERROR('Vida Siniestros Directos'!R49/'Vida Número de Siniestros'!R49,"")</f>
        <v>-87.14284388457159</v>
      </c>
      <c r="S49" s="105">
        <f>IFERROR('Vida Siniestros Directos'!S49/'Vida Número de Siniestros'!S49,"")</f>
        <v>-59.033578197988007</v>
      </c>
      <c r="T49" s="105">
        <f>IFERROR('Vida Siniestros Directos'!T49/'Vida Número de Siniestros'!T49,"")</f>
        <v>-0.36221349294542304</v>
      </c>
      <c r="U49" s="105">
        <f>IFERROR('Vida Siniestros Directos'!U49/'Vida Número de Siniestros'!U49,"")</f>
        <v>-66.371829860162862</v>
      </c>
      <c r="V49" s="105" t="str">
        <f>IFERROR('Vida Siniestros Directos'!V49/'Vida Número de Siniestros'!V49,"")</f>
        <v/>
      </c>
      <c r="W49" s="105">
        <f>IFERROR('Vida Siniestros Directos'!W49/'Vida Número de Siniestros'!W49,"")</f>
        <v>-39.384399754314714</v>
      </c>
      <c r="X49" s="105">
        <f>IFERROR('Vida Siniestros Directos'!X49/'Vida Número de Siniestros'!X49,"")</f>
        <v>-210.96654761194824</v>
      </c>
      <c r="Y49" s="105">
        <f>IFERROR('Vida Siniestros Directos'!Y49/'Vida Número de Siniestros'!Y49,"")</f>
        <v>-66.413267779325039</v>
      </c>
      <c r="Z49" s="105">
        <f>IFERROR('Vida Siniestros Directos'!Z49/'Vida Número de Siniestros'!Z49,"")</f>
        <v>-94.666637854426483</v>
      </c>
      <c r="AA49" s="105">
        <f>IFERROR('Vida Siniestros Directos'!AA49/'Vida Número de Siniestros'!AA49,"")</f>
        <v>-1044.4976775086827</v>
      </c>
      <c r="AB49" s="105">
        <f>IFERROR('Vida Siniestros Directos'!AB49/'Vida Número de Siniestros'!AB49,"")</f>
        <v>-3167.0859257727543</v>
      </c>
      <c r="AC49" s="105">
        <f>IFERROR('Vida Siniestros Directos'!AC49/'Vida Número de Siniestros'!AC49,"")</f>
        <v>-1472.8343448451994</v>
      </c>
      <c r="AD49" s="105">
        <f>IFERROR('Vida Siniestros Directos'!AD49/'Vida Número de Siniestros'!AD49,"")</f>
        <v>-174.70839986474792</v>
      </c>
      <c r="AE49" s="105">
        <f>IFERROR('Vida Siniestros Directos'!AE49/'Vida Número de Siniestros'!AE49,"")</f>
        <v>-11.776581221570483</v>
      </c>
      <c r="AF49" s="105">
        <f>IFERROR('Vida Siniestros Directos'!AF49/'Vida Número de Siniestros'!AF49,"")</f>
        <v>-3.4584290272798373</v>
      </c>
      <c r="AG49" s="105">
        <f>IFERROR('Vida Siniestros Directos'!AG49/'Vida Número de Siniestros'!AG49,"")</f>
        <v>-111.51381780129866</v>
      </c>
      <c r="AH49" s="105" t="str">
        <f>IFERROR('Vida Siniestros Directos'!AH49/'Vida Número de Siniestros'!AH49,"")</f>
        <v/>
      </c>
      <c r="AI49" s="105" t="str">
        <f>IFERROR('Vida Siniestros Directos'!AI49/'Vida Número de Siniestros'!AI49,"")</f>
        <v/>
      </c>
      <c r="AJ49" s="105" t="str">
        <f>IFERROR('Vida Siniestros Directos'!AJ49/'Vida Número de Siniestros'!AJ49,"")</f>
        <v/>
      </c>
      <c r="AK49" s="105" t="str">
        <f>IFERROR('Vida Siniestros Directos'!AK49/'Vida Número de Siniestros'!AK49,"")</f>
        <v/>
      </c>
      <c r="AL49" s="105" t="str">
        <f>IFERROR('Vida Siniestros Directos'!AL49/'Vida Número de Siniestros'!AL49,"")</f>
        <v/>
      </c>
      <c r="AM49" s="105" t="str">
        <f>IFERROR('Vida Siniestros Directos'!AM49/'Vida Número de Siniestros'!AM49,"")</f>
        <v/>
      </c>
      <c r="AN49" s="105" t="str">
        <f>IFERROR('Vida Siniestros Directos'!AN49/'Vida Número de Siniestros'!AN49,"")</f>
        <v/>
      </c>
      <c r="AO49" s="105" t="str">
        <f>IFERROR('Vida Siniestros Directos'!AO49/'Vida Número de Siniestros'!AO49,"")</f>
        <v/>
      </c>
      <c r="AP49" s="105" t="str">
        <f>IFERROR('Vida Siniestros Directos'!AP49/'Vida Número de Siniestros'!AP49,"")</f>
        <v/>
      </c>
      <c r="AQ49" s="105">
        <f>IFERROR('Vida Siniestros Directos'!AQ49/'Vida Número de Siniestros'!AQ49,"")</f>
        <v>-18.228876411871319</v>
      </c>
      <c r="AR49" s="111"/>
      <c r="AS49" s="93">
        <f>IFERROR('Vida Siniestros Directos'!AS49/'Vida Número de Siniestros'!AS49,"")</f>
        <v>-14.923969702597608</v>
      </c>
      <c r="AT49" s="85">
        <f t="shared" si="3"/>
        <v>0.22144957240823615</v>
      </c>
    </row>
    <row r="50" spans="2:46">
      <c r="AT50" s="86"/>
    </row>
    <row r="51" spans="2:46">
      <c r="B51" s="80" t="s">
        <v>452</v>
      </c>
      <c r="C51" s="91">
        <f>IFERROR(SUM('Vida Siniestros Directos'!C13:C27)/SUM('Vida Número de Siniestros'!C13:C27),"")</f>
        <v>-27.853448214904436</v>
      </c>
      <c r="D51" s="91">
        <f>IFERROR(SUM('Vida Siniestros Directos'!D13:D27)/SUM('Vida Número de Siniestros'!D13:D27),"")</f>
        <v>-219.95158790783199</v>
      </c>
      <c r="E51" s="91">
        <f>IFERROR(SUM('Vida Siniestros Directos'!E13:E27)/SUM('Vida Número de Siniestros'!E13:E27),"")</f>
        <v>-317.48622022189068</v>
      </c>
      <c r="F51" s="91">
        <f>IFERROR(SUM('Vida Siniestros Directos'!F13:F27)/SUM('Vida Número de Siniestros'!F13:F27),"")</f>
        <v>-83.983541306788325</v>
      </c>
      <c r="G51" s="91">
        <f>IFERROR(SUM('Vida Siniestros Directos'!G13:G27)/SUM('Vida Número de Siniestros'!G13:G27),"")</f>
        <v>-250.89998445966077</v>
      </c>
      <c r="H51" s="91" t="str">
        <f>IFERROR(SUM('Vida Siniestros Directos'!H13:H27)/SUM('Vida Número de Siniestros'!H13:H27),"")</f>
        <v/>
      </c>
      <c r="I51" s="91">
        <f>IFERROR(SUM('Vida Siniestros Directos'!I13:I27)/SUM('Vida Número de Siniestros'!I13:I27),"")</f>
        <v>78.216319925472021</v>
      </c>
      <c r="J51" s="91">
        <f>IFERROR(SUM('Vida Siniestros Directos'!J13:J27)/SUM('Vida Número de Siniestros'!J13:J27),"")</f>
        <v>-168.32054935966241</v>
      </c>
      <c r="K51" s="91">
        <f>IFERROR(SUM('Vida Siniestros Directos'!K13:K27)/SUM('Vida Número de Siniestros'!K13:K27),"")</f>
        <v>-47.580116668497347</v>
      </c>
      <c r="L51" s="91" t="str">
        <f>IFERROR(SUM('Vida Siniestros Directos'!L13:L27)/SUM('Vida Número de Siniestros'!L13:L27),"")</f>
        <v/>
      </c>
      <c r="M51" s="91">
        <f>IFERROR(SUM('Vida Siniestros Directos'!M13:M27)/SUM('Vida Número de Siniestros'!M13:M27),"")</f>
        <v>-211.5641558121167</v>
      </c>
      <c r="N51" s="91" t="str">
        <f>IFERROR(SUM('Vida Siniestros Directos'!N13:N27)/SUM('Vida Número de Siniestros'!N13:N27),"")</f>
        <v/>
      </c>
      <c r="O51" s="91">
        <f>IFERROR(SUM('Vida Siniestros Directos'!O13:O27)/SUM('Vida Número de Siniestros'!O13:O27),"")</f>
        <v>-420.43502617528299</v>
      </c>
      <c r="P51" s="91">
        <f>IFERROR(SUM('Vida Siniestros Directos'!P13:P27)/SUM('Vida Número de Siniestros'!P13:P27),"")</f>
        <v>-75.558677841099495</v>
      </c>
      <c r="Q51" s="91">
        <f>IFERROR(SUM('Vida Siniestros Directos'!Q13:Q27)/SUM('Vida Número de Siniestros'!Q13:Q27),"")</f>
        <v>-700.44231638058523</v>
      </c>
      <c r="R51" s="91" t="str">
        <f>IFERROR(SUM('Vida Siniestros Directos'!R13:R27)/SUM('Vida Número de Siniestros'!R13:R27),"")</f>
        <v/>
      </c>
      <c r="S51" s="91" t="str">
        <f>IFERROR(SUM('Vida Siniestros Directos'!S13:S27)/SUM('Vida Número de Siniestros'!S13:S27),"")</f>
        <v/>
      </c>
      <c r="T51" s="91">
        <f>IFERROR(SUM('Vida Siniestros Directos'!T13:T27)/SUM('Vida Número de Siniestros'!T13:T27),"")</f>
        <v>-47.08210851750038</v>
      </c>
      <c r="U51" s="91">
        <f>IFERROR(SUM('Vida Siniestros Directos'!U13:U27)/SUM('Vida Número de Siniestros'!U13:U27),"")</f>
        <v>-29.44578787823361</v>
      </c>
      <c r="V51" s="91" t="str">
        <f>IFERROR(SUM('Vida Siniestros Directos'!V13:V27)/SUM('Vida Número de Siniestros'!V13:V27),"")</f>
        <v/>
      </c>
      <c r="W51" s="91">
        <f>IFERROR(SUM('Vida Siniestros Directos'!W13:W27)/SUM('Vida Número de Siniestros'!W13:W27),"")</f>
        <v>-79.764306136601562</v>
      </c>
      <c r="X51" s="91">
        <f>IFERROR(SUM('Vida Siniestros Directos'!X13:X27)/SUM('Vida Número de Siniestros'!X13:X27),"")</f>
        <v>-98.421315693754366</v>
      </c>
      <c r="Y51" s="91">
        <f>IFERROR(SUM('Vida Siniestros Directos'!Y13:Y27)/SUM('Vida Número de Siniestros'!Y13:Y27),"")</f>
        <v>-56.742659015016578</v>
      </c>
      <c r="Z51" s="91">
        <f>IFERROR(SUM('Vida Siniestros Directos'!Z13:Z27)/SUM('Vida Número de Siniestros'!Z13:Z27),"")</f>
        <v>-295.56845230889263</v>
      </c>
      <c r="AA51" s="91">
        <f>IFERROR(SUM('Vida Siniestros Directos'!AA13:AA27)/SUM('Vida Número de Siniestros'!AA13:AA27),"")</f>
        <v>-51.63897431794711</v>
      </c>
      <c r="AB51" s="91">
        <f>IFERROR(SUM('Vida Siniestros Directos'!AB13:AB27)/SUM('Vida Número de Siniestros'!AB13:AB27),"")</f>
        <v>-635.96791671675351</v>
      </c>
      <c r="AC51" s="91">
        <f>IFERROR(SUM('Vida Siniestros Directos'!AC13:AC27)/SUM('Vida Número de Siniestros'!AC13:AC27),"")</f>
        <v>16.5010412173581</v>
      </c>
      <c r="AD51" s="91" t="str">
        <f>IFERROR(SUM('Vida Siniestros Directos'!AD13:AD27)/SUM('Vida Número de Siniestros'!AD13:AD27),"")</f>
        <v/>
      </c>
      <c r="AE51" s="91">
        <f>IFERROR(SUM('Vida Siniestros Directos'!AE13:AE27)/SUM('Vida Número de Siniestros'!AE13:AE27),"")</f>
        <v>-105.98382428800635</v>
      </c>
      <c r="AF51" s="91">
        <f>IFERROR(SUM('Vida Siniestros Directos'!AF13:AF27)/SUM('Vida Número de Siniestros'!AF13:AF27),"")</f>
        <v>-231.76311023781344</v>
      </c>
      <c r="AG51" s="91">
        <f>IFERROR(SUM('Vida Siniestros Directos'!AG13:AG27)/SUM('Vida Número de Siniestros'!AG13:AG27),"")</f>
        <v>-115.05794483522858</v>
      </c>
      <c r="AH51" s="91" t="str">
        <f>IFERROR(SUM('Vida Siniestros Directos'!AH13:AH27)/SUM('Vida Número de Siniestros'!AH13:AH27),"")</f>
        <v/>
      </c>
      <c r="AI51" s="91" t="str">
        <f>IFERROR(SUM('Vida Siniestros Directos'!AI13:AI27)/SUM('Vida Número de Siniestros'!AI13:AI27),"")</f>
        <v/>
      </c>
      <c r="AJ51" s="91" t="str">
        <f>IFERROR(SUM('Vida Siniestros Directos'!AJ13:AJ27)/SUM('Vida Número de Siniestros'!AJ13:AJ27),"")</f>
        <v/>
      </c>
      <c r="AK51" s="91" t="str">
        <f>IFERROR(SUM('Vida Siniestros Directos'!AK13:AK27)/SUM('Vida Número de Siniestros'!AK13:AK27),"")</f>
        <v/>
      </c>
      <c r="AL51" s="91" t="str">
        <f>IFERROR(SUM('Vida Siniestros Directos'!AL13:AL27)/SUM('Vida Número de Siniestros'!AL13:AL27),"")</f>
        <v/>
      </c>
      <c r="AM51" s="91" t="str">
        <f>IFERROR(SUM('Vida Siniestros Directos'!AM13:AM27)/SUM('Vida Número de Siniestros'!AM13:AM27),"")</f>
        <v/>
      </c>
      <c r="AN51" s="91" t="str">
        <f>IFERROR(SUM('Vida Siniestros Directos'!AN13:AN27)/SUM('Vida Número de Siniestros'!AN13:AN27),"")</f>
        <v/>
      </c>
      <c r="AO51" s="91" t="str">
        <f>IFERROR(SUM('Vida Siniestros Directos'!AO13:AO27)/SUM('Vida Número de Siniestros'!AO13:AO27),"")</f>
        <v/>
      </c>
      <c r="AP51" s="91" t="str">
        <f>IFERROR(SUM('Vida Siniestros Directos'!AP13:AP27)/SUM('Vida Número de Siniestros'!AP13:AP27),"")</f>
        <v/>
      </c>
      <c r="AQ51" s="91">
        <f>IFERROR(SUM('Vida Siniestros Directos'!AQ13:AQ27)/SUM('Vida Número de Siniestros'!AQ13:AQ27),"")</f>
        <v>-127.93597649619683</v>
      </c>
      <c r="AR51" s="106"/>
      <c r="AS51" s="91">
        <f>IFERROR(SUM('Vida Siniestros Directos'!AS13:AS27)/SUM('Vida Número de Siniestros'!AS13:AS27),"")</f>
        <v>-221.43952721005633</v>
      </c>
      <c r="AT51" s="71">
        <f>IFERROR(AQ51/AS51-1,"")</f>
        <v>-0.42225320787088994</v>
      </c>
    </row>
    <row r="52" spans="2:46">
      <c r="B52" s="80" t="s">
        <v>453</v>
      </c>
      <c r="C52" s="91">
        <f>IFERROR(SUM('Vida Siniestros Directos'!C29:C42)/SUM('Vida Número de Siniestros'!C29:C42),"")</f>
        <v>-361.06841452118141</v>
      </c>
      <c r="D52" s="91">
        <f>IFERROR(SUM('Vida Siniestros Directos'!D29:D42)/SUM('Vida Número de Siniestros'!D29:D42),"")</f>
        <v>-49.830546325467431</v>
      </c>
      <c r="E52" s="91">
        <f>IFERROR(SUM('Vida Siniestros Directos'!E29:E42)/SUM('Vida Número de Siniestros'!E29:E42),"")</f>
        <v>-541.09621923938198</v>
      </c>
      <c r="F52" s="91">
        <f>IFERROR(SUM('Vida Siniestros Directos'!F29:F42)/SUM('Vida Número de Siniestros'!F29:F42),"")</f>
        <v>-2.5265824827203409</v>
      </c>
      <c r="G52" s="91">
        <f>IFERROR(SUM('Vida Siniestros Directos'!G29:G42)/SUM('Vida Número de Siniestros'!G29:G42),"")</f>
        <v>-1.1435837294000888</v>
      </c>
      <c r="H52" s="91">
        <f>IFERROR(SUM('Vida Siniestros Directos'!H29:H42)/SUM('Vida Número de Siniestros'!H29:H42),"")</f>
        <v>-0.57421632904262077</v>
      </c>
      <c r="I52" s="91">
        <f>IFERROR(SUM('Vida Siniestros Directos'!I29:I42)/SUM('Vida Número de Siniestros'!I29:I42),"")</f>
        <v>-6.5154363460978892</v>
      </c>
      <c r="J52" s="91">
        <f>IFERROR(SUM('Vida Siniestros Directos'!J29:J42)/SUM('Vida Número de Siniestros'!J29:J42),"")</f>
        <v>-1.2333287936431718</v>
      </c>
      <c r="K52" s="91" t="str">
        <f>IFERROR(SUM('Vida Siniestros Directos'!K29:K42)/SUM('Vida Número de Siniestros'!K29:K42),"")</f>
        <v/>
      </c>
      <c r="L52" s="91">
        <f>IFERROR(SUM('Vida Siniestros Directos'!L29:L42)/SUM('Vida Número de Siniestros'!L29:L42),"")</f>
        <v>-195.99281577700623</v>
      </c>
      <c r="M52" s="91">
        <f>IFERROR(SUM('Vida Siniestros Directos'!M29:M42)/SUM('Vida Número de Siniestros'!M29:M42),"")</f>
        <v>-1.9719845940045713</v>
      </c>
      <c r="N52" s="91" t="str">
        <f>IFERROR(SUM('Vida Siniestros Directos'!N29:N42)/SUM('Vida Número de Siniestros'!N29:N42),"")</f>
        <v/>
      </c>
      <c r="O52" s="91">
        <f>IFERROR(SUM('Vida Siniestros Directos'!O29:O42)/SUM('Vida Número de Siniestros'!O29:O42),"")</f>
        <v>-1.0416697436333497</v>
      </c>
      <c r="P52" s="91">
        <f>IFERROR(SUM('Vida Siniestros Directos'!P29:P42)/SUM('Vida Número de Siniestros'!P29:P42),"")</f>
        <v>-2.2151199360249891</v>
      </c>
      <c r="Q52" s="91">
        <f>IFERROR(SUM('Vida Siniestros Directos'!Q29:Q42)/SUM('Vida Número de Siniestros'!Q29:Q42),"")</f>
        <v>-1.492157046005403</v>
      </c>
      <c r="R52" s="91">
        <f>IFERROR(SUM('Vida Siniestros Directos'!R29:R42)/SUM('Vida Número de Siniestros'!R29:R42),"")</f>
        <v>-82.117125020329368</v>
      </c>
      <c r="S52" s="91">
        <f>IFERROR(SUM('Vida Siniestros Directos'!S29:S42)/SUM('Vida Número de Siniestros'!S29:S42),"")</f>
        <v>-59.033578197988007</v>
      </c>
      <c r="T52" s="91">
        <f>IFERROR(SUM('Vida Siniestros Directos'!T29:T42)/SUM('Vida Número de Siniestros'!T29:T42),"")</f>
        <v>-0.25130849089584306</v>
      </c>
      <c r="U52" s="91">
        <f>IFERROR(SUM('Vida Siniestros Directos'!U29:U42)/SUM('Vida Número de Siniestros'!U29:U42),"")</f>
        <v>-426.09905583444743</v>
      </c>
      <c r="V52" s="91" t="str">
        <f>IFERROR(SUM('Vida Siniestros Directos'!V29:V42)/SUM('Vida Número de Siniestros'!V29:V42),"")</f>
        <v/>
      </c>
      <c r="W52" s="91">
        <f>IFERROR(SUM('Vida Siniestros Directos'!W29:W42)/SUM('Vida Número de Siniestros'!W29:W42),"")</f>
        <v>-19.534337005058077</v>
      </c>
      <c r="X52" s="91" t="str">
        <f>IFERROR(SUM('Vida Siniestros Directos'!X29:X42)/SUM('Vida Número de Siniestros'!X29:X42),"")</f>
        <v/>
      </c>
      <c r="Y52" s="91">
        <f>IFERROR(SUM('Vida Siniestros Directos'!Y29:Y42)/SUM('Vida Número de Siniestros'!Y29:Y42),"")</f>
        <v>-155.17401958318905</v>
      </c>
      <c r="Z52" s="91">
        <f>IFERROR(SUM('Vida Siniestros Directos'!Z29:Z42)/SUM('Vida Número de Siniestros'!Z29:Z42),"")</f>
        <v>-12.671105058940997</v>
      </c>
      <c r="AA52" s="91">
        <f>IFERROR(SUM('Vida Siniestros Directos'!AA29:AA42)/SUM('Vida Número de Siniestros'!AA29:AA42),"")</f>
        <v>-120.60245889212388</v>
      </c>
      <c r="AB52" s="91" t="str">
        <f>IFERROR(SUM('Vida Siniestros Directos'!AB29:AB42)/SUM('Vida Número de Siniestros'!AB29:AB42),"")</f>
        <v/>
      </c>
      <c r="AC52" s="91">
        <f>IFERROR(SUM('Vida Siniestros Directos'!AC29:AC42)/SUM('Vida Número de Siniestros'!AC29:AC42),"")</f>
        <v>-7.4943810975619751</v>
      </c>
      <c r="AD52" s="91" t="str">
        <f>IFERROR(SUM('Vida Siniestros Directos'!AD29:AD42)/SUM('Vida Número de Siniestros'!AD29:AD42),"")</f>
        <v/>
      </c>
      <c r="AE52" s="91">
        <f>IFERROR(SUM('Vida Siniestros Directos'!AE29:AE42)/SUM('Vida Número de Siniestros'!AE29:AE42),"")</f>
        <v>-2.3576513038459721</v>
      </c>
      <c r="AF52" s="91">
        <f>IFERROR(SUM('Vida Siniestros Directos'!AF29:AF42)/SUM('Vida Número de Siniestros'!AF29:AF42),"")</f>
        <v>-1.5141126704213359</v>
      </c>
      <c r="AG52" s="91">
        <f>IFERROR(SUM('Vida Siniestros Directos'!AG29:AG42)/SUM('Vida Número de Siniestros'!AG29:AG42),"")</f>
        <v>-107.69606331254327</v>
      </c>
      <c r="AH52" s="91" t="str">
        <f>IFERROR(SUM('Vida Siniestros Directos'!AH29:AH42)/SUM('Vida Número de Siniestros'!AH29:AH42),"")</f>
        <v/>
      </c>
      <c r="AI52" s="91" t="str">
        <f>IFERROR(SUM('Vida Siniestros Directos'!AI29:AI42)/SUM('Vida Número de Siniestros'!AI29:AI42),"")</f>
        <v/>
      </c>
      <c r="AJ52" s="91" t="str">
        <f>IFERROR(SUM('Vida Siniestros Directos'!AJ29:AJ42)/SUM('Vida Número de Siniestros'!AJ29:AJ42),"")</f>
        <v/>
      </c>
      <c r="AK52" s="91" t="str">
        <f>IFERROR(SUM('Vida Siniestros Directos'!AK29:AK42)/SUM('Vida Número de Siniestros'!AK29:AK42),"")</f>
        <v/>
      </c>
      <c r="AL52" s="91" t="str">
        <f>IFERROR(SUM('Vida Siniestros Directos'!AL29:AL42)/SUM('Vida Número de Siniestros'!AL29:AL42),"")</f>
        <v/>
      </c>
      <c r="AM52" s="91" t="str">
        <f>IFERROR(SUM('Vida Siniestros Directos'!AM29:AM42)/SUM('Vida Número de Siniestros'!AM29:AM42),"")</f>
        <v/>
      </c>
      <c r="AN52" s="91" t="str">
        <f>IFERROR(SUM('Vida Siniestros Directos'!AN29:AN42)/SUM('Vida Número de Siniestros'!AN29:AN42),"")</f>
        <v/>
      </c>
      <c r="AO52" s="91" t="str">
        <f>IFERROR(SUM('Vida Siniestros Directos'!AO29:AO42)/SUM('Vida Número de Siniestros'!AO29:AO42),"")</f>
        <v/>
      </c>
      <c r="AP52" s="91" t="str">
        <f>IFERROR(SUM('Vida Siniestros Directos'!AP29:AP42)/SUM('Vida Número de Siniestros'!AP29:AP42),"")</f>
        <v/>
      </c>
      <c r="AQ52" s="91">
        <f>IFERROR(SUM('Vida Siniestros Directos'!AQ29:AQ42)/SUM('Vida Número de Siniestros'!AQ29:AQ42),"")</f>
        <v>-2.0201993343101421</v>
      </c>
      <c r="AR52" s="106"/>
      <c r="AS52" s="91">
        <f>IFERROR(SUM('Vida Siniestros Directos'!AS29:AS42)/SUM('Vida Número de Siniestros'!AS29:AS42),"")</f>
        <v>-1.7214735490063087</v>
      </c>
      <c r="AT52" s="71">
        <f>IFERROR(AQ52/AS52-1,"")</f>
        <v>0.17352911723579356</v>
      </c>
    </row>
    <row r="53" spans="2:46">
      <c r="B53" s="80" t="s">
        <v>454</v>
      </c>
      <c r="C53" s="91" t="str">
        <f>IFERROR(SUM('Vida Siniestros Directos'!C44:C48)/SUM('Vida Número de Siniestros'!C44:C48),"")</f>
        <v/>
      </c>
      <c r="D53" s="91">
        <f>IFERROR(SUM('Vida Siniestros Directos'!D44:D48)/SUM('Vida Número de Siniestros'!D44:D48),"")</f>
        <v>-129.00013746051468</v>
      </c>
      <c r="E53" s="91">
        <f>IFERROR(SUM('Vida Siniestros Directos'!E44:E48)/SUM('Vida Número de Siniestros'!E44:E48),"")</f>
        <v>-382.37227626211507</v>
      </c>
      <c r="F53" s="91" t="str">
        <f>IFERROR(SUM('Vida Siniestros Directos'!F44:F48)/SUM('Vida Número de Siniestros'!F44:F48),"")</f>
        <v/>
      </c>
      <c r="G53" s="91">
        <f>IFERROR(SUM('Vida Siniestros Directos'!G44:G48)/SUM('Vida Número de Siniestros'!G44:G48),"")</f>
        <v>-4012.7144860493713</v>
      </c>
      <c r="H53" s="91">
        <f>IFERROR(SUM('Vida Siniestros Directos'!H44:H48)/SUM('Vida Número de Siniestros'!H44:H48),"")</f>
        <v>-391.91270286186466</v>
      </c>
      <c r="I53" s="91" t="str">
        <f>IFERROR(SUM('Vida Siniestros Directos'!I44:I48)/SUM('Vida Número de Siniestros'!I44:I48),"")</f>
        <v/>
      </c>
      <c r="J53" s="91">
        <f>IFERROR(SUM('Vida Siniestros Directos'!J44:J48)/SUM('Vida Número de Siniestros'!J44:J48),"")</f>
        <v>-295.6956618003955</v>
      </c>
      <c r="K53" s="91" t="str">
        <f>IFERROR(SUM('Vida Siniestros Directos'!K44:K48)/SUM('Vida Número de Siniestros'!K44:K48),"")</f>
        <v/>
      </c>
      <c r="L53" s="91">
        <f>IFERROR(SUM('Vida Siniestros Directos'!L44:L48)/SUM('Vida Número de Siniestros'!L44:L48),"")</f>
        <v>-4828.4884697067346</v>
      </c>
      <c r="M53" s="91">
        <f>IFERROR(SUM('Vida Siniestros Directos'!M44:M48)/SUM('Vida Número de Siniestros'!M44:M48),"")</f>
        <v>-2804.912242918223</v>
      </c>
      <c r="N53" s="91">
        <f>IFERROR(SUM('Vida Siniestros Directos'!N44:N48)/SUM('Vida Número de Siniestros'!N44:N48),"")</f>
        <v>-10008.31992882472</v>
      </c>
      <c r="O53" s="91">
        <f>IFERROR(SUM('Vida Siniestros Directos'!O44:O48)/SUM('Vida Número de Siniestros'!O44:O48),"")</f>
        <v>-2930.4758634786208</v>
      </c>
      <c r="P53" s="91">
        <f>IFERROR(SUM('Vida Siniestros Directos'!P44:P48)/SUM('Vida Número de Siniestros'!P44:P48),"")</f>
        <v>-4052.4310251341881</v>
      </c>
      <c r="Q53" s="91">
        <f>IFERROR(SUM('Vida Siniestros Directos'!Q44:Q48)/SUM('Vida Número de Siniestros'!Q44:Q48),"")</f>
        <v>-4597.8622884891356</v>
      </c>
      <c r="R53" s="91" t="str">
        <f>IFERROR(SUM('Vida Siniestros Directos'!R44:R48)/SUM('Vida Número de Siniestros'!R44:R48),"")</f>
        <v/>
      </c>
      <c r="S53" s="91" t="str">
        <f>IFERROR(SUM('Vida Siniestros Directos'!S44:S48)/SUM('Vida Número de Siniestros'!S44:S48),"")</f>
        <v/>
      </c>
      <c r="T53" s="91" t="str">
        <f>IFERROR(SUM('Vida Siniestros Directos'!T44:T48)/SUM('Vida Número de Siniestros'!T44:T48),"")</f>
        <v/>
      </c>
      <c r="U53" s="91" t="str">
        <f>IFERROR(SUM('Vida Siniestros Directos'!U44:U48)/SUM('Vida Número de Siniestros'!U44:U48),"")</f>
        <v/>
      </c>
      <c r="V53" s="91" t="str">
        <f>IFERROR(SUM('Vida Siniestros Directos'!V44:V48)/SUM('Vida Número de Siniestros'!V44:V48),"")</f>
        <v/>
      </c>
      <c r="W53" s="91" t="str">
        <f>IFERROR(SUM('Vida Siniestros Directos'!W44:W48)/SUM('Vida Número de Siniestros'!W44:W48),"")</f>
        <v/>
      </c>
      <c r="X53" s="91">
        <f>IFERROR(SUM('Vida Siniestros Directos'!X44:X48)/SUM('Vida Número de Siniestros'!X44:X48),"")</f>
        <v>-202.3568626834136</v>
      </c>
      <c r="Y53" s="91" t="str">
        <f>IFERROR(SUM('Vida Siniestros Directos'!Y44:Y48)/SUM('Vida Número de Siniestros'!Y44:Y48),"")</f>
        <v/>
      </c>
      <c r="Z53" s="91">
        <f>IFERROR(SUM('Vida Siniestros Directos'!Z44:Z48)/SUM('Vida Número de Siniestros'!Z44:Z48),"")</f>
        <v>-107.923568044479</v>
      </c>
      <c r="AA53" s="91">
        <f>IFERROR(SUM('Vida Siniestros Directos'!AA44:AA48)/SUM('Vida Número de Siniestros'!AA44:AA48),"")</f>
        <v>-4003.8233036923239</v>
      </c>
      <c r="AB53" s="91">
        <f>IFERROR(SUM('Vida Siniestros Directos'!AB44:AB48)/SUM('Vida Número de Siniestros'!AB44:AB48),"")</f>
        <v>-3678.6307605958364</v>
      </c>
      <c r="AC53" s="91">
        <f>IFERROR(SUM('Vida Siniestros Directos'!AC44:AC48)/SUM('Vida Número de Siniestros'!AC44:AC48),"")</f>
        <v>-2350.0022434940161</v>
      </c>
      <c r="AD53" s="91">
        <f>IFERROR(SUM('Vida Siniestros Directos'!AD44:AD48)/SUM('Vida Número de Siniestros'!AD44:AD48),"")</f>
        <v>-174.70839986474792</v>
      </c>
      <c r="AE53" s="91" t="str">
        <f>IFERROR(SUM('Vida Siniestros Directos'!AE44:AE48)/SUM('Vida Número de Siniestros'!AE44:AE48),"")</f>
        <v/>
      </c>
      <c r="AF53" s="91">
        <f>IFERROR(SUM('Vida Siniestros Directos'!AF44:AF48)/SUM('Vida Número de Siniestros'!AF44:AF48),"")</f>
        <v>-567.96349648794876</v>
      </c>
      <c r="AG53" s="91" t="str">
        <f>IFERROR(SUM('Vida Siniestros Directos'!AG44:AG48)/SUM('Vida Número de Siniestros'!AG44:AG48),"")</f>
        <v/>
      </c>
      <c r="AH53" s="91" t="str">
        <f>IFERROR(SUM('Vida Siniestros Directos'!AH44:AH48)/SUM('Vida Número de Siniestros'!AH44:AH48),"")</f>
        <v/>
      </c>
      <c r="AI53" s="91" t="str">
        <f>IFERROR(SUM('Vida Siniestros Directos'!AI44:AI48)/SUM('Vida Número de Siniestros'!AI44:AI48),"")</f>
        <v/>
      </c>
      <c r="AJ53" s="91" t="str">
        <f>IFERROR(SUM('Vida Siniestros Directos'!AJ44:AJ48)/SUM('Vida Número de Siniestros'!AJ44:AJ48),"")</f>
        <v/>
      </c>
      <c r="AK53" s="91" t="str">
        <f>IFERROR(SUM('Vida Siniestros Directos'!AK44:AK48)/SUM('Vida Número de Siniestros'!AK44:AK48),"")</f>
        <v/>
      </c>
      <c r="AL53" s="91" t="str">
        <f>IFERROR(SUM('Vida Siniestros Directos'!AL44:AL48)/SUM('Vida Número de Siniestros'!AL44:AL48),"")</f>
        <v/>
      </c>
      <c r="AM53" s="91" t="str">
        <f>IFERROR(SUM('Vida Siniestros Directos'!AM44:AM48)/SUM('Vida Número de Siniestros'!AM44:AM48),"")</f>
        <v/>
      </c>
      <c r="AN53" s="91" t="str">
        <f>IFERROR(SUM('Vida Siniestros Directos'!AN44:AN48)/SUM('Vida Número de Siniestros'!AN44:AN48),"")</f>
        <v/>
      </c>
      <c r="AO53" s="91" t="str">
        <f>IFERROR(SUM('Vida Siniestros Directos'!AO44:AO48)/SUM('Vida Número de Siniestros'!AO44:AO48),"")</f>
        <v/>
      </c>
      <c r="AP53" s="91" t="str">
        <f>IFERROR(SUM('Vida Siniestros Directos'!AP44:AP48)/SUM('Vida Número de Siniestros'!AP44:AP48),"")</f>
        <v/>
      </c>
      <c r="AQ53" s="91">
        <f>IFERROR(SUM('Vida Siniestros Directos'!AQ44:AQ48)/SUM('Vida Número de Siniestros'!AQ44:AQ48),"")</f>
        <v>-561.81249057701348</v>
      </c>
      <c r="AR53" s="106"/>
      <c r="AS53" s="91">
        <f>IFERROR(SUM('Vida Siniestros Directos'!AS44:AS48)/SUM('Vida Número de Siniestros'!AS44:AS48),"")</f>
        <v>-749.14208040906965</v>
      </c>
      <c r="AT53" s="71">
        <f>IFERROR(AQ53/AS53-1,"")</f>
        <v>-0.2500588269314209</v>
      </c>
    </row>
    <row r="54" spans="2:46">
      <c r="B54" s="80" t="s">
        <v>455</v>
      </c>
      <c r="C54" s="91">
        <f>IFERROR(SUM('Vida Siniestros Directos'!C21,'Vida Siniestros Directos'!C37)/SUM('Vida Número de Siniestros'!C21,'Vida Número de Siniestros'!C37),"")</f>
        <v>-4.6387001604048574</v>
      </c>
      <c r="D54" s="91">
        <f>IFERROR(SUM('Vida Siniestros Directos'!D21,'Vida Siniestros Directos'!D37)/SUM('Vida Número de Siniestros'!D21,'Vida Número de Siniestros'!D37),"")</f>
        <v>-20.184321959824299</v>
      </c>
      <c r="E54" s="91" t="str">
        <f>IFERROR(SUM('Vida Siniestros Directos'!E21,'Vida Siniestros Directos'!E37)/SUM('Vida Número de Siniestros'!E21,'Vida Número de Siniestros'!E37),"")</f>
        <v/>
      </c>
      <c r="F54" s="91">
        <f>IFERROR(SUM('Vida Siniestros Directos'!F21,'Vida Siniestros Directos'!F37)/SUM('Vida Número de Siniestros'!F21,'Vida Número de Siniestros'!F37),"")</f>
        <v>-0.76891477020178567</v>
      </c>
      <c r="G54" s="91">
        <f>IFERROR(SUM('Vida Siniestros Directos'!G21,'Vida Siniestros Directos'!G37)/SUM('Vida Número de Siniestros'!G21,'Vida Número de Siniestros'!G37),"")</f>
        <v>-0.83159630193583778</v>
      </c>
      <c r="H54" s="91">
        <f>IFERROR(SUM('Vida Siniestros Directos'!H21,'Vida Siniestros Directos'!H37)/SUM('Vida Número de Siniestros'!H21,'Vida Número de Siniestros'!H37),"")</f>
        <v>-0.56987638063100332</v>
      </c>
      <c r="I54" s="91">
        <f>IFERROR(SUM('Vida Siniestros Directos'!I21,'Vida Siniestros Directos'!I37)/SUM('Vida Número de Siniestros'!I21,'Vida Número de Siniestros'!I37),"")</f>
        <v>61.75406163227148</v>
      </c>
      <c r="J54" s="91">
        <f>IFERROR(SUM('Vida Siniestros Directos'!J21,'Vida Siniestros Directos'!J37)/SUM('Vida Número de Siniestros'!J21,'Vida Número de Siniestros'!J37),"")</f>
        <v>-1.1563732962792059</v>
      </c>
      <c r="K54" s="91">
        <f>IFERROR(SUM('Vida Siniestros Directos'!K21,'Vida Siniestros Directos'!K37)/SUM('Vida Número de Siniestros'!K21,'Vida Número de Siniestros'!K37),"")</f>
        <v>-47.580116668497347</v>
      </c>
      <c r="L54" s="91" t="str">
        <f>IFERROR(SUM('Vida Siniestros Directos'!L21,'Vida Siniestros Directos'!L37)/SUM('Vida Número de Siniestros'!L21,'Vida Número de Siniestros'!L37),"")</f>
        <v/>
      </c>
      <c r="M54" s="91">
        <f>IFERROR(SUM('Vida Siniestros Directos'!M21,'Vida Siniestros Directos'!M37)/SUM('Vida Número de Siniestros'!M21,'Vida Número de Siniestros'!M37),"")</f>
        <v>-1.7056172481004623</v>
      </c>
      <c r="N54" s="91" t="str">
        <f>IFERROR(SUM('Vida Siniestros Directos'!N21,'Vida Siniestros Directos'!N37)/SUM('Vida Número de Siniestros'!N21,'Vida Número de Siniestros'!N37),"")</f>
        <v/>
      </c>
      <c r="O54" s="91">
        <f>IFERROR(SUM('Vida Siniestros Directos'!O21,'Vida Siniestros Directos'!O37)/SUM('Vida Número de Siniestros'!O21,'Vida Número de Siniestros'!O37),"")</f>
        <v>-0.17682761714681322</v>
      </c>
      <c r="P54" s="91">
        <f>IFERROR(SUM('Vida Siniestros Directos'!P21,'Vida Siniestros Directos'!P37)/SUM('Vida Número de Siniestros'!P21,'Vida Número de Siniestros'!P37),"")</f>
        <v>-1.3579751668664</v>
      </c>
      <c r="Q54" s="91">
        <f>IFERROR(SUM('Vida Siniestros Directos'!Q21,'Vida Siniestros Directos'!Q37)/SUM('Vida Número de Siniestros'!Q21,'Vida Número de Siniestros'!Q37),"")</f>
        <v>-1.3359814091217748</v>
      </c>
      <c r="R54" s="91" t="str">
        <f>IFERROR(SUM('Vida Siniestros Directos'!R21,'Vida Siniestros Directos'!R37)/SUM('Vida Número de Siniestros'!R21,'Vida Número de Siniestros'!R37),"")</f>
        <v/>
      </c>
      <c r="S54" s="91" t="str">
        <f>IFERROR(SUM('Vida Siniestros Directos'!S21,'Vida Siniestros Directos'!S37)/SUM('Vida Número de Siniestros'!S21,'Vida Número de Siniestros'!S37),"")</f>
        <v/>
      </c>
      <c r="T54" s="91">
        <f>IFERROR(SUM('Vida Siniestros Directos'!T21,'Vida Siniestros Directos'!T37)/SUM('Vida Número de Siniestros'!T21,'Vida Número de Siniestros'!T37),"")</f>
        <v>-0.16861608655288748</v>
      </c>
      <c r="U54" s="91" t="str">
        <f>IFERROR(SUM('Vida Siniestros Directos'!U21,'Vida Siniestros Directos'!U37)/SUM('Vida Número de Siniestros'!U21,'Vida Número de Siniestros'!U37),"")</f>
        <v/>
      </c>
      <c r="V54" s="91" t="str">
        <f>IFERROR(SUM('Vida Siniestros Directos'!V21,'Vida Siniestros Directos'!V37)/SUM('Vida Número de Siniestros'!V21,'Vida Número de Siniestros'!V37),"")</f>
        <v/>
      </c>
      <c r="W54" s="91">
        <f>IFERROR(SUM('Vida Siniestros Directos'!W21,'Vida Siniestros Directos'!W37)/SUM('Vida Número de Siniestros'!W21,'Vida Número de Siniestros'!W37),"")</f>
        <v>-1.4547748198569872</v>
      </c>
      <c r="X54" s="91">
        <f>IFERROR(SUM('Vida Siniestros Directos'!X21,'Vida Siniestros Directos'!X37)/SUM('Vida Número de Siniestros'!X21,'Vida Número de Siniestros'!X37),"")</f>
        <v>-602.79638137479208</v>
      </c>
      <c r="Y54" s="91" t="str">
        <f>IFERROR(SUM('Vida Siniestros Directos'!Y21,'Vida Siniestros Directos'!Y37)/SUM('Vida Número de Siniestros'!Y21,'Vida Número de Siniestros'!Y37),"")</f>
        <v/>
      </c>
      <c r="Z54" s="91" t="str">
        <f>IFERROR(SUM('Vida Siniestros Directos'!Z21,'Vida Siniestros Directos'!Z37)/SUM('Vida Número de Siniestros'!Z21,'Vida Número de Siniestros'!Z37),"")</f>
        <v/>
      </c>
      <c r="AA54" s="91">
        <f>IFERROR(SUM('Vida Siniestros Directos'!AA21,'Vida Siniestros Directos'!AA37)/SUM('Vida Número de Siniestros'!AA21,'Vida Número de Siniestros'!AA37),"")</f>
        <v>-15.294208761763086</v>
      </c>
      <c r="AB54" s="91" t="str">
        <f>IFERROR(SUM('Vida Siniestros Directos'!AB21,'Vida Siniestros Directos'!AB37)/SUM('Vida Número de Siniestros'!AB21,'Vida Número de Siniestros'!AB37),"")</f>
        <v/>
      </c>
      <c r="AC54" s="91">
        <f>IFERROR(SUM('Vida Siniestros Directos'!AC21,'Vida Siniestros Directos'!AC37)/SUM('Vida Número de Siniestros'!AC21,'Vida Número de Siniestros'!AC37),"")</f>
        <v>-3.4189877505226711</v>
      </c>
      <c r="AD54" s="91" t="str">
        <f>IFERROR(SUM('Vida Siniestros Directos'!AD21,'Vida Siniestros Directos'!AD37)/SUM('Vida Número de Siniestros'!AD21,'Vida Número de Siniestros'!AD37),"")</f>
        <v/>
      </c>
      <c r="AE54" s="91">
        <f>IFERROR(SUM('Vida Siniestros Directos'!AE21,'Vida Siniestros Directos'!AE37)/SUM('Vida Número de Siniestros'!AE21,'Vida Número de Siniestros'!AE37),"")</f>
        <v>-2.1170431927238575</v>
      </c>
      <c r="AF54" s="91">
        <f>IFERROR(SUM('Vida Siniestros Directos'!AF21,'Vida Siniestros Directos'!AF37)/SUM('Vida Número de Siniestros'!AF21,'Vida Número de Siniestros'!AF37),"")</f>
        <v>-2.8492255877436055</v>
      </c>
      <c r="AG54" s="91">
        <f>IFERROR(SUM('Vida Siniestros Directos'!AG21,'Vida Siniestros Directos'!AG37)/SUM('Vida Número de Siniestros'!AG21,'Vida Número de Siniestros'!AG37),"")</f>
        <v>-250.12769714724249</v>
      </c>
      <c r="AH54" s="91" t="str">
        <f>IFERROR(SUM('Vida Siniestros Directos'!AH21,'Vida Siniestros Directos'!AH37)/SUM('Vida Número de Siniestros'!AH21,'Vida Número de Siniestros'!AH37),"")</f>
        <v/>
      </c>
      <c r="AI54" s="91" t="str">
        <f>IFERROR(SUM('Vida Siniestros Directos'!AI21,'Vida Siniestros Directos'!AI37)/SUM('Vida Número de Siniestros'!AI21,'Vida Número de Siniestros'!AI37),"")</f>
        <v/>
      </c>
      <c r="AJ54" s="91" t="str">
        <f>IFERROR(SUM('Vida Siniestros Directos'!AJ21,'Vida Siniestros Directos'!AJ37)/SUM('Vida Número de Siniestros'!AJ21,'Vida Número de Siniestros'!AJ37),"")</f>
        <v/>
      </c>
      <c r="AK54" s="91" t="str">
        <f>IFERROR(SUM('Vida Siniestros Directos'!AK21,'Vida Siniestros Directos'!AK37)/SUM('Vida Número de Siniestros'!AK21,'Vida Número de Siniestros'!AK37),"")</f>
        <v/>
      </c>
      <c r="AL54" s="91" t="str">
        <f>IFERROR(SUM('Vida Siniestros Directos'!AL21,'Vida Siniestros Directos'!AL37)/SUM('Vida Número de Siniestros'!AL21,'Vida Número de Siniestros'!AL37),"")</f>
        <v/>
      </c>
      <c r="AM54" s="91" t="str">
        <f>IFERROR(SUM('Vida Siniestros Directos'!AM21,'Vida Siniestros Directos'!AM37)/SUM('Vida Número de Siniestros'!AM21,'Vida Número de Siniestros'!AM37),"")</f>
        <v/>
      </c>
      <c r="AN54" s="91" t="str">
        <f>IFERROR(SUM('Vida Siniestros Directos'!AN21,'Vida Siniestros Directos'!AN37)/SUM('Vida Número de Siniestros'!AN21,'Vida Número de Siniestros'!AN37),"")</f>
        <v/>
      </c>
      <c r="AO54" s="91" t="str">
        <f>IFERROR(SUM('Vida Siniestros Directos'!AO21,'Vida Siniestros Directos'!AO37)/SUM('Vida Número de Siniestros'!AO21,'Vida Número de Siniestros'!AO37),"")</f>
        <v/>
      </c>
      <c r="AP54" s="91" t="str">
        <f>IFERROR(SUM('Vida Siniestros Directos'!AP21,'Vida Siniestros Directos'!AP37)/SUM('Vida Número de Siniestros'!AP21,'Vida Número de Siniestros'!AP37),"")</f>
        <v/>
      </c>
      <c r="AQ54" s="91">
        <f>IFERROR(SUM('Vida Siniestros Directos'!AQ21,'Vida Siniestros Directos'!AQ37)/SUM('Vida Número de Siniestros'!AQ21,'Vida Número de Siniestros'!AQ37),"")</f>
        <v>-1.3797889465820821</v>
      </c>
      <c r="AR54" s="106"/>
      <c r="AS54" s="91">
        <f>IFERROR(SUM('Vida Siniestros Directos'!AS21,'Vida Siniestros Directos'!AS37)/SUM('Vida Número de Siniestros'!AS21,'Vida Número de Siniestros'!AS37),"")</f>
        <v>-1.0107707649340394</v>
      </c>
      <c r="AT54" s="71">
        <f>IFERROR(AQ54/AS54-1,"")</f>
        <v>0.36508592694815811</v>
      </c>
    </row>
    <row r="55" spans="2:46">
      <c r="B55" s="80" t="s">
        <v>456</v>
      </c>
      <c r="C55" s="91">
        <f>IFERROR(SUM('Vida Siniestros Directos'!C13:C14,'Vida Siniestros Directos'!C19:C20,'Vida Siniestros Directos'!C23,'Vida Siniestros Directos'!C29:C30,'Vida Siniestros Directos'!C35:C36,'Vida Siniestros Directos'!C39)/SUM('Vida Número de Siniestros'!C13:C14,'Vida Número de Siniestros'!C19:C20,'Vida Número de Siniestros'!C23,'Vida Número de Siniestros'!C29:C30,'Vida Número de Siniestros'!C35:C36,'Vida Número de Siniestros'!C39),"")</f>
        <v>-213.91481219146786</v>
      </c>
      <c r="D55" s="91">
        <f>IFERROR(SUM('Vida Siniestros Directos'!D13:D14,'Vida Siniestros Directos'!D19:D20,'Vida Siniestros Directos'!D23,'Vida Siniestros Directos'!D29:D30,'Vida Siniestros Directos'!D35:D36,'Vida Siniestros Directos'!D39)/SUM('Vida Número de Siniestros'!D13:D14,'Vida Número de Siniestros'!D19:D20,'Vida Número de Siniestros'!D23,'Vida Número de Siniestros'!D29:D30,'Vida Número de Siniestros'!D35:D36,'Vida Número de Siniestros'!D39),"")</f>
        <v>-192.54091577629899</v>
      </c>
      <c r="E55" s="91" t="str">
        <f>IFERROR(SUM('Vida Siniestros Directos'!E13:E14,'Vida Siniestros Directos'!E19:E20,'Vida Siniestros Directos'!E23,'Vida Siniestros Directos'!E29:E30,'Vida Siniestros Directos'!E35:E36,'Vida Siniestros Directos'!E39)/SUM('Vida Número de Siniestros'!E13:E14,'Vida Número de Siniestros'!E19:E20,'Vida Número de Siniestros'!E23,'Vida Número de Siniestros'!E29:E30,'Vida Número de Siniestros'!E35:E36,'Vida Número de Siniestros'!E39),"")</f>
        <v/>
      </c>
      <c r="F55" s="91">
        <f>IFERROR(SUM('Vida Siniestros Directos'!F13:F14,'Vida Siniestros Directos'!F19:F20,'Vida Siniestros Directos'!F23,'Vida Siniestros Directos'!F29:F30,'Vida Siniestros Directos'!F35:F36,'Vida Siniestros Directos'!F39)/SUM('Vida Número de Siniestros'!F13:F14,'Vida Número de Siniestros'!F19:F20,'Vida Número de Siniestros'!F23,'Vida Número de Siniestros'!F29:F30,'Vida Número de Siniestros'!F35:F36,'Vida Número de Siniestros'!F39),"")</f>
        <v>-1654.7725113903402</v>
      </c>
      <c r="G55" s="91">
        <f>IFERROR(SUM('Vida Siniestros Directos'!G13:G14,'Vida Siniestros Directos'!G19:G20,'Vida Siniestros Directos'!G23,'Vida Siniestros Directos'!G29:G30,'Vida Siniestros Directos'!G35:G36,'Vida Siniestros Directos'!G39)/SUM('Vida Número de Siniestros'!G13:G14,'Vida Número de Siniestros'!G19:G20,'Vida Número de Siniestros'!G23,'Vida Número de Siniestros'!G29:G30,'Vida Número de Siniestros'!G35:G36,'Vida Número de Siniestros'!G39),"")</f>
        <v>-102.57129466552406</v>
      </c>
      <c r="H55" s="91" t="str">
        <f>IFERROR(SUM('Vida Siniestros Directos'!H13:H14,'Vida Siniestros Directos'!H19:H20,'Vida Siniestros Directos'!H23,'Vida Siniestros Directos'!H29:H30,'Vida Siniestros Directos'!H35:H36,'Vida Siniestros Directos'!H39)/SUM('Vida Número de Siniestros'!H13:H14,'Vida Número de Siniestros'!H19:H20,'Vida Número de Siniestros'!H23,'Vida Número de Siniestros'!H29:H30,'Vida Número de Siniestros'!H35:H36,'Vida Número de Siniestros'!H39),"")</f>
        <v/>
      </c>
      <c r="I55" s="91">
        <f>IFERROR(SUM('Vida Siniestros Directos'!I13:I14,'Vida Siniestros Directos'!I19:I20,'Vida Siniestros Directos'!I23,'Vida Siniestros Directos'!I29:I30,'Vida Siniestros Directos'!I35:I36,'Vida Siniestros Directos'!I39)/SUM('Vida Número de Siniestros'!I13:I14,'Vida Número de Siniestros'!I19:I20,'Vida Número de Siniestros'!I23,'Vida Número de Siniestros'!I29:I30,'Vida Número de Siniestros'!I35:I36,'Vida Número de Siniestros'!I39),"")</f>
        <v>194.50966806050337</v>
      </c>
      <c r="J55" s="91">
        <f>IFERROR(SUM('Vida Siniestros Directos'!J13:J14,'Vida Siniestros Directos'!J19:J20,'Vida Siniestros Directos'!J23,'Vida Siniestros Directos'!J29:J30,'Vida Siniestros Directos'!J35:J36,'Vida Siniestros Directos'!J39)/SUM('Vida Número de Siniestros'!J13:J14,'Vida Número de Siniestros'!J19:J20,'Vida Número de Siniestros'!J23,'Vida Número de Siniestros'!J29:J30,'Vida Número de Siniestros'!J35:J36,'Vida Número de Siniestros'!J39),"")</f>
        <v>-3.0349006443999693</v>
      </c>
      <c r="K55" s="91" t="str">
        <f>IFERROR(SUM('Vida Siniestros Directos'!K13:K14,'Vida Siniestros Directos'!K19:K20,'Vida Siniestros Directos'!K23,'Vida Siniestros Directos'!K29:K30,'Vida Siniestros Directos'!K35:K36,'Vida Siniestros Directos'!K39)/SUM('Vida Número de Siniestros'!K13:K14,'Vida Número de Siniestros'!K19:K20,'Vida Número de Siniestros'!K23,'Vida Número de Siniestros'!K29:K30,'Vida Número de Siniestros'!K35:K36,'Vida Número de Siniestros'!K39),"")</f>
        <v/>
      </c>
      <c r="L55" s="91" t="str">
        <f>IFERROR(SUM('Vida Siniestros Directos'!L13:L14,'Vida Siniestros Directos'!L19:L20,'Vida Siniestros Directos'!L23,'Vida Siniestros Directos'!L29:L30,'Vida Siniestros Directos'!L35:L36,'Vida Siniestros Directos'!L39)/SUM('Vida Número de Siniestros'!L13:L14,'Vida Número de Siniestros'!L19:L20,'Vida Número de Siniestros'!L23,'Vida Número de Siniestros'!L29:L30,'Vida Número de Siniestros'!L35:L36,'Vida Número de Siniestros'!L39),"")</f>
        <v/>
      </c>
      <c r="M55" s="91">
        <f>IFERROR(SUM('Vida Siniestros Directos'!M13:M14,'Vida Siniestros Directos'!M19:M20,'Vida Siniestros Directos'!M23,'Vida Siniestros Directos'!M29:M30,'Vida Siniestros Directos'!M35:M36,'Vida Siniestros Directos'!M39)/SUM('Vida Número de Siniestros'!M13:M14,'Vida Número de Siniestros'!M19:M20,'Vida Número de Siniestros'!M23,'Vida Número de Siniestros'!M29:M30,'Vida Número de Siniestros'!M35:M36,'Vida Número de Siniestros'!M39),"")</f>
        <v>-41.189813173818379</v>
      </c>
      <c r="N55" s="91" t="str">
        <f>IFERROR(SUM('Vida Siniestros Directos'!N13:N14,'Vida Siniestros Directos'!N19:N20,'Vida Siniestros Directos'!N23,'Vida Siniestros Directos'!N29:N30,'Vida Siniestros Directos'!N35:N36,'Vida Siniestros Directos'!N39)/SUM('Vida Número de Siniestros'!N13:N14,'Vida Número de Siniestros'!N19:N20,'Vida Número de Siniestros'!N23,'Vida Número de Siniestros'!N29:N30,'Vida Número de Siniestros'!N35:N36,'Vida Número de Siniestros'!N39),"")</f>
        <v/>
      </c>
      <c r="O55" s="91">
        <f>IFERROR(SUM('Vida Siniestros Directos'!O13:O14,'Vida Siniestros Directos'!O19:O20,'Vida Siniestros Directos'!O23,'Vida Siniestros Directos'!O29:O30,'Vida Siniestros Directos'!O35:O36,'Vida Siniestros Directos'!O39)/SUM('Vida Número de Siniestros'!O13:O14,'Vida Número de Siniestros'!O19:O20,'Vida Número de Siniestros'!O23,'Vida Número de Siniestros'!O29:O30,'Vida Número de Siniestros'!O35:O36,'Vida Número de Siniestros'!O39),"")</f>
        <v>-190.09669548884023</v>
      </c>
      <c r="P55" s="91">
        <f>IFERROR(SUM('Vida Siniestros Directos'!P13:P14,'Vida Siniestros Directos'!P19:P20,'Vida Siniestros Directos'!P23,'Vida Siniestros Directos'!P29:P30,'Vida Siniestros Directos'!P35:P36,'Vida Siniestros Directos'!P39)/SUM('Vida Número de Siniestros'!P13:P14,'Vida Número de Siniestros'!P19:P20,'Vida Número de Siniestros'!P23,'Vida Número de Siniestros'!P29:P30,'Vida Número de Siniestros'!P35:P36,'Vida Número de Siniestros'!P39),"")</f>
        <v>-224.55028422601197</v>
      </c>
      <c r="Q55" s="91">
        <f>IFERROR(SUM('Vida Siniestros Directos'!Q13:Q14,'Vida Siniestros Directos'!Q19:Q20,'Vida Siniestros Directos'!Q23,'Vida Siniestros Directos'!Q29:Q30,'Vida Siniestros Directos'!Q35:Q36,'Vida Siniestros Directos'!Q39)/SUM('Vida Número de Siniestros'!Q13:Q14,'Vida Número de Siniestros'!Q19:Q20,'Vida Número de Siniestros'!Q23,'Vida Número de Siniestros'!Q29:Q30,'Vida Número de Siniestros'!Q35:Q36,'Vida Número de Siniestros'!Q39),"")</f>
        <v>-708.88008885350575</v>
      </c>
      <c r="R55" s="91" t="str">
        <f>IFERROR(SUM('Vida Siniestros Directos'!R13:R14,'Vida Siniestros Directos'!R19:R20,'Vida Siniestros Directos'!R23,'Vida Siniestros Directos'!R29:R30,'Vida Siniestros Directos'!R35:R36,'Vida Siniestros Directos'!R39)/SUM('Vida Número de Siniestros'!R13:R14,'Vida Número de Siniestros'!R19:R20,'Vida Número de Siniestros'!R23,'Vida Número de Siniestros'!R29:R30,'Vida Número de Siniestros'!R35:R36,'Vida Número de Siniestros'!R39),"")</f>
        <v/>
      </c>
      <c r="S55" s="91">
        <f>IFERROR(SUM('Vida Siniestros Directos'!S13:S14,'Vida Siniestros Directos'!S19:S20,'Vida Siniestros Directos'!S23,'Vida Siniestros Directos'!S29:S30,'Vida Siniestros Directos'!S35:S36,'Vida Siniestros Directos'!S39)/SUM('Vida Número de Siniestros'!S13:S14,'Vida Número de Siniestros'!S19:S20,'Vida Número de Siniestros'!S23,'Vida Número de Siniestros'!S29:S30,'Vida Número de Siniestros'!S35:S36,'Vida Número de Siniestros'!S39),"")</f>
        <v>-514.94578405804452</v>
      </c>
      <c r="T55" s="91">
        <f>IFERROR(SUM('Vida Siniestros Directos'!T13:T14,'Vida Siniestros Directos'!T19:T20,'Vida Siniestros Directos'!T23,'Vida Siniestros Directos'!T29:T30,'Vida Siniestros Directos'!T35:T36,'Vida Siniestros Directos'!T39)/SUM('Vida Número de Siniestros'!T13:T14,'Vida Número de Siniestros'!T19:T20,'Vida Número de Siniestros'!T23,'Vida Número de Siniestros'!T29:T30,'Vida Número de Siniestros'!T35:T36,'Vida Número de Siniestros'!T39),"")</f>
        <v>-70.158000675476558</v>
      </c>
      <c r="U55" s="91">
        <f>IFERROR(SUM('Vida Siniestros Directos'!U13:U14,'Vida Siniestros Directos'!U19:U20,'Vida Siniestros Directos'!U23,'Vida Siniestros Directos'!U29:U30,'Vida Siniestros Directos'!U35:U36,'Vida Siniestros Directos'!U39)/SUM('Vida Número de Siniestros'!U13:U14,'Vida Número de Siniestros'!U19:U20,'Vida Número de Siniestros'!U23,'Vida Número de Siniestros'!U29:U30,'Vida Número de Siniestros'!U35:U36,'Vida Número de Siniestros'!U39),"")</f>
        <v>-267.98779386659112</v>
      </c>
      <c r="V55" s="91" t="str">
        <f>IFERROR(SUM('Vida Siniestros Directos'!V13:V14,'Vida Siniestros Directos'!V19:V20,'Vida Siniestros Directos'!V23,'Vida Siniestros Directos'!V29:V30,'Vida Siniestros Directos'!V35:V36,'Vida Siniestros Directos'!V39)/SUM('Vida Número de Siniestros'!V13:V14,'Vida Número de Siniestros'!V19:V20,'Vida Número de Siniestros'!V23,'Vida Número de Siniestros'!V29:V30,'Vida Número de Siniestros'!V35:V36,'Vida Número de Siniestros'!V39),"")</f>
        <v/>
      </c>
      <c r="W55" s="91">
        <f>IFERROR(SUM('Vida Siniestros Directos'!W13:W14,'Vida Siniestros Directos'!W19:W20,'Vida Siniestros Directos'!W23,'Vida Siniestros Directos'!W29:W30,'Vida Siniestros Directos'!W35:W36,'Vida Siniestros Directos'!W39)/SUM('Vida Número de Siniestros'!W13:W14,'Vida Número de Siniestros'!W19:W20,'Vida Número de Siniestros'!W23,'Vida Número de Siniestros'!W29:W30,'Vida Número de Siniestros'!W35:W36,'Vida Número de Siniestros'!W39),"")</f>
        <v>-189.85713808264913</v>
      </c>
      <c r="X55" s="91">
        <f>IFERROR(SUM('Vida Siniestros Directos'!X13:X14,'Vida Siniestros Directos'!X19:X20,'Vida Siniestros Directos'!X23,'Vida Siniestros Directos'!X29:X30,'Vida Siniestros Directos'!X35:X36,'Vida Siniestros Directos'!X39)/SUM('Vida Número de Siniestros'!X13:X14,'Vida Número de Siniestros'!X19:X20,'Vida Número de Siniestros'!X23,'Vida Número de Siniestros'!X29:X30,'Vida Número de Siniestros'!X35:X36,'Vida Número de Siniestros'!X39),"")</f>
        <v>-1017.7126600405048</v>
      </c>
      <c r="Y55" s="91">
        <f>IFERROR(SUM('Vida Siniestros Directos'!Y13:Y14,'Vida Siniestros Directos'!Y19:Y20,'Vida Siniestros Directos'!Y23,'Vida Siniestros Directos'!Y29:Y30,'Vida Siniestros Directos'!Y35:Y36,'Vida Siniestros Directos'!Y39)/SUM('Vida Número de Siniestros'!Y13:Y14,'Vida Número de Siniestros'!Y19:Y20,'Vida Número de Siniestros'!Y23,'Vida Número de Siniestros'!Y29:Y30,'Vida Número de Siniestros'!Y35:Y36,'Vida Número de Siniestros'!Y39),"")</f>
        <v>-45.921424529154308</v>
      </c>
      <c r="Z55" s="91">
        <f>IFERROR(SUM('Vida Siniestros Directos'!Z13:Z14,'Vida Siniestros Directos'!Z19:Z20,'Vida Siniestros Directos'!Z23,'Vida Siniestros Directos'!Z29:Z30,'Vida Siniestros Directos'!Z35:Z36,'Vida Siniestros Directos'!Z39)/SUM('Vida Número de Siniestros'!Z13:Z14,'Vida Número de Siniestros'!Z19:Z20,'Vida Número de Siniestros'!Z23,'Vida Número de Siniestros'!Z29:Z30,'Vida Número de Siniestros'!Z35:Z36,'Vida Número de Siniestros'!Z39),"")</f>
        <v>-46.020117072063783</v>
      </c>
      <c r="AA55" s="91">
        <f>IFERROR(SUM('Vida Siniestros Directos'!AA13:AA14,'Vida Siniestros Directos'!AA19:AA20,'Vida Siniestros Directos'!AA23,'Vida Siniestros Directos'!AA29:AA30,'Vida Siniestros Directos'!AA35:AA36,'Vida Siniestros Directos'!AA39)/SUM('Vida Número de Siniestros'!AA13:AA14,'Vida Número de Siniestros'!AA19:AA20,'Vida Número de Siniestros'!AA23,'Vida Número de Siniestros'!AA29:AA30,'Vida Número de Siniestros'!AA35:AA36,'Vida Número de Siniestros'!AA39),"")</f>
        <v>-37.851801482710059</v>
      </c>
      <c r="AB55" s="91">
        <f>IFERROR(SUM('Vida Siniestros Directos'!AB13:AB14,'Vida Siniestros Directos'!AB19:AB20,'Vida Siniestros Directos'!AB23,'Vida Siniestros Directos'!AB29:AB30,'Vida Siniestros Directos'!AB35:AB36,'Vida Siniestros Directos'!AB39)/SUM('Vida Número de Siniestros'!AB13:AB14,'Vida Número de Siniestros'!AB19:AB20,'Vida Número de Siniestros'!AB23,'Vida Número de Siniestros'!AB29:AB30,'Vida Número de Siniestros'!AB35:AB36,'Vida Número de Siniestros'!AB39),"")</f>
        <v>-59.326408383479112</v>
      </c>
      <c r="AC55" s="91">
        <f>IFERROR(SUM('Vida Siniestros Directos'!AC13:AC14,'Vida Siniestros Directos'!AC19:AC20,'Vida Siniestros Directos'!AC23,'Vida Siniestros Directos'!AC29:AC30,'Vida Siniestros Directos'!AC35:AC36,'Vida Siniestros Directos'!AC39)/SUM('Vida Número de Siniestros'!AC13:AC14,'Vida Número de Siniestros'!AC19:AC20,'Vida Número de Siniestros'!AC23,'Vida Número de Siniestros'!AC29:AC30,'Vida Número de Siniestros'!AC35:AC36,'Vida Número de Siniestros'!AC39),"")</f>
        <v>-34.038903624452409</v>
      </c>
      <c r="AD55" s="91" t="str">
        <f>IFERROR(SUM('Vida Siniestros Directos'!AD13:AD14,'Vida Siniestros Directos'!AD19:AD20,'Vida Siniestros Directos'!AD23,'Vida Siniestros Directos'!AD29:AD30,'Vida Siniestros Directos'!AD35:AD36,'Vida Siniestros Directos'!AD39)/SUM('Vida Número de Siniestros'!AD13:AD14,'Vida Número de Siniestros'!AD19:AD20,'Vida Número de Siniestros'!AD23,'Vida Número de Siniestros'!AD29:AD30,'Vida Número de Siniestros'!AD35:AD36,'Vida Número de Siniestros'!AD39),"")</f>
        <v/>
      </c>
      <c r="AE55" s="91">
        <f>IFERROR(SUM('Vida Siniestros Directos'!AE13:AE14,'Vida Siniestros Directos'!AE19:AE20,'Vida Siniestros Directos'!AE23,'Vida Siniestros Directos'!AE29:AE30,'Vida Siniestros Directos'!AE35:AE36,'Vida Siniestros Directos'!AE39)/SUM('Vida Número de Siniestros'!AE13:AE14,'Vida Número de Siniestros'!AE19:AE20,'Vida Número de Siniestros'!AE23,'Vida Número de Siniestros'!AE29:AE30,'Vida Número de Siniestros'!AE35:AE36,'Vida Número de Siniestros'!AE39),"")</f>
        <v>-46.756425210815344</v>
      </c>
      <c r="AF55" s="91">
        <f>IFERROR(SUM('Vida Siniestros Directos'!AF13:AF14,'Vida Siniestros Directos'!AF19:AF20,'Vida Siniestros Directos'!AF23,'Vida Siniestros Directos'!AF29:AF30,'Vida Siniestros Directos'!AF35:AF36,'Vida Siniestros Directos'!AF39)/SUM('Vida Número de Siniestros'!AF13:AF14,'Vida Número de Siniestros'!AF19:AF20,'Vida Número de Siniestros'!AF23,'Vida Número de Siniestros'!AF29:AF30,'Vida Número de Siniestros'!AF35:AF36,'Vida Número de Siniestros'!AF39),"")</f>
        <v>-0.87332545144532459</v>
      </c>
      <c r="AG55" s="91">
        <f>IFERROR(SUM('Vida Siniestros Directos'!AG13:AG14,'Vida Siniestros Directos'!AG19:AG20,'Vida Siniestros Directos'!AG23,'Vida Siniestros Directos'!AG29:AG30,'Vida Siniestros Directos'!AG35:AG36,'Vida Siniestros Directos'!AG39)/SUM('Vida Número de Siniestros'!AG13:AG14,'Vida Número de Siniestros'!AG19:AG20,'Vida Número de Siniestros'!AG23,'Vida Número de Siniestros'!AG29:AG30,'Vida Número de Siniestros'!AG35:AG36,'Vida Número de Siniestros'!AG39),"")</f>
        <v>-53.632695157398381</v>
      </c>
      <c r="AH55" s="91" t="str">
        <f>IFERROR(SUM('Vida Siniestros Directos'!AH13:AH14,'Vida Siniestros Directos'!AH19:AH20,'Vida Siniestros Directos'!AH23,'Vida Siniestros Directos'!AH29:AH30,'Vida Siniestros Directos'!AH35:AH36,'Vida Siniestros Directos'!AH39)/SUM('Vida Número de Siniestros'!AH13:AH14,'Vida Número de Siniestros'!AH19:AH20,'Vida Número de Siniestros'!AH23,'Vida Número de Siniestros'!AH29:AH30,'Vida Número de Siniestros'!AH35:AH36,'Vida Número de Siniestros'!AH39),"")</f>
        <v/>
      </c>
      <c r="AI55" s="91" t="str">
        <f>IFERROR(SUM('Vida Siniestros Directos'!AI13:AI14,'Vida Siniestros Directos'!AI19:AI20,'Vida Siniestros Directos'!AI23,'Vida Siniestros Directos'!AI29:AI30,'Vida Siniestros Directos'!AI35:AI36,'Vida Siniestros Directos'!AI39)/SUM('Vida Número de Siniestros'!AI13:AI14,'Vida Número de Siniestros'!AI19:AI20,'Vida Número de Siniestros'!AI23,'Vida Número de Siniestros'!AI29:AI30,'Vida Número de Siniestros'!AI35:AI36,'Vida Número de Siniestros'!AI39),"")</f>
        <v/>
      </c>
      <c r="AJ55" s="91" t="str">
        <f>IFERROR(SUM('Vida Siniestros Directos'!AJ13:AJ14,'Vida Siniestros Directos'!AJ19:AJ20,'Vida Siniestros Directos'!AJ23,'Vida Siniestros Directos'!AJ29:AJ30,'Vida Siniestros Directos'!AJ35:AJ36,'Vida Siniestros Directos'!AJ39)/SUM('Vida Número de Siniestros'!AJ13:AJ14,'Vida Número de Siniestros'!AJ19:AJ20,'Vida Número de Siniestros'!AJ23,'Vida Número de Siniestros'!AJ29:AJ30,'Vida Número de Siniestros'!AJ35:AJ36,'Vida Número de Siniestros'!AJ39),"")</f>
        <v/>
      </c>
      <c r="AK55" s="91" t="str">
        <f>IFERROR(SUM('Vida Siniestros Directos'!AK13:AK14,'Vida Siniestros Directos'!AK19:AK20,'Vida Siniestros Directos'!AK23,'Vida Siniestros Directos'!AK29:AK30,'Vida Siniestros Directos'!AK35:AK36,'Vida Siniestros Directos'!AK39)/SUM('Vida Número de Siniestros'!AK13:AK14,'Vida Número de Siniestros'!AK19:AK20,'Vida Número de Siniestros'!AK23,'Vida Número de Siniestros'!AK29:AK30,'Vida Número de Siniestros'!AK35:AK36,'Vida Número de Siniestros'!AK39),"")</f>
        <v/>
      </c>
      <c r="AL55" s="91" t="str">
        <f>IFERROR(SUM('Vida Siniestros Directos'!AL13:AL14,'Vida Siniestros Directos'!AL19:AL20,'Vida Siniestros Directos'!AL23,'Vida Siniestros Directos'!AL29:AL30,'Vida Siniestros Directos'!AL35:AL36,'Vida Siniestros Directos'!AL39)/SUM('Vida Número de Siniestros'!AL13:AL14,'Vida Número de Siniestros'!AL19:AL20,'Vida Número de Siniestros'!AL23,'Vida Número de Siniestros'!AL29:AL30,'Vida Número de Siniestros'!AL35:AL36,'Vida Número de Siniestros'!AL39),"")</f>
        <v/>
      </c>
      <c r="AM55" s="91" t="str">
        <f>IFERROR(SUM('Vida Siniestros Directos'!AM13:AM14,'Vida Siniestros Directos'!AM19:AM20,'Vida Siniestros Directos'!AM23,'Vida Siniestros Directos'!AM29:AM30,'Vida Siniestros Directos'!AM35:AM36,'Vida Siniestros Directos'!AM39)/SUM('Vida Número de Siniestros'!AM13:AM14,'Vida Número de Siniestros'!AM19:AM20,'Vida Número de Siniestros'!AM23,'Vida Número de Siniestros'!AM29:AM30,'Vida Número de Siniestros'!AM35:AM36,'Vida Número de Siniestros'!AM39),"")</f>
        <v/>
      </c>
      <c r="AN55" s="91" t="str">
        <f>IFERROR(SUM('Vida Siniestros Directos'!AN13:AN14,'Vida Siniestros Directos'!AN19:AN20,'Vida Siniestros Directos'!AN23,'Vida Siniestros Directos'!AN29:AN30,'Vida Siniestros Directos'!AN35:AN36,'Vida Siniestros Directos'!AN39)/SUM('Vida Número de Siniestros'!AN13:AN14,'Vida Número de Siniestros'!AN19:AN20,'Vida Número de Siniestros'!AN23,'Vida Número de Siniestros'!AN29:AN30,'Vida Número de Siniestros'!AN35:AN36,'Vida Número de Siniestros'!AN39),"")</f>
        <v/>
      </c>
      <c r="AO55" s="91" t="str">
        <f>IFERROR(SUM('Vida Siniestros Directos'!AO13:AO14,'Vida Siniestros Directos'!AO19:AO20,'Vida Siniestros Directos'!AO23,'Vida Siniestros Directos'!AO29:AO30,'Vida Siniestros Directos'!AO35:AO36,'Vida Siniestros Directos'!AO39)/SUM('Vida Número de Siniestros'!AO13:AO14,'Vida Número de Siniestros'!AO19:AO20,'Vida Número de Siniestros'!AO23,'Vida Número de Siniestros'!AO29:AO30,'Vida Número de Siniestros'!AO35:AO36,'Vida Número de Siniestros'!AO39),"")</f>
        <v/>
      </c>
      <c r="AP55" s="91" t="str">
        <f>IFERROR(SUM('Vida Siniestros Directos'!AP13:AP14,'Vida Siniestros Directos'!AP19:AP20,'Vida Siniestros Directos'!AP23,'Vida Siniestros Directos'!AP29:AP30,'Vida Siniestros Directos'!AP35:AP36,'Vida Siniestros Directos'!AP39)/SUM('Vida Número de Siniestros'!AP13:AP14,'Vida Número de Siniestros'!AP19:AP20,'Vida Número de Siniestros'!AP23,'Vida Número de Siniestros'!AP29:AP30,'Vida Número de Siniestros'!AP35:AP36,'Vida Número de Siniestros'!AP39),"")</f>
        <v/>
      </c>
      <c r="AQ55" s="91">
        <f>IFERROR(SUM('Vida Siniestros Directos'!AQ13:AQ14,'Vida Siniestros Directos'!AQ19:AQ20,'Vida Siniestros Directos'!AQ23,'Vida Siniestros Directos'!AQ29:AQ30,'Vida Siniestros Directos'!AQ35:AQ36,'Vida Siniestros Directos'!AQ39)/SUM('Vida Número de Siniestros'!AQ13:AQ14,'Vida Número de Siniestros'!AQ19:AQ20,'Vida Número de Siniestros'!AQ23,'Vida Número de Siniestros'!AQ29:AQ30,'Vida Número de Siniestros'!AQ35:AQ36,'Vida Número de Siniestros'!AQ39),"")</f>
        <v>-3.2007729203532569</v>
      </c>
      <c r="AR55" s="106"/>
      <c r="AS55" s="91">
        <f>IFERROR(SUM('Vida Siniestros Directos'!AS13:AS14,'Vida Siniestros Directos'!AS19:AS20,'Vida Siniestros Directos'!AS23,'Vida Siniestros Directos'!AS29:AS30,'Vida Siniestros Directos'!AS35:AS36,'Vida Siniestros Directos'!AS39)/SUM('Vida Número de Siniestros'!AS13:AS14,'Vida Número de Siniestros'!AS19:AS20,'Vida Número de Siniestros'!AS23,'Vida Número de Siniestros'!AS29:AS30,'Vida Número de Siniestros'!AS35:AS36,'Vida Número de Siniestros'!AS39),"")</f>
        <v>-3.6678705211076008</v>
      </c>
      <c r="AT55" s="71">
        <f>IFERROR(AQ55/AS55-1,"")</f>
        <v>-0.1273484432087566</v>
      </c>
    </row>
    <row r="57" spans="2:46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6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6" hidden="1">
      <c r="B59" s="49" t="s">
        <v>102</v>
      </c>
      <c r="C59" s="50">
        <f>IFERROR(RANK(C61,$C$61:$AP$61,0),"")</f>
        <v>7</v>
      </c>
      <c r="D59" s="50">
        <f t="shared" ref="D59:AP59" si="4">IFERROR(RANK(D61,$C$61:$AP$61,0),"")</f>
        <v>14</v>
      </c>
      <c r="E59" s="50">
        <f t="shared" si="4"/>
        <v>6</v>
      </c>
      <c r="F59" s="50">
        <f t="shared" si="4"/>
        <v>29</v>
      </c>
      <c r="G59" s="50">
        <f t="shared" si="4"/>
        <v>25</v>
      </c>
      <c r="H59" s="50">
        <f t="shared" si="4"/>
        <v>21</v>
      </c>
      <c r="I59" s="50">
        <f t="shared" si="4"/>
        <v>27</v>
      </c>
      <c r="J59" s="50">
        <f t="shared" si="4"/>
        <v>22</v>
      </c>
      <c r="K59" s="50">
        <f t="shared" si="4"/>
        <v>19</v>
      </c>
      <c r="L59" s="50">
        <f t="shared" si="4"/>
        <v>2</v>
      </c>
      <c r="M59" s="50">
        <f t="shared" si="4"/>
        <v>12</v>
      </c>
      <c r="N59" s="50">
        <f t="shared" si="4"/>
        <v>1</v>
      </c>
      <c r="O59" s="50">
        <f t="shared" si="4"/>
        <v>18</v>
      </c>
      <c r="P59" s="50">
        <f t="shared" si="4"/>
        <v>23</v>
      </c>
      <c r="Q59" s="50">
        <f t="shared" si="4"/>
        <v>26</v>
      </c>
      <c r="R59" s="50">
        <f t="shared" si="4"/>
        <v>13</v>
      </c>
      <c r="S59" s="50">
        <f t="shared" si="4"/>
        <v>17</v>
      </c>
      <c r="T59" s="50">
        <f t="shared" si="4"/>
        <v>30</v>
      </c>
      <c r="U59" s="50">
        <f t="shared" si="4"/>
        <v>16</v>
      </c>
      <c r="V59" s="50" t="str">
        <f t="shared" si="4"/>
        <v/>
      </c>
      <c r="W59" s="50">
        <f t="shared" si="4"/>
        <v>20</v>
      </c>
      <c r="X59" s="50">
        <f t="shared" si="4"/>
        <v>8</v>
      </c>
      <c r="Y59" s="50">
        <f t="shared" si="4"/>
        <v>15</v>
      </c>
      <c r="Z59" s="50">
        <f t="shared" si="4"/>
        <v>11</v>
      </c>
      <c r="AA59" s="50">
        <f t="shared" si="4"/>
        <v>5</v>
      </c>
      <c r="AB59" s="50">
        <f t="shared" si="4"/>
        <v>3</v>
      </c>
      <c r="AC59" s="50">
        <f t="shared" si="4"/>
        <v>4</v>
      </c>
      <c r="AD59" s="50">
        <f t="shared" si="4"/>
        <v>9</v>
      </c>
      <c r="AE59" s="50">
        <f t="shared" si="4"/>
        <v>24</v>
      </c>
      <c r="AF59" s="50">
        <f t="shared" si="4"/>
        <v>28</v>
      </c>
      <c r="AG59" s="50">
        <f t="shared" si="4"/>
        <v>10</v>
      </c>
      <c r="AH59" s="50" t="str">
        <f t="shared" si="4"/>
        <v/>
      </c>
      <c r="AI59" s="50" t="str">
        <f t="shared" si="4"/>
        <v/>
      </c>
      <c r="AJ59" s="50" t="str">
        <f t="shared" si="4"/>
        <v/>
      </c>
      <c r="AK59" s="50" t="str">
        <f t="shared" si="4"/>
        <v/>
      </c>
      <c r="AL59" s="50" t="str">
        <f t="shared" si="4"/>
        <v/>
      </c>
      <c r="AM59" s="50" t="str">
        <f t="shared" si="4"/>
        <v/>
      </c>
      <c r="AN59" s="50" t="str">
        <f t="shared" si="4"/>
        <v/>
      </c>
      <c r="AO59" s="50" t="str">
        <f t="shared" si="4"/>
        <v/>
      </c>
      <c r="AP59" s="50" t="str">
        <f t="shared" si="4"/>
        <v/>
      </c>
    </row>
    <row r="60" spans="2:46" hidden="1">
      <c r="C60" s="50" t="str">
        <f>C11</f>
        <v>Ace Vida</v>
      </c>
      <c r="D60" s="50" t="str">
        <f t="shared" ref="D60:AP60" si="5">D11</f>
        <v>BanChile</v>
      </c>
      <c r="E60" s="50" t="str">
        <f t="shared" si="5"/>
        <v>BBVA Vida</v>
      </c>
      <c r="F60" s="50" t="str">
        <f t="shared" si="5"/>
        <v>BCI Seguros Vida</v>
      </c>
      <c r="G60" s="50" t="str">
        <f t="shared" si="5"/>
        <v>BICE Vida</v>
      </c>
      <c r="H60" s="50" t="str">
        <f t="shared" si="5"/>
        <v>Cámara</v>
      </c>
      <c r="I60" s="50" t="str">
        <f t="shared" si="5"/>
        <v>Cardif</v>
      </c>
      <c r="J60" s="50" t="str">
        <f t="shared" si="5"/>
        <v>Chilena Consolidada</v>
      </c>
      <c r="K60" s="50" t="str">
        <f t="shared" si="5"/>
        <v>CLC</v>
      </c>
      <c r="L60" s="50" t="str">
        <f t="shared" si="5"/>
        <v>CN Life</v>
      </c>
      <c r="M60" s="50" t="str">
        <f t="shared" si="5"/>
        <v>Consorcio Nacional</v>
      </c>
      <c r="N60" s="50" t="str">
        <f t="shared" si="5"/>
        <v>CorpSeguros</v>
      </c>
      <c r="O60" s="50" t="str">
        <f t="shared" si="5"/>
        <v>CorpVida</v>
      </c>
      <c r="P60" s="50" t="str">
        <f t="shared" si="5"/>
        <v>Cruz del Sur</v>
      </c>
      <c r="Q60" s="50" t="str">
        <f t="shared" si="5"/>
        <v>EuroAmérica</v>
      </c>
      <c r="R60" s="50" t="str">
        <f t="shared" si="5"/>
        <v>Huelen</v>
      </c>
      <c r="S60" s="50" t="str">
        <f t="shared" si="5"/>
        <v>Itaú</v>
      </c>
      <c r="T60" s="50" t="str">
        <f t="shared" si="5"/>
        <v>M. de Carabineros</v>
      </c>
      <c r="U60" s="50" t="str">
        <f t="shared" si="5"/>
        <v>M. del Ej. y Av.</v>
      </c>
      <c r="V60" s="50" t="str">
        <f t="shared" si="5"/>
        <v>Magallanes Vida</v>
      </c>
      <c r="W60" s="50" t="str">
        <f t="shared" si="5"/>
        <v>Mapfre Vida</v>
      </c>
      <c r="X60" s="50" t="str">
        <f t="shared" si="5"/>
        <v>Metlife</v>
      </c>
      <c r="Y60" s="50" t="str">
        <f t="shared" si="5"/>
        <v>Mutual de Seguros</v>
      </c>
      <c r="Z60" s="50" t="str">
        <f t="shared" si="5"/>
        <v>Ohio National</v>
      </c>
      <c r="AA60" s="50" t="str">
        <f t="shared" si="5"/>
        <v>Penta Vida</v>
      </c>
      <c r="AB60" s="50" t="str">
        <f t="shared" si="5"/>
        <v>Principal</v>
      </c>
      <c r="AC60" s="50" t="str">
        <f t="shared" si="5"/>
        <v>Renta Nacional</v>
      </c>
      <c r="AD60" s="50" t="str">
        <f t="shared" si="5"/>
        <v>Rigel</v>
      </c>
      <c r="AE60" s="50" t="str">
        <f t="shared" si="5"/>
        <v>Security Previsión</v>
      </c>
      <c r="AF60" s="50" t="str">
        <f t="shared" si="5"/>
        <v>Sura</v>
      </c>
      <c r="AG60" s="50" t="str">
        <f t="shared" si="5"/>
        <v>Zurich Santander</v>
      </c>
      <c r="AH60" s="50" t="str">
        <f t="shared" si="5"/>
        <v/>
      </c>
      <c r="AI60" s="50" t="str">
        <f t="shared" si="5"/>
        <v/>
      </c>
      <c r="AJ60" s="50" t="str">
        <f t="shared" si="5"/>
        <v/>
      </c>
      <c r="AK60" s="50" t="str">
        <f t="shared" si="5"/>
        <v/>
      </c>
      <c r="AL60" s="50" t="str">
        <f t="shared" si="5"/>
        <v/>
      </c>
      <c r="AM60" s="50" t="str">
        <f t="shared" si="5"/>
        <v/>
      </c>
      <c r="AN60" s="50" t="str">
        <f t="shared" si="5"/>
        <v/>
      </c>
      <c r="AO60" s="50" t="str">
        <f t="shared" si="5"/>
        <v/>
      </c>
      <c r="AP60" s="50" t="str">
        <f t="shared" si="5"/>
        <v/>
      </c>
    </row>
    <row r="61" spans="2:46" hidden="1">
      <c r="C61" s="52">
        <f>IFERROR(IF(C57=1,(VLOOKUP($B$77,$B$12:$AQ$49,C64+1,FALSE)+C62/1000000)*(-1),""),"")</f>
        <v>292.30973068020364</v>
      </c>
      <c r="D61" s="52">
        <f t="shared" ref="D61:AP61" si="6">IFERROR(IF(D57=1,(VLOOKUP($B$77,$B$12:$AQ$49,D64+1,FALSE)+D62/1000000)*(-1),""),"")</f>
        <v>76.76742122269701</v>
      </c>
      <c r="E61" s="52">
        <f t="shared" si="6"/>
        <v>386.04707070394204</v>
      </c>
      <c r="F61" s="52">
        <f t="shared" si="6"/>
        <v>3.3999928736906462</v>
      </c>
      <c r="G61" s="52">
        <f t="shared" si="6"/>
        <v>7.6016469297597586</v>
      </c>
      <c r="H61" s="52">
        <f t="shared" si="6"/>
        <v>33.67194175230081</v>
      </c>
      <c r="I61" s="52">
        <f t="shared" si="6"/>
        <v>4.5349380491628981</v>
      </c>
      <c r="J61" s="52">
        <f t="shared" si="6"/>
        <v>15.179942034074875</v>
      </c>
      <c r="K61" s="52">
        <f t="shared" si="6"/>
        <v>47.580084668497349</v>
      </c>
      <c r="L61" s="52">
        <f t="shared" si="6"/>
        <v>4720.2072838913191</v>
      </c>
      <c r="M61" s="52">
        <f t="shared" si="6"/>
        <v>92.651952650077305</v>
      </c>
      <c r="N61" s="52">
        <f t="shared" si="6"/>
        <v>10015.393167882332</v>
      </c>
      <c r="O61" s="52">
        <f t="shared" si="6"/>
        <v>49.021640232602358</v>
      </c>
      <c r="P61" s="52">
        <f t="shared" si="6"/>
        <v>14.364174074984373</v>
      </c>
      <c r="Q61" s="52">
        <f t="shared" si="6"/>
        <v>6.5890408009039687</v>
      </c>
      <c r="R61" s="52">
        <f t="shared" si="6"/>
        <v>87.142818884571597</v>
      </c>
      <c r="S61" s="52">
        <f t="shared" si="6"/>
        <v>59.033554197988003</v>
      </c>
      <c r="T61" s="52">
        <f t="shared" si="6"/>
        <v>0.36219049294542305</v>
      </c>
      <c r="U61" s="52">
        <f t="shared" si="6"/>
        <v>66.37180786016286</v>
      </c>
      <c r="V61" s="52" t="str">
        <f t="shared" si="6"/>
        <v/>
      </c>
      <c r="W61" s="52">
        <f t="shared" si="6"/>
        <v>39.384379754314715</v>
      </c>
      <c r="X61" s="52">
        <f t="shared" si="6"/>
        <v>210.96652861194823</v>
      </c>
      <c r="Y61" s="52">
        <f t="shared" si="6"/>
        <v>66.413249779325042</v>
      </c>
      <c r="Z61" s="52">
        <f t="shared" si="6"/>
        <v>94.666620854426483</v>
      </c>
      <c r="AA61" s="52">
        <f t="shared" si="6"/>
        <v>1044.4976615086828</v>
      </c>
      <c r="AB61" s="52">
        <f t="shared" si="6"/>
        <v>3167.0859107727542</v>
      </c>
      <c r="AC61" s="52">
        <f t="shared" si="6"/>
        <v>1472.8343308451995</v>
      </c>
      <c r="AD61" s="52">
        <f t="shared" si="6"/>
        <v>174.70838686474792</v>
      </c>
      <c r="AE61" s="52">
        <f t="shared" si="6"/>
        <v>11.776569221570483</v>
      </c>
      <c r="AF61" s="52">
        <f t="shared" si="6"/>
        <v>3.458418027279837</v>
      </c>
      <c r="AG61" s="52">
        <f t="shared" si="6"/>
        <v>111.51380780129865</v>
      </c>
      <c r="AH61" s="52" t="str">
        <f t="shared" si="6"/>
        <v/>
      </c>
      <c r="AI61" s="52" t="str">
        <f t="shared" si="6"/>
        <v/>
      </c>
      <c r="AJ61" s="52" t="str">
        <f t="shared" si="6"/>
        <v/>
      </c>
      <c r="AK61" s="52" t="str">
        <f t="shared" si="6"/>
        <v/>
      </c>
      <c r="AL61" s="52" t="str">
        <f t="shared" si="6"/>
        <v/>
      </c>
      <c r="AM61" s="52" t="str">
        <f t="shared" si="6"/>
        <v/>
      </c>
      <c r="AN61" s="52" t="str">
        <f t="shared" si="6"/>
        <v/>
      </c>
      <c r="AO61" s="52" t="str">
        <f t="shared" si="6"/>
        <v/>
      </c>
      <c r="AP61" s="52" t="str">
        <f t="shared" si="6"/>
        <v/>
      </c>
    </row>
    <row r="62" spans="2:46" hidden="1">
      <c r="C62" s="50">
        <v>40</v>
      </c>
      <c r="D62" s="50">
        <f>C62-1</f>
        <v>39</v>
      </c>
      <c r="E62" s="50">
        <f t="shared" ref="E62:AP62" si="7">D62-1</f>
        <v>38</v>
      </c>
      <c r="F62" s="50">
        <f t="shared" si="7"/>
        <v>37</v>
      </c>
      <c r="G62" s="50">
        <f t="shared" si="7"/>
        <v>36</v>
      </c>
      <c r="H62" s="50">
        <f t="shared" si="7"/>
        <v>35</v>
      </c>
      <c r="I62" s="50">
        <f t="shared" si="7"/>
        <v>34</v>
      </c>
      <c r="J62" s="50">
        <f t="shared" si="7"/>
        <v>33</v>
      </c>
      <c r="K62" s="50">
        <f t="shared" si="7"/>
        <v>32</v>
      </c>
      <c r="L62" s="50">
        <f t="shared" si="7"/>
        <v>31</v>
      </c>
      <c r="M62" s="50">
        <f t="shared" si="7"/>
        <v>30</v>
      </c>
      <c r="N62" s="50">
        <f t="shared" si="7"/>
        <v>29</v>
      </c>
      <c r="O62" s="50">
        <f t="shared" si="7"/>
        <v>28</v>
      </c>
      <c r="P62" s="50">
        <f t="shared" si="7"/>
        <v>27</v>
      </c>
      <c r="Q62" s="50">
        <f t="shared" si="7"/>
        <v>26</v>
      </c>
      <c r="R62" s="50">
        <f t="shared" si="7"/>
        <v>25</v>
      </c>
      <c r="S62" s="50">
        <f t="shared" si="7"/>
        <v>24</v>
      </c>
      <c r="T62" s="50">
        <f t="shared" si="7"/>
        <v>23</v>
      </c>
      <c r="U62" s="50">
        <f t="shared" si="7"/>
        <v>22</v>
      </c>
      <c r="V62" s="50">
        <f t="shared" si="7"/>
        <v>21</v>
      </c>
      <c r="W62" s="50">
        <f t="shared" si="7"/>
        <v>20</v>
      </c>
      <c r="X62" s="50">
        <f t="shared" si="7"/>
        <v>19</v>
      </c>
      <c r="Y62" s="50">
        <f t="shared" si="7"/>
        <v>18</v>
      </c>
      <c r="Z62" s="50">
        <f t="shared" si="7"/>
        <v>17</v>
      </c>
      <c r="AA62" s="50">
        <f t="shared" si="7"/>
        <v>16</v>
      </c>
      <c r="AB62" s="50">
        <f t="shared" si="7"/>
        <v>15</v>
      </c>
      <c r="AC62" s="50">
        <f t="shared" si="7"/>
        <v>14</v>
      </c>
      <c r="AD62" s="50">
        <f t="shared" si="7"/>
        <v>13</v>
      </c>
      <c r="AE62" s="50">
        <f t="shared" si="7"/>
        <v>12</v>
      </c>
      <c r="AF62" s="50">
        <f t="shared" si="7"/>
        <v>11</v>
      </c>
      <c r="AG62" s="50">
        <f t="shared" si="7"/>
        <v>10</v>
      </c>
      <c r="AH62" s="50">
        <f t="shared" si="7"/>
        <v>9</v>
      </c>
      <c r="AI62" s="50">
        <f t="shared" si="7"/>
        <v>8</v>
      </c>
      <c r="AJ62" s="50">
        <f t="shared" si="7"/>
        <v>7</v>
      </c>
      <c r="AK62" s="50">
        <f t="shared" si="7"/>
        <v>6</v>
      </c>
      <c r="AL62" s="50">
        <f t="shared" si="7"/>
        <v>5</v>
      </c>
      <c r="AM62" s="50">
        <f t="shared" si="7"/>
        <v>4</v>
      </c>
      <c r="AN62" s="50">
        <f t="shared" si="7"/>
        <v>3</v>
      </c>
      <c r="AO62" s="50">
        <f t="shared" si="7"/>
        <v>2</v>
      </c>
      <c r="AP62" s="50">
        <f t="shared" si="7"/>
        <v>1</v>
      </c>
    </row>
    <row r="63" spans="2:46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6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8">IFERROR(HLOOKUP(C64,$C$59:$AP$60,2,FALSE),"")</f>
        <v>CorpSeguros</v>
      </c>
      <c r="D65" s="50" t="str">
        <f t="shared" si="8"/>
        <v>CN Life</v>
      </c>
      <c r="E65" s="50" t="str">
        <f t="shared" si="8"/>
        <v>Principal</v>
      </c>
      <c r="F65" s="50" t="str">
        <f t="shared" si="8"/>
        <v>Renta Nacional</v>
      </c>
      <c r="G65" s="50" t="str">
        <f t="shared" si="8"/>
        <v>Penta Vida</v>
      </c>
      <c r="H65" s="50" t="str">
        <f t="shared" si="8"/>
        <v>BBVA Vida</v>
      </c>
      <c r="I65" s="50" t="str">
        <f t="shared" si="8"/>
        <v>Ace Vida</v>
      </c>
      <c r="J65" s="50" t="str">
        <f t="shared" si="8"/>
        <v>Metlife</v>
      </c>
      <c r="K65" s="50" t="str">
        <f t="shared" si="8"/>
        <v>Rigel</v>
      </c>
      <c r="L65" s="50" t="str">
        <f t="shared" si="8"/>
        <v>Zurich Santander</v>
      </c>
      <c r="M65" s="50" t="str">
        <f t="shared" si="8"/>
        <v>Ohio National</v>
      </c>
      <c r="N65" s="50" t="str">
        <f t="shared" si="8"/>
        <v>Consorcio Nacional</v>
      </c>
      <c r="O65" s="50" t="str">
        <f t="shared" si="8"/>
        <v>Huelen</v>
      </c>
      <c r="P65" s="50" t="str">
        <f t="shared" si="8"/>
        <v>BanChile</v>
      </c>
      <c r="Q65" s="50" t="str">
        <f t="shared" si="8"/>
        <v>Mutual de Seguros</v>
      </c>
      <c r="R65" s="50" t="str">
        <f t="shared" si="8"/>
        <v>M. del Ej. y Av.</v>
      </c>
      <c r="S65" s="50" t="str">
        <f t="shared" si="8"/>
        <v>Itaú</v>
      </c>
      <c r="T65" s="50" t="str">
        <f t="shared" si="8"/>
        <v>CorpVida</v>
      </c>
      <c r="U65" s="50" t="str">
        <f t="shared" si="8"/>
        <v>CLC</v>
      </c>
      <c r="V65" s="50" t="str">
        <f t="shared" si="8"/>
        <v>Mapfre Vida</v>
      </c>
      <c r="W65" s="50" t="str">
        <f t="shared" si="8"/>
        <v>Cámara</v>
      </c>
      <c r="X65" s="50" t="str">
        <f t="shared" si="8"/>
        <v>Chilena Consolidada</v>
      </c>
      <c r="Y65" s="50" t="str">
        <f t="shared" si="8"/>
        <v>Cruz del Sur</v>
      </c>
      <c r="Z65" s="50" t="str">
        <f t="shared" si="8"/>
        <v>Security Previsión</v>
      </c>
      <c r="AA65" s="50" t="str">
        <f t="shared" si="8"/>
        <v>BICE Vida</v>
      </c>
      <c r="AB65" s="50" t="str">
        <f t="shared" si="8"/>
        <v>EuroAmérica</v>
      </c>
      <c r="AC65" s="50" t="str">
        <f t="shared" si="8"/>
        <v>Cardif</v>
      </c>
      <c r="AD65" s="50" t="str">
        <f t="shared" si="8"/>
        <v>Sura</v>
      </c>
      <c r="AE65" s="50" t="str">
        <f t="shared" si="8"/>
        <v>BCI Seguros Vida</v>
      </c>
      <c r="AF65" s="50" t="str">
        <f t="shared" si="8"/>
        <v>M. de Carabineros</v>
      </c>
      <c r="AG65" s="50" t="str">
        <f t="shared" si="8"/>
        <v/>
      </c>
      <c r="AH65" s="50" t="str">
        <f t="shared" si="8"/>
        <v/>
      </c>
      <c r="AI65" s="50" t="str">
        <f t="shared" si="8"/>
        <v/>
      </c>
      <c r="AJ65" s="50" t="str">
        <f t="shared" si="8"/>
        <v/>
      </c>
      <c r="AK65" s="50" t="str">
        <f t="shared" si="8"/>
        <v/>
      </c>
      <c r="AL65" s="50" t="str">
        <f t="shared" si="8"/>
        <v/>
      </c>
      <c r="AM65" s="50" t="str">
        <f t="shared" si="8"/>
        <v/>
      </c>
      <c r="AN65" s="50" t="str">
        <f t="shared" si="8"/>
        <v/>
      </c>
      <c r="AO65" s="50" t="str">
        <f t="shared" si="8"/>
        <v/>
      </c>
      <c r="AP65" s="50" t="str">
        <f t="shared" si="8"/>
        <v/>
      </c>
    </row>
    <row r="66" spans="1:42" hidden="1">
      <c r="C66" s="52">
        <f t="shared" ref="C66:AP66" si="9">IFERROR((HLOOKUP(C64,$C$59:$AP$61,3,FALSE)-HLOOKUP(C64,$C$59:$AP$62,4,FALSE)/1000000)/$C$71,"")</f>
        <v>10015.393138882331</v>
      </c>
      <c r="D66" s="52">
        <f t="shared" si="9"/>
        <v>4720.2072528913195</v>
      </c>
      <c r="E66" s="52">
        <f t="shared" si="9"/>
        <v>3167.0858957727542</v>
      </c>
      <c r="F66" s="52">
        <f t="shared" si="9"/>
        <v>1472.8343168451995</v>
      </c>
      <c r="G66" s="52">
        <f t="shared" si="9"/>
        <v>1044.4976455086828</v>
      </c>
      <c r="H66" s="52">
        <f t="shared" si="9"/>
        <v>386.04703270394202</v>
      </c>
      <c r="I66" s="52">
        <f t="shared" si="9"/>
        <v>292.30969068020363</v>
      </c>
      <c r="J66" s="52">
        <f t="shared" si="9"/>
        <v>210.96650961194823</v>
      </c>
      <c r="K66" s="52">
        <f t="shared" si="9"/>
        <v>174.70837386474793</v>
      </c>
      <c r="L66" s="52">
        <f t="shared" si="9"/>
        <v>111.51379780129865</v>
      </c>
      <c r="M66" s="52">
        <f t="shared" si="9"/>
        <v>94.666603854426484</v>
      </c>
      <c r="N66" s="52">
        <f t="shared" si="9"/>
        <v>92.65192265007731</v>
      </c>
      <c r="O66" s="52">
        <f t="shared" si="9"/>
        <v>87.142793884571603</v>
      </c>
      <c r="P66" s="52">
        <f t="shared" si="9"/>
        <v>76.767382222697009</v>
      </c>
      <c r="Q66" s="52">
        <f t="shared" si="9"/>
        <v>66.413231779325045</v>
      </c>
      <c r="R66" s="52">
        <f t="shared" si="9"/>
        <v>66.371785860162859</v>
      </c>
      <c r="S66" s="52">
        <f t="shared" si="9"/>
        <v>59.033530197988</v>
      </c>
      <c r="T66" s="52">
        <f t="shared" si="9"/>
        <v>49.021612232602358</v>
      </c>
      <c r="U66" s="52">
        <f t="shared" si="9"/>
        <v>47.580052668497352</v>
      </c>
      <c r="V66" s="52">
        <f t="shared" si="9"/>
        <v>39.384359754314715</v>
      </c>
      <c r="W66" s="52">
        <f t="shared" si="9"/>
        <v>33.671906752300814</v>
      </c>
      <c r="X66" s="52">
        <f t="shared" si="9"/>
        <v>15.179909034074875</v>
      </c>
      <c r="Y66" s="52">
        <f t="shared" si="9"/>
        <v>14.364147074984373</v>
      </c>
      <c r="Z66" s="52">
        <f t="shared" si="9"/>
        <v>11.776557221570483</v>
      </c>
      <c r="AA66" s="52">
        <f t="shared" si="9"/>
        <v>7.6016109297597589</v>
      </c>
      <c r="AB66" s="52">
        <f t="shared" si="9"/>
        <v>6.5890148009039686</v>
      </c>
      <c r="AC66" s="52">
        <f t="shared" si="9"/>
        <v>4.5349040491628978</v>
      </c>
      <c r="AD66" s="52">
        <f t="shared" si="9"/>
        <v>3.4584070272798368</v>
      </c>
      <c r="AE66" s="52">
        <f t="shared" si="9"/>
        <v>3.3999558736906463</v>
      </c>
      <c r="AF66" s="52">
        <f t="shared" si="9"/>
        <v>0.36216749294542305</v>
      </c>
      <c r="AG66" s="52" t="str">
        <f t="shared" si="9"/>
        <v/>
      </c>
      <c r="AH66" s="52" t="str">
        <f t="shared" si="9"/>
        <v/>
      </c>
      <c r="AI66" s="52" t="str">
        <f t="shared" si="9"/>
        <v/>
      </c>
      <c r="AJ66" s="52" t="str">
        <f t="shared" si="9"/>
        <v/>
      </c>
      <c r="AK66" s="52" t="str">
        <f t="shared" si="9"/>
        <v/>
      </c>
      <c r="AL66" s="52" t="str">
        <f t="shared" si="9"/>
        <v/>
      </c>
      <c r="AM66" s="52" t="str">
        <f t="shared" si="9"/>
        <v/>
      </c>
      <c r="AN66" s="52" t="str">
        <f t="shared" si="9"/>
        <v/>
      </c>
      <c r="AO66" s="52" t="str">
        <f t="shared" si="9"/>
        <v/>
      </c>
      <c r="AP66" s="52" t="str">
        <f t="shared" si="9"/>
        <v/>
      </c>
    </row>
    <row r="67" spans="1:42" hidden="1">
      <c r="C67" s="52" t="str">
        <f>IF(ISNUMBER(C66),CONCATENATE(C65," - ",C64),"")</f>
        <v>CorpSeguros - 1</v>
      </c>
      <c r="D67" s="52" t="str">
        <f t="shared" ref="D67:AP67" si="10">IF(ISNUMBER(D66),CONCATENATE(D65," - ",D64),"")</f>
        <v>CN Life - 2</v>
      </c>
      <c r="E67" s="52" t="str">
        <f t="shared" si="10"/>
        <v>Principal - 3</v>
      </c>
      <c r="F67" s="52" t="str">
        <f t="shared" si="10"/>
        <v>Renta Nacional - 4</v>
      </c>
      <c r="G67" s="52" t="str">
        <f t="shared" si="10"/>
        <v>Penta Vida - 5</v>
      </c>
      <c r="H67" s="52" t="str">
        <f t="shared" si="10"/>
        <v>BBVA Vida - 6</v>
      </c>
      <c r="I67" s="52" t="str">
        <f t="shared" si="10"/>
        <v>Ace Vida - 7</v>
      </c>
      <c r="J67" s="52" t="str">
        <f t="shared" si="10"/>
        <v>Metlife - 8</v>
      </c>
      <c r="K67" s="52" t="str">
        <f t="shared" si="10"/>
        <v>Rigel - 9</v>
      </c>
      <c r="L67" s="52" t="str">
        <f t="shared" si="10"/>
        <v>Zurich Santander - 10</v>
      </c>
      <c r="M67" s="52" t="str">
        <f t="shared" si="10"/>
        <v>Ohio National - 11</v>
      </c>
      <c r="N67" s="52" t="str">
        <f t="shared" si="10"/>
        <v>Consorcio Nacional - 12</v>
      </c>
      <c r="O67" s="52" t="str">
        <f t="shared" si="10"/>
        <v>Huelen - 13</v>
      </c>
      <c r="P67" s="52" t="str">
        <f t="shared" si="10"/>
        <v>BanChile - 14</v>
      </c>
      <c r="Q67" s="52" t="str">
        <f t="shared" si="10"/>
        <v>Mutual de Seguros - 15</v>
      </c>
      <c r="R67" s="52" t="str">
        <f t="shared" si="10"/>
        <v>M. del Ej. y Av. - 16</v>
      </c>
      <c r="S67" s="52" t="str">
        <f t="shared" si="10"/>
        <v>Itaú - 17</v>
      </c>
      <c r="T67" s="52" t="str">
        <f t="shared" si="10"/>
        <v>CorpVida - 18</v>
      </c>
      <c r="U67" s="52" t="str">
        <f t="shared" si="10"/>
        <v>CLC - 19</v>
      </c>
      <c r="V67" s="52" t="str">
        <f t="shared" si="10"/>
        <v>Mapfre Vida - 20</v>
      </c>
      <c r="W67" s="52" t="str">
        <f t="shared" si="10"/>
        <v>Cámara - 21</v>
      </c>
      <c r="X67" s="52" t="str">
        <f t="shared" si="10"/>
        <v>Chilena Consolidada - 22</v>
      </c>
      <c r="Y67" s="52" t="str">
        <f t="shared" si="10"/>
        <v>Cruz del Sur - 23</v>
      </c>
      <c r="Z67" s="52" t="str">
        <f t="shared" si="10"/>
        <v>Security Previsión - 24</v>
      </c>
      <c r="AA67" s="52" t="str">
        <f t="shared" si="10"/>
        <v>BICE Vida - 25</v>
      </c>
      <c r="AB67" s="52" t="str">
        <f t="shared" si="10"/>
        <v>EuroAmérica - 26</v>
      </c>
      <c r="AC67" s="52" t="str">
        <f t="shared" si="10"/>
        <v>Cardif - 27</v>
      </c>
      <c r="AD67" s="52" t="str">
        <f t="shared" si="10"/>
        <v>Sura - 28</v>
      </c>
      <c r="AE67" s="52" t="str">
        <f t="shared" si="10"/>
        <v>BCI Seguros Vida - 29</v>
      </c>
      <c r="AF67" s="52" t="str">
        <f t="shared" si="10"/>
        <v>M. de Carabineros - 30</v>
      </c>
      <c r="AG67" s="52" t="str">
        <f t="shared" si="10"/>
        <v/>
      </c>
      <c r="AH67" s="52" t="str">
        <f t="shared" si="10"/>
        <v/>
      </c>
      <c r="AI67" s="52" t="str">
        <f t="shared" si="10"/>
        <v/>
      </c>
      <c r="AJ67" s="52" t="str">
        <f t="shared" si="10"/>
        <v/>
      </c>
      <c r="AK67" s="52" t="str">
        <f t="shared" si="10"/>
        <v/>
      </c>
      <c r="AL67" s="52" t="str">
        <f t="shared" si="10"/>
        <v/>
      </c>
      <c r="AM67" s="52" t="str">
        <f t="shared" si="10"/>
        <v/>
      </c>
      <c r="AN67" s="52" t="str">
        <f t="shared" si="10"/>
        <v/>
      </c>
      <c r="AO67" s="52" t="str">
        <f t="shared" si="10"/>
        <v/>
      </c>
      <c r="AP67" s="52" t="str">
        <f t="shared" si="10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1">IF($B$80=D65,D66,"")</f>
        <v/>
      </c>
      <c r="E69" s="52" t="str">
        <f t="shared" si="11"/>
        <v/>
      </c>
      <c r="F69" s="52" t="str">
        <f t="shared" si="11"/>
        <v/>
      </c>
      <c r="G69" s="52" t="str">
        <f t="shared" si="11"/>
        <v/>
      </c>
      <c r="H69" s="52" t="str">
        <f t="shared" si="11"/>
        <v/>
      </c>
      <c r="I69" s="52" t="str">
        <f t="shared" si="11"/>
        <v/>
      </c>
      <c r="J69" s="52" t="str">
        <f t="shared" si="11"/>
        <v/>
      </c>
      <c r="K69" s="52" t="str">
        <f t="shared" si="11"/>
        <v/>
      </c>
      <c r="L69" s="52" t="str">
        <f t="shared" si="11"/>
        <v/>
      </c>
      <c r="M69" s="52" t="str">
        <f t="shared" si="11"/>
        <v/>
      </c>
      <c r="N69" s="52" t="str">
        <f t="shared" si="11"/>
        <v/>
      </c>
      <c r="O69" s="52" t="str">
        <f t="shared" si="11"/>
        <v/>
      </c>
      <c r="P69" s="52" t="str">
        <f t="shared" si="11"/>
        <v/>
      </c>
      <c r="Q69" s="52" t="str">
        <f t="shared" si="11"/>
        <v/>
      </c>
      <c r="R69" s="52" t="str">
        <f t="shared" si="11"/>
        <v/>
      </c>
      <c r="S69" s="52" t="str">
        <f t="shared" si="11"/>
        <v/>
      </c>
      <c r="T69" s="52" t="str">
        <f t="shared" si="11"/>
        <v/>
      </c>
      <c r="U69" s="52" t="str">
        <f t="shared" si="11"/>
        <v/>
      </c>
      <c r="V69" s="52" t="str">
        <f t="shared" si="11"/>
        <v/>
      </c>
      <c r="W69" s="52" t="str">
        <f t="shared" si="11"/>
        <v/>
      </c>
      <c r="X69" s="52" t="str">
        <f t="shared" si="11"/>
        <v/>
      </c>
      <c r="Y69" s="52" t="str">
        <f t="shared" si="11"/>
        <v/>
      </c>
      <c r="Z69" s="52" t="str">
        <f t="shared" si="11"/>
        <v/>
      </c>
      <c r="AA69" s="52" t="str">
        <f t="shared" si="11"/>
        <v/>
      </c>
      <c r="AB69" s="52" t="str">
        <f t="shared" si="11"/>
        <v/>
      </c>
      <c r="AC69" s="52" t="str">
        <f t="shared" si="11"/>
        <v/>
      </c>
      <c r="AD69" s="52" t="str">
        <f t="shared" si="11"/>
        <v/>
      </c>
      <c r="AE69" s="52" t="str">
        <f t="shared" si="11"/>
        <v/>
      </c>
      <c r="AF69" s="52" t="str">
        <f t="shared" si="11"/>
        <v/>
      </c>
      <c r="AG69" s="52" t="str">
        <f t="shared" si="11"/>
        <v/>
      </c>
      <c r="AH69" s="52" t="str">
        <f t="shared" si="11"/>
        <v/>
      </c>
      <c r="AI69" s="52" t="str">
        <f t="shared" si="11"/>
        <v/>
      </c>
      <c r="AJ69" s="52" t="str">
        <f t="shared" si="11"/>
        <v/>
      </c>
      <c r="AK69" s="52" t="str">
        <f t="shared" si="11"/>
        <v/>
      </c>
      <c r="AL69" s="52" t="str">
        <f t="shared" si="11"/>
        <v/>
      </c>
      <c r="AM69" s="52" t="str">
        <f t="shared" si="11"/>
        <v/>
      </c>
      <c r="AN69" s="52" t="str">
        <f t="shared" si="11"/>
        <v/>
      </c>
      <c r="AO69" s="52" t="str">
        <f t="shared" si="11"/>
        <v/>
      </c>
      <c r="AP69" s="52" t="str">
        <f t="shared" si="11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UF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30.06.2012</v>
      </c>
      <c r="D72" s="37" t="s">
        <v>374</v>
      </c>
      <c r="E72" s="37" t="s">
        <v>105</v>
      </c>
      <c r="F72" s="37" t="s">
        <v>22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30.06.2012</v>
      </c>
      <c r="D73" s="37" t="s">
        <v>375</v>
      </c>
      <c r="E73" s="37" t="s">
        <v>106</v>
      </c>
      <c r="F73" s="37" t="s">
        <v>372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30.06.2012</v>
      </c>
      <c r="D74" s="37" t="s">
        <v>376</v>
      </c>
      <c r="E74" s="37" t="s">
        <v>107</v>
      </c>
      <c r="F74" s="37" t="s">
        <v>373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2">IFERROR(RANK(C113,$C$113:$AJ$113,0),"")</f>
        <v>18</v>
      </c>
      <c r="D111" s="50">
        <f t="shared" si="12"/>
        <v>19</v>
      </c>
      <c r="E111" s="50">
        <f t="shared" si="12"/>
        <v>11</v>
      </c>
      <c r="F111" s="50">
        <f t="shared" si="12"/>
        <v>17</v>
      </c>
      <c r="G111" s="50">
        <f t="shared" si="12"/>
        <v>7</v>
      </c>
      <c r="H111" s="50" t="str">
        <f t="shared" si="12"/>
        <v/>
      </c>
      <c r="I111" s="50">
        <f t="shared" si="12"/>
        <v>20</v>
      </c>
      <c r="J111" s="50">
        <f t="shared" si="12"/>
        <v>29</v>
      </c>
      <c r="K111" s="50">
        <f t="shared" si="12"/>
        <v>15</v>
      </c>
      <c r="L111" s="50">
        <f t="shared" si="12"/>
        <v>25</v>
      </c>
      <c r="M111" s="50">
        <f t="shared" si="12"/>
        <v>12</v>
      </c>
      <c r="N111" s="50">
        <f t="shared" si="12"/>
        <v>8</v>
      </c>
      <c r="O111" s="50">
        <f t="shared" si="12"/>
        <v>16</v>
      </c>
      <c r="P111" s="50">
        <f t="shared" si="12"/>
        <v>9</v>
      </c>
      <c r="Q111" s="50" t="str">
        <f t="shared" si="12"/>
        <v/>
      </c>
      <c r="R111" s="50">
        <f t="shared" si="12"/>
        <v>27</v>
      </c>
      <c r="S111" s="50">
        <f t="shared" si="12"/>
        <v>26</v>
      </c>
      <c r="T111" s="50">
        <f t="shared" si="12"/>
        <v>22</v>
      </c>
      <c r="U111" s="50">
        <f t="shared" si="12"/>
        <v>5</v>
      </c>
      <c r="V111" s="50" t="str">
        <f t="shared" si="12"/>
        <v/>
      </c>
      <c r="W111" s="50" t="str">
        <f t="shared" si="12"/>
        <v/>
      </c>
      <c r="X111" s="50">
        <f t="shared" si="12"/>
        <v>6</v>
      </c>
      <c r="Y111" s="50" t="str">
        <f t="shared" si="12"/>
        <v/>
      </c>
      <c r="Z111" s="50">
        <f t="shared" si="12"/>
        <v>28</v>
      </c>
      <c r="AA111" s="50">
        <f t="shared" si="12"/>
        <v>23</v>
      </c>
      <c r="AB111" s="50">
        <f t="shared" si="12"/>
        <v>21</v>
      </c>
      <c r="AC111" s="50">
        <f t="shared" si="12"/>
        <v>13</v>
      </c>
      <c r="AD111" s="50">
        <f t="shared" si="12"/>
        <v>24</v>
      </c>
      <c r="AE111" s="50">
        <f t="shared" si="12"/>
        <v>10</v>
      </c>
      <c r="AF111" s="50">
        <f t="shared" si="12"/>
        <v>14</v>
      </c>
      <c r="AG111" s="50">
        <f t="shared" si="12"/>
        <v>2</v>
      </c>
      <c r="AH111" s="50">
        <f t="shared" si="12"/>
        <v>3</v>
      </c>
      <c r="AI111" s="50">
        <f t="shared" si="12"/>
        <v>1</v>
      </c>
      <c r="AJ111" s="50">
        <f t="shared" si="12"/>
        <v>4</v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3">IFERROR((HLOOKUP($B$133,$C$11:$AQ$49,C116,FALSE)+C114/1000000)*(-1),"")</f>
        <v>56.217657172896487</v>
      </c>
      <c r="D113" s="52">
        <f t="shared" si="13"/>
        <v>55.872755770332148</v>
      </c>
      <c r="E113" s="52">
        <f t="shared" si="13"/>
        <v>151.49782519479459</v>
      </c>
      <c r="F113" s="52">
        <f t="shared" si="13"/>
        <v>69.598012497811268</v>
      </c>
      <c r="G113" s="52">
        <f t="shared" si="13"/>
        <v>344.45635615891916</v>
      </c>
      <c r="H113" s="52" t="str">
        <f t="shared" si="13"/>
        <v/>
      </c>
      <c r="I113" s="52">
        <f t="shared" si="13"/>
        <v>47.559880071229557</v>
      </c>
      <c r="J113" s="52">
        <f t="shared" si="13"/>
        <v>-191.0582351666998</v>
      </c>
      <c r="K113" s="52">
        <f t="shared" si="13"/>
        <v>79.374401291395046</v>
      </c>
      <c r="L113" s="52">
        <f t="shared" si="13"/>
        <v>9.8623443546241401</v>
      </c>
      <c r="M113" s="52">
        <f t="shared" si="13"/>
        <v>149.4969451174947</v>
      </c>
      <c r="N113" s="52">
        <f t="shared" si="13"/>
        <v>313.90093583921055</v>
      </c>
      <c r="O113" s="52">
        <f t="shared" si="13"/>
        <v>78.687902707080269</v>
      </c>
      <c r="P113" s="52">
        <f t="shared" si="13"/>
        <v>268.123115261691</v>
      </c>
      <c r="Q113" s="52" t="str">
        <f t="shared" si="13"/>
        <v/>
      </c>
      <c r="R113" s="52">
        <f t="shared" si="13"/>
        <v>1.731455870787115</v>
      </c>
      <c r="S113" s="52">
        <f t="shared" si="13"/>
        <v>2.6368399821076838</v>
      </c>
      <c r="T113" s="52">
        <f t="shared" si="13"/>
        <v>28.85088174077875</v>
      </c>
      <c r="U113" s="52">
        <f t="shared" si="13"/>
        <v>545.71838272909019</v>
      </c>
      <c r="V113" s="52" t="str">
        <f t="shared" si="13"/>
        <v/>
      </c>
      <c r="W113" s="52" t="str">
        <f t="shared" si="13"/>
        <v/>
      </c>
      <c r="X113" s="52">
        <f t="shared" si="13"/>
        <v>361.80763658813112</v>
      </c>
      <c r="Y113" s="52" t="str">
        <f t="shared" si="13"/>
        <v/>
      </c>
      <c r="Z113" s="52">
        <f t="shared" si="13"/>
        <v>1.1502946903630944</v>
      </c>
      <c r="AA113" s="52">
        <f t="shared" si="13"/>
        <v>18.062782089426182</v>
      </c>
      <c r="AB113" s="52">
        <f t="shared" si="13"/>
        <v>29.168219198075249</v>
      </c>
      <c r="AC113" s="52">
        <f t="shared" si="13"/>
        <v>99.523790446991896</v>
      </c>
      <c r="AD113" s="52">
        <f t="shared" si="13"/>
        <v>13.404218912807845</v>
      </c>
      <c r="AE113" s="52">
        <f t="shared" si="13"/>
        <v>205.7275036403297</v>
      </c>
      <c r="AF113" s="52">
        <f t="shared" si="13"/>
        <v>81.446090632767849</v>
      </c>
      <c r="AG113" s="52">
        <f t="shared" si="13"/>
        <v>4348.0099334355209</v>
      </c>
      <c r="AH113" s="52">
        <f t="shared" si="13"/>
        <v>3624.6971374623577</v>
      </c>
      <c r="AI113" s="52">
        <f t="shared" si="13"/>
        <v>6559.4883339081853</v>
      </c>
      <c r="AJ113" s="52">
        <f t="shared" si="13"/>
        <v>3023.4049571477071</v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J114" si="14">D114-1</f>
        <v>32</v>
      </c>
      <c r="F114" s="50">
        <f t="shared" si="14"/>
        <v>31</v>
      </c>
      <c r="G114" s="50">
        <f t="shared" si="14"/>
        <v>30</v>
      </c>
      <c r="H114" s="50">
        <f t="shared" si="14"/>
        <v>29</v>
      </c>
      <c r="I114" s="50">
        <f t="shared" si="14"/>
        <v>28</v>
      </c>
      <c r="J114" s="50">
        <f t="shared" si="14"/>
        <v>27</v>
      </c>
      <c r="K114" s="50">
        <f t="shared" si="14"/>
        <v>26</v>
      </c>
      <c r="L114" s="50">
        <f t="shared" si="14"/>
        <v>25</v>
      </c>
      <c r="M114" s="50">
        <f t="shared" si="14"/>
        <v>24</v>
      </c>
      <c r="N114" s="50">
        <f t="shared" si="14"/>
        <v>23</v>
      </c>
      <c r="O114" s="50">
        <f t="shared" si="14"/>
        <v>22</v>
      </c>
      <c r="P114" s="50">
        <f t="shared" si="14"/>
        <v>21</v>
      </c>
      <c r="Q114" s="50">
        <f t="shared" si="14"/>
        <v>20</v>
      </c>
      <c r="R114" s="50">
        <f t="shared" si="14"/>
        <v>19</v>
      </c>
      <c r="S114" s="50">
        <f t="shared" si="14"/>
        <v>18</v>
      </c>
      <c r="T114" s="50">
        <f t="shared" si="14"/>
        <v>17</v>
      </c>
      <c r="U114" s="50">
        <f t="shared" si="14"/>
        <v>16</v>
      </c>
      <c r="V114" s="50">
        <f t="shared" si="14"/>
        <v>15</v>
      </c>
      <c r="W114" s="50">
        <f t="shared" si="14"/>
        <v>14</v>
      </c>
      <c r="X114" s="50">
        <f t="shared" si="14"/>
        <v>13</v>
      </c>
      <c r="Y114" s="50">
        <f t="shared" si="14"/>
        <v>12</v>
      </c>
      <c r="Z114" s="50">
        <f t="shared" si="14"/>
        <v>11</v>
      </c>
      <c r="AA114" s="50">
        <f t="shared" si="14"/>
        <v>10</v>
      </c>
      <c r="AB114" s="50">
        <f t="shared" si="14"/>
        <v>9</v>
      </c>
      <c r="AC114" s="50">
        <f t="shared" si="14"/>
        <v>8</v>
      </c>
      <c r="AD114" s="50">
        <f t="shared" si="14"/>
        <v>7</v>
      </c>
      <c r="AE114" s="50">
        <f t="shared" si="14"/>
        <v>6</v>
      </c>
      <c r="AF114" s="50">
        <f t="shared" si="14"/>
        <v>5</v>
      </c>
      <c r="AG114" s="50">
        <f t="shared" si="14"/>
        <v>4</v>
      </c>
      <c r="AH114" s="50">
        <f t="shared" si="14"/>
        <v>3</v>
      </c>
      <c r="AI114" s="50">
        <f t="shared" si="14"/>
        <v>2</v>
      </c>
      <c r="AJ114" s="50">
        <f t="shared" si="14"/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451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423 Renta Vitalicia Sobrevivencia</v>
      </c>
      <c r="D119" s="80" t="str">
        <f t="shared" ref="D119:AJ119" si="15">IFERROR(HLOOKUP(D118,$C$111:$AJ$112,2,FALSE),"")</f>
        <v>421 Renta Vitalicia Vejez</v>
      </c>
      <c r="E119" s="80" t="str">
        <f t="shared" si="15"/>
        <v>422 Renta Vitalicia Invalidez</v>
      </c>
      <c r="F119" s="80" t="str">
        <f t="shared" si="15"/>
        <v>424 Invalidez y Sobrevivencia</v>
      </c>
      <c r="G119" s="80" t="str">
        <f t="shared" si="15"/>
        <v>204 Mixto o Dotal</v>
      </c>
      <c r="H119" s="80" t="str">
        <f t="shared" si="15"/>
        <v>207 Protección Familiar</v>
      </c>
      <c r="I119" s="80" t="str">
        <f t="shared" si="15"/>
        <v>105 Renta</v>
      </c>
      <c r="J119" s="80" t="str">
        <f t="shared" si="15"/>
        <v>112 Desgravamen</v>
      </c>
      <c r="K119" s="80" t="str">
        <f t="shared" si="15"/>
        <v>114 Seguros con APV</v>
      </c>
      <c r="L119" s="80" t="str">
        <f t="shared" si="15"/>
        <v>250 Otros</v>
      </c>
      <c r="M119" s="80" t="str">
        <f t="shared" si="15"/>
        <v>103 Otros Seguros con CUI</v>
      </c>
      <c r="N119" s="80" t="str">
        <f t="shared" si="15"/>
        <v>111 Asistencia</v>
      </c>
      <c r="O119" s="80" t="str">
        <f t="shared" si="15"/>
        <v>212 Desgravamen</v>
      </c>
      <c r="P119" s="80" t="str">
        <f t="shared" si="15"/>
        <v>420 Seguro de AFP</v>
      </c>
      <c r="Q119" s="80" t="str">
        <f t="shared" si="15"/>
        <v>109 Salud</v>
      </c>
      <c r="R119" s="80" t="str">
        <f t="shared" si="15"/>
        <v>113 SOAP</v>
      </c>
      <c r="S119" s="80" t="str">
        <f t="shared" si="15"/>
        <v>104 Mixto o Dotal</v>
      </c>
      <c r="T119" s="80" t="str">
        <f t="shared" si="15"/>
        <v>101 Vida Entera</v>
      </c>
      <c r="U119" s="80" t="str">
        <f t="shared" si="15"/>
        <v>102 Temporal de Vida</v>
      </c>
      <c r="V119" s="80" t="str">
        <f t="shared" si="15"/>
        <v>107 Protección Familiar</v>
      </c>
      <c r="W119" s="80" t="str">
        <f t="shared" si="15"/>
        <v>211 Asistencia</v>
      </c>
      <c r="X119" s="80" t="str">
        <f t="shared" si="15"/>
        <v>203 Otros Seguros con CUI</v>
      </c>
      <c r="Y119" s="80" t="str">
        <f t="shared" si="15"/>
        <v>210 Accidentes Personales</v>
      </c>
      <c r="Z119" s="80" t="str">
        <f t="shared" si="15"/>
        <v>213 Seguros con APV</v>
      </c>
      <c r="AA119" s="80" t="str">
        <f t="shared" si="15"/>
        <v>110 Accidentes Personales</v>
      </c>
      <c r="AB119" s="80" t="str">
        <f t="shared" si="15"/>
        <v>202 Temporal de Vida</v>
      </c>
      <c r="AC119" s="80" t="str">
        <f t="shared" si="15"/>
        <v>201 Vida Entera</v>
      </c>
      <c r="AD119" s="80" t="str">
        <f t="shared" si="15"/>
        <v>209 Salud</v>
      </c>
      <c r="AE119" s="80" t="str">
        <f t="shared" si="15"/>
        <v>108 Incapacidad o Invalidez</v>
      </c>
      <c r="AF119" s="80" t="str">
        <f t="shared" si="15"/>
        <v/>
      </c>
      <c r="AG119" s="80" t="str">
        <f t="shared" si="15"/>
        <v/>
      </c>
      <c r="AH119" s="80" t="str">
        <f t="shared" si="15"/>
        <v/>
      </c>
      <c r="AI119" s="80" t="str">
        <f t="shared" si="15"/>
        <v/>
      </c>
      <c r="AJ119" s="80" t="str">
        <f t="shared" si="15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6559.4883319081855</v>
      </c>
      <c r="D120" s="52">
        <f t="shared" ref="D120:AJ120" si="16">IFERROR((HLOOKUP(D118,$C$111:$AJ$113,3,FALSE)-HLOOKUP(D118,$C$111:$AJ$114,4,FALSE)/1000000)/$C$127,"")</f>
        <v>4348.0099294355205</v>
      </c>
      <c r="E120" s="52">
        <f t="shared" si="16"/>
        <v>3624.6971344623576</v>
      </c>
      <c r="F120" s="52">
        <f t="shared" si="16"/>
        <v>3023.4049561477073</v>
      </c>
      <c r="G120" s="52">
        <f t="shared" si="16"/>
        <v>545.71836672909023</v>
      </c>
      <c r="H120" s="52">
        <f t="shared" si="16"/>
        <v>361.80762358813109</v>
      </c>
      <c r="I120" s="52">
        <f t="shared" si="16"/>
        <v>344.45632615891918</v>
      </c>
      <c r="J120" s="52">
        <f t="shared" si="16"/>
        <v>313.90091283921055</v>
      </c>
      <c r="K120" s="52">
        <f t="shared" si="16"/>
        <v>268.12309426169099</v>
      </c>
      <c r="L120" s="52">
        <f t="shared" si="16"/>
        <v>205.72749764032969</v>
      </c>
      <c r="M120" s="52">
        <f t="shared" si="16"/>
        <v>151.49779319479458</v>
      </c>
      <c r="N120" s="52">
        <f t="shared" si="16"/>
        <v>149.49692111749471</v>
      </c>
      <c r="O120" s="52">
        <f t="shared" si="16"/>
        <v>99.523782446991902</v>
      </c>
      <c r="P120" s="52">
        <f t="shared" si="16"/>
        <v>81.446085632767847</v>
      </c>
      <c r="Q120" s="52">
        <f t="shared" si="16"/>
        <v>79.37437529139504</v>
      </c>
      <c r="R120" s="52">
        <f t="shared" si="16"/>
        <v>78.687880707080268</v>
      </c>
      <c r="S120" s="52">
        <f t="shared" si="16"/>
        <v>69.597981497811261</v>
      </c>
      <c r="T120" s="52">
        <f t="shared" si="16"/>
        <v>56.217623172896488</v>
      </c>
      <c r="U120" s="52">
        <f t="shared" si="16"/>
        <v>55.872722770332146</v>
      </c>
      <c r="V120" s="52">
        <f t="shared" si="16"/>
        <v>47.559852071229557</v>
      </c>
      <c r="W120" s="52">
        <f t="shared" si="16"/>
        <v>29.168210198075251</v>
      </c>
      <c r="X120" s="52">
        <f t="shared" si="16"/>
        <v>28.85086474077875</v>
      </c>
      <c r="Y120" s="52">
        <f t="shared" si="16"/>
        <v>18.062772089426183</v>
      </c>
      <c r="Z120" s="52">
        <f t="shared" si="16"/>
        <v>13.404211912807845</v>
      </c>
      <c r="AA120" s="52">
        <f t="shared" si="16"/>
        <v>9.8623193546241392</v>
      </c>
      <c r="AB120" s="52">
        <f t="shared" si="16"/>
        <v>2.6368219821076839</v>
      </c>
      <c r="AC120" s="52">
        <f t="shared" si="16"/>
        <v>1.7314368707871151</v>
      </c>
      <c r="AD120" s="52">
        <f t="shared" si="16"/>
        <v>1.1502836903630944</v>
      </c>
      <c r="AE120" s="52">
        <f t="shared" si="16"/>
        <v>-191.05826216669979</v>
      </c>
      <c r="AF120" s="52" t="str">
        <f t="shared" si="16"/>
        <v/>
      </c>
      <c r="AG120" s="52" t="str">
        <f t="shared" si="16"/>
        <v/>
      </c>
      <c r="AH120" s="52" t="str">
        <f t="shared" si="16"/>
        <v/>
      </c>
      <c r="AI120" s="52" t="str">
        <f t="shared" si="16"/>
        <v/>
      </c>
      <c r="AJ120" s="52" t="str">
        <f t="shared" si="16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I122" si="17">IF($B$136=D119,D120,"")</f>
        <v/>
      </c>
      <c r="E122" s="52" t="str">
        <f t="shared" si="17"/>
        <v/>
      </c>
      <c r="F122" s="52" t="str">
        <f t="shared" si="17"/>
        <v/>
      </c>
      <c r="G122" s="52" t="str">
        <f t="shared" si="17"/>
        <v/>
      </c>
      <c r="H122" s="52" t="str">
        <f t="shared" si="17"/>
        <v/>
      </c>
      <c r="I122" s="52" t="str">
        <f t="shared" si="17"/>
        <v/>
      </c>
      <c r="J122" s="52" t="str">
        <f t="shared" si="17"/>
        <v/>
      </c>
      <c r="K122" s="52" t="str">
        <f t="shared" si="17"/>
        <v/>
      </c>
      <c r="L122" s="52" t="str">
        <f t="shared" si="17"/>
        <v/>
      </c>
      <c r="M122" s="52" t="str">
        <f t="shared" si="17"/>
        <v/>
      </c>
      <c r="N122" s="52" t="str">
        <f t="shared" si="17"/>
        <v/>
      </c>
      <c r="O122" s="52" t="str">
        <f t="shared" si="17"/>
        <v/>
      </c>
      <c r="P122" s="52" t="str">
        <f t="shared" si="17"/>
        <v/>
      </c>
      <c r="Q122" s="52" t="str">
        <f t="shared" si="17"/>
        <v/>
      </c>
      <c r="R122" s="52" t="str">
        <f t="shared" si="17"/>
        <v/>
      </c>
      <c r="S122" s="52" t="str">
        <f t="shared" si="17"/>
        <v/>
      </c>
      <c r="T122" s="52" t="str">
        <f t="shared" si="17"/>
        <v/>
      </c>
      <c r="U122" s="52" t="str">
        <f t="shared" si="17"/>
        <v/>
      </c>
      <c r="V122" s="52" t="str">
        <f t="shared" si="17"/>
        <v/>
      </c>
      <c r="W122" s="52" t="str">
        <f t="shared" si="17"/>
        <v/>
      </c>
      <c r="X122" s="52" t="str">
        <f t="shared" si="17"/>
        <v/>
      </c>
      <c r="Y122" s="52" t="str">
        <f t="shared" si="17"/>
        <v/>
      </c>
      <c r="Z122" s="52" t="str">
        <f t="shared" si="17"/>
        <v/>
      </c>
      <c r="AA122" s="52" t="str">
        <f t="shared" si="17"/>
        <v/>
      </c>
      <c r="AB122" s="52" t="str">
        <f t="shared" si="17"/>
        <v/>
      </c>
      <c r="AC122" s="52" t="str">
        <f t="shared" si="17"/>
        <v/>
      </c>
      <c r="AD122" s="52" t="str">
        <f t="shared" si="17"/>
        <v/>
      </c>
      <c r="AE122" s="52" t="str">
        <f t="shared" si="17"/>
        <v/>
      </c>
      <c r="AF122" s="52" t="str">
        <f t="shared" si="17"/>
        <v/>
      </c>
      <c r="AG122" s="52" t="str">
        <f t="shared" si="17"/>
        <v/>
      </c>
      <c r="AH122" s="52" t="str">
        <f t="shared" si="17"/>
        <v/>
      </c>
      <c r="AI122" s="52" t="str">
        <f t="shared" si="17"/>
        <v/>
      </c>
      <c r="AJ122" s="52" t="str">
        <f>IF($B$136=AJ119,AJ120,"")</f>
        <v/>
      </c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18">IF(C62&gt;$C$125,C60,IF(C62=$C$125,$AQ$11,IF(C62&lt;$C$125,"")))</f>
        <v>Ace Vida</v>
      </c>
      <c r="D124" s="50" t="str">
        <f t="shared" si="18"/>
        <v>BanChile</v>
      </c>
      <c r="E124" s="50" t="str">
        <f t="shared" si="18"/>
        <v>BBVA Vida</v>
      </c>
      <c r="F124" s="50" t="str">
        <f t="shared" si="18"/>
        <v>BCI Seguros Vida</v>
      </c>
      <c r="G124" s="50" t="str">
        <f t="shared" si="18"/>
        <v>BICE Vida</v>
      </c>
      <c r="H124" s="50" t="str">
        <f t="shared" si="18"/>
        <v>Cámara</v>
      </c>
      <c r="I124" s="50" t="str">
        <f t="shared" si="18"/>
        <v>Cardif</v>
      </c>
      <c r="J124" s="50" t="str">
        <f t="shared" si="18"/>
        <v>Chilena Consolidada</v>
      </c>
      <c r="K124" s="50" t="str">
        <f t="shared" si="18"/>
        <v>CLC</v>
      </c>
      <c r="L124" s="50" t="str">
        <f t="shared" si="18"/>
        <v>CN Life</v>
      </c>
      <c r="M124" s="50" t="str">
        <f t="shared" si="18"/>
        <v>Consorcio Nacional</v>
      </c>
      <c r="N124" s="50" t="str">
        <f t="shared" si="18"/>
        <v>CorpSeguros</v>
      </c>
      <c r="O124" s="50" t="str">
        <f t="shared" si="18"/>
        <v>CorpVida</v>
      </c>
      <c r="P124" s="50" t="str">
        <f t="shared" si="18"/>
        <v>Cruz del Sur</v>
      </c>
      <c r="Q124" s="50" t="str">
        <f t="shared" si="18"/>
        <v>EuroAmérica</v>
      </c>
      <c r="R124" s="50" t="str">
        <f t="shared" si="18"/>
        <v>Huelen</v>
      </c>
      <c r="S124" s="50" t="str">
        <f t="shared" si="18"/>
        <v>Itaú</v>
      </c>
      <c r="T124" s="50" t="str">
        <f t="shared" si="18"/>
        <v>M. de Carabineros</v>
      </c>
      <c r="U124" s="50" t="str">
        <f t="shared" si="18"/>
        <v>M. del Ej. y Av.</v>
      </c>
      <c r="V124" s="50" t="str">
        <f t="shared" si="18"/>
        <v>Magallanes Vida</v>
      </c>
      <c r="W124" s="50" t="str">
        <f t="shared" si="18"/>
        <v>Mapfre Vida</v>
      </c>
      <c r="X124" s="50" t="str">
        <f t="shared" si="18"/>
        <v>Metlife</v>
      </c>
      <c r="Y124" s="50" t="str">
        <f t="shared" si="18"/>
        <v>Mutual de Seguros</v>
      </c>
      <c r="Z124" s="50" t="str">
        <f t="shared" si="18"/>
        <v>Ohio National</v>
      </c>
      <c r="AA124" s="50" t="str">
        <f t="shared" si="18"/>
        <v>Penta Vida</v>
      </c>
      <c r="AB124" s="50" t="str">
        <f t="shared" si="18"/>
        <v>Principal</v>
      </c>
      <c r="AC124" s="50" t="str">
        <f t="shared" si="18"/>
        <v>Renta Nacional</v>
      </c>
      <c r="AD124" s="50" t="str">
        <f t="shared" si="18"/>
        <v>Rigel</v>
      </c>
      <c r="AE124" s="50" t="str">
        <f t="shared" si="18"/>
        <v>Security Previsión</v>
      </c>
      <c r="AF124" s="50" t="str">
        <f t="shared" si="18"/>
        <v>Sura</v>
      </c>
      <c r="AG124" s="50" t="str">
        <f t="shared" si="18"/>
        <v>Zurich Santander</v>
      </c>
      <c r="AH124" s="50" t="str">
        <f t="shared" si="18"/>
        <v>Mercado</v>
      </c>
      <c r="AI124" s="50" t="str">
        <f t="shared" si="18"/>
        <v/>
      </c>
      <c r="AJ124" s="50" t="str">
        <f t="shared" si="18"/>
        <v/>
      </c>
      <c r="AK124" s="50" t="str">
        <f t="shared" si="18"/>
        <v/>
      </c>
      <c r="AL124" s="50" t="str">
        <f t="shared" si="18"/>
        <v/>
      </c>
      <c r="AM124" s="50" t="str">
        <f t="shared" si="18"/>
        <v/>
      </c>
      <c r="AN124" s="50" t="str">
        <f t="shared" si="18"/>
        <v/>
      </c>
      <c r="AO124" s="50" t="str">
        <f t="shared" si="18"/>
        <v/>
      </c>
      <c r="AP124" s="50" t="str">
        <f t="shared" si="18"/>
        <v/>
      </c>
    </row>
    <row r="125" spans="2:43" hidden="1">
      <c r="B125" s="49" t="s">
        <v>388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UF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30.06.2012</v>
      </c>
      <c r="D128" s="37" t="s">
        <v>374</v>
      </c>
      <c r="E128" s="37" t="s">
        <v>105</v>
      </c>
      <c r="F128" s="37" t="s">
        <v>22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30.06.2012</v>
      </c>
      <c r="D129" s="37" t="s">
        <v>375</v>
      </c>
      <c r="E129" s="37" t="s">
        <v>106</v>
      </c>
      <c r="F129" s="37" t="s">
        <v>372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30.06.2012</v>
      </c>
      <c r="D130" s="37" t="s">
        <v>376</v>
      </c>
      <c r="E130" s="37" t="s">
        <v>107</v>
      </c>
      <c r="F130" s="37" t="s">
        <v>373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387</v>
      </c>
    </row>
    <row r="133" spans="2:42">
      <c r="B133" s="59" t="s">
        <v>341</v>
      </c>
    </row>
    <row r="135" spans="2:42">
      <c r="B135" s="39" t="s">
        <v>386</v>
      </c>
    </row>
    <row r="136" spans="2:42">
      <c r="B136" s="59"/>
    </row>
  </sheetData>
  <sheetProtection sheet="1" objects="1" scenarios="1"/>
  <conditionalFormatting sqref="A1:XFD1048576">
    <cfRule type="cellIs" dxfId="12" priority="1" operator="lessThan">
      <formula>0</formula>
    </cfRule>
  </conditionalFormatting>
  <dataValidations count="5">
    <dataValidation showInputMessage="1" showErrorMessage="1" sqref="E133"/>
    <dataValidation type="list" allowBlank="1" showInputMessage="1" showErrorMessage="1" sqref="B136">
      <formula1>$B$112:$AJ$112</formula1>
    </dataValidation>
    <dataValidation type="list" allowBlank="1" showInputMessage="1" showErrorMessage="1" sqref="B133">
      <formula1>$C$124:$AH$124</formula1>
    </dataValidation>
    <dataValidation type="list" allowBlank="1" showInputMessage="1" showErrorMessage="1" sqref="B80">
      <formula1>$B$124:$AG$124</formula1>
    </dataValidation>
    <dataValidation type="list" allowBlank="1" showInputMessage="1" showErrorMessage="1" sqref="B77">
      <formula1>$C$112:$AK$112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dimension ref="A2:AT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 customWidth="1"/>
    <col min="34" max="42" width="11.42578125" style="39" hidden="1" customWidth="1"/>
    <col min="43" max="43" width="11.42578125" style="39" customWidth="1"/>
    <col min="44" max="44" width="2.85546875" style="39" customWidth="1"/>
    <col min="45" max="45" width="11.42578125" style="39" customWidth="1"/>
    <col min="46" max="16384" width="11.42578125" style="39"/>
  </cols>
  <sheetData>
    <row r="2" spans="2:46">
      <c r="C2" s="96" t="s">
        <v>392</v>
      </c>
    </row>
    <row r="8" spans="2:46" ht="15.75">
      <c r="B8" s="38" t="s">
        <v>462</v>
      </c>
    </row>
    <row r="9" spans="2:46">
      <c r="B9" s="40" t="str">
        <f>Índice!H55</f>
        <v>Cifras al 30.06.2012</v>
      </c>
    </row>
    <row r="11" spans="2:46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30.06.2011</v>
      </c>
      <c r="AT11" s="199" t="s">
        <v>338</v>
      </c>
    </row>
    <row r="12" spans="2:46">
      <c r="B12" s="29" t="s">
        <v>409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55"/>
      <c r="AS12" s="43"/>
      <c r="AT12" s="97"/>
    </row>
    <row r="13" spans="2:46">
      <c r="B13" s="30" t="s">
        <v>410</v>
      </c>
      <c r="C13" s="108" t="str">
        <f>IF('Datos Vida'!C471=0,"",'Datos Vida'!C471)</f>
        <v/>
      </c>
      <c r="D13" s="108" t="str">
        <f>IF('Datos Vida'!D471=0,"",'Datos Vida'!D471)</f>
        <v/>
      </c>
      <c r="E13" s="108" t="str">
        <f>IF('Datos Vida'!E471=0,"",'Datos Vida'!E471)</f>
        <v/>
      </c>
      <c r="F13" s="108" t="str">
        <f>IF('Datos Vida'!F471=0,"",'Datos Vida'!F471)</f>
        <v/>
      </c>
      <c r="G13" s="108">
        <f>IF('Datos Vida'!G471=0,"",'Datos Vida'!G471)</f>
        <v>23</v>
      </c>
      <c r="H13" s="108" t="str">
        <f>IF('Datos Vida'!H471=0,"",'Datos Vida'!H471)</f>
        <v/>
      </c>
      <c r="I13" s="108" t="str">
        <f>IF('Datos Vida'!I471=0,"",'Datos Vida'!I471)</f>
        <v/>
      </c>
      <c r="J13" s="108">
        <f>IF('Datos Vida'!J471=0,"",'Datos Vida'!J471)</f>
        <v>402</v>
      </c>
      <c r="K13" s="108" t="str">
        <f>IF('Datos Vida'!K471=0,"",'Datos Vida'!K471)</f>
        <v/>
      </c>
      <c r="L13" s="108" t="str">
        <f>IF('Datos Vida'!L471=0,"",'Datos Vida'!L471)</f>
        <v/>
      </c>
      <c r="M13" s="108">
        <f>IF('Datos Vida'!M471=0,"",'Datos Vida'!M471)</f>
        <v>50</v>
      </c>
      <c r="N13" s="108" t="str">
        <f>IF('Datos Vida'!N471=0,"",'Datos Vida'!N471)</f>
        <v/>
      </c>
      <c r="O13" s="108" t="str">
        <f>IF('Datos Vida'!O471=0,"",'Datos Vida'!O471)</f>
        <v/>
      </c>
      <c r="P13" s="108">
        <f>IF('Datos Vida'!P471=0,"",'Datos Vida'!P471)</f>
        <v>2</v>
      </c>
      <c r="Q13" s="108">
        <f>IF('Datos Vida'!Q471=0,"",'Datos Vida'!Q471)</f>
        <v>16</v>
      </c>
      <c r="R13" s="108" t="str">
        <f>IF('Datos Vida'!R471=0,"",'Datos Vida'!R471)</f>
        <v/>
      </c>
      <c r="S13" s="108" t="str">
        <f>IF('Datos Vida'!S471=0,"",'Datos Vida'!S471)</f>
        <v/>
      </c>
      <c r="T13" s="108" t="str">
        <f>IF('Datos Vida'!T471=0,"",'Datos Vida'!T471)</f>
        <v/>
      </c>
      <c r="U13" s="108">
        <f>IF('Datos Vida'!U471=0,"",'Datos Vida'!U471)</f>
        <v>227</v>
      </c>
      <c r="V13" s="108" t="str">
        <f>IF('Datos Vida'!V471=0,"",'Datos Vida'!V471)</f>
        <v/>
      </c>
      <c r="W13" s="108" t="str">
        <f>IF('Datos Vida'!W471=0,"",'Datos Vida'!W471)</f>
        <v/>
      </c>
      <c r="X13" s="108">
        <f>IF('Datos Vida'!X471=0,"",'Datos Vida'!X471)</f>
        <v>272</v>
      </c>
      <c r="Y13" s="108">
        <f>IF('Datos Vida'!Y471=0,"",'Datos Vida'!Y471)</f>
        <v>367</v>
      </c>
      <c r="Z13" s="108">
        <f>IF('Datos Vida'!Z471=0,"",'Datos Vida'!Z471)</f>
        <v>22</v>
      </c>
      <c r="AA13" s="108">
        <f>IF('Datos Vida'!AA471=0,"",'Datos Vida'!AA471)</f>
        <v>2</v>
      </c>
      <c r="AB13" s="108" t="str">
        <f>IF('Datos Vida'!AB471=0,"",'Datos Vida'!AB471)</f>
        <v/>
      </c>
      <c r="AC13" s="108" t="str">
        <f>IF('Datos Vida'!AC471=0,"",'Datos Vida'!AC471)</f>
        <v/>
      </c>
      <c r="AD13" s="108" t="str">
        <f>IF('Datos Vida'!AD471=0,"",'Datos Vida'!AD471)</f>
        <v/>
      </c>
      <c r="AE13" s="108">
        <f>IF('Datos Vida'!AE471=0,"",'Datos Vida'!AE471)</f>
        <v>1</v>
      </c>
      <c r="AF13" s="108">
        <f>IF('Datos Vida'!AF471=0,"",'Datos Vida'!AF471)</f>
        <v>2</v>
      </c>
      <c r="AG13" s="108" t="str">
        <f>IF('Datos Vida'!AG471=0,"",'Datos Vida'!AG471)</f>
        <v/>
      </c>
      <c r="AH13" s="108" t="str">
        <f>IF('Datos Vida'!AH471=0,"",'Datos Vida'!AH471)</f>
        <v/>
      </c>
      <c r="AI13" s="108" t="str">
        <f>IF('Datos Vida'!AI471=0,"",'Datos Vida'!AI471)</f>
        <v/>
      </c>
      <c r="AJ13" s="108" t="str">
        <f>IF('Datos Vida'!AJ471=0,"",'Datos Vida'!AJ471)</f>
        <v/>
      </c>
      <c r="AK13" s="108" t="str">
        <f>IF('Datos Vida'!AK471=0,"",'Datos Vida'!AK471)</f>
        <v/>
      </c>
      <c r="AL13" s="108" t="str">
        <f>IF('Datos Vida'!AL471=0,"",'Datos Vida'!AL471)</f>
        <v/>
      </c>
      <c r="AM13" s="108" t="str">
        <f>IF('Datos Vida'!AM471=0,"",'Datos Vida'!AM471)</f>
        <v/>
      </c>
      <c r="AN13" s="108" t="str">
        <f>IF('Datos Vida'!AN471=0,"",'Datos Vida'!AN471)</f>
        <v/>
      </c>
      <c r="AO13" s="108" t="str">
        <f>IF('Datos Vida'!AO471=0,"",'Datos Vida'!AO471)</f>
        <v/>
      </c>
      <c r="AP13" s="108" t="str">
        <f>IF('Datos Vida'!AP471=0,"",'Datos Vida'!AP471)</f>
        <v/>
      </c>
      <c r="AQ13" s="108">
        <f>IF('Datos Vida'!AQ471=0,"",'Datos Vida'!AQ471)</f>
        <v>1386</v>
      </c>
      <c r="AR13" s="55"/>
      <c r="AS13" s="46">
        <f>IF('Datos Vida'!AS471=0,"",'Datos Vida'!AS471)</f>
        <v>509</v>
      </c>
      <c r="AT13" s="71">
        <f t="shared" ref="AT13" si="0">IFERROR(AQ13/AS13-1,"")</f>
        <v>1.7229862475442044</v>
      </c>
    </row>
    <row r="14" spans="2:46">
      <c r="B14" s="30" t="s">
        <v>411</v>
      </c>
      <c r="C14" s="108" t="str">
        <f>IF('Datos Vida'!C472=0,"",'Datos Vida'!C472)</f>
        <v/>
      </c>
      <c r="D14" s="108">
        <f>IF('Datos Vida'!D472=0,"",'Datos Vida'!D472)</f>
        <v>12</v>
      </c>
      <c r="E14" s="108" t="str">
        <f>IF('Datos Vida'!E472=0,"",'Datos Vida'!E472)</f>
        <v/>
      </c>
      <c r="F14" s="108">
        <f>IF('Datos Vida'!F472=0,"",'Datos Vida'!F472)</f>
        <v>2</v>
      </c>
      <c r="G14" s="108">
        <f>IF('Datos Vida'!G472=0,"",'Datos Vida'!G472)</f>
        <v>14</v>
      </c>
      <c r="H14" s="108" t="str">
        <f>IF('Datos Vida'!H472=0,"",'Datos Vida'!H472)</f>
        <v/>
      </c>
      <c r="I14" s="108">
        <f>IF('Datos Vida'!I472=0,"",'Datos Vida'!I472)</f>
        <v>4</v>
      </c>
      <c r="J14" s="108" t="str">
        <f>IF('Datos Vida'!J472=0,"",'Datos Vida'!J472)</f>
        <v/>
      </c>
      <c r="K14" s="108" t="str">
        <f>IF('Datos Vida'!K472=0,"",'Datos Vida'!K472)</f>
        <v/>
      </c>
      <c r="L14" s="108" t="str">
        <f>IF('Datos Vida'!L472=0,"",'Datos Vida'!L472)</f>
        <v/>
      </c>
      <c r="M14" s="108">
        <f>IF('Datos Vida'!M472=0,"",'Datos Vida'!M472)</f>
        <v>69</v>
      </c>
      <c r="N14" s="108" t="str">
        <f>IF('Datos Vida'!N472=0,"",'Datos Vida'!N472)</f>
        <v/>
      </c>
      <c r="O14" s="108">
        <f>IF('Datos Vida'!O472=0,"",'Datos Vida'!O472)</f>
        <v>35</v>
      </c>
      <c r="P14" s="108">
        <f>IF('Datos Vida'!P472=0,"",'Datos Vida'!P472)</f>
        <v>3</v>
      </c>
      <c r="Q14" s="108">
        <f>IF('Datos Vida'!Q472=0,"",'Datos Vida'!Q472)</f>
        <v>4</v>
      </c>
      <c r="R14" s="108" t="str">
        <f>IF('Datos Vida'!R472=0,"",'Datos Vida'!R472)</f>
        <v/>
      </c>
      <c r="S14" s="108" t="str">
        <f>IF('Datos Vida'!S472=0,"",'Datos Vida'!S472)</f>
        <v/>
      </c>
      <c r="T14" s="108" t="str">
        <f>IF('Datos Vida'!T472=0,"",'Datos Vida'!T472)</f>
        <v/>
      </c>
      <c r="U14" s="108" t="str">
        <f>IF('Datos Vida'!U472=0,"",'Datos Vida'!U472)</f>
        <v/>
      </c>
      <c r="V14" s="108" t="str">
        <f>IF('Datos Vida'!V472=0,"",'Datos Vida'!V472)</f>
        <v/>
      </c>
      <c r="W14" s="108">
        <f>IF('Datos Vida'!W472=0,"",'Datos Vida'!W472)</f>
        <v>16</v>
      </c>
      <c r="X14" s="108" t="str">
        <f>IF('Datos Vida'!X472=0,"",'Datos Vida'!X472)</f>
        <v/>
      </c>
      <c r="Y14" s="108" t="str">
        <f>IF('Datos Vida'!Y472=0,"",'Datos Vida'!Y472)</f>
        <v/>
      </c>
      <c r="Z14" s="108">
        <f>IF('Datos Vida'!Z472=0,"",'Datos Vida'!Z472)</f>
        <v>21</v>
      </c>
      <c r="AA14" s="108">
        <f>IF('Datos Vida'!AA472=0,"",'Datos Vida'!AA472)</f>
        <v>181</v>
      </c>
      <c r="AB14" s="108" t="str">
        <f>IF('Datos Vida'!AB472=0,"",'Datos Vida'!AB472)</f>
        <v/>
      </c>
      <c r="AC14" s="108" t="str">
        <f>IF('Datos Vida'!AC472=0,"",'Datos Vida'!AC472)</f>
        <v/>
      </c>
      <c r="AD14" s="108" t="str">
        <f>IF('Datos Vida'!AD472=0,"",'Datos Vida'!AD472)</f>
        <v/>
      </c>
      <c r="AE14" s="108">
        <f>IF('Datos Vida'!AE472=0,"",'Datos Vida'!AE472)</f>
        <v>36</v>
      </c>
      <c r="AF14" s="108">
        <f>IF('Datos Vida'!AF472=0,"",'Datos Vida'!AF472)</f>
        <v>11</v>
      </c>
      <c r="AG14" s="108">
        <f>IF('Datos Vida'!AG472=0,"",'Datos Vida'!AG472)</f>
        <v>2291</v>
      </c>
      <c r="AH14" s="108" t="str">
        <f>IF('Datos Vida'!AH472=0,"",'Datos Vida'!AH472)</f>
        <v/>
      </c>
      <c r="AI14" s="108" t="str">
        <f>IF('Datos Vida'!AI472=0,"",'Datos Vida'!AI472)</f>
        <v/>
      </c>
      <c r="AJ14" s="108" t="str">
        <f>IF('Datos Vida'!AJ472=0,"",'Datos Vida'!AJ472)</f>
        <v/>
      </c>
      <c r="AK14" s="108" t="str">
        <f>IF('Datos Vida'!AK472=0,"",'Datos Vida'!AK472)</f>
        <v/>
      </c>
      <c r="AL14" s="108" t="str">
        <f>IF('Datos Vida'!AL472=0,"",'Datos Vida'!AL472)</f>
        <v/>
      </c>
      <c r="AM14" s="108" t="str">
        <f>IF('Datos Vida'!AM472=0,"",'Datos Vida'!AM472)</f>
        <v/>
      </c>
      <c r="AN14" s="108" t="str">
        <f>IF('Datos Vida'!AN472=0,"",'Datos Vida'!AN472)</f>
        <v/>
      </c>
      <c r="AO14" s="108" t="str">
        <f>IF('Datos Vida'!AO472=0,"",'Datos Vida'!AO472)</f>
        <v/>
      </c>
      <c r="AP14" s="108" t="str">
        <f>IF('Datos Vida'!AP472=0,"",'Datos Vida'!AP472)</f>
        <v/>
      </c>
      <c r="AQ14" s="108">
        <f>IF('Datos Vida'!AQ472=0,"",'Datos Vida'!AQ472)</f>
        <v>2699</v>
      </c>
      <c r="AR14" s="55"/>
      <c r="AS14" s="46">
        <f>IF('Datos Vida'!AS472=0,"",'Datos Vida'!AS472)</f>
        <v>296</v>
      </c>
      <c r="AT14" s="71">
        <f t="shared" ref="AT14:AT27" si="1">IFERROR(AQ14/AS14-1,"")</f>
        <v>8.1182432432432439</v>
      </c>
    </row>
    <row r="15" spans="2:46">
      <c r="B15" s="30" t="s">
        <v>412</v>
      </c>
      <c r="C15" s="108" t="str">
        <f>IF('Datos Vida'!C473=0,"",'Datos Vida'!C473)</f>
        <v/>
      </c>
      <c r="D15" s="108">
        <f>IF('Datos Vida'!D473=0,"",'Datos Vida'!D473)</f>
        <v>15</v>
      </c>
      <c r="E15" s="108" t="str">
        <f>IF('Datos Vida'!E473=0,"",'Datos Vida'!E473)</f>
        <v/>
      </c>
      <c r="F15" s="108">
        <f>IF('Datos Vida'!F473=0,"",'Datos Vida'!F473)</f>
        <v>320</v>
      </c>
      <c r="G15" s="108">
        <f>IF('Datos Vida'!G473=0,"",'Datos Vida'!G473)</f>
        <v>284</v>
      </c>
      <c r="H15" s="108" t="str">
        <f>IF('Datos Vida'!H473=0,"",'Datos Vida'!H473)</f>
        <v/>
      </c>
      <c r="I15" s="108" t="str">
        <f>IF('Datos Vida'!I473=0,"",'Datos Vida'!I473)</f>
        <v/>
      </c>
      <c r="J15" s="108">
        <f>IF('Datos Vida'!J473=0,"",'Datos Vida'!J473)</f>
        <v>659</v>
      </c>
      <c r="K15" s="108" t="str">
        <f>IF('Datos Vida'!K473=0,"",'Datos Vida'!K473)</f>
        <v/>
      </c>
      <c r="L15" s="108" t="str">
        <f>IF('Datos Vida'!L473=0,"",'Datos Vida'!L473)</f>
        <v/>
      </c>
      <c r="M15" s="108">
        <f>IF('Datos Vida'!M473=0,"",'Datos Vida'!M473)</f>
        <v>1105</v>
      </c>
      <c r="N15" s="108" t="str">
        <f>IF('Datos Vida'!N473=0,"",'Datos Vida'!N473)</f>
        <v/>
      </c>
      <c r="O15" s="108">
        <f>IF('Datos Vida'!O473=0,"",'Datos Vida'!O473)</f>
        <v>274</v>
      </c>
      <c r="P15" s="108">
        <f>IF('Datos Vida'!P473=0,"",'Datos Vida'!P473)</f>
        <v>1676</v>
      </c>
      <c r="Q15" s="108">
        <f>IF('Datos Vida'!Q473=0,"",'Datos Vida'!Q473)</f>
        <v>637</v>
      </c>
      <c r="R15" s="108" t="str">
        <f>IF('Datos Vida'!R473=0,"",'Datos Vida'!R473)</f>
        <v/>
      </c>
      <c r="S15" s="108" t="str">
        <f>IF('Datos Vida'!S473=0,"",'Datos Vida'!S473)</f>
        <v/>
      </c>
      <c r="T15" s="108" t="str">
        <f>IF('Datos Vida'!T473=0,"",'Datos Vida'!T473)</f>
        <v/>
      </c>
      <c r="U15" s="108" t="str">
        <f>IF('Datos Vida'!U473=0,"",'Datos Vida'!U473)</f>
        <v/>
      </c>
      <c r="V15" s="108" t="str">
        <f>IF('Datos Vida'!V473=0,"",'Datos Vida'!V473)</f>
        <v/>
      </c>
      <c r="W15" s="108">
        <f>IF('Datos Vida'!W473=0,"",'Datos Vida'!W473)</f>
        <v>18</v>
      </c>
      <c r="X15" s="108">
        <f>IF('Datos Vida'!X473=0,"",'Datos Vida'!X473)</f>
        <v>4799</v>
      </c>
      <c r="Y15" s="108">
        <f>IF('Datos Vida'!Y473=0,"",'Datos Vida'!Y473)</f>
        <v>21</v>
      </c>
      <c r="Z15" s="108">
        <f>IF('Datos Vida'!Z473=0,"",'Datos Vida'!Z473)</f>
        <v>32</v>
      </c>
      <c r="AA15" s="108">
        <f>IF('Datos Vida'!AA473=0,"",'Datos Vida'!AA473)</f>
        <v>2327</v>
      </c>
      <c r="AB15" s="108">
        <f>IF('Datos Vida'!AB473=0,"",'Datos Vida'!AB473)</f>
        <v>131</v>
      </c>
      <c r="AC15" s="108" t="str">
        <f>IF('Datos Vida'!AC473=0,"",'Datos Vida'!AC473)</f>
        <v/>
      </c>
      <c r="AD15" s="108" t="str">
        <f>IF('Datos Vida'!AD473=0,"",'Datos Vida'!AD473)</f>
        <v/>
      </c>
      <c r="AE15" s="108">
        <f>IF('Datos Vida'!AE473=0,"",'Datos Vida'!AE473)</f>
        <v>1269</v>
      </c>
      <c r="AF15" s="108">
        <f>IF('Datos Vida'!AF473=0,"",'Datos Vida'!AF473)</f>
        <v>1799</v>
      </c>
      <c r="AG15" s="108">
        <f>IF('Datos Vida'!AG473=0,"",'Datos Vida'!AG473)</f>
        <v>429</v>
      </c>
      <c r="AH15" s="108" t="str">
        <f>IF('Datos Vida'!AH473=0,"",'Datos Vida'!AH473)</f>
        <v/>
      </c>
      <c r="AI15" s="108" t="str">
        <f>IF('Datos Vida'!AI473=0,"",'Datos Vida'!AI473)</f>
        <v/>
      </c>
      <c r="AJ15" s="108" t="str">
        <f>IF('Datos Vida'!AJ473=0,"",'Datos Vida'!AJ473)</f>
        <v/>
      </c>
      <c r="AK15" s="108" t="str">
        <f>IF('Datos Vida'!AK473=0,"",'Datos Vida'!AK473)</f>
        <v/>
      </c>
      <c r="AL15" s="108" t="str">
        <f>IF('Datos Vida'!AL473=0,"",'Datos Vida'!AL473)</f>
        <v/>
      </c>
      <c r="AM15" s="108" t="str">
        <f>IF('Datos Vida'!AM473=0,"",'Datos Vida'!AM473)</f>
        <v/>
      </c>
      <c r="AN15" s="108" t="str">
        <f>IF('Datos Vida'!AN473=0,"",'Datos Vida'!AN473)</f>
        <v/>
      </c>
      <c r="AO15" s="108" t="str">
        <f>IF('Datos Vida'!AO473=0,"",'Datos Vida'!AO473)</f>
        <v/>
      </c>
      <c r="AP15" s="108" t="str">
        <f>IF('Datos Vida'!AP473=0,"",'Datos Vida'!AP473)</f>
        <v/>
      </c>
      <c r="AQ15" s="108">
        <f>IF('Datos Vida'!AQ473=0,"",'Datos Vida'!AQ473)</f>
        <v>15795</v>
      </c>
      <c r="AR15" s="55"/>
      <c r="AS15" s="46">
        <f>IF('Datos Vida'!AS473=0,"",'Datos Vida'!AS473)</f>
        <v>2495</v>
      </c>
      <c r="AT15" s="71">
        <f t="shared" si="1"/>
        <v>5.330661322645291</v>
      </c>
    </row>
    <row r="16" spans="2:46">
      <c r="B16" s="30" t="s">
        <v>413</v>
      </c>
      <c r="C16" s="108" t="str">
        <f>IF('Datos Vida'!C474=0,"",'Datos Vida'!C474)</f>
        <v/>
      </c>
      <c r="D16" s="108" t="str">
        <f>IF('Datos Vida'!D474=0,"",'Datos Vida'!D474)</f>
        <v/>
      </c>
      <c r="E16" s="108" t="str">
        <f>IF('Datos Vida'!E474=0,"",'Datos Vida'!E474)</f>
        <v/>
      </c>
      <c r="F16" s="108" t="str">
        <f>IF('Datos Vida'!F474=0,"",'Datos Vida'!F474)</f>
        <v/>
      </c>
      <c r="G16" s="108">
        <f>IF('Datos Vida'!G474=0,"",'Datos Vida'!G474)</f>
        <v>40</v>
      </c>
      <c r="H16" s="108" t="str">
        <f>IF('Datos Vida'!H474=0,"",'Datos Vida'!H474)</f>
        <v/>
      </c>
      <c r="I16" s="108" t="str">
        <f>IF('Datos Vida'!I474=0,"",'Datos Vida'!I474)</f>
        <v/>
      </c>
      <c r="J16" s="108">
        <f>IF('Datos Vida'!J474=0,"",'Datos Vida'!J474)</f>
        <v>86</v>
      </c>
      <c r="K16" s="108" t="str">
        <f>IF('Datos Vida'!K474=0,"",'Datos Vida'!K474)</f>
        <v/>
      </c>
      <c r="L16" s="108" t="str">
        <f>IF('Datos Vida'!L474=0,"",'Datos Vida'!L474)</f>
        <v/>
      </c>
      <c r="M16" s="108">
        <f>IF('Datos Vida'!M474=0,"",'Datos Vida'!M474)</f>
        <v>61</v>
      </c>
      <c r="N16" s="108" t="str">
        <f>IF('Datos Vida'!N474=0,"",'Datos Vida'!N474)</f>
        <v/>
      </c>
      <c r="O16" s="108" t="str">
        <f>IF('Datos Vida'!O474=0,"",'Datos Vida'!O474)</f>
        <v/>
      </c>
      <c r="P16" s="108">
        <f>IF('Datos Vida'!P474=0,"",'Datos Vida'!P474)</f>
        <v>122</v>
      </c>
      <c r="Q16" s="108">
        <f>IF('Datos Vida'!Q474=0,"",'Datos Vida'!Q474)</f>
        <v>53</v>
      </c>
      <c r="R16" s="108" t="str">
        <f>IF('Datos Vida'!R474=0,"",'Datos Vida'!R474)</f>
        <v/>
      </c>
      <c r="S16" s="108" t="str">
        <f>IF('Datos Vida'!S474=0,"",'Datos Vida'!S474)</f>
        <v/>
      </c>
      <c r="T16" s="108">
        <f>IF('Datos Vida'!T474=0,"",'Datos Vida'!T474)</f>
        <v>1812</v>
      </c>
      <c r="U16" s="108">
        <f>IF('Datos Vida'!U474=0,"",'Datos Vida'!U474)</f>
        <v>2754</v>
      </c>
      <c r="V16" s="108" t="str">
        <f>IF('Datos Vida'!V474=0,"",'Datos Vida'!V474)</f>
        <v/>
      </c>
      <c r="W16" s="108">
        <f>IF('Datos Vida'!W474=0,"",'Datos Vida'!W474)</f>
        <v>2</v>
      </c>
      <c r="X16" s="108">
        <f>IF('Datos Vida'!X474=0,"",'Datos Vida'!X474)</f>
        <v>87</v>
      </c>
      <c r="Y16" s="108">
        <f>IF('Datos Vida'!Y474=0,"",'Datos Vida'!Y474)</f>
        <v>2124</v>
      </c>
      <c r="Z16" s="108">
        <f>IF('Datos Vida'!Z474=0,"",'Datos Vida'!Z474)</f>
        <v>4</v>
      </c>
      <c r="AA16" s="108" t="str">
        <f>IF('Datos Vida'!AA474=0,"",'Datos Vida'!AA474)</f>
        <v/>
      </c>
      <c r="AB16" s="108" t="str">
        <f>IF('Datos Vida'!AB474=0,"",'Datos Vida'!AB474)</f>
        <v/>
      </c>
      <c r="AC16" s="108" t="str">
        <f>IF('Datos Vida'!AC474=0,"",'Datos Vida'!AC474)</f>
        <v/>
      </c>
      <c r="AD16" s="108" t="str">
        <f>IF('Datos Vida'!AD474=0,"",'Datos Vida'!AD474)</f>
        <v/>
      </c>
      <c r="AE16" s="108">
        <f>IF('Datos Vida'!AE474=0,"",'Datos Vida'!AE474)</f>
        <v>264</v>
      </c>
      <c r="AF16" s="108">
        <f>IF('Datos Vida'!AF474=0,"",'Datos Vida'!AF474)</f>
        <v>151</v>
      </c>
      <c r="AG16" s="108" t="str">
        <f>IF('Datos Vida'!AG474=0,"",'Datos Vida'!AG474)</f>
        <v/>
      </c>
      <c r="AH16" s="108" t="str">
        <f>IF('Datos Vida'!AH474=0,"",'Datos Vida'!AH474)</f>
        <v/>
      </c>
      <c r="AI16" s="108" t="str">
        <f>IF('Datos Vida'!AI474=0,"",'Datos Vida'!AI474)</f>
        <v/>
      </c>
      <c r="AJ16" s="108" t="str">
        <f>IF('Datos Vida'!AJ474=0,"",'Datos Vida'!AJ474)</f>
        <v/>
      </c>
      <c r="AK16" s="108" t="str">
        <f>IF('Datos Vida'!AK474=0,"",'Datos Vida'!AK474)</f>
        <v/>
      </c>
      <c r="AL16" s="108" t="str">
        <f>IF('Datos Vida'!AL474=0,"",'Datos Vida'!AL474)</f>
        <v/>
      </c>
      <c r="AM16" s="108" t="str">
        <f>IF('Datos Vida'!AM474=0,"",'Datos Vida'!AM474)</f>
        <v/>
      </c>
      <c r="AN16" s="108" t="str">
        <f>IF('Datos Vida'!AN474=0,"",'Datos Vida'!AN474)</f>
        <v/>
      </c>
      <c r="AO16" s="108" t="str">
        <f>IF('Datos Vida'!AO474=0,"",'Datos Vida'!AO474)</f>
        <v/>
      </c>
      <c r="AP16" s="108" t="str">
        <f>IF('Datos Vida'!AP474=0,"",'Datos Vida'!AP474)</f>
        <v/>
      </c>
      <c r="AQ16" s="108">
        <f>IF('Datos Vida'!AQ474=0,"",'Datos Vida'!AQ474)</f>
        <v>7560</v>
      </c>
      <c r="AR16" s="55"/>
      <c r="AS16" s="46">
        <f>IF('Datos Vida'!AS474=0,"",'Datos Vida'!AS474)</f>
        <v>388</v>
      </c>
      <c r="AT16" s="71">
        <f t="shared" si="1"/>
        <v>18.484536082474225</v>
      </c>
    </row>
    <row r="17" spans="2:46">
      <c r="B17" s="30" t="s">
        <v>414</v>
      </c>
      <c r="C17" s="108" t="str">
        <f>IF('Datos Vida'!C475=0,"",'Datos Vida'!C475)</f>
        <v/>
      </c>
      <c r="D17" s="108" t="str">
        <f>IF('Datos Vida'!D475=0,"",'Datos Vida'!D475)</f>
        <v/>
      </c>
      <c r="E17" s="108" t="str">
        <f>IF('Datos Vida'!E475=0,"",'Datos Vida'!E475)</f>
        <v/>
      </c>
      <c r="F17" s="108" t="str">
        <f>IF('Datos Vida'!F475=0,"",'Datos Vida'!F475)</f>
        <v/>
      </c>
      <c r="G17" s="108">
        <f>IF('Datos Vida'!G475=0,"",'Datos Vida'!G475)</f>
        <v>21</v>
      </c>
      <c r="H17" s="108" t="str">
        <f>IF('Datos Vida'!H475=0,"",'Datos Vida'!H475)</f>
        <v/>
      </c>
      <c r="I17" s="108" t="str">
        <f>IF('Datos Vida'!I475=0,"",'Datos Vida'!I475)</f>
        <v/>
      </c>
      <c r="J17" s="108">
        <f>IF('Datos Vida'!J475=0,"",'Datos Vida'!J475)</f>
        <v>523</v>
      </c>
      <c r="K17" s="108" t="str">
        <f>IF('Datos Vida'!K475=0,"",'Datos Vida'!K475)</f>
        <v/>
      </c>
      <c r="L17" s="108" t="str">
        <f>IF('Datos Vida'!L475=0,"",'Datos Vida'!L475)</f>
        <v/>
      </c>
      <c r="M17" s="108">
        <f>IF('Datos Vida'!M475=0,"",'Datos Vida'!M475)</f>
        <v>3</v>
      </c>
      <c r="N17" s="108" t="str">
        <f>IF('Datos Vida'!N475=0,"",'Datos Vida'!N475)</f>
        <v/>
      </c>
      <c r="O17" s="108">
        <f>IF('Datos Vida'!O475=0,"",'Datos Vida'!O475)</f>
        <v>38</v>
      </c>
      <c r="P17" s="108" t="str">
        <f>IF('Datos Vida'!P475=0,"",'Datos Vida'!P475)</f>
        <v/>
      </c>
      <c r="Q17" s="108">
        <f>IF('Datos Vida'!Q475=0,"",'Datos Vida'!Q475)</f>
        <v>30</v>
      </c>
      <c r="R17" s="108" t="str">
        <f>IF('Datos Vida'!R475=0,"",'Datos Vida'!R475)</f>
        <v/>
      </c>
      <c r="S17" s="108" t="str">
        <f>IF('Datos Vida'!S475=0,"",'Datos Vida'!S475)</f>
        <v/>
      </c>
      <c r="T17" s="108" t="str">
        <f>IF('Datos Vida'!T475=0,"",'Datos Vida'!T475)</f>
        <v/>
      </c>
      <c r="U17" s="108" t="str">
        <f>IF('Datos Vida'!U475=0,"",'Datos Vida'!U475)</f>
        <v/>
      </c>
      <c r="V17" s="108" t="str">
        <f>IF('Datos Vida'!V475=0,"",'Datos Vida'!V475)</f>
        <v/>
      </c>
      <c r="W17" s="108" t="str">
        <f>IF('Datos Vida'!W475=0,"",'Datos Vida'!W475)</f>
        <v/>
      </c>
      <c r="X17" s="108">
        <f>IF('Datos Vida'!X475=0,"",'Datos Vida'!X475)</f>
        <v>979</v>
      </c>
      <c r="Y17" s="108">
        <f>IF('Datos Vida'!Y475=0,"",'Datos Vida'!Y475)</f>
        <v>588</v>
      </c>
      <c r="Z17" s="108">
        <f>IF('Datos Vida'!Z475=0,"",'Datos Vida'!Z475)</f>
        <v>1</v>
      </c>
      <c r="AA17" s="108">
        <f>IF('Datos Vida'!AA475=0,"",'Datos Vida'!AA475)</f>
        <v>1</v>
      </c>
      <c r="AB17" s="108">
        <f>IF('Datos Vida'!AB475=0,"",'Datos Vida'!AB475)</f>
        <v>21</v>
      </c>
      <c r="AC17" s="108" t="str">
        <f>IF('Datos Vida'!AC475=0,"",'Datos Vida'!AC475)</f>
        <v/>
      </c>
      <c r="AD17" s="108" t="str">
        <f>IF('Datos Vida'!AD475=0,"",'Datos Vida'!AD475)</f>
        <v/>
      </c>
      <c r="AE17" s="108">
        <f>IF('Datos Vida'!AE475=0,"",'Datos Vida'!AE475)</f>
        <v>513</v>
      </c>
      <c r="AF17" s="108">
        <f>IF('Datos Vida'!AF475=0,"",'Datos Vida'!AF475)</f>
        <v>1</v>
      </c>
      <c r="AG17" s="108" t="str">
        <f>IF('Datos Vida'!AG475=0,"",'Datos Vida'!AG475)</f>
        <v/>
      </c>
      <c r="AH17" s="108" t="str">
        <f>IF('Datos Vida'!AH475=0,"",'Datos Vida'!AH475)</f>
        <v/>
      </c>
      <c r="AI17" s="108" t="str">
        <f>IF('Datos Vida'!AI475=0,"",'Datos Vida'!AI475)</f>
        <v/>
      </c>
      <c r="AJ17" s="108" t="str">
        <f>IF('Datos Vida'!AJ475=0,"",'Datos Vida'!AJ475)</f>
        <v/>
      </c>
      <c r="AK17" s="108" t="str">
        <f>IF('Datos Vida'!AK475=0,"",'Datos Vida'!AK475)</f>
        <v/>
      </c>
      <c r="AL17" s="108" t="str">
        <f>IF('Datos Vida'!AL475=0,"",'Datos Vida'!AL475)</f>
        <v/>
      </c>
      <c r="AM17" s="108" t="str">
        <f>IF('Datos Vida'!AM475=0,"",'Datos Vida'!AM475)</f>
        <v/>
      </c>
      <c r="AN17" s="108" t="str">
        <f>IF('Datos Vida'!AN475=0,"",'Datos Vida'!AN475)</f>
        <v/>
      </c>
      <c r="AO17" s="108" t="str">
        <f>IF('Datos Vida'!AO475=0,"",'Datos Vida'!AO475)</f>
        <v/>
      </c>
      <c r="AP17" s="108" t="str">
        <f>IF('Datos Vida'!AP475=0,"",'Datos Vida'!AP475)</f>
        <v/>
      </c>
      <c r="AQ17" s="108">
        <f>IF('Datos Vida'!AQ475=0,"",'Datos Vida'!AQ475)</f>
        <v>2719</v>
      </c>
      <c r="AR17" s="55"/>
      <c r="AS17" s="46">
        <f>IF('Datos Vida'!AS475=0,"",'Datos Vida'!AS475)</f>
        <v>1247</v>
      </c>
      <c r="AT17" s="71">
        <f t="shared" si="1"/>
        <v>1.1804330392943063</v>
      </c>
    </row>
    <row r="18" spans="2:46">
      <c r="B18" s="30" t="s">
        <v>415</v>
      </c>
      <c r="C18" s="108" t="str">
        <f>IF('Datos Vida'!C476=0,"",'Datos Vida'!C476)</f>
        <v/>
      </c>
      <c r="D18" s="108" t="str">
        <f>IF('Datos Vida'!D476=0,"",'Datos Vida'!D476)</f>
        <v/>
      </c>
      <c r="E18" s="108" t="str">
        <f>IF('Datos Vida'!E476=0,"",'Datos Vida'!E476)</f>
        <v/>
      </c>
      <c r="F18" s="108" t="str">
        <f>IF('Datos Vida'!F476=0,"",'Datos Vida'!F476)</f>
        <v/>
      </c>
      <c r="G18" s="108" t="str">
        <f>IF('Datos Vida'!G476=0,"",'Datos Vida'!G476)</f>
        <v/>
      </c>
      <c r="H18" s="108" t="str">
        <f>IF('Datos Vida'!H476=0,"",'Datos Vida'!H476)</f>
        <v/>
      </c>
      <c r="I18" s="108" t="str">
        <f>IF('Datos Vida'!I476=0,"",'Datos Vida'!I476)</f>
        <v/>
      </c>
      <c r="J18" s="108" t="str">
        <f>IF('Datos Vida'!J476=0,"",'Datos Vida'!J476)</f>
        <v/>
      </c>
      <c r="K18" s="108" t="str">
        <f>IF('Datos Vida'!K476=0,"",'Datos Vida'!K476)</f>
        <v/>
      </c>
      <c r="L18" s="108" t="str">
        <f>IF('Datos Vida'!L476=0,"",'Datos Vida'!L476)</f>
        <v/>
      </c>
      <c r="M18" s="108" t="str">
        <f>IF('Datos Vida'!M476=0,"",'Datos Vida'!M476)</f>
        <v/>
      </c>
      <c r="N18" s="108" t="str">
        <f>IF('Datos Vida'!N476=0,"",'Datos Vida'!N476)</f>
        <v/>
      </c>
      <c r="O18" s="108" t="str">
        <f>IF('Datos Vida'!O476=0,"",'Datos Vida'!O476)</f>
        <v/>
      </c>
      <c r="P18" s="108" t="str">
        <f>IF('Datos Vida'!P476=0,"",'Datos Vida'!P476)</f>
        <v/>
      </c>
      <c r="Q18" s="108" t="str">
        <f>IF('Datos Vida'!Q476=0,"",'Datos Vida'!Q476)</f>
        <v/>
      </c>
      <c r="R18" s="108" t="str">
        <f>IF('Datos Vida'!R476=0,"",'Datos Vida'!R476)</f>
        <v/>
      </c>
      <c r="S18" s="108" t="str">
        <f>IF('Datos Vida'!S476=0,"",'Datos Vida'!S476)</f>
        <v/>
      </c>
      <c r="T18" s="108" t="str">
        <f>IF('Datos Vida'!T476=0,"",'Datos Vida'!T476)</f>
        <v/>
      </c>
      <c r="U18" s="108" t="str">
        <f>IF('Datos Vida'!U476=0,"",'Datos Vida'!U476)</f>
        <v/>
      </c>
      <c r="V18" s="108" t="str">
        <f>IF('Datos Vida'!V476=0,"",'Datos Vida'!V476)</f>
        <v/>
      </c>
      <c r="W18" s="108" t="str">
        <f>IF('Datos Vida'!W476=0,"",'Datos Vida'!W476)</f>
        <v/>
      </c>
      <c r="X18" s="108" t="str">
        <f>IF('Datos Vida'!X476=0,"",'Datos Vida'!X476)</f>
        <v/>
      </c>
      <c r="Y18" s="108" t="str">
        <f>IF('Datos Vida'!Y476=0,"",'Datos Vida'!Y476)</f>
        <v/>
      </c>
      <c r="Z18" s="108" t="str">
        <f>IF('Datos Vida'!Z476=0,"",'Datos Vida'!Z476)</f>
        <v/>
      </c>
      <c r="AA18" s="108" t="str">
        <f>IF('Datos Vida'!AA476=0,"",'Datos Vida'!AA476)</f>
        <v/>
      </c>
      <c r="AB18" s="108" t="str">
        <f>IF('Datos Vida'!AB476=0,"",'Datos Vida'!AB476)</f>
        <v/>
      </c>
      <c r="AC18" s="108" t="str">
        <f>IF('Datos Vida'!AC476=0,"",'Datos Vida'!AC476)</f>
        <v/>
      </c>
      <c r="AD18" s="108" t="str">
        <f>IF('Datos Vida'!AD476=0,"",'Datos Vida'!AD476)</f>
        <v/>
      </c>
      <c r="AE18" s="108" t="str">
        <f>IF('Datos Vida'!AE476=0,"",'Datos Vida'!AE476)</f>
        <v/>
      </c>
      <c r="AF18" s="108" t="str">
        <f>IF('Datos Vida'!AF476=0,"",'Datos Vida'!AF476)</f>
        <v/>
      </c>
      <c r="AG18" s="108" t="str">
        <f>IF('Datos Vida'!AG476=0,"",'Datos Vida'!AG476)</f>
        <v/>
      </c>
      <c r="AH18" s="108" t="str">
        <f>IF('Datos Vida'!AH476=0,"",'Datos Vida'!AH476)</f>
        <v/>
      </c>
      <c r="AI18" s="108" t="str">
        <f>IF('Datos Vida'!AI476=0,"",'Datos Vida'!AI476)</f>
        <v/>
      </c>
      <c r="AJ18" s="108" t="str">
        <f>IF('Datos Vida'!AJ476=0,"",'Datos Vida'!AJ476)</f>
        <v/>
      </c>
      <c r="AK18" s="108" t="str">
        <f>IF('Datos Vida'!AK476=0,"",'Datos Vida'!AK476)</f>
        <v/>
      </c>
      <c r="AL18" s="108" t="str">
        <f>IF('Datos Vida'!AL476=0,"",'Datos Vida'!AL476)</f>
        <v/>
      </c>
      <c r="AM18" s="108" t="str">
        <f>IF('Datos Vida'!AM476=0,"",'Datos Vida'!AM476)</f>
        <v/>
      </c>
      <c r="AN18" s="108" t="str">
        <f>IF('Datos Vida'!AN476=0,"",'Datos Vida'!AN476)</f>
        <v/>
      </c>
      <c r="AO18" s="108" t="str">
        <f>IF('Datos Vida'!AO476=0,"",'Datos Vida'!AO476)</f>
        <v/>
      </c>
      <c r="AP18" s="108" t="str">
        <f>IF('Datos Vida'!AP476=0,"",'Datos Vida'!AP476)</f>
        <v/>
      </c>
      <c r="AQ18" s="108" t="str">
        <f>IF('Datos Vida'!AQ476=0,"",'Datos Vida'!AQ476)</f>
        <v/>
      </c>
      <c r="AR18" s="55"/>
      <c r="AS18" s="46" t="str">
        <f>IF('Datos Vida'!AS476=0,"",'Datos Vida'!AS476)</f>
        <v/>
      </c>
      <c r="AT18" s="71" t="str">
        <f t="shared" si="1"/>
        <v/>
      </c>
    </row>
    <row r="19" spans="2:46">
      <c r="B19" s="30" t="s">
        <v>416</v>
      </c>
      <c r="C19" s="108" t="str">
        <f>IF('Datos Vida'!C477=0,"",'Datos Vida'!C477)</f>
        <v/>
      </c>
      <c r="D19" s="108" t="str">
        <f>IF('Datos Vida'!D477=0,"",'Datos Vida'!D477)</f>
        <v/>
      </c>
      <c r="E19" s="108" t="str">
        <f>IF('Datos Vida'!E477=0,"",'Datos Vida'!E477)</f>
        <v/>
      </c>
      <c r="F19" s="108" t="str">
        <f>IF('Datos Vida'!F477=0,"",'Datos Vida'!F477)</f>
        <v/>
      </c>
      <c r="G19" s="108" t="str">
        <f>IF('Datos Vida'!G477=0,"",'Datos Vida'!G477)</f>
        <v/>
      </c>
      <c r="H19" s="108" t="str">
        <f>IF('Datos Vida'!H477=0,"",'Datos Vida'!H477)</f>
        <v/>
      </c>
      <c r="I19" s="108" t="str">
        <f>IF('Datos Vida'!I477=0,"",'Datos Vida'!I477)</f>
        <v/>
      </c>
      <c r="J19" s="108">
        <f>IF('Datos Vida'!J477=0,"",'Datos Vida'!J477)</f>
        <v>1893</v>
      </c>
      <c r="K19" s="108" t="str">
        <f>IF('Datos Vida'!K477=0,"",'Datos Vida'!K477)</f>
        <v/>
      </c>
      <c r="L19" s="108" t="str">
        <f>IF('Datos Vida'!L477=0,"",'Datos Vida'!L477)</f>
        <v/>
      </c>
      <c r="M19" s="108">
        <f>IF('Datos Vida'!M477=0,"",'Datos Vida'!M477)</f>
        <v>481</v>
      </c>
      <c r="N19" s="108" t="str">
        <f>IF('Datos Vida'!N477=0,"",'Datos Vida'!N477)</f>
        <v/>
      </c>
      <c r="O19" s="108" t="str">
        <f>IF('Datos Vida'!O477=0,"",'Datos Vida'!O477)</f>
        <v/>
      </c>
      <c r="P19" s="108" t="str">
        <f>IF('Datos Vida'!P477=0,"",'Datos Vida'!P477)</f>
        <v/>
      </c>
      <c r="Q19" s="108">
        <f>IF('Datos Vida'!Q477=0,"",'Datos Vida'!Q477)</f>
        <v>2</v>
      </c>
      <c r="R19" s="108" t="str">
        <f>IF('Datos Vida'!R477=0,"",'Datos Vida'!R477)</f>
        <v/>
      </c>
      <c r="S19" s="108" t="str">
        <f>IF('Datos Vida'!S477=0,"",'Datos Vida'!S477)</f>
        <v/>
      </c>
      <c r="T19" s="108" t="str">
        <f>IF('Datos Vida'!T477=0,"",'Datos Vida'!T477)</f>
        <v/>
      </c>
      <c r="U19" s="108" t="str">
        <f>IF('Datos Vida'!U477=0,"",'Datos Vida'!U477)</f>
        <v/>
      </c>
      <c r="V19" s="108" t="str">
        <f>IF('Datos Vida'!V477=0,"",'Datos Vida'!V477)</f>
        <v/>
      </c>
      <c r="W19" s="108">
        <f>IF('Datos Vida'!W477=0,"",'Datos Vida'!W477)</f>
        <v>11</v>
      </c>
      <c r="X19" s="108" t="str">
        <f>IF('Datos Vida'!X477=0,"",'Datos Vida'!X477)</f>
        <v/>
      </c>
      <c r="Y19" s="108">
        <f>IF('Datos Vida'!Y477=0,"",'Datos Vida'!Y477)</f>
        <v>808</v>
      </c>
      <c r="Z19" s="108" t="str">
        <f>IF('Datos Vida'!Z477=0,"",'Datos Vida'!Z477)</f>
        <v/>
      </c>
      <c r="AA19" s="108" t="str">
        <f>IF('Datos Vida'!AA477=0,"",'Datos Vida'!AA477)</f>
        <v/>
      </c>
      <c r="AB19" s="108">
        <f>IF('Datos Vida'!AB477=0,"",'Datos Vida'!AB477)</f>
        <v>5</v>
      </c>
      <c r="AC19" s="108">
        <f>IF('Datos Vida'!AC477=0,"",'Datos Vida'!AC477)</f>
        <v>16</v>
      </c>
      <c r="AD19" s="108" t="str">
        <f>IF('Datos Vida'!AD477=0,"",'Datos Vida'!AD477)</f>
        <v/>
      </c>
      <c r="AE19" s="108">
        <f>IF('Datos Vida'!AE477=0,"",'Datos Vida'!AE477)</f>
        <v>1521</v>
      </c>
      <c r="AF19" s="108" t="str">
        <f>IF('Datos Vida'!AF477=0,"",'Datos Vida'!AF477)</f>
        <v/>
      </c>
      <c r="AG19" s="108" t="str">
        <f>IF('Datos Vida'!AG477=0,"",'Datos Vida'!AG477)</f>
        <v/>
      </c>
      <c r="AH19" s="108" t="str">
        <f>IF('Datos Vida'!AH477=0,"",'Datos Vida'!AH477)</f>
        <v/>
      </c>
      <c r="AI19" s="108" t="str">
        <f>IF('Datos Vida'!AI477=0,"",'Datos Vida'!AI477)</f>
        <v/>
      </c>
      <c r="AJ19" s="108" t="str">
        <f>IF('Datos Vida'!AJ477=0,"",'Datos Vida'!AJ477)</f>
        <v/>
      </c>
      <c r="AK19" s="108" t="str">
        <f>IF('Datos Vida'!AK477=0,"",'Datos Vida'!AK477)</f>
        <v/>
      </c>
      <c r="AL19" s="108" t="str">
        <f>IF('Datos Vida'!AL477=0,"",'Datos Vida'!AL477)</f>
        <v/>
      </c>
      <c r="AM19" s="108" t="str">
        <f>IF('Datos Vida'!AM477=0,"",'Datos Vida'!AM477)</f>
        <v/>
      </c>
      <c r="AN19" s="108" t="str">
        <f>IF('Datos Vida'!AN477=0,"",'Datos Vida'!AN477)</f>
        <v/>
      </c>
      <c r="AO19" s="108" t="str">
        <f>IF('Datos Vida'!AO477=0,"",'Datos Vida'!AO477)</f>
        <v/>
      </c>
      <c r="AP19" s="108" t="str">
        <f>IF('Datos Vida'!AP477=0,"",'Datos Vida'!AP477)</f>
        <v/>
      </c>
      <c r="AQ19" s="108">
        <f>IF('Datos Vida'!AQ477=0,"",'Datos Vida'!AQ477)</f>
        <v>4737</v>
      </c>
      <c r="AR19" s="55"/>
      <c r="AS19" s="46">
        <f>IF('Datos Vida'!AS477=0,"",'Datos Vida'!AS477)</f>
        <v>11553</v>
      </c>
      <c r="AT19" s="71">
        <f t="shared" si="1"/>
        <v>-0.58997662944689688</v>
      </c>
    </row>
    <row r="20" spans="2:46">
      <c r="B20" s="30" t="s">
        <v>417</v>
      </c>
      <c r="C20" s="108" t="str">
        <f>IF('Datos Vida'!C478=0,"",'Datos Vida'!C478)</f>
        <v/>
      </c>
      <c r="D20" s="108" t="str">
        <f>IF('Datos Vida'!D478=0,"",'Datos Vida'!D478)</f>
        <v/>
      </c>
      <c r="E20" s="108" t="str">
        <f>IF('Datos Vida'!E478=0,"",'Datos Vida'!E478)</f>
        <v/>
      </c>
      <c r="F20" s="108" t="str">
        <f>IF('Datos Vida'!F478=0,"",'Datos Vida'!F478)</f>
        <v/>
      </c>
      <c r="G20" s="108" t="str">
        <f>IF('Datos Vida'!G478=0,"",'Datos Vida'!G478)</f>
        <v/>
      </c>
      <c r="H20" s="108" t="str">
        <f>IF('Datos Vida'!H478=0,"",'Datos Vida'!H478)</f>
        <v/>
      </c>
      <c r="I20" s="108" t="str">
        <f>IF('Datos Vida'!I478=0,"",'Datos Vida'!I478)</f>
        <v/>
      </c>
      <c r="J20" s="108" t="str">
        <f>IF('Datos Vida'!J478=0,"",'Datos Vida'!J478)</f>
        <v/>
      </c>
      <c r="K20" s="108" t="str">
        <f>IF('Datos Vida'!K478=0,"",'Datos Vida'!K478)</f>
        <v/>
      </c>
      <c r="L20" s="108" t="str">
        <f>IF('Datos Vida'!L478=0,"",'Datos Vida'!L478)</f>
        <v/>
      </c>
      <c r="M20" s="108" t="str">
        <f>IF('Datos Vida'!M478=0,"",'Datos Vida'!M478)</f>
        <v/>
      </c>
      <c r="N20" s="108" t="str">
        <f>IF('Datos Vida'!N478=0,"",'Datos Vida'!N478)</f>
        <v/>
      </c>
      <c r="O20" s="108">
        <f>IF('Datos Vida'!O478=0,"",'Datos Vida'!O478)</f>
        <v>7</v>
      </c>
      <c r="P20" s="108" t="str">
        <f>IF('Datos Vida'!P478=0,"",'Datos Vida'!P478)</f>
        <v/>
      </c>
      <c r="Q20" s="108" t="str">
        <f>IF('Datos Vida'!Q478=0,"",'Datos Vida'!Q478)</f>
        <v/>
      </c>
      <c r="R20" s="108" t="str">
        <f>IF('Datos Vida'!R478=0,"",'Datos Vida'!R478)</f>
        <v/>
      </c>
      <c r="S20" s="108" t="str">
        <f>IF('Datos Vida'!S478=0,"",'Datos Vida'!S478)</f>
        <v/>
      </c>
      <c r="T20" s="108" t="str">
        <f>IF('Datos Vida'!T478=0,"",'Datos Vida'!T478)</f>
        <v/>
      </c>
      <c r="U20" s="108" t="str">
        <f>IF('Datos Vida'!U478=0,"",'Datos Vida'!U478)</f>
        <v/>
      </c>
      <c r="V20" s="108" t="str">
        <f>IF('Datos Vida'!V478=0,"",'Datos Vida'!V478)</f>
        <v/>
      </c>
      <c r="W20" s="108" t="str">
        <f>IF('Datos Vida'!W478=0,"",'Datos Vida'!W478)</f>
        <v/>
      </c>
      <c r="X20" s="108" t="str">
        <f>IF('Datos Vida'!X478=0,"",'Datos Vida'!X478)</f>
        <v/>
      </c>
      <c r="Y20" s="108" t="str">
        <f>IF('Datos Vida'!Y478=0,"",'Datos Vida'!Y478)</f>
        <v/>
      </c>
      <c r="Z20" s="108" t="str">
        <f>IF('Datos Vida'!Z478=0,"",'Datos Vida'!Z478)</f>
        <v/>
      </c>
      <c r="AA20" s="108" t="str">
        <f>IF('Datos Vida'!AA478=0,"",'Datos Vida'!AA478)</f>
        <v/>
      </c>
      <c r="AB20" s="108" t="str">
        <f>IF('Datos Vida'!AB478=0,"",'Datos Vida'!AB478)</f>
        <v/>
      </c>
      <c r="AC20" s="108" t="str">
        <f>IF('Datos Vida'!AC478=0,"",'Datos Vida'!AC478)</f>
        <v/>
      </c>
      <c r="AD20" s="108" t="str">
        <f>IF('Datos Vida'!AD478=0,"",'Datos Vida'!AD478)</f>
        <v/>
      </c>
      <c r="AE20" s="108" t="str">
        <f>IF('Datos Vida'!AE478=0,"",'Datos Vida'!AE478)</f>
        <v/>
      </c>
      <c r="AF20" s="108" t="str">
        <f>IF('Datos Vida'!AF478=0,"",'Datos Vida'!AF478)</f>
        <v/>
      </c>
      <c r="AG20" s="108" t="str">
        <f>IF('Datos Vida'!AG478=0,"",'Datos Vida'!AG478)</f>
        <v/>
      </c>
      <c r="AH20" s="108" t="str">
        <f>IF('Datos Vida'!AH478=0,"",'Datos Vida'!AH478)</f>
        <v/>
      </c>
      <c r="AI20" s="108" t="str">
        <f>IF('Datos Vida'!AI478=0,"",'Datos Vida'!AI478)</f>
        <v/>
      </c>
      <c r="AJ20" s="108" t="str">
        <f>IF('Datos Vida'!AJ478=0,"",'Datos Vida'!AJ478)</f>
        <v/>
      </c>
      <c r="AK20" s="108" t="str">
        <f>IF('Datos Vida'!AK478=0,"",'Datos Vida'!AK478)</f>
        <v/>
      </c>
      <c r="AL20" s="108" t="str">
        <f>IF('Datos Vida'!AL478=0,"",'Datos Vida'!AL478)</f>
        <v/>
      </c>
      <c r="AM20" s="108" t="str">
        <f>IF('Datos Vida'!AM478=0,"",'Datos Vida'!AM478)</f>
        <v/>
      </c>
      <c r="AN20" s="108" t="str">
        <f>IF('Datos Vida'!AN478=0,"",'Datos Vida'!AN478)</f>
        <v/>
      </c>
      <c r="AO20" s="108" t="str">
        <f>IF('Datos Vida'!AO478=0,"",'Datos Vida'!AO478)</f>
        <v/>
      </c>
      <c r="AP20" s="108" t="str">
        <f>IF('Datos Vida'!AP478=0,"",'Datos Vida'!AP478)</f>
        <v/>
      </c>
      <c r="AQ20" s="108">
        <f>IF('Datos Vida'!AQ478=0,"",'Datos Vida'!AQ478)</f>
        <v>7</v>
      </c>
      <c r="AR20" s="55"/>
      <c r="AS20" s="46">
        <f>IF('Datos Vida'!AS478=0,"",'Datos Vida'!AS478)</f>
        <v>8</v>
      </c>
      <c r="AT20" s="71">
        <f t="shared" si="1"/>
        <v>-0.125</v>
      </c>
    </row>
    <row r="21" spans="2:46">
      <c r="B21" s="30" t="s">
        <v>418</v>
      </c>
      <c r="C21" s="108">
        <f>IF('Datos Vida'!C479=0,"",'Datos Vida'!C479)</f>
        <v>26</v>
      </c>
      <c r="D21" s="108">
        <f>IF('Datos Vida'!D479=0,"",'Datos Vida'!D479)</f>
        <v>93</v>
      </c>
      <c r="E21" s="108" t="str">
        <f>IF('Datos Vida'!E479=0,"",'Datos Vida'!E479)</f>
        <v/>
      </c>
      <c r="F21" s="108">
        <f>IF('Datos Vida'!F479=0,"",'Datos Vida'!F479)</f>
        <v>831</v>
      </c>
      <c r="G21" s="108">
        <f>IF('Datos Vida'!G479=0,"",'Datos Vida'!G479)</f>
        <v>329</v>
      </c>
      <c r="H21" s="108" t="str">
        <f>IF('Datos Vida'!H479=0,"",'Datos Vida'!H479)</f>
        <v/>
      </c>
      <c r="I21" s="108">
        <f>IF('Datos Vida'!I479=0,"",'Datos Vida'!I479)</f>
        <v>96</v>
      </c>
      <c r="J21" s="108" t="str">
        <f>IF('Datos Vida'!J479=0,"",'Datos Vida'!J479)</f>
        <v/>
      </c>
      <c r="K21" s="108">
        <f>IF('Datos Vida'!K479=0,"",'Datos Vida'!K479)</f>
        <v>3331</v>
      </c>
      <c r="L21" s="108" t="str">
        <f>IF('Datos Vida'!L479=0,"",'Datos Vida'!L479)</f>
        <v/>
      </c>
      <c r="M21" s="108">
        <f>IF('Datos Vida'!M479=0,"",'Datos Vida'!M479)</f>
        <v>82</v>
      </c>
      <c r="N21" s="108" t="str">
        <f>IF('Datos Vida'!N479=0,"",'Datos Vida'!N479)</f>
        <v/>
      </c>
      <c r="O21" s="108">
        <f>IF('Datos Vida'!O479=0,"",'Datos Vida'!O479)</f>
        <v>80</v>
      </c>
      <c r="P21" s="108">
        <f>IF('Datos Vida'!P479=0,"",'Datos Vida'!P479)</f>
        <v>512</v>
      </c>
      <c r="Q21" s="108">
        <f>IF('Datos Vida'!Q479=0,"",'Datos Vida'!Q479)</f>
        <v>143</v>
      </c>
      <c r="R21" s="108" t="str">
        <f>IF('Datos Vida'!R479=0,"",'Datos Vida'!R479)</f>
        <v/>
      </c>
      <c r="S21" s="108" t="str">
        <f>IF('Datos Vida'!S479=0,"",'Datos Vida'!S479)</f>
        <v/>
      </c>
      <c r="T21" s="108" t="str">
        <f>IF('Datos Vida'!T479=0,"",'Datos Vida'!T479)</f>
        <v/>
      </c>
      <c r="U21" s="108" t="str">
        <f>IF('Datos Vida'!U479=0,"",'Datos Vida'!U479)</f>
        <v/>
      </c>
      <c r="V21" s="108" t="str">
        <f>IF('Datos Vida'!V479=0,"",'Datos Vida'!V479)</f>
        <v/>
      </c>
      <c r="W21" s="108" t="str">
        <f>IF('Datos Vida'!W479=0,"",'Datos Vida'!W479)</f>
        <v/>
      </c>
      <c r="X21" s="108">
        <f>IF('Datos Vida'!X479=0,"",'Datos Vida'!X479)</f>
        <v>1607</v>
      </c>
      <c r="Y21" s="108" t="str">
        <f>IF('Datos Vida'!Y479=0,"",'Datos Vida'!Y479)</f>
        <v/>
      </c>
      <c r="Z21" s="108" t="str">
        <f>IF('Datos Vida'!Z479=0,"",'Datos Vida'!Z479)</f>
        <v/>
      </c>
      <c r="AA21" s="108">
        <f>IF('Datos Vida'!AA479=0,"",'Datos Vida'!AA479)</f>
        <v>370</v>
      </c>
      <c r="AB21" s="108" t="str">
        <f>IF('Datos Vida'!AB479=0,"",'Datos Vida'!AB479)</f>
        <v/>
      </c>
      <c r="AC21" s="108" t="str">
        <f>IF('Datos Vida'!AC479=0,"",'Datos Vida'!AC479)</f>
        <v/>
      </c>
      <c r="AD21" s="108" t="str">
        <f>IF('Datos Vida'!AD479=0,"",'Datos Vida'!AD479)</f>
        <v/>
      </c>
      <c r="AE21" s="108">
        <f>IF('Datos Vida'!AE479=0,"",'Datos Vida'!AE479)</f>
        <v>14</v>
      </c>
      <c r="AF21" s="108">
        <f>IF('Datos Vida'!AF479=0,"",'Datos Vida'!AF479)</f>
        <v>804</v>
      </c>
      <c r="AG21" s="108">
        <f>IF('Datos Vida'!AG479=0,"",'Datos Vida'!AG479)</f>
        <v>1250</v>
      </c>
      <c r="AH21" s="108" t="str">
        <f>IF('Datos Vida'!AH479=0,"",'Datos Vida'!AH479)</f>
        <v/>
      </c>
      <c r="AI21" s="108" t="str">
        <f>IF('Datos Vida'!AI479=0,"",'Datos Vida'!AI479)</f>
        <v/>
      </c>
      <c r="AJ21" s="108" t="str">
        <f>IF('Datos Vida'!AJ479=0,"",'Datos Vida'!AJ479)</f>
        <v/>
      </c>
      <c r="AK21" s="108" t="str">
        <f>IF('Datos Vida'!AK479=0,"",'Datos Vida'!AK479)</f>
        <v/>
      </c>
      <c r="AL21" s="108" t="str">
        <f>IF('Datos Vida'!AL479=0,"",'Datos Vida'!AL479)</f>
        <v/>
      </c>
      <c r="AM21" s="108" t="str">
        <f>IF('Datos Vida'!AM479=0,"",'Datos Vida'!AM479)</f>
        <v/>
      </c>
      <c r="AN21" s="108" t="str">
        <f>IF('Datos Vida'!AN479=0,"",'Datos Vida'!AN479)</f>
        <v/>
      </c>
      <c r="AO21" s="108" t="str">
        <f>IF('Datos Vida'!AO479=0,"",'Datos Vida'!AO479)</f>
        <v/>
      </c>
      <c r="AP21" s="108" t="str">
        <f>IF('Datos Vida'!AP479=0,"",'Datos Vida'!AP479)</f>
        <v/>
      </c>
      <c r="AQ21" s="108">
        <f>IF('Datos Vida'!AQ479=0,"",'Datos Vida'!AQ479)</f>
        <v>9568</v>
      </c>
      <c r="AR21" s="55"/>
      <c r="AS21" s="46">
        <f>IF('Datos Vida'!AS479=0,"",'Datos Vida'!AS479)</f>
        <v>7382</v>
      </c>
      <c r="AT21" s="71">
        <f t="shared" si="1"/>
        <v>0.29612571118937958</v>
      </c>
    </row>
    <row r="22" spans="2:46">
      <c r="B22" s="30" t="s">
        <v>419</v>
      </c>
      <c r="C22" s="108">
        <f>IF('Datos Vida'!C480=0,"",'Datos Vida'!C480)</f>
        <v>78</v>
      </c>
      <c r="D22" s="108">
        <f>IF('Datos Vida'!D480=0,"",'Datos Vida'!D480)</f>
        <v>62</v>
      </c>
      <c r="E22" s="108">
        <f>IF('Datos Vida'!E480=0,"",'Datos Vida'!E480)</f>
        <v>8</v>
      </c>
      <c r="F22" s="108" t="str">
        <f>IF('Datos Vida'!F480=0,"",'Datos Vida'!F480)</f>
        <v/>
      </c>
      <c r="G22" s="108">
        <f>IF('Datos Vida'!G480=0,"",'Datos Vida'!G480)</f>
        <v>38</v>
      </c>
      <c r="H22" s="108" t="str">
        <f>IF('Datos Vida'!H480=0,"",'Datos Vida'!H480)</f>
        <v/>
      </c>
      <c r="I22" s="108">
        <f>IF('Datos Vida'!I480=0,"",'Datos Vida'!I480)</f>
        <v>11</v>
      </c>
      <c r="J22" s="108" t="str">
        <f>IF('Datos Vida'!J480=0,"",'Datos Vida'!J480)</f>
        <v/>
      </c>
      <c r="K22" s="108" t="str">
        <f>IF('Datos Vida'!K480=0,"",'Datos Vida'!K480)</f>
        <v/>
      </c>
      <c r="L22" s="108" t="str">
        <f>IF('Datos Vida'!L480=0,"",'Datos Vida'!L480)</f>
        <v/>
      </c>
      <c r="M22" s="108">
        <f>IF('Datos Vida'!M480=0,"",'Datos Vida'!M480)</f>
        <v>4</v>
      </c>
      <c r="N22" s="108" t="str">
        <f>IF('Datos Vida'!N480=0,"",'Datos Vida'!N480)</f>
        <v/>
      </c>
      <c r="O22" s="108" t="str">
        <f>IF('Datos Vida'!O480=0,"",'Datos Vida'!O480)</f>
        <v/>
      </c>
      <c r="P22" s="108">
        <f>IF('Datos Vida'!P480=0,"",'Datos Vida'!P480)</f>
        <v>29</v>
      </c>
      <c r="Q22" s="108" t="str">
        <f>IF('Datos Vida'!Q480=0,"",'Datos Vida'!Q480)</f>
        <v/>
      </c>
      <c r="R22" s="108" t="str">
        <f>IF('Datos Vida'!R480=0,"",'Datos Vida'!R480)</f>
        <v/>
      </c>
      <c r="S22" s="108" t="str">
        <f>IF('Datos Vida'!S480=0,"",'Datos Vida'!S480)</f>
        <v/>
      </c>
      <c r="T22" s="108" t="str">
        <f>IF('Datos Vida'!T480=0,"",'Datos Vida'!T480)</f>
        <v/>
      </c>
      <c r="U22" s="108" t="str">
        <f>IF('Datos Vida'!U480=0,"",'Datos Vida'!U480)</f>
        <v/>
      </c>
      <c r="V22" s="108" t="str">
        <f>IF('Datos Vida'!V480=0,"",'Datos Vida'!V480)</f>
        <v/>
      </c>
      <c r="W22" s="108">
        <f>IF('Datos Vida'!W480=0,"",'Datos Vida'!W480)</f>
        <v>50</v>
      </c>
      <c r="X22" s="108">
        <f>IF('Datos Vida'!X480=0,"",'Datos Vida'!X480)</f>
        <v>453</v>
      </c>
      <c r="Y22" s="108" t="str">
        <f>IF('Datos Vida'!Y480=0,"",'Datos Vida'!Y480)</f>
        <v/>
      </c>
      <c r="Z22" s="108" t="str">
        <f>IF('Datos Vida'!Z480=0,"",'Datos Vida'!Z480)</f>
        <v/>
      </c>
      <c r="AA22" s="108" t="str">
        <f>IF('Datos Vida'!AA480=0,"",'Datos Vida'!AA480)</f>
        <v/>
      </c>
      <c r="AB22" s="108" t="str">
        <f>IF('Datos Vida'!AB480=0,"",'Datos Vida'!AB480)</f>
        <v/>
      </c>
      <c r="AC22" s="108" t="str">
        <f>IF('Datos Vida'!AC480=0,"",'Datos Vida'!AC480)</f>
        <v/>
      </c>
      <c r="AD22" s="108" t="str">
        <f>IF('Datos Vida'!AD480=0,"",'Datos Vida'!AD480)</f>
        <v/>
      </c>
      <c r="AE22" s="108">
        <f>IF('Datos Vida'!AE480=0,"",'Datos Vida'!AE480)</f>
        <v>4</v>
      </c>
      <c r="AF22" s="108">
        <f>IF('Datos Vida'!AF480=0,"",'Datos Vida'!AF480)</f>
        <v>3</v>
      </c>
      <c r="AG22" s="108">
        <f>IF('Datos Vida'!AG480=0,"",'Datos Vida'!AG480)</f>
        <v>923</v>
      </c>
      <c r="AH22" s="108" t="str">
        <f>IF('Datos Vida'!AH480=0,"",'Datos Vida'!AH480)</f>
        <v/>
      </c>
      <c r="AI22" s="108" t="str">
        <f>IF('Datos Vida'!AI480=0,"",'Datos Vida'!AI480)</f>
        <v/>
      </c>
      <c r="AJ22" s="108" t="str">
        <f>IF('Datos Vida'!AJ480=0,"",'Datos Vida'!AJ480)</f>
        <v/>
      </c>
      <c r="AK22" s="108" t="str">
        <f>IF('Datos Vida'!AK480=0,"",'Datos Vida'!AK480)</f>
        <v/>
      </c>
      <c r="AL22" s="108" t="str">
        <f>IF('Datos Vida'!AL480=0,"",'Datos Vida'!AL480)</f>
        <v/>
      </c>
      <c r="AM22" s="108" t="str">
        <f>IF('Datos Vida'!AM480=0,"",'Datos Vida'!AM480)</f>
        <v/>
      </c>
      <c r="AN22" s="108" t="str">
        <f>IF('Datos Vida'!AN480=0,"",'Datos Vida'!AN480)</f>
        <v/>
      </c>
      <c r="AO22" s="108" t="str">
        <f>IF('Datos Vida'!AO480=0,"",'Datos Vida'!AO480)</f>
        <v/>
      </c>
      <c r="AP22" s="108" t="str">
        <f>IF('Datos Vida'!AP480=0,"",'Datos Vida'!AP480)</f>
        <v/>
      </c>
      <c r="AQ22" s="108">
        <f>IF('Datos Vida'!AQ480=0,"",'Datos Vida'!AQ480)</f>
        <v>1663</v>
      </c>
      <c r="AR22" s="55"/>
      <c r="AS22" s="46">
        <f>IF('Datos Vida'!AS480=0,"",'Datos Vida'!AS480)</f>
        <v>1326</v>
      </c>
      <c r="AT22" s="71">
        <f t="shared" si="1"/>
        <v>0.25414781297134237</v>
      </c>
    </row>
    <row r="23" spans="2:46">
      <c r="B23" s="30" t="s">
        <v>420</v>
      </c>
      <c r="C23" s="108" t="str">
        <f>IF('Datos Vida'!C481=0,"",'Datos Vida'!C481)</f>
        <v/>
      </c>
      <c r="D23" s="108">
        <f>IF('Datos Vida'!D481=0,"",'Datos Vida'!D481)</f>
        <v>3</v>
      </c>
      <c r="E23" s="108" t="str">
        <f>IF('Datos Vida'!E481=0,"",'Datos Vida'!E481)</f>
        <v/>
      </c>
      <c r="F23" s="108" t="str">
        <f>IF('Datos Vida'!F481=0,"",'Datos Vida'!F481)</f>
        <v/>
      </c>
      <c r="G23" s="108" t="str">
        <f>IF('Datos Vida'!G481=0,"",'Datos Vida'!G481)</f>
        <v/>
      </c>
      <c r="H23" s="108" t="str">
        <f>IF('Datos Vida'!H481=0,"",'Datos Vida'!H481)</f>
        <v/>
      </c>
      <c r="I23" s="108" t="str">
        <f>IF('Datos Vida'!I481=0,"",'Datos Vida'!I481)</f>
        <v/>
      </c>
      <c r="J23" s="108" t="str">
        <f>IF('Datos Vida'!J481=0,"",'Datos Vida'!J481)</f>
        <v/>
      </c>
      <c r="K23" s="108" t="str">
        <f>IF('Datos Vida'!K481=0,"",'Datos Vida'!K481)</f>
        <v/>
      </c>
      <c r="L23" s="108" t="str">
        <f>IF('Datos Vida'!L481=0,"",'Datos Vida'!L481)</f>
        <v/>
      </c>
      <c r="M23" s="108" t="str">
        <f>IF('Datos Vida'!M481=0,"",'Datos Vida'!M481)</f>
        <v/>
      </c>
      <c r="N23" s="108" t="str">
        <f>IF('Datos Vida'!N481=0,"",'Datos Vida'!N481)</f>
        <v/>
      </c>
      <c r="O23" s="108" t="str">
        <f>IF('Datos Vida'!O481=0,"",'Datos Vida'!O481)</f>
        <v/>
      </c>
      <c r="P23" s="108" t="str">
        <f>IF('Datos Vida'!P481=0,"",'Datos Vida'!P481)</f>
        <v/>
      </c>
      <c r="Q23" s="108" t="str">
        <f>IF('Datos Vida'!Q481=0,"",'Datos Vida'!Q481)</f>
        <v/>
      </c>
      <c r="R23" s="108" t="str">
        <f>IF('Datos Vida'!R481=0,"",'Datos Vida'!R481)</f>
        <v/>
      </c>
      <c r="S23" s="108" t="str">
        <f>IF('Datos Vida'!S481=0,"",'Datos Vida'!S481)</f>
        <v/>
      </c>
      <c r="T23" s="108" t="str">
        <f>IF('Datos Vida'!T481=0,"",'Datos Vida'!T481)</f>
        <v/>
      </c>
      <c r="U23" s="108" t="str">
        <f>IF('Datos Vida'!U481=0,"",'Datos Vida'!U481)</f>
        <v/>
      </c>
      <c r="V23" s="108" t="str">
        <f>IF('Datos Vida'!V481=0,"",'Datos Vida'!V481)</f>
        <v/>
      </c>
      <c r="W23" s="108" t="str">
        <f>IF('Datos Vida'!W481=0,"",'Datos Vida'!W481)</f>
        <v/>
      </c>
      <c r="X23" s="108" t="str">
        <f>IF('Datos Vida'!X481=0,"",'Datos Vida'!X481)</f>
        <v/>
      </c>
      <c r="Y23" s="108" t="str">
        <f>IF('Datos Vida'!Y481=0,"",'Datos Vida'!Y481)</f>
        <v/>
      </c>
      <c r="Z23" s="108" t="str">
        <f>IF('Datos Vida'!Z481=0,"",'Datos Vida'!Z481)</f>
        <v/>
      </c>
      <c r="AA23" s="108" t="str">
        <f>IF('Datos Vida'!AA481=0,"",'Datos Vida'!AA481)</f>
        <v/>
      </c>
      <c r="AB23" s="108" t="str">
        <f>IF('Datos Vida'!AB481=0,"",'Datos Vida'!AB481)</f>
        <v/>
      </c>
      <c r="AC23" s="108" t="str">
        <f>IF('Datos Vida'!AC481=0,"",'Datos Vida'!AC481)</f>
        <v/>
      </c>
      <c r="AD23" s="108" t="str">
        <f>IF('Datos Vida'!AD481=0,"",'Datos Vida'!AD481)</f>
        <v/>
      </c>
      <c r="AE23" s="108" t="str">
        <f>IF('Datos Vida'!AE481=0,"",'Datos Vida'!AE481)</f>
        <v/>
      </c>
      <c r="AF23" s="108" t="str">
        <f>IF('Datos Vida'!AF481=0,"",'Datos Vida'!AF481)</f>
        <v/>
      </c>
      <c r="AG23" s="108">
        <f>IF('Datos Vida'!AG481=0,"",'Datos Vida'!AG481)</f>
        <v>66</v>
      </c>
      <c r="AH23" s="108" t="str">
        <f>IF('Datos Vida'!AH481=0,"",'Datos Vida'!AH481)</f>
        <v/>
      </c>
      <c r="AI23" s="108" t="str">
        <f>IF('Datos Vida'!AI481=0,"",'Datos Vida'!AI481)</f>
        <v/>
      </c>
      <c r="AJ23" s="108" t="str">
        <f>IF('Datos Vida'!AJ481=0,"",'Datos Vida'!AJ481)</f>
        <v/>
      </c>
      <c r="AK23" s="108" t="str">
        <f>IF('Datos Vida'!AK481=0,"",'Datos Vida'!AK481)</f>
        <v/>
      </c>
      <c r="AL23" s="108" t="str">
        <f>IF('Datos Vida'!AL481=0,"",'Datos Vida'!AL481)</f>
        <v/>
      </c>
      <c r="AM23" s="108" t="str">
        <f>IF('Datos Vida'!AM481=0,"",'Datos Vida'!AM481)</f>
        <v/>
      </c>
      <c r="AN23" s="108" t="str">
        <f>IF('Datos Vida'!AN481=0,"",'Datos Vida'!AN481)</f>
        <v/>
      </c>
      <c r="AO23" s="108" t="str">
        <f>IF('Datos Vida'!AO481=0,"",'Datos Vida'!AO481)</f>
        <v/>
      </c>
      <c r="AP23" s="108" t="str">
        <f>IF('Datos Vida'!AP481=0,"",'Datos Vida'!AP481)</f>
        <v/>
      </c>
      <c r="AQ23" s="108">
        <f>IF('Datos Vida'!AQ481=0,"",'Datos Vida'!AQ481)</f>
        <v>69</v>
      </c>
      <c r="AR23" s="55"/>
      <c r="AS23" s="46">
        <f>IF('Datos Vida'!AS481=0,"",'Datos Vida'!AS481)</f>
        <v>1029</v>
      </c>
      <c r="AT23" s="71">
        <f t="shared" si="1"/>
        <v>-0.93294460641399413</v>
      </c>
    </row>
    <row r="24" spans="2:46">
      <c r="B24" s="30" t="s">
        <v>421</v>
      </c>
      <c r="C24" s="108" t="str">
        <f>IF('Datos Vida'!C482=0,"",'Datos Vida'!C482)</f>
        <v/>
      </c>
      <c r="D24" s="108" t="str">
        <f>IF('Datos Vida'!D482=0,"",'Datos Vida'!D482)</f>
        <v/>
      </c>
      <c r="E24" s="108" t="str">
        <f>IF('Datos Vida'!E482=0,"",'Datos Vida'!E482)</f>
        <v/>
      </c>
      <c r="F24" s="108" t="str">
        <f>IF('Datos Vida'!F482=0,"",'Datos Vida'!F482)</f>
        <v/>
      </c>
      <c r="G24" s="108" t="str">
        <f>IF('Datos Vida'!G482=0,"",'Datos Vida'!G482)</f>
        <v/>
      </c>
      <c r="H24" s="108" t="str">
        <f>IF('Datos Vida'!H482=0,"",'Datos Vida'!H482)</f>
        <v/>
      </c>
      <c r="I24" s="108" t="str">
        <f>IF('Datos Vida'!I482=0,"",'Datos Vida'!I482)</f>
        <v/>
      </c>
      <c r="J24" s="108" t="str">
        <f>IF('Datos Vida'!J482=0,"",'Datos Vida'!J482)</f>
        <v/>
      </c>
      <c r="K24" s="108" t="str">
        <f>IF('Datos Vida'!K482=0,"",'Datos Vida'!K482)</f>
        <v/>
      </c>
      <c r="L24" s="108" t="str">
        <f>IF('Datos Vida'!L482=0,"",'Datos Vida'!L482)</f>
        <v/>
      </c>
      <c r="M24" s="108" t="str">
        <f>IF('Datos Vida'!M482=0,"",'Datos Vida'!M482)</f>
        <v/>
      </c>
      <c r="N24" s="108" t="str">
        <f>IF('Datos Vida'!N482=0,"",'Datos Vida'!N482)</f>
        <v/>
      </c>
      <c r="O24" s="108">
        <f>IF('Datos Vida'!O482=0,"",'Datos Vida'!O482)</f>
        <v>1</v>
      </c>
      <c r="P24" s="108" t="str">
        <f>IF('Datos Vida'!P482=0,"",'Datos Vida'!P482)</f>
        <v/>
      </c>
      <c r="Q24" s="108" t="str">
        <f>IF('Datos Vida'!Q482=0,"",'Datos Vida'!Q482)</f>
        <v/>
      </c>
      <c r="R24" s="108" t="str">
        <f>IF('Datos Vida'!R482=0,"",'Datos Vida'!R482)</f>
        <v/>
      </c>
      <c r="S24" s="108" t="str">
        <f>IF('Datos Vida'!S482=0,"",'Datos Vida'!S482)</f>
        <v/>
      </c>
      <c r="T24" s="108" t="str">
        <f>IF('Datos Vida'!T482=0,"",'Datos Vida'!T482)</f>
        <v/>
      </c>
      <c r="U24" s="108" t="str">
        <f>IF('Datos Vida'!U482=0,"",'Datos Vida'!U482)</f>
        <v/>
      </c>
      <c r="V24" s="108" t="str">
        <f>IF('Datos Vida'!V482=0,"",'Datos Vida'!V482)</f>
        <v/>
      </c>
      <c r="W24" s="108" t="str">
        <f>IF('Datos Vida'!W482=0,"",'Datos Vida'!W482)</f>
        <v/>
      </c>
      <c r="X24" s="108" t="str">
        <f>IF('Datos Vida'!X482=0,"",'Datos Vida'!X482)</f>
        <v/>
      </c>
      <c r="Y24" s="108" t="str">
        <f>IF('Datos Vida'!Y482=0,"",'Datos Vida'!Y482)</f>
        <v/>
      </c>
      <c r="Z24" s="108">
        <f>IF('Datos Vida'!Z482=0,"",'Datos Vida'!Z482)</f>
        <v>3</v>
      </c>
      <c r="AA24" s="108" t="str">
        <f>IF('Datos Vida'!AA482=0,"",'Datos Vida'!AA482)</f>
        <v/>
      </c>
      <c r="AB24" s="108" t="str">
        <f>IF('Datos Vida'!AB482=0,"",'Datos Vida'!AB482)</f>
        <v/>
      </c>
      <c r="AC24" s="108" t="str">
        <f>IF('Datos Vida'!AC482=0,"",'Datos Vida'!AC482)</f>
        <v/>
      </c>
      <c r="AD24" s="108" t="str">
        <f>IF('Datos Vida'!AD482=0,"",'Datos Vida'!AD482)</f>
        <v/>
      </c>
      <c r="AE24" s="108" t="str">
        <f>IF('Datos Vida'!AE482=0,"",'Datos Vida'!AE482)</f>
        <v/>
      </c>
      <c r="AF24" s="108" t="str">
        <f>IF('Datos Vida'!AF482=0,"",'Datos Vida'!AF482)</f>
        <v/>
      </c>
      <c r="AG24" s="108" t="str">
        <f>IF('Datos Vida'!AG482=0,"",'Datos Vida'!AG482)</f>
        <v/>
      </c>
      <c r="AH24" s="108" t="str">
        <f>IF('Datos Vida'!AH482=0,"",'Datos Vida'!AH482)</f>
        <v/>
      </c>
      <c r="AI24" s="108" t="str">
        <f>IF('Datos Vida'!AI482=0,"",'Datos Vida'!AI482)</f>
        <v/>
      </c>
      <c r="AJ24" s="108" t="str">
        <f>IF('Datos Vida'!AJ482=0,"",'Datos Vida'!AJ482)</f>
        <v/>
      </c>
      <c r="AK24" s="108" t="str">
        <f>IF('Datos Vida'!AK482=0,"",'Datos Vida'!AK482)</f>
        <v/>
      </c>
      <c r="AL24" s="108" t="str">
        <f>IF('Datos Vida'!AL482=0,"",'Datos Vida'!AL482)</f>
        <v/>
      </c>
      <c r="AM24" s="108" t="str">
        <f>IF('Datos Vida'!AM482=0,"",'Datos Vida'!AM482)</f>
        <v/>
      </c>
      <c r="AN24" s="108" t="str">
        <f>IF('Datos Vida'!AN482=0,"",'Datos Vida'!AN482)</f>
        <v/>
      </c>
      <c r="AO24" s="108" t="str">
        <f>IF('Datos Vida'!AO482=0,"",'Datos Vida'!AO482)</f>
        <v/>
      </c>
      <c r="AP24" s="108" t="str">
        <f>IF('Datos Vida'!AP482=0,"",'Datos Vida'!AP482)</f>
        <v/>
      </c>
      <c r="AQ24" s="108">
        <f>IF('Datos Vida'!AQ482=0,"",'Datos Vida'!AQ482)</f>
        <v>4</v>
      </c>
      <c r="AR24" s="55"/>
      <c r="AS24" s="46" t="str">
        <f>IF('Datos Vida'!AS482=0,"",'Datos Vida'!AS482)</f>
        <v/>
      </c>
      <c r="AT24" s="71" t="str">
        <f t="shared" si="1"/>
        <v/>
      </c>
    </row>
    <row r="25" spans="2:46">
      <c r="B25" s="30" t="s">
        <v>422</v>
      </c>
      <c r="C25" s="108" t="str">
        <f>IF('Datos Vida'!C483=0,"",'Datos Vida'!C483)</f>
        <v/>
      </c>
      <c r="D25" s="108" t="str">
        <f>IF('Datos Vida'!D483=0,"",'Datos Vida'!D483)</f>
        <v/>
      </c>
      <c r="E25" s="108" t="str">
        <f>IF('Datos Vida'!E483=0,"",'Datos Vida'!E483)</f>
        <v/>
      </c>
      <c r="F25" s="108" t="str">
        <f>IF('Datos Vida'!F483=0,"",'Datos Vida'!F483)</f>
        <v/>
      </c>
      <c r="G25" s="108" t="str">
        <f>IF('Datos Vida'!G483=0,"",'Datos Vida'!G483)</f>
        <v/>
      </c>
      <c r="H25" s="108" t="str">
        <f>IF('Datos Vida'!H483=0,"",'Datos Vida'!H483)</f>
        <v/>
      </c>
      <c r="I25" s="108" t="str">
        <f>IF('Datos Vida'!I483=0,"",'Datos Vida'!I483)</f>
        <v/>
      </c>
      <c r="J25" s="108" t="str">
        <f>IF('Datos Vida'!J483=0,"",'Datos Vida'!J483)</f>
        <v/>
      </c>
      <c r="K25" s="108" t="str">
        <f>IF('Datos Vida'!K483=0,"",'Datos Vida'!K483)</f>
        <v/>
      </c>
      <c r="L25" s="108" t="str">
        <f>IF('Datos Vida'!L483=0,"",'Datos Vida'!L483)</f>
        <v/>
      </c>
      <c r="M25" s="108" t="str">
        <f>IF('Datos Vida'!M483=0,"",'Datos Vida'!M483)</f>
        <v/>
      </c>
      <c r="N25" s="108" t="str">
        <f>IF('Datos Vida'!N483=0,"",'Datos Vida'!N483)</f>
        <v/>
      </c>
      <c r="O25" s="108" t="str">
        <f>IF('Datos Vida'!O483=0,"",'Datos Vida'!O483)</f>
        <v/>
      </c>
      <c r="P25" s="108" t="str">
        <f>IF('Datos Vida'!P483=0,"",'Datos Vida'!P483)</f>
        <v/>
      </c>
      <c r="Q25" s="108" t="str">
        <f>IF('Datos Vida'!Q483=0,"",'Datos Vida'!Q483)</f>
        <v/>
      </c>
      <c r="R25" s="108" t="str">
        <f>IF('Datos Vida'!R483=0,"",'Datos Vida'!R483)</f>
        <v/>
      </c>
      <c r="S25" s="108" t="str">
        <f>IF('Datos Vida'!S483=0,"",'Datos Vida'!S483)</f>
        <v/>
      </c>
      <c r="T25" s="108" t="str">
        <f>IF('Datos Vida'!T483=0,"",'Datos Vida'!T483)</f>
        <v/>
      </c>
      <c r="U25" s="108" t="str">
        <f>IF('Datos Vida'!U483=0,"",'Datos Vida'!U483)</f>
        <v/>
      </c>
      <c r="V25" s="108" t="str">
        <f>IF('Datos Vida'!V483=0,"",'Datos Vida'!V483)</f>
        <v/>
      </c>
      <c r="W25" s="108" t="str">
        <f>IF('Datos Vida'!W483=0,"",'Datos Vida'!W483)</f>
        <v/>
      </c>
      <c r="X25" s="108" t="str">
        <f>IF('Datos Vida'!X483=0,"",'Datos Vida'!X483)</f>
        <v/>
      </c>
      <c r="Y25" s="108">
        <f>IF('Datos Vida'!Y483=0,"",'Datos Vida'!Y483)</f>
        <v>2</v>
      </c>
      <c r="Z25" s="108" t="str">
        <f>IF('Datos Vida'!Z483=0,"",'Datos Vida'!Z483)</f>
        <v/>
      </c>
      <c r="AA25" s="108" t="str">
        <f>IF('Datos Vida'!AA483=0,"",'Datos Vida'!AA483)</f>
        <v/>
      </c>
      <c r="AB25" s="108" t="str">
        <f>IF('Datos Vida'!AB483=0,"",'Datos Vida'!AB483)</f>
        <v/>
      </c>
      <c r="AC25" s="108" t="str">
        <f>IF('Datos Vida'!AC483=0,"",'Datos Vida'!AC483)</f>
        <v/>
      </c>
      <c r="AD25" s="108" t="str">
        <f>IF('Datos Vida'!AD483=0,"",'Datos Vida'!AD483)</f>
        <v/>
      </c>
      <c r="AE25" s="108" t="str">
        <f>IF('Datos Vida'!AE483=0,"",'Datos Vida'!AE483)</f>
        <v/>
      </c>
      <c r="AF25" s="108" t="str">
        <f>IF('Datos Vida'!AF483=0,"",'Datos Vida'!AF483)</f>
        <v/>
      </c>
      <c r="AG25" s="108" t="str">
        <f>IF('Datos Vida'!AG483=0,"",'Datos Vida'!AG483)</f>
        <v/>
      </c>
      <c r="AH25" s="108" t="str">
        <f>IF('Datos Vida'!AH483=0,"",'Datos Vida'!AH483)</f>
        <v/>
      </c>
      <c r="AI25" s="108" t="str">
        <f>IF('Datos Vida'!AI483=0,"",'Datos Vida'!AI483)</f>
        <v/>
      </c>
      <c r="AJ25" s="108" t="str">
        <f>IF('Datos Vida'!AJ483=0,"",'Datos Vida'!AJ483)</f>
        <v/>
      </c>
      <c r="AK25" s="108" t="str">
        <f>IF('Datos Vida'!AK483=0,"",'Datos Vida'!AK483)</f>
        <v/>
      </c>
      <c r="AL25" s="108" t="str">
        <f>IF('Datos Vida'!AL483=0,"",'Datos Vida'!AL483)</f>
        <v/>
      </c>
      <c r="AM25" s="108" t="str">
        <f>IF('Datos Vida'!AM483=0,"",'Datos Vida'!AM483)</f>
        <v/>
      </c>
      <c r="AN25" s="108" t="str">
        <f>IF('Datos Vida'!AN483=0,"",'Datos Vida'!AN483)</f>
        <v/>
      </c>
      <c r="AO25" s="108" t="str">
        <f>IF('Datos Vida'!AO483=0,"",'Datos Vida'!AO483)</f>
        <v/>
      </c>
      <c r="AP25" s="108" t="str">
        <f>IF('Datos Vida'!AP483=0,"",'Datos Vida'!AP483)</f>
        <v/>
      </c>
      <c r="AQ25" s="108">
        <f>IF('Datos Vida'!AQ483=0,"",'Datos Vida'!AQ483)</f>
        <v>2</v>
      </c>
      <c r="AR25" s="55"/>
      <c r="AS25" s="46" t="str">
        <f>IF('Datos Vida'!AS483=0,"",'Datos Vida'!AS483)</f>
        <v/>
      </c>
      <c r="AT25" s="71" t="str">
        <f t="shared" si="1"/>
        <v/>
      </c>
    </row>
    <row r="26" spans="2:46">
      <c r="B26" s="30" t="s">
        <v>423</v>
      </c>
      <c r="C26" s="108" t="str">
        <f>IF('Datos Vida'!C484=0,"",'Datos Vida'!C484)</f>
        <v/>
      </c>
      <c r="D26" s="108" t="str">
        <f>IF('Datos Vida'!D484=0,"",'Datos Vida'!D484)</f>
        <v/>
      </c>
      <c r="E26" s="108" t="str">
        <f>IF('Datos Vida'!E484=0,"",'Datos Vida'!E484)</f>
        <v/>
      </c>
      <c r="F26" s="108">
        <f>IF('Datos Vida'!F484=0,"",'Datos Vida'!F484)</f>
        <v>1</v>
      </c>
      <c r="G26" s="108" t="str">
        <f>IF('Datos Vida'!G484=0,"",'Datos Vida'!G484)</f>
        <v/>
      </c>
      <c r="H26" s="108" t="str">
        <f>IF('Datos Vida'!H484=0,"",'Datos Vida'!H484)</f>
        <v/>
      </c>
      <c r="I26" s="108" t="str">
        <f>IF('Datos Vida'!I484=0,"",'Datos Vida'!I484)</f>
        <v/>
      </c>
      <c r="J26" s="108">
        <f>IF('Datos Vida'!J484=0,"",'Datos Vida'!J484)</f>
        <v>476</v>
      </c>
      <c r="K26" s="108" t="str">
        <f>IF('Datos Vida'!K484=0,"",'Datos Vida'!K484)</f>
        <v/>
      </c>
      <c r="L26" s="108" t="str">
        <f>IF('Datos Vida'!L484=0,"",'Datos Vida'!L484)</f>
        <v/>
      </c>
      <c r="M26" s="108">
        <f>IF('Datos Vida'!M484=0,"",'Datos Vida'!M484)</f>
        <v>1543</v>
      </c>
      <c r="N26" s="108" t="str">
        <f>IF('Datos Vida'!N484=0,"",'Datos Vida'!N484)</f>
        <v/>
      </c>
      <c r="O26" s="108">
        <f>IF('Datos Vida'!O484=0,"",'Datos Vida'!O484)</f>
        <v>545</v>
      </c>
      <c r="P26" s="108">
        <f>IF('Datos Vida'!P484=0,"",'Datos Vida'!P484)</f>
        <v>1022</v>
      </c>
      <c r="Q26" s="108" t="str">
        <f>IF('Datos Vida'!Q484=0,"",'Datos Vida'!Q484)</f>
        <v/>
      </c>
      <c r="R26" s="108" t="str">
        <f>IF('Datos Vida'!R484=0,"",'Datos Vida'!R484)</f>
        <v/>
      </c>
      <c r="S26" s="108" t="str">
        <f>IF('Datos Vida'!S484=0,"",'Datos Vida'!S484)</f>
        <v/>
      </c>
      <c r="T26" s="108" t="str">
        <f>IF('Datos Vida'!T484=0,"",'Datos Vida'!T484)</f>
        <v/>
      </c>
      <c r="U26" s="108" t="str">
        <f>IF('Datos Vida'!U484=0,"",'Datos Vida'!U484)</f>
        <v/>
      </c>
      <c r="V26" s="108" t="str">
        <f>IF('Datos Vida'!V484=0,"",'Datos Vida'!V484)</f>
        <v/>
      </c>
      <c r="W26" s="108" t="str">
        <f>IF('Datos Vida'!W484=0,"",'Datos Vida'!W484)</f>
        <v/>
      </c>
      <c r="X26" s="108">
        <f>IF('Datos Vida'!X484=0,"",'Datos Vida'!X484)</f>
        <v>949</v>
      </c>
      <c r="Y26" s="108" t="str">
        <f>IF('Datos Vida'!Y484=0,"",'Datos Vida'!Y484)</f>
        <v/>
      </c>
      <c r="Z26" s="108" t="str">
        <f>IF('Datos Vida'!Z484=0,"",'Datos Vida'!Z484)</f>
        <v/>
      </c>
      <c r="AA26" s="108" t="str">
        <f>IF('Datos Vida'!AA484=0,"",'Datos Vida'!AA484)</f>
        <v/>
      </c>
      <c r="AB26" s="108">
        <f>IF('Datos Vida'!AB484=0,"",'Datos Vida'!AB484)</f>
        <v>123</v>
      </c>
      <c r="AC26" s="108" t="str">
        <f>IF('Datos Vida'!AC484=0,"",'Datos Vida'!AC484)</f>
        <v/>
      </c>
      <c r="AD26" s="108" t="str">
        <f>IF('Datos Vida'!AD484=0,"",'Datos Vida'!AD484)</f>
        <v/>
      </c>
      <c r="AE26" s="108">
        <f>IF('Datos Vida'!AE484=0,"",'Datos Vida'!AE484)</f>
        <v>232</v>
      </c>
      <c r="AF26" s="108">
        <f>IF('Datos Vida'!AF484=0,"",'Datos Vida'!AF484)</f>
        <v>907</v>
      </c>
      <c r="AG26" s="108">
        <f>IF('Datos Vida'!AG484=0,"",'Datos Vida'!AG484)</f>
        <v>22</v>
      </c>
      <c r="AH26" s="108" t="str">
        <f>IF('Datos Vida'!AH484=0,"",'Datos Vida'!AH484)</f>
        <v/>
      </c>
      <c r="AI26" s="108" t="str">
        <f>IF('Datos Vida'!AI484=0,"",'Datos Vida'!AI484)</f>
        <v/>
      </c>
      <c r="AJ26" s="108" t="str">
        <f>IF('Datos Vida'!AJ484=0,"",'Datos Vida'!AJ484)</f>
        <v/>
      </c>
      <c r="AK26" s="108" t="str">
        <f>IF('Datos Vida'!AK484=0,"",'Datos Vida'!AK484)</f>
        <v/>
      </c>
      <c r="AL26" s="108" t="str">
        <f>IF('Datos Vida'!AL484=0,"",'Datos Vida'!AL484)</f>
        <v/>
      </c>
      <c r="AM26" s="108" t="str">
        <f>IF('Datos Vida'!AM484=0,"",'Datos Vida'!AM484)</f>
        <v/>
      </c>
      <c r="AN26" s="108" t="str">
        <f>IF('Datos Vida'!AN484=0,"",'Datos Vida'!AN484)</f>
        <v/>
      </c>
      <c r="AO26" s="108" t="str">
        <f>IF('Datos Vida'!AO484=0,"",'Datos Vida'!AO484)</f>
        <v/>
      </c>
      <c r="AP26" s="108" t="str">
        <f>IF('Datos Vida'!AP484=0,"",'Datos Vida'!AP484)</f>
        <v/>
      </c>
      <c r="AQ26" s="108">
        <f>IF('Datos Vida'!AQ484=0,"",'Datos Vida'!AQ484)</f>
        <v>5820</v>
      </c>
      <c r="AR26" s="55"/>
      <c r="AS26" s="46">
        <f>IF('Datos Vida'!AS484=0,"",'Datos Vida'!AS484)</f>
        <v>568</v>
      </c>
      <c r="AT26" s="71">
        <f t="shared" si="1"/>
        <v>9.2464788732394361</v>
      </c>
    </row>
    <row r="27" spans="2:46">
      <c r="B27" s="30" t="s">
        <v>424</v>
      </c>
      <c r="C27" s="108" t="str">
        <f>IF('Datos Vida'!C485=0,"",'Datos Vida'!C485)</f>
        <v/>
      </c>
      <c r="D27" s="108" t="str">
        <f>IF('Datos Vida'!D485=0,"",'Datos Vida'!D485)</f>
        <v/>
      </c>
      <c r="E27" s="108" t="str">
        <f>IF('Datos Vida'!E485=0,"",'Datos Vida'!E485)</f>
        <v/>
      </c>
      <c r="F27" s="108" t="str">
        <f>IF('Datos Vida'!F485=0,"",'Datos Vida'!F485)</f>
        <v/>
      </c>
      <c r="G27" s="108" t="str">
        <f>IF('Datos Vida'!G485=0,"",'Datos Vida'!G485)</f>
        <v/>
      </c>
      <c r="H27" s="108" t="str">
        <f>IF('Datos Vida'!H485=0,"",'Datos Vida'!H485)</f>
        <v/>
      </c>
      <c r="I27" s="108" t="str">
        <f>IF('Datos Vida'!I485=0,"",'Datos Vida'!I485)</f>
        <v/>
      </c>
      <c r="J27" s="108" t="str">
        <f>IF('Datos Vida'!J485=0,"",'Datos Vida'!J485)</f>
        <v/>
      </c>
      <c r="K27" s="108" t="str">
        <f>IF('Datos Vida'!K485=0,"",'Datos Vida'!K485)</f>
        <v/>
      </c>
      <c r="L27" s="108" t="str">
        <f>IF('Datos Vida'!L485=0,"",'Datos Vida'!L485)</f>
        <v/>
      </c>
      <c r="M27" s="108" t="str">
        <f>IF('Datos Vida'!M485=0,"",'Datos Vida'!M485)</f>
        <v/>
      </c>
      <c r="N27" s="108" t="str">
        <f>IF('Datos Vida'!N485=0,"",'Datos Vida'!N485)</f>
        <v/>
      </c>
      <c r="O27" s="108" t="str">
        <f>IF('Datos Vida'!O485=0,"",'Datos Vida'!O485)</f>
        <v/>
      </c>
      <c r="P27" s="108" t="str">
        <f>IF('Datos Vida'!P485=0,"",'Datos Vida'!P485)</f>
        <v/>
      </c>
      <c r="Q27" s="108" t="str">
        <f>IF('Datos Vida'!Q485=0,"",'Datos Vida'!Q485)</f>
        <v/>
      </c>
      <c r="R27" s="108" t="str">
        <f>IF('Datos Vida'!R485=0,"",'Datos Vida'!R485)</f>
        <v/>
      </c>
      <c r="S27" s="108" t="str">
        <f>IF('Datos Vida'!S485=0,"",'Datos Vida'!S485)</f>
        <v/>
      </c>
      <c r="T27" s="108" t="str">
        <f>IF('Datos Vida'!T485=0,"",'Datos Vida'!T485)</f>
        <v/>
      </c>
      <c r="U27" s="108" t="str">
        <f>IF('Datos Vida'!U485=0,"",'Datos Vida'!U485)</f>
        <v/>
      </c>
      <c r="V27" s="108" t="str">
        <f>IF('Datos Vida'!V485=0,"",'Datos Vida'!V485)</f>
        <v/>
      </c>
      <c r="W27" s="108" t="str">
        <f>IF('Datos Vida'!W485=0,"",'Datos Vida'!W485)</f>
        <v/>
      </c>
      <c r="X27" s="108" t="str">
        <f>IF('Datos Vida'!X485=0,"",'Datos Vida'!X485)</f>
        <v/>
      </c>
      <c r="Y27" s="108" t="str">
        <f>IF('Datos Vida'!Y485=0,"",'Datos Vida'!Y485)</f>
        <v/>
      </c>
      <c r="Z27" s="108" t="str">
        <f>IF('Datos Vida'!Z485=0,"",'Datos Vida'!Z485)</f>
        <v/>
      </c>
      <c r="AA27" s="108" t="str">
        <f>IF('Datos Vida'!AA485=0,"",'Datos Vida'!AA485)</f>
        <v/>
      </c>
      <c r="AB27" s="108" t="str">
        <f>IF('Datos Vida'!AB485=0,"",'Datos Vida'!AB485)</f>
        <v/>
      </c>
      <c r="AC27" s="108" t="str">
        <f>IF('Datos Vida'!AC485=0,"",'Datos Vida'!AC485)</f>
        <v/>
      </c>
      <c r="AD27" s="108" t="str">
        <f>IF('Datos Vida'!AD485=0,"",'Datos Vida'!AD485)</f>
        <v/>
      </c>
      <c r="AE27" s="108" t="str">
        <f>IF('Datos Vida'!AE485=0,"",'Datos Vida'!AE485)</f>
        <v/>
      </c>
      <c r="AF27" s="108" t="str">
        <f>IF('Datos Vida'!AF485=0,"",'Datos Vida'!AF485)</f>
        <v/>
      </c>
      <c r="AG27" s="108" t="str">
        <f>IF('Datos Vida'!AG485=0,"",'Datos Vida'!AG485)</f>
        <v/>
      </c>
      <c r="AH27" s="108" t="str">
        <f>IF('Datos Vida'!AH485=0,"",'Datos Vida'!AH485)</f>
        <v/>
      </c>
      <c r="AI27" s="108" t="str">
        <f>IF('Datos Vida'!AI485=0,"",'Datos Vida'!AI485)</f>
        <v/>
      </c>
      <c r="AJ27" s="108" t="str">
        <f>IF('Datos Vida'!AJ485=0,"",'Datos Vida'!AJ485)</f>
        <v/>
      </c>
      <c r="AK27" s="108" t="str">
        <f>IF('Datos Vida'!AK485=0,"",'Datos Vida'!AK485)</f>
        <v/>
      </c>
      <c r="AL27" s="108" t="str">
        <f>IF('Datos Vida'!AL485=0,"",'Datos Vida'!AL485)</f>
        <v/>
      </c>
      <c r="AM27" s="108" t="str">
        <f>IF('Datos Vida'!AM485=0,"",'Datos Vida'!AM485)</f>
        <v/>
      </c>
      <c r="AN27" s="108" t="str">
        <f>IF('Datos Vida'!AN485=0,"",'Datos Vida'!AN485)</f>
        <v/>
      </c>
      <c r="AO27" s="108" t="str">
        <f>IF('Datos Vida'!AO485=0,"",'Datos Vida'!AO485)</f>
        <v/>
      </c>
      <c r="AP27" s="108" t="str">
        <f>IF('Datos Vida'!AP485=0,"",'Datos Vida'!AP485)</f>
        <v/>
      </c>
      <c r="AQ27" s="108" t="str">
        <f>IF('Datos Vida'!AQ485=0,"",'Datos Vida'!AQ485)</f>
        <v/>
      </c>
      <c r="AR27" s="55"/>
      <c r="AS27" s="46" t="str">
        <f>IF('Datos Vida'!AS485=0,"",'Datos Vida'!AS485)</f>
        <v/>
      </c>
      <c r="AT27" s="71" t="str">
        <f t="shared" si="1"/>
        <v/>
      </c>
    </row>
    <row r="28" spans="2:46">
      <c r="B28" s="29" t="s">
        <v>425</v>
      </c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55"/>
      <c r="AS28" s="43"/>
      <c r="AT28" s="107"/>
    </row>
    <row r="29" spans="2:46">
      <c r="B29" s="30" t="s">
        <v>426</v>
      </c>
      <c r="C29" s="108" t="str">
        <f>IF('Datos Vida'!C487=0,"",'Datos Vida'!C487)</f>
        <v/>
      </c>
      <c r="D29" s="108" t="str">
        <f>IF('Datos Vida'!D487=0,"",'Datos Vida'!D487)</f>
        <v/>
      </c>
      <c r="E29" s="108" t="str">
        <f>IF('Datos Vida'!E487=0,"",'Datos Vida'!E487)</f>
        <v/>
      </c>
      <c r="F29" s="108" t="str">
        <f>IF('Datos Vida'!F487=0,"",'Datos Vida'!F487)</f>
        <v/>
      </c>
      <c r="G29" s="108" t="str">
        <f>IF('Datos Vida'!G487=0,"",'Datos Vida'!G487)</f>
        <v/>
      </c>
      <c r="H29" s="108" t="str">
        <f>IF('Datos Vida'!H487=0,"",'Datos Vida'!H487)</f>
        <v/>
      </c>
      <c r="I29" s="108" t="str">
        <f>IF('Datos Vida'!I487=0,"",'Datos Vida'!I487)</f>
        <v/>
      </c>
      <c r="J29" s="108">
        <f>IF('Datos Vida'!J487=0,"",'Datos Vida'!J487)</f>
        <v>100709</v>
      </c>
      <c r="K29" s="108" t="str">
        <f>IF('Datos Vida'!K487=0,"",'Datos Vida'!K487)</f>
        <v/>
      </c>
      <c r="L29" s="108" t="str">
        <f>IF('Datos Vida'!L487=0,"",'Datos Vida'!L487)</f>
        <v/>
      </c>
      <c r="M29" s="108" t="str">
        <f>IF('Datos Vida'!M487=0,"",'Datos Vida'!M487)</f>
        <v/>
      </c>
      <c r="N29" s="108" t="str">
        <f>IF('Datos Vida'!N487=0,"",'Datos Vida'!N487)</f>
        <v/>
      </c>
      <c r="O29" s="108" t="str">
        <f>IF('Datos Vida'!O487=0,"",'Datos Vida'!O487)</f>
        <v/>
      </c>
      <c r="P29" s="108" t="str">
        <f>IF('Datos Vida'!P487=0,"",'Datos Vida'!P487)</f>
        <v/>
      </c>
      <c r="Q29" s="108" t="str">
        <f>IF('Datos Vida'!Q487=0,"",'Datos Vida'!Q487)</f>
        <v/>
      </c>
      <c r="R29" s="108" t="str">
        <f>IF('Datos Vida'!R487=0,"",'Datos Vida'!R487)</f>
        <v/>
      </c>
      <c r="S29" s="108" t="str">
        <f>IF('Datos Vida'!S487=0,"",'Datos Vida'!S487)</f>
        <v/>
      </c>
      <c r="T29" s="108">
        <f>IF('Datos Vida'!T487=0,"",'Datos Vida'!T487)</f>
        <v>452</v>
      </c>
      <c r="U29" s="108" t="str">
        <f>IF('Datos Vida'!U487=0,"",'Datos Vida'!U487)</f>
        <v/>
      </c>
      <c r="V29" s="108" t="str">
        <f>IF('Datos Vida'!V487=0,"",'Datos Vida'!V487)</f>
        <v/>
      </c>
      <c r="W29" s="108" t="str">
        <f>IF('Datos Vida'!W487=0,"",'Datos Vida'!W487)</f>
        <v/>
      </c>
      <c r="X29" s="108" t="str">
        <f>IF('Datos Vida'!X487=0,"",'Datos Vida'!X487)</f>
        <v/>
      </c>
      <c r="Y29" s="108" t="str">
        <f>IF('Datos Vida'!Y487=0,"",'Datos Vida'!Y487)</f>
        <v/>
      </c>
      <c r="Z29" s="108" t="str">
        <f>IF('Datos Vida'!Z487=0,"",'Datos Vida'!Z487)</f>
        <v/>
      </c>
      <c r="AA29" s="108" t="str">
        <f>IF('Datos Vida'!AA487=0,"",'Datos Vida'!AA487)</f>
        <v/>
      </c>
      <c r="AB29" s="108" t="str">
        <f>IF('Datos Vida'!AB487=0,"",'Datos Vida'!AB487)</f>
        <v/>
      </c>
      <c r="AC29" s="108" t="str">
        <f>IF('Datos Vida'!AC487=0,"",'Datos Vida'!AC487)</f>
        <v/>
      </c>
      <c r="AD29" s="108" t="str">
        <f>IF('Datos Vida'!AD487=0,"",'Datos Vida'!AD487)</f>
        <v/>
      </c>
      <c r="AE29" s="108" t="str">
        <f>IF('Datos Vida'!AE487=0,"",'Datos Vida'!AE487)</f>
        <v/>
      </c>
      <c r="AF29" s="108" t="str">
        <f>IF('Datos Vida'!AF487=0,"",'Datos Vida'!AF487)</f>
        <v/>
      </c>
      <c r="AG29" s="108" t="str">
        <f>IF('Datos Vida'!AG487=0,"",'Datos Vida'!AG487)</f>
        <v/>
      </c>
      <c r="AH29" s="108" t="str">
        <f>IF('Datos Vida'!AH487=0,"",'Datos Vida'!AH487)</f>
        <v/>
      </c>
      <c r="AI29" s="108" t="str">
        <f>IF('Datos Vida'!AI487=0,"",'Datos Vida'!AI487)</f>
        <v/>
      </c>
      <c r="AJ29" s="108" t="str">
        <f>IF('Datos Vida'!AJ487=0,"",'Datos Vida'!AJ487)</f>
        <v/>
      </c>
      <c r="AK29" s="108" t="str">
        <f>IF('Datos Vida'!AK487=0,"",'Datos Vida'!AK487)</f>
        <v/>
      </c>
      <c r="AL29" s="108" t="str">
        <f>IF('Datos Vida'!AL487=0,"",'Datos Vida'!AL487)</f>
        <v/>
      </c>
      <c r="AM29" s="108" t="str">
        <f>IF('Datos Vida'!AM487=0,"",'Datos Vida'!AM487)</f>
        <v/>
      </c>
      <c r="AN29" s="108" t="str">
        <f>IF('Datos Vida'!AN487=0,"",'Datos Vida'!AN487)</f>
        <v/>
      </c>
      <c r="AO29" s="108" t="str">
        <f>IF('Datos Vida'!AO487=0,"",'Datos Vida'!AO487)</f>
        <v/>
      </c>
      <c r="AP29" s="108" t="str">
        <f>IF('Datos Vida'!AP487=0,"",'Datos Vida'!AP487)</f>
        <v/>
      </c>
      <c r="AQ29" s="108">
        <f>IF('Datos Vida'!AQ487=0,"",'Datos Vida'!AQ487)</f>
        <v>101161</v>
      </c>
      <c r="AR29" s="55"/>
      <c r="AS29" s="46">
        <f>IF('Datos Vida'!AS487=0,"",'Datos Vida'!AS487)</f>
        <v>63845</v>
      </c>
      <c r="AT29" s="71">
        <f t="shared" ref="AT29:AT41" si="2">IFERROR(AQ29/AS29-1,"")</f>
        <v>0.58447803273553145</v>
      </c>
    </row>
    <row r="30" spans="2:46">
      <c r="B30" s="30" t="s">
        <v>427</v>
      </c>
      <c r="C30" s="108">
        <f>IF('Datos Vida'!C488=0,"",'Datos Vida'!C488)</f>
        <v>284</v>
      </c>
      <c r="D30" s="108">
        <f>IF('Datos Vida'!D488=0,"",'Datos Vida'!D488)</f>
        <v>235</v>
      </c>
      <c r="E30" s="108" t="str">
        <f>IF('Datos Vida'!E488=0,"",'Datos Vida'!E488)</f>
        <v/>
      </c>
      <c r="F30" s="108">
        <f>IF('Datos Vida'!F488=0,"",'Datos Vida'!F488)</f>
        <v>13</v>
      </c>
      <c r="G30" s="108">
        <f>IF('Datos Vida'!G488=0,"",'Datos Vida'!G488)</f>
        <v>1442</v>
      </c>
      <c r="H30" s="108" t="str">
        <f>IF('Datos Vida'!H488=0,"",'Datos Vida'!H488)</f>
        <v/>
      </c>
      <c r="I30" s="108">
        <f>IF('Datos Vida'!I488=0,"",'Datos Vida'!I488)</f>
        <v>279</v>
      </c>
      <c r="J30" s="108" t="str">
        <f>IF('Datos Vida'!J488=0,"",'Datos Vida'!J488)</f>
        <v/>
      </c>
      <c r="K30" s="108" t="str">
        <f>IF('Datos Vida'!K488=0,"",'Datos Vida'!K488)</f>
        <v/>
      </c>
      <c r="L30" s="108" t="str">
        <f>IF('Datos Vida'!L488=0,"",'Datos Vida'!L488)</f>
        <v/>
      </c>
      <c r="M30" s="108">
        <f>IF('Datos Vida'!M488=0,"",'Datos Vida'!M488)</f>
        <v>177</v>
      </c>
      <c r="N30" s="108" t="str">
        <f>IF('Datos Vida'!N488=0,"",'Datos Vida'!N488)</f>
        <v/>
      </c>
      <c r="O30" s="108">
        <f>IF('Datos Vida'!O488=0,"",'Datos Vida'!O488)</f>
        <v>266</v>
      </c>
      <c r="P30" s="108">
        <f>IF('Datos Vida'!P488=0,"",'Datos Vida'!P488)</f>
        <v>498</v>
      </c>
      <c r="Q30" s="108">
        <f>IF('Datos Vida'!Q488=0,"",'Datos Vida'!Q488)</f>
        <v>131</v>
      </c>
      <c r="R30" s="108" t="str">
        <f>IF('Datos Vida'!R488=0,"",'Datos Vida'!R488)</f>
        <v/>
      </c>
      <c r="S30" s="108">
        <f>IF('Datos Vida'!S488=0,"",'Datos Vida'!S488)</f>
        <v>44</v>
      </c>
      <c r="T30" s="108">
        <f>IF('Datos Vida'!T488=0,"",'Datos Vida'!T488)</f>
        <v>376</v>
      </c>
      <c r="U30" s="108">
        <f>IF('Datos Vida'!U488=0,"",'Datos Vida'!U488)</f>
        <v>274</v>
      </c>
      <c r="V30" s="108" t="str">
        <f>IF('Datos Vida'!V488=0,"",'Datos Vida'!V488)</f>
        <v/>
      </c>
      <c r="W30" s="108">
        <f>IF('Datos Vida'!W488=0,"",'Datos Vida'!W488)</f>
        <v>90</v>
      </c>
      <c r="X30" s="108" t="str">
        <f>IF('Datos Vida'!X488=0,"",'Datos Vida'!X488)</f>
        <v/>
      </c>
      <c r="Y30" s="108">
        <f>IF('Datos Vida'!Y488=0,"",'Datos Vida'!Y488)</f>
        <v>5</v>
      </c>
      <c r="Z30" s="108">
        <f>IF('Datos Vida'!Z488=0,"",'Datos Vida'!Z488)</f>
        <v>364</v>
      </c>
      <c r="AA30" s="108" t="str">
        <f>IF('Datos Vida'!AA488=0,"",'Datos Vida'!AA488)</f>
        <v/>
      </c>
      <c r="AB30" s="108" t="str">
        <f>IF('Datos Vida'!AB488=0,"",'Datos Vida'!AB488)</f>
        <v/>
      </c>
      <c r="AC30" s="108">
        <f>IF('Datos Vida'!AC488=0,"",'Datos Vida'!AC488)</f>
        <v>3</v>
      </c>
      <c r="AD30" s="108" t="str">
        <f>IF('Datos Vida'!AD488=0,"",'Datos Vida'!AD488)</f>
        <v/>
      </c>
      <c r="AE30" s="108">
        <f>IF('Datos Vida'!AE488=0,"",'Datos Vida'!AE488)</f>
        <v>125</v>
      </c>
      <c r="AF30" s="108">
        <f>IF('Datos Vida'!AF488=0,"",'Datos Vida'!AF488)</f>
        <v>574227</v>
      </c>
      <c r="AG30" s="108">
        <f>IF('Datos Vida'!AG488=0,"",'Datos Vida'!AG488)</f>
        <v>645</v>
      </c>
      <c r="AH30" s="108" t="str">
        <f>IF('Datos Vida'!AH488=0,"",'Datos Vida'!AH488)</f>
        <v/>
      </c>
      <c r="AI30" s="108" t="str">
        <f>IF('Datos Vida'!AI488=0,"",'Datos Vida'!AI488)</f>
        <v/>
      </c>
      <c r="AJ30" s="108" t="str">
        <f>IF('Datos Vida'!AJ488=0,"",'Datos Vida'!AJ488)</f>
        <v/>
      </c>
      <c r="AK30" s="108" t="str">
        <f>IF('Datos Vida'!AK488=0,"",'Datos Vida'!AK488)</f>
        <v/>
      </c>
      <c r="AL30" s="108" t="str">
        <f>IF('Datos Vida'!AL488=0,"",'Datos Vida'!AL488)</f>
        <v/>
      </c>
      <c r="AM30" s="108" t="str">
        <f>IF('Datos Vida'!AM488=0,"",'Datos Vida'!AM488)</f>
        <v/>
      </c>
      <c r="AN30" s="108" t="str">
        <f>IF('Datos Vida'!AN488=0,"",'Datos Vida'!AN488)</f>
        <v/>
      </c>
      <c r="AO30" s="108" t="str">
        <f>IF('Datos Vida'!AO488=0,"",'Datos Vida'!AO488)</f>
        <v/>
      </c>
      <c r="AP30" s="108" t="str">
        <f>IF('Datos Vida'!AP488=0,"",'Datos Vida'!AP488)</f>
        <v/>
      </c>
      <c r="AQ30" s="108">
        <f>IF('Datos Vida'!AQ488=0,"",'Datos Vida'!AQ488)</f>
        <v>579478</v>
      </c>
      <c r="AR30" s="55"/>
      <c r="AS30" s="46">
        <f>IF('Datos Vida'!AS488=0,"",'Datos Vida'!AS488)</f>
        <v>491289</v>
      </c>
      <c r="AT30" s="71">
        <f t="shared" si="2"/>
        <v>0.17950534206953539</v>
      </c>
    </row>
    <row r="31" spans="2:46">
      <c r="B31" s="30" t="s">
        <v>428</v>
      </c>
      <c r="C31" s="108" t="str">
        <f>IF('Datos Vida'!C489=0,"",'Datos Vida'!C489)</f>
        <v/>
      </c>
      <c r="D31" s="108" t="str">
        <f>IF('Datos Vida'!D489=0,"",'Datos Vida'!D489)</f>
        <v/>
      </c>
      <c r="E31" s="108" t="str">
        <f>IF('Datos Vida'!E489=0,"",'Datos Vida'!E489)</f>
        <v/>
      </c>
      <c r="F31" s="108" t="str">
        <f>IF('Datos Vida'!F489=0,"",'Datos Vida'!F489)</f>
        <v/>
      </c>
      <c r="G31" s="108" t="str">
        <f>IF('Datos Vida'!G489=0,"",'Datos Vida'!G489)</f>
        <v/>
      </c>
      <c r="H31" s="108" t="str">
        <f>IF('Datos Vida'!H489=0,"",'Datos Vida'!H489)</f>
        <v/>
      </c>
      <c r="I31" s="108" t="str">
        <f>IF('Datos Vida'!I489=0,"",'Datos Vida'!I489)</f>
        <v/>
      </c>
      <c r="J31" s="108" t="str">
        <f>IF('Datos Vida'!J489=0,"",'Datos Vida'!J489)</f>
        <v/>
      </c>
      <c r="K31" s="108" t="str">
        <f>IF('Datos Vida'!K489=0,"",'Datos Vida'!K489)</f>
        <v/>
      </c>
      <c r="L31" s="108" t="str">
        <f>IF('Datos Vida'!L489=0,"",'Datos Vida'!L489)</f>
        <v/>
      </c>
      <c r="M31" s="108" t="str">
        <f>IF('Datos Vida'!M489=0,"",'Datos Vida'!M489)</f>
        <v/>
      </c>
      <c r="N31" s="108" t="str">
        <f>IF('Datos Vida'!N489=0,"",'Datos Vida'!N489)</f>
        <v/>
      </c>
      <c r="O31" s="108" t="str">
        <f>IF('Datos Vida'!O489=0,"",'Datos Vida'!O489)</f>
        <v/>
      </c>
      <c r="P31" s="108" t="str">
        <f>IF('Datos Vida'!P489=0,"",'Datos Vida'!P489)</f>
        <v/>
      </c>
      <c r="Q31" s="108" t="str">
        <f>IF('Datos Vida'!Q489=0,"",'Datos Vida'!Q489)</f>
        <v/>
      </c>
      <c r="R31" s="108" t="str">
        <f>IF('Datos Vida'!R489=0,"",'Datos Vida'!R489)</f>
        <v/>
      </c>
      <c r="S31" s="108" t="str">
        <f>IF('Datos Vida'!S489=0,"",'Datos Vida'!S489)</f>
        <v/>
      </c>
      <c r="T31" s="108" t="str">
        <f>IF('Datos Vida'!T489=0,"",'Datos Vida'!T489)</f>
        <v/>
      </c>
      <c r="U31" s="108" t="str">
        <f>IF('Datos Vida'!U489=0,"",'Datos Vida'!U489)</f>
        <v/>
      </c>
      <c r="V31" s="108" t="str">
        <f>IF('Datos Vida'!V489=0,"",'Datos Vida'!V489)</f>
        <v/>
      </c>
      <c r="W31" s="108" t="str">
        <f>IF('Datos Vida'!W489=0,"",'Datos Vida'!W489)</f>
        <v/>
      </c>
      <c r="X31" s="108" t="str">
        <f>IF('Datos Vida'!X489=0,"",'Datos Vida'!X489)</f>
        <v/>
      </c>
      <c r="Y31" s="108">
        <f>IF('Datos Vida'!Y489=0,"",'Datos Vida'!Y489)</f>
        <v>122</v>
      </c>
      <c r="Z31" s="108" t="str">
        <f>IF('Datos Vida'!Z489=0,"",'Datos Vida'!Z489)</f>
        <v/>
      </c>
      <c r="AA31" s="108" t="str">
        <f>IF('Datos Vida'!AA489=0,"",'Datos Vida'!AA489)</f>
        <v/>
      </c>
      <c r="AB31" s="108" t="str">
        <f>IF('Datos Vida'!AB489=0,"",'Datos Vida'!AB489)</f>
        <v/>
      </c>
      <c r="AC31" s="108" t="str">
        <f>IF('Datos Vida'!AC489=0,"",'Datos Vida'!AC489)</f>
        <v/>
      </c>
      <c r="AD31" s="108" t="str">
        <f>IF('Datos Vida'!AD489=0,"",'Datos Vida'!AD489)</f>
        <v/>
      </c>
      <c r="AE31" s="108" t="str">
        <f>IF('Datos Vida'!AE489=0,"",'Datos Vida'!AE489)</f>
        <v/>
      </c>
      <c r="AF31" s="108" t="str">
        <f>IF('Datos Vida'!AF489=0,"",'Datos Vida'!AF489)</f>
        <v/>
      </c>
      <c r="AG31" s="108" t="str">
        <f>IF('Datos Vida'!AG489=0,"",'Datos Vida'!AG489)</f>
        <v/>
      </c>
      <c r="AH31" s="108" t="str">
        <f>IF('Datos Vida'!AH489=0,"",'Datos Vida'!AH489)</f>
        <v/>
      </c>
      <c r="AI31" s="108" t="str">
        <f>IF('Datos Vida'!AI489=0,"",'Datos Vida'!AI489)</f>
        <v/>
      </c>
      <c r="AJ31" s="108" t="str">
        <f>IF('Datos Vida'!AJ489=0,"",'Datos Vida'!AJ489)</f>
        <v/>
      </c>
      <c r="AK31" s="108" t="str">
        <f>IF('Datos Vida'!AK489=0,"",'Datos Vida'!AK489)</f>
        <v/>
      </c>
      <c r="AL31" s="108" t="str">
        <f>IF('Datos Vida'!AL489=0,"",'Datos Vida'!AL489)</f>
        <v/>
      </c>
      <c r="AM31" s="108" t="str">
        <f>IF('Datos Vida'!AM489=0,"",'Datos Vida'!AM489)</f>
        <v/>
      </c>
      <c r="AN31" s="108" t="str">
        <f>IF('Datos Vida'!AN489=0,"",'Datos Vida'!AN489)</f>
        <v/>
      </c>
      <c r="AO31" s="108" t="str">
        <f>IF('Datos Vida'!AO489=0,"",'Datos Vida'!AO489)</f>
        <v/>
      </c>
      <c r="AP31" s="108" t="str">
        <f>IF('Datos Vida'!AP489=0,"",'Datos Vida'!AP489)</f>
        <v/>
      </c>
      <c r="AQ31" s="108">
        <f>IF('Datos Vida'!AQ489=0,"",'Datos Vida'!AQ489)</f>
        <v>122</v>
      </c>
      <c r="AR31" s="55"/>
      <c r="AS31" s="46">
        <f>IF('Datos Vida'!AS489=0,"",'Datos Vida'!AS489)</f>
        <v>23</v>
      </c>
      <c r="AT31" s="71">
        <f t="shared" si="2"/>
        <v>4.3043478260869561</v>
      </c>
    </row>
    <row r="32" spans="2:46">
      <c r="B32" s="30" t="s">
        <v>429</v>
      </c>
      <c r="C32" s="108" t="str">
        <f>IF('Datos Vida'!C490=0,"",'Datos Vida'!C490)</f>
        <v/>
      </c>
      <c r="D32" s="108" t="str">
        <f>IF('Datos Vida'!D490=0,"",'Datos Vida'!D490)</f>
        <v/>
      </c>
      <c r="E32" s="108" t="str">
        <f>IF('Datos Vida'!E490=0,"",'Datos Vida'!E490)</f>
        <v/>
      </c>
      <c r="F32" s="108" t="str">
        <f>IF('Datos Vida'!F490=0,"",'Datos Vida'!F490)</f>
        <v/>
      </c>
      <c r="G32" s="108" t="str">
        <f>IF('Datos Vida'!G490=0,"",'Datos Vida'!G490)</f>
        <v/>
      </c>
      <c r="H32" s="108" t="str">
        <f>IF('Datos Vida'!H490=0,"",'Datos Vida'!H490)</f>
        <v/>
      </c>
      <c r="I32" s="108" t="str">
        <f>IF('Datos Vida'!I490=0,"",'Datos Vida'!I490)</f>
        <v/>
      </c>
      <c r="J32" s="108" t="str">
        <f>IF('Datos Vida'!J490=0,"",'Datos Vida'!J490)</f>
        <v/>
      </c>
      <c r="K32" s="108" t="str">
        <f>IF('Datos Vida'!K490=0,"",'Datos Vida'!K490)</f>
        <v/>
      </c>
      <c r="L32" s="108" t="str">
        <f>IF('Datos Vida'!L490=0,"",'Datos Vida'!L490)</f>
        <v/>
      </c>
      <c r="M32" s="108" t="str">
        <f>IF('Datos Vida'!M490=0,"",'Datos Vida'!M490)</f>
        <v/>
      </c>
      <c r="N32" s="108" t="str">
        <f>IF('Datos Vida'!N490=0,"",'Datos Vida'!N490)</f>
        <v/>
      </c>
      <c r="O32" s="108" t="str">
        <f>IF('Datos Vida'!O490=0,"",'Datos Vida'!O490)</f>
        <v/>
      </c>
      <c r="P32" s="108" t="str">
        <f>IF('Datos Vida'!P490=0,"",'Datos Vida'!P490)</f>
        <v/>
      </c>
      <c r="Q32" s="108" t="str">
        <f>IF('Datos Vida'!Q490=0,"",'Datos Vida'!Q490)</f>
        <v/>
      </c>
      <c r="R32" s="108" t="str">
        <f>IF('Datos Vida'!R490=0,"",'Datos Vida'!R490)</f>
        <v/>
      </c>
      <c r="S32" s="108" t="str">
        <f>IF('Datos Vida'!S490=0,"",'Datos Vida'!S490)</f>
        <v/>
      </c>
      <c r="T32" s="108" t="str">
        <f>IF('Datos Vida'!T490=0,"",'Datos Vida'!T490)</f>
        <v/>
      </c>
      <c r="U32" s="108" t="str">
        <f>IF('Datos Vida'!U490=0,"",'Datos Vida'!U490)</f>
        <v/>
      </c>
      <c r="V32" s="108" t="str">
        <f>IF('Datos Vida'!V490=0,"",'Datos Vida'!V490)</f>
        <v/>
      </c>
      <c r="W32" s="108" t="str">
        <f>IF('Datos Vida'!W490=0,"",'Datos Vida'!W490)</f>
        <v/>
      </c>
      <c r="X32" s="108" t="str">
        <f>IF('Datos Vida'!X490=0,"",'Datos Vida'!X490)</f>
        <v/>
      </c>
      <c r="Y32" s="108">
        <f>IF('Datos Vida'!Y490=0,"",'Datos Vida'!Y490)</f>
        <v>4</v>
      </c>
      <c r="Z32" s="108" t="str">
        <f>IF('Datos Vida'!Z490=0,"",'Datos Vida'!Z490)</f>
        <v/>
      </c>
      <c r="AA32" s="108">
        <f>IF('Datos Vida'!AA490=0,"",'Datos Vida'!AA490)</f>
        <v>2</v>
      </c>
      <c r="AB32" s="108" t="str">
        <f>IF('Datos Vida'!AB490=0,"",'Datos Vida'!AB490)</f>
        <v/>
      </c>
      <c r="AC32" s="108" t="str">
        <f>IF('Datos Vida'!AC490=0,"",'Datos Vida'!AC490)</f>
        <v/>
      </c>
      <c r="AD32" s="108" t="str">
        <f>IF('Datos Vida'!AD490=0,"",'Datos Vida'!AD490)</f>
        <v/>
      </c>
      <c r="AE32" s="108" t="str">
        <f>IF('Datos Vida'!AE490=0,"",'Datos Vida'!AE490)</f>
        <v/>
      </c>
      <c r="AF32" s="108" t="str">
        <f>IF('Datos Vida'!AF490=0,"",'Datos Vida'!AF490)</f>
        <v/>
      </c>
      <c r="AG32" s="108" t="str">
        <f>IF('Datos Vida'!AG490=0,"",'Datos Vida'!AG490)</f>
        <v/>
      </c>
      <c r="AH32" s="108" t="str">
        <f>IF('Datos Vida'!AH490=0,"",'Datos Vida'!AH490)</f>
        <v/>
      </c>
      <c r="AI32" s="108" t="str">
        <f>IF('Datos Vida'!AI490=0,"",'Datos Vida'!AI490)</f>
        <v/>
      </c>
      <c r="AJ32" s="108" t="str">
        <f>IF('Datos Vida'!AJ490=0,"",'Datos Vida'!AJ490)</f>
        <v/>
      </c>
      <c r="AK32" s="108" t="str">
        <f>IF('Datos Vida'!AK490=0,"",'Datos Vida'!AK490)</f>
        <v/>
      </c>
      <c r="AL32" s="108" t="str">
        <f>IF('Datos Vida'!AL490=0,"",'Datos Vida'!AL490)</f>
        <v/>
      </c>
      <c r="AM32" s="108" t="str">
        <f>IF('Datos Vida'!AM490=0,"",'Datos Vida'!AM490)</f>
        <v/>
      </c>
      <c r="AN32" s="108" t="str">
        <f>IF('Datos Vida'!AN490=0,"",'Datos Vida'!AN490)</f>
        <v/>
      </c>
      <c r="AO32" s="108" t="str">
        <f>IF('Datos Vida'!AO490=0,"",'Datos Vida'!AO490)</f>
        <v/>
      </c>
      <c r="AP32" s="108" t="str">
        <f>IF('Datos Vida'!AP490=0,"",'Datos Vida'!AP490)</f>
        <v/>
      </c>
      <c r="AQ32" s="108">
        <f>IF('Datos Vida'!AQ490=0,"",'Datos Vida'!AQ490)</f>
        <v>6</v>
      </c>
      <c r="AR32" s="55"/>
      <c r="AS32" s="46" t="str">
        <f>IF('Datos Vida'!AS490=0,"",'Datos Vida'!AS490)</f>
        <v/>
      </c>
      <c r="AT32" s="71" t="str">
        <f t="shared" si="2"/>
        <v/>
      </c>
    </row>
    <row r="33" spans="2:46">
      <c r="B33" s="30" t="s">
        <v>430</v>
      </c>
      <c r="C33" s="108" t="str">
        <f>IF('Datos Vida'!C491=0,"",'Datos Vida'!C491)</f>
        <v/>
      </c>
      <c r="D33" s="108" t="str">
        <f>IF('Datos Vida'!D491=0,"",'Datos Vida'!D491)</f>
        <v/>
      </c>
      <c r="E33" s="108" t="str">
        <f>IF('Datos Vida'!E491=0,"",'Datos Vida'!E491)</f>
        <v/>
      </c>
      <c r="F33" s="108" t="str">
        <f>IF('Datos Vida'!F491=0,"",'Datos Vida'!F491)</f>
        <v/>
      </c>
      <c r="G33" s="108" t="str">
        <f>IF('Datos Vida'!G491=0,"",'Datos Vida'!G491)</f>
        <v/>
      </c>
      <c r="H33" s="108" t="str">
        <f>IF('Datos Vida'!H491=0,"",'Datos Vida'!H491)</f>
        <v/>
      </c>
      <c r="I33" s="108" t="str">
        <f>IF('Datos Vida'!I491=0,"",'Datos Vida'!I491)</f>
        <v/>
      </c>
      <c r="J33" s="108" t="str">
        <f>IF('Datos Vida'!J491=0,"",'Datos Vida'!J491)</f>
        <v/>
      </c>
      <c r="K33" s="108" t="str">
        <f>IF('Datos Vida'!K491=0,"",'Datos Vida'!K491)</f>
        <v/>
      </c>
      <c r="L33" s="108" t="str">
        <f>IF('Datos Vida'!L491=0,"",'Datos Vida'!L491)</f>
        <v/>
      </c>
      <c r="M33" s="108" t="str">
        <f>IF('Datos Vida'!M491=0,"",'Datos Vida'!M491)</f>
        <v/>
      </c>
      <c r="N33" s="108" t="str">
        <f>IF('Datos Vida'!N491=0,"",'Datos Vida'!N491)</f>
        <v/>
      </c>
      <c r="O33" s="108" t="str">
        <f>IF('Datos Vida'!O491=0,"",'Datos Vida'!O491)</f>
        <v/>
      </c>
      <c r="P33" s="108" t="str">
        <f>IF('Datos Vida'!P491=0,"",'Datos Vida'!P491)</f>
        <v/>
      </c>
      <c r="Q33" s="108" t="str">
        <f>IF('Datos Vida'!Q491=0,"",'Datos Vida'!Q491)</f>
        <v/>
      </c>
      <c r="R33" s="108" t="str">
        <f>IF('Datos Vida'!R491=0,"",'Datos Vida'!R491)</f>
        <v/>
      </c>
      <c r="S33" s="108" t="str">
        <f>IF('Datos Vida'!S491=0,"",'Datos Vida'!S491)</f>
        <v/>
      </c>
      <c r="T33" s="108" t="str">
        <f>IF('Datos Vida'!T491=0,"",'Datos Vida'!T491)</f>
        <v/>
      </c>
      <c r="U33" s="108" t="str">
        <f>IF('Datos Vida'!U491=0,"",'Datos Vida'!U491)</f>
        <v/>
      </c>
      <c r="V33" s="108" t="str">
        <f>IF('Datos Vida'!V491=0,"",'Datos Vida'!V491)</f>
        <v/>
      </c>
      <c r="W33" s="108" t="str">
        <f>IF('Datos Vida'!W491=0,"",'Datos Vida'!W491)</f>
        <v/>
      </c>
      <c r="X33" s="108" t="str">
        <f>IF('Datos Vida'!X491=0,"",'Datos Vida'!X491)</f>
        <v/>
      </c>
      <c r="Y33" s="108" t="str">
        <f>IF('Datos Vida'!Y491=0,"",'Datos Vida'!Y491)</f>
        <v/>
      </c>
      <c r="Z33" s="108" t="str">
        <f>IF('Datos Vida'!Z491=0,"",'Datos Vida'!Z491)</f>
        <v/>
      </c>
      <c r="AA33" s="108" t="str">
        <f>IF('Datos Vida'!AA491=0,"",'Datos Vida'!AA491)</f>
        <v/>
      </c>
      <c r="AB33" s="108" t="str">
        <f>IF('Datos Vida'!AB491=0,"",'Datos Vida'!AB491)</f>
        <v/>
      </c>
      <c r="AC33" s="108" t="str">
        <f>IF('Datos Vida'!AC491=0,"",'Datos Vida'!AC491)</f>
        <v/>
      </c>
      <c r="AD33" s="108" t="str">
        <f>IF('Datos Vida'!AD491=0,"",'Datos Vida'!AD491)</f>
        <v/>
      </c>
      <c r="AE33" s="108" t="str">
        <f>IF('Datos Vida'!AE491=0,"",'Datos Vida'!AE491)</f>
        <v/>
      </c>
      <c r="AF33" s="108" t="str">
        <f>IF('Datos Vida'!AF491=0,"",'Datos Vida'!AF491)</f>
        <v/>
      </c>
      <c r="AG33" s="108" t="str">
        <f>IF('Datos Vida'!AG491=0,"",'Datos Vida'!AG491)</f>
        <v/>
      </c>
      <c r="AH33" s="108" t="str">
        <f>IF('Datos Vida'!AH491=0,"",'Datos Vida'!AH491)</f>
        <v/>
      </c>
      <c r="AI33" s="108" t="str">
        <f>IF('Datos Vida'!AI491=0,"",'Datos Vida'!AI491)</f>
        <v/>
      </c>
      <c r="AJ33" s="108" t="str">
        <f>IF('Datos Vida'!AJ491=0,"",'Datos Vida'!AJ491)</f>
        <v/>
      </c>
      <c r="AK33" s="108" t="str">
        <f>IF('Datos Vida'!AK491=0,"",'Datos Vida'!AK491)</f>
        <v/>
      </c>
      <c r="AL33" s="108" t="str">
        <f>IF('Datos Vida'!AL491=0,"",'Datos Vida'!AL491)</f>
        <v/>
      </c>
      <c r="AM33" s="108" t="str">
        <f>IF('Datos Vida'!AM491=0,"",'Datos Vida'!AM491)</f>
        <v/>
      </c>
      <c r="AN33" s="108" t="str">
        <f>IF('Datos Vida'!AN491=0,"",'Datos Vida'!AN491)</f>
        <v/>
      </c>
      <c r="AO33" s="108" t="str">
        <f>IF('Datos Vida'!AO491=0,"",'Datos Vida'!AO491)</f>
        <v/>
      </c>
      <c r="AP33" s="108" t="str">
        <f>IF('Datos Vida'!AP491=0,"",'Datos Vida'!AP491)</f>
        <v/>
      </c>
      <c r="AQ33" s="108" t="str">
        <f>IF('Datos Vida'!AQ491=0,"",'Datos Vida'!AQ491)</f>
        <v/>
      </c>
      <c r="AR33" s="55"/>
      <c r="AS33" s="46" t="str">
        <f>IF('Datos Vida'!AS491=0,"",'Datos Vida'!AS491)</f>
        <v/>
      </c>
      <c r="AT33" s="71" t="str">
        <f t="shared" si="2"/>
        <v/>
      </c>
    </row>
    <row r="34" spans="2:46">
      <c r="B34" s="30" t="s">
        <v>431</v>
      </c>
      <c r="C34" s="108" t="str">
        <f>IF('Datos Vida'!C492=0,"",'Datos Vida'!C492)</f>
        <v/>
      </c>
      <c r="D34" s="108" t="str">
        <f>IF('Datos Vida'!D492=0,"",'Datos Vida'!D492)</f>
        <v/>
      </c>
      <c r="E34" s="108" t="str">
        <f>IF('Datos Vida'!E492=0,"",'Datos Vida'!E492)</f>
        <v/>
      </c>
      <c r="F34" s="108" t="str">
        <f>IF('Datos Vida'!F492=0,"",'Datos Vida'!F492)</f>
        <v/>
      </c>
      <c r="G34" s="108" t="str">
        <f>IF('Datos Vida'!G492=0,"",'Datos Vida'!G492)</f>
        <v/>
      </c>
      <c r="H34" s="108" t="str">
        <f>IF('Datos Vida'!H492=0,"",'Datos Vida'!H492)</f>
        <v/>
      </c>
      <c r="I34" s="108" t="str">
        <f>IF('Datos Vida'!I492=0,"",'Datos Vida'!I492)</f>
        <v/>
      </c>
      <c r="J34" s="108" t="str">
        <f>IF('Datos Vida'!J492=0,"",'Datos Vida'!J492)</f>
        <v/>
      </c>
      <c r="K34" s="108" t="str">
        <f>IF('Datos Vida'!K492=0,"",'Datos Vida'!K492)</f>
        <v/>
      </c>
      <c r="L34" s="108" t="str">
        <f>IF('Datos Vida'!L492=0,"",'Datos Vida'!L492)</f>
        <v/>
      </c>
      <c r="M34" s="108" t="str">
        <f>IF('Datos Vida'!M492=0,"",'Datos Vida'!M492)</f>
        <v/>
      </c>
      <c r="N34" s="108" t="str">
        <f>IF('Datos Vida'!N492=0,"",'Datos Vida'!N492)</f>
        <v/>
      </c>
      <c r="O34" s="108" t="str">
        <f>IF('Datos Vida'!O492=0,"",'Datos Vida'!O492)</f>
        <v/>
      </c>
      <c r="P34" s="108" t="str">
        <f>IF('Datos Vida'!P492=0,"",'Datos Vida'!P492)</f>
        <v/>
      </c>
      <c r="Q34" s="108" t="str">
        <f>IF('Datos Vida'!Q492=0,"",'Datos Vida'!Q492)</f>
        <v/>
      </c>
      <c r="R34" s="108" t="str">
        <f>IF('Datos Vida'!R492=0,"",'Datos Vida'!R492)</f>
        <v/>
      </c>
      <c r="S34" s="108" t="str">
        <f>IF('Datos Vida'!S492=0,"",'Datos Vida'!S492)</f>
        <v/>
      </c>
      <c r="T34" s="108" t="str">
        <f>IF('Datos Vida'!T492=0,"",'Datos Vida'!T492)</f>
        <v/>
      </c>
      <c r="U34" s="108" t="str">
        <f>IF('Datos Vida'!U492=0,"",'Datos Vida'!U492)</f>
        <v/>
      </c>
      <c r="V34" s="108" t="str">
        <f>IF('Datos Vida'!V492=0,"",'Datos Vida'!V492)</f>
        <v/>
      </c>
      <c r="W34" s="108" t="str">
        <f>IF('Datos Vida'!W492=0,"",'Datos Vida'!W492)</f>
        <v/>
      </c>
      <c r="X34" s="108" t="str">
        <f>IF('Datos Vida'!X492=0,"",'Datos Vida'!X492)</f>
        <v/>
      </c>
      <c r="Y34" s="108" t="str">
        <f>IF('Datos Vida'!Y492=0,"",'Datos Vida'!Y492)</f>
        <v/>
      </c>
      <c r="Z34" s="108" t="str">
        <f>IF('Datos Vida'!Z492=0,"",'Datos Vida'!Z492)</f>
        <v/>
      </c>
      <c r="AA34" s="108" t="str">
        <f>IF('Datos Vida'!AA492=0,"",'Datos Vida'!AA492)</f>
        <v/>
      </c>
      <c r="AB34" s="108" t="str">
        <f>IF('Datos Vida'!AB492=0,"",'Datos Vida'!AB492)</f>
        <v/>
      </c>
      <c r="AC34" s="108" t="str">
        <f>IF('Datos Vida'!AC492=0,"",'Datos Vida'!AC492)</f>
        <v/>
      </c>
      <c r="AD34" s="108" t="str">
        <f>IF('Datos Vida'!AD492=0,"",'Datos Vida'!AD492)</f>
        <v/>
      </c>
      <c r="AE34" s="108" t="str">
        <f>IF('Datos Vida'!AE492=0,"",'Datos Vida'!AE492)</f>
        <v/>
      </c>
      <c r="AF34" s="108" t="str">
        <f>IF('Datos Vida'!AF492=0,"",'Datos Vida'!AF492)</f>
        <v/>
      </c>
      <c r="AG34" s="108" t="str">
        <f>IF('Datos Vida'!AG492=0,"",'Datos Vida'!AG492)</f>
        <v/>
      </c>
      <c r="AH34" s="108" t="str">
        <f>IF('Datos Vida'!AH492=0,"",'Datos Vida'!AH492)</f>
        <v/>
      </c>
      <c r="AI34" s="108" t="str">
        <f>IF('Datos Vida'!AI492=0,"",'Datos Vida'!AI492)</f>
        <v/>
      </c>
      <c r="AJ34" s="108" t="str">
        <f>IF('Datos Vida'!AJ492=0,"",'Datos Vida'!AJ492)</f>
        <v/>
      </c>
      <c r="AK34" s="108" t="str">
        <f>IF('Datos Vida'!AK492=0,"",'Datos Vida'!AK492)</f>
        <v/>
      </c>
      <c r="AL34" s="108" t="str">
        <f>IF('Datos Vida'!AL492=0,"",'Datos Vida'!AL492)</f>
        <v/>
      </c>
      <c r="AM34" s="108" t="str">
        <f>IF('Datos Vida'!AM492=0,"",'Datos Vida'!AM492)</f>
        <v/>
      </c>
      <c r="AN34" s="108" t="str">
        <f>IF('Datos Vida'!AN492=0,"",'Datos Vida'!AN492)</f>
        <v/>
      </c>
      <c r="AO34" s="108" t="str">
        <f>IF('Datos Vida'!AO492=0,"",'Datos Vida'!AO492)</f>
        <v/>
      </c>
      <c r="AP34" s="108" t="str">
        <f>IF('Datos Vida'!AP492=0,"",'Datos Vida'!AP492)</f>
        <v/>
      </c>
      <c r="AQ34" s="108" t="str">
        <f>IF('Datos Vida'!AQ492=0,"",'Datos Vida'!AQ492)</f>
        <v/>
      </c>
      <c r="AR34" s="55"/>
      <c r="AS34" s="46" t="str">
        <f>IF('Datos Vida'!AS492=0,"",'Datos Vida'!AS492)</f>
        <v/>
      </c>
      <c r="AT34" s="71" t="str">
        <f t="shared" si="2"/>
        <v/>
      </c>
    </row>
    <row r="35" spans="2:46">
      <c r="B35" s="30" t="s">
        <v>432</v>
      </c>
      <c r="C35" s="108" t="str">
        <f>IF('Datos Vida'!C493=0,"",'Datos Vida'!C493)</f>
        <v/>
      </c>
      <c r="D35" s="108" t="str">
        <f>IF('Datos Vida'!D493=0,"",'Datos Vida'!D493)</f>
        <v/>
      </c>
      <c r="E35" s="108" t="str">
        <f>IF('Datos Vida'!E493=0,"",'Datos Vida'!E493)</f>
        <v/>
      </c>
      <c r="F35" s="108" t="str">
        <f>IF('Datos Vida'!F493=0,"",'Datos Vida'!F493)</f>
        <v/>
      </c>
      <c r="G35" s="108">
        <f>IF('Datos Vida'!G493=0,"",'Datos Vida'!G493)</f>
        <v>111</v>
      </c>
      <c r="H35" s="108" t="str">
        <f>IF('Datos Vida'!H493=0,"",'Datos Vida'!H493)</f>
        <v/>
      </c>
      <c r="I35" s="108" t="str">
        <f>IF('Datos Vida'!I493=0,"",'Datos Vida'!I493)</f>
        <v/>
      </c>
      <c r="J35" s="108" t="str">
        <f>IF('Datos Vida'!J493=0,"",'Datos Vida'!J493)</f>
        <v/>
      </c>
      <c r="K35" s="108" t="str">
        <f>IF('Datos Vida'!K493=0,"",'Datos Vida'!K493)</f>
        <v/>
      </c>
      <c r="L35" s="108" t="str">
        <f>IF('Datos Vida'!L493=0,"",'Datos Vida'!L493)</f>
        <v/>
      </c>
      <c r="M35" s="108" t="str">
        <f>IF('Datos Vida'!M493=0,"",'Datos Vida'!M493)</f>
        <v/>
      </c>
      <c r="N35" s="108" t="str">
        <f>IF('Datos Vida'!N493=0,"",'Datos Vida'!N493)</f>
        <v/>
      </c>
      <c r="O35" s="108" t="str">
        <f>IF('Datos Vida'!O493=0,"",'Datos Vida'!O493)</f>
        <v/>
      </c>
      <c r="P35" s="108" t="str">
        <f>IF('Datos Vida'!P493=0,"",'Datos Vida'!P493)</f>
        <v/>
      </c>
      <c r="Q35" s="108" t="str">
        <f>IF('Datos Vida'!Q493=0,"",'Datos Vida'!Q493)</f>
        <v/>
      </c>
      <c r="R35" s="108" t="str">
        <f>IF('Datos Vida'!R493=0,"",'Datos Vida'!R493)</f>
        <v/>
      </c>
      <c r="S35" s="108" t="str">
        <f>IF('Datos Vida'!S493=0,"",'Datos Vida'!S493)</f>
        <v/>
      </c>
      <c r="T35" s="108" t="str">
        <f>IF('Datos Vida'!T493=0,"",'Datos Vida'!T493)</f>
        <v/>
      </c>
      <c r="U35" s="108" t="str">
        <f>IF('Datos Vida'!U493=0,"",'Datos Vida'!U493)</f>
        <v/>
      </c>
      <c r="V35" s="108" t="str">
        <f>IF('Datos Vida'!V493=0,"",'Datos Vida'!V493)</f>
        <v/>
      </c>
      <c r="W35" s="108" t="str">
        <f>IF('Datos Vida'!W493=0,"",'Datos Vida'!W493)</f>
        <v/>
      </c>
      <c r="X35" s="108" t="str">
        <f>IF('Datos Vida'!X493=0,"",'Datos Vida'!X493)</f>
        <v/>
      </c>
      <c r="Y35" s="108">
        <f>IF('Datos Vida'!Y493=0,"",'Datos Vida'!Y493)</f>
        <v>11</v>
      </c>
      <c r="Z35" s="108" t="str">
        <f>IF('Datos Vida'!Z493=0,"",'Datos Vida'!Z493)</f>
        <v/>
      </c>
      <c r="AA35" s="108" t="str">
        <f>IF('Datos Vida'!AA493=0,"",'Datos Vida'!AA493)</f>
        <v/>
      </c>
      <c r="AB35" s="108" t="str">
        <f>IF('Datos Vida'!AB493=0,"",'Datos Vida'!AB493)</f>
        <v/>
      </c>
      <c r="AC35" s="108" t="str">
        <f>IF('Datos Vida'!AC493=0,"",'Datos Vida'!AC493)</f>
        <v/>
      </c>
      <c r="AD35" s="108" t="str">
        <f>IF('Datos Vida'!AD493=0,"",'Datos Vida'!AD493)</f>
        <v/>
      </c>
      <c r="AE35" s="108" t="str">
        <f>IF('Datos Vida'!AE493=0,"",'Datos Vida'!AE493)</f>
        <v/>
      </c>
      <c r="AF35" s="108" t="str">
        <f>IF('Datos Vida'!AF493=0,"",'Datos Vida'!AF493)</f>
        <v/>
      </c>
      <c r="AG35" s="108">
        <f>IF('Datos Vida'!AG493=0,"",'Datos Vida'!AG493)</f>
        <v>7</v>
      </c>
      <c r="AH35" s="108" t="str">
        <f>IF('Datos Vida'!AH493=0,"",'Datos Vida'!AH493)</f>
        <v/>
      </c>
      <c r="AI35" s="108" t="str">
        <f>IF('Datos Vida'!AI493=0,"",'Datos Vida'!AI493)</f>
        <v/>
      </c>
      <c r="AJ35" s="108" t="str">
        <f>IF('Datos Vida'!AJ493=0,"",'Datos Vida'!AJ493)</f>
        <v/>
      </c>
      <c r="AK35" s="108" t="str">
        <f>IF('Datos Vida'!AK493=0,"",'Datos Vida'!AK493)</f>
        <v/>
      </c>
      <c r="AL35" s="108" t="str">
        <f>IF('Datos Vida'!AL493=0,"",'Datos Vida'!AL493)</f>
        <v/>
      </c>
      <c r="AM35" s="108" t="str">
        <f>IF('Datos Vida'!AM493=0,"",'Datos Vida'!AM493)</f>
        <v/>
      </c>
      <c r="AN35" s="108" t="str">
        <f>IF('Datos Vida'!AN493=0,"",'Datos Vida'!AN493)</f>
        <v/>
      </c>
      <c r="AO35" s="108" t="str">
        <f>IF('Datos Vida'!AO493=0,"",'Datos Vida'!AO493)</f>
        <v/>
      </c>
      <c r="AP35" s="108" t="str">
        <f>IF('Datos Vida'!AP493=0,"",'Datos Vida'!AP493)</f>
        <v/>
      </c>
      <c r="AQ35" s="108">
        <f>IF('Datos Vida'!AQ493=0,"",'Datos Vida'!AQ493)</f>
        <v>129</v>
      </c>
      <c r="AR35" s="55"/>
      <c r="AS35" s="46">
        <f>IF('Datos Vida'!AS493=0,"",'Datos Vida'!AS493)</f>
        <v>143</v>
      </c>
      <c r="AT35" s="71">
        <f t="shared" si="2"/>
        <v>-9.7902097902097918E-2</v>
      </c>
    </row>
    <row r="36" spans="2:46">
      <c r="B36" s="30" t="s">
        <v>433</v>
      </c>
      <c r="C36" s="108" t="str">
        <f>IF('Datos Vida'!C494=0,"",'Datos Vida'!C494)</f>
        <v/>
      </c>
      <c r="D36" s="108" t="str">
        <f>IF('Datos Vida'!D494=0,"",'Datos Vida'!D494)</f>
        <v/>
      </c>
      <c r="E36" s="108" t="str">
        <f>IF('Datos Vida'!E494=0,"",'Datos Vida'!E494)</f>
        <v/>
      </c>
      <c r="F36" s="108" t="str">
        <f>IF('Datos Vida'!F494=0,"",'Datos Vida'!F494)</f>
        <v/>
      </c>
      <c r="G36" s="108" t="str">
        <f>IF('Datos Vida'!G494=0,"",'Datos Vida'!G494)</f>
        <v/>
      </c>
      <c r="H36" s="108" t="str">
        <f>IF('Datos Vida'!H494=0,"",'Datos Vida'!H494)</f>
        <v/>
      </c>
      <c r="I36" s="108" t="str">
        <f>IF('Datos Vida'!I494=0,"",'Datos Vida'!I494)</f>
        <v/>
      </c>
      <c r="J36" s="108" t="str">
        <f>IF('Datos Vida'!J494=0,"",'Datos Vida'!J494)</f>
        <v/>
      </c>
      <c r="K36" s="108" t="str">
        <f>IF('Datos Vida'!K494=0,"",'Datos Vida'!K494)</f>
        <v/>
      </c>
      <c r="L36" s="108" t="str">
        <f>IF('Datos Vida'!L494=0,"",'Datos Vida'!L494)</f>
        <v/>
      </c>
      <c r="M36" s="108" t="str">
        <f>IF('Datos Vida'!M494=0,"",'Datos Vida'!M494)</f>
        <v/>
      </c>
      <c r="N36" s="108" t="str">
        <f>IF('Datos Vida'!N494=0,"",'Datos Vida'!N494)</f>
        <v/>
      </c>
      <c r="O36" s="108" t="str">
        <f>IF('Datos Vida'!O494=0,"",'Datos Vida'!O494)</f>
        <v/>
      </c>
      <c r="P36" s="108" t="str">
        <f>IF('Datos Vida'!P494=0,"",'Datos Vida'!P494)</f>
        <v/>
      </c>
      <c r="Q36" s="108" t="str">
        <f>IF('Datos Vida'!Q494=0,"",'Datos Vida'!Q494)</f>
        <v/>
      </c>
      <c r="R36" s="108" t="str">
        <f>IF('Datos Vida'!R494=0,"",'Datos Vida'!R494)</f>
        <v/>
      </c>
      <c r="S36" s="108" t="str">
        <f>IF('Datos Vida'!S494=0,"",'Datos Vida'!S494)</f>
        <v/>
      </c>
      <c r="T36" s="108" t="str">
        <f>IF('Datos Vida'!T494=0,"",'Datos Vida'!T494)</f>
        <v/>
      </c>
      <c r="U36" s="108" t="str">
        <f>IF('Datos Vida'!U494=0,"",'Datos Vida'!U494)</f>
        <v/>
      </c>
      <c r="V36" s="108" t="str">
        <f>IF('Datos Vida'!V494=0,"",'Datos Vida'!V494)</f>
        <v/>
      </c>
      <c r="W36" s="108" t="str">
        <f>IF('Datos Vida'!W494=0,"",'Datos Vida'!W494)</f>
        <v/>
      </c>
      <c r="X36" s="108" t="str">
        <f>IF('Datos Vida'!X494=0,"",'Datos Vida'!X494)</f>
        <v/>
      </c>
      <c r="Y36" s="108" t="str">
        <f>IF('Datos Vida'!Y494=0,"",'Datos Vida'!Y494)</f>
        <v/>
      </c>
      <c r="Z36" s="108" t="str">
        <f>IF('Datos Vida'!Z494=0,"",'Datos Vida'!Z494)</f>
        <v/>
      </c>
      <c r="AA36" s="108" t="str">
        <f>IF('Datos Vida'!AA494=0,"",'Datos Vida'!AA494)</f>
        <v/>
      </c>
      <c r="AB36" s="108" t="str">
        <f>IF('Datos Vida'!AB494=0,"",'Datos Vida'!AB494)</f>
        <v/>
      </c>
      <c r="AC36" s="108" t="str">
        <f>IF('Datos Vida'!AC494=0,"",'Datos Vida'!AC494)</f>
        <v/>
      </c>
      <c r="AD36" s="108" t="str">
        <f>IF('Datos Vida'!AD494=0,"",'Datos Vida'!AD494)</f>
        <v/>
      </c>
      <c r="AE36" s="108" t="str">
        <f>IF('Datos Vida'!AE494=0,"",'Datos Vida'!AE494)</f>
        <v/>
      </c>
      <c r="AF36" s="108" t="str">
        <f>IF('Datos Vida'!AF494=0,"",'Datos Vida'!AF494)</f>
        <v/>
      </c>
      <c r="AG36" s="108" t="str">
        <f>IF('Datos Vida'!AG494=0,"",'Datos Vida'!AG494)</f>
        <v/>
      </c>
      <c r="AH36" s="108" t="str">
        <f>IF('Datos Vida'!AH494=0,"",'Datos Vida'!AH494)</f>
        <v/>
      </c>
      <c r="AI36" s="108" t="str">
        <f>IF('Datos Vida'!AI494=0,"",'Datos Vida'!AI494)</f>
        <v/>
      </c>
      <c r="AJ36" s="108" t="str">
        <f>IF('Datos Vida'!AJ494=0,"",'Datos Vida'!AJ494)</f>
        <v/>
      </c>
      <c r="AK36" s="108" t="str">
        <f>IF('Datos Vida'!AK494=0,"",'Datos Vida'!AK494)</f>
        <v/>
      </c>
      <c r="AL36" s="108" t="str">
        <f>IF('Datos Vida'!AL494=0,"",'Datos Vida'!AL494)</f>
        <v/>
      </c>
      <c r="AM36" s="108" t="str">
        <f>IF('Datos Vida'!AM494=0,"",'Datos Vida'!AM494)</f>
        <v/>
      </c>
      <c r="AN36" s="108" t="str">
        <f>IF('Datos Vida'!AN494=0,"",'Datos Vida'!AN494)</f>
        <v/>
      </c>
      <c r="AO36" s="108" t="str">
        <f>IF('Datos Vida'!AO494=0,"",'Datos Vida'!AO494)</f>
        <v/>
      </c>
      <c r="AP36" s="108" t="str">
        <f>IF('Datos Vida'!AP494=0,"",'Datos Vida'!AP494)</f>
        <v/>
      </c>
      <c r="AQ36" s="108" t="str">
        <f>IF('Datos Vida'!AQ494=0,"",'Datos Vida'!AQ494)</f>
        <v/>
      </c>
      <c r="AR36" s="55"/>
      <c r="AS36" s="46" t="str">
        <f>IF('Datos Vida'!AS494=0,"",'Datos Vida'!AS494)</f>
        <v/>
      </c>
      <c r="AT36" s="71" t="str">
        <f t="shared" si="2"/>
        <v/>
      </c>
    </row>
    <row r="37" spans="2:46">
      <c r="B37" s="30" t="s">
        <v>434</v>
      </c>
      <c r="C37" s="108" t="str">
        <f>IF('Datos Vida'!C495=0,"",'Datos Vida'!C495)</f>
        <v/>
      </c>
      <c r="D37" s="108">
        <f>IF('Datos Vida'!D495=0,"",'Datos Vida'!D495)</f>
        <v>1060</v>
      </c>
      <c r="E37" s="108" t="str">
        <f>IF('Datos Vida'!E495=0,"",'Datos Vida'!E495)</f>
        <v/>
      </c>
      <c r="F37" s="108">
        <f>IF('Datos Vida'!F495=0,"",'Datos Vida'!F495)</f>
        <v>179731</v>
      </c>
      <c r="G37" s="108">
        <f>IF('Datos Vida'!G495=0,"",'Datos Vida'!G495)</f>
        <v>733908</v>
      </c>
      <c r="H37" s="108">
        <f>IF('Datos Vida'!H495=0,"",'Datos Vida'!H495)</f>
        <v>76567</v>
      </c>
      <c r="I37" s="108">
        <f>IF('Datos Vida'!I495=0,"",'Datos Vida'!I495)</f>
        <v>417</v>
      </c>
      <c r="J37" s="108">
        <f>IF('Datos Vida'!J495=0,"",'Datos Vida'!J495)</f>
        <v>182665</v>
      </c>
      <c r="K37" s="108" t="str">
        <f>IF('Datos Vida'!K495=0,"",'Datos Vida'!K495)</f>
        <v/>
      </c>
      <c r="L37" s="108" t="str">
        <f>IF('Datos Vida'!L495=0,"",'Datos Vida'!L495)</f>
        <v/>
      </c>
      <c r="M37" s="108">
        <f>IF('Datos Vida'!M495=0,"",'Datos Vida'!M495)</f>
        <v>72406</v>
      </c>
      <c r="N37" s="108" t="str">
        <f>IF('Datos Vida'!N495=0,"",'Datos Vida'!N495)</f>
        <v/>
      </c>
      <c r="O37" s="108">
        <f>IF('Datos Vida'!O495=0,"",'Datos Vida'!O495)</f>
        <v>139131</v>
      </c>
      <c r="P37" s="108">
        <f>IF('Datos Vida'!P495=0,"",'Datos Vida'!P495)</f>
        <v>255028</v>
      </c>
      <c r="Q37" s="108">
        <f>IF('Datos Vida'!Q495=0,"",'Datos Vida'!Q495)</f>
        <v>547181</v>
      </c>
      <c r="R37" s="108" t="str">
        <f>IF('Datos Vida'!R495=0,"",'Datos Vida'!R495)</f>
        <v/>
      </c>
      <c r="S37" s="108" t="str">
        <f>IF('Datos Vida'!S495=0,"",'Datos Vida'!S495)</f>
        <v/>
      </c>
      <c r="T37" s="108">
        <f>IF('Datos Vida'!T495=0,"",'Datos Vida'!T495)</f>
        <v>762410</v>
      </c>
      <c r="U37" s="108" t="str">
        <f>IF('Datos Vida'!U495=0,"",'Datos Vida'!U495)</f>
        <v/>
      </c>
      <c r="V37" s="108" t="str">
        <f>IF('Datos Vida'!V495=0,"",'Datos Vida'!V495)</f>
        <v/>
      </c>
      <c r="W37" s="108">
        <f>IF('Datos Vida'!W495=0,"",'Datos Vida'!W495)</f>
        <v>1592</v>
      </c>
      <c r="X37" s="108" t="str">
        <f>IF('Datos Vida'!X495=0,"",'Datos Vida'!X495)</f>
        <v/>
      </c>
      <c r="Y37" s="108" t="str">
        <f>IF('Datos Vida'!Y495=0,"",'Datos Vida'!Y495)</f>
        <v/>
      </c>
      <c r="Z37" s="108" t="str">
        <f>IF('Datos Vida'!Z495=0,"",'Datos Vida'!Z495)</f>
        <v/>
      </c>
      <c r="AA37" s="108" t="str">
        <f>IF('Datos Vida'!AA495=0,"",'Datos Vida'!AA495)</f>
        <v/>
      </c>
      <c r="AB37" s="108" t="str">
        <f>IF('Datos Vida'!AB495=0,"",'Datos Vida'!AB495)</f>
        <v/>
      </c>
      <c r="AC37" s="108">
        <f>IF('Datos Vida'!AC495=0,"",'Datos Vida'!AC495)</f>
        <v>375</v>
      </c>
      <c r="AD37" s="108" t="str">
        <f>IF('Datos Vida'!AD495=0,"",'Datos Vida'!AD495)</f>
        <v/>
      </c>
      <c r="AE37" s="108">
        <f>IF('Datos Vida'!AE495=0,"",'Datos Vida'!AE495)</f>
        <v>214028</v>
      </c>
      <c r="AF37" s="108">
        <f>IF('Datos Vida'!AF495=0,"",'Datos Vida'!AF495)</f>
        <v>85381</v>
      </c>
      <c r="AG37" s="108">
        <f>IF('Datos Vida'!AG495=0,"",'Datos Vida'!AG495)</f>
        <v>3</v>
      </c>
      <c r="AH37" s="108" t="str">
        <f>IF('Datos Vida'!AH495=0,"",'Datos Vida'!AH495)</f>
        <v/>
      </c>
      <c r="AI37" s="108" t="str">
        <f>IF('Datos Vida'!AI495=0,"",'Datos Vida'!AI495)</f>
        <v/>
      </c>
      <c r="AJ37" s="108" t="str">
        <f>IF('Datos Vida'!AJ495=0,"",'Datos Vida'!AJ495)</f>
        <v/>
      </c>
      <c r="AK37" s="108" t="str">
        <f>IF('Datos Vida'!AK495=0,"",'Datos Vida'!AK495)</f>
        <v/>
      </c>
      <c r="AL37" s="108" t="str">
        <f>IF('Datos Vida'!AL495=0,"",'Datos Vida'!AL495)</f>
        <v/>
      </c>
      <c r="AM37" s="108" t="str">
        <f>IF('Datos Vida'!AM495=0,"",'Datos Vida'!AM495)</f>
        <v/>
      </c>
      <c r="AN37" s="108" t="str">
        <f>IF('Datos Vida'!AN495=0,"",'Datos Vida'!AN495)</f>
        <v/>
      </c>
      <c r="AO37" s="108" t="str">
        <f>IF('Datos Vida'!AO495=0,"",'Datos Vida'!AO495)</f>
        <v/>
      </c>
      <c r="AP37" s="108" t="str">
        <f>IF('Datos Vida'!AP495=0,"",'Datos Vida'!AP495)</f>
        <v/>
      </c>
      <c r="AQ37" s="108">
        <f>IF('Datos Vida'!AQ495=0,"",'Datos Vida'!AQ495)</f>
        <v>3251883</v>
      </c>
      <c r="AR37" s="55"/>
      <c r="AS37" s="46">
        <f>IF('Datos Vida'!AS495=0,"",'Datos Vida'!AS495)</f>
        <v>3635033</v>
      </c>
      <c r="AT37" s="71">
        <f t="shared" si="2"/>
        <v>-0.10540482025885323</v>
      </c>
    </row>
    <row r="38" spans="2:46">
      <c r="B38" s="30" t="s">
        <v>435</v>
      </c>
      <c r="C38" s="108" t="str">
        <f>IF('Datos Vida'!C496=0,"",'Datos Vida'!C496)</f>
        <v/>
      </c>
      <c r="D38" s="108">
        <f>IF('Datos Vida'!D496=0,"",'Datos Vida'!D496)</f>
        <v>31</v>
      </c>
      <c r="E38" s="108" t="str">
        <f>IF('Datos Vida'!E496=0,"",'Datos Vida'!E496)</f>
        <v/>
      </c>
      <c r="F38" s="108" t="str">
        <f>IF('Datos Vida'!F496=0,"",'Datos Vida'!F496)</f>
        <v/>
      </c>
      <c r="G38" s="108">
        <f>IF('Datos Vida'!G496=0,"",'Datos Vida'!G496)</f>
        <v>1163</v>
      </c>
      <c r="H38" s="108" t="str">
        <f>IF('Datos Vida'!H496=0,"",'Datos Vida'!H496)</f>
        <v/>
      </c>
      <c r="I38" s="108">
        <f>IF('Datos Vida'!I496=0,"",'Datos Vida'!I496)</f>
        <v>220</v>
      </c>
      <c r="J38" s="108" t="str">
        <f>IF('Datos Vida'!J496=0,"",'Datos Vida'!J496)</f>
        <v/>
      </c>
      <c r="K38" s="108" t="str">
        <f>IF('Datos Vida'!K496=0,"",'Datos Vida'!K496)</f>
        <v/>
      </c>
      <c r="L38" s="108" t="str">
        <f>IF('Datos Vida'!L496=0,"",'Datos Vida'!L496)</f>
        <v/>
      </c>
      <c r="M38" s="108">
        <f>IF('Datos Vida'!M496=0,"",'Datos Vida'!M496)</f>
        <v>48</v>
      </c>
      <c r="N38" s="108" t="str">
        <f>IF('Datos Vida'!N496=0,"",'Datos Vida'!N496)</f>
        <v/>
      </c>
      <c r="O38" s="108">
        <f>IF('Datos Vida'!O496=0,"",'Datos Vida'!O496)</f>
        <v>5</v>
      </c>
      <c r="P38" s="108">
        <f>IF('Datos Vida'!P496=0,"",'Datos Vida'!P496)</f>
        <v>2848</v>
      </c>
      <c r="Q38" s="108">
        <f>IF('Datos Vida'!Q496=0,"",'Datos Vida'!Q496)</f>
        <v>103</v>
      </c>
      <c r="R38" s="108" t="str">
        <f>IF('Datos Vida'!R496=0,"",'Datos Vida'!R496)</f>
        <v/>
      </c>
      <c r="S38" s="108">
        <f>IF('Datos Vida'!S496=0,"",'Datos Vida'!S496)</f>
        <v>254</v>
      </c>
      <c r="T38" s="108" t="str">
        <f>IF('Datos Vida'!T496=0,"",'Datos Vida'!T496)</f>
        <v/>
      </c>
      <c r="U38" s="108" t="str">
        <f>IF('Datos Vida'!U496=0,"",'Datos Vida'!U496)</f>
        <v/>
      </c>
      <c r="V38" s="108" t="str">
        <f>IF('Datos Vida'!V496=0,"",'Datos Vida'!V496)</f>
        <v/>
      </c>
      <c r="W38" s="108">
        <f>IF('Datos Vida'!W496=0,"",'Datos Vida'!W496)</f>
        <v>589</v>
      </c>
      <c r="X38" s="108" t="str">
        <f>IF('Datos Vida'!X496=0,"",'Datos Vida'!X496)</f>
        <v/>
      </c>
      <c r="Y38" s="108" t="str">
        <f>IF('Datos Vida'!Y496=0,"",'Datos Vida'!Y496)</f>
        <v/>
      </c>
      <c r="Z38" s="108" t="str">
        <f>IF('Datos Vida'!Z496=0,"",'Datos Vida'!Z496)</f>
        <v/>
      </c>
      <c r="AA38" s="108" t="str">
        <f>IF('Datos Vida'!AA496=0,"",'Datos Vida'!AA496)</f>
        <v/>
      </c>
      <c r="AB38" s="108" t="str">
        <f>IF('Datos Vida'!AB496=0,"",'Datos Vida'!AB496)</f>
        <v/>
      </c>
      <c r="AC38" s="108">
        <f>IF('Datos Vida'!AC496=0,"",'Datos Vida'!AC496)</f>
        <v>94</v>
      </c>
      <c r="AD38" s="108" t="str">
        <f>IF('Datos Vida'!AD496=0,"",'Datos Vida'!AD496)</f>
        <v/>
      </c>
      <c r="AE38" s="108">
        <f>IF('Datos Vida'!AE496=0,"",'Datos Vida'!AE496)</f>
        <v>109</v>
      </c>
      <c r="AF38" s="108">
        <f>IF('Datos Vida'!AF496=0,"",'Datos Vida'!AF496)</f>
        <v>27</v>
      </c>
      <c r="AG38" s="108">
        <f>IF('Datos Vida'!AG496=0,"",'Datos Vida'!AG496)</f>
        <v>1113</v>
      </c>
      <c r="AH38" s="108" t="str">
        <f>IF('Datos Vida'!AH496=0,"",'Datos Vida'!AH496)</f>
        <v/>
      </c>
      <c r="AI38" s="108" t="str">
        <f>IF('Datos Vida'!AI496=0,"",'Datos Vida'!AI496)</f>
        <v/>
      </c>
      <c r="AJ38" s="108" t="str">
        <f>IF('Datos Vida'!AJ496=0,"",'Datos Vida'!AJ496)</f>
        <v/>
      </c>
      <c r="AK38" s="108" t="str">
        <f>IF('Datos Vida'!AK496=0,"",'Datos Vida'!AK496)</f>
        <v/>
      </c>
      <c r="AL38" s="108" t="str">
        <f>IF('Datos Vida'!AL496=0,"",'Datos Vida'!AL496)</f>
        <v/>
      </c>
      <c r="AM38" s="108" t="str">
        <f>IF('Datos Vida'!AM496=0,"",'Datos Vida'!AM496)</f>
        <v/>
      </c>
      <c r="AN38" s="108" t="str">
        <f>IF('Datos Vida'!AN496=0,"",'Datos Vida'!AN496)</f>
        <v/>
      </c>
      <c r="AO38" s="108" t="str">
        <f>IF('Datos Vida'!AO496=0,"",'Datos Vida'!AO496)</f>
        <v/>
      </c>
      <c r="AP38" s="108" t="str">
        <f>IF('Datos Vida'!AP496=0,"",'Datos Vida'!AP496)</f>
        <v/>
      </c>
      <c r="AQ38" s="108">
        <f>IF('Datos Vida'!AQ496=0,"",'Datos Vida'!AQ496)</f>
        <v>6604</v>
      </c>
      <c r="AR38" s="55"/>
      <c r="AS38" s="46">
        <f>IF('Datos Vida'!AS496=0,"",'Datos Vida'!AS496)</f>
        <v>6193</v>
      </c>
      <c r="AT38" s="71">
        <f t="shared" si="2"/>
        <v>6.636525108994018E-2</v>
      </c>
    </row>
    <row r="39" spans="2:46">
      <c r="B39" s="30" t="s">
        <v>436</v>
      </c>
      <c r="C39" s="108" t="str">
        <f>IF('Datos Vida'!C497=0,"",'Datos Vida'!C497)</f>
        <v/>
      </c>
      <c r="D39" s="108" t="str">
        <f>IF('Datos Vida'!D497=0,"",'Datos Vida'!D497)</f>
        <v/>
      </c>
      <c r="E39" s="108" t="str">
        <f>IF('Datos Vida'!E497=0,"",'Datos Vida'!E497)</f>
        <v/>
      </c>
      <c r="F39" s="108" t="str">
        <f>IF('Datos Vida'!F497=0,"",'Datos Vida'!F497)</f>
        <v/>
      </c>
      <c r="G39" s="108" t="str">
        <f>IF('Datos Vida'!G497=0,"",'Datos Vida'!G497)</f>
        <v/>
      </c>
      <c r="H39" s="108" t="str">
        <f>IF('Datos Vida'!H497=0,"",'Datos Vida'!H497)</f>
        <v/>
      </c>
      <c r="I39" s="108" t="str">
        <f>IF('Datos Vida'!I497=0,"",'Datos Vida'!I497)</f>
        <v/>
      </c>
      <c r="J39" s="108" t="str">
        <f>IF('Datos Vida'!J497=0,"",'Datos Vida'!J497)</f>
        <v/>
      </c>
      <c r="K39" s="108" t="str">
        <f>IF('Datos Vida'!K497=0,"",'Datos Vida'!K497)</f>
        <v/>
      </c>
      <c r="L39" s="108" t="str">
        <f>IF('Datos Vida'!L497=0,"",'Datos Vida'!L497)</f>
        <v/>
      </c>
      <c r="M39" s="108" t="str">
        <f>IF('Datos Vida'!M497=0,"",'Datos Vida'!M497)</f>
        <v/>
      </c>
      <c r="N39" s="108" t="str">
        <f>IF('Datos Vida'!N497=0,"",'Datos Vida'!N497)</f>
        <v/>
      </c>
      <c r="O39" s="108" t="str">
        <f>IF('Datos Vida'!O497=0,"",'Datos Vida'!O497)</f>
        <v/>
      </c>
      <c r="P39" s="108" t="str">
        <f>IF('Datos Vida'!P497=0,"",'Datos Vida'!P497)</f>
        <v/>
      </c>
      <c r="Q39" s="108" t="str">
        <f>IF('Datos Vida'!Q497=0,"",'Datos Vida'!Q497)</f>
        <v/>
      </c>
      <c r="R39" s="108" t="str">
        <f>IF('Datos Vida'!R497=0,"",'Datos Vida'!R497)</f>
        <v/>
      </c>
      <c r="S39" s="108" t="str">
        <f>IF('Datos Vida'!S497=0,"",'Datos Vida'!S497)</f>
        <v/>
      </c>
      <c r="T39" s="108" t="str">
        <f>IF('Datos Vida'!T497=0,"",'Datos Vida'!T497)</f>
        <v/>
      </c>
      <c r="U39" s="108" t="str">
        <f>IF('Datos Vida'!U497=0,"",'Datos Vida'!U497)</f>
        <v/>
      </c>
      <c r="V39" s="108" t="str">
        <f>IF('Datos Vida'!V497=0,"",'Datos Vida'!V497)</f>
        <v/>
      </c>
      <c r="W39" s="108" t="str">
        <f>IF('Datos Vida'!W497=0,"",'Datos Vida'!W497)</f>
        <v/>
      </c>
      <c r="X39" s="108" t="str">
        <f>IF('Datos Vida'!X497=0,"",'Datos Vida'!X497)</f>
        <v/>
      </c>
      <c r="Y39" s="108" t="str">
        <f>IF('Datos Vida'!Y497=0,"",'Datos Vida'!Y497)</f>
        <v/>
      </c>
      <c r="Z39" s="108" t="str">
        <f>IF('Datos Vida'!Z497=0,"",'Datos Vida'!Z497)</f>
        <v/>
      </c>
      <c r="AA39" s="108" t="str">
        <f>IF('Datos Vida'!AA497=0,"",'Datos Vida'!AA497)</f>
        <v/>
      </c>
      <c r="AB39" s="108" t="str">
        <f>IF('Datos Vida'!AB497=0,"",'Datos Vida'!AB497)</f>
        <v/>
      </c>
      <c r="AC39" s="108" t="str">
        <f>IF('Datos Vida'!AC497=0,"",'Datos Vida'!AC497)</f>
        <v/>
      </c>
      <c r="AD39" s="108" t="str">
        <f>IF('Datos Vida'!AD497=0,"",'Datos Vida'!AD497)</f>
        <v/>
      </c>
      <c r="AE39" s="108">
        <f>IF('Datos Vida'!AE497=0,"",'Datos Vida'!AE497)</f>
        <v>1</v>
      </c>
      <c r="AF39" s="108" t="str">
        <f>IF('Datos Vida'!AF497=0,"",'Datos Vida'!AF497)</f>
        <v/>
      </c>
      <c r="AG39" s="108" t="str">
        <f>IF('Datos Vida'!AG497=0,"",'Datos Vida'!AG497)</f>
        <v/>
      </c>
      <c r="AH39" s="108" t="str">
        <f>IF('Datos Vida'!AH497=0,"",'Datos Vida'!AH497)</f>
        <v/>
      </c>
      <c r="AI39" s="108" t="str">
        <f>IF('Datos Vida'!AI497=0,"",'Datos Vida'!AI497)</f>
        <v/>
      </c>
      <c r="AJ39" s="108" t="str">
        <f>IF('Datos Vida'!AJ497=0,"",'Datos Vida'!AJ497)</f>
        <v/>
      </c>
      <c r="AK39" s="108" t="str">
        <f>IF('Datos Vida'!AK497=0,"",'Datos Vida'!AK497)</f>
        <v/>
      </c>
      <c r="AL39" s="108" t="str">
        <f>IF('Datos Vida'!AL497=0,"",'Datos Vida'!AL497)</f>
        <v/>
      </c>
      <c r="AM39" s="108" t="str">
        <f>IF('Datos Vida'!AM497=0,"",'Datos Vida'!AM497)</f>
        <v/>
      </c>
      <c r="AN39" s="108" t="str">
        <f>IF('Datos Vida'!AN497=0,"",'Datos Vida'!AN497)</f>
        <v/>
      </c>
      <c r="AO39" s="108" t="str">
        <f>IF('Datos Vida'!AO497=0,"",'Datos Vida'!AO497)</f>
        <v/>
      </c>
      <c r="AP39" s="108" t="str">
        <f>IF('Datos Vida'!AP497=0,"",'Datos Vida'!AP497)</f>
        <v/>
      </c>
      <c r="AQ39" s="108">
        <f>IF('Datos Vida'!AQ497=0,"",'Datos Vida'!AQ497)</f>
        <v>1</v>
      </c>
      <c r="AR39" s="55"/>
      <c r="AS39" s="46">
        <f>IF('Datos Vida'!AS497=0,"",'Datos Vida'!AS497)</f>
        <v>1</v>
      </c>
      <c r="AT39" s="71">
        <f t="shared" si="2"/>
        <v>0</v>
      </c>
    </row>
    <row r="40" spans="2:46">
      <c r="B40" s="30" t="s">
        <v>437</v>
      </c>
      <c r="C40" s="108">
        <f>IF('Datos Vida'!C498=0,"",'Datos Vida'!C498)</f>
        <v>116</v>
      </c>
      <c r="D40" s="108">
        <f>IF('Datos Vida'!D498=0,"",'Datos Vida'!D498)</f>
        <v>5971</v>
      </c>
      <c r="E40" s="108">
        <f>IF('Datos Vida'!E498=0,"",'Datos Vida'!E498)</f>
        <v>95</v>
      </c>
      <c r="F40" s="108" t="str">
        <f>IF('Datos Vida'!F498=0,"",'Datos Vida'!F498)</f>
        <v/>
      </c>
      <c r="G40" s="108">
        <f>IF('Datos Vida'!G498=0,"",'Datos Vida'!G498)</f>
        <v>2307</v>
      </c>
      <c r="H40" s="108" t="str">
        <f>IF('Datos Vida'!H498=0,"",'Datos Vida'!H498)</f>
        <v/>
      </c>
      <c r="I40" s="108">
        <f>IF('Datos Vida'!I498=0,"",'Datos Vida'!I498)</f>
        <v>3722</v>
      </c>
      <c r="J40" s="108">
        <f>IF('Datos Vida'!J498=0,"",'Datos Vida'!J498)</f>
        <v>226</v>
      </c>
      <c r="K40" s="108" t="str">
        <f>IF('Datos Vida'!K498=0,"",'Datos Vida'!K498)</f>
        <v/>
      </c>
      <c r="L40" s="108">
        <f>IF('Datos Vida'!L498=0,"",'Datos Vida'!L498)</f>
        <v>5</v>
      </c>
      <c r="M40" s="108">
        <f>IF('Datos Vida'!M498=0,"",'Datos Vida'!M498)</f>
        <v>110</v>
      </c>
      <c r="N40" s="108" t="str">
        <f>IF('Datos Vida'!N498=0,"",'Datos Vida'!N498)</f>
        <v/>
      </c>
      <c r="O40" s="108">
        <f>IF('Datos Vida'!O498=0,"",'Datos Vida'!O498)</f>
        <v>426</v>
      </c>
      <c r="P40" s="108">
        <f>IF('Datos Vida'!P498=0,"",'Datos Vida'!P498)</f>
        <v>218</v>
      </c>
      <c r="Q40" s="108" t="str">
        <f>IF('Datos Vida'!Q498=0,"",'Datos Vida'!Q498)</f>
        <v/>
      </c>
      <c r="R40" s="108">
        <f>IF('Datos Vida'!R498=0,"",'Datos Vida'!R498)</f>
        <v>32</v>
      </c>
      <c r="S40" s="108">
        <f>IF('Datos Vida'!S498=0,"",'Datos Vida'!S498)</f>
        <v>1627</v>
      </c>
      <c r="T40" s="108">
        <f>IF('Datos Vida'!T498=0,"",'Datos Vida'!T498)</f>
        <v>86</v>
      </c>
      <c r="U40" s="108" t="str">
        <f>IF('Datos Vida'!U498=0,"",'Datos Vida'!U498)</f>
        <v/>
      </c>
      <c r="V40" s="108" t="str">
        <f>IF('Datos Vida'!V498=0,"",'Datos Vida'!V498)</f>
        <v/>
      </c>
      <c r="W40" s="108">
        <f>IF('Datos Vida'!W498=0,"",'Datos Vida'!W498)</f>
        <v>20</v>
      </c>
      <c r="X40" s="108" t="str">
        <f>IF('Datos Vida'!X498=0,"",'Datos Vida'!X498)</f>
        <v/>
      </c>
      <c r="Y40" s="108" t="str">
        <f>IF('Datos Vida'!Y498=0,"",'Datos Vida'!Y498)</f>
        <v/>
      </c>
      <c r="Z40" s="108">
        <f>IF('Datos Vida'!Z498=0,"",'Datos Vida'!Z498)</f>
        <v>2871</v>
      </c>
      <c r="AA40" s="108">
        <f>IF('Datos Vida'!AA498=0,"",'Datos Vida'!AA498)</f>
        <v>57</v>
      </c>
      <c r="AB40" s="108" t="str">
        <f>IF('Datos Vida'!AB498=0,"",'Datos Vida'!AB498)</f>
        <v/>
      </c>
      <c r="AC40" s="108">
        <f>IF('Datos Vida'!AC498=0,"",'Datos Vida'!AC498)</f>
        <v>2</v>
      </c>
      <c r="AD40" s="108" t="str">
        <f>IF('Datos Vida'!AD498=0,"",'Datos Vida'!AD498)</f>
        <v/>
      </c>
      <c r="AE40" s="108">
        <f>IF('Datos Vida'!AE498=0,"",'Datos Vida'!AE498)</f>
        <v>51</v>
      </c>
      <c r="AF40" s="108">
        <f>IF('Datos Vida'!AF498=0,"",'Datos Vida'!AF498)</f>
        <v>2478</v>
      </c>
      <c r="AG40" s="108">
        <f>IF('Datos Vida'!AG498=0,"",'Datos Vida'!AG498)</f>
        <v>2856</v>
      </c>
      <c r="AH40" s="108" t="str">
        <f>IF('Datos Vida'!AH498=0,"",'Datos Vida'!AH498)</f>
        <v/>
      </c>
      <c r="AI40" s="108" t="str">
        <f>IF('Datos Vida'!AI498=0,"",'Datos Vida'!AI498)</f>
        <v/>
      </c>
      <c r="AJ40" s="108" t="str">
        <f>IF('Datos Vida'!AJ498=0,"",'Datos Vida'!AJ498)</f>
        <v/>
      </c>
      <c r="AK40" s="108" t="str">
        <f>IF('Datos Vida'!AK498=0,"",'Datos Vida'!AK498)</f>
        <v/>
      </c>
      <c r="AL40" s="108" t="str">
        <f>IF('Datos Vida'!AL498=0,"",'Datos Vida'!AL498)</f>
        <v/>
      </c>
      <c r="AM40" s="108" t="str">
        <f>IF('Datos Vida'!AM498=0,"",'Datos Vida'!AM498)</f>
        <v/>
      </c>
      <c r="AN40" s="108" t="str">
        <f>IF('Datos Vida'!AN498=0,"",'Datos Vida'!AN498)</f>
        <v/>
      </c>
      <c r="AO40" s="108" t="str">
        <f>IF('Datos Vida'!AO498=0,"",'Datos Vida'!AO498)</f>
        <v/>
      </c>
      <c r="AP40" s="108" t="str">
        <f>IF('Datos Vida'!AP498=0,"",'Datos Vida'!AP498)</f>
        <v/>
      </c>
      <c r="AQ40" s="108">
        <f>IF('Datos Vida'!AQ498=0,"",'Datos Vida'!AQ498)</f>
        <v>23276</v>
      </c>
      <c r="AR40" s="55"/>
      <c r="AS40" s="46">
        <f>IF('Datos Vida'!AS498=0,"",'Datos Vida'!AS498)</f>
        <v>28298</v>
      </c>
      <c r="AT40" s="71">
        <f t="shared" si="2"/>
        <v>-0.1774683723231324</v>
      </c>
    </row>
    <row r="41" spans="2:46">
      <c r="B41" s="30" t="s">
        <v>438</v>
      </c>
      <c r="C41" s="108" t="str">
        <f>IF('Datos Vida'!C499=0,"",'Datos Vida'!C499)</f>
        <v/>
      </c>
      <c r="D41" s="108" t="str">
        <f>IF('Datos Vida'!D499=0,"",'Datos Vida'!D499)</f>
        <v/>
      </c>
      <c r="E41" s="108" t="str">
        <f>IF('Datos Vida'!E499=0,"",'Datos Vida'!E499)</f>
        <v/>
      </c>
      <c r="F41" s="108">
        <f>IF('Datos Vida'!F499=0,"",'Datos Vida'!F499)</f>
        <v>1666</v>
      </c>
      <c r="G41" s="108" t="str">
        <f>IF('Datos Vida'!G499=0,"",'Datos Vida'!G499)</f>
        <v/>
      </c>
      <c r="H41" s="108" t="str">
        <f>IF('Datos Vida'!H499=0,"",'Datos Vida'!H499)</f>
        <v/>
      </c>
      <c r="I41" s="108" t="str">
        <f>IF('Datos Vida'!I499=0,"",'Datos Vida'!I499)</f>
        <v/>
      </c>
      <c r="J41" s="108" t="str">
        <f>IF('Datos Vida'!J499=0,"",'Datos Vida'!J499)</f>
        <v/>
      </c>
      <c r="K41" s="108" t="str">
        <f>IF('Datos Vida'!K499=0,"",'Datos Vida'!K499)</f>
        <v/>
      </c>
      <c r="L41" s="108" t="str">
        <f>IF('Datos Vida'!L499=0,"",'Datos Vida'!L499)</f>
        <v/>
      </c>
      <c r="M41" s="108" t="str">
        <f>IF('Datos Vida'!M499=0,"",'Datos Vida'!M499)</f>
        <v/>
      </c>
      <c r="N41" s="108" t="str">
        <f>IF('Datos Vida'!N499=0,"",'Datos Vida'!N499)</f>
        <v/>
      </c>
      <c r="O41" s="108" t="str">
        <f>IF('Datos Vida'!O499=0,"",'Datos Vida'!O499)</f>
        <v/>
      </c>
      <c r="P41" s="108" t="str">
        <f>IF('Datos Vida'!P499=0,"",'Datos Vida'!P499)</f>
        <v/>
      </c>
      <c r="Q41" s="108">
        <f>IF('Datos Vida'!Q499=0,"",'Datos Vida'!Q499)</f>
        <v>39</v>
      </c>
      <c r="R41" s="108" t="str">
        <f>IF('Datos Vida'!R499=0,"",'Datos Vida'!R499)</f>
        <v/>
      </c>
      <c r="S41" s="108" t="str">
        <f>IF('Datos Vida'!S499=0,"",'Datos Vida'!S499)</f>
        <v/>
      </c>
      <c r="T41" s="108" t="str">
        <f>IF('Datos Vida'!T499=0,"",'Datos Vida'!T499)</f>
        <v/>
      </c>
      <c r="U41" s="108">
        <f>IF('Datos Vida'!U499=0,"",'Datos Vida'!U499)</f>
        <v>32</v>
      </c>
      <c r="V41" s="108" t="str">
        <f>IF('Datos Vida'!V499=0,"",'Datos Vida'!V499)</f>
        <v/>
      </c>
      <c r="W41" s="108" t="str">
        <f>IF('Datos Vida'!W499=0,"",'Datos Vida'!W499)</f>
        <v/>
      </c>
      <c r="X41" s="108" t="str">
        <f>IF('Datos Vida'!X499=0,"",'Datos Vida'!X499)</f>
        <v/>
      </c>
      <c r="Y41" s="108" t="str">
        <f>IF('Datos Vida'!Y499=0,"",'Datos Vida'!Y499)</f>
        <v/>
      </c>
      <c r="Z41" s="108" t="str">
        <f>IF('Datos Vida'!Z499=0,"",'Datos Vida'!Z499)</f>
        <v/>
      </c>
      <c r="AA41" s="108" t="str">
        <f>IF('Datos Vida'!AA499=0,"",'Datos Vida'!AA499)</f>
        <v/>
      </c>
      <c r="AB41" s="108" t="str">
        <f>IF('Datos Vida'!AB499=0,"",'Datos Vida'!AB499)</f>
        <v/>
      </c>
      <c r="AC41" s="108" t="str">
        <f>IF('Datos Vida'!AC499=0,"",'Datos Vida'!AC499)</f>
        <v/>
      </c>
      <c r="AD41" s="108" t="str">
        <f>IF('Datos Vida'!AD499=0,"",'Datos Vida'!AD499)</f>
        <v/>
      </c>
      <c r="AE41" s="108" t="str">
        <f>IF('Datos Vida'!AE499=0,"",'Datos Vida'!AE499)</f>
        <v/>
      </c>
      <c r="AF41" s="108" t="str">
        <f>IF('Datos Vida'!AF499=0,"",'Datos Vida'!AF499)</f>
        <v/>
      </c>
      <c r="AG41" s="108" t="str">
        <f>IF('Datos Vida'!AG499=0,"",'Datos Vida'!AG499)</f>
        <v/>
      </c>
      <c r="AH41" s="108" t="str">
        <f>IF('Datos Vida'!AH499=0,"",'Datos Vida'!AH499)</f>
        <v/>
      </c>
      <c r="AI41" s="108" t="str">
        <f>IF('Datos Vida'!AI499=0,"",'Datos Vida'!AI499)</f>
        <v/>
      </c>
      <c r="AJ41" s="108" t="str">
        <f>IF('Datos Vida'!AJ499=0,"",'Datos Vida'!AJ499)</f>
        <v/>
      </c>
      <c r="AK41" s="108" t="str">
        <f>IF('Datos Vida'!AK499=0,"",'Datos Vida'!AK499)</f>
        <v/>
      </c>
      <c r="AL41" s="108" t="str">
        <f>IF('Datos Vida'!AL499=0,"",'Datos Vida'!AL499)</f>
        <v/>
      </c>
      <c r="AM41" s="108" t="str">
        <f>IF('Datos Vida'!AM499=0,"",'Datos Vida'!AM499)</f>
        <v/>
      </c>
      <c r="AN41" s="108" t="str">
        <f>IF('Datos Vida'!AN499=0,"",'Datos Vida'!AN499)</f>
        <v/>
      </c>
      <c r="AO41" s="108" t="str">
        <f>IF('Datos Vida'!AO499=0,"",'Datos Vida'!AO499)</f>
        <v/>
      </c>
      <c r="AP41" s="108" t="str">
        <f>IF('Datos Vida'!AP499=0,"",'Datos Vida'!AP499)</f>
        <v/>
      </c>
      <c r="AQ41" s="108">
        <f>IF('Datos Vida'!AQ499=0,"",'Datos Vida'!AQ499)</f>
        <v>1737</v>
      </c>
      <c r="AR41" s="55"/>
      <c r="AS41" s="46" t="str">
        <f>IF('Datos Vida'!AS499=0,"",'Datos Vida'!AS499)</f>
        <v/>
      </c>
      <c r="AT41" s="71" t="str">
        <f t="shared" si="2"/>
        <v/>
      </c>
    </row>
    <row r="42" spans="2:46">
      <c r="B42" s="30" t="s">
        <v>439</v>
      </c>
      <c r="C42" s="108" t="str">
        <f>IF('Datos Vida'!C500=0,"",'Datos Vida'!C500)</f>
        <v/>
      </c>
      <c r="D42" s="108" t="str">
        <f>IF('Datos Vida'!D500=0,"",'Datos Vida'!D500)</f>
        <v/>
      </c>
      <c r="E42" s="108" t="str">
        <f>IF('Datos Vida'!E500=0,"",'Datos Vida'!E500)</f>
        <v/>
      </c>
      <c r="F42" s="108" t="str">
        <f>IF('Datos Vida'!F500=0,"",'Datos Vida'!F500)</f>
        <v/>
      </c>
      <c r="G42" s="108" t="str">
        <f>IF('Datos Vida'!G500=0,"",'Datos Vida'!G500)</f>
        <v/>
      </c>
      <c r="H42" s="108" t="str">
        <f>IF('Datos Vida'!H500=0,"",'Datos Vida'!H500)</f>
        <v/>
      </c>
      <c r="I42" s="108" t="str">
        <f>IF('Datos Vida'!I500=0,"",'Datos Vida'!I500)</f>
        <v/>
      </c>
      <c r="J42" s="108" t="str">
        <f>IF('Datos Vida'!J500=0,"",'Datos Vida'!J500)</f>
        <v/>
      </c>
      <c r="K42" s="108" t="str">
        <f>IF('Datos Vida'!K500=0,"",'Datos Vida'!K500)</f>
        <v/>
      </c>
      <c r="L42" s="108" t="str">
        <f>IF('Datos Vida'!L500=0,"",'Datos Vida'!L500)</f>
        <v/>
      </c>
      <c r="M42" s="108" t="str">
        <f>IF('Datos Vida'!M500=0,"",'Datos Vida'!M500)</f>
        <v/>
      </c>
      <c r="N42" s="108" t="str">
        <f>IF('Datos Vida'!N500=0,"",'Datos Vida'!N500)</f>
        <v/>
      </c>
      <c r="O42" s="108" t="str">
        <f>IF('Datos Vida'!O500=0,"",'Datos Vida'!O500)</f>
        <v/>
      </c>
      <c r="P42" s="108" t="str">
        <f>IF('Datos Vida'!P500=0,"",'Datos Vida'!P500)</f>
        <v/>
      </c>
      <c r="Q42" s="108" t="str">
        <f>IF('Datos Vida'!Q500=0,"",'Datos Vida'!Q500)</f>
        <v/>
      </c>
      <c r="R42" s="108" t="str">
        <f>IF('Datos Vida'!R500=0,"",'Datos Vida'!R500)</f>
        <v/>
      </c>
      <c r="S42" s="108" t="str">
        <f>IF('Datos Vida'!S500=0,"",'Datos Vida'!S500)</f>
        <v/>
      </c>
      <c r="T42" s="108" t="str">
        <f>IF('Datos Vida'!T500=0,"",'Datos Vida'!T500)</f>
        <v/>
      </c>
      <c r="U42" s="108" t="str">
        <f>IF('Datos Vida'!U500=0,"",'Datos Vida'!U500)</f>
        <v/>
      </c>
      <c r="V42" s="108" t="str">
        <f>IF('Datos Vida'!V500=0,"",'Datos Vida'!V500)</f>
        <v/>
      </c>
      <c r="W42" s="108" t="str">
        <f>IF('Datos Vida'!W500=0,"",'Datos Vida'!W500)</f>
        <v/>
      </c>
      <c r="X42" s="108" t="str">
        <f>IF('Datos Vida'!X500=0,"",'Datos Vida'!X500)</f>
        <v/>
      </c>
      <c r="Y42" s="108">
        <f>IF('Datos Vida'!Y500=0,"",'Datos Vida'!Y500)</f>
        <v>284</v>
      </c>
      <c r="Z42" s="108" t="str">
        <f>IF('Datos Vida'!Z500=0,"",'Datos Vida'!Z500)</f>
        <v/>
      </c>
      <c r="AA42" s="108" t="str">
        <f>IF('Datos Vida'!AA500=0,"",'Datos Vida'!AA500)</f>
        <v/>
      </c>
      <c r="AB42" s="108" t="str">
        <f>IF('Datos Vida'!AB500=0,"",'Datos Vida'!AB500)</f>
        <v/>
      </c>
      <c r="AC42" s="108" t="str">
        <f>IF('Datos Vida'!AC500=0,"",'Datos Vida'!AC500)</f>
        <v/>
      </c>
      <c r="AD42" s="108" t="str">
        <f>IF('Datos Vida'!AD500=0,"",'Datos Vida'!AD500)</f>
        <v/>
      </c>
      <c r="AE42" s="108" t="str">
        <f>IF('Datos Vida'!AE500=0,"",'Datos Vida'!AE500)</f>
        <v/>
      </c>
      <c r="AF42" s="108" t="str">
        <f>IF('Datos Vida'!AF500=0,"",'Datos Vida'!AF500)</f>
        <v/>
      </c>
      <c r="AG42" s="108" t="str">
        <f>IF('Datos Vida'!AG500=0,"",'Datos Vida'!AG500)</f>
        <v/>
      </c>
      <c r="AH42" s="108" t="str">
        <f>IF('Datos Vida'!AH500=0,"",'Datos Vida'!AH500)</f>
        <v/>
      </c>
      <c r="AI42" s="108" t="str">
        <f>IF('Datos Vida'!AI500=0,"",'Datos Vida'!AI500)</f>
        <v/>
      </c>
      <c r="AJ42" s="108" t="str">
        <f>IF('Datos Vida'!AJ500=0,"",'Datos Vida'!AJ500)</f>
        <v/>
      </c>
      <c r="AK42" s="108" t="str">
        <f>IF('Datos Vida'!AK500=0,"",'Datos Vida'!AK500)</f>
        <v/>
      </c>
      <c r="AL42" s="108" t="str">
        <f>IF('Datos Vida'!AL500=0,"",'Datos Vida'!AL500)</f>
        <v/>
      </c>
      <c r="AM42" s="108" t="str">
        <f>IF('Datos Vida'!AM500=0,"",'Datos Vida'!AM500)</f>
        <v/>
      </c>
      <c r="AN42" s="108" t="str">
        <f>IF('Datos Vida'!AN500=0,"",'Datos Vida'!AN500)</f>
        <v/>
      </c>
      <c r="AO42" s="108" t="str">
        <f>IF('Datos Vida'!AO500=0,"",'Datos Vida'!AO500)</f>
        <v/>
      </c>
      <c r="AP42" s="108" t="str">
        <f>IF('Datos Vida'!AP500=0,"",'Datos Vida'!AP500)</f>
        <v/>
      </c>
      <c r="AQ42" s="108">
        <f>IF('Datos Vida'!AQ500=0,"",'Datos Vida'!AQ500)</f>
        <v>284</v>
      </c>
      <c r="AR42" s="55"/>
      <c r="AS42" s="46">
        <f>IF('Datos Vida'!AS500=0,"",'Datos Vida'!AS500)</f>
        <v>268</v>
      </c>
      <c r="AT42" s="71"/>
    </row>
    <row r="43" spans="2:46">
      <c r="B43" s="29" t="s">
        <v>440</v>
      </c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109"/>
      <c r="AI43" s="109"/>
      <c r="AJ43" s="109"/>
      <c r="AK43" s="109"/>
      <c r="AL43" s="109"/>
      <c r="AM43" s="109"/>
      <c r="AN43" s="109"/>
      <c r="AO43" s="109"/>
      <c r="AP43" s="109"/>
      <c r="AQ43" s="109"/>
      <c r="AR43" s="55"/>
      <c r="AS43" s="43"/>
      <c r="AT43" s="107"/>
    </row>
    <row r="44" spans="2:46">
      <c r="B44" s="30" t="s">
        <v>441</v>
      </c>
      <c r="C44" s="108" t="str">
        <f>IF('Datos Vida'!C502=0,"",'Datos Vida'!C502)</f>
        <v/>
      </c>
      <c r="D44" s="108">
        <f>IF('Datos Vida'!D502=0,"",'Datos Vida'!D502)</f>
        <v>3256</v>
      </c>
      <c r="E44" s="108">
        <f>IF('Datos Vida'!E502=0,"",'Datos Vida'!E502)</f>
        <v>3853</v>
      </c>
      <c r="F44" s="108" t="str">
        <f>IF('Datos Vida'!F502=0,"",'Datos Vida'!F502)</f>
        <v/>
      </c>
      <c r="G44" s="108" t="str">
        <f>IF('Datos Vida'!G502=0,"",'Datos Vida'!G502)</f>
        <v/>
      </c>
      <c r="H44" s="108">
        <f>IF('Datos Vida'!H502=0,"",'Datos Vida'!H502)</f>
        <v>7074</v>
      </c>
      <c r="I44" s="108" t="str">
        <f>IF('Datos Vida'!I502=0,"",'Datos Vida'!I502)</f>
        <v/>
      </c>
      <c r="J44" s="108">
        <f>IF('Datos Vida'!J502=0,"",'Datos Vida'!J502)</f>
        <v>10898</v>
      </c>
      <c r="K44" s="108" t="str">
        <f>IF('Datos Vida'!K502=0,"",'Datos Vida'!K502)</f>
        <v/>
      </c>
      <c r="L44" s="108" t="str">
        <f>IF('Datos Vida'!L502=0,"",'Datos Vida'!L502)</f>
        <v/>
      </c>
      <c r="M44" s="108" t="str">
        <f>IF('Datos Vida'!M502=0,"",'Datos Vida'!M502)</f>
        <v/>
      </c>
      <c r="N44" s="108" t="str">
        <f>IF('Datos Vida'!N502=0,"",'Datos Vida'!N502)</f>
        <v/>
      </c>
      <c r="O44" s="108" t="str">
        <f>IF('Datos Vida'!O502=0,"",'Datos Vida'!O502)</f>
        <v/>
      </c>
      <c r="P44" s="108" t="str">
        <f>IF('Datos Vida'!P502=0,"",'Datos Vida'!P502)</f>
        <v/>
      </c>
      <c r="Q44" s="108" t="str">
        <f>IF('Datos Vida'!Q502=0,"",'Datos Vida'!Q502)</f>
        <v/>
      </c>
      <c r="R44" s="108" t="str">
        <f>IF('Datos Vida'!R502=0,"",'Datos Vida'!R502)</f>
        <v/>
      </c>
      <c r="S44" s="108" t="str">
        <f>IF('Datos Vida'!S502=0,"",'Datos Vida'!S502)</f>
        <v/>
      </c>
      <c r="T44" s="108" t="str">
        <f>IF('Datos Vida'!T502=0,"",'Datos Vida'!T502)</f>
        <v/>
      </c>
      <c r="U44" s="108" t="str">
        <f>IF('Datos Vida'!U502=0,"",'Datos Vida'!U502)</f>
        <v/>
      </c>
      <c r="V44" s="108" t="str">
        <f>IF('Datos Vida'!V502=0,"",'Datos Vida'!V502)</f>
        <v/>
      </c>
      <c r="W44" s="108" t="str">
        <f>IF('Datos Vida'!W502=0,"",'Datos Vida'!W502)</f>
        <v/>
      </c>
      <c r="X44" s="108">
        <f>IF('Datos Vida'!X502=0,"",'Datos Vida'!X502)</f>
        <v>47220</v>
      </c>
      <c r="Y44" s="108" t="str">
        <f>IF('Datos Vida'!Y502=0,"",'Datos Vida'!Y502)</f>
        <v/>
      </c>
      <c r="Z44" s="108">
        <f>IF('Datos Vida'!Z502=0,"",'Datos Vida'!Z502)</f>
        <v>18412</v>
      </c>
      <c r="AA44" s="108" t="str">
        <f>IF('Datos Vida'!AA502=0,"",'Datos Vida'!AA502)</f>
        <v/>
      </c>
      <c r="AB44" s="108" t="str">
        <f>IF('Datos Vida'!AB502=0,"",'Datos Vida'!AB502)</f>
        <v/>
      </c>
      <c r="AC44" s="108">
        <f>IF('Datos Vida'!AC502=0,"",'Datos Vida'!AC502)</f>
        <v>1</v>
      </c>
      <c r="AD44" s="108">
        <f>IF('Datos Vida'!AD502=0,"",'Datos Vida'!AD502)</f>
        <v>4319</v>
      </c>
      <c r="AE44" s="108" t="str">
        <f>IF('Datos Vida'!AE502=0,"",'Datos Vida'!AE502)</f>
        <v/>
      </c>
      <c r="AF44" s="108">
        <f>IF('Datos Vida'!AF502=0,"",'Datos Vida'!AF502)</f>
        <v>633</v>
      </c>
      <c r="AG44" s="108" t="str">
        <f>IF('Datos Vida'!AG502=0,"",'Datos Vida'!AG502)</f>
        <v/>
      </c>
      <c r="AH44" s="108" t="str">
        <f>IF('Datos Vida'!AH502=0,"",'Datos Vida'!AH502)</f>
        <v/>
      </c>
      <c r="AI44" s="108" t="str">
        <f>IF('Datos Vida'!AI502=0,"",'Datos Vida'!AI502)</f>
        <v/>
      </c>
      <c r="AJ44" s="108" t="str">
        <f>IF('Datos Vida'!AJ502=0,"",'Datos Vida'!AJ502)</f>
        <v/>
      </c>
      <c r="AK44" s="108" t="str">
        <f>IF('Datos Vida'!AK502=0,"",'Datos Vida'!AK502)</f>
        <v/>
      </c>
      <c r="AL44" s="108" t="str">
        <f>IF('Datos Vida'!AL502=0,"",'Datos Vida'!AL502)</f>
        <v/>
      </c>
      <c r="AM44" s="108" t="str">
        <f>IF('Datos Vida'!AM502=0,"",'Datos Vida'!AM502)</f>
        <v/>
      </c>
      <c r="AN44" s="108" t="str">
        <f>IF('Datos Vida'!AN502=0,"",'Datos Vida'!AN502)</f>
        <v/>
      </c>
      <c r="AO44" s="108" t="str">
        <f>IF('Datos Vida'!AO502=0,"",'Datos Vida'!AO502)</f>
        <v/>
      </c>
      <c r="AP44" s="108" t="str">
        <f>IF('Datos Vida'!AP502=0,"",'Datos Vida'!AP502)</f>
        <v/>
      </c>
      <c r="AQ44" s="108">
        <f>IF('Datos Vida'!AQ502=0,"",'Datos Vida'!AQ502)</f>
        <v>95666</v>
      </c>
      <c r="AR44" s="55"/>
      <c r="AS44" s="46">
        <f>IF('Datos Vida'!AS502=0,"",'Datos Vida'!AS502)</f>
        <v>55932</v>
      </c>
      <c r="AT44" s="71">
        <f t="shared" ref="AT44:AT49" si="3">IFERROR(AQ44/AS44-1,"")</f>
        <v>0.71039834084245146</v>
      </c>
    </row>
    <row r="45" spans="2:46">
      <c r="B45" s="30" t="s">
        <v>442</v>
      </c>
      <c r="C45" s="108" t="str">
        <f>IF('Datos Vida'!C503=0,"",'Datos Vida'!C503)</f>
        <v/>
      </c>
      <c r="D45" s="108" t="str">
        <f>IF('Datos Vida'!D503=0,"",'Datos Vida'!D503)</f>
        <v/>
      </c>
      <c r="E45" s="108" t="str">
        <f>IF('Datos Vida'!E503=0,"",'Datos Vida'!E503)</f>
        <v/>
      </c>
      <c r="F45" s="108" t="str">
        <f>IF('Datos Vida'!F503=0,"",'Datos Vida'!F503)</f>
        <v/>
      </c>
      <c r="G45" s="108">
        <f>IF('Datos Vida'!G503=0,"",'Datos Vida'!G503)</f>
        <v>631</v>
      </c>
      <c r="H45" s="108" t="str">
        <f>IF('Datos Vida'!H503=0,"",'Datos Vida'!H503)</f>
        <v/>
      </c>
      <c r="I45" s="108" t="str">
        <f>IF('Datos Vida'!I503=0,"",'Datos Vida'!I503)</f>
        <v/>
      </c>
      <c r="J45" s="108">
        <f>IF('Datos Vida'!J503=0,"",'Datos Vida'!J503)</f>
        <v>743</v>
      </c>
      <c r="K45" s="108" t="str">
        <f>IF('Datos Vida'!K503=0,"",'Datos Vida'!K503)</f>
        <v/>
      </c>
      <c r="L45" s="108">
        <f>IF('Datos Vida'!L503=0,"",'Datos Vida'!L503)</f>
        <v>146</v>
      </c>
      <c r="M45" s="108">
        <f>IF('Datos Vida'!M503=0,"",'Datos Vida'!M503)</f>
        <v>1639</v>
      </c>
      <c r="N45" s="108">
        <f>IF('Datos Vida'!N503=0,"",'Datos Vida'!N503)</f>
        <v>221</v>
      </c>
      <c r="O45" s="108">
        <f>IF('Datos Vida'!O503=0,"",'Datos Vida'!O503)</f>
        <v>1650</v>
      </c>
      <c r="P45" s="108">
        <f>IF('Datos Vida'!P503=0,"",'Datos Vida'!P503)</f>
        <v>528</v>
      </c>
      <c r="Q45" s="108">
        <f>IF('Datos Vida'!Q503=0,"",'Datos Vida'!Q503)</f>
        <v>252</v>
      </c>
      <c r="R45" s="108" t="str">
        <f>IF('Datos Vida'!R503=0,"",'Datos Vida'!R503)</f>
        <v/>
      </c>
      <c r="S45" s="108" t="str">
        <f>IF('Datos Vida'!S503=0,"",'Datos Vida'!S503)</f>
        <v/>
      </c>
      <c r="T45" s="108" t="str">
        <f>IF('Datos Vida'!T503=0,"",'Datos Vida'!T503)</f>
        <v/>
      </c>
      <c r="U45" s="108" t="str">
        <f>IF('Datos Vida'!U503=0,"",'Datos Vida'!U503)</f>
        <v/>
      </c>
      <c r="V45" s="108" t="str">
        <f>IF('Datos Vida'!V503=0,"",'Datos Vida'!V503)</f>
        <v/>
      </c>
      <c r="W45" s="108" t="str">
        <f>IF('Datos Vida'!W503=0,"",'Datos Vida'!W503)</f>
        <v/>
      </c>
      <c r="X45" s="108" t="str">
        <f>IF('Datos Vida'!X503=0,"",'Datos Vida'!X503)</f>
        <v/>
      </c>
      <c r="Y45" s="108" t="str">
        <f>IF('Datos Vida'!Y503=0,"",'Datos Vida'!Y503)</f>
        <v/>
      </c>
      <c r="Z45" s="108">
        <f>IF('Datos Vida'!Z503=0,"",'Datos Vida'!Z503)</f>
        <v>187</v>
      </c>
      <c r="AA45" s="108">
        <f>IF('Datos Vida'!AA503=0,"",'Datos Vida'!AA503)</f>
        <v>576</v>
      </c>
      <c r="AB45" s="108">
        <f>IF('Datos Vida'!AB503=0,"",'Datos Vida'!AB503)</f>
        <v>1090</v>
      </c>
      <c r="AC45" s="108">
        <f>IF('Datos Vida'!AC503=0,"",'Datos Vida'!AC503)</f>
        <v>500</v>
      </c>
      <c r="AD45" s="108" t="str">
        <f>IF('Datos Vida'!AD503=0,"",'Datos Vida'!AD503)</f>
        <v/>
      </c>
      <c r="AE45" s="108" t="str">
        <f>IF('Datos Vida'!AE503=0,"",'Datos Vida'!AE503)</f>
        <v/>
      </c>
      <c r="AF45" s="108">
        <f>IF('Datos Vida'!AF503=0,"",'Datos Vida'!AF503)</f>
        <v>160</v>
      </c>
      <c r="AG45" s="108" t="str">
        <f>IF('Datos Vida'!AG503=0,"",'Datos Vida'!AG503)</f>
        <v/>
      </c>
      <c r="AH45" s="108" t="str">
        <f>IF('Datos Vida'!AH503=0,"",'Datos Vida'!AH503)</f>
        <v/>
      </c>
      <c r="AI45" s="108" t="str">
        <f>IF('Datos Vida'!AI503=0,"",'Datos Vida'!AI503)</f>
        <v/>
      </c>
      <c r="AJ45" s="108" t="str">
        <f>IF('Datos Vida'!AJ503=0,"",'Datos Vida'!AJ503)</f>
        <v/>
      </c>
      <c r="AK45" s="108" t="str">
        <f>IF('Datos Vida'!AK503=0,"",'Datos Vida'!AK503)</f>
        <v/>
      </c>
      <c r="AL45" s="108" t="str">
        <f>IF('Datos Vida'!AL503=0,"",'Datos Vida'!AL503)</f>
        <v/>
      </c>
      <c r="AM45" s="108" t="str">
        <f>IF('Datos Vida'!AM503=0,"",'Datos Vida'!AM503)</f>
        <v/>
      </c>
      <c r="AN45" s="108" t="str">
        <f>IF('Datos Vida'!AN503=0,"",'Datos Vida'!AN503)</f>
        <v/>
      </c>
      <c r="AO45" s="108" t="str">
        <f>IF('Datos Vida'!AO503=0,"",'Datos Vida'!AO503)</f>
        <v/>
      </c>
      <c r="AP45" s="108" t="str">
        <f>IF('Datos Vida'!AP503=0,"",'Datos Vida'!AP503)</f>
        <v/>
      </c>
      <c r="AQ45" s="108">
        <f>IF('Datos Vida'!AQ503=0,"",'Datos Vida'!AQ503)</f>
        <v>8323</v>
      </c>
      <c r="AR45" s="55"/>
      <c r="AS45" s="46">
        <f>IF('Datos Vida'!AS503=0,"",'Datos Vida'!AS503)</f>
        <v>8978</v>
      </c>
      <c r="AT45" s="71">
        <f t="shared" si="3"/>
        <v>-7.2956114947649864E-2</v>
      </c>
    </row>
    <row r="46" spans="2:46">
      <c r="B46" s="30" t="s">
        <v>443</v>
      </c>
      <c r="C46" s="108" t="str">
        <f>IF('Datos Vida'!C504=0,"",'Datos Vida'!C504)</f>
        <v/>
      </c>
      <c r="D46" s="108" t="str">
        <f>IF('Datos Vida'!D504=0,"",'Datos Vida'!D504)</f>
        <v/>
      </c>
      <c r="E46" s="108">
        <f>IF('Datos Vida'!E504=0,"",'Datos Vida'!E504)</f>
        <v>4</v>
      </c>
      <c r="F46" s="108" t="str">
        <f>IF('Datos Vida'!F504=0,"",'Datos Vida'!F504)</f>
        <v/>
      </c>
      <c r="G46" s="108">
        <f>IF('Datos Vida'!G504=0,"",'Datos Vida'!G504)</f>
        <v>401</v>
      </c>
      <c r="H46" s="108" t="str">
        <f>IF('Datos Vida'!H504=0,"",'Datos Vida'!H504)</f>
        <v/>
      </c>
      <c r="I46" s="108" t="str">
        <f>IF('Datos Vida'!I504=0,"",'Datos Vida'!I504)</f>
        <v/>
      </c>
      <c r="J46" s="108">
        <f>IF('Datos Vida'!J504=0,"",'Datos Vida'!J504)</f>
        <v>192</v>
      </c>
      <c r="K46" s="108" t="str">
        <f>IF('Datos Vida'!K504=0,"",'Datos Vida'!K504)</f>
        <v/>
      </c>
      <c r="L46" s="108">
        <f>IF('Datos Vida'!L504=0,"",'Datos Vida'!L504)</f>
        <v>50</v>
      </c>
      <c r="M46" s="108">
        <f>IF('Datos Vida'!M504=0,"",'Datos Vida'!M504)</f>
        <v>391</v>
      </c>
      <c r="N46" s="108">
        <f>IF('Datos Vida'!N504=0,"",'Datos Vida'!N504)</f>
        <v>87</v>
      </c>
      <c r="O46" s="108">
        <f>IF('Datos Vida'!O504=0,"",'Datos Vida'!O504)</f>
        <v>366</v>
      </c>
      <c r="P46" s="108">
        <f>IF('Datos Vida'!P504=0,"",'Datos Vida'!P504)</f>
        <v>146</v>
      </c>
      <c r="Q46" s="108">
        <f>IF('Datos Vida'!Q504=0,"",'Datos Vida'!Q504)</f>
        <v>83</v>
      </c>
      <c r="R46" s="108" t="str">
        <f>IF('Datos Vida'!R504=0,"",'Datos Vida'!R504)</f>
        <v/>
      </c>
      <c r="S46" s="108" t="str">
        <f>IF('Datos Vida'!S504=0,"",'Datos Vida'!S504)</f>
        <v/>
      </c>
      <c r="T46" s="108" t="str">
        <f>IF('Datos Vida'!T504=0,"",'Datos Vida'!T504)</f>
        <v/>
      </c>
      <c r="U46" s="108" t="str">
        <f>IF('Datos Vida'!U504=0,"",'Datos Vida'!U504)</f>
        <v/>
      </c>
      <c r="V46" s="108" t="str">
        <f>IF('Datos Vida'!V504=0,"",'Datos Vida'!V504)</f>
        <v/>
      </c>
      <c r="W46" s="108" t="str">
        <f>IF('Datos Vida'!W504=0,"",'Datos Vida'!W504)</f>
        <v/>
      </c>
      <c r="X46" s="108" t="str">
        <f>IF('Datos Vida'!X504=0,"",'Datos Vida'!X504)</f>
        <v/>
      </c>
      <c r="Y46" s="108" t="str">
        <f>IF('Datos Vida'!Y504=0,"",'Datos Vida'!Y504)</f>
        <v/>
      </c>
      <c r="Z46" s="108">
        <f>IF('Datos Vida'!Z504=0,"",'Datos Vida'!Z504)</f>
        <v>104</v>
      </c>
      <c r="AA46" s="108">
        <f>IF('Datos Vida'!AA504=0,"",'Datos Vida'!AA504)</f>
        <v>351</v>
      </c>
      <c r="AB46" s="108">
        <f>IF('Datos Vida'!AB504=0,"",'Datos Vida'!AB504)</f>
        <v>181</v>
      </c>
      <c r="AC46" s="108">
        <f>IF('Datos Vida'!AC504=0,"",'Datos Vida'!AC504)</f>
        <v>206</v>
      </c>
      <c r="AD46" s="108" t="str">
        <f>IF('Datos Vida'!AD504=0,"",'Datos Vida'!AD504)</f>
        <v/>
      </c>
      <c r="AE46" s="108" t="str">
        <f>IF('Datos Vida'!AE504=0,"",'Datos Vida'!AE504)</f>
        <v/>
      </c>
      <c r="AF46" s="108" t="str">
        <f>IF('Datos Vida'!AF504=0,"",'Datos Vida'!AF504)</f>
        <v/>
      </c>
      <c r="AG46" s="108" t="str">
        <f>IF('Datos Vida'!AG504=0,"",'Datos Vida'!AG504)</f>
        <v/>
      </c>
      <c r="AH46" s="108" t="str">
        <f>IF('Datos Vida'!AH504=0,"",'Datos Vida'!AH504)</f>
        <v/>
      </c>
      <c r="AI46" s="108" t="str">
        <f>IF('Datos Vida'!AI504=0,"",'Datos Vida'!AI504)</f>
        <v/>
      </c>
      <c r="AJ46" s="108" t="str">
        <f>IF('Datos Vida'!AJ504=0,"",'Datos Vida'!AJ504)</f>
        <v/>
      </c>
      <c r="AK46" s="108" t="str">
        <f>IF('Datos Vida'!AK504=0,"",'Datos Vida'!AK504)</f>
        <v/>
      </c>
      <c r="AL46" s="108" t="str">
        <f>IF('Datos Vida'!AL504=0,"",'Datos Vida'!AL504)</f>
        <v/>
      </c>
      <c r="AM46" s="108" t="str">
        <f>IF('Datos Vida'!AM504=0,"",'Datos Vida'!AM504)</f>
        <v/>
      </c>
      <c r="AN46" s="108" t="str">
        <f>IF('Datos Vida'!AN504=0,"",'Datos Vida'!AN504)</f>
        <v/>
      </c>
      <c r="AO46" s="108" t="str">
        <f>IF('Datos Vida'!AO504=0,"",'Datos Vida'!AO504)</f>
        <v/>
      </c>
      <c r="AP46" s="108" t="str">
        <f>IF('Datos Vida'!AP504=0,"",'Datos Vida'!AP504)</f>
        <v/>
      </c>
      <c r="AQ46" s="108">
        <f>IF('Datos Vida'!AQ504=0,"",'Datos Vida'!AQ504)</f>
        <v>2562</v>
      </c>
      <c r="AR46" s="55"/>
      <c r="AS46" s="46">
        <f>IF('Datos Vida'!AS504=0,"",'Datos Vida'!AS504)</f>
        <v>2531</v>
      </c>
      <c r="AT46" s="71">
        <f t="shared" si="3"/>
        <v>1.2248123271434208E-2</v>
      </c>
    </row>
    <row r="47" spans="2:46">
      <c r="B47" s="30" t="s">
        <v>444</v>
      </c>
      <c r="C47" s="108" t="str">
        <f>IF('Datos Vida'!C505=0,"",'Datos Vida'!C505)</f>
        <v/>
      </c>
      <c r="D47" s="108" t="str">
        <f>IF('Datos Vida'!D505=0,"",'Datos Vida'!D505)</f>
        <v/>
      </c>
      <c r="E47" s="108">
        <f>IF('Datos Vida'!E505=0,"",'Datos Vida'!E505)</f>
        <v>2</v>
      </c>
      <c r="F47" s="108" t="str">
        <f>IF('Datos Vida'!F505=0,"",'Datos Vida'!F505)</f>
        <v/>
      </c>
      <c r="G47" s="108">
        <f>IF('Datos Vida'!G505=0,"",'Datos Vida'!G505)</f>
        <v>114</v>
      </c>
      <c r="H47" s="108" t="str">
        <f>IF('Datos Vida'!H505=0,"",'Datos Vida'!H505)</f>
        <v/>
      </c>
      <c r="I47" s="108" t="str">
        <f>IF('Datos Vida'!I505=0,"",'Datos Vida'!I505)</f>
        <v/>
      </c>
      <c r="J47" s="108">
        <f>IF('Datos Vida'!J505=0,"",'Datos Vida'!J505)</f>
        <v>62</v>
      </c>
      <c r="K47" s="108" t="str">
        <f>IF('Datos Vida'!K505=0,"",'Datos Vida'!K505)</f>
        <v/>
      </c>
      <c r="L47" s="108">
        <f>IF('Datos Vida'!L505=0,"",'Datos Vida'!L505)</f>
        <v>11</v>
      </c>
      <c r="M47" s="108">
        <f>IF('Datos Vida'!M505=0,"",'Datos Vida'!M505)</f>
        <v>253</v>
      </c>
      <c r="N47" s="108">
        <f>IF('Datos Vida'!N505=0,"",'Datos Vida'!N505)</f>
        <v>16</v>
      </c>
      <c r="O47" s="108">
        <f>IF('Datos Vida'!O505=0,"",'Datos Vida'!O505)</f>
        <v>186</v>
      </c>
      <c r="P47" s="108">
        <f>IF('Datos Vida'!P505=0,"",'Datos Vida'!P505)</f>
        <v>53</v>
      </c>
      <c r="Q47" s="108">
        <f>IF('Datos Vida'!Q505=0,"",'Datos Vida'!Q505)</f>
        <v>23</v>
      </c>
      <c r="R47" s="108" t="str">
        <f>IF('Datos Vida'!R505=0,"",'Datos Vida'!R505)</f>
        <v/>
      </c>
      <c r="S47" s="108" t="str">
        <f>IF('Datos Vida'!S505=0,"",'Datos Vida'!S505)</f>
        <v/>
      </c>
      <c r="T47" s="108" t="str">
        <f>IF('Datos Vida'!T505=0,"",'Datos Vida'!T505)</f>
        <v/>
      </c>
      <c r="U47" s="108" t="str">
        <f>IF('Datos Vida'!U505=0,"",'Datos Vida'!U505)</f>
        <v/>
      </c>
      <c r="V47" s="108" t="str">
        <f>IF('Datos Vida'!V505=0,"",'Datos Vida'!V505)</f>
        <v/>
      </c>
      <c r="W47" s="108" t="str">
        <f>IF('Datos Vida'!W505=0,"",'Datos Vida'!W505)</f>
        <v/>
      </c>
      <c r="X47" s="108" t="str">
        <f>IF('Datos Vida'!X505=0,"",'Datos Vida'!X505)</f>
        <v/>
      </c>
      <c r="Y47" s="108" t="str">
        <f>IF('Datos Vida'!Y505=0,"",'Datos Vida'!Y505)</f>
        <v/>
      </c>
      <c r="Z47" s="108">
        <f>IF('Datos Vida'!Z505=0,"",'Datos Vida'!Z505)</f>
        <v>48</v>
      </c>
      <c r="AA47" s="108">
        <f>IF('Datos Vida'!AA505=0,"",'Datos Vida'!AA505)</f>
        <v>58</v>
      </c>
      <c r="AB47" s="108">
        <f>IF('Datos Vida'!AB505=0,"",'Datos Vida'!AB505)</f>
        <v>114</v>
      </c>
      <c r="AC47" s="108">
        <f>IF('Datos Vida'!AC505=0,"",'Datos Vida'!AC505)</f>
        <v>112</v>
      </c>
      <c r="AD47" s="108" t="str">
        <f>IF('Datos Vida'!AD505=0,"",'Datos Vida'!AD505)</f>
        <v/>
      </c>
      <c r="AE47" s="108" t="str">
        <f>IF('Datos Vida'!AE505=0,"",'Datos Vida'!AE505)</f>
        <v/>
      </c>
      <c r="AF47" s="108" t="str">
        <f>IF('Datos Vida'!AF505=0,"",'Datos Vida'!AF505)</f>
        <v/>
      </c>
      <c r="AG47" s="108" t="str">
        <f>IF('Datos Vida'!AG505=0,"",'Datos Vida'!AG505)</f>
        <v/>
      </c>
      <c r="AH47" s="108" t="str">
        <f>IF('Datos Vida'!AH505=0,"",'Datos Vida'!AH505)</f>
        <v/>
      </c>
      <c r="AI47" s="108" t="str">
        <f>IF('Datos Vida'!AI505=0,"",'Datos Vida'!AI505)</f>
        <v/>
      </c>
      <c r="AJ47" s="108" t="str">
        <f>IF('Datos Vida'!AJ505=0,"",'Datos Vida'!AJ505)</f>
        <v/>
      </c>
      <c r="AK47" s="108" t="str">
        <f>IF('Datos Vida'!AK505=0,"",'Datos Vida'!AK505)</f>
        <v/>
      </c>
      <c r="AL47" s="108" t="str">
        <f>IF('Datos Vida'!AL505=0,"",'Datos Vida'!AL505)</f>
        <v/>
      </c>
      <c r="AM47" s="108" t="str">
        <f>IF('Datos Vida'!AM505=0,"",'Datos Vida'!AM505)</f>
        <v/>
      </c>
      <c r="AN47" s="108" t="str">
        <f>IF('Datos Vida'!AN505=0,"",'Datos Vida'!AN505)</f>
        <v/>
      </c>
      <c r="AO47" s="108" t="str">
        <f>IF('Datos Vida'!AO505=0,"",'Datos Vida'!AO505)</f>
        <v/>
      </c>
      <c r="AP47" s="108" t="str">
        <f>IF('Datos Vida'!AP505=0,"",'Datos Vida'!AP505)</f>
        <v/>
      </c>
      <c r="AQ47" s="108">
        <f>IF('Datos Vida'!AQ505=0,"",'Datos Vida'!AQ505)</f>
        <v>1052</v>
      </c>
      <c r="AR47" s="55"/>
      <c r="AS47" s="46">
        <f>IF('Datos Vida'!AS505=0,"",'Datos Vida'!AS505)</f>
        <v>995</v>
      </c>
      <c r="AT47" s="71">
        <f t="shared" si="3"/>
        <v>5.7286432160803979E-2</v>
      </c>
    </row>
    <row r="48" spans="2:46">
      <c r="B48" s="30" t="s">
        <v>445</v>
      </c>
      <c r="C48" s="108" t="str">
        <f>IF('Datos Vida'!C506=0,"",'Datos Vida'!C506)</f>
        <v/>
      </c>
      <c r="D48" s="108" t="str">
        <f>IF('Datos Vida'!D506=0,"",'Datos Vida'!D506)</f>
        <v/>
      </c>
      <c r="E48" s="108" t="str">
        <f>IF('Datos Vida'!E506=0,"",'Datos Vida'!E506)</f>
        <v/>
      </c>
      <c r="F48" s="108" t="str">
        <f>IF('Datos Vida'!F506=0,"",'Datos Vida'!F506)</f>
        <v/>
      </c>
      <c r="G48" s="108" t="str">
        <f>IF('Datos Vida'!G506=0,"",'Datos Vida'!G506)</f>
        <v/>
      </c>
      <c r="H48" s="108" t="str">
        <f>IF('Datos Vida'!H506=0,"",'Datos Vida'!H506)</f>
        <v/>
      </c>
      <c r="I48" s="108" t="str">
        <f>IF('Datos Vida'!I506=0,"",'Datos Vida'!I506)</f>
        <v/>
      </c>
      <c r="J48" s="108" t="str">
        <f>IF('Datos Vida'!J506=0,"",'Datos Vida'!J506)</f>
        <v/>
      </c>
      <c r="K48" s="108" t="str">
        <f>IF('Datos Vida'!K506=0,"",'Datos Vida'!K506)</f>
        <v/>
      </c>
      <c r="L48" s="108" t="str">
        <f>IF('Datos Vida'!L506=0,"",'Datos Vida'!L506)</f>
        <v/>
      </c>
      <c r="M48" s="108" t="str">
        <f>IF('Datos Vida'!M506=0,"",'Datos Vida'!M506)</f>
        <v/>
      </c>
      <c r="N48" s="108" t="str">
        <f>IF('Datos Vida'!N506=0,"",'Datos Vida'!N506)</f>
        <v/>
      </c>
      <c r="O48" s="108" t="str">
        <f>IF('Datos Vida'!O506=0,"",'Datos Vida'!O506)</f>
        <v/>
      </c>
      <c r="P48" s="108" t="str">
        <f>IF('Datos Vida'!P506=0,"",'Datos Vida'!P506)</f>
        <v/>
      </c>
      <c r="Q48" s="108">
        <f>IF('Datos Vida'!Q506=0,"",'Datos Vida'!Q506)</f>
        <v>116</v>
      </c>
      <c r="R48" s="108" t="str">
        <f>IF('Datos Vida'!R506=0,"",'Datos Vida'!R506)</f>
        <v/>
      </c>
      <c r="S48" s="108" t="str">
        <f>IF('Datos Vida'!S506=0,"",'Datos Vida'!S506)</f>
        <v/>
      </c>
      <c r="T48" s="108" t="str">
        <f>IF('Datos Vida'!T506=0,"",'Datos Vida'!T506)</f>
        <v/>
      </c>
      <c r="U48" s="108" t="str">
        <f>IF('Datos Vida'!U506=0,"",'Datos Vida'!U506)</f>
        <v/>
      </c>
      <c r="V48" s="108" t="str">
        <f>IF('Datos Vida'!V506=0,"",'Datos Vida'!V506)</f>
        <v/>
      </c>
      <c r="W48" s="108" t="str">
        <f>IF('Datos Vida'!W506=0,"",'Datos Vida'!W506)</f>
        <v/>
      </c>
      <c r="X48" s="108" t="str">
        <f>IF('Datos Vida'!X506=0,"",'Datos Vida'!X506)</f>
        <v/>
      </c>
      <c r="Y48" s="108" t="str">
        <f>IF('Datos Vida'!Y506=0,"",'Datos Vida'!Y506)</f>
        <v/>
      </c>
      <c r="Z48" s="108" t="str">
        <f>IF('Datos Vida'!Z506=0,"",'Datos Vida'!Z506)</f>
        <v/>
      </c>
      <c r="AA48" s="108" t="str">
        <f>IF('Datos Vida'!AA506=0,"",'Datos Vida'!AA506)</f>
        <v/>
      </c>
      <c r="AB48" s="108" t="str">
        <f>IF('Datos Vida'!AB506=0,"",'Datos Vida'!AB506)</f>
        <v/>
      </c>
      <c r="AC48" s="108" t="str">
        <f>IF('Datos Vida'!AC506=0,"",'Datos Vida'!AC506)</f>
        <v/>
      </c>
      <c r="AD48" s="108" t="str">
        <f>IF('Datos Vida'!AD506=0,"",'Datos Vida'!AD506)</f>
        <v/>
      </c>
      <c r="AE48" s="108" t="str">
        <f>IF('Datos Vida'!AE506=0,"",'Datos Vida'!AE506)</f>
        <v/>
      </c>
      <c r="AF48" s="108" t="str">
        <f>IF('Datos Vida'!AF506=0,"",'Datos Vida'!AF506)</f>
        <v/>
      </c>
      <c r="AG48" s="108" t="str">
        <f>IF('Datos Vida'!AG506=0,"",'Datos Vida'!AG506)</f>
        <v/>
      </c>
      <c r="AH48" s="108" t="str">
        <f>IF('Datos Vida'!AH506=0,"",'Datos Vida'!AH506)</f>
        <v/>
      </c>
      <c r="AI48" s="108" t="str">
        <f>IF('Datos Vida'!AI506=0,"",'Datos Vida'!AI506)</f>
        <v/>
      </c>
      <c r="AJ48" s="108" t="str">
        <f>IF('Datos Vida'!AJ506=0,"",'Datos Vida'!AJ506)</f>
        <v/>
      </c>
      <c r="AK48" s="108" t="str">
        <f>IF('Datos Vida'!AK506=0,"",'Datos Vida'!AK506)</f>
        <v/>
      </c>
      <c r="AL48" s="108" t="str">
        <f>IF('Datos Vida'!AL506=0,"",'Datos Vida'!AL506)</f>
        <v/>
      </c>
      <c r="AM48" s="108" t="str">
        <f>IF('Datos Vida'!AM506=0,"",'Datos Vida'!AM506)</f>
        <v/>
      </c>
      <c r="AN48" s="108" t="str">
        <f>IF('Datos Vida'!AN506=0,"",'Datos Vida'!AN506)</f>
        <v/>
      </c>
      <c r="AO48" s="108" t="str">
        <f>IF('Datos Vida'!AO506=0,"",'Datos Vida'!AO506)</f>
        <v/>
      </c>
      <c r="AP48" s="108" t="str">
        <f>IF('Datos Vida'!AP506=0,"",'Datos Vida'!AP506)</f>
        <v/>
      </c>
      <c r="AQ48" s="108">
        <f>IF('Datos Vida'!AQ506=0,"",'Datos Vida'!AQ506)</f>
        <v>116</v>
      </c>
      <c r="AR48" s="55"/>
      <c r="AS48" s="46" t="str">
        <f>IF('Datos Vida'!AS506=0,"",'Datos Vida'!AS506)</f>
        <v/>
      </c>
      <c r="AT48" s="71" t="str">
        <f t="shared" si="3"/>
        <v/>
      </c>
    </row>
    <row r="49" spans="2:46">
      <c r="B49" s="31" t="s">
        <v>327</v>
      </c>
      <c r="C49" s="110">
        <f>IF('Datos Vida'!C507=0,"",'Datos Vida'!C507)</f>
        <v>504</v>
      </c>
      <c r="D49" s="110">
        <f>IF('Datos Vida'!D507=0,"",'Datos Vida'!D507)</f>
        <v>10738</v>
      </c>
      <c r="E49" s="110">
        <f>IF('Datos Vida'!E507=0,"",'Datos Vida'!E507)</f>
        <v>3962</v>
      </c>
      <c r="F49" s="110">
        <f>IF('Datos Vida'!F507=0,"",'Datos Vida'!F507)</f>
        <v>182564</v>
      </c>
      <c r="G49" s="110">
        <f>IF('Datos Vida'!G507=0,"",'Datos Vida'!G507)</f>
        <v>740826</v>
      </c>
      <c r="H49" s="110">
        <f>IF('Datos Vida'!H507=0,"",'Datos Vida'!H507)</f>
        <v>83641</v>
      </c>
      <c r="I49" s="110">
        <f>IF('Datos Vida'!I507=0,"",'Datos Vida'!I507)</f>
        <v>4749</v>
      </c>
      <c r="J49" s="110">
        <f>IF('Datos Vida'!J507=0,"",'Datos Vida'!J507)</f>
        <v>299534</v>
      </c>
      <c r="K49" s="110">
        <f>IF('Datos Vida'!K507=0,"",'Datos Vida'!K507)</f>
        <v>3331</v>
      </c>
      <c r="L49" s="110">
        <f>IF('Datos Vida'!L507=0,"",'Datos Vida'!L507)</f>
        <v>212</v>
      </c>
      <c r="M49" s="110">
        <f>IF('Datos Vida'!M507=0,"",'Datos Vida'!M507)</f>
        <v>78422</v>
      </c>
      <c r="N49" s="110">
        <f>IF('Datos Vida'!N507=0,"",'Datos Vida'!N507)</f>
        <v>324</v>
      </c>
      <c r="O49" s="110">
        <f>IF('Datos Vida'!O507=0,"",'Datos Vida'!O507)</f>
        <v>143010</v>
      </c>
      <c r="P49" s="110">
        <f>IF('Datos Vida'!P507=0,"",'Datos Vida'!P507)</f>
        <v>262685</v>
      </c>
      <c r="Q49" s="110">
        <f>IF('Datos Vida'!Q507=0,"",'Datos Vida'!Q507)</f>
        <v>548813</v>
      </c>
      <c r="R49" s="110">
        <f>IF('Datos Vida'!R507=0,"",'Datos Vida'!R507)</f>
        <v>32</v>
      </c>
      <c r="S49" s="110">
        <f>IF('Datos Vida'!S507=0,"",'Datos Vida'!S507)</f>
        <v>1925</v>
      </c>
      <c r="T49" s="110">
        <f>IF('Datos Vida'!T507=0,"",'Datos Vida'!T507)</f>
        <v>765136</v>
      </c>
      <c r="U49" s="110">
        <f>IF('Datos Vida'!U507=0,"",'Datos Vida'!U507)</f>
        <v>3287</v>
      </c>
      <c r="V49" s="110" t="str">
        <f>IF('Datos Vida'!V507=0,"",'Datos Vida'!V507)</f>
        <v/>
      </c>
      <c r="W49" s="110">
        <f>IF('Datos Vida'!W507=0,"",'Datos Vida'!W507)</f>
        <v>2388</v>
      </c>
      <c r="X49" s="110">
        <f>IF('Datos Vida'!X507=0,"",'Datos Vida'!X507)</f>
        <v>56366</v>
      </c>
      <c r="Y49" s="110">
        <f>IF('Datos Vida'!Y507=0,"",'Datos Vida'!Y507)</f>
        <v>4336</v>
      </c>
      <c r="Z49" s="110">
        <f>IF('Datos Vida'!Z507=0,"",'Datos Vida'!Z507)</f>
        <v>22069</v>
      </c>
      <c r="AA49" s="110">
        <f>IF('Datos Vida'!AA507=0,"",'Datos Vida'!AA507)</f>
        <v>3925</v>
      </c>
      <c r="AB49" s="110">
        <f>IF('Datos Vida'!AB507=0,"",'Datos Vida'!AB507)</f>
        <v>1665</v>
      </c>
      <c r="AC49" s="110">
        <f>IF('Datos Vida'!AC507=0,"",'Datos Vida'!AC507)</f>
        <v>1309</v>
      </c>
      <c r="AD49" s="110">
        <f>IF('Datos Vida'!AD507=0,"",'Datos Vida'!AD507)</f>
        <v>4319</v>
      </c>
      <c r="AE49" s="110">
        <f>IF('Datos Vida'!AE507=0,"",'Datos Vida'!AE507)</f>
        <v>218168</v>
      </c>
      <c r="AF49" s="110">
        <f>IF('Datos Vida'!AF507=0,"",'Datos Vida'!AF507)</f>
        <v>666584</v>
      </c>
      <c r="AG49" s="110">
        <f>IF('Datos Vida'!AG507=0,"",'Datos Vida'!AG507)</f>
        <v>9605</v>
      </c>
      <c r="AH49" s="110" t="str">
        <f>IF('Datos Vida'!AH507=0,"",'Datos Vida'!AH507)</f>
        <v/>
      </c>
      <c r="AI49" s="110" t="str">
        <f>IF('Datos Vida'!AI507=0,"",'Datos Vida'!AI507)</f>
        <v/>
      </c>
      <c r="AJ49" s="110" t="str">
        <f>IF('Datos Vida'!AJ507=0,"",'Datos Vida'!AJ507)</f>
        <v/>
      </c>
      <c r="AK49" s="110" t="str">
        <f>IF('Datos Vida'!AK507=0,"",'Datos Vida'!AK507)</f>
        <v/>
      </c>
      <c r="AL49" s="110" t="str">
        <f>IF('Datos Vida'!AL507=0,"",'Datos Vida'!AL507)</f>
        <v/>
      </c>
      <c r="AM49" s="110" t="str">
        <f>IF('Datos Vida'!AM507=0,"",'Datos Vida'!AM507)</f>
        <v/>
      </c>
      <c r="AN49" s="110" t="str">
        <f>IF('Datos Vida'!AN507=0,"",'Datos Vida'!AN507)</f>
        <v/>
      </c>
      <c r="AO49" s="110" t="str">
        <f>IF('Datos Vida'!AO507=0,"",'Datos Vida'!AO507)</f>
        <v/>
      </c>
      <c r="AP49" s="110" t="str">
        <f>IF('Datos Vida'!AP507=0,"",'Datos Vida'!AP507)</f>
        <v/>
      </c>
      <c r="AQ49" s="110">
        <f>IF('Datos Vida'!AQ507=0,"",'Datos Vida'!AQ507)</f>
        <v>4124429</v>
      </c>
      <c r="AR49" s="55"/>
      <c r="AS49" s="77">
        <f>IF('Datos Vida'!AS507=0,"",'Datos Vida'!AS507)</f>
        <v>4320330</v>
      </c>
      <c r="AT49" s="85">
        <f t="shared" si="3"/>
        <v>-4.5343989926695416E-2</v>
      </c>
    </row>
    <row r="50" spans="2:46">
      <c r="AT50" s="86"/>
    </row>
    <row r="51" spans="2:46">
      <c r="B51" s="80" t="s">
        <v>452</v>
      </c>
      <c r="C51" s="70">
        <f>IF(SUM(C12:C27)=0,"",SUM(C12:C27))</f>
        <v>104</v>
      </c>
      <c r="D51" s="70">
        <f t="shared" ref="D51:AS51" si="4">IF(SUM(D12:D27)=0,"",SUM(D12:D27))</f>
        <v>185</v>
      </c>
      <c r="E51" s="70">
        <f t="shared" si="4"/>
        <v>8</v>
      </c>
      <c r="F51" s="70">
        <f t="shared" si="4"/>
        <v>1154</v>
      </c>
      <c r="G51" s="70">
        <f t="shared" si="4"/>
        <v>749</v>
      </c>
      <c r="H51" s="70" t="str">
        <f t="shared" si="4"/>
        <v/>
      </c>
      <c r="I51" s="70">
        <f t="shared" si="4"/>
        <v>111</v>
      </c>
      <c r="J51" s="70">
        <f t="shared" si="4"/>
        <v>4039</v>
      </c>
      <c r="K51" s="70">
        <f t="shared" si="4"/>
        <v>3331</v>
      </c>
      <c r="L51" s="70" t="str">
        <f t="shared" si="4"/>
        <v/>
      </c>
      <c r="M51" s="70">
        <f t="shared" si="4"/>
        <v>3398</v>
      </c>
      <c r="N51" s="70" t="str">
        <f t="shared" si="4"/>
        <v/>
      </c>
      <c r="O51" s="70">
        <f t="shared" si="4"/>
        <v>980</v>
      </c>
      <c r="P51" s="70">
        <f t="shared" si="4"/>
        <v>3366</v>
      </c>
      <c r="Q51" s="70">
        <f t="shared" si="4"/>
        <v>885</v>
      </c>
      <c r="R51" s="70" t="str">
        <f t="shared" si="4"/>
        <v/>
      </c>
      <c r="S51" s="70" t="str">
        <f t="shared" si="4"/>
        <v/>
      </c>
      <c r="T51" s="70">
        <f t="shared" si="4"/>
        <v>1812</v>
      </c>
      <c r="U51" s="70">
        <f t="shared" si="4"/>
        <v>2981</v>
      </c>
      <c r="V51" s="70" t="str">
        <f t="shared" si="4"/>
        <v/>
      </c>
      <c r="W51" s="70">
        <f t="shared" si="4"/>
        <v>97</v>
      </c>
      <c r="X51" s="70">
        <f t="shared" si="4"/>
        <v>9146</v>
      </c>
      <c r="Y51" s="70">
        <f t="shared" si="4"/>
        <v>3910</v>
      </c>
      <c r="Z51" s="70">
        <f t="shared" si="4"/>
        <v>83</v>
      </c>
      <c r="AA51" s="70">
        <f t="shared" si="4"/>
        <v>2881</v>
      </c>
      <c r="AB51" s="70">
        <f t="shared" si="4"/>
        <v>280</v>
      </c>
      <c r="AC51" s="70">
        <f t="shared" si="4"/>
        <v>16</v>
      </c>
      <c r="AD51" s="70" t="str">
        <f t="shared" si="4"/>
        <v/>
      </c>
      <c r="AE51" s="70">
        <f t="shared" si="4"/>
        <v>3854</v>
      </c>
      <c r="AF51" s="70">
        <f t="shared" si="4"/>
        <v>3678</v>
      </c>
      <c r="AG51" s="70">
        <f t="shared" si="4"/>
        <v>4981</v>
      </c>
      <c r="AH51" s="70" t="str">
        <f t="shared" si="4"/>
        <v/>
      </c>
      <c r="AI51" s="70" t="str">
        <f t="shared" si="4"/>
        <v/>
      </c>
      <c r="AJ51" s="70" t="str">
        <f t="shared" si="4"/>
        <v/>
      </c>
      <c r="AK51" s="70" t="str">
        <f t="shared" si="4"/>
        <v/>
      </c>
      <c r="AL51" s="70" t="str">
        <f t="shared" si="4"/>
        <v/>
      </c>
      <c r="AM51" s="70" t="str">
        <f t="shared" si="4"/>
        <v/>
      </c>
      <c r="AN51" s="70" t="str">
        <f t="shared" si="4"/>
        <v/>
      </c>
      <c r="AO51" s="70" t="str">
        <f t="shared" si="4"/>
        <v/>
      </c>
      <c r="AP51" s="70" t="str">
        <f t="shared" si="4"/>
        <v/>
      </c>
      <c r="AQ51" s="70">
        <f t="shared" si="4"/>
        <v>52029</v>
      </c>
      <c r="AR51" s="81"/>
      <c r="AS51" s="70">
        <f t="shared" si="4"/>
        <v>26801</v>
      </c>
      <c r="AT51" s="71">
        <f>IFERROR(AQ51/AS51-1,"")</f>
        <v>0.94130816014327823</v>
      </c>
    </row>
    <row r="52" spans="2:46">
      <c r="B52" s="80" t="s">
        <v>453</v>
      </c>
      <c r="C52" s="70">
        <f>IF(SUM(C29:C42)=0,"",SUM(C29:C42))</f>
        <v>400</v>
      </c>
      <c r="D52" s="70">
        <f t="shared" ref="D52:AS52" si="5">IF(SUM(D29:D42)=0,"",SUM(D29:D42))</f>
        <v>7297</v>
      </c>
      <c r="E52" s="70">
        <f t="shared" si="5"/>
        <v>95</v>
      </c>
      <c r="F52" s="70">
        <f t="shared" si="5"/>
        <v>181410</v>
      </c>
      <c r="G52" s="70">
        <f t="shared" si="5"/>
        <v>738931</v>
      </c>
      <c r="H52" s="70">
        <f t="shared" si="5"/>
        <v>76567</v>
      </c>
      <c r="I52" s="70">
        <f t="shared" si="5"/>
        <v>4638</v>
      </c>
      <c r="J52" s="70">
        <f t="shared" si="5"/>
        <v>283600</v>
      </c>
      <c r="K52" s="70" t="str">
        <f t="shared" si="5"/>
        <v/>
      </c>
      <c r="L52" s="70">
        <f t="shared" si="5"/>
        <v>5</v>
      </c>
      <c r="M52" s="70">
        <f t="shared" si="5"/>
        <v>72741</v>
      </c>
      <c r="N52" s="70" t="str">
        <f t="shared" si="5"/>
        <v/>
      </c>
      <c r="O52" s="70">
        <f t="shared" si="5"/>
        <v>139828</v>
      </c>
      <c r="P52" s="70">
        <f t="shared" si="5"/>
        <v>258592</v>
      </c>
      <c r="Q52" s="70">
        <f t="shared" si="5"/>
        <v>547454</v>
      </c>
      <c r="R52" s="70">
        <f t="shared" si="5"/>
        <v>32</v>
      </c>
      <c r="S52" s="70">
        <f t="shared" si="5"/>
        <v>1925</v>
      </c>
      <c r="T52" s="70">
        <f t="shared" si="5"/>
        <v>763324</v>
      </c>
      <c r="U52" s="70">
        <f t="shared" si="5"/>
        <v>306</v>
      </c>
      <c r="V52" s="70" t="str">
        <f t="shared" si="5"/>
        <v/>
      </c>
      <c r="W52" s="70">
        <f t="shared" si="5"/>
        <v>2291</v>
      </c>
      <c r="X52" s="70" t="str">
        <f t="shared" si="5"/>
        <v/>
      </c>
      <c r="Y52" s="70">
        <f t="shared" si="5"/>
        <v>426</v>
      </c>
      <c r="Z52" s="70">
        <f t="shared" si="5"/>
        <v>3235</v>
      </c>
      <c r="AA52" s="70">
        <f t="shared" si="5"/>
        <v>59</v>
      </c>
      <c r="AB52" s="70" t="str">
        <f t="shared" si="5"/>
        <v/>
      </c>
      <c r="AC52" s="70">
        <f t="shared" si="5"/>
        <v>474</v>
      </c>
      <c r="AD52" s="70" t="str">
        <f t="shared" si="5"/>
        <v/>
      </c>
      <c r="AE52" s="70">
        <f t="shared" si="5"/>
        <v>214314</v>
      </c>
      <c r="AF52" s="70">
        <f t="shared" si="5"/>
        <v>662113</v>
      </c>
      <c r="AG52" s="70">
        <f t="shared" si="5"/>
        <v>4624</v>
      </c>
      <c r="AH52" s="70" t="str">
        <f t="shared" si="5"/>
        <v/>
      </c>
      <c r="AI52" s="70" t="str">
        <f t="shared" si="5"/>
        <v/>
      </c>
      <c r="AJ52" s="70" t="str">
        <f t="shared" si="5"/>
        <v/>
      </c>
      <c r="AK52" s="70" t="str">
        <f t="shared" si="5"/>
        <v/>
      </c>
      <c r="AL52" s="70" t="str">
        <f t="shared" si="5"/>
        <v/>
      </c>
      <c r="AM52" s="70" t="str">
        <f t="shared" si="5"/>
        <v/>
      </c>
      <c r="AN52" s="70" t="str">
        <f t="shared" si="5"/>
        <v/>
      </c>
      <c r="AO52" s="70" t="str">
        <f t="shared" si="5"/>
        <v/>
      </c>
      <c r="AP52" s="70" t="str">
        <f t="shared" si="5"/>
        <v/>
      </c>
      <c r="AQ52" s="70">
        <f t="shared" si="5"/>
        <v>3964681</v>
      </c>
      <c r="AR52" s="81"/>
      <c r="AS52" s="70">
        <f t="shared" si="5"/>
        <v>4225093</v>
      </c>
      <c r="AT52" s="71">
        <f>IFERROR(AQ52/AS52-1,"")</f>
        <v>-6.1634619640325128E-2</v>
      </c>
    </row>
    <row r="53" spans="2:46">
      <c r="B53" s="80" t="s">
        <v>454</v>
      </c>
      <c r="C53" s="70" t="str">
        <f>IF(SUM(C44:C48)=0,"",SUM(C44:C48))</f>
        <v/>
      </c>
      <c r="D53" s="70">
        <f t="shared" ref="D53:AS53" si="6">IF(SUM(D44:D48)=0,"",SUM(D44:D48))</f>
        <v>3256</v>
      </c>
      <c r="E53" s="70">
        <f t="shared" si="6"/>
        <v>3859</v>
      </c>
      <c r="F53" s="70" t="str">
        <f t="shared" si="6"/>
        <v/>
      </c>
      <c r="G53" s="70">
        <f t="shared" si="6"/>
        <v>1146</v>
      </c>
      <c r="H53" s="70">
        <f t="shared" si="6"/>
        <v>7074</v>
      </c>
      <c r="I53" s="70" t="str">
        <f t="shared" si="6"/>
        <v/>
      </c>
      <c r="J53" s="70">
        <f t="shared" si="6"/>
        <v>11895</v>
      </c>
      <c r="K53" s="70" t="str">
        <f t="shared" si="6"/>
        <v/>
      </c>
      <c r="L53" s="70">
        <f t="shared" si="6"/>
        <v>207</v>
      </c>
      <c r="M53" s="70">
        <f t="shared" si="6"/>
        <v>2283</v>
      </c>
      <c r="N53" s="70">
        <f t="shared" si="6"/>
        <v>324</v>
      </c>
      <c r="O53" s="70">
        <f t="shared" si="6"/>
        <v>2202</v>
      </c>
      <c r="P53" s="70">
        <f t="shared" si="6"/>
        <v>727</v>
      </c>
      <c r="Q53" s="70">
        <f t="shared" si="6"/>
        <v>474</v>
      </c>
      <c r="R53" s="70" t="str">
        <f t="shared" si="6"/>
        <v/>
      </c>
      <c r="S53" s="70" t="str">
        <f t="shared" si="6"/>
        <v/>
      </c>
      <c r="T53" s="70" t="str">
        <f t="shared" si="6"/>
        <v/>
      </c>
      <c r="U53" s="70" t="str">
        <f t="shared" si="6"/>
        <v/>
      </c>
      <c r="V53" s="70" t="str">
        <f t="shared" si="6"/>
        <v/>
      </c>
      <c r="W53" s="70" t="str">
        <f t="shared" si="6"/>
        <v/>
      </c>
      <c r="X53" s="70">
        <f t="shared" si="6"/>
        <v>47220</v>
      </c>
      <c r="Y53" s="70" t="str">
        <f t="shared" si="6"/>
        <v/>
      </c>
      <c r="Z53" s="70">
        <f t="shared" si="6"/>
        <v>18751</v>
      </c>
      <c r="AA53" s="70">
        <f t="shared" si="6"/>
        <v>985</v>
      </c>
      <c r="AB53" s="70">
        <f t="shared" si="6"/>
        <v>1385</v>
      </c>
      <c r="AC53" s="70">
        <f t="shared" si="6"/>
        <v>819</v>
      </c>
      <c r="AD53" s="70">
        <f t="shared" si="6"/>
        <v>4319</v>
      </c>
      <c r="AE53" s="70" t="str">
        <f t="shared" si="6"/>
        <v/>
      </c>
      <c r="AF53" s="70">
        <f t="shared" si="6"/>
        <v>793</v>
      </c>
      <c r="AG53" s="70" t="str">
        <f t="shared" si="6"/>
        <v/>
      </c>
      <c r="AH53" s="70" t="str">
        <f t="shared" si="6"/>
        <v/>
      </c>
      <c r="AI53" s="70" t="str">
        <f t="shared" si="6"/>
        <v/>
      </c>
      <c r="AJ53" s="70" t="str">
        <f t="shared" si="6"/>
        <v/>
      </c>
      <c r="AK53" s="70" t="str">
        <f t="shared" si="6"/>
        <v/>
      </c>
      <c r="AL53" s="70" t="str">
        <f t="shared" si="6"/>
        <v/>
      </c>
      <c r="AM53" s="70" t="str">
        <f t="shared" si="6"/>
        <v/>
      </c>
      <c r="AN53" s="70" t="str">
        <f t="shared" si="6"/>
        <v/>
      </c>
      <c r="AO53" s="70" t="str">
        <f t="shared" si="6"/>
        <v/>
      </c>
      <c r="AP53" s="70" t="str">
        <f t="shared" si="6"/>
        <v/>
      </c>
      <c r="AQ53" s="70">
        <f t="shared" si="6"/>
        <v>107719</v>
      </c>
      <c r="AR53" s="81"/>
      <c r="AS53" s="70">
        <f t="shared" si="6"/>
        <v>68436</v>
      </c>
      <c r="AT53" s="71">
        <f>IFERROR(AQ53/AS53-1,"")</f>
        <v>0.57401075457361617</v>
      </c>
    </row>
    <row r="54" spans="2:46">
      <c r="B54" s="80" t="s">
        <v>455</v>
      </c>
      <c r="C54" s="70">
        <f>IF(SUM(C21,C37)=0,"",SUM(C21,C37))</f>
        <v>26</v>
      </c>
      <c r="D54" s="70">
        <f t="shared" ref="D54:AS54" si="7">IF(SUM(D21,D37)=0,"",SUM(D21,D37))</f>
        <v>1153</v>
      </c>
      <c r="E54" s="70" t="str">
        <f t="shared" si="7"/>
        <v/>
      </c>
      <c r="F54" s="70">
        <f t="shared" si="7"/>
        <v>180562</v>
      </c>
      <c r="G54" s="70">
        <f t="shared" si="7"/>
        <v>734237</v>
      </c>
      <c r="H54" s="70">
        <f t="shared" si="7"/>
        <v>76567</v>
      </c>
      <c r="I54" s="70">
        <f t="shared" si="7"/>
        <v>513</v>
      </c>
      <c r="J54" s="70">
        <f t="shared" si="7"/>
        <v>182665</v>
      </c>
      <c r="K54" s="70">
        <f t="shared" si="7"/>
        <v>3331</v>
      </c>
      <c r="L54" s="70" t="str">
        <f t="shared" si="7"/>
        <v/>
      </c>
      <c r="M54" s="70">
        <f t="shared" si="7"/>
        <v>72488</v>
      </c>
      <c r="N54" s="70" t="str">
        <f t="shared" si="7"/>
        <v/>
      </c>
      <c r="O54" s="70">
        <f t="shared" si="7"/>
        <v>139211</v>
      </c>
      <c r="P54" s="70">
        <f t="shared" si="7"/>
        <v>255540</v>
      </c>
      <c r="Q54" s="70">
        <f t="shared" si="7"/>
        <v>547324</v>
      </c>
      <c r="R54" s="70" t="str">
        <f t="shared" si="7"/>
        <v/>
      </c>
      <c r="S54" s="70" t="str">
        <f t="shared" si="7"/>
        <v/>
      </c>
      <c r="T54" s="70">
        <f t="shared" si="7"/>
        <v>762410</v>
      </c>
      <c r="U54" s="70" t="str">
        <f t="shared" si="7"/>
        <v/>
      </c>
      <c r="V54" s="70" t="str">
        <f t="shared" si="7"/>
        <v/>
      </c>
      <c r="W54" s="70">
        <f t="shared" si="7"/>
        <v>1592</v>
      </c>
      <c r="X54" s="70">
        <f t="shared" si="7"/>
        <v>1607</v>
      </c>
      <c r="Y54" s="70" t="str">
        <f t="shared" si="7"/>
        <v/>
      </c>
      <c r="Z54" s="70" t="str">
        <f t="shared" si="7"/>
        <v/>
      </c>
      <c r="AA54" s="70">
        <f t="shared" si="7"/>
        <v>370</v>
      </c>
      <c r="AB54" s="70" t="str">
        <f t="shared" si="7"/>
        <v/>
      </c>
      <c r="AC54" s="70">
        <f t="shared" si="7"/>
        <v>375</v>
      </c>
      <c r="AD54" s="70" t="str">
        <f t="shared" si="7"/>
        <v/>
      </c>
      <c r="AE54" s="70">
        <f t="shared" si="7"/>
        <v>214042</v>
      </c>
      <c r="AF54" s="70">
        <f t="shared" si="7"/>
        <v>86185</v>
      </c>
      <c r="AG54" s="70">
        <f t="shared" si="7"/>
        <v>1253</v>
      </c>
      <c r="AH54" s="70" t="str">
        <f t="shared" si="7"/>
        <v/>
      </c>
      <c r="AI54" s="70" t="str">
        <f t="shared" si="7"/>
        <v/>
      </c>
      <c r="AJ54" s="70" t="str">
        <f t="shared" si="7"/>
        <v/>
      </c>
      <c r="AK54" s="70" t="str">
        <f t="shared" si="7"/>
        <v/>
      </c>
      <c r="AL54" s="70" t="str">
        <f t="shared" si="7"/>
        <v/>
      </c>
      <c r="AM54" s="70" t="str">
        <f t="shared" si="7"/>
        <v/>
      </c>
      <c r="AN54" s="70" t="str">
        <f t="shared" si="7"/>
        <v/>
      </c>
      <c r="AO54" s="70" t="str">
        <f t="shared" si="7"/>
        <v/>
      </c>
      <c r="AP54" s="70" t="str">
        <f t="shared" si="7"/>
        <v/>
      </c>
      <c r="AQ54" s="70">
        <f t="shared" si="7"/>
        <v>3261451</v>
      </c>
      <c r="AR54" s="81"/>
      <c r="AS54" s="70">
        <f t="shared" si="7"/>
        <v>3642415</v>
      </c>
      <c r="AT54" s="71">
        <f>IFERROR(AQ54/AS54-1,"")</f>
        <v>-0.10459104742320691</v>
      </c>
    </row>
    <row r="55" spans="2:46">
      <c r="B55" s="80" t="s">
        <v>456</v>
      </c>
      <c r="C55" s="70">
        <f>IF(SUM(C13:C14,C19:C20,C23,C29:C30,C35:C36,C39)=0,"",SUM(C13:C14,C19:C20,C23,C29:C30,C35:C36,C39))</f>
        <v>284</v>
      </c>
      <c r="D55" s="70">
        <f t="shared" ref="D55:AS55" si="8">IF(SUM(D13:D14,D19:D20,D23,D29:D30,D35:D36,D39)=0,"",SUM(D13:D14,D19:D20,D23,D29:D30,D35:D36,D39))</f>
        <v>250</v>
      </c>
      <c r="E55" s="70" t="str">
        <f t="shared" si="8"/>
        <v/>
      </c>
      <c r="F55" s="70">
        <f t="shared" si="8"/>
        <v>15</v>
      </c>
      <c r="G55" s="70">
        <f t="shared" si="8"/>
        <v>1590</v>
      </c>
      <c r="H55" s="70" t="str">
        <f t="shared" si="8"/>
        <v/>
      </c>
      <c r="I55" s="70">
        <f t="shared" si="8"/>
        <v>283</v>
      </c>
      <c r="J55" s="70">
        <f t="shared" si="8"/>
        <v>103004</v>
      </c>
      <c r="K55" s="70" t="str">
        <f t="shared" si="8"/>
        <v/>
      </c>
      <c r="L55" s="70" t="str">
        <f t="shared" si="8"/>
        <v/>
      </c>
      <c r="M55" s="70">
        <f t="shared" si="8"/>
        <v>777</v>
      </c>
      <c r="N55" s="70" t="str">
        <f t="shared" si="8"/>
        <v/>
      </c>
      <c r="O55" s="70">
        <f t="shared" si="8"/>
        <v>308</v>
      </c>
      <c r="P55" s="70">
        <f t="shared" si="8"/>
        <v>503</v>
      </c>
      <c r="Q55" s="70">
        <f t="shared" si="8"/>
        <v>153</v>
      </c>
      <c r="R55" s="70" t="str">
        <f t="shared" si="8"/>
        <v/>
      </c>
      <c r="S55" s="70">
        <f t="shared" si="8"/>
        <v>44</v>
      </c>
      <c r="T55" s="70">
        <f t="shared" si="8"/>
        <v>828</v>
      </c>
      <c r="U55" s="70">
        <f t="shared" si="8"/>
        <v>501</v>
      </c>
      <c r="V55" s="70" t="str">
        <f t="shared" si="8"/>
        <v/>
      </c>
      <c r="W55" s="70">
        <f t="shared" si="8"/>
        <v>117</v>
      </c>
      <c r="X55" s="70">
        <f t="shared" si="8"/>
        <v>272</v>
      </c>
      <c r="Y55" s="70">
        <f t="shared" si="8"/>
        <v>1191</v>
      </c>
      <c r="Z55" s="70">
        <f t="shared" si="8"/>
        <v>407</v>
      </c>
      <c r="AA55" s="70">
        <f t="shared" si="8"/>
        <v>183</v>
      </c>
      <c r="AB55" s="70">
        <f t="shared" si="8"/>
        <v>5</v>
      </c>
      <c r="AC55" s="70">
        <f t="shared" si="8"/>
        <v>19</v>
      </c>
      <c r="AD55" s="70" t="str">
        <f t="shared" si="8"/>
        <v/>
      </c>
      <c r="AE55" s="70">
        <f t="shared" si="8"/>
        <v>1684</v>
      </c>
      <c r="AF55" s="70">
        <f t="shared" si="8"/>
        <v>574240</v>
      </c>
      <c r="AG55" s="70">
        <f t="shared" si="8"/>
        <v>3009</v>
      </c>
      <c r="AH55" s="70" t="str">
        <f t="shared" si="8"/>
        <v/>
      </c>
      <c r="AI55" s="70" t="str">
        <f t="shared" si="8"/>
        <v/>
      </c>
      <c r="AJ55" s="70" t="str">
        <f t="shared" si="8"/>
        <v/>
      </c>
      <c r="AK55" s="70" t="str">
        <f t="shared" si="8"/>
        <v/>
      </c>
      <c r="AL55" s="70" t="str">
        <f t="shared" si="8"/>
        <v/>
      </c>
      <c r="AM55" s="70" t="str">
        <f t="shared" si="8"/>
        <v/>
      </c>
      <c r="AN55" s="70" t="str">
        <f t="shared" si="8"/>
        <v/>
      </c>
      <c r="AO55" s="70" t="str">
        <f t="shared" si="8"/>
        <v/>
      </c>
      <c r="AP55" s="70" t="str">
        <f t="shared" si="8"/>
        <v/>
      </c>
      <c r="AQ55" s="70">
        <f t="shared" si="8"/>
        <v>689667</v>
      </c>
      <c r="AR55" s="81"/>
      <c r="AS55" s="70">
        <f t="shared" si="8"/>
        <v>568673</v>
      </c>
      <c r="AT55" s="71">
        <f>IFERROR(AQ55/AS55-1,"")</f>
        <v>0.21276550847323517</v>
      </c>
    </row>
    <row r="57" spans="2:46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6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6" hidden="1">
      <c r="B59" s="49" t="s">
        <v>102</v>
      </c>
      <c r="C59" s="50">
        <f>IFERROR(RANK(C61,$C$61:$AP$61,0),"")</f>
        <v>27</v>
      </c>
      <c r="D59" s="50">
        <f t="shared" ref="D59:AP59" si="9">IFERROR(RANK(D61,$C$61:$AP$61,0),"")</f>
        <v>14</v>
      </c>
      <c r="E59" s="50">
        <f t="shared" si="9"/>
        <v>19</v>
      </c>
      <c r="F59" s="50">
        <f t="shared" si="9"/>
        <v>8</v>
      </c>
      <c r="G59" s="50">
        <f t="shared" si="9"/>
        <v>2</v>
      </c>
      <c r="H59" s="50">
        <f t="shared" si="9"/>
        <v>10</v>
      </c>
      <c r="I59" s="50">
        <f t="shared" si="9"/>
        <v>16</v>
      </c>
      <c r="J59" s="50">
        <f t="shared" si="9"/>
        <v>5</v>
      </c>
      <c r="K59" s="50">
        <f t="shared" si="9"/>
        <v>21</v>
      </c>
      <c r="L59" s="50">
        <f t="shared" si="9"/>
        <v>29</v>
      </c>
      <c r="M59" s="50">
        <f t="shared" si="9"/>
        <v>11</v>
      </c>
      <c r="N59" s="50">
        <f t="shared" si="9"/>
        <v>28</v>
      </c>
      <c r="O59" s="50">
        <f t="shared" si="9"/>
        <v>9</v>
      </c>
      <c r="P59" s="50">
        <f t="shared" si="9"/>
        <v>6</v>
      </c>
      <c r="Q59" s="50">
        <f t="shared" si="9"/>
        <v>4</v>
      </c>
      <c r="R59" s="50">
        <f t="shared" si="9"/>
        <v>30</v>
      </c>
      <c r="S59" s="50">
        <f t="shared" si="9"/>
        <v>24</v>
      </c>
      <c r="T59" s="50">
        <f t="shared" si="9"/>
        <v>1</v>
      </c>
      <c r="U59" s="50">
        <f t="shared" si="9"/>
        <v>22</v>
      </c>
      <c r="V59" s="50" t="str">
        <f t="shared" si="9"/>
        <v/>
      </c>
      <c r="W59" s="50">
        <f t="shared" si="9"/>
        <v>23</v>
      </c>
      <c r="X59" s="50">
        <f t="shared" si="9"/>
        <v>12</v>
      </c>
      <c r="Y59" s="50">
        <f t="shared" si="9"/>
        <v>17</v>
      </c>
      <c r="Z59" s="50">
        <f t="shared" si="9"/>
        <v>13</v>
      </c>
      <c r="AA59" s="50">
        <f t="shared" si="9"/>
        <v>20</v>
      </c>
      <c r="AB59" s="50">
        <f t="shared" si="9"/>
        <v>25</v>
      </c>
      <c r="AC59" s="50">
        <f t="shared" si="9"/>
        <v>26</v>
      </c>
      <c r="AD59" s="50">
        <f t="shared" si="9"/>
        <v>18</v>
      </c>
      <c r="AE59" s="50">
        <f t="shared" si="9"/>
        <v>7</v>
      </c>
      <c r="AF59" s="50">
        <f t="shared" si="9"/>
        <v>3</v>
      </c>
      <c r="AG59" s="50">
        <f t="shared" si="9"/>
        <v>15</v>
      </c>
      <c r="AH59" s="50" t="str">
        <f t="shared" si="9"/>
        <v/>
      </c>
      <c r="AI59" s="50" t="str">
        <f t="shared" si="9"/>
        <v/>
      </c>
      <c r="AJ59" s="50" t="str">
        <f t="shared" si="9"/>
        <v/>
      </c>
      <c r="AK59" s="50" t="str">
        <f t="shared" si="9"/>
        <v/>
      </c>
      <c r="AL59" s="50" t="str">
        <f t="shared" si="9"/>
        <v/>
      </c>
      <c r="AM59" s="50" t="str">
        <f t="shared" si="9"/>
        <v/>
      </c>
      <c r="AN59" s="50" t="str">
        <f t="shared" si="9"/>
        <v/>
      </c>
      <c r="AO59" s="50" t="str">
        <f t="shared" si="9"/>
        <v/>
      </c>
      <c r="AP59" s="50" t="str">
        <f t="shared" si="9"/>
        <v/>
      </c>
    </row>
    <row r="60" spans="2:46" hidden="1">
      <c r="C60" s="50" t="str">
        <f>C11</f>
        <v>Ace Vida</v>
      </c>
      <c r="D60" s="50" t="str">
        <f t="shared" ref="D60:AP60" si="10">D11</f>
        <v>BanChile</v>
      </c>
      <c r="E60" s="50" t="str">
        <f t="shared" si="10"/>
        <v>BBVA Vida</v>
      </c>
      <c r="F60" s="50" t="str">
        <f t="shared" si="10"/>
        <v>BCI Seguros Vida</v>
      </c>
      <c r="G60" s="50" t="str">
        <f t="shared" si="10"/>
        <v>BICE Vida</v>
      </c>
      <c r="H60" s="50" t="str">
        <f t="shared" si="10"/>
        <v>Cámara</v>
      </c>
      <c r="I60" s="50" t="str">
        <f t="shared" si="10"/>
        <v>Cardif</v>
      </c>
      <c r="J60" s="50" t="str">
        <f t="shared" si="10"/>
        <v>Chilena Consolidada</v>
      </c>
      <c r="K60" s="50" t="str">
        <f t="shared" si="10"/>
        <v>CLC</v>
      </c>
      <c r="L60" s="50" t="str">
        <f t="shared" si="10"/>
        <v>CN Life</v>
      </c>
      <c r="M60" s="50" t="str">
        <f t="shared" si="10"/>
        <v>Consorcio Nacional</v>
      </c>
      <c r="N60" s="50" t="str">
        <f t="shared" si="10"/>
        <v>CorpSeguros</v>
      </c>
      <c r="O60" s="50" t="str">
        <f t="shared" si="10"/>
        <v>CorpVida</v>
      </c>
      <c r="P60" s="50" t="str">
        <f t="shared" si="10"/>
        <v>Cruz del Sur</v>
      </c>
      <c r="Q60" s="50" t="str">
        <f t="shared" si="10"/>
        <v>EuroAmérica</v>
      </c>
      <c r="R60" s="50" t="str">
        <f t="shared" si="10"/>
        <v>Huelen</v>
      </c>
      <c r="S60" s="50" t="str">
        <f t="shared" si="10"/>
        <v>Itaú</v>
      </c>
      <c r="T60" s="50" t="str">
        <f t="shared" si="10"/>
        <v>M. de Carabineros</v>
      </c>
      <c r="U60" s="50" t="str">
        <f t="shared" si="10"/>
        <v>M. del Ej. y Av.</v>
      </c>
      <c r="V60" s="50" t="str">
        <f t="shared" si="10"/>
        <v>Magallanes Vida</v>
      </c>
      <c r="W60" s="50" t="str">
        <f t="shared" si="10"/>
        <v>Mapfre Vida</v>
      </c>
      <c r="X60" s="50" t="str">
        <f t="shared" si="10"/>
        <v>Metlife</v>
      </c>
      <c r="Y60" s="50" t="str">
        <f t="shared" si="10"/>
        <v>Mutual de Seguros</v>
      </c>
      <c r="Z60" s="50" t="str">
        <f t="shared" si="10"/>
        <v>Ohio National</v>
      </c>
      <c r="AA60" s="50" t="str">
        <f t="shared" si="10"/>
        <v>Penta Vida</v>
      </c>
      <c r="AB60" s="50" t="str">
        <f t="shared" si="10"/>
        <v>Principal</v>
      </c>
      <c r="AC60" s="50" t="str">
        <f t="shared" si="10"/>
        <v>Renta Nacional</v>
      </c>
      <c r="AD60" s="50" t="str">
        <f t="shared" si="10"/>
        <v>Rigel</v>
      </c>
      <c r="AE60" s="50" t="str">
        <f t="shared" si="10"/>
        <v>Security Previsión</v>
      </c>
      <c r="AF60" s="50" t="str">
        <f t="shared" si="10"/>
        <v>Sura</v>
      </c>
      <c r="AG60" s="50" t="str">
        <f t="shared" si="10"/>
        <v>Zurich Santander</v>
      </c>
      <c r="AH60" s="50" t="str">
        <f t="shared" si="10"/>
        <v/>
      </c>
      <c r="AI60" s="50" t="str">
        <f t="shared" si="10"/>
        <v/>
      </c>
      <c r="AJ60" s="50" t="str">
        <f t="shared" si="10"/>
        <v/>
      </c>
      <c r="AK60" s="50" t="str">
        <f t="shared" si="10"/>
        <v/>
      </c>
      <c r="AL60" s="50" t="str">
        <f t="shared" si="10"/>
        <v/>
      </c>
      <c r="AM60" s="50" t="str">
        <f t="shared" si="10"/>
        <v/>
      </c>
      <c r="AN60" s="50" t="str">
        <f t="shared" si="10"/>
        <v/>
      </c>
      <c r="AO60" s="50" t="str">
        <f t="shared" si="10"/>
        <v/>
      </c>
      <c r="AP60" s="50" t="str">
        <f t="shared" si="10"/>
        <v/>
      </c>
    </row>
    <row r="61" spans="2:46" hidden="1">
      <c r="C61" s="52">
        <f t="shared" ref="C61:AP61" si="11">IFERROR(IF(C57=1,VLOOKUP($B$77,$B$12:$AQ$49,C64+1,FALSE)+C62/1000000,""),"")</f>
        <v>504.00004000000001</v>
      </c>
      <c r="D61" s="52">
        <f t="shared" si="11"/>
        <v>10738.000039</v>
      </c>
      <c r="E61" s="52">
        <f t="shared" si="11"/>
        <v>3962.0000380000001</v>
      </c>
      <c r="F61" s="52">
        <f t="shared" si="11"/>
        <v>182564.00003699999</v>
      </c>
      <c r="G61" s="52">
        <f t="shared" si="11"/>
        <v>740826.00003600004</v>
      </c>
      <c r="H61" s="52">
        <f t="shared" si="11"/>
        <v>83641.000035000005</v>
      </c>
      <c r="I61" s="52">
        <f t="shared" si="11"/>
        <v>4749.0000339999997</v>
      </c>
      <c r="J61" s="52">
        <f t="shared" si="11"/>
        <v>299534.00003300002</v>
      </c>
      <c r="K61" s="52">
        <f t="shared" si="11"/>
        <v>3331.0000319999999</v>
      </c>
      <c r="L61" s="52">
        <f t="shared" si="11"/>
        <v>212.00003100000001</v>
      </c>
      <c r="M61" s="52">
        <f t="shared" si="11"/>
        <v>78422.000029999996</v>
      </c>
      <c r="N61" s="52">
        <f t="shared" si="11"/>
        <v>324.00002899999998</v>
      </c>
      <c r="O61" s="52">
        <f t="shared" si="11"/>
        <v>143010.00002800001</v>
      </c>
      <c r="P61" s="52">
        <f t="shared" si="11"/>
        <v>262685.00002699997</v>
      </c>
      <c r="Q61" s="52">
        <f t="shared" si="11"/>
        <v>548813.00002599997</v>
      </c>
      <c r="R61" s="52">
        <f t="shared" si="11"/>
        <v>32.000025000000001</v>
      </c>
      <c r="S61" s="52">
        <f t="shared" si="11"/>
        <v>1925.0000239999999</v>
      </c>
      <c r="T61" s="52">
        <f t="shared" si="11"/>
        <v>765136.00002299994</v>
      </c>
      <c r="U61" s="52">
        <f t="shared" si="11"/>
        <v>3287.0000220000002</v>
      </c>
      <c r="V61" s="52" t="str">
        <f t="shared" si="11"/>
        <v/>
      </c>
      <c r="W61" s="52">
        <f t="shared" si="11"/>
        <v>2388.0000199999999</v>
      </c>
      <c r="X61" s="52">
        <f t="shared" si="11"/>
        <v>56366.000018999999</v>
      </c>
      <c r="Y61" s="52">
        <f t="shared" si="11"/>
        <v>4336.0000179999997</v>
      </c>
      <c r="Z61" s="52">
        <f t="shared" si="11"/>
        <v>22069.000016999998</v>
      </c>
      <c r="AA61" s="52">
        <f t="shared" si="11"/>
        <v>3925.000016</v>
      </c>
      <c r="AB61" s="52">
        <f t="shared" si="11"/>
        <v>1665.0000150000001</v>
      </c>
      <c r="AC61" s="52">
        <f t="shared" si="11"/>
        <v>1309.000014</v>
      </c>
      <c r="AD61" s="52">
        <f t="shared" si="11"/>
        <v>4319.0000129999999</v>
      </c>
      <c r="AE61" s="52">
        <f t="shared" si="11"/>
        <v>218168.000012</v>
      </c>
      <c r="AF61" s="52">
        <f t="shared" si="11"/>
        <v>666584.00001099997</v>
      </c>
      <c r="AG61" s="52">
        <f t="shared" si="11"/>
        <v>9605.0000099999997</v>
      </c>
      <c r="AH61" s="52" t="str">
        <f t="shared" si="11"/>
        <v/>
      </c>
      <c r="AI61" s="52" t="str">
        <f t="shared" si="11"/>
        <v/>
      </c>
      <c r="AJ61" s="52" t="str">
        <f t="shared" si="11"/>
        <v/>
      </c>
      <c r="AK61" s="52" t="str">
        <f t="shared" si="11"/>
        <v/>
      </c>
      <c r="AL61" s="52" t="str">
        <f t="shared" si="11"/>
        <v/>
      </c>
      <c r="AM61" s="52" t="str">
        <f t="shared" si="11"/>
        <v/>
      </c>
      <c r="AN61" s="52" t="str">
        <f t="shared" si="11"/>
        <v/>
      </c>
      <c r="AO61" s="52" t="str">
        <f t="shared" si="11"/>
        <v/>
      </c>
      <c r="AP61" s="52" t="str">
        <f t="shared" si="11"/>
        <v/>
      </c>
    </row>
    <row r="62" spans="2:46" hidden="1">
      <c r="C62" s="50">
        <v>40</v>
      </c>
      <c r="D62" s="50">
        <f>C62-1</f>
        <v>39</v>
      </c>
      <c r="E62" s="50">
        <f t="shared" ref="E62:AP62" si="12">D62-1</f>
        <v>38</v>
      </c>
      <c r="F62" s="50">
        <f t="shared" si="12"/>
        <v>37</v>
      </c>
      <c r="G62" s="50">
        <f t="shared" si="12"/>
        <v>36</v>
      </c>
      <c r="H62" s="50">
        <f t="shared" si="12"/>
        <v>35</v>
      </c>
      <c r="I62" s="50">
        <f t="shared" si="12"/>
        <v>34</v>
      </c>
      <c r="J62" s="50">
        <f t="shared" si="12"/>
        <v>33</v>
      </c>
      <c r="K62" s="50">
        <f t="shared" si="12"/>
        <v>32</v>
      </c>
      <c r="L62" s="50">
        <f t="shared" si="12"/>
        <v>31</v>
      </c>
      <c r="M62" s="50">
        <f t="shared" si="12"/>
        <v>30</v>
      </c>
      <c r="N62" s="50">
        <f t="shared" si="12"/>
        <v>29</v>
      </c>
      <c r="O62" s="50">
        <f t="shared" si="12"/>
        <v>28</v>
      </c>
      <c r="P62" s="50">
        <f t="shared" si="12"/>
        <v>27</v>
      </c>
      <c r="Q62" s="50">
        <f t="shared" si="12"/>
        <v>26</v>
      </c>
      <c r="R62" s="50">
        <f t="shared" si="12"/>
        <v>25</v>
      </c>
      <c r="S62" s="50">
        <f t="shared" si="12"/>
        <v>24</v>
      </c>
      <c r="T62" s="50">
        <f t="shared" si="12"/>
        <v>23</v>
      </c>
      <c r="U62" s="50">
        <f t="shared" si="12"/>
        <v>22</v>
      </c>
      <c r="V62" s="50">
        <f t="shared" si="12"/>
        <v>21</v>
      </c>
      <c r="W62" s="50">
        <f t="shared" si="12"/>
        <v>20</v>
      </c>
      <c r="X62" s="50">
        <f t="shared" si="12"/>
        <v>19</v>
      </c>
      <c r="Y62" s="50">
        <f t="shared" si="12"/>
        <v>18</v>
      </c>
      <c r="Z62" s="50">
        <f t="shared" si="12"/>
        <v>17</v>
      </c>
      <c r="AA62" s="50">
        <f t="shared" si="12"/>
        <v>16</v>
      </c>
      <c r="AB62" s="50">
        <f t="shared" si="12"/>
        <v>15</v>
      </c>
      <c r="AC62" s="50">
        <f t="shared" si="12"/>
        <v>14</v>
      </c>
      <c r="AD62" s="50">
        <f t="shared" si="12"/>
        <v>13</v>
      </c>
      <c r="AE62" s="50">
        <f t="shared" si="12"/>
        <v>12</v>
      </c>
      <c r="AF62" s="50">
        <f t="shared" si="12"/>
        <v>11</v>
      </c>
      <c r="AG62" s="50">
        <f t="shared" si="12"/>
        <v>10</v>
      </c>
      <c r="AH62" s="50">
        <f t="shared" si="12"/>
        <v>9</v>
      </c>
      <c r="AI62" s="50">
        <f t="shared" si="12"/>
        <v>8</v>
      </c>
      <c r="AJ62" s="50">
        <f t="shared" si="12"/>
        <v>7</v>
      </c>
      <c r="AK62" s="50">
        <f t="shared" si="12"/>
        <v>6</v>
      </c>
      <c r="AL62" s="50">
        <f t="shared" si="12"/>
        <v>5</v>
      </c>
      <c r="AM62" s="50">
        <f t="shared" si="12"/>
        <v>4</v>
      </c>
      <c r="AN62" s="50">
        <f t="shared" si="12"/>
        <v>3</v>
      </c>
      <c r="AO62" s="50">
        <f t="shared" si="12"/>
        <v>2</v>
      </c>
      <c r="AP62" s="50">
        <f t="shared" si="12"/>
        <v>1</v>
      </c>
    </row>
    <row r="63" spans="2:46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6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13">IFERROR(HLOOKUP(C64,$C$59:$AP$60,2,FALSE),"")</f>
        <v>M. de Carabineros</v>
      </c>
      <c r="D65" s="50" t="str">
        <f t="shared" si="13"/>
        <v>BICE Vida</v>
      </c>
      <c r="E65" s="50" t="str">
        <f t="shared" si="13"/>
        <v>Sura</v>
      </c>
      <c r="F65" s="50" t="str">
        <f t="shared" si="13"/>
        <v>EuroAmérica</v>
      </c>
      <c r="G65" s="50" t="str">
        <f t="shared" si="13"/>
        <v>Chilena Consolidada</v>
      </c>
      <c r="H65" s="50" t="str">
        <f t="shared" si="13"/>
        <v>Cruz del Sur</v>
      </c>
      <c r="I65" s="50" t="str">
        <f t="shared" si="13"/>
        <v>Security Previsión</v>
      </c>
      <c r="J65" s="50" t="str">
        <f t="shared" si="13"/>
        <v>BCI Seguros Vida</v>
      </c>
      <c r="K65" s="50" t="str">
        <f t="shared" si="13"/>
        <v>CorpVida</v>
      </c>
      <c r="L65" s="50" t="str">
        <f t="shared" si="13"/>
        <v>Cámara</v>
      </c>
      <c r="M65" s="50" t="str">
        <f t="shared" si="13"/>
        <v>Consorcio Nacional</v>
      </c>
      <c r="N65" s="50" t="str">
        <f t="shared" si="13"/>
        <v>Metlife</v>
      </c>
      <c r="O65" s="50" t="str">
        <f t="shared" si="13"/>
        <v>Ohio National</v>
      </c>
      <c r="P65" s="50" t="str">
        <f t="shared" si="13"/>
        <v>BanChile</v>
      </c>
      <c r="Q65" s="50" t="str">
        <f t="shared" si="13"/>
        <v>Zurich Santander</v>
      </c>
      <c r="R65" s="50" t="str">
        <f t="shared" si="13"/>
        <v>Cardif</v>
      </c>
      <c r="S65" s="50" t="str">
        <f t="shared" si="13"/>
        <v>Mutual de Seguros</v>
      </c>
      <c r="T65" s="50" t="str">
        <f t="shared" si="13"/>
        <v>Rigel</v>
      </c>
      <c r="U65" s="50" t="str">
        <f t="shared" si="13"/>
        <v>BBVA Vida</v>
      </c>
      <c r="V65" s="50" t="str">
        <f t="shared" si="13"/>
        <v>Penta Vida</v>
      </c>
      <c r="W65" s="50" t="str">
        <f t="shared" si="13"/>
        <v>CLC</v>
      </c>
      <c r="X65" s="50" t="str">
        <f t="shared" si="13"/>
        <v>M. del Ej. y Av.</v>
      </c>
      <c r="Y65" s="50" t="str">
        <f t="shared" si="13"/>
        <v>Mapfre Vida</v>
      </c>
      <c r="Z65" s="50" t="str">
        <f t="shared" si="13"/>
        <v>Itaú</v>
      </c>
      <c r="AA65" s="50" t="str">
        <f t="shared" si="13"/>
        <v>Principal</v>
      </c>
      <c r="AB65" s="50" t="str">
        <f t="shared" si="13"/>
        <v>Renta Nacional</v>
      </c>
      <c r="AC65" s="50" t="str">
        <f t="shared" si="13"/>
        <v>Ace Vida</v>
      </c>
      <c r="AD65" s="50" t="str">
        <f t="shared" si="13"/>
        <v>CorpSeguros</v>
      </c>
      <c r="AE65" s="50" t="str">
        <f t="shared" si="13"/>
        <v>CN Life</v>
      </c>
      <c r="AF65" s="50" t="str">
        <f t="shared" si="13"/>
        <v>Huelen</v>
      </c>
      <c r="AG65" s="50" t="str">
        <f t="shared" si="13"/>
        <v/>
      </c>
      <c r="AH65" s="50" t="str">
        <f t="shared" si="13"/>
        <v/>
      </c>
      <c r="AI65" s="50" t="str">
        <f t="shared" si="13"/>
        <v/>
      </c>
      <c r="AJ65" s="50" t="str">
        <f t="shared" si="13"/>
        <v/>
      </c>
      <c r="AK65" s="50" t="str">
        <f t="shared" si="13"/>
        <v/>
      </c>
      <c r="AL65" s="50" t="str">
        <f t="shared" si="13"/>
        <v/>
      </c>
      <c r="AM65" s="50" t="str">
        <f t="shared" si="13"/>
        <v/>
      </c>
      <c r="AN65" s="50" t="str">
        <f t="shared" si="13"/>
        <v/>
      </c>
      <c r="AO65" s="50" t="str">
        <f t="shared" si="13"/>
        <v/>
      </c>
      <c r="AP65" s="50" t="str">
        <f t="shared" si="13"/>
        <v/>
      </c>
    </row>
    <row r="66" spans="1:42" hidden="1">
      <c r="C66" s="52">
        <f t="shared" ref="C66:AP66" si="14">IFERROR((HLOOKUP(C64,$C$59:$AP$61,3,FALSE)-HLOOKUP(C64,$C$59:$AP$62,4,FALSE)/1000000)/$C$71,"")</f>
        <v>765.13599999999997</v>
      </c>
      <c r="D66" s="52">
        <f t="shared" si="14"/>
        <v>740.82600000000002</v>
      </c>
      <c r="E66" s="52">
        <f t="shared" si="14"/>
        <v>666.58399999999995</v>
      </c>
      <c r="F66" s="52">
        <f t="shared" si="14"/>
        <v>548.81299999999999</v>
      </c>
      <c r="G66" s="52">
        <f t="shared" si="14"/>
        <v>299.53399999999999</v>
      </c>
      <c r="H66" s="52">
        <f t="shared" si="14"/>
        <v>262.685</v>
      </c>
      <c r="I66" s="52">
        <f t="shared" si="14"/>
        <v>218.16800000000001</v>
      </c>
      <c r="J66" s="52">
        <f t="shared" si="14"/>
        <v>182.56399999999999</v>
      </c>
      <c r="K66" s="52">
        <f t="shared" si="14"/>
        <v>143.01</v>
      </c>
      <c r="L66" s="52">
        <f t="shared" si="14"/>
        <v>83.641000000000005</v>
      </c>
      <c r="M66" s="52">
        <f t="shared" si="14"/>
        <v>78.421999999999997</v>
      </c>
      <c r="N66" s="52">
        <f t="shared" si="14"/>
        <v>56.366</v>
      </c>
      <c r="O66" s="52">
        <f t="shared" si="14"/>
        <v>22.068999999999999</v>
      </c>
      <c r="P66" s="52">
        <f t="shared" si="14"/>
        <v>10.738</v>
      </c>
      <c r="Q66" s="52">
        <f t="shared" si="14"/>
        <v>9.6050000000000004</v>
      </c>
      <c r="R66" s="52">
        <f t="shared" si="14"/>
        <v>4.7489999999999997</v>
      </c>
      <c r="S66" s="52">
        <f t="shared" si="14"/>
        <v>4.3360000000000003</v>
      </c>
      <c r="T66" s="52">
        <f t="shared" si="14"/>
        <v>4.319</v>
      </c>
      <c r="U66" s="52">
        <f t="shared" si="14"/>
        <v>3.9620000000000002</v>
      </c>
      <c r="V66" s="52">
        <f t="shared" si="14"/>
        <v>3.9249999999999998</v>
      </c>
      <c r="W66" s="52">
        <f t="shared" si="14"/>
        <v>3.331</v>
      </c>
      <c r="X66" s="52">
        <f t="shared" si="14"/>
        <v>3.2869999999999999</v>
      </c>
      <c r="Y66" s="52">
        <f t="shared" si="14"/>
        <v>2.3879999999999999</v>
      </c>
      <c r="Z66" s="52">
        <f t="shared" si="14"/>
        <v>1.925</v>
      </c>
      <c r="AA66" s="52">
        <f t="shared" si="14"/>
        <v>1.665</v>
      </c>
      <c r="AB66" s="52">
        <f t="shared" si="14"/>
        <v>1.3089999999999999</v>
      </c>
      <c r="AC66" s="52">
        <f t="shared" si="14"/>
        <v>0.504</v>
      </c>
      <c r="AD66" s="52">
        <f t="shared" si="14"/>
        <v>0.32400000000000001</v>
      </c>
      <c r="AE66" s="52">
        <f t="shared" si="14"/>
        <v>0.21199999999999999</v>
      </c>
      <c r="AF66" s="52">
        <f t="shared" si="14"/>
        <v>3.2000000000000001E-2</v>
      </c>
      <c r="AG66" s="52" t="str">
        <f t="shared" si="14"/>
        <v/>
      </c>
      <c r="AH66" s="52" t="str">
        <f t="shared" si="14"/>
        <v/>
      </c>
      <c r="AI66" s="52" t="str">
        <f t="shared" si="14"/>
        <v/>
      </c>
      <c r="AJ66" s="52" t="str">
        <f t="shared" si="14"/>
        <v/>
      </c>
      <c r="AK66" s="52" t="str">
        <f t="shared" si="14"/>
        <v/>
      </c>
      <c r="AL66" s="52" t="str">
        <f t="shared" si="14"/>
        <v/>
      </c>
      <c r="AM66" s="52" t="str">
        <f t="shared" si="14"/>
        <v/>
      </c>
      <c r="AN66" s="52" t="str">
        <f t="shared" si="14"/>
        <v/>
      </c>
      <c r="AO66" s="52" t="str">
        <f t="shared" si="14"/>
        <v/>
      </c>
      <c r="AP66" s="52" t="str">
        <f t="shared" si="14"/>
        <v/>
      </c>
    </row>
    <row r="67" spans="1:42" hidden="1">
      <c r="C67" s="52" t="str">
        <f>IF(ISNUMBER(C66),CONCATENATE(C65," - ",C64),"")</f>
        <v>M. de Carabineros - 1</v>
      </c>
      <c r="D67" s="52" t="str">
        <f t="shared" ref="D67:AP67" si="15">IF(ISNUMBER(D66),CONCATENATE(D65," - ",D64),"")</f>
        <v>BICE Vida - 2</v>
      </c>
      <c r="E67" s="52" t="str">
        <f t="shared" si="15"/>
        <v>Sura - 3</v>
      </c>
      <c r="F67" s="52" t="str">
        <f t="shared" si="15"/>
        <v>EuroAmérica - 4</v>
      </c>
      <c r="G67" s="52" t="str">
        <f t="shared" si="15"/>
        <v>Chilena Consolidada - 5</v>
      </c>
      <c r="H67" s="52" t="str">
        <f t="shared" si="15"/>
        <v>Cruz del Sur - 6</v>
      </c>
      <c r="I67" s="52" t="str">
        <f t="shared" si="15"/>
        <v>Security Previsión - 7</v>
      </c>
      <c r="J67" s="52" t="str">
        <f t="shared" si="15"/>
        <v>BCI Seguros Vida - 8</v>
      </c>
      <c r="K67" s="52" t="str">
        <f t="shared" si="15"/>
        <v>CorpVida - 9</v>
      </c>
      <c r="L67" s="52" t="str">
        <f t="shared" si="15"/>
        <v>Cámara - 10</v>
      </c>
      <c r="M67" s="52" t="str">
        <f t="shared" si="15"/>
        <v>Consorcio Nacional - 11</v>
      </c>
      <c r="N67" s="52" t="str">
        <f t="shared" si="15"/>
        <v>Metlife - 12</v>
      </c>
      <c r="O67" s="52" t="str">
        <f t="shared" si="15"/>
        <v>Ohio National - 13</v>
      </c>
      <c r="P67" s="52" t="str">
        <f t="shared" si="15"/>
        <v>BanChile - 14</v>
      </c>
      <c r="Q67" s="52" t="str">
        <f t="shared" si="15"/>
        <v>Zurich Santander - 15</v>
      </c>
      <c r="R67" s="52" t="str">
        <f t="shared" si="15"/>
        <v>Cardif - 16</v>
      </c>
      <c r="S67" s="52" t="str">
        <f t="shared" si="15"/>
        <v>Mutual de Seguros - 17</v>
      </c>
      <c r="T67" s="52" t="str">
        <f t="shared" si="15"/>
        <v>Rigel - 18</v>
      </c>
      <c r="U67" s="52" t="str">
        <f t="shared" si="15"/>
        <v>BBVA Vida - 19</v>
      </c>
      <c r="V67" s="52" t="str">
        <f t="shared" si="15"/>
        <v>Penta Vida - 20</v>
      </c>
      <c r="W67" s="52" t="str">
        <f t="shared" si="15"/>
        <v>CLC - 21</v>
      </c>
      <c r="X67" s="52" t="str">
        <f t="shared" si="15"/>
        <v>M. del Ej. y Av. - 22</v>
      </c>
      <c r="Y67" s="52" t="str">
        <f t="shared" si="15"/>
        <v>Mapfre Vida - 23</v>
      </c>
      <c r="Z67" s="52" t="str">
        <f t="shared" si="15"/>
        <v>Itaú - 24</v>
      </c>
      <c r="AA67" s="52" t="str">
        <f t="shared" si="15"/>
        <v>Principal - 25</v>
      </c>
      <c r="AB67" s="52" t="str">
        <f t="shared" si="15"/>
        <v>Renta Nacional - 26</v>
      </c>
      <c r="AC67" s="52" t="str">
        <f t="shared" si="15"/>
        <v>Ace Vida - 27</v>
      </c>
      <c r="AD67" s="52" t="str">
        <f t="shared" si="15"/>
        <v>CorpSeguros - 28</v>
      </c>
      <c r="AE67" s="52" t="str">
        <f t="shared" si="15"/>
        <v>CN Life - 29</v>
      </c>
      <c r="AF67" s="52" t="str">
        <f t="shared" si="15"/>
        <v>Huelen - 30</v>
      </c>
      <c r="AG67" s="52" t="str">
        <f t="shared" si="15"/>
        <v/>
      </c>
      <c r="AH67" s="52" t="str">
        <f t="shared" si="15"/>
        <v/>
      </c>
      <c r="AI67" s="52" t="str">
        <f t="shared" si="15"/>
        <v/>
      </c>
      <c r="AJ67" s="52" t="str">
        <f t="shared" si="15"/>
        <v/>
      </c>
      <c r="AK67" s="52" t="str">
        <f t="shared" si="15"/>
        <v/>
      </c>
      <c r="AL67" s="52" t="str">
        <f t="shared" si="15"/>
        <v/>
      </c>
      <c r="AM67" s="52" t="str">
        <f t="shared" si="15"/>
        <v/>
      </c>
      <c r="AN67" s="52" t="str">
        <f t="shared" si="15"/>
        <v/>
      </c>
      <c r="AO67" s="52" t="str">
        <f t="shared" si="15"/>
        <v/>
      </c>
      <c r="AP67" s="52" t="str">
        <f t="shared" si="15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6">IF($B$80=D65,D66,"")</f>
        <v/>
      </c>
      <c r="E69" s="52" t="str">
        <f t="shared" si="16"/>
        <v/>
      </c>
      <c r="F69" s="52" t="str">
        <f t="shared" si="16"/>
        <v/>
      </c>
      <c r="G69" s="52" t="str">
        <f t="shared" si="16"/>
        <v/>
      </c>
      <c r="H69" s="52" t="str">
        <f t="shared" si="16"/>
        <v/>
      </c>
      <c r="I69" s="52" t="str">
        <f t="shared" si="16"/>
        <v/>
      </c>
      <c r="J69" s="52" t="str">
        <f t="shared" si="16"/>
        <v/>
      </c>
      <c r="K69" s="52" t="str">
        <f t="shared" si="16"/>
        <v/>
      </c>
      <c r="L69" s="52" t="str">
        <f t="shared" si="16"/>
        <v/>
      </c>
      <c r="M69" s="52" t="str">
        <f t="shared" si="16"/>
        <v/>
      </c>
      <c r="N69" s="52" t="str">
        <f t="shared" si="16"/>
        <v/>
      </c>
      <c r="O69" s="52" t="str">
        <f t="shared" si="16"/>
        <v/>
      </c>
      <c r="P69" s="52" t="str">
        <f t="shared" si="16"/>
        <v/>
      </c>
      <c r="Q69" s="52" t="str">
        <f t="shared" si="16"/>
        <v/>
      </c>
      <c r="R69" s="52" t="str">
        <f t="shared" si="16"/>
        <v/>
      </c>
      <c r="S69" s="52" t="str">
        <f t="shared" si="16"/>
        <v/>
      </c>
      <c r="T69" s="52" t="str">
        <f t="shared" si="16"/>
        <v/>
      </c>
      <c r="U69" s="52" t="str">
        <f t="shared" si="16"/>
        <v/>
      </c>
      <c r="V69" s="52" t="str">
        <f t="shared" si="16"/>
        <v/>
      </c>
      <c r="W69" s="52" t="str">
        <f t="shared" si="16"/>
        <v/>
      </c>
      <c r="X69" s="52" t="str">
        <f t="shared" si="16"/>
        <v/>
      </c>
      <c r="Y69" s="52" t="str">
        <f t="shared" si="16"/>
        <v/>
      </c>
      <c r="Z69" s="52" t="str">
        <f t="shared" si="16"/>
        <v/>
      </c>
      <c r="AA69" s="52" t="str">
        <f t="shared" si="16"/>
        <v/>
      </c>
      <c r="AB69" s="52" t="str">
        <f t="shared" si="16"/>
        <v/>
      </c>
      <c r="AC69" s="52" t="str">
        <f t="shared" si="16"/>
        <v/>
      </c>
      <c r="AD69" s="52" t="str">
        <f t="shared" si="16"/>
        <v/>
      </c>
      <c r="AE69" s="52" t="str">
        <f t="shared" si="16"/>
        <v/>
      </c>
      <c r="AF69" s="52" t="str">
        <f t="shared" si="16"/>
        <v/>
      </c>
      <c r="AG69" s="52" t="str">
        <f t="shared" si="16"/>
        <v/>
      </c>
      <c r="AH69" s="52" t="str">
        <f t="shared" si="16"/>
        <v/>
      </c>
      <c r="AI69" s="52" t="str">
        <f t="shared" si="16"/>
        <v/>
      </c>
      <c r="AJ69" s="52" t="str">
        <f t="shared" si="16"/>
        <v/>
      </c>
      <c r="AK69" s="52" t="str">
        <f t="shared" si="16"/>
        <v/>
      </c>
      <c r="AL69" s="52" t="str">
        <f t="shared" si="16"/>
        <v/>
      </c>
      <c r="AM69" s="52" t="str">
        <f t="shared" si="16"/>
        <v/>
      </c>
      <c r="AN69" s="52" t="str">
        <f t="shared" si="16"/>
        <v/>
      </c>
      <c r="AO69" s="52" t="str">
        <f t="shared" si="16"/>
        <v/>
      </c>
      <c r="AP69" s="52" t="str">
        <f t="shared" si="16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1000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Miles de Pólizas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30.06.2012</v>
      </c>
      <c r="D72" s="37" t="s">
        <v>381</v>
      </c>
      <c r="E72" s="37" t="s">
        <v>382</v>
      </c>
      <c r="F72" s="37" t="s">
        <v>383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30.06.2012</v>
      </c>
      <c r="D73" s="37" t="s">
        <v>381</v>
      </c>
      <c r="E73" s="37" t="s">
        <v>382</v>
      </c>
      <c r="F73" s="37" t="s">
        <v>383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30.06.2012</v>
      </c>
      <c r="D74" s="37" t="s">
        <v>381</v>
      </c>
      <c r="E74" s="37" t="s">
        <v>382</v>
      </c>
      <c r="F74" s="37" t="s">
        <v>383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7">IFERROR(RANK(C113,$C$113:$AJ$113,0),"")</f>
        <v>18</v>
      </c>
      <c r="D111" s="50">
        <f t="shared" si="17"/>
        <v>14</v>
      </c>
      <c r="E111" s="50">
        <f t="shared" si="17"/>
        <v>6</v>
      </c>
      <c r="F111" s="50">
        <f t="shared" si="17"/>
        <v>9</v>
      </c>
      <c r="G111" s="50">
        <f t="shared" si="17"/>
        <v>13</v>
      </c>
      <c r="H111" s="50" t="str">
        <f t="shared" si="17"/>
        <v/>
      </c>
      <c r="I111" s="50">
        <f t="shared" si="17"/>
        <v>12</v>
      </c>
      <c r="J111" s="50">
        <f t="shared" si="17"/>
        <v>25</v>
      </c>
      <c r="K111" s="50">
        <f t="shared" si="17"/>
        <v>7</v>
      </c>
      <c r="L111" s="50">
        <f t="shared" si="17"/>
        <v>17</v>
      </c>
      <c r="M111" s="50">
        <f t="shared" si="17"/>
        <v>24</v>
      </c>
      <c r="N111" s="50">
        <f t="shared" si="17"/>
        <v>27</v>
      </c>
      <c r="O111" s="50">
        <f t="shared" si="17"/>
        <v>28</v>
      </c>
      <c r="P111" s="50">
        <f t="shared" si="17"/>
        <v>11</v>
      </c>
      <c r="Q111" s="50" t="str">
        <f t="shared" si="17"/>
        <v/>
      </c>
      <c r="R111" s="50">
        <f t="shared" si="17"/>
        <v>3</v>
      </c>
      <c r="S111" s="50">
        <f t="shared" si="17"/>
        <v>2</v>
      </c>
      <c r="T111" s="50">
        <f t="shared" si="17"/>
        <v>22</v>
      </c>
      <c r="U111" s="50">
        <f t="shared" si="17"/>
        <v>26</v>
      </c>
      <c r="V111" s="50" t="str">
        <f t="shared" si="17"/>
        <v/>
      </c>
      <c r="W111" s="50" t="str">
        <f t="shared" si="17"/>
        <v/>
      </c>
      <c r="X111" s="50">
        <f t="shared" si="17"/>
        <v>21</v>
      </c>
      <c r="Y111" s="50" t="str">
        <f t="shared" si="17"/>
        <v/>
      </c>
      <c r="Z111" s="50">
        <f t="shared" si="17"/>
        <v>1</v>
      </c>
      <c r="AA111" s="50">
        <f t="shared" si="17"/>
        <v>10</v>
      </c>
      <c r="AB111" s="50">
        <f t="shared" si="17"/>
        <v>29</v>
      </c>
      <c r="AC111" s="50">
        <f t="shared" si="17"/>
        <v>5</v>
      </c>
      <c r="AD111" s="50">
        <f t="shared" si="17"/>
        <v>16</v>
      </c>
      <c r="AE111" s="50">
        <f t="shared" si="17"/>
        <v>20</v>
      </c>
      <c r="AF111" s="50">
        <f t="shared" si="17"/>
        <v>4</v>
      </c>
      <c r="AG111" s="50">
        <f t="shared" si="17"/>
        <v>8</v>
      </c>
      <c r="AH111" s="50">
        <f t="shared" si="17"/>
        <v>15</v>
      </c>
      <c r="AI111" s="50">
        <f t="shared" si="17"/>
        <v>19</v>
      </c>
      <c r="AJ111" s="50">
        <f t="shared" si="17"/>
        <v>23</v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8">IFERROR(HLOOKUP($B$133,$C$11:$AQ$49,C116,FALSE)+C114/1000000,"")</f>
        <v>1386.0000339999999</v>
      </c>
      <c r="D113" s="52">
        <f t="shared" si="18"/>
        <v>2699.0000329999998</v>
      </c>
      <c r="E113" s="52">
        <f t="shared" si="18"/>
        <v>15795.000032</v>
      </c>
      <c r="F113" s="52">
        <f t="shared" si="18"/>
        <v>7560.0000309999996</v>
      </c>
      <c r="G113" s="52">
        <f t="shared" si="18"/>
        <v>2719.0000300000002</v>
      </c>
      <c r="H113" s="52" t="str">
        <f t="shared" si="18"/>
        <v/>
      </c>
      <c r="I113" s="52">
        <f t="shared" si="18"/>
        <v>4737.0000280000004</v>
      </c>
      <c r="J113" s="52">
        <f t="shared" si="18"/>
        <v>7.0000270000000002</v>
      </c>
      <c r="K113" s="52">
        <f t="shared" si="18"/>
        <v>9568.0000259999997</v>
      </c>
      <c r="L113" s="52">
        <f t="shared" si="18"/>
        <v>1663.0000250000001</v>
      </c>
      <c r="M113" s="52">
        <f t="shared" si="18"/>
        <v>69.000023999999996</v>
      </c>
      <c r="N113" s="52">
        <f t="shared" si="18"/>
        <v>4.0000229999999997</v>
      </c>
      <c r="O113" s="52">
        <f t="shared" si="18"/>
        <v>2.000022</v>
      </c>
      <c r="P113" s="52">
        <f t="shared" si="18"/>
        <v>5820.0000209999998</v>
      </c>
      <c r="Q113" s="52" t="str">
        <f t="shared" si="18"/>
        <v/>
      </c>
      <c r="R113" s="52">
        <f t="shared" si="18"/>
        <v>101161.000019</v>
      </c>
      <c r="S113" s="52">
        <f t="shared" si="18"/>
        <v>579478.00001800002</v>
      </c>
      <c r="T113" s="52">
        <f t="shared" si="18"/>
        <v>122.000017</v>
      </c>
      <c r="U113" s="52">
        <f t="shared" si="18"/>
        <v>6.0000159999999996</v>
      </c>
      <c r="V113" s="52" t="str">
        <f t="shared" si="18"/>
        <v/>
      </c>
      <c r="W113" s="52" t="str">
        <f t="shared" si="18"/>
        <v/>
      </c>
      <c r="X113" s="52">
        <f t="shared" si="18"/>
        <v>129.000013</v>
      </c>
      <c r="Y113" s="52" t="str">
        <f t="shared" si="18"/>
        <v/>
      </c>
      <c r="Z113" s="52">
        <f t="shared" si="18"/>
        <v>3251883.0000109999</v>
      </c>
      <c r="AA113" s="52">
        <f t="shared" si="18"/>
        <v>6604.0000099999997</v>
      </c>
      <c r="AB113" s="52">
        <f t="shared" si="18"/>
        <v>1.0000089999999999</v>
      </c>
      <c r="AC113" s="52">
        <f t="shared" si="18"/>
        <v>23276.000007999999</v>
      </c>
      <c r="AD113" s="52">
        <f t="shared" si="18"/>
        <v>1737.0000070000001</v>
      </c>
      <c r="AE113" s="52">
        <f t="shared" si="18"/>
        <v>284.00000599999998</v>
      </c>
      <c r="AF113" s="52">
        <f t="shared" si="18"/>
        <v>95666.000004999994</v>
      </c>
      <c r="AG113" s="52">
        <f t="shared" si="18"/>
        <v>8323.0000039999995</v>
      </c>
      <c r="AH113" s="52">
        <f t="shared" si="18"/>
        <v>2562.0000030000001</v>
      </c>
      <c r="AI113" s="52">
        <f t="shared" si="18"/>
        <v>1052.000002</v>
      </c>
      <c r="AJ113" s="52">
        <f t="shared" si="18"/>
        <v>116.000001</v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J114" si="19">D114-1</f>
        <v>32</v>
      </c>
      <c r="F114" s="50">
        <f t="shared" si="19"/>
        <v>31</v>
      </c>
      <c r="G114" s="50">
        <f t="shared" si="19"/>
        <v>30</v>
      </c>
      <c r="H114" s="50">
        <f t="shared" si="19"/>
        <v>29</v>
      </c>
      <c r="I114" s="50">
        <f t="shared" si="19"/>
        <v>28</v>
      </c>
      <c r="J114" s="50">
        <f t="shared" si="19"/>
        <v>27</v>
      </c>
      <c r="K114" s="50">
        <f t="shared" si="19"/>
        <v>26</v>
      </c>
      <c r="L114" s="50">
        <f t="shared" si="19"/>
        <v>25</v>
      </c>
      <c r="M114" s="50">
        <f t="shared" si="19"/>
        <v>24</v>
      </c>
      <c r="N114" s="50">
        <f t="shared" si="19"/>
        <v>23</v>
      </c>
      <c r="O114" s="50">
        <f t="shared" si="19"/>
        <v>22</v>
      </c>
      <c r="P114" s="50">
        <f t="shared" si="19"/>
        <v>21</v>
      </c>
      <c r="Q114" s="50">
        <f t="shared" si="19"/>
        <v>20</v>
      </c>
      <c r="R114" s="50">
        <f t="shared" si="19"/>
        <v>19</v>
      </c>
      <c r="S114" s="50">
        <f t="shared" si="19"/>
        <v>18</v>
      </c>
      <c r="T114" s="50">
        <f t="shared" si="19"/>
        <v>17</v>
      </c>
      <c r="U114" s="50">
        <f t="shared" si="19"/>
        <v>16</v>
      </c>
      <c r="V114" s="50">
        <f t="shared" si="19"/>
        <v>15</v>
      </c>
      <c r="W114" s="50">
        <f t="shared" si="19"/>
        <v>14</v>
      </c>
      <c r="X114" s="50">
        <f t="shared" si="19"/>
        <v>13</v>
      </c>
      <c r="Y114" s="50">
        <f t="shared" si="19"/>
        <v>12</v>
      </c>
      <c r="Z114" s="50">
        <f t="shared" si="19"/>
        <v>11</v>
      </c>
      <c r="AA114" s="50">
        <f t="shared" si="19"/>
        <v>10</v>
      </c>
      <c r="AB114" s="50">
        <f t="shared" si="19"/>
        <v>9</v>
      </c>
      <c r="AC114" s="50">
        <f t="shared" si="19"/>
        <v>8</v>
      </c>
      <c r="AD114" s="50">
        <f t="shared" si="19"/>
        <v>7</v>
      </c>
      <c r="AE114" s="50">
        <f t="shared" si="19"/>
        <v>6</v>
      </c>
      <c r="AF114" s="50">
        <f t="shared" si="19"/>
        <v>5</v>
      </c>
      <c r="AG114" s="50">
        <f t="shared" si="19"/>
        <v>4</v>
      </c>
      <c r="AH114" s="50">
        <f t="shared" si="19"/>
        <v>3</v>
      </c>
      <c r="AI114" s="50">
        <f t="shared" si="19"/>
        <v>2</v>
      </c>
      <c r="AJ114" s="50">
        <f t="shared" si="19"/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451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209 Salud</v>
      </c>
      <c r="D119" s="80" t="str">
        <f t="shared" ref="D119:AJ119" si="20">IFERROR(HLOOKUP(D118,$C$111:$AJ$112,2,FALSE),"")</f>
        <v>202 Temporal de Vida</v>
      </c>
      <c r="E119" s="80" t="str">
        <f t="shared" si="20"/>
        <v>201 Vida Entera</v>
      </c>
      <c r="F119" s="80" t="str">
        <f t="shared" si="20"/>
        <v>420 Seguro de AFP</v>
      </c>
      <c r="G119" s="80" t="str">
        <f t="shared" si="20"/>
        <v>212 Desgravamen</v>
      </c>
      <c r="H119" s="80" t="str">
        <f t="shared" si="20"/>
        <v>103 Otros Seguros con CUI</v>
      </c>
      <c r="I119" s="80" t="str">
        <f t="shared" si="20"/>
        <v>109 Salud</v>
      </c>
      <c r="J119" s="80" t="str">
        <f t="shared" si="20"/>
        <v>421 Renta Vitalicia Vejez</v>
      </c>
      <c r="K119" s="80" t="str">
        <f t="shared" si="20"/>
        <v>104 Mixto o Dotal</v>
      </c>
      <c r="L119" s="80" t="str">
        <f t="shared" si="20"/>
        <v>210 Accidentes Personales</v>
      </c>
      <c r="M119" s="80" t="str">
        <f t="shared" si="20"/>
        <v>114 Seguros con APV</v>
      </c>
      <c r="N119" s="80" t="str">
        <f t="shared" si="20"/>
        <v>107 Protección Familiar</v>
      </c>
      <c r="O119" s="80" t="str">
        <f t="shared" si="20"/>
        <v>105 Renta</v>
      </c>
      <c r="P119" s="80" t="str">
        <f t="shared" si="20"/>
        <v>102 Temporal de Vida</v>
      </c>
      <c r="Q119" s="80" t="str">
        <f t="shared" si="20"/>
        <v>422 Renta Vitalicia Invalidez</v>
      </c>
      <c r="R119" s="80" t="str">
        <f t="shared" si="20"/>
        <v>213 Seguros con APV</v>
      </c>
      <c r="S119" s="80" t="str">
        <f t="shared" si="20"/>
        <v>110 Accidentes Personales</v>
      </c>
      <c r="T119" s="80" t="str">
        <f t="shared" si="20"/>
        <v>101 Vida Entera</v>
      </c>
      <c r="U119" s="80" t="str">
        <f t="shared" si="20"/>
        <v>423 Renta Vitalicia Sobrevivencia</v>
      </c>
      <c r="V119" s="80" t="str">
        <f t="shared" si="20"/>
        <v>250 Otros</v>
      </c>
      <c r="W119" s="80" t="str">
        <f t="shared" si="20"/>
        <v>207 Protección Familiar</v>
      </c>
      <c r="X119" s="80" t="str">
        <f t="shared" si="20"/>
        <v>203 Otros Seguros con CUI</v>
      </c>
      <c r="Y119" s="80" t="str">
        <f t="shared" si="20"/>
        <v>424 Invalidez y Sobrevivencia</v>
      </c>
      <c r="Z119" s="80" t="str">
        <f t="shared" si="20"/>
        <v>111 Asistencia</v>
      </c>
      <c r="AA119" s="80" t="str">
        <f t="shared" si="20"/>
        <v>108 Incapacidad o Invalidez</v>
      </c>
      <c r="AB119" s="80" t="str">
        <f t="shared" si="20"/>
        <v>204 Mixto o Dotal</v>
      </c>
      <c r="AC119" s="80" t="str">
        <f t="shared" si="20"/>
        <v>112 Desgravamen</v>
      </c>
      <c r="AD119" s="80" t="str">
        <f t="shared" si="20"/>
        <v>113 SOAP</v>
      </c>
      <c r="AE119" s="80" t="str">
        <f t="shared" si="20"/>
        <v>211 Asistencia</v>
      </c>
      <c r="AF119" s="80" t="str">
        <f t="shared" si="20"/>
        <v/>
      </c>
      <c r="AG119" s="80" t="str">
        <f t="shared" si="20"/>
        <v/>
      </c>
      <c r="AH119" s="80" t="str">
        <f t="shared" si="20"/>
        <v/>
      </c>
      <c r="AI119" s="80" t="str">
        <f t="shared" si="20"/>
        <v/>
      </c>
      <c r="AJ119" s="80" t="str">
        <f t="shared" si="20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3251.8829999999998</v>
      </c>
      <c r="D120" s="52">
        <f t="shared" ref="D120:AJ120" si="21">IFERROR((HLOOKUP(D118,$C$111:$AJ$113,3,FALSE)-HLOOKUP(D118,$C$111:$AJ$114,4,FALSE)/1000000)/$C$127,"")</f>
        <v>579.47799999999995</v>
      </c>
      <c r="E120" s="52">
        <f t="shared" si="21"/>
        <v>101.161</v>
      </c>
      <c r="F120" s="52">
        <f t="shared" si="21"/>
        <v>95.665999999999997</v>
      </c>
      <c r="G120" s="52">
        <f t="shared" si="21"/>
        <v>23.276</v>
      </c>
      <c r="H120" s="52">
        <f t="shared" si="21"/>
        <v>15.795</v>
      </c>
      <c r="I120" s="52">
        <f t="shared" si="21"/>
        <v>9.5679999999999996</v>
      </c>
      <c r="J120" s="52">
        <f t="shared" si="21"/>
        <v>8.3230000000000004</v>
      </c>
      <c r="K120" s="52">
        <f t="shared" si="21"/>
        <v>7.56</v>
      </c>
      <c r="L120" s="52">
        <f t="shared" si="21"/>
        <v>6.6040000000000001</v>
      </c>
      <c r="M120" s="52">
        <f t="shared" si="21"/>
        <v>5.82</v>
      </c>
      <c r="N120" s="52">
        <f t="shared" si="21"/>
        <v>4.7370000000000001</v>
      </c>
      <c r="O120" s="52">
        <f t="shared" si="21"/>
        <v>2.7189999999999999</v>
      </c>
      <c r="P120" s="52">
        <f t="shared" si="21"/>
        <v>2.6989999999999998</v>
      </c>
      <c r="Q120" s="52">
        <f t="shared" si="21"/>
        <v>2.5619999999999998</v>
      </c>
      <c r="R120" s="52">
        <f t="shared" si="21"/>
        <v>1.7370000000000001</v>
      </c>
      <c r="S120" s="52">
        <f t="shared" si="21"/>
        <v>1.663</v>
      </c>
      <c r="T120" s="52">
        <f t="shared" si="21"/>
        <v>1.3859999999999999</v>
      </c>
      <c r="U120" s="52">
        <f t="shared" si="21"/>
        <v>1.052</v>
      </c>
      <c r="V120" s="52">
        <f t="shared" si="21"/>
        <v>0.28399999999999997</v>
      </c>
      <c r="W120" s="52">
        <f t="shared" si="21"/>
        <v>0.129</v>
      </c>
      <c r="X120" s="52">
        <f t="shared" si="21"/>
        <v>0.122</v>
      </c>
      <c r="Y120" s="52">
        <f t="shared" si="21"/>
        <v>0.11600000000000001</v>
      </c>
      <c r="Z120" s="52">
        <f t="shared" si="21"/>
        <v>6.9000000000000006E-2</v>
      </c>
      <c r="AA120" s="52">
        <f t="shared" si="21"/>
        <v>7.0000000000000001E-3</v>
      </c>
      <c r="AB120" s="52">
        <f t="shared" si="21"/>
        <v>6.0000000000000001E-3</v>
      </c>
      <c r="AC120" s="52">
        <f t="shared" si="21"/>
        <v>3.9999999999999992E-3</v>
      </c>
      <c r="AD120" s="52">
        <f t="shared" si="21"/>
        <v>2E-3</v>
      </c>
      <c r="AE120" s="52">
        <f t="shared" si="21"/>
        <v>9.999999999999998E-4</v>
      </c>
      <c r="AF120" s="52" t="str">
        <f t="shared" si="21"/>
        <v/>
      </c>
      <c r="AG120" s="52" t="str">
        <f t="shared" si="21"/>
        <v/>
      </c>
      <c r="AH120" s="52" t="str">
        <f t="shared" si="21"/>
        <v/>
      </c>
      <c r="AI120" s="52" t="str">
        <f t="shared" si="21"/>
        <v/>
      </c>
      <c r="AJ120" s="52" t="str">
        <f t="shared" si="21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I122" si="22">IF($B$136=D119,D120,"")</f>
        <v/>
      </c>
      <c r="E122" s="52" t="str">
        <f t="shared" si="22"/>
        <v/>
      </c>
      <c r="F122" s="52" t="str">
        <f t="shared" si="22"/>
        <v/>
      </c>
      <c r="G122" s="52" t="str">
        <f t="shared" si="22"/>
        <v/>
      </c>
      <c r="H122" s="52" t="str">
        <f t="shared" si="22"/>
        <v/>
      </c>
      <c r="I122" s="52" t="str">
        <f t="shared" si="22"/>
        <v/>
      </c>
      <c r="J122" s="52" t="str">
        <f t="shared" si="22"/>
        <v/>
      </c>
      <c r="K122" s="52" t="str">
        <f t="shared" si="22"/>
        <v/>
      </c>
      <c r="L122" s="52" t="str">
        <f t="shared" si="22"/>
        <v/>
      </c>
      <c r="M122" s="52" t="str">
        <f t="shared" si="22"/>
        <v/>
      </c>
      <c r="N122" s="52" t="str">
        <f t="shared" si="22"/>
        <v/>
      </c>
      <c r="O122" s="52" t="str">
        <f t="shared" si="22"/>
        <v/>
      </c>
      <c r="P122" s="52" t="str">
        <f t="shared" si="22"/>
        <v/>
      </c>
      <c r="Q122" s="52" t="str">
        <f t="shared" si="22"/>
        <v/>
      </c>
      <c r="R122" s="52" t="str">
        <f t="shared" si="22"/>
        <v/>
      </c>
      <c r="S122" s="52" t="str">
        <f t="shared" si="22"/>
        <v/>
      </c>
      <c r="T122" s="52" t="str">
        <f t="shared" si="22"/>
        <v/>
      </c>
      <c r="U122" s="52" t="str">
        <f t="shared" si="22"/>
        <v/>
      </c>
      <c r="V122" s="52" t="str">
        <f t="shared" si="22"/>
        <v/>
      </c>
      <c r="W122" s="52" t="str">
        <f t="shared" si="22"/>
        <v/>
      </c>
      <c r="X122" s="52" t="str">
        <f t="shared" si="22"/>
        <v/>
      </c>
      <c r="Y122" s="52" t="str">
        <f t="shared" si="22"/>
        <v/>
      </c>
      <c r="Z122" s="52" t="str">
        <f t="shared" si="22"/>
        <v/>
      </c>
      <c r="AA122" s="52" t="str">
        <f t="shared" si="22"/>
        <v/>
      </c>
      <c r="AB122" s="52" t="str">
        <f t="shared" si="22"/>
        <v/>
      </c>
      <c r="AC122" s="52" t="str">
        <f t="shared" si="22"/>
        <v/>
      </c>
      <c r="AD122" s="52" t="str">
        <f t="shared" si="22"/>
        <v/>
      </c>
      <c r="AE122" s="52" t="str">
        <f t="shared" si="22"/>
        <v/>
      </c>
      <c r="AF122" s="52" t="str">
        <f t="shared" si="22"/>
        <v/>
      </c>
      <c r="AG122" s="52" t="str">
        <f t="shared" si="22"/>
        <v/>
      </c>
      <c r="AH122" s="52" t="str">
        <f t="shared" si="22"/>
        <v/>
      </c>
      <c r="AI122" s="52" t="str">
        <f t="shared" si="22"/>
        <v/>
      </c>
      <c r="AJ122" s="52" t="str">
        <f>IF($B$136=AJ119,AJ120,"")</f>
        <v/>
      </c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23">IF(C62&gt;$C$125,C60,IF(C62=$C$125,$AQ$11,IF(C62&lt;$C$125,"")))</f>
        <v>Ace Vida</v>
      </c>
      <c r="D124" s="50" t="str">
        <f t="shared" si="23"/>
        <v>BanChile</v>
      </c>
      <c r="E124" s="50" t="str">
        <f t="shared" si="23"/>
        <v>BBVA Vida</v>
      </c>
      <c r="F124" s="50" t="str">
        <f t="shared" si="23"/>
        <v>BCI Seguros Vida</v>
      </c>
      <c r="G124" s="50" t="str">
        <f t="shared" si="23"/>
        <v>BICE Vida</v>
      </c>
      <c r="H124" s="50" t="str">
        <f t="shared" si="23"/>
        <v>Cámara</v>
      </c>
      <c r="I124" s="50" t="str">
        <f t="shared" si="23"/>
        <v>Cardif</v>
      </c>
      <c r="J124" s="50" t="str">
        <f t="shared" si="23"/>
        <v>Chilena Consolidada</v>
      </c>
      <c r="K124" s="50" t="str">
        <f t="shared" si="23"/>
        <v>CLC</v>
      </c>
      <c r="L124" s="50" t="str">
        <f t="shared" si="23"/>
        <v>CN Life</v>
      </c>
      <c r="M124" s="50" t="str">
        <f t="shared" si="23"/>
        <v>Consorcio Nacional</v>
      </c>
      <c r="N124" s="50" t="str">
        <f t="shared" si="23"/>
        <v>CorpSeguros</v>
      </c>
      <c r="O124" s="50" t="str">
        <f t="shared" si="23"/>
        <v>CorpVida</v>
      </c>
      <c r="P124" s="50" t="str">
        <f t="shared" si="23"/>
        <v>Cruz del Sur</v>
      </c>
      <c r="Q124" s="50" t="str">
        <f t="shared" si="23"/>
        <v>EuroAmérica</v>
      </c>
      <c r="R124" s="50" t="str">
        <f t="shared" si="23"/>
        <v>Huelen</v>
      </c>
      <c r="S124" s="50" t="str">
        <f t="shared" si="23"/>
        <v>Itaú</v>
      </c>
      <c r="T124" s="50" t="str">
        <f t="shared" si="23"/>
        <v>M. de Carabineros</v>
      </c>
      <c r="U124" s="50" t="str">
        <f t="shared" si="23"/>
        <v>M. del Ej. y Av.</v>
      </c>
      <c r="V124" s="50" t="str">
        <f t="shared" si="23"/>
        <v>Magallanes Vida</v>
      </c>
      <c r="W124" s="50" t="str">
        <f t="shared" si="23"/>
        <v>Mapfre Vida</v>
      </c>
      <c r="X124" s="50" t="str">
        <f t="shared" si="23"/>
        <v>Metlife</v>
      </c>
      <c r="Y124" s="50" t="str">
        <f t="shared" si="23"/>
        <v>Mutual de Seguros</v>
      </c>
      <c r="Z124" s="50" t="str">
        <f t="shared" si="23"/>
        <v>Ohio National</v>
      </c>
      <c r="AA124" s="50" t="str">
        <f t="shared" si="23"/>
        <v>Penta Vida</v>
      </c>
      <c r="AB124" s="50" t="str">
        <f t="shared" si="23"/>
        <v>Principal</v>
      </c>
      <c r="AC124" s="50" t="str">
        <f t="shared" si="23"/>
        <v>Renta Nacional</v>
      </c>
      <c r="AD124" s="50" t="str">
        <f t="shared" si="23"/>
        <v>Rigel</v>
      </c>
      <c r="AE124" s="50" t="str">
        <f t="shared" si="23"/>
        <v>Security Previsión</v>
      </c>
      <c r="AF124" s="50" t="str">
        <f t="shared" si="23"/>
        <v>Sura</v>
      </c>
      <c r="AG124" s="50" t="str">
        <f t="shared" si="23"/>
        <v>Zurich Santander</v>
      </c>
      <c r="AH124" s="50" t="str">
        <f t="shared" si="23"/>
        <v>Mercado</v>
      </c>
      <c r="AI124" s="50" t="str">
        <f t="shared" si="23"/>
        <v/>
      </c>
      <c r="AJ124" s="50" t="str">
        <f t="shared" si="23"/>
        <v/>
      </c>
      <c r="AK124" s="50" t="str">
        <f t="shared" si="23"/>
        <v/>
      </c>
      <c r="AL124" s="50" t="str">
        <f t="shared" si="23"/>
        <v/>
      </c>
      <c r="AM124" s="50" t="str">
        <f t="shared" si="23"/>
        <v/>
      </c>
      <c r="AN124" s="50" t="str">
        <f t="shared" si="23"/>
        <v/>
      </c>
      <c r="AO124" s="50" t="str">
        <f t="shared" si="23"/>
        <v/>
      </c>
      <c r="AP124" s="50" t="str">
        <f t="shared" si="23"/>
        <v/>
      </c>
    </row>
    <row r="125" spans="2:43" hidden="1">
      <c r="B125" s="49" t="s">
        <v>388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Pólizas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30.06.2012</v>
      </c>
      <c r="D128" s="37" t="s">
        <v>381</v>
      </c>
      <c r="E128" s="37" t="s">
        <v>382</v>
      </c>
      <c r="F128" s="37" t="s">
        <v>383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30.06.2012</v>
      </c>
      <c r="D129" s="37" t="s">
        <v>381</v>
      </c>
      <c r="E129" s="37" t="s">
        <v>382</v>
      </c>
      <c r="F129" s="37" t="s">
        <v>383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30.06.2012</v>
      </c>
      <c r="D130" s="37" t="s">
        <v>381</v>
      </c>
      <c r="E130" s="37" t="s">
        <v>382</v>
      </c>
      <c r="F130" s="37" t="s">
        <v>383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387</v>
      </c>
    </row>
    <row r="133" spans="2:42">
      <c r="B133" s="59" t="s">
        <v>341</v>
      </c>
    </row>
    <row r="135" spans="2:42">
      <c r="B135" s="39" t="s">
        <v>386</v>
      </c>
    </row>
    <row r="136" spans="2:42">
      <c r="B136" s="59"/>
    </row>
  </sheetData>
  <sheetProtection sheet="1" objects="1" scenarios="1"/>
  <conditionalFormatting sqref="A1:XFD1048576">
    <cfRule type="cellIs" dxfId="11" priority="1" operator="lessThan">
      <formula>0</formula>
    </cfRule>
  </conditionalFormatting>
  <dataValidations count="5">
    <dataValidation showInputMessage="1" showErrorMessage="1" sqref="E133"/>
    <dataValidation type="list" allowBlank="1" showInputMessage="1" showErrorMessage="1" sqref="B136">
      <formula1>$B$112:$AJ$112</formula1>
    </dataValidation>
    <dataValidation type="list" allowBlank="1" showInputMessage="1" showErrorMessage="1" sqref="B133">
      <formula1>$C$124:$AH$124</formula1>
    </dataValidation>
    <dataValidation type="list" allowBlank="1" showInputMessage="1" showErrorMessage="1" sqref="B80">
      <formula1>$B$124:$AG$124</formula1>
    </dataValidation>
    <dataValidation type="list" allowBlank="1" showInputMessage="1" showErrorMessage="1" sqref="B77">
      <formula1>$C$112:$AK$112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dimension ref="A2:AQ77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11.42578125" style="39" hidden="1" customWidth="1"/>
    <col min="43" max="16384" width="11.42578125" style="39"/>
  </cols>
  <sheetData>
    <row r="2" spans="1:43">
      <c r="C2" s="96" t="s">
        <v>392</v>
      </c>
    </row>
    <row r="8" spans="1:43" ht="15.75">
      <c r="B8" s="202" t="s">
        <v>497</v>
      </c>
    </row>
    <row r="9" spans="1:43">
      <c r="B9" s="40" t="str">
        <f>Índice!H55</f>
        <v>Cifras al 30.06.2012</v>
      </c>
    </row>
    <row r="11" spans="1:43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</row>
    <row r="12" spans="1:43">
      <c r="B12" s="73" t="s">
        <v>532</v>
      </c>
      <c r="C12" s="75">
        <f>IFERROR('Vida Prima Directa'!C49/'Vida Prima Directa'!$AQ$49,"")</f>
        <v>6.5667162700008708E-3</v>
      </c>
      <c r="D12" s="75">
        <f>IFERROR('Vida Prima Directa'!D49/'Vida Prima Directa'!$AQ$49,"")</f>
        <v>3.2951535622532641E-2</v>
      </c>
      <c r="E12" s="75">
        <f>IFERROR('Vida Prima Directa'!E49/'Vida Prima Directa'!$AQ$49,"")</f>
        <v>3.2167873895117549E-2</v>
      </c>
      <c r="F12" s="75">
        <f>IFERROR('Vida Prima Directa'!F49/'Vida Prima Directa'!$AQ$49,"")</f>
        <v>2.0024721505110431E-2</v>
      </c>
      <c r="G12" s="75">
        <f>IFERROR('Vida Prima Directa'!G49/'Vida Prima Directa'!$AQ$49,"")</f>
        <v>5.9406574398562367E-2</v>
      </c>
      <c r="H12" s="75">
        <f>IFERROR('Vida Prima Directa'!H49/'Vida Prima Directa'!$AQ$49,"")</f>
        <v>4.9200248944005251E-2</v>
      </c>
      <c r="I12" s="75">
        <f>IFERROR('Vida Prima Directa'!I49/'Vida Prima Directa'!$AQ$49,"")</f>
        <v>2.3403453604926492E-2</v>
      </c>
      <c r="J12" s="75">
        <f>IFERROR('Vida Prima Directa'!J49/'Vida Prima Directa'!$AQ$49,"")</f>
        <v>5.4400833840463188E-2</v>
      </c>
      <c r="K12" s="75">
        <f>IFERROR('Vida Prima Directa'!K49/'Vida Prima Directa'!$AQ$49,"")</f>
        <v>2.4890537629565146E-3</v>
      </c>
      <c r="L12" s="75">
        <f>IFERROR('Vida Prima Directa'!L49/'Vida Prima Directa'!$AQ$49,"")</f>
        <v>8.1961255130091198E-3</v>
      </c>
      <c r="M12" s="75">
        <f>IFERROR('Vida Prima Directa'!M49/'Vida Prima Directa'!$AQ$49,"")</f>
        <v>8.3106392594720566E-2</v>
      </c>
      <c r="N12" s="75">
        <f>IFERROR('Vida Prima Directa'!N49/'Vida Prima Directa'!$AQ$49,"")</f>
        <v>2.0038220056807939E-2</v>
      </c>
      <c r="O12" s="75">
        <f>IFERROR('Vida Prima Directa'!O49/'Vida Prima Directa'!$AQ$49,"")</f>
        <v>7.865475147621348E-2</v>
      </c>
      <c r="P12" s="75">
        <f>IFERROR('Vida Prima Directa'!P49/'Vida Prima Directa'!$AQ$49,"")</f>
        <v>4.5943391284954956E-2</v>
      </c>
      <c r="Q12" s="75">
        <f>IFERROR('Vida Prima Directa'!Q49/'Vida Prima Directa'!$AQ$49,"")</f>
        <v>4.528479294446465E-2</v>
      </c>
      <c r="R12" s="75">
        <f>IFERROR('Vida Prima Directa'!R49/'Vida Prima Directa'!$AQ$49,"")</f>
        <v>1.2535167036297818E-4</v>
      </c>
      <c r="S12" s="75">
        <f>IFERROR('Vida Prima Directa'!S49/'Vida Prima Directa'!$AQ$49,"")</f>
        <v>4.7818813405322708E-3</v>
      </c>
      <c r="T12" s="75">
        <f>IFERROR('Vida Prima Directa'!T49/'Vida Prima Directa'!$AQ$49,"")</f>
        <v>5.393738077390531E-3</v>
      </c>
      <c r="U12" s="75">
        <f>IFERROR('Vida Prima Directa'!U49/'Vida Prima Directa'!$AQ$49,"")</f>
        <v>5.174656979748637E-3</v>
      </c>
      <c r="V12" s="75" t="str">
        <f>IFERROR('Vida Prima Directa'!V49/'Vida Prima Directa'!$AQ$49,"")</f>
        <v/>
      </c>
      <c r="W12" s="75">
        <f>IFERROR('Vida Prima Directa'!W49/'Vida Prima Directa'!$AQ$49,"")</f>
        <v>9.2296884616655276E-4</v>
      </c>
      <c r="X12" s="75">
        <f>IFERROR('Vida Prima Directa'!X49/'Vida Prima Directa'!$AQ$49,"")</f>
        <v>0.16334473126669216</v>
      </c>
      <c r="Y12" s="75">
        <f>IFERROR('Vida Prima Directa'!Y49/'Vida Prima Directa'!$AQ$49,"")</f>
        <v>8.0144910738588412E-3</v>
      </c>
      <c r="Z12" s="75">
        <f>IFERROR('Vida Prima Directa'!Z49/'Vida Prima Directa'!$AQ$49,"")</f>
        <v>2.94200816363046E-2</v>
      </c>
      <c r="AA12" s="75">
        <f>IFERROR('Vida Prima Directa'!AA49/'Vida Prima Directa'!$AQ$49,"")</f>
        <v>3.6949463233228591E-2</v>
      </c>
      <c r="AB12" s="75">
        <f>IFERROR('Vida Prima Directa'!AB49/'Vida Prima Directa'!$AQ$49,"")</f>
        <v>4.4222779021849457E-2</v>
      </c>
      <c r="AC12" s="75">
        <f>IFERROR('Vida Prima Directa'!AC49/'Vida Prima Directa'!$AQ$49,"")</f>
        <v>1.4944571136905217E-2</v>
      </c>
      <c r="AD12" s="75">
        <f>IFERROR('Vida Prima Directa'!AD49/'Vida Prima Directa'!$AQ$49,"")</f>
        <v>1.2761137269456754E-2</v>
      </c>
      <c r="AE12" s="75">
        <f>IFERROR('Vida Prima Directa'!AE49/'Vida Prima Directa'!$AQ$49,"")</f>
        <v>3.5136010391514511E-2</v>
      </c>
      <c r="AF12" s="75">
        <f>IFERROR('Vida Prima Directa'!AF49/'Vida Prima Directa'!$AQ$49,"")</f>
        <v>4.1161233575018275E-2</v>
      </c>
      <c r="AG12" s="75">
        <f>IFERROR('Vida Prima Directa'!AG49/'Vida Prima Directa'!$AQ$49,"")</f>
        <v>3.5812218767124593E-2</v>
      </c>
      <c r="AH12" s="75" t="str">
        <f>IFERROR('Vida Prima Directa'!AH49/'Vida Prima Directa'!$AQ$49,"")</f>
        <v/>
      </c>
      <c r="AI12" s="75" t="str">
        <f>IFERROR('Vida Prima Directa'!AI49/'Vida Prima Directa'!$AQ$49,"")</f>
        <v/>
      </c>
      <c r="AJ12" s="75" t="str">
        <f>IFERROR('Vida Prima Directa'!AJ49/'Vida Prima Directa'!$AQ$49,"")</f>
        <v/>
      </c>
      <c r="AK12" s="75" t="str">
        <f>IFERROR('Vida Prima Directa'!AK49/'Vida Prima Directa'!$AQ$49,"")</f>
        <v/>
      </c>
      <c r="AL12" s="75" t="str">
        <f>IFERROR('Vida Prima Directa'!AL49/'Vida Prima Directa'!$AQ$49,"")</f>
        <v/>
      </c>
      <c r="AM12" s="75" t="str">
        <f>IFERROR('Vida Prima Directa'!AM49/'Vida Prima Directa'!$AQ$49,"")</f>
        <v/>
      </c>
      <c r="AN12" s="75" t="str">
        <f>IFERROR('Vida Prima Directa'!AN49/'Vida Prima Directa'!$AQ$49,"")</f>
        <v/>
      </c>
      <c r="AO12" s="75" t="str">
        <f>IFERROR('Vida Prima Directa'!AO49/'Vida Prima Directa'!$AQ$49,"")</f>
        <v/>
      </c>
      <c r="AP12" s="75" t="str">
        <f>IFERROR('Vida Prima Directa'!AP49/'Vida Prima Directa'!$AQ$49,"")</f>
        <v/>
      </c>
      <c r="AQ12" s="75">
        <f>IFERROR('Vida Prima Directa'!AQ49/'Vida Prima Directa'!$AQ$49,"")</f>
        <v>1</v>
      </c>
    </row>
    <row r="13" spans="1:43">
      <c r="B13" s="73" t="s">
        <v>545</v>
      </c>
      <c r="C13" s="75">
        <f>IF('Vida EERR'!C14=0,"",(SUM('Vida EERR'!C33:C34)/'Vida EERR'!C14))</f>
        <v>0.15514200926903929</v>
      </c>
      <c r="D13" s="75">
        <f>IF('Vida EERR'!D14=0,"",(SUM('Vida EERR'!D33:D34)/'Vida EERR'!D14))</f>
        <v>8.0004309130210227E-2</v>
      </c>
      <c r="E13" s="75">
        <f>IF('Vida EERR'!E14=0,"",(SUM('Vida EERR'!E33:E34)/'Vida EERR'!E14))</f>
        <v>2.7669644309045924E-2</v>
      </c>
      <c r="F13" s="75">
        <f>IF('Vida EERR'!F14=0,"",(SUM('Vida EERR'!F33:F34)/'Vida EERR'!F14))</f>
        <v>0.18267404924103536</v>
      </c>
      <c r="G13" s="75">
        <f>IF('Vida EERR'!G14=0,"",(SUM('Vida EERR'!G33:G34)/'Vida EERR'!G14))</f>
        <v>4.8850083056248134E-2</v>
      </c>
      <c r="H13" s="75">
        <f>IF('Vida EERR'!H14=0,"",(SUM('Vida EERR'!H33:H34)/'Vida EERR'!H14))</f>
        <v>4.6474853683203983E-3</v>
      </c>
      <c r="I13" s="75">
        <f>IF('Vida EERR'!I14=0,"",(SUM('Vida EERR'!I33:I34)/'Vida EERR'!I14))</f>
        <v>0.16858853783249672</v>
      </c>
      <c r="J13" s="75">
        <f>IF('Vida EERR'!J14=0,"",(SUM('Vida EERR'!J33:J34)/'Vida EERR'!J14))</f>
        <v>9.2066661150584303E-2</v>
      </c>
      <c r="K13" s="75">
        <f>IF('Vida EERR'!K14=0,"",(SUM('Vida EERR'!K33:K34)/'Vida EERR'!K14))</f>
        <v>8.2302830108900729E-2</v>
      </c>
      <c r="L13" s="75">
        <f>IF('Vida EERR'!L14=0,"",(SUM('Vida EERR'!L33:L34)/'Vida EERR'!L14))</f>
        <v>8.7127829331553139E-3</v>
      </c>
      <c r="M13" s="75">
        <f>IF('Vida EERR'!M14=0,"",(SUM('Vida EERR'!M33:M34)/'Vida EERR'!M14))</f>
        <v>6.2569514479394614E-2</v>
      </c>
      <c r="N13" s="75">
        <f>IF('Vida EERR'!N14=0,"",(SUM('Vida EERR'!N33:N34)/'Vida EERR'!N14))</f>
        <v>1.2880273644447006E-2</v>
      </c>
      <c r="O13" s="75">
        <f>IF('Vida EERR'!O14=0,"",(SUM('Vida EERR'!O33:O34)/'Vida EERR'!O14))</f>
        <v>5.6395615200132622E-2</v>
      </c>
      <c r="P13" s="75">
        <f>IF('Vida EERR'!P14=0,"",(SUM('Vida EERR'!P33:P34)/'Vida EERR'!P14))</f>
        <v>3.9759546969578445E-2</v>
      </c>
      <c r="Q13" s="75">
        <f>IF('Vida EERR'!Q14=0,"",(SUM('Vida EERR'!Q33:Q34)/'Vida EERR'!Q14))</f>
        <v>5.6971546368853453E-2</v>
      </c>
      <c r="R13" s="75">
        <f>IF('Vida EERR'!R14=0,"",(SUM('Vida EERR'!R33:R34)/'Vida EERR'!R14))</f>
        <v>0</v>
      </c>
      <c r="S13" s="75">
        <f>IF('Vida EERR'!S14=0,"",(SUM('Vida EERR'!S33:S34)/'Vida EERR'!S14))</f>
        <v>4.8669095151433132E-2</v>
      </c>
      <c r="T13" s="75">
        <f>IF('Vida EERR'!T14=0,"",(SUM('Vida EERR'!T33:T34)/'Vida EERR'!T14))</f>
        <v>3.2275354526861726E-4</v>
      </c>
      <c r="U13" s="75">
        <f>IF('Vida EERR'!U14=0,"",(SUM('Vida EERR'!U33:U34)/'Vida EERR'!U14))</f>
        <v>4.7643401167213155E-3</v>
      </c>
      <c r="V13" s="75" t="str">
        <f>IF('Vida EERR'!V14=0,"",(SUM('Vida EERR'!V33:V34)/'Vida EERR'!V14))</f>
        <v/>
      </c>
      <c r="W13" s="75">
        <f>IF('Vida EERR'!W14=0,"",(SUM('Vida EERR'!W33:W34)/'Vida EERR'!W14))</f>
        <v>0.1614609294470066</v>
      </c>
      <c r="X13" s="75">
        <f>IF('Vida EERR'!X14=0,"",(SUM('Vida EERR'!X33:X34)/'Vida EERR'!X14))</f>
        <v>6.6266540404911756E-2</v>
      </c>
      <c r="Y13" s="75">
        <f>IF('Vida EERR'!Y14=0,"",(SUM('Vida EERR'!Y33:Y34)/'Vida EERR'!Y14))</f>
        <v>7.1908850422404566E-2</v>
      </c>
      <c r="Z13" s="75">
        <f>IF('Vida EERR'!Z14=0,"",(SUM('Vida EERR'!Z33:Z34)/'Vida EERR'!Z14))</f>
        <v>3.3278235716346548E-2</v>
      </c>
      <c r="AA13" s="75">
        <f>IF('Vida EERR'!AA14=0,"",(SUM('Vida EERR'!AA33:AA34)/'Vida EERR'!AA14))</f>
        <v>2.9901064654735972E-2</v>
      </c>
      <c r="AB13" s="75">
        <f>IF('Vida EERR'!AB14=0,"",(SUM('Vida EERR'!AB33:AB34)/'Vida EERR'!AB14))</f>
        <v>1.1472316927806793E-2</v>
      </c>
      <c r="AC13" s="75">
        <f>IF('Vida EERR'!AC14=0,"",(SUM('Vida EERR'!AC33:AC34)/'Vida EERR'!AC14))</f>
        <v>1.673568340166514E-2</v>
      </c>
      <c r="AD13" s="75">
        <f>IF('Vida EERR'!AD14=0,"",(SUM('Vida EERR'!AD33:AD34)/'Vida EERR'!AD14))</f>
        <v>0</v>
      </c>
      <c r="AE13" s="75">
        <f>IF('Vida EERR'!AE14=0,"",(SUM('Vida EERR'!AE33:AE34)/'Vida EERR'!AE14))</f>
        <v>8.4525379221407335E-2</v>
      </c>
      <c r="AF13" s="75">
        <f>IF('Vida EERR'!AF14=0,"",(SUM('Vida EERR'!AF33:AF34)/'Vida EERR'!AF14))</f>
        <v>5.4025003423282293E-2</v>
      </c>
      <c r="AG13" s="75">
        <f>IF('Vida EERR'!AG14=0,"",(SUM('Vida EERR'!AG33:AG34)/'Vida EERR'!AG14))</f>
        <v>0.19528642016397654</v>
      </c>
      <c r="AH13" s="75" t="str">
        <f>IF('Vida EERR'!AH14=0,"",(SUM('Vida EERR'!AH33:AH34)/'Vida EERR'!AH14))</f>
        <v/>
      </c>
      <c r="AI13" s="75" t="str">
        <f>IF('Vida EERR'!AI14=0,"",(SUM('Vida EERR'!AI33:AI34)/'Vida EERR'!AI14))</f>
        <v/>
      </c>
      <c r="AJ13" s="75" t="str">
        <f>IF('Vida EERR'!AJ14=0,"",(SUM('Vida EERR'!AJ33:AJ34)/'Vida EERR'!AJ14))</f>
        <v/>
      </c>
      <c r="AK13" s="75" t="str">
        <f>IF('Vida EERR'!AK14=0,"",(SUM('Vida EERR'!AK33:AK34)/'Vida EERR'!AK14))</f>
        <v/>
      </c>
      <c r="AL13" s="75" t="str">
        <f>IF('Vida EERR'!AL14=0,"",(SUM('Vida EERR'!AL33:AL34)/'Vida EERR'!AL14))</f>
        <v/>
      </c>
      <c r="AM13" s="75" t="str">
        <f>IF('Vida EERR'!AM14=0,"",(SUM('Vida EERR'!AM33:AM34)/'Vida EERR'!AM14))</f>
        <v/>
      </c>
      <c r="AN13" s="75" t="str">
        <f>IF('Vida EERR'!AN14=0,"",(SUM('Vida EERR'!AN33:AN34)/'Vida EERR'!AN14))</f>
        <v/>
      </c>
      <c r="AO13" s="75" t="str">
        <f>IF('Vida EERR'!AO14=0,"",(SUM('Vida EERR'!AO33:AO34)/'Vida EERR'!AO14))</f>
        <v/>
      </c>
      <c r="AP13" s="75" t="str">
        <f>IF('Vida EERR'!AP14=0,"",(SUM('Vida EERR'!AP33:AP34)/'Vida EERR'!AP14))</f>
        <v/>
      </c>
      <c r="AQ13" s="75">
        <f>IF('Vida EERR'!AQ14=0,"",(SUM('Vida EERR'!AQ33:AQ34)/'Vida EERR'!AQ14))</f>
        <v>6.1701880962015968E-2</v>
      </c>
    </row>
    <row r="14" spans="1:43">
      <c r="B14" s="73" t="s">
        <v>546</v>
      </c>
      <c r="C14" s="75">
        <f>IF(SUM('Vida EERR'!C13,'Vida EERR'!C18)=0,"",ABS('Vida EERR'!C24)/SUM('Vida EERR'!C13,'Vida EERR'!C18))</f>
        <v>0.23603734570249138</v>
      </c>
      <c r="D14" s="75">
        <f>IF(SUM('Vida EERR'!D13,'Vida EERR'!D18)=0,"",ABS('Vida EERR'!D24)/SUM('Vida EERR'!D13,'Vida EERR'!D18))</f>
        <v>0.34628983945895092</v>
      </c>
      <c r="E14" s="75">
        <f>IF(SUM('Vida EERR'!E13,'Vida EERR'!E18)=0,"",ABS('Vida EERR'!E24)/SUM('Vida EERR'!E13,'Vida EERR'!E18))</f>
        <v>2.4205308738137109E-2</v>
      </c>
      <c r="F14" s="75">
        <f>IF(SUM('Vida EERR'!F13,'Vida EERR'!F18)=0,"",ABS('Vida EERR'!F24)/SUM('Vida EERR'!F13,'Vida EERR'!F18))</f>
        <v>0.29859210558638571</v>
      </c>
      <c r="G14" s="75">
        <f>IF(SUM('Vida EERR'!G13,'Vida EERR'!G18)=0,"",ABS('Vida EERR'!G24)/SUM('Vida EERR'!G13,'Vida EERR'!G18))</f>
        <v>0.18998016619436153</v>
      </c>
      <c r="H14" s="75">
        <f>IF(SUM('Vida EERR'!H13,'Vida EERR'!H18)=0,"",ABS('Vida EERR'!H24)/SUM('Vida EERR'!H13,'Vida EERR'!H18))</f>
        <v>0.71657675996561521</v>
      </c>
      <c r="I14" s="75">
        <f>IF(SUM('Vida EERR'!I13,'Vida EERR'!I18)=0,"",ABS('Vida EERR'!I24)/SUM('Vida EERR'!I13,'Vida EERR'!I18))</f>
        <v>1.1437579406249412E-2</v>
      </c>
      <c r="J14" s="75">
        <f>IF(SUM('Vida EERR'!J13,'Vida EERR'!J18)=0,"",ABS('Vida EERR'!J24)/SUM('Vida EERR'!J13,'Vida EERR'!J18))</f>
        <v>0.23762143803914659</v>
      </c>
      <c r="K14" s="75">
        <f>IF(SUM('Vida EERR'!K13,'Vida EERR'!K18)=0,"",ABS('Vida EERR'!K24)/SUM('Vida EERR'!K13,'Vida EERR'!K18))</f>
        <v>0.74885323759004396</v>
      </c>
      <c r="L14" s="75">
        <f>IF(SUM('Vida EERR'!L13,'Vida EERR'!L18)=0,"",ABS('Vida EERR'!L24)/SUM('Vida EERR'!L13,'Vida EERR'!L18))</f>
        <v>1.3495252673952384E-3</v>
      </c>
      <c r="M14" s="75">
        <f>IF(SUM('Vida EERR'!M13,'Vida EERR'!M18)=0,"",ABS('Vida EERR'!M24)/SUM('Vida EERR'!M13,'Vida EERR'!M18))</f>
        <v>0.11822794082935641</v>
      </c>
      <c r="N14" s="75">
        <f>IF(SUM('Vida EERR'!N13,'Vida EERR'!N18)=0,"",ABS('Vida EERR'!N24)/SUM('Vida EERR'!N13,'Vida EERR'!N18))</f>
        <v>0</v>
      </c>
      <c r="O14" s="75">
        <f>IF(SUM('Vida EERR'!O13,'Vida EERR'!O18)=0,"",ABS('Vida EERR'!O24)/SUM('Vida EERR'!O13,'Vida EERR'!O18))</f>
        <v>6.5075573537378334E-2</v>
      </c>
      <c r="P14" s="75">
        <f>IF(SUM('Vida EERR'!P13,'Vida EERR'!P18)=0,"",ABS('Vida EERR'!P24)/SUM('Vida EERR'!P13,'Vida EERR'!P18))</f>
        <v>0.26178822000170826</v>
      </c>
      <c r="Q14" s="75">
        <f>IF(SUM('Vida EERR'!Q13,'Vida EERR'!Q18)=0,"",ABS('Vida EERR'!Q24)/SUM('Vida EERR'!Q13,'Vida EERR'!Q18))</f>
        <v>0.35114306609653989</v>
      </c>
      <c r="R14" s="75">
        <f>IF(SUM('Vida EERR'!R13,'Vida EERR'!R18)=0,"",ABS('Vida EERR'!R24)/SUM('Vida EERR'!R13,'Vida EERR'!R18))</f>
        <v>0.29208250782305994</v>
      </c>
      <c r="S14" s="75">
        <f>IF(SUM('Vida EERR'!S13,'Vida EERR'!S18)=0,"",ABS('Vida EERR'!S24)/SUM('Vida EERR'!S13,'Vida EERR'!S18))</f>
        <v>0.21461296051701817</v>
      </c>
      <c r="T14" s="75">
        <f>IF(SUM('Vida EERR'!T13,'Vida EERR'!T18)=0,"",ABS('Vida EERR'!T24)/SUM('Vida EERR'!T13,'Vida EERR'!T18))</f>
        <v>0.69074122594140464</v>
      </c>
      <c r="U14" s="75">
        <f>IF(SUM('Vida EERR'!U13,'Vida EERR'!U18)=0,"",ABS('Vida EERR'!U24)/SUM('Vida EERR'!U13,'Vida EERR'!U18))</f>
        <v>0.50396325321931568</v>
      </c>
      <c r="V14" s="75" t="str">
        <f>IF(SUM('Vida EERR'!V13,'Vida EERR'!V18)=0,"",ABS('Vida EERR'!V24)/SUM('Vida EERR'!V13,'Vida EERR'!V18))</f>
        <v/>
      </c>
      <c r="W14" s="75">
        <f>IF(SUM('Vida EERR'!W13,'Vida EERR'!W18)=0,"",ABS('Vida EERR'!W24)/SUM('Vida EERR'!W13,'Vida EERR'!W18))</f>
        <v>0.56752546097392631</v>
      </c>
      <c r="X14" s="75">
        <f>IF(SUM('Vida EERR'!X13,'Vida EERR'!X18)=0,"",ABS('Vida EERR'!X24)/SUM('Vida EERR'!X13,'Vida EERR'!X18))</f>
        <v>0.17921980474707958</v>
      </c>
      <c r="Y14" s="75">
        <f>IF(SUM('Vida EERR'!Y13,'Vida EERR'!Y18)=0,"",ABS('Vida EERR'!Y24)/SUM('Vida EERR'!Y13,'Vida EERR'!Y18))</f>
        <v>0.30550081452105221</v>
      </c>
      <c r="Z14" s="75">
        <f>IF(SUM('Vida EERR'!Z13,'Vida EERR'!Z18)=0,"",ABS('Vida EERR'!Z24)/SUM('Vida EERR'!Z13,'Vida EERR'!Z18))</f>
        <v>0.35472274589800667</v>
      </c>
      <c r="AA14" s="75">
        <f>IF(SUM('Vida EERR'!AA13,'Vida EERR'!AA18)=0,"",ABS('Vida EERR'!AA24)/SUM('Vida EERR'!AA13,'Vida EERR'!AA18))</f>
        <v>5.0911613035093201E-2</v>
      </c>
      <c r="AB14" s="75">
        <f>IF(SUM('Vida EERR'!AB13,'Vida EERR'!AB18)=0,"",ABS('Vida EERR'!AB24)/SUM('Vida EERR'!AB13,'Vida EERR'!AB18))</f>
        <v>1.0779050816349521E-2</v>
      </c>
      <c r="AC14" s="75">
        <f>IF(SUM('Vida EERR'!AC13,'Vida EERR'!AC18)=0,"",ABS('Vida EERR'!AC24)/SUM('Vida EERR'!AC13,'Vida EERR'!AC18))</f>
        <v>3.1096850592631704E-3</v>
      </c>
      <c r="AD14" s="75">
        <f>IF(SUM('Vida EERR'!AD13,'Vida EERR'!AD18)=0,"",ABS('Vida EERR'!AD24)/SUM('Vida EERR'!AD13,'Vida EERR'!AD18))</f>
        <v>0.74700973226950673</v>
      </c>
      <c r="AE14" s="75">
        <f>IF(SUM('Vida EERR'!AE13,'Vida EERR'!AE18)=0,"",ABS('Vida EERR'!AE24)/SUM('Vida EERR'!AE13,'Vida EERR'!AE18))</f>
        <v>0.36983151713432805</v>
      </c>
      <c r="AF14" s="75">
        <f>IF(SUM('Vida EERR'!AF13,'Vida EERR'!AF18)=0,"",ABS('Vida EERR'!AF24)/SUM('Vida EERR'!AF13,'Vida EERR'!AF18))</f>
        <v>0.47069578751019159</v>
      </c>
      <c r="AG14" s="75">
        <f>IF(SUM('Vida EERR'!AG13,'Vida EERR'!AG18)=0,"",ABS('Vida EERR'!AG24)/SUM('Vida EERR'!AG13,'Vida EERR'!AG18))</f>
        <v>0.31340040737928948</v>
      </c>
      <c r="AH14" s="75" t="str">
        <f>IF(SUM('Vida EERR'!AH13,'Vida EERR'!AH18)=0,"",ABS('Vida EERR'!AH24)/SUM('Vida EERR'!AH13,'Vida EERR'!AH18))</f>
        <v/>
      </c>
      <c r="AI14" s="75" t="str">
        <f>IF(SUM('Vida EERR'!AI13,'Vida EERR'!AI18)=0,"",ABS('Vida EERR'!AI24)/SUM('Vida EERR'!AI13,'Vida EERR'!AI18))</f>
        <v/>
      </c>
      <c r="AJ14" s="75" t="str">
        <f>IF(SUM('Vida EERR'!AJ13,'Vida EERR'!AJ18)=0,"",ABS('Vida EERR'!AJ24)/SUM('Vida EERR'!AJ13,'Vida EERR'!AJ18))</f>
        <v/>
      </c>
      <c r="AK14" s="75" t="str">
        <f>IF(SUM('Vida EERR'!AK13,'Vida EERR'!AK18)=0,"",ABS('Vida EERR'!AK24)/SUM('Vida EERR'!AK13,'Vida EERR'!AK18))</f>
        <v/>
      </c>
      <c r="AL14" s="75" t="str">
        <f>IF(SUM('Vida EERR'!AL13,'Vida EERR'!AL18)=0,"",ABS('Vida EERR'!AL24)/SUM('Vida EERR'!AL13,'Vida EERR'!AL18))</f>
        <v/>
      </c>
      <c r="AM14" s="75" t="str">
        <f>IF(SUM('Vida EERR'!AM13,'Vida EERR'!AM18)=0,"",ABS('Vida EERR'!AM24)/SUM('Vida EERR'!AM13,'Vida EERR'!AM18))</f>
        <v/>
      </c>
      <c r="AN14" s="75" t="str">
        <f>IF(SUM('Vida EERR'!AN13,'Vida EERR'!AN18)=0,"",ABS('Vida EERR'!AN24)/SUM('Vida EERR'!AN13,'Vida EERR'!AN18))</f>
        <v/>
      </c>
      <c r="AO14" s="75" t="str">
        <f>IF(SUM('Vida EERR'!AO13,'Vida EERR'!AO18)=0,"",ABS('Vida EERR'!AO24)/SUM('Vida EERR'!AO13,'Vida EERR'!AO18))</f>
        <v/>
      </c>
      <c r="AP14" s="75" t="str">
        <f>IF(SUM('Vida EERR'!AP13,'Vida EERR'!AP18)=0,"",ABS('Vida EERR'!AP24)/SUM('Vida EERR'!AP13,'Vida EERR'!AP18))</f>
        <v/>
      </c>
      <c r="AQ14" s="75">
        <f>IF(SUM('Vida EERR'!AQ13,'Vida EERR'!AQ18)=0,"",ABS('Vida EERR'!AQ24)/SUM('Vida EERR'!AQ13,'Vida EERR'!AQ18))</f>
        <v>0.22608315872939475</v>
      </c>
    </row>
    <row r="15" spans="1:43">
      <c r="B15" s="73" t="s">
        <v>547</v>
      </c>
      <c r="C15" s="75">
        <f>IF('Vida EERR'!C14=0,"",'Vida EERR'!C40/'Vida EERR'!C14)</f>
        <v>0.46143963863177218</v>
      </c>
      <c r="D15" s="75">
        <f>IF('Vida EERR'!D14=0,"",'Vida EERR'!D40/'Vida EERR'!D14)</f>
        <v>0.43870259734382244</v>
      </c>
      <c r="E15" s="75">
        <f>IF('Vida EERR'!E14=0,"",'Vida EERR'!E40/'Vida EERR'!E14)</f>
        <v>7.3588808550039048E-2</v>
      </c>
      <c r="F15" s="75">
        <f>IF('Vida EERR'!F14=0,"",'Vida EERR'!F40/'Vida EERR'!F14)</f>
        <v>0.35156575888422598</v>
      </c>
      <c r="G15" s="75">
        <f>IF('Vida EERR'!G14=0,"",'Vida EERR'!G40/'Vida EERR'!G14)</f>
        <v>0.12412685255348001</v>
      </c>
      <c r="H15" s="75">
        <f>IF('Vida EERR'!H14=0,"",'Vida EERR'!H40/'Vida EERR'!H14)</f>
        <v>3.2608349416311883E-2</v>
      </c>
      <c r="I15" s="75">
        <f>IF('Vida EERR'!I14=0,"",'Vida EERR'!I40/'Vida EERR'!I14)</f>
        <v>0.71882297223864733</v>
      </c>
      <c r="J15" s="75">
        <f>IF('Vida EERR'!J14=0,"",'Vida EERR'!J40/'Vida EERR'!J14)</f>
        <v>0.10226609380146631</v>
      </c>
      <c r="K15" s="75">
        <f>IF('Vida EERR'!K14=0,"",'Vida EERR'!K40/'Vida EERR'!K14)</f>
        <v>0.16315885455161699</v>
      </c>
      <c r="L15" s="75">
        <f>IF('Vida EERR'!L14=0,"",'Vida EERR'!L40/'Vida EERR'!L14)</f>
        <v>2.6814850893311787E-2</v>
      </c>
      <c r="M15" s="75">
        <f>IF('Vida EERR'!M14=0,"",'Vida EERR'!M40/'Vida EERR'!M14)</f>
        <v>0.11065043718693879</v>
      </c>
      <c r="N15" s="75">
        <f>IF('Vida EERR'!N14=0,"",'Vida EERR'!N40/'Vida EERR'!N14)</f>
        <v>7.0298485854418363E-2</v>
      </c>
      <c r="O15" s="75">
        <f>IF('Vida EERR'!O14=0,"",'Vida EERR'!O40/'Vida EERR'!O14)</f>
        <v>8.1733776422351426E-2</v>
      </c>
      <c r="P15" s="75">
        <f>IF('Vida EERR'!P14=0,"",'Vida EERR'!P40/'Vida EERR'!P14)</f>
        <v>8.7040001792720631E-2</v>
      </c>
      <c r="Q15" s="75">
        <f>IF('Vida EERR'!Q14=0,"",'Vida EERR'!Q40/'Vida EERR'!Q14)</f>
        <v>9.1641092561005832E-2</v>
      </c>
      <c r="R15" s="75">
        <f>IF('Vida EERR'!R14=0,"",'Vida EERR'!R40/'Vida EERR'!R14)</f>
        <v>0.7866155936128989</v>
      </c>
      <c r="S15" s="75">
        <f>IF('Vida EERR'!S14=0,"",'Vida EERR'!S40/'Vida EERR'!S14)</f>
        <v>0.18489277604204307</v>
      </c>
      <c r="T15" s="75">
        <f>IF('Vida EERR'!T14=0,"",'Vida EERR'!T40/'Vida EERR'!T14)</f>
        <v>0.13465923829749263</v>
      </c>
      <c r="U15" s="75">
        <f>IF('Vida EERR'!U14=0,"",'Vida EERR'!U40/'Vida EERR'!U14)</f>
        <v>0.20408298024541904</v>
      </c>
      <c r="V15" s="75" t="str">
        <f>IF('Vida EERR'!V14=0,"",'Vida EERR'!V40/'Vida EERR'!V14)</f>
        <v/>
      </c>
      <c r="W15" s="75">
        <f>IF('Vida EERR'!W14=0,"",'Vida EERR'!W40/'Vida EERR'!W14)</f>
        <v>0.26356411422819509</v>
      </c>
      <c r="X15" s="75">
        <f>IF('Vida EERR'!X14=0,"",'Vida EERR'!X40/'Vida EERR'!X14)</f>
        <v>9.9155103174454154E-2</v>
      </c>
      <c r="Y15" s="75">
        <f>IF('Vida EERR'!Y14=0,"",'Vida EERR'!Y40/'Vida EERR'!Y14)</f>
        <v>0.28868259191842499</v>
      </c>
      <c r="Z15" s="75">
        <f>IF('Vida EERR'!Z14=0,"",'Vida EERR'!Z40/'Vida EERR'!Z14)</f>
        <v>0.20303865644480906</v>
      </c>
      <c r="AA15" s="75">
        <f>IF('Vida EERR'!AA14=0,"",'Vida EERR'!AA40/'Vida EERR'!AA14)</f>
        <v>6.8375345271282945E-2</v>
      </c>
      <c r="AB15" s="75">
        <f>IF('Vida EERR'!AB14=0,"",'Vida EERR'!AB40/'Vida EERR'!AB14)</f>
        <v>6.191567592091874E-2</v>
      </c>
      <c r="AC15" s="75">
        <f>IF('Vida EERR'!AC14=0,"",'Vida EERR'!AC40/'Vida EERR'!AC14)</f>
        <v>6.3060705710903497E-2</v>
      </c>
      <c r="AD15" s="75">
        <f>IF('Vida EERR'!AD14=0,"",'Vida EERR'!AD40/'Vida EERR'!AD14)</f>
        <v>2.5766715430903721E-2</v>
      </c>
      <c r="AE15" s="75">
        <f>IF('Vida EERR'!AE14=0,"",'Vida EERR'!AE40/'Vida EERR'!AE14)</f>
        <v>0.14036023519054275</v>
      </c>
      <c r="AF15" s="75">
        <f>IF('Vida EERR'!AF14=0,"",'Vida EERR'!AF40/'Vida EERR'!AF14)</f>
        <v>0.12883034429979584</v>
      </c>
      <c r="AG15" s="75">
        <f>IF('Vida EERR'!AG14=0,"",'Vida EERR'!AG40/'Vida EERR'!AG14)</f>
        <v>0.26094986254529873</v>
      </c>
      <c r="AH15" s="75" t="str">
        <f>IF('Vida EERR'!AH14=0,"",'Vida EERR'!AH40/'Vida EERR'!AH14)</f>
        <v/>
      </c>
      <c r="AI15" s="75" t="str">
        <f>IF('Vida EERR'!AI14=0,"",'Vida EERR'!AI40/'Vida EERR'!AI14)</f>
        <v/>
      </c>
      <c r="AJ15" s="75" t="str">
        <f>IF('Vida EERR'!AJ14=0,"",'Vida EERR'!AJ40/'Vida EERR'!AJ14)</f>
        <v/>
      </c>
      <c r="AK15" s="75" t="str">
        <f>IF('Vida EERR'!AK14=0,"",'Vida EERR'!AK40/'Vida EERR'!AK14)</f>
        <v/>
      </c>
      <c r="AL15" s="75" t="str">
        <f>IF('Vida EERR'!AL14=0,"",'Vida EERR'!AL40/'Vida EERR'!AL14)</f>
        <v/>
      </c>
      <c r="AM15" s="75" t="str">
        <f>IF('Vida EERR'!AM14=0,"",'Vida EERR'!AM40/'Vida EERR'!AM14)</f>
        <v/>
      </c>
      <c r="AN15" s="75" t="str">
        <f>IF('Vida EERR'!AN14=0,"",'Vida EERR'!AN40/'Vida EERR'!AN14)</f>
        <v/>
      </c>
      <c r="AO15" s="75" t="str">
        <f>IF('Vida EERR'!AO14=0,"",'Vida EERR'!AO40/'Vida EERR'!AO14)</f>
        <v/>
      </c>
      <c r="AP15" s="75" t="str">
        <f>IF('Vida EERR'!AP14=0,"",'Vida EERR'!AP40/'Vida EERR'!AP14)</f>
        <v/>
      </c>
      <c r="AQ15" s="75">
        <f>IF('Vida EERR'!AQ14=0,"",'Vida EERR'!AQ40/'Vida EERR'!AQ14)</f>
        <v>0.13767312464842252</v>
      </c>
    </row>
    <row r="16" spans="1:43" s="203" customFormat="1">
      <c r="A16" s="39"/>
      <c r="B16" s="73" t="s">
        <v>540</v>
      </c>
      <c r="C16" s="83">
        <f>IF('Vida Pasivos'!C46=0,"",'Vida Pasivos'!C12/'Vida Pasivos'!C46)</f>
        <v>2.2299802321090478</v>
      </c>
      <c r="D16" s="83">
        <f>IF('Vida Pasivos'!D46=0,"",'Vida Pasivos'!D12/'Vida Pasivos'!D46)</f>
        <v>3.0109195187466433</v>
      </c>
      <c r="E16" s="83">
        <f>IF('Vida Pasivos'!E46=0,"",'Vida Pasivos'!E12/'Vida Pasivos'!E46)</f>
        <v>3.186281669583185</v>
      </c>
      <c r="F16" s="83">
        <f>IF('Vida Pasivos'!F46=0,"",'Vida Pasivos'!F12/'Vida Pasivos'!F46)</f>
        <v>6.2610489925472237</v>
      </c>
      <c r="G16" s="83">
        <f>IF('Vida Pasivos'!G46=0,"",'Vida Pasivos'!G12/'Vida Pasivos'!G46)</f>
        <v>8.176140233267164</v>
      </c>
      <c r="H16" s="83">
        <f>IF('Vida Pasivos'!H46=0,"",'Vida Pasivos'!H12/'Vida Pasivos'!H46)</f>
        <v>3.5595239718982188</v>
      </c>
      <c r="I16" s="83">
        <f>IF('Vida Pasivos'!I46=0,"",'Vida Pasivos'!I12/'Vida Pasivos'!I46)</f>
        <v>1.1928482677381356</v>
      </c>
      <c r="J16" s="83">
        <f>IF('Vida Pasivos'!J46=0,"",'Vida Pasivos'!J12/'Vida Pasivos'!J46)</f>
        <v>12.911454028437868</v>
      </c>
      <c r="K16" s="83">
        <f>IF('Vida Pasivos'!K46=0,"",'Vida Pasivos'!K12/'Vida Pasivos'!K46)</f>
        <v>0.86154690119490385</v>
      </c>
      <c r="L16" s="83">
        <f>IF('Vida Pasivos'!L46=0,"",'Vida Pasivos'!L12/'Vida Pasivos'!L46)</f>
        <v>6.9987183694388557</v>
      </c>
      <c r="M16" s="83">
        <f>IF('Vida Pasivos'!M46=0,"",'Vida Pasivos'!M12/'Vida Pasivos'!M46)</f>
        <v>9.9885101807913745</v>
      </c>
      <c r="N16" s="83">
        <f>IF('Vida Pasivos'!N46=0,"",'Vida Pasivos'!N12/'Vida Pasivos'!N46)</f>
        <v>9.944099127190885</v>
      </c>
      <c r="O16" s="83">
        <f>IF('Vida Pasivos'!O46=0,"",'Vida Pasivos'!O12/'Vida Pasivos'!O46)</f>
        <v>15.946129214396217</v>
      </c>
      <c r="P16" s="83">
        <f>IF('Vida Pasivos'!P46=0,"",'Vida Pasivos'!P12/'Vida Pasivos'!P46)</f>
        <v>11.712957030205342</v>
      </c>
      <c r="Q16" s="83">
        <f>IF('Vida Pasivos'!Q46=0,"",'Vida Pasivos'!Q12/'Vida Pasivos'!Q46)</f>
        <v>13.598491561587903</v>
      </c>
      <c r="R16" s="83">
        <f>IF('Vida Pasivos'!R46=0,"",'Vida Pasivos'!R12/'Vida Pasivos'!R46)</f>
        <v>0.45420206193167073</v>
      </c>
      <c r="S16" s="83">
        <f>IF('Vida Pasivos'!S46=0,"",'Vida Pasivos'!S12/'Vida Pasivos'!S46)</f>
        <v>0.44470799515633247</v>
      </c>
      <c r="T16" s="83">
        <f>IF('Vida Pasivos'!T46=0,"",'Vida Pasivos'!T12/'Vida Pasivos'!T46)</f>
        <v>1.1554825601074243</v>
      </c>
      <c r="U16" s="83">
        <f>IF('Vida Pasivos'!U46=0,"",'Vida Pasivos'!U12/'Vida Pasivos'!U46)</f>
        <v>0.38683313389309582</v>
      </c>
      <c r="V16" s="83">
        <f>IF('Vida Pasivos'!V46=0,"",'Vida Pasivos'!V12/'Vida Pasivos'!V46)</f>
        <v>1.1827683169539822E-2</v>
      </c>
      <c r="W16" s="83">
        <f>IF('Vida Pasivos'!W46=0,"",'Vida Pasivos'!W12/'Vida Pasivos'!W46)</f>
        <v>9.5700576331024454</v>
      </c>
      <c r="X16" s="83">
        <f>IF('Vida Pasivos'!X46=0,"",'Vida Pasivos'!X12/'Vida Pasivos'!X46)</f>
        <v>11.527285234266792</v>
      </c>
      <c r="Y16" s="83">
        <f>IF('Vida Pasivos'!Y46=0,"",'Vida Pasivos'!Y12/'Vida Pasivos'!Y46)</f>
        <v>0.58387074714325338</v>
      </c>
      <c r="Z16" s="83">
        <f>IF('Vida Pasivos'!Z46=0,"",'Vida Pasivos'!Z12/'Vida Pasivos'!Z46)</f>
        <v>9.384005418088277</v>
      </c>
      <c r="AA16" s="83">
        <f>IF('Vida Pasivos'!AA46=0,"",'Vida Pasivos'!AA12/'Vida Pasivos'!AA46)</f>
        <v>10.949097572084021</v>
      </c>
      <c r="AB16" s="83">
        <f>IF('Vida Pasivos'!AB46=0,"",'Vida Pasivos'!AB12/'Vida Pasivos'!AB46)</f>
        <v>15.67935738051569</v>
      </c>
      <c r="AC16" s="83">
        <f>IF('Vida Pasivos'!AC46=0,"",'Vida Pasivos'!AC12/'Vida Pasivos'!AC46)</f>
        <v>11.429109594128585</v>
      </c>
      <c r="AD16" s="83">
        <f>IF('Vida Pasivos'!AD46=0,"",'Vida Pasivos'!AD12/'Vida Pasivos'!AD46)</f>
        <v>1.6488194404281644</v>
      </c>
      <c r="AE16" s="83">
        <f>IF('Vida Pasivos'!AE46=0,"",'Vida Pasivos'!AE12/'Vida Pasivos'!AE46)</f>
        <v>11.957762158013482</v>
      </c>
      <c r="AF16" s="83">
        <f>IF('Vida Pasivos'!AF46=0,"",'Vida Pasivos'!AF12/'Vida Pasivos'!AF46)</f>
        <v>6.1609659190607227</v>
      </c>
      <c r="AG16" s="83">
        <f>IF('Vida Pasivos'!AG46=0,"",'Vida Pasivos'!AG12/'Vida Pasivos'!AG46)</f>
        <v>1.3977906363866324</v>
      </c>
      <c r="AH16" s="83" t="str">
        <f>IF('Vida Pasivos'!AH46=0,"",'Vida Pasivos'!AH12/'Vida Pasivos'!AH46)</f>
        <v/>
      </c>
      <c r="AI16" s="83" t="str">
        <f>IF('Vida Pasivos'!AI46=0,"",'Vida Pasivos'!AI12/'Vida Pasivos'!AI46)</f>
        <v/>
      </c>
      <c r="AJ16" s="83" t="str">
        <f>IF('Vida Pasivos'!AJ46=0,"",'Vida Pasivos'!AJ12/'Vida Pasivos'!AJ46)</f>
        <v/>
      </c>
      <c r="AK16" s="83" t="str">
        <f>IF('Vida Pasivos'!AK46=0,"",'Vida Pasivos'!AK12/'Vida Pasivos'!AK46)</f>
        <v/>
      </c>
      <c r="AL16" s="83" t="str">
        <f>IF('Vida Pasivos'!AL46=0,"",'Vida Pasivos'!AL12/'Vida Pasivos'!AL46)</f>
        <v/>
      </c>
      <c r="AM16" s="83" t="str">
        <f>IF('Vida Pasivos'!AM46=0,"",'Vida Pasivos'!AM12/'Vida Pasivos'!AM46)</f>
        <v/>
      </c>
      <c r="AN16" s="83" t="str">
        <f>IF('Vida Pasivos'!AN46=0,"",'Vida Pasivos'!AN12/'Vida Pasivos'!AN46)</f>
        <v/>
      </c>
      <c r="AO16" s="83" t="str">
        <f>IF('Vida Pasivos'!AO46=0,"",'Vida Pasivos'!AO12/'Vida Pasivos'!AO46)</f>
        <v/>
      </c>
      <c r="AP16" s="83" t="str">
        <f>IF('Vida Pasivos'!AP46=0,"",'Vida Pasivos'!AP12/'Vida Pasivos'!AP46)</f>
        <v/>
      </c>
      <c r="AQ16" s="83">
        <f>IF('Vida Pasivos'!AQ46=0,"",'Vida Pasivos'!AQ12/'Vida Pasivos'!AQ46)</f>
        <v>8.4517957406132105</v>
      </c>
    </row>
    <row r="17" spans="1:43" s="203" customFormat="1">
      <c r="A17" s="39"/>
      <c r="B17" s="73" t="s">
        <v>541</v>
      </c>
      <c r="C17" s="83">
        <f>IF('Vida Pasivos'!C46=0,"",'Vida Pasivos'!C13/'Vida Pasivos'!C46)</f>
        <v>0</v>
      </c>
      <c r="D17" s="83">
        <f>IF('Vida Pasivos'!D46=0,"",'Vida Pasivos'!D13/'Vida Pasivos'!D46)</f>
        <v>8.9599757130471077E-3</v>
      </c>
      <c r="E17" s="83">
        <f>IF('Vida Pasivos'!E46=0,"",'Vida Pasivos'!E13/'Vida Pasivos'!E46)</f>
        <v>0</v>
      </c>
      <c r="F17" s="83">
        <f>IF('Vida Pasivos'!F46=0,"",'Vida Pasivos'!F13/'Vida Pasivos'!F46)</f>
        <v>5.903518830176124E-3</v>
      </c>
      <c r="G17" s="83">
        <f>IF('Vida Pasivos'!G46=0,"",'Vida Pasivos'!G13/'Vida Pasivos'!G46)</f>
        <v>3.8403441210335239E-2</v>
      </c>
      <c r="H17" s="83">
        <f>IF('Vida Pasivos'!H46=0,"",'Vida Pasivos'!H13/'Vida Pasivos'!H46)</f>
        <v>9.0197585857104551E-3</v>
      </c>
      <c r="I17" s="83">
        <f>IF('Vida Pasivos'!I46=0,"",'Vida Pasivos'!I13/'Vida Pasivos'!I46)</f>
        <v>0</v>
      </c>
      <c r="J17" s="83">
        <f>IF('Vida Pasivos'!J46=0,"",'Vida Pasivos'!J13/'Vida Pasivos'!J46)</f>
        <v>0</v>
      </c>
      <c r="K17" s="83">
        <f>IF('Vida Pasivos'!K46=0,"",'Vida Pasivos'!K13/'Vida Pasivos'!K46)</f>
        <v>0</v>
      </c>
      <c r="L17" s="83">
        <f>IF('Vida Pasivos'!L46=0,"",'Vida Pasivos'!L13/'Vida Pasivos'!L46)</f>
        <v>0.50310722835971167</v>
      </c>
      <c r="M17" s="83">
        <f>IF('Vida Pasivos'!M46=0,"",'Vida Pasivos'!M13/'Vida Pasivos'!M46)</f>
        <v>0.20832658877202834</v>
      </c>
      <c r="N17" s="83">
        <f>IF('Vida Pasivos'!N46=0,"",'Vida Pasivos'!N13/'Vida Pasivos'!N46)</f>
        <v>0.1432192099734389</v>
      </c>
      <c r="O17" s="83">
        <f>IF('Vida Pasivos'!O46=0,"",'Vida Pasivos'!O13/'Vida Pasivos'!O46)</f>
        <v>0.28459412519434824</v>
      </c>
      <c r="P17" s="83">
        <f>IF('Vida Pasivos'!P46=0,"",'Vida Pasivos'!P13/'Vida Pasivos'!P46)</f>
        <v>0.23314672053840227</v>
      </c>
      <c r="Q17" s="83">
        <f>IF('Vida Pasivos'!Q46=0,"",'Vida Pasivos'!Q13/'Vida Pasivos'!Q46)</f>
        <v>0.28185125710732895</v>
      </c>
      <c r="R17" s="83">
        <f>IF('Vida Pasivos'!R46=0,"",'Vida Pasivos'!R13/'Vida Pasivos'!R46)</f>
        <v>9.7967815758304589E-4</v>
      </c>
      <c r="S17" s="83">
        <f>IF('Vida Pasivos'!S46=0,"",'Vida Pasivos'!S13/'Vida Pasivos'!S46)</f>
        <v>0</v>
      </c>
      <c r="T17" s="83">
        <f>IF('Vida Pasivos'!T46=0,"",'Vida Pasivos'!T13/'Vida Pasivos'!T46)</f>
        <v>0</v>
      </c>
      <c r="U17" s="83">
        <f>IF('Vida Pasivos'!U46=0,"",'Vida Pasivos'!U13/'Vida Pasivos'!U46)</f>
        <v>0</v>
      </c>
      <c r="V17" s="83">
        <f>IF('Vida Pasivos'!V46=0,"",'Vida Pasivos'!V13/'Vida Pasivos'!V46)</f>
        <v>0</v>
      </c>
      <c r="W17" s="83">
        <f>IF('Vida Pasivos'!W46=0,"",'Vida Pasivos'!W13/'Vida Pasivos'!W46)</f>
        <v>0</v>
      </c>
      <c r="X17" s="83">
        <f>IF('Vida Pasivos'!X46=0,"",'Vida Pasivos'!X13/'Vida Pasivos'!X46)</f>
        <v>2.1386934519326974E-2</v>
      </c>
      <c r="Y17" s="83">
        <f>IF('Vida Pasivos'!Y46=0,"",'Vida Pasivos'!Y13/'Vida Pasivos'!Y46)</f>
        <v>0</v>
      </c>
      <c r="Z17" s="83">
        <f>IF('Vida Pasivos'!Z46=0,"",'Vida Pasivos'!Z13/'Vida Pasivos'!Z46)</f>
        <v>0</v>
      </c>
      <c r="AA17" s="83">
        <f>IF('Vida Pasivos'!AA46=0,"",'Vida Pasivos'!AA13/'Vida Pasivos'!AA46)</f>
        <v>0.17928587695221201</v>
      </c>
      <c r="AB17" s="83">
        <f>IF('Vida Pasivos'!AB46=0,"",'Vida Pasivos'!AB13/'Vida Pasivos'!AB46)</f>
        <v>6.7669823915562921E-2</v>
      </c>
      <c r="AC17" s="83">
        <f>IF('Vida Pasivos'!AC46=0,"",'Vida Pasivos'!AC13/'Vida Pasivos'!AC46)</f>
        <v>0</v>
      </c>
      <c r="AD17" s="83">
        <f>IF('Vida Pasivos'!AD46=0,"",'Vida Pasivos'!AD13/'Vida Pasivos'!AD46)</f>
        <v>0</v>
      </c>
      <c r="AE17" s="83">
        <f>IF('Vida Pasivos'!AE46=0,"",'Vida Pasivos'!AE13/'Vida Pasivos'!AE46)</f>
        <v>9.587106288384651E-3</v>
      </c>
      <c r="AF17" s="83">
        <f>IF('Vida Pasivos'!AF46=0,"",'Vida Pasivos'!AF13/'Vida Pasivos'!AF46)</f>
        <v>1.5513103740328764E-8</v>
      </c>
      <c r="AG17" s="83">
        <f>IF('Vida Pasivos'!AG46=0,"",'Vida Pasivos'!AG13/'Vida Pasivos'!AG46)</f>
        <v>0</v>
      </c>
      <c r="AH17" s="83" t="str">
        <f>IF('Vida Pasivos'!AH46=0,"",'Vida Pasivos'!AH13/'Vida Pasivos'!AH46)</f>
        <v/>
      </c>
      <c r="AI17" s="83" t="str">
        <f>IF('Vida Pasivos'!AI46=0,"",'Vida Pasivos'!AI13/'Vida Pasivos'!AI46)</f>
        <v/>
      </c>
      <c r="AJ17" s="83" t="str">
        <f>IF('Vida Pasivos'!AJ46=0,"",'Vida Pasivos'!AJ13/'Vida Pasivos'!AJ46)</f>
        <v/>
      </c>
      <c r="AK17" s="83" t="str">
        <f>IF('Vida Pasivos'!AK46=0,"",'Vida Pasivos'!AK13/'Vida Pasivos'!AK46)</f>
        <v/>
      </c>
      <c r="AL17" s="83" t="str">
        <f>IF('Vida Pasivos'!AL46=0,"",'Vida Pasivos'!AL13/'Vida Pasivos'!AL46)</f>
        <v/>
      </c>
      <c r="AM17" s="83" t="str">
        <f>IF('Vida Pasivos'!AM46=0,"",'Vida Pasivos'!AM13/'Vida Pasivos'!AM46)</f>
        <v/>
      </c>
      <c r="AN17" s="83" t="str">
        <f>IF('Vida Pasivos'!AN46=0,"",'Vida Pasivos'!AN13/'Vida Pasivos'!AN46)</f>
        <v/>
      </c>
      <c r="AO17" s="83" t="str">
        <f>IF('Vida Pasivos'!AO46=0,"",'Vida Pasivos'!AO13/'Vida Pasivos'!AO46)</f>
        <v/>
      </c>
      <c r="AP17" s="83" t="str">
        <f>IF('Vida Pasivos'!AP46=0,"",'Vida Pasivos'!AP13/'Vida Pasivos'!AP46)</f>
        <v/>
      </c>
      <c r="AQ17" s="83">
        <f>IF('Vida Pasivos'!AQ46=0,"",'Vida Pasivos'!AQ13/'Vida Pasivos'!AQ46)</f>
        <v>9.0206920662513207E-2</v>
      </c>
    </row>
    <row r="18" spans="1:43">
      <c r="B18" s="73" t="str">
        <f>'Datos Vida'!B512</f>
        <v>Utilidad / Patrimonio (%) (Variación Real)</v>
      </c>
      <c r="C18" s="75">
        <f>IF('Datos Vida'!C512=0,"",'Datos Vida'!C512)</f>
        <v>8.101505251385567E-2</v>
      </c>
      <c r="D18" s="75">
        <f>IF('Datos Vida'!D512=0,"",'Datos Vida'!D512)</f>
        <v>0.66763734746770387</v>
      </c>
      <c r="E18" s="75">
        <f>IF('Datos Vida'!E512=0,"",'Datos Vida'!E512)</f>
        <v>0.58344269798464665</v>
      </c>
      <c r="F18" s="75">
        <f>IF('Datos Vida'!F512=0,"",'Datos Vida'!F512)</f>
        <v>0.42657371674725497</v>
      </c>
      <c r="G18" s="75">
        <f>IF('Datos Vida'!G512=0,"",'Datos Vida'!G512)</f>
        <v>0.11699372099785259</v>
      </c>
      <c r="H18" s="75">
        <f>IF('Datos Vida'!H512=0,"",'Datos Vida'!H512)</f>
        <v>1.2111738011524991</v>
      </c>
      <c r="I18" s="75">
        <f>IF('Datos Vida'!I512=0,"",'Datos Vida'!I512)</f>
        <v>0.30440864299946957</v>
      </c>
      <c r="J18" s="75">
        <f>IF('Datos Vida'!J512=0,"",'Datos Vida'!J512)</f>
        <v>4.8863421529047033E-2</v>
      </c>
      <c r="K18" s="75">
        <f>IF('Datos Vida'!K512=0,"",'Datos Vida'!K512)</f>
        <v>-0.24399516044451969</v>
      </c>
      <c r="L18" s="75">
        <f>IF('Datos Vida'!L512=0,"",'Datos Vida'!L512)</f>
        <v>9.4142221718659561E-2</v>
      </c>
      <c r="M18" s="75">
        <f>IF('Datos Vida'!M512=0,"",'Datos Vida'!M512)</f>
        <v>0.10873191520656754</v>
      </c>
      <c r="N18" s="75">
        <f>IF('Datos Vida'!N512=0,"",'Datos Vida'!N512)</f>
        <v>8.3490614127771021E-2</v>
      </c>
      <c r="O18" s="75">
        <f>IF('Datos Vida'!O512=0,"",'Datos Vida'!O512)</f>
        <v>-0.1441749557439001</v>
      </c>
      <c r="P18" s="75">
        <f>IF('Datos Vida'!P512=0,"",'Datos Vida'!P512)</f>
        <v>6.099540532362336E-2</v>
      </c>
      <c r="Q18" s="75">
        <f>IF('Datos Vida'!Q512=0,"",'Datos Vida'!Q512)</f>
        <v>0.28057600854975195</v>
      </c>
      <c r="R18" s="75">
        <f>IF('Datos Vida'!R512=0,"",'Datos Vida'!R512)</f>
        <v>5.5453846556517951E-2</v>
      </c>
      <c r="S18" s="75">
        <f>IF('Datos Vida'!S512=0,"",'Datos Vida'!S512)</f>
        <v>0.18835737710722059</v>
      </c>
      <c r="T18" s="75">
        <f>IF('Datos Vida'!T512=0,"",'Datos Vida'!T512)</f>
        <v>6.6424666254640524E-2</v>
      </c>
      <c r="U18" s="75">
        <f>IF('Datos Vida'!U512=0,"",'Datos Vida'!U512)</f>
        <v>0.17597651034470177</v>
      </c>
      <c r="V18" s="75" t="str">
        <f>IF('Datos Vida'!V512=0,"",'Datos Vida'!V512)</f>
        <v/>
      </c>
      <c r="W18" s="75">
        <f>IF('Datos Vida'!W512=0,"",'Datos Vida'!W512)</f>
        <v>2.9828086065147419E-2</v>
      </c>
      <c r="X18" s="75">
        <f>IF('Datos Vida'!X512=0,"",'Datos Vida'!X512)</f>
        <v>0.14835260693622143</v>
      </c>
      <c r="Y18" s="75">
        <f>IF('Datos Vida'!Y512=0,"",'Datos Vida'!Y512)</f>
        <v>0.10518224777319379</v>
      </c>
      <c r="Z18" s="75">
        <f>IF('Datos Vida'!Z512=0,"",'Datos Vida'!Z512)</f>
        <v>0.10836198293906357</v>
      </c>
      <c r="AA18" s="75">
        <f>IF('Datos Vida'!AA512=0,"",'Datos Vida'!AA512)</f>
        <v>0.13866758322611997</v>
      </c>
      <c r="AB18" s="75">
        <f>IF('Datos Vida'!AB512=0,"",'Datos Vida'!AB512)</f>
        <v>0.11497886650196307</v>
      </c>
      <c r="AC18" s="75">
        <f>IF('Datos Vida'!AC512=0,"",'Datos Vida'!AC512)</f>
        <v>0.38735189815796306</v>
      </c>
      <c r="AD18" s="75">
        <f>IF('Datos Vida'!AD512=0,"",'Datos Vida'!AD512)</f>
        <v>0.70154925931858392</v>
      </c>
      <c r="AE18" s="75">
        <f>IF('Datos Vida'!AE512=0,"",'Datos Vida'!AE512)</f>
        <v>0.19774854106500722</v>
      </c>
      <c r="AF18" s="75">
        <f>IF('Datos Vida'!AF512=0,"",'Datos Vida'!AF512)</f>
        <v>0.14506644709466948</v>
      </c>
      <c r="AG18" s="75">
        <f>IF('Datos Vida'!AG512=0,"",'Datos Vida'!AG512)</f>
        <v>0.18449754313057812</v>
      </c>
      <c r="AH18" s="75" t="str">
        <f>IF('Datos Vida'!AH512=0,"",'Datos Vida'!AH512)</f>
        <v/>
      </c>
      <c r="AI18" s="75" t="str">
        <f>IF('Datos Vida'!AI512=0,"",'Datos Vida'!AI512)</f>
        <v/>
      </c>
      <c r="AJ18" s="75" t="str">
        <f>IF('Datos Vida'!AJ512=0,"",'Datos Vida'!AJ512)</f>
        <v/>
      </c>
      <c r="AK18" s="75" t="str">
        <f>IF('Datos Vida'!AK512=0,"",'Datos Vida'!AK512)</f>
        <v/>
      </c>
      <c r="AL18" s="75" t="str">
        <f>IF('Datos Vida'!AL512=0,"",'Datos Vida'!AL512)</f>
        <v/>
      </c>
      <c r="AM18" s="75" t="str">
        <f>IF('Datos Vida'!AM512=0,"",'Datos Vida'!AM512)</f>
        <v/>
      </c>
      <c r="AN18" s="75" t="str">
        <f>IF('Datos Vida'!AN512=0,"",'Datos Vida'!AN512)</f>
        <v/>
      </c>
      <c r="AO18" s="75" t="str">
        <f>IF('Datos Vida'!AO512=0,"",'Datos Vida'!AO512)</f>
        <v/>
      </c>
      <c r="AP18" s="75" t="str">
        <f>IF('Datos Vida'!AP512=0,"",'Datos Vida'!AP512)</f>
        <v/>
      </c>
      <c r="AQ18" s="75">
        <f>IF('Datos Vida'!AQ512=0,"",'Datos Vida'!AQ512)</f>
        <v>0.15635339545308174</v>
      </c>
    </row>
    <row r="19" spans="1:43">
      <c r="B19" s="73" t="str">
        <f>'Datos Vida'!B513</f>
        <v>Producto Inversiones / Inversiones (%) (Variación Real)</v>
      </c>
      <c r="C19" s="75">
        <f>IF('Datos Vida'!C513=0,"",'Datos Vida'!C513)</f>
        <v>3.5184226243436242E-2</v>
      </c>
      <c r="D19" s="75">
        <f>IF('Datos Vida'!D513=0,"",'Datos Vida'!D513)</f>
        <v>3.5199796946631084E-2</v>
      </c>
      <c r="E19" s="75">
        <f>IF('Datos Vida'!E513=0,"",'Datos Vida'!E513)</f>
        <v>5.8861509482479334E-2</v>
      </c>
      <c r="F19" s="75">
        <f>IF('Datos Vida'!F513=0,"",'Datos Vida'!F513)</f>
        <v>4.4236999841372263E-2</v>
      </c>
      <c r="G19" s="75">
        <f>IF('Datos Vida'!G513=0,"",'Datos Vida'!G513)</f>
        <v>5.6663969473168249E-2</v>
      </c>
      <c r="H19" s="75">
        <f>IF('Datos Vida'!H513=0,"",'Datos Vida'!H513)</f>
        <v>3.7856904741170358E-2</v>
      </c>
      <c r="I19" s="75">
        <f>IF('Datos Vida'!I513=0,"",'Datos Vida'!I513)</f>
        <v>5.4217026844187319E-2</v>
      </c>
      <c r="J19" s="75">
        <f>IF('Datos Vida'!J513=0,"",'Datos Vida'!J513)</f>
        <v>4.3772947789134389E-2</v>
      </c>
      <c r="K19" s="75">
        <f>IF('Datos Vida'!K513=0,"",'Datos Vida'!K513)</f>
        <v>1.7616946404527815E-2</v>
      </c>
      <c r="L19" s="75">
        <f>IF('Datos Vida'!L513=0,"",'Datos Vida'!L513)</f>
        <v>5.6294257373870352E-2</v>
      </c>
      <c r="M19" s="75">
        <f>IF('Datos Vida'!M513=0,"",'Datos Vida'!M513)</f>
        <v>5.6879537449811932E-2</v>
      </c>
      <c r="N19" s="75">
        <f>IF('Datos Vida'!N513=0,"",'Datos Vida'!N513)</f>
        <v>4.9450221955076375E-2</v>
      </c>
      <c r="O19" s="75">
        <f>IF('Datos Vida'!O513=0,"",'Datos Vida'!O513)</f>
        <v>4.9393094597500117E-2</v>
      </c>
      <c r="P19" s="75">
        <f>IF('Datos Vida'!P513=0,"",'Datos Vida'!P513)</f>
        <v>5.3827783637883056E-2</v>
      </c>
      <c r="Q19" s="75">
        <f>IF('Datos Vida'!Q513=0,"",'Datos Vida'!Q513)</f>
        <v>8.345346732417129E-2</v>
      </c>
      <c r="R19" s="75">
        <f>IF('Datos Vida'!R513=0,"",'Datos Vida'!R513)</f>
        <v>5.8110741713725364E-2</v>
      </c>
      <c r="S19" s="75">
        <f>IF('Datos Vida'!S513=0,"",'Datos Vida'!S513)</f>
        <v>2.967476606759608E-2</v>
      </c>
      <c r="T19" s="75">
        <f>IF('Datos Vida'!T513=0,"",'Datos Vida'!T513)</f>
        <v>3.5889043660291921E-2</v>
      </c>
      <c r="U19" s="75">
        <f>IF('Datos Vida'!U513=0,"",'Datos Vida'!U513)</f>
        <v>9.314327319052651E-2</v>
      </c>
      <c r="V19" s="75" t="str">
        <f>IF('Datos Vida'!V513=0,"",'Datos Vida'!V513)</f>
        <v/>
      </c>
      <c r="W19" s="75">
        <f>IF('Datos Vida'!W513=0,"",'Datos Vida'!W513)</f>
        <v>3.3168451451852807E-2</v>
      </c>
      <c r="X19" s="75">
        <f>IF('Datos Vida'!X513=0,"",'Datos Vida'!X513)</f>
        <v>5.0992603583555542E-2</v>
      </c>
      <c r="Y19" s="75">
        <f>IF('Datos Vida'!Y513=0,"",'Datos Vida'!Y513)</f>
        <v>4.3871719059764835E-2</v>
      </c>
      <c r="Z19" s="75">
        <f>IF('Datos Vida'!Z513=0,"",'Datos Vida'!Z513)</f>
        <v>4.6243153006881532E-2</v>
      </c>
      <c r="AA19" s="75">
        <f>IF('Datos Vida'!AA513=0,"",'Datos Vida'!AA513)</f>
        <v>6.317958538925833E-2</v>
      </c>
      <c r="AB19" s="75">
        <f>IF('Datos Vida'!AB513=0,"",'Datos Vida'!AB513)</f>
        <v>4.6741040028106383E-2</v>
      </c>
      <c r="AC19" s="75">
        <f>IF('Datos Vida'!AC513=0,"",'Datos Vida'!AC513)</f>
        <v>8.0031451933464601E-2</v>
      </c>
      <c r="AD19" s="75">
        <f>IF('Datos Vida'!AD513=0,"",'Datos Vida'!AD513)</f>
        <v>3.4625716729724393E-2</v>
      </c>
      <c r="AE19" s="75">
        <f>IF('Datos Vida'!AE513=0,"",'Datos Vida'!AE513)</f>
        <v>6.3965503858358017E-2</v>
      </c>
      <c r="AF19" s="75">
        <f>IF('Datos Vida'!AF513=0,"",'Datos Vida'!AF513)</f>
        <v>6.0295408923278407E-2</v>
      </c>
      <c r="AG19" s="75">
        <f>IF('Datos Vida'!AG513=0,"",'Datos Vida'!AG513)</f>
        <v>4.3995133065450595E-2</v>
      </c>
      <c r="AH19" s="75" t="str">
        <f>IF('Datos Vida'!AH513=0,"",'Datos Vida'!AH513)</f>
        <v/>
      </c>
      <c r="AI19" s="75" t="str">
        <f>IF('Datos Vida'!AI513=0,"",'Datos Vida'!AI513)</f>
        <v/>
      </c>
      <c r="AJ19" s="75" t="str">
        <f>IF('Datos Vida'!AJ513=0,"",'Datos Vida'!AJ513)</f>
        <v/>
      </c>
      <c r="AK19" s="75" t="str">
        <f>IF('Datos Vida'!AK513=0,"",'Datos Vida'!AK513)</f>
        <v/>
      </c>
      <c r="AL19" s="75" t="str">
        <f>IF('Datos Vida'!AL513=0,"",'Datos Vida'!AL513)</f>
        <v/>
      </c>
      <c r="AM19" s="75" t="str">
        <f>IF('Datos Vida'!AM513=0,"",'Datos Vida'!AM513)</f>
        <v/>
      </c>
      <c r="AN19" s="75" t="str">
        <f>IF('Datos Vida'!AN513=0,"",'Datos Vida'!AN513)</f>
        <v/>
      </c>
      <c r="AO19" s="75" t="str">
        <f>IF('Datos Vida'!AO513=0,"",'Datos Vida'!AO513)</f>
        <v/>
      </c>
      <c r="AP19" s="75" t="str">
        <f>IF('Datos Vida'!AP513=0,"",'Datos Vida'!AP513)</f>
        <v/>
      </c>
      <c r="AQ19" s="75">
        <f>IF('Datos Vida'!AQ513=0,"",'Datos Vida'!AQ513)</f>
        <v>5.4260267673289835E-2</v>
      </c>
    </row>
    <row r="21" spans="1:43" hidden="1">
      <c r="B21" s="49" t="s">
        <v>101</v>
      </c>
      <c r="C21" s="50">
        <f>INDEX(Benchmark!$D$54:$D$93,COLUMNS(Benchmark!$D$54:D93),)</f>
        <v>1</v>
      </c>
      <c r="D21" s="50">
        <f>INDEX(Benchmark!$D$54:$D$93,COLUMNS(Benchmark!$D$54:E93),)</f>
        <v>1</v>
      </c>
      <c r="E21" s="50">
        <f>INDEX(Benchmark!$D$54:$D$93,COLUMNS(Benchmark!$D$54:F93),)</f>
        <v>1</v>
      </c>
      <c r="F21" s="50">
        <f>INDEX(Benchmark!$D$54:$D$93,COLUMNS(Benchmark!$D$54:G93),)</f>
        <v>1</v>
      </c>
      <c r="G21" s="50">
        <f>INDEX(Benchmark!$D$54:$D$93,COLUMNS(Benchmark!$D$54:H93),)</f>
        <v>1</v>
      </c>
      <c r="H21" s="50">
        <f>INDEX(Benchmark!$D$54:$D$93,COLUMNS(Benchmark!$D$54:I93),)</f>
        <v>1</v>
      </c>
      <c r="I21" s="50">
        <f>INDEX(Benchmark!$D$54:$D$93,COLUMNS(Benchmark!$D$54:J93),)</f>
        <v>1</v>
      </c>
      <c r="J21" s="50">
        <f>INDEX(Benchmark!$D$54:$D$93,COLUMNS(Benchmark!$D$54:K93),)</f>
        <v>1</v>
      </c>
      <c r="K21" s="50">
        <f>INDEX(Benchmark!$D$54:$D$93,COLUMNS(Benchmark!$D$54:L93),)</f>
        <v>1</v>
      </c>
      <c r="L21" s="50">
        <f>INDEX(Benchmark!$D$54:$D$93,COLUMNS(Benchmark!$D$54:M93),)</f>
        <v>1</v>
      </c>
      <c r="M21" s="50">
        <f>INDEX(Benchmark!$D$54:$D$93,COLUMNS(Benchmark!$D$54:N93),)</f>
        <v>1</v>
      </c>
      <c r="N21" s="50">
        <f>INDEX(Benchmark!$D$54:$D$93,COLUMNS(Benchmark!$D$54:O93),)</f>
        <v>1</v>
      </c>
      <c r="O21" s="50">
        <f>INDEX(Benchmark!$D$54:$D$93,COLUMNS(Benchmark!$D$54:P93),)</f>
        <v>1</v>
      </c>
      <c r="P21" s="50">
        <f>INDEX(Benchmark!$D$54:$D$93,COLUMNS(Benchmark!$D$54:Q93),)</f>
        <v>1</v>
      </c>
      <c r="Q21" s="50">
        <f>INDEX(Benchmark!$D$54:$D$93,COLUMNS(Benchmark!$D$54:R93),)</f>
        <v>1</v>
      </c>
      <c r="R21" s="50">
        <f>INDEX(Benchmark!$D$54:$D$93,COLUMNS(Benchmark!$D$54:S93),)</f>
        <v>1</v>
      </c>
      <c r="S21" s="50">
        <f>INDEX(Benchmark!$D$54:$D$93,COLUMNS(Benchmark!$D$54:T93),)</f>
        <v>1</v>
      </c>
      <c r="T21" s="50">
        <f>INDEX(Benchmark!$D$54:$D$93,COLUMNS(Benchmark!$D$54:U93),)</f>
        <v>1</v>
      </c>
      <c r="U21" s="50">
        <f>INDEX(Benchmark!$D$54:$D$93,COLUMNS(Benchmark!$D$54:V93),)</f>
        <v>1</v>
      </c>
      <c r="V21" s="50">
        <f>INDEX(Benchmark!$D$54:$D$93,COLUMNS(Benchmark!$D$54:W93),)</f>
        <v>1</v>
      </c>
      <c r="W21" s="50">
        <f>INDEX(Benchmark!$D$54:$D$93,COLUMNS(Benchmark!$D$54:X93),)</f>
        <v>1</v>
      </c>
      <c r="X21" s="50">
        <f>INDEX(Benchmark!$D$54:$D$93,COLUMNS(Benchmark!$D$54:Y93),)</f>
        <v>1</v>
      </c>
      <c r="Y21" s="50">
        <f>INDEX(Benchmark!$D$54:$D$93,COLUMNS(Benchmark!$D$54:Z93),)</f>
        <v>1</v>
      </c>
      <c r="Z21" s="50">
        <f>INDEX(Benchmark!$D$54:$D$93,COLUMNS(Benchmark!$D$54:AA93),)</f>
        <v>1</v>
      </c>
      <c r="AA21" s="50">
        <f>INDEX(Benchmark!$D$54:$D$93,COLUMNS(Benchmark!$D$54:AB93),)</f>
        <v>1</v>
      </c>
      <c r="AB21" s="50">
        <f>INDEX(Benchmark!$D$54:$D$93,COLUMNS(Benchmark!$D$54:AC93),)</f>
        <v>1</v>
      </c>
      <c r="AC21" s="50">
        <f>INDEX(Benchmark!$D$54:$D$93,COLUMNS(Benchmark!$D$54:AD93),)</f>
        <v>1</v>
      </c>
      <c r="AD21" s="50">
        <f>INDEX(Benchmark!$D$54:$D$93,COLUMNS(Benchmark!$D$54:AE93),)</f>
        <v>1</v>
      </c>
      <c r="AE21" s="50">
        <f>INDEX(Benchmark!$D$54:$D$93,COLUMNS(Benchmark!$D$54:AF93),)</f>
        <v>1</v>
      </c>
      <c r="AF21" s="50">
        <f>INDEX(Benchmark!$D$54:$D$93,COLUMNS(Benchmark!$D$54:AG93),)</f>
        <v>1</v>
      </c>
      <c r="AG21" s="50">
        <f>INDEX(Benchmark!$D$54:$D$93,COLUMNS(Benchmark!$D$54:AH93),)</f>
        <v>1</v>
      </c>
      <c r="AH21" s="50">
        <f>INDEX(Benchmark!$D$54:$D$93,COLUMNS(Benchmark!$D$54:AI93),)</f>
        <v>0</v>
      </c>
      <c r="AI21" s="50">
        <f>INDEX(Benchmark!$D$54:$D$93,COLUMNS(Benchmark!$D$54:AJ93),)</f>
        <v>0</v>
      </c>
      <c r="AJ21" s="50">
        <f>INDEX(Benchmark!$D$54:$D$93,COLUMNS(Benchmark!$D$54:AK93),)</f>
        <v>0</v>
      </c>
      <c r="AK21" s="50">
        <f>INDEX(Benchmark!$D$54:$D$93,COLUMNS(Benchmark!$D$54:AL93),)</f>
        <v>0</v>
      </c>
      <c r="AL21" s="50">
        <f>INDEX(Benchmark!$D$54:$D$93,COLUMNS(Benchmark!$D$54:AM93),)</f>
        <v>0</v>
      </c>
      <c r="AM21" s="50">
        <f>INDEX(Benchmark!$D$54:$D$93,COLUMNS(Benchmark!$D$54:AN93),)</f>
        <v>0</v>
      </c>
      <c r="AN21" s="50">
        <f>INDEX(Benchmark!$D$54:$D$93,COLUMNS(Benchmark!$D$54:AO93),)</f>
        <v>0</v>
      </c>
      <c r="AO21" s="50">
        <f>INDEX(Benchmark!$D$54:$D$93,COLUMNS(Benchmark!$D$54:AP93),)</f>
        <v>0</v>
      </c>
      <c r="AP21" s="50">
        <f>INDEX(Benchmark!$D$54:$D$93,COLUMNS(Benchmark!$D$54:AQ93),)</f>
        <v>0</v>
      </c>
    </row>
    <row r="22" spans="1:43" hidden="1"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</row>
    <row r="23" spans="1:43" hidden="1">
      <c r="B23" s="49" t="s">
        <v>102</v>
      </c>
      <c r="C23" s="50">
        <f>IFERROR(RANK(C25,$C$25:$AP$25,0),"")</f>
        <v>26</v>
      </c>
      <c r="D23" s="50">
        <f t="shared" ref="D23:AP23" si="0">IFERROR(RANK(D25,$C$25:$AP$25,0),"")</f>
        <v>25</v>
      </c>
      <c r="E23" s="50">
        <f t="shared" si="0"/>
        <v>7</v>
      </c>
      <c r="F23" s="50">
        <f t="shared" si="0"/>
        <v>19</v>
      </c>
      <c r="G23" s="50">
        <f t="shared" si="0"/>
        <v>10</v>
      </c>
      <c r="H23" s="50">
        <f t="shared" si="0"/>
        <v>23</v>
      </c>
      <c r="I23" s="50">
        <f t="shared" si="0"/>
        <v>12</v>
      </c>
      <c r="J23" s="50">
        <f t="shared" si="0"/>
        <v>22</v>
      </c>
      <c r="K23" s="50">
        <f t="shared" si="0"/>
        <v>30</v>
      </c>
      <c r="L23" s="50">
        <f t="shared" si="0"/>
        <v>11</v>
      </c>
      <c r="M23" s="50">
        <f t="shared" si="0"/>
        <v>9</v>
      </c>
      <c r="N23" s="50">
        <f t="shared" si="0"/>
        <v>15</v>
      </c>
      <c r="O23" s="50">
        <f t="shared" si="0"/>
        <v>16</v>
      </c>
      <c r="P23" s="50">
        <f t="shared" si="0"/>
        <v>13</v>
      </c>
      <c r="Q23" s="50">
        <f t="shared" si="0"/>
        <v>2</v>
      </c>
      <c r="R23" s="50">
        <f t="shared" si="0"/>
        <v>8</v>
      </c>
      <c r="S23" s="50">
        <f t="shared" si="0"/>
        <v>29</v>
      </c>
      <c r="T23" s="50">
        <f t="shared" si="0"/>
        <v>24</v>
      </c>
      <c r="U23" s="50">
        <f t="shared" si="0"/>
        <v>1</v>
      </c>
      <c r="V23" s="50" t="str">
        <f t="shared" si="0"/>
        <v/>
      </c>
      <c r="W23" s="50">
        <f t="shared" si="0"/>
        <v>28</v>
      </c>
      <c r="X23" s="50">
        <f t="shared" si="0"/>
        <v>14</v>
      </c>
      <c r="Y23" s="50">
        <f t="shared" si="0"/>
        <v>21</v>
      </c>
      <c r="Z23" s="50">
        <f t="shared" si="0"/>
        <v>18</v>
      </c>
      <c r="AA23" s="50">
        <f t="shared" si="0"/>
        <v>5</v>
      </c>
      <c r="AB23" s="50">
        <f t="shared" si="0"/>
        <v>17</v>
      </c>
      <c r="AC23" s="50">
        <f t="shared" si="0"/>
        <v>3</v>
      </c>
      <c r="AD23" s="50">
        <f t="shared" si="0"/>
        <v>27</v>
      </c>
      <c r="AE23" s="50">
        <f t="shared" si="0"/>
        <v>4</v>
      </c>
      <c r="AF23" s="50">
        <f t="shared" si="0"/>
        <v>6</v>
      </c>
      <c r="AG23" s="50">
        <f t="shared" si="0"/>
        <v>20</v>
      </c>
      <c r="AH23" s="50" t="str">
        <f t="shared" si="0"/>
        <v/>
      </c>
      <c r="AI23" s="50" t="str">
        <f t="shared" si="0"/>
        <v/>
      </c>
      <c r="AJ23" s="50" t="str">
        <f t="shared" si="0"/>
        <v/>
      </c>
      <c r="AK23" s="50" t="str">
        <f t="shared" si="0"/>
        <v/>
      </c>
      <c r="AL23" s="50" t="str">
        <f t="shared" si="0"/>
        <v/>
      </c>
      <c r="AM23" s="50" t="str">
        <f t="shared" si="0"/>
        <v/>
      </c>
      <c r="AN23" s="50" t="str">
        <f t="shared" si="0"/>
        <v/>
      </c>
      <c r="AO23" s="50" t="str">
        <f t="shared" si="0"/>
        <v/>
      </c>
      <c r="AP23" s="50" t="str">
        <f t="shared" si="0"/>
        <v/>
      </c>
    </row>
    <row r="24" spans="1:43" hidden="1">
      <c r="C24" s="50" t="str">
        <f>C11</f>
        <v>Ace Vida</v>
      </c>
      <c r="D24" s="50" t="str">
        <f t="shared" ref="D24:AP24" si="1">D11</f>
        <v>BanChile</v>
      </c>
      <c r="E24" s="50" t="str">
        <f t="shared" si="1"/>
        <v>BBVA Vida</v>
      </c>
      <c r="F24" s="50" t="str">
        <f t="shared" si="1"/>
        <v>BCI Seguros Vida</v>
      </c>
      <c r="G24" s="50" t="str">
        <f t="shared" si="1"/>
        <v>BICE Vida</v>
      </c>
      <c r="H24" s="50" t="str">
        <f t="shared" si="1"/>
        <v>Cámara</v>
      </c>
      <c r="I24" s="50" t="str">
        <f t="shared" si="1"/>
        <v>Cardif</v>
      </c>
      <c r="J24" s="50" t="str">
        <f t="shared" si="1"/>
        <v>Chilena Consolidada</v>
      </c>
      <c r="K24" s="50" t="str">
        <f t="shared" si="1"/>
        <v>CLC</v>
      </c>
      <c r="L24" s="50" t="str">
        <f t="shared" si="1"/>
        <v>CN Life</v>
      </c>
      <c r="M24" s="50" t="str">
        <f t="shared" si="1"/>
        <v>Consorcio Nacional</v>
      </c>
      <c r="N24" s="50" t="str">
        <f t="shared" si="1"/>
        <v>CorpSeguros</v>
      </c>
      <c r="O24" s="50" t="str">
        <f t="shared" si="1"/>
        <v>CorpVida</v>
      </c>
      <c r="P24" s="50" t="str">
        <f t="shared" si="1"/>
        <v>Cruz del Sur</v>
      </c>
      <c r="Q24" s="50" t="str">
        <f t="shared" si="1"/>
        <v>EuroAmérica</v>
      </c>
      <c r="R24" s="50" t="str">
        <f t="shared" si="1"/>
        <v>Huelen</v>
      </c>
      <c r="S24" s="50" t="str">
        <f t="shared" si="1"/>
        <v>Itaú</v>
      </c>
      <c r="T24" s="50" t="str">
        <f t="shared" si="1"/>
        <v>M. de Carabineros</v>
      </c>
      <c r="U24" s="50" t="str">
        <f t="shared" si="1"/>
        <v>M. del Ej. y Av.</v>
      </c>
      <c r="V24" s="50" t="str">
        <f t="shared" si="1"/>
        <v>Magallanes Vida</v>
      </c>
      <c r="W24" s="50" t="str">
        <f t="shared" si="1"/>
        <v>Mapfre Vida</v>
      </c>
      <c r="X24" s="50" t="str">
        <f t="shared" si="1"/>
        <v>Metlife</v>
      </c>
      <c r="Y24" s="50" t="str">
        <f t="shared" si="1"/>
        <v>Mutual de Seguros</v>
      </c>
      <c r="Z24" s="50" t="str">
        <f t="shared" si="1"/>
        <v>Ohio National</v>
      </c>
      <c r="AA24" s="50" t="str">
        <f t="shared" si="1"/>
        <v>Penta Vida</v>
      </c>
      <c r="AB24" s="50" t="str">
        <f t="shared" si="1"/>
        <v>Principal</v>
      </c>
      <c r="AC24" s="50" t="str">
        <f t="shared" si="1"/>
        <v>Renta Nacional</v>
      </c>
      <c r="AD24" s="50" t="str">
        <f t="shared" si="1"/>
        <v>Rigel</v>
      </c>
      <c r="AE24" s="50" t="str">
        <f t="shared" si="1"/>
        <v>Security Previsión</v>
      </c>
      <c r="AF24" s="50" t="str">
        <f t="shared" si="1"/>
        <v>Sura</v>
      </c>
      <c r="AG24" s="50" t="str">
        <f t="shared" si="1"/>
        <v>Zurich Santander</v>
      </c>
      <c r="AH24" s="50" t="str">
        <f t="shared" si="1"/>
        <v/>
      </c>
      <c r="AI24" s="50" t="str">
        <f t="shared" si="1"/>
        <v/>
      </c>
      <c r="AJ24" s="50" t="str">
        <f t="shared" si="1"/>
        <v/>
      </c>
      <c r="AK24" s="50" t="str">
        <f t="shared" si="1"/>
        <v/>
      </c>
      <c r="AL24" s="50" t="str">
        <f t="shared" si="1"/>
        <v/>
      </c>
      <c r="AM24" s="50" t="str">
        <f t="shared" si="1"/>
        <v/>
      </c>
      <c r="AN24" s="50" t="str">
        <f t="shared" si="1"/>
        <v/>
      </c>
      <c r="AO24" s="50" t="str">
        <f t="shared" si="1"/>
        <v/>
      </c>
      <c r="AP24" s="50" t="str">
        <f t="shared" si="1"/>
        <v/>
      </c>
    </row>
    <row r="25" spans="1:43" hidden="1">
      <c r="C25" s="53">
        <f t="shared" ref="C25:AP25" si="2">IFERROR(IF(C21=1,VLOOKUP($B$43,$B$12:$AQ$19,C28+1,FALSE)+C26/1000000,""),"")</f>
        <v>3.5224226243436241E-2</v>
      </c>
      <c r="D25" s="53">
        <f t="shared" si="2"/>
        <v>3.5238796946631082E-2</v>
      </c>
      <c r="E25" s="53">
        <f t="shared" si="2"/>
        <v>5.8899509482479337E-2</v>
      </c>
      <c r="F25" s="53">
        <f t="shared" si="2"/>
        <v>4.4273999841372265E-2</v>
      </c>
      <c r="G25" s="53">
        <f t="shared" si="2"/>
        <v>5.669996947316825E-2</v>
      </c>
      <c r="H25" s="53">
        <f t="shared" si="2"/>
        <v>3.7891904741170358E-2</v>
      </c>
      <c r="I25" s="53">
        <f t="shared" si="2"/>
        <v>5.4251026844187318E-2</v>
      </c>
      <c r="J25" s="53">
        <f t="shared" si="2"/>
        <v>4.3805947789134388E-2</v>
      </c>
      <c r="K25" s="53">
        <f t="shared" si="2"/>
        <v>1.7648946404527816E-2</v>
      </c>
      <c r="L25" s="53">
        <f t="shared" si="2"/>
        <v>5.6325257373870355E-2</v>
      </c>
      <c r="M25" s="53">
        <f t="shared" si="2"/>
        <v>5.6909537449811934E-2</v>
      </c>
      <c r="N25" s="53">
        <f t="shared" si="2"/>
        <v>4.9479221955076376E-2</v>
      </c>
      <c r="O25" s="53">
        <f t="shared" si="2"/>
        <v>4.9421094597500118E-2</v>
      </c>
      <c r="P25" s="53">
        <f t="shared" si="2"/>
        <v>5.3854783637883055E-2</v>
      </c>
      <c r="Q25" s="53">
        <f t="shared" si="2"/>
        <v>8.3479467324171289E-2</v>
      </c>
      <c r="R25" s="53">
        <f t="shared" si="2"/>
        <v>5.8135741713725361E-2</v>
      </c>
      <c r="S25" s="53">
        <f t="shared" si="2"/>
        <v>2.9698766067596079E-2</v>
      </c>
      <c r="T25" s="53">
        <f t="shared" si="2"/>
        <v>3.5912043660291923E-2</v>
      </c>
      <c r="U25" s="53">
        <f t="shared" si="2"/>
        <v>9.3165273190526504E-2</v>
      </c>
      <c r="V25" s="53" t="str">
        <f t="shared" si="2"/>
        <v/>
      </c>
      <c r="W25" s="53">
        <f t="shared" si="2"/>
        <v>3.3188451451852806E-2</v>
      </c>
      <c r="X25" s="53">
        <f t="shared" si="2"/>
        <v>5.101160358355554E-2</v>
      </c>
      <c r="Y25" s="53">
        <f t="shared" si="2"/>
        <v>4.3889719059764833E-2</v>
      </c>
      <c r="Z25" s="53">
        <f t="shared" si="2"/>
        <v>4.6260153006881535E-2</v>
      </c>
      <c r="AA25" s="53">
        <f t="shared" si="2"/>
        <v>6.3195585389258332E-2</v>
      </c>
      <c r="AB25" s="53">
        <f t="shared" si="2"/>
        <v>4.6756040028106384E-2</v>
      </c>
      <c r="AC25" s="53">
        <f t="shared" si="2"/>
        <v>8.0045451933464601E-2</v>
      </c>
      <c r="AD25" s="53">
        <f t="shared" si="2"/>
        <v>3.4638716729724392E-2</v>
      </c>
      <c r="AE25" s="53">
        <f t="shared" si="2"/>
        <v>6.3977503858358015E-2</v>
      </c>
      <c r="AF25" s="53">
        <f t="shared" si="2"/>
        <v>6.0306408923278404E-2</v>
      </c>
      <c r="AG25" s="53">
        <f t="shared" si="2"/>
        <v>4.4005133065450598E-2</v>
      </c>
      <c r="AH25" s="53" t="str">
        <f t="shared" si="2"/>
        <v/>
      </c>
      <c r="AI25" s="53" t="str">
        <f t="shared" si="2"/>
        <v/>
      </c>
      <c r="AJ25" s="53" t="str">
        <f t="shared" si="2"/>
        <v/>
      </c>
      <c r="AK25" s="53" t="str">
        <f t="shared" si="2"/>
        <v/>
      </c>
      <c r="AL25" s="53" t="str">
        <f t="shared" si="2"/>
        <v/>
      </c>
      <c r="AM25" s="53" t="str">
        <f t="shared" si="2"/>
        <v/>
      </c>
      <c r="AN25" s="53" t="str">
        <f t="shared" si="2"/>
        <v/>
      </c>
      <c r="AO25" s="53" t="str">
        <f t="shared" si="2"/>
        <v/>
      </c>
      <c r="AP25" s="53" t="str">
        <f t="shared" si="2"/>
        <v/>
      </c>
    </row>
    <row r="26" spans="1:43" hidden="1">
      <c r="C26" s="50">
        <v>40</v>
      </c>
      <c r="D26" s="50">
        <f>C26-1</f>
        <v>39</v>
      </c>
      <c r="E26" s="50">
        <f t="shared" ref="E26:AP26" si="3">D26-1</f>
        <v>38</v>
      </c>
      <c r="F26" s="50">
        <f t="shared" si="3"/>
        <v>37</v>
      </c>
      <c r="G26" s="50">
        <f t="shared" si="3"/>
        <v>36</v>
      </c>
      <c r="H26" s="50">
        <f t="shared" si="3"/>
        <v>35</v>
      </c>
      <c r="I26" s="50">
        <f t="shared" si="3"/>
        <v>34</v>
      </c>
      <c r="J26" s="50">
        <f t="shared" si="3"/>
        <v>33</v>
      </c>
      <c r="K26" s="50">
        <f t="shared" si="3"/>
        <v>32</v>
      </c>
      <c r="L26" s="50">
        <f t="shared" si="3"/>
        <v>31</v>
      </c>
      <c r="M26" s="50">
        <f t="shared" si="3"/>
        <v>30</v>
      </c>
      <c r="N26" s="50">
        <f t="shared" si="3"/>
        <v>29</v>
      </c>
      <c r="O26" s="50">
        <f t="shared" si="3"/>
        <v>28</v>
      </c>
      <c r="P26" s="50">
        <f t="shared" si="3"/>
        <v>27</v>
      </c>
      <c r="Q26" s="50">
        <f t="shared" si="3"/>
        <v>26</v>
      </c>
      <c r="R26" s="50">
        <f t="shared" si="3"/>
        <v>25</v>
      </c>
      <c r="S26" s="50">
        <f t="shared" si="3"/>
        <v>24</v>
      </c>
      <c r="T26" s="50">
        <f t="shared" si="3"/>
        <v>23</v>
      </c>
      <c r="U26" s="50">
        <f t="shared" si="3"/>
        <v>22</v>
      </c>
      <c r="V26" s="50">
        <f t="shared" si="3"/>
        <v>21</v>
      </c>
      <c r="W26" s="50">
        <f t="shared" si="3"/>
        <v>20</v>
      </c>
      <c r="X26" s="50">
        <f t="shared" si="3"/>
        <v>19</v>
      </c>
      <c r="Y26" s="50">
        <f t="shared" si="3"/>
        <v>18</v>
      </c>
      <c r="Z26" s="50">
        <f t="shared" si="3"/>
        <v>17</v>
      </c>
      <c r="AA26" s="50">
        <f t="shared" si="3"/>
        <v>16</v>
      </c>
      <c r="AB26" s="50">
        <f t="shared" si="3"/>
        <v>15</v>
      </c>
      <c r="AC26" s="50">
        <f t="shared" si="3"/>
        <v>14</v>
      </c>
      <c r="AD26" s="50">
        <f t="shared" si="3"/>
        <v>13</v>
      </c>
      <c r="AE26" s="50">
        <f t="shared" si="3"/>
        <v>12</v>
      </c>
      <c r="AF26" s="50">
        <f t="shared" si="3"/>
        <v>11</v>
      </c>
      <c r="AG26" s="50">
        <f t="shared" si="3"/>
        <v>10</v>
      </c>
      <c r="AH26" s="50">
        <f t="shared" si="3"/>
        <v>9</v>
      </c>
      <c r="AI26" s="50">
        <f t="shared" si="3"/>
        <v>8</v>
      </c>
      <c r="AJ26" s="50">
        <f t="shared" si="3"/>
        <v>7</v>
      </c>
      <c r="AK26" s="50">
        <f t="shared" si="3"/>
        <v>6</v>
      </c>
      <c r="AL26" s="50">
        <f t="shared" si="3"/>
        <v>5</v>
      </c>
      <c r="AM26" s="50">
        <f t="shared" si="3"/>
        <v>4</v>
      </c>
      <c r="AN26" s="50">
        <f t="shared" si="3"/>
        <v>3</v>
      </c>
      <c r="AO26" s="50">
        <f t="shared" si="3"/>
        <v>2</v>
      </c>
      <c r="AP26" s="50">
        <f t="shared" si="3"/>
        <v>1</v>
      </c>
    </row>
    <row r="27" spans="1:43" hidden="1"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</row>
    <row r="28" spans="1:43" hidden="1">
      <c r="B28" s="49" t="s">
        <v>103</v>
      </c>
      <c r="C28" s="50">
        <v>1</v>
      </c>
      <c r="D28" s="50">
        <v>2</v>
      </c>
      <c r="E28" s="50">
        <v>3</v>
      </c>
      <c r="F28" s="50">
        <v>4</v>
      </c>
      <c r="G28" s="50">
        <v>5</v>
      </c>
      <c r="H28" s="50">
        <v>6</v>
      </c>
      <c r="I28" s="50">
        <v>7</v>
      </c>
      <c r="J28" s="50">
        <v>8</v>
      </c>
      <c r="K28" s="50">
        <v>9</v>
      </c>
      <c r="L28" s="50">
        <v>10</v>
      </c>
      <c r="M28" s="50">
        <v>11</v>
      </c>
      <c r="N28" s="50">
        <v>12</v>
      </c>
      <c r="O28" s="50">
        <v>13</v>
      </c>
      <c r="P28" s="50">
        <v>14</v>
      </c>
      <c r="Q28" s="50">
        <v>15</v>
      </c>
      <c r="R28" s="50">
        <v>16</v>
      </c>
      <c r="S28" s="50">
        <v>17</v>
      </c>
      <c r="T28" s="50">
        <v>18</v>
      </c>
      <c r="U28" s="50">
        <v>19</v>
      </c>
      <c r="V28" s="50">
        <v>20</v>
      </c>
      <c r="W28" s="50">
        <v>21</v>
      </c>
      <c r="X28" s="50">
        <v>22</v>
      </c>
      <c r="Y28" s="50">
        <v>23</v>
      </c>
      <c r="Z28" s="50">
        <v>24</v>
      </c>
      <c r="AA28" s="50">
        <v>25</v>
      </c>
      <c r="AB28" s="50">
        <v>26</v>
      </c>
      <c r="AC28" s="50">
        <v>27</v>
      </c>
      <c r="AD28" s="50">
        <v>28</v>
      </c>
      <c r="AE28" s="50">
        <v>29</v>
      </c>
      <c r="AF28" s="50">
        <v>30</v>
      </c>
      <c r="AG28" s="50">
        <v>31</v>
      </c>
      <c r="AH28" s="50">
        <v>32</v>
      </c>
      <c r="AI28" s="50">
        <v>33</v>
      </c>
      <c r="AJ28" s="50">
        <v>34</v>
      </c>
      <c r="AK28" s="50">
        <v>35</v>
      </c>
      <c r="AL28" s="50">
        <v>36</v>
      </c>
      <c r="AM28" s="50">
        <v>37</v>
      </c>
      <c r="AN28" s="50">
        <v>38</v>
      </c>
      <c r="AO28" s="50">
        <v>39</v>
      </c>
      <c r="AP28" s="50">
        <v>40</v>
      </c>
    </row>
    <row r="29" spans="1:43" hidden="1">
      <c r="C29" s="50" t="str">
        <f>IFERROR(HLOOKUP(C28,$C$23:$AP$24,2,FALSE),"")</f>
        <v>M. del Ej. y Av.</v>
      </c>
      <c r="D29" s="50" t="str">
        <f t="shared" ref="D29:AP29" si="4">IFERROR(HLOOKUP(D28,$C$23:$AP$24,2,FALSE),"")</f>
        <v>EuroAmérica</v>
      </c>
      <c r="E29" s="50" t="str">
        <f t="shared" si="4"/>
        <v>Renta Nacional</v>
      </c>
      <c r="F29" s="50" t="str">
        <f t="shared" si="4"/>
        <v>Security Previsión</v>
      </c>
      <c r="G29" s="50" t="str">
        <f t="shared" si="4"/>
        <v>Penta Vida</v>
      </c>
      <c r="H29" s="50" t="str">
        <f t="shared" si="4"/>
        <v>Sura</v>
      </c>
      <c r="I29" s="50" t="str">
        <f t="shared" si="4"/>
        <v>BBVA Vida</v>
      </c>
      <c r="J29" s="50" t="str">
        <f t="shared" si="4"/>
        <v>Huelen</v>
      </c>
      <c r="K29" s="50" t="str">
        <f t="shared" si="4"/>
        <v>Consorcio Nacional</v>
      </c>
      <c r="L29" s="50" t="str">
        <f t="shared" si="4"/>
        <v>BICE Vida</v>
      </c>
      <c r="M29" s="50" t="str">
        <f t="shared" si="4"/>
        <v>CN Life</v>
      </c>
      <c r="N29" s="50" t="str">
        <f t="shared" si="4"/>
        <v>Cardif</v>
      </c>
      <c r="O29" s="50" t="str">
        <f t="shared" si="4"/>
        <v>Cruz del Sur</v>
      </c>
      <c r="P29" s="50" t="str">
        <f t="shared" si="4"/>
        <v>Metlife</v>
      </c>
      <c r="Q29" s="50" t="str">
        <f t="shared" si="4"/>
        <v>CorpSeguros</v>
      </c>
      <c r="R29" s="50" t="str">
        <f t="shared" si="4"/>
        <v>CorpVida</v>
      </c>
      <c r="S29" s="50" t="str">
        <f t="shared" si="4"/>
        <v>Principal</v>
      </c>
      <c r="T29" s="50" t="str">
        <f t="shared" si="4"/>
        <v>Ohio National</v>
      </c>
      <c r="U29" s="50" t="str">
        <f t="shared" si="4"/>
        <v>BCI Seguros Vida</v>
      </c>
      <c r="V29" s="50" t="str">
        <f t="shared" si="4"/>
        <v>Zurich Santander</v>
      </c>
      <c r="W29" s="50" t="str">
        <f t="shared" si="4"/>
        <v>Mutual de Seguros</v>
      </c>
      <c r="X29" s="50" t="str">
        <f t="shared" si="4"/>
        <v>Chilena Consolidada</v>
      </c>
      <c r="Y29" s="50" t="str">
        <f t="shared" si="4"/>
        <v>Cámara</v>
      </c>
      <c r="Z29" s="50" t="str">
        <f t="shared" si="4"/>
        <v>M. de Carabineros</v>
      </c>
      <c r="AA29" s="50" t="str">
        <f t="shared" si="4"/>
        <v>BanChile</v>
      </c>
      <c r="AB29" s="50" t="str">
        <f t="shared" si="4"/>
        <v>Ace Vida</v>
      </c>
      <c r="AC29" s="50" t="str">
        <f t="shared" si="4"/>
        <v>Rigel</v>
      </c>
      <c r="AD29" s="50" t="str">
        <f t="shared" si="4"/>
        <v>Mapfre Vida</v>
      </c>
      <c r="AE29" s="50" t="str">
        <f t="shared" si="4"/>
        <v>Itaú</v>
      </c>
      <c r="AF29" s="50" t="str">
        <f t="shared" si="4"/>
        <v>CLC</v>
      </c>
      <c r="AG29" s="50" t="str">
        <f t="shared" si="4"/>
        <v/>
      </c>
      <c r="AH29" s="50" t="str">
        <f t="shared" si="4"/>
        <v/>
      </c>
      <c r="AI29" s="50" t="str">
        <f t="shared" si="4"/>
        <v/>
      </c>
      <c r="AJ29" s="50" t="str">
        <f t="shared" si="4"/>
        <v/>
      </c>
      <c r="AK29" s="50" t="str">
        <f t="shared" si="4"/>
        <v/>
      </c>
      <c r="AL29" s="50" t="str">
        <f t="shared" si="4"/>
        <v/>
      </c>
      <c r="AM29" s="50" t="str">
        <f t="shared" si="4"/>
        <v/>
      </c>
      <c r="AN29" s="50" t="str">
        <f t="shared" si="4"/>
        <v/>
      </c>
      <c r="AO29" s="50" t="str">
        <f t="shared" si="4"/>
        <v/>
      </c>
      <c r="AP29" s="50" t="str">
        <f t="shared" si="4"/>
        <v/>
      </c>
    </row>
    <row r="30" spans="1:43" hidden="1">
      <c r="C30" s="53">
        <f>IFERROR(HLOOKUP(C28,$C$23:$AP$25,3,FALSE)-HLOOKUP(C28,$C$23:$AP$26,4,FALSE)/1000000,"")</f>
        <v>9.314327319052651E-2</v>
      </c>
      <c r="D30" s="53">
        <f t="shared" ref="D30:AP30" si="5">IFERROR(HLOOKUP(D28,$C$23:$AP$25,3,FALSE)-HLOOKUP(D28,$C$23:$AP$26,4,FALSE)/1000000,"")</f>
        <v>8.345346732417129E-2</v>
      </c>
      <c r="E30" s="53">
        <f t="shared" si="5"/>
        <v>8.0031451933464601E-2</v>
      </c>
      <c r="F30" s="53">
        <f t="shared" si="5"/>
        <v>6.3965503858358017E-2</v>
      </c>
      <c r="G30" s="53">
        <f t="shared" si="5"/>
        <v>6.317958538925833E-2</v>
      </c>
      <c r="H30" s="53">
        <f t="shared" si="5"/>
        <v>6.0295408923278407E-2</v>
      </c>
      <c r="I30" s="53">
        <f t="shared" si="5"/>
        <v>5.8861509482479334E-2</v>
      </c>
      <c r="J30" s="53">
        <f t="shared" si="5"/>
        <v>5.8110741713725364E-2</v>
      </c>
      <c r="K30" s="53">
        <f t="shared" si="5"/>
        <v>5.6879537449811932E-2</v>
      </c>
      <c r="L30" s="53">
        <f t="shared" si="5"/>
        <v>5.6663969473168249E-2</v>
      </c>
      <c r="M30" s="53">
        <f t="shared" si="5"/>
        <v>5.6294257373870352E-2</v>
      </c>
      <c r="N30" s="53">
        <f t="shared" si="5"/>
        <v>5.4217026844187319E-2</v>
      </c>
      <c r="O30" s="53">
        <f t="shared" si="5"/>
        <v>5.3827783637883056E-2</v>
      </c>
      <c r="P30" s="53">
        <f t="shared" si="5"/>
        <v>5.0992603583555542E-2</v>
      </c>
      <c r="Q30" s="53">
        <f t="shared" si="5"/>
        <v>4.9450221955076375E-2</v>
      </c>
      <c r="R30" s="53">
        <f t="shared" si="5"/>
        <v>4.9393094597500117E-2</v>
      </c>
      <c r="S30" s="53">
        <f t="shared" si="5"/>
        <v>4.6741040028106383E-2</v>
      </c>
      <c r="T30" s="53">
        <f t="shared" si="5"/>
        <v>4.6243153006881532E-2</v>
      </c>
      <c r="U30" s="53">
        <f t="shared" si="5"/>
        <v>4.4236999841372263E-2</v>
      </c>
      <c r="V30" s="53">
        <f t="shared" si="5"/>
        <v>4.3995133065450595E-2</v>
      </c>
      <c r="W30" s="53">
        <f t="shared" si="5"/>
        <v>4.3871719059764835E-2</v>
      </c>
      <c r="X30" s="53">
        <f t="shared" si="5"/>
        <v>4.3772947789134389E-2</v>
      </c>
      <c r="Y30" s="53">
        <f t="shared" si="5"/>
        <v>3.7856904741170358E-2</v>
      </c>
      <c r="Z30" s="53">
        <f t="shared" si="5"/>
        <v>3.5889043660291921E-2</v>
      </c>
      <c r="AA30" s="53">
        <f t="shared" si="5"/>
        <v>3.5199796946631084E-2</v>
      </c>
      <c r="AB30" s="53">
        <f t="shared" si="5"/>
        <v>3.5184226243436242E-2</v>
      </c>
      <c r="AC30" s="53">
        <f t="shared" si="5"/>
        <v>3.4625716729724393E-2</v>
      </c>
      <c r="AD30" s="53">
        <f t="shared" si="5"/>
        <v>3.3168451451852807E-2</v>
      </c>
      <c r="AE30" s="53">
        <f t="shared" si="5"/>
        <v>2.967476606759608E-2</v>
      </c>
      <c r="AF30" s="53">
        <f t="shared" si="5"/>
        <v>1.7616946404527815E-2</v>
      </c>
      <c r="AG30" s="53" t="str">
        <f t="shared" si="5"/>
        <v/>
      </c>
      <c r="AH30" s="53" t="str">
        <f t="shared" si="5"/>
        <v/>
      </c>
      <c r="AI30" s="53" t="str">
        <f t="shared" si="5"/>
        <v/>
      </c>
      <c r="AJ30" s="53" t="str">
        <f t="shared" si="5"/>
        <v/>
      </c>
      <c r="AK30" s="53" t="str">
        <f t="shared" si="5"/>
        <v/>
      </c>
      <c r="AL30" s="53" t="str">
        <f t="shared" si="5"/>
        <v/>
      </c>
      <c r="AM30" s="53" t="str">
        <f t="shared" si="5"/>
        <v/>
      </c>
      <c r="AN30" s="53" t="str">
        <f t="shared" si="5"/>
        <v/>
      </c>
      <c r="AO30" s="53" t="str">
        <f t="shared" si="5"/>
        <v/>
      </c>
      <c r="AP30" s="53" t="str">
        <f t="shared" si="5"/>
        <v/>
      </c>
    </row>
    <row r="31" spans="1:43" hidden="1">
      <c r="C31" s="52" t="str">
        <f>IF(ISNUMBER(C30),CONCATENATE(C29," - ",C28),"")</f>
        <v>M. del Ej. y Av. - 1</v>
      </c>
      <c r="D31" s="52" t="str">
        <f t="shared" ref="D31:AP31" si="6">IF(ISNUMBER(D30),CONCATENATE(D29," - ",D28),"")</f>
        <v>EuroAmérica - 2</v>
      </c>
      <c r="E31" s="52" t="str">
        <f t="shared" si="6"/>
        <v>Renta Nacional - 3</v>
      </c>
      <c r="F31" s="52" t="str">
        <f t="shared" si="6"/>
        <v>Security Previsión - 4</v>
      </c>
      <c r="G31" s="52" t="str">
        <f t="shared" si="6"/>
        <v>Penta Vida - 5</v>
      </c>
      <c r="H31" s="52" t="str">
        <f t="shared" si="6"/>
        <v>Sura - 6</v>
      </c>
      <c r="I31" s="52" t="str">
        <f t="shared" si="6"/>
        <v>BBVA Vida - 7</v>
      </c>
      <c r="J31" s="52" t="str">
        <f t="shared" si="6"/>
        <v>Huelen - 8</v>
      </c>
      <c r="K31" s="52" t="str">
        <f t="shared" si="6"/>
        <v>Consorcio Nacional - 9</v>
      </c>
      <c r="L31" s="52" t="str">
        <f t="shared" si="6"/>
        <v>BICE Vida - 10</v>
      </c>
      <c r="M31" s="52" t="str">
        <f t="shared" si="6"/>
        <v>CN Life - 11</v>
      </c>
      <c r="N31" s="52" t="str">
        <f t="shared" si="6"/>
        <v>Cardif - 12</v>
      </c>
      <c r="O31" s="52" t="str">
        <f t="shared" si="6"/>
        <v>Cruz del Sur - 13</v>
      </c>
      <c r="P31" s="52" t="str">
        <f t="shared" si="6"/>
        <v>Metlife - 14</v>
      </c>
      <c r="Q31" s="52" t="str">
        <f t="shared" si="6"/>
        <v>CorpSeguros - 15</v>
      </c>
      <c r="R31" s="52" t="str">
        <f t="shared" si="6"/>
        <v>CorpVida - 16</v>
      </c>
      <c r="S31" s="52" t="str">
        <f t="shared" si="6"/>
        <v>Principal - 17</v>
      </c>
      <c r="T31" s="52" t="str">
        <f t="shared" si="6"/>
        <v>Ohio National - 18</v>
      </c>
      <c r="U31" s="52" t="str">
        <f t="shared" si="6"/>
        <v>BCI Seguros Vida - 19</v>
      </c>
      <c r="V31" s="52" t="str">
        <f t="shared" si="6"/>
        <v>Zurich Santander - 20</v>
      </c>
      <c r="W31" s="52" t="str">
        <f t="shared" si="6"/>
        <v>Mutual de Seguros - 21</v>
      </c>
      <c r="X31" s="52" t="str">
        <f t="shared" si="6"/>
        <v>Chilena Consolidada - 22</v>
      </c>
      <c r="Y31" s="52" t="str">
        <f t="shared" si="6"/>
        <v>Cámara - 23</v>
      </c>
      <c r="Z31" s="52" t="str">
        <f t="shared" si="6"/>
        <v>M. de Carabineros - 24</v>
      </c>
      <c r="AA31" s="52" t="str">
        <f t="shared" si="6"/>
        <v>BanChile - 25</v>
      </c>
      <c r="AB31" s="52" t="str">
        <f t="shared" si="6"/>
        <v>Ace Vida - 26</v>
      </c>
      <c r="AC31" s="52" t="str">
        <f t="shared" si="6"/>
        <v>Rigel - 27</v>
      </c>
      <c r="AD31" s="52" t="str">
        <f t="shared" si="6"/>
        <v>Mapfre Vida - 28</v>
      </c>
      <c r="AE31" s="52" t="str">
        <f t="shared" si="6"/>
        <v>Itaú - 29</v>
      </c>
      <c r="AF31" s="52" t="str">
        <f t="shared" si="6"/>
        <v>CLC - 30</v>
      </c>
      <c r="AG31" s="52" t="str">
        <f t="shared" si="6"/>
        <v/>
      </c>
      <c r="AH31" s="52" t="str">
        <f t="shared" si="6"/>
        <v/>
      </c>
      <c r="AI31" s="52" t="str">
        <f t="shared" si="6"/>
        <v/>
      </c>
      <c r="AJ31" s="52" t="str">
        <f t="shared" si="6"/>
        <v/>
      </c>
      <c r="AK31" s="52" t="str">
        <f t="shared" si="6"/>
        <v/>
      </c>
      <c r="AL31" s="52" t="str">
        <f t="shared" si="6"/>
        <v/>
      </c>
      <c r="AM31" s="52" t="str">
        <f t="shared" si="6"/>
        <v/>
      </c>
      <c r="AN31" s="52" t="str">
        <f t="shared" si="6"/>
        <v/>
      </c>
      <c r="AO31" s="52" t="str">
        <f t="shared" si="6"/>
        <v/>
      </c>
      <c r="AP31" s="52" t="str">
        <f t="shared" si="6"/>
        <v/>
      </c>
    </row>
    <row r="32" spans="1:43" hidden="1"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</row>
    <row r="33" spans="1:42" hidden="1">
      <c r="B33" s="49" t="s">
        <v>104</v>
      </c>
      <c r="C33" s="52" t="str">
        <f>IF($B$46=C29,C30,"")</f>
        <v/>
      </c>
      <c r="D33" s="52" t="str">
        <f t="shared" ref="D33:AP33" si="7">IF($B$46=D29,D30,"")</f>
        <v/>
      </c>
      <c r="E33" s="52" t="str">
        <f t="shared" si="7"/>
        <v/>
      </c>
      <c r="F33" s="52" t="str">
        <f t="shared" si="7"/>
        <v/>
      </c>
      <c r="G33" s="52" t="str">
        <f t="shared" si="7"/>
        <v/>
      </c>
      <c r="H33" s="52" t="str">
        <f t="shared" si="7"/>
        <v/>
      </c>
      <c r="I33" s="52" t="str">
        <f t="shared" si="7"/>
        <v/>
      </c>
      <c r="J33" s="52" t="str">
        <f t="shared" si="7"/>
        <v/>
      </c>
      <c r="K33" s="52" t="str">
        <f t="shared" si="7"/>
        <v/>
      </c>
      <c r="L33" s="52" t="str">
        <f t="shared" si="7"/>
        <v/>
      </c>
      <c r="M33" s="52" t="str">
        <f t="shared" si="7"/>
        <v/>
      </c>
      <c r="N33" s="52" t="str">
        <f t="shared" si="7"/>
        <v/>
      </c>
      <c r="O33" s="52" t="str">
        <f t="shared" si="7"/>
        <v/>
      </c>
      <c r="P33" s="52" t="str">
        <f t="shared" si="7"/>
        <v/>
      </c>
      <c r="Q33" s="52" t="str">
        <f t="shared" si="7"/>
        <v/>
      </c>
      <c r="R33" s="52" t="str">
        <f t="shared" si="7"/>
        <v/>
      </c>
      <c r="S33" s="52" t="str">
        <f t="shared" si="7"/>
        <v/>
      </c>
      <c r="T33" s="52" t="str">
        <f t="shared" si="7"/>
        <v/>
      </c>
      <c r="U33" s="52" t="str">
        <f t="shared" si="7"/>
        <v/>
      </c>
      <c r="V33" s="52" t="str">
        <f t="shared" si="7"/>
        <v/>
      </c>
      <c r="W33" s="52" t="str">
        <f t="shared" si="7"/>
        <v/>
      </c>
      <c r="X33" s="52" t="str">
        <f t="shared" si="7"/>
        <v/>
      </c>
      <c r="Y33" s="52" t="str">
        <f t="shared" si="7"/>
        <v/>
      </c>
      <c r="Z33" s="52" t="str">
        <f t="shared" si="7"/>
        <v/>
      </c>
      <c r="AA33" s="52" t="str">
        <f t="shared" si="7"/>
        <v/>
      </c>
      <c r="AB33" s="52" t="str">
        <f t="shared" si="7"/>
        <v/>
      </c>
      <c r="AC33" s="52" t="str">
        <f t="shared" si="7"/>
        <v/>
      </c>
      <c r="AD33" s="52" t="str">
        <f t="shared" si="7"/>
        <v/>
      </c>
      <c r="AE33" s="52" t="str">
        <f t="shared" si="7"/>
        <v/>
      </c>
      <c r="AF33" s="52" t="str">
        <f t="shared" si="7"/>
        <v/>
      </c>
      <c r="AG33" s="52" t="str">
        <f t="shared" si="7"/>
        <v/>
      </c>
      <c r="AH33" s="52" t="str">
        <f t="shared" si="7"/>
        <v/>
      </c>
      <c r="AI33" s="52" t="str">
        <f t="shared" si="7"/>
        <v/>
      </c>
      <c r="AJ33" s="52" t="str">
        <f t="shared" si="7"/>
        <v/>
      </c>
      <c r="AK33" s="52" t="str">
        <f t="shared" si="7"/>
        <v/>
      </c>
      <c r="AL33" s="52" t="str">
        <f t="shared" si="7"/>
        <v/>
      </c>
      <c r="AM33" s="52" t="str">
        <f t="shared" si="7"/>
        <v/>
      </c>
      <c r="AN33" s="52" t="str">
        <f t="shared" si="7"/>
        <v/>
      </c>
      <c r="AO33" s="52" t="str">
        <f t="shared" si="7"/>
        <v/>
      </c>
      <c r="AP33" s="52" t="str">
        <f t="shared" si="7"/>
        <v/>
      </c>
    </row>
    <row r="34" spans="1:42" hidden="1"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</row>
    <row r="35" spans="1:42" hidden="1">
      <c r="B35" s="54" t="str">
        <f>B12</f>
        <v>Participación de Mercado (%)</v>
      </c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</row>
    <row r="36" spans="1:42" hidden="1">
      <c r="B36" s="54" t="str">
        <f t="shared" ref="B36:B38" si="8">B13</f>
        <v>Costo de Ventas (% P.D.)</v>
      </c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</row>
    <row r="37" spans="1:42" hidden="1">
      <c r="B37" s="54" t="str">
        <f t="shared" si="8"/>
        <v>Costo Siniestros / Ingresos de Explotación (%)</v>
      </c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</row>
    <row r="38" spans="1:42" hidden="1">
      <c r="B38" s="54" t="str">
        <f t="shared" si="8"/>
        <v>Gastos Administración / Prima Directa (%)</v>
      </c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</row>
    <row r="39" spans="1:42" hidden="1">
      <c r="B39" s="54" t="str">
        <f>B18</f>
        <v>Utilidad / Patrimonio (%) (Variación Real)</v>
      </c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</row>
    <row r="40" spans="1:42" hidden="1">
      <c r="B40" s="54" t="str">
        <f>B19</f>
        <v>Producto Inversiones / Inversiones (%) (Variación Real)</v>
      </c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</row>
    <row r="41" spans="1:42">
      <c r="B41" s="54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</row>
    <row r="42" spans="1:42">
      <c r="B42" s="128" t="s">
        <v>495</v>
      </c>
    </row>
    <row r="43" spans="1:42">
      <c r="A43" s="56"/>
      <c r="B43" s="59" t="s">
        <v>543</v>
      </c>
      <c r="C43" s="57"/>
    </row>
    <row r="44" spans="1:42">
      <c r="B44" s="58"/>
    </row>
    <row r="45" spans="1:42">
      <c r="B45" s="54" t="s">
        <v>116</v>
      </c>
    </row>
    <row r="46" spans="1:42">
      <c r="A46" s="56"/>
      <c r="B46" s="59"/>
      <c r="C46" s="57"/>
    </row>
    <row r="47" spans="1:42">
      <c r="B47" s="58"/>
    </row>
    <row r="76" spans="35:43">
      <c r="AI76" s="88"/>
      <c r="AJ76" s="88"/>
      <c r="AK76" s="88"/>
      <c r="AL76" s="88"/>
      <c r="AM76" s="88"/>
      <c r="AN76" s="88"/>
      <c r="AO76" s="88"/>
      <c r="AP76" s="88"/>
      <c r="AQ76" s="88"/>
    </row>
    <row r="77" spans="35:43">
      <c r="AI77" s="88"/>
      <c r="AJ77" s="88"/>
      <c r="AK77" s="88"/>
      <c r="AL77" s="88"/>
      <c r="AM77" s="88"/>
      <c r="AN77" s="88"/>
      <c r="AO77" s="88"/>
      <c r="AP77" s="88"/>
      <c r="AQ77" s="88"/>
    </row>
  </sheetData>
  <sheetProtection sheet="1" objects="1" scenarios="1"/>
  <conditionalFormatting sqref="A1:XFD1048576">
    <cfRule type="cellIs" dxfId="10" priority="1" operator="lessThan">
      <formula>0</formula>
    </cfRule>
  </conditionalFormatting>
  <dataValidations count="2">
    <dataValidation type="list" allowBlank="1" showInputMessage="1" showErrorMessage="1" sqref="B43">
      <formula1>$B$35:$B$40</formula1>
    </dataValidation>
    <dataValidation type="list" allowBlank="1" showInputMessage="1" showErrorMessage="1" sqref="B46">
      <formula1>$B$11:$AG$11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sheetPr codeName="Hoja18">
    <pageSetUpPr fitToPage="1"/>
  </sheetPr>
  <dimension ref="B2:CI830"/>
  <sheetViews>
    <sheetView workbookViewId="0">
      <pane xSplit="2" topLeftCell="C1" activePane="topRight" state="frozen"/>
      <selection pane="topRight"/>
    </sheetView>
  </sheetViews>
  <sheetFormatPr baseColWidth="10" defaultRowHeight="11.25"/>
  <cols>
    <col min="1" max="1" width="2.85546875" style="134" customWidth="1"/>
    <col min="2" max="2" width="42.85546875" style="134" customWidth="1"/>
    <col min="3" max="30" width="11.42578125" style="134"/>
    <col min="31" max="42" width="11.42578125" style="134" hidden="1" customWidth="1"/>
    <col min="43" max="43" width="11.42578125" style="134"/>
    <col min="44" max="44" width="2.85546875" style="134" customWidth="1"/>
    <col min="45" max="45" width="11.42578125" style="134"/>
    <col min="46" max="46" width="2.85546875" style="134" customWidth="1"/>
    <col min="47" max="87" width="2.85546875" style="135" customWidth="1"/>
    <col min="88" max="16384" width="11.42578125" style="134"/>
  </cols>
  <sheetData>
    <row r="2" spans="2:87" ht="21">
      <c r="B2" s="133" t="s">
        <v>498</v>
      </c>
    </row>
    <row r="4" spans="2:87" s="136" customFormat="1" ht="18.75" customHeight="1">
      <c r="B4" s="226" t="s">
        <v>45</v>
      </c>
      <c r="C4" s="227"/>
      <c r="D4" s="227"/>
      <c r="E4" s="227"/>
      <c r="F4" s="227"/>
      <c r="G4" s="227"/>
      <c r="H4" s="227"/>
      <c r="I4" s="227"/>
      <c r="J4" s="227"/>
      <c r="K4" s="227"/>
      <c r="L4" s="227"/>
      <c r="M4" s="227"/>
      <c r="N4" s="227"/>
      <c r="O4" s="227"/>
      <c r="P4" s="227"/>
      <c r="Q4" s="227"/>
      <c r="R4" s="227"/>
      <c r="S4" s="227"/>
      <c r="T4" s="227"/>
      <c r="U4" s="227"/>
      <c r="V4" s="227"/>
      <c r="W4" s="227"/>
      <c r="X4" s="227"/>
      <c r="Y4" s="227"/>
      <c r="Z4" s="227"/>
      <c r="AA4" s="227"/>
      <c r="AB4" s="227"/>
      <c r="AC4" s="227"/>
      <c r="AD4" s="227"/>
      <c r="AE4" s="227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8"/>
      <c r="AU4" s="137"/>
      <c r="AV4" s="137"/>
      <c r="AW4" s="137"/>
      <c r="AX4" s="137"/>
      <c r="AY4" s="137"/>
      <c r="AZ4" s="137"/>
      <c r="BA4" s="137"/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7"/>
      <c r="CA4" s="137"/>
      <c r="CB4" s="137"/>
      <c r="CC4" s="137"/>
      <c r="CD4" s="137"/>
      <c r="CE4" s="137"/>
      <c r="CF4" s="137"/>
      <c r="CG4" s="137"/>
      <c r="CH4" s="137"/>
      <c r="CI4" s="137"/>
    </row>
    <row r="5" spans="2:87" s="177" customFormat="1">
      <c r="B5" s="187"/>
      <c r="C5" s="178">
        <f>COUNTIF($C$6:$AP$6,C6)</f>
        <v>1</v>
      </c>
      <c r="D5" s="178">
        <f t="shared" ref="D5:AP5" si="0">COUNTIF($C$6:$AP$6,D6)</f>
        <v>1</v>
      </c>
      <c r="E5" s="178">
        <f t="shared" si="0"/>
        <v>1</v>
      </c>
      <c r="F5" s="178">
        <f t="shared" si="0"/>
        <v>1</v>
      </c>
      <c r="G5" s="178">
        <f t="shared" si="0"/>
        <v>1</v>
      </c>
      <c r="H5" s="178">
        <f t="shared" si="0"/>
        <v>1</v>
      </c>
      <c r="I5" s="178">
        <f t="shared" si="0"/>
        <v>1</v>
      </c>
      <c r="J5" s="178">
        <f t="shared" si="0"/>
        <v>1</v>
      </c>
      <c r="K5" s="178">
        <f t="shared" si="0"/>
        <v>1</v>
      </c>
      <c r="L5" s="178">
        <f t="shared" si="0"/>
        <v>1</v>
      </c>
      <c r="M5" s="178">
        <f t="shared" si="0"/>
        <v>1</v>
      </c>
      <c r="N5" s="178">
        <f t="shared" si="0"/>
        <v>1</v>
      </c>
      <c r="O5" s="178">
        <f t="shared" si="0"/>
        <v>1</v>
      </c>
      <c r="P5" s="178">
        <f t="shared" si="0"/>
        <v>1</v>
      </c>
      <c r="Q5" s="178">
        <f t="shared" si="0"/>
        <v>1</v>
      </c>
      <c r="R5" s="178">
        <f t="shared" si="0"/>
        <v>1</v>
      </c>
      <c r="S5" s="178">
        <f t="shared" si="0"/>
        <v>1</v>
      </c>
      <c r="T5" s="178">
        <f t="shared" si="0"/>
        <v>1</v>
      </c>
      <c r="U5" s="178">
        <f t="shared" si="0"/>
        <v>1</v>
      </c>
      <c r="V5" s="178">
        <f t="shared" si="0"/>
        <v>1</v>
      </c>
      <c r="W5" s="178">
        <f t="shared" si="0"/>
        <v>1</v>
      </c>
      <c r="X5" s="178">
        <f t="shared" si="0"/>
        <v>1</v>
      </c>
      <c r="Y5" s="178">
        <f t="shared" si="0"/>
        <v>1</v>
      </c>
      <c r="Z5" s="178">
        <f t="shared" si="0"/>
        <v>1</v>
      </c>
      <c r="AA5" s="178">
        <f t="shared" si="0"/>
        <v>1</v>
      </c>
      <c r="AB5" s="178">
        <f t="shared" si="0"/>
        <v>1</v>
      </c>
      <c r="AC5" s="178">
        <f t="shared" si="0"/>
        <v>1</v>
      </c>
      <c r="AD5" s="178">
        <f t="shared" si="0"/>
        <v>1</v>
      </c>
      <c r="AE5" s="178">
        <f t="shared" si="0"/>
        <v>12</v>
      </c>
      <c r="AF5" s="178">
        <f t="shared" si="0"/>
        <v>12</v>
      </c>
      <c r="AG5" s="178">
        <f t="shared" si="0"/>
        <v>12</v>
      </c>
      <c r="AH5" s="178">
        <f t="shared" si="0"/>
        <v>12</v>
      </c>
      <c r="AI5" s="178">
        <f t="shared" si="0"/>
        <v>12</v>
      </c>
      <c r="AJ5" s="178">
        <f t="shared" si="0"/>
        <v>12</v>
      </c>
      <c r="AK5" s="178">
        <f t="shared" si="0"/>
        <v>12</v>
      </c>
      <c r="AL5" s="178">
        <f t="shared" si="0"/>
        <v>12</v>
      </c>
      <c r="AM5" s="178">
        <f t="shared" si="0"/>
        <v>12</v>
      </c>
      <c r="AN5" s="178">
        <f t="shared" si="0"/>
        <v>12</v>
      </c>
      <c r="AO5" s="178">
        <f t="shared" si="0"/>
        <v>12</v>
      </c>
      <c r="AP5" s="178">
        <f t="shared" si="0"/>
        <v>12</v>
      </c>
      <c r="AQ5" s="187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  <c r="BV5" s="175"/>
      <c r="BW5" s="175"/>
      <c r="BX5" s="175"/>
      <c r="BY5" s="175"/>
      <c r="BZ5" s="175"/>
      <c r="CA5" s="175"/>
      <c r="CB5" s="175"/>
      <c r="CC5" s="175"/>
      <c r="CD5" s="175"/>
      <c r="CE5" s="175"/>
      <c r="CF5" s="175"/>
      <c r="CG5" s="175"/>
      <c r="CH5" s="175"/>
      <c r="CI5" s="175"/>
    </row>
    <row r="6" spans="2:87" s="177" customFormat="1" hidden="1">
      <c r="C6" s="176">
        <f>SUM(C8:C61)</f>
        <v>570817870</v>
      </c>
      <c r="D6" s="176">
        <f t="shared" ref="D6:AP6" si="1">SUM(D8:D61)</f>
        <v>7159803</v>
      </c>
      <c r="E6" s="176">
        <f t="shared" si="1"/>
        <v>778998431</v>
      </c>
      <c r="F6" s="176">
        <f t="shared" si="1"/>
        <v>639084409</v>
      </c>
      <c r="G6" s="176">
        <f t="shared" si="1"/>
        <v>24579309</v>
      </c>
      <c r="H6" s="176">
        <f t="shared" si="1"/>
        <v>854665329</v>
      </c>
      <c r="I6" s="176">
        <f t="shared" si="1"/>
        <v>990132047</v>
      </c>
      <c r="J6" s="176">
        <f t="shared" si="1"/>
        <v>140302595</v>
      </c>
      <c r="K6" s="176">
        <f t="shared" si="1"/>
        <v>60441940</v>
      </c>
      <c r="L6" s="176">
        <f t="shared" si="1"/>
        <v>201180378</v>
      </c>
      <c r="M6" s="176">
        <f t="shared" si="1"/>
        <v>146262755</v>
      </c>
      <c r="N6" s="176">
        <f t="shared" si="1"/>
        <v>11133970</v>
      </c>
      <c r="O6" s="176">
        <f t="shared" si="1"/>
        <v>10041520</v>
      </c>
      <c r="P6" s="176">
        <f t="shared" si="1"/>
        <v>115544598</v>
      </c>
      <c r="Q6" s="176">
        <f t="shared" si="1"/>
        <v>9844320</v>
      </c>
      <c r="R6" s="176">
        <f t="shared" si="1"/>
        <v>833913204</v>
      </c>
      <c r="S6" s="176">
        <f t="shared" si="1"/>
        <v>36398172</v>
      </c>
      <c r="T6" s="176">
        <f t="shared" si="1"/>
        <v>664753125</v>
      </c>
      <c r="U6" s="176">
        <f t="shared" si="1"/>
        <v>31477207</v>
      </c>
      <c r="V6" s="176">
        <f t="shared" si="1"/>
        <v>1486688739</v>
      </c>
      <c r="W6" s="176">
        <f t="shared" si="1"/>
        <v>57041964</v>
      </c>
      <c r="X6" s="176">
        <f t="shared" si="1"/>
        <v>53990724</v>
      </c>
      <c r="Y6" s="176">
        <f t="shared" si="1"/>
        <v>1173823844</v>
      </c>
      <c r="Z6" s="176">
        <f t="shared" si="1"/>
        <v>22879111</v>
      </c>
      <c r="AA6" s="176">
        <f t="shared" si="1"/>
        <v>76641618</v>
      </c>
      <c r="AB6" s="176">
        <f t="shared" si="1"/>
        <v>1618616282</v>
      </c>
      <c r="AC6" s="176">
        <f t="shared" si="1"/>
        <v>46161610</v>
      </c>
      <c r="AD6" s="176">
        <f t="shared" si="1"/>
        <v>457266488</v>
      </c>
      <c r="AE6" s="176">
        <f t="shared" si="1"/>
        <v>0</v>
      </c>
      <c r="AF6" s="176">
        <f t="shared" si="1"/>
        <v>0</v>
      </c>
      <c r="AG6" s="176">
        <f t="shared" si="1"/>
        <v>0</v>
      </c>
      <c r="AH6" s="176">
        <f t="shared" si="1"/>
        <v>0</v>
      </c>
      <c r="AI6" s="176">
        <f t="shared" si="1"/>
        <v>0</v>
      </c>
      <c r="AJ6" s="176">
        <f t="shared" si="1"/>
        <v>0</v>
      </c>
      <c r="AK6" s="176">
        <f t="shared" si="1"/>
        <v>0</v>
      </c>
      <c r="AL6" s="176">
        <f t="shared" si="1"/>
        <v>0</v>
      </c>
      <c r="AM6" s="176">
        <f t="shared" si="1"/>
        <v>0</v>
      </c>
      <c r="AN6" s="176">
        <f t="shared" si="1"/>
        <v>0</v>
      </c>
      <c r="AO6" s="176">
        <f t="shared" si="1"/>
        <v>0</v>
      </c>
      <c r="AP6" s="176">
        <f t="shared" si="1"/>
        <v>0</v>
      </c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  <c r="BV6" s="175"/>
      <c r="BW6" s="175"/>
      <c r="BX6" s="175"/>
      <c r="BY6" s="175"/>
      <c r="BZ6" s="175"/>
      <c r="CA6" s="175"/>
      <c r="CB6" s="175"/>
      <c r="CC6" s="175"/>
      <c r="CD6" s="175"/>
      <c r="CE6" s="175"/>
      <c r="CF6" s="175"/>
      <c r="CG6" s="175"/>
      <c r="CH6" s="175"/>
      <c r="CI6" s="175"/>
    </row>
    <row r="7" spans="2:87" s="139" customFormat="1" ht="22.5">
      <c r="B7" s="138"/>
      <c r="C7" s="138" t="s">
        <v>508</v>
      </c>
      <c r="D7" s="138" t="s">
        <v>509</v>
      </c>
      <c r="E7" s="138" t="s">
        <v>510</v>
      </c>
      <c r="F7" s="138" t="s">
        <v>29</v>
      </c>
      <c r="G7" s="138" t="s">
        <v>30</v>
      </c>
      <c r="H7" s="138" t="s">
        <v>511</v>
      </c>
      <c r="I7" s="138" t="s">
        <v>31</v>
      </c>
      <c r="J7" s="138" t="s">
        <v>32</v>
      </c>
      <c r="K7" s="138" t="s">
        <v>33</v>
      </c>
      <c r="L7" s="138" t="s">
        <v>512</v>
      </c>
      <c r="M7" s="138" t="s">
        <v>513</v>
      </c>
      <c r="N7" s="138" t="s">
        <v>34</v>
      </c>
      <c r="O7" s="138" t="s">
        <v>35</v>
      </c>
      <c r="P7" s="138" t="s">
        <v>36</v>
      </c>
      <c r="Q7" s="138" t="s">
        <v>402</v>
      </c>
      <c r="R7" s="138" t="s">
        <v>37</v>
      </c>
      <c r="S7" s="138" t="s">
        <v>501</v>
      </c>
      <c r="T7" s="138" t="s">
        <v>38</v>
      </c>
      <c r="U7" s="138" t="s">
        <v>514</v>
      </c>
      <c r="V7" s="138" t="s">
        <v>39</v>
      </c>
      <c r="W7" s="138" t="s">
        <v>515</v>
      </c>
      <c r="X7" s="138" t="s">
        <v>40</v>
      </c>
      <c r="Y7" s="138" t="s">
        <v>518</v>
      </c>
      <c r="Z7" s="138" t="s">
        <v>41</v>
      </c>
      <c r="AA7" s="138" t="s">
        <v>42</v>
      </c>
      <c r="AB7" s="138" t="s">
        <v>43</v>
      </c>
      <c r="AC7" s="138" t="s">
        <v>44</v>
      </c>
      <c r="AD7" s="138" t="s">
        <v>507</v>
      </c>
      <c r="AE7" s="138"/>
      <c r="AF7" s="138"/>
      <c r="AG7" s="138"/>
      <c r="AH7" s="138"/>
      <c r="AI7" s="138"/>
      <c r="AJ7" s="138"/>
      <c r="AK7" s="138"/>
      <c r="AL7" s="138"/>
      <c r="AM7" s="138"/>
      <c r="AN7" s="138"/>
      <c r="AO7" s="138"/>
      <c r="AP7" s="138"/>
      <c r="AQ7" s="138" t="s">
        <v>341</v>
      </c>
      <c r="AU7" s="140">
        <f t="shared" ref="AU7:CI7" si="2">C8-C110</f>
        <v>0</v>
      </c>
      <c r="AV7" s="140">
        <f t="shared" si="2"/>
        <v>0</v>
      </c>
      <c r="AW7" s="140">
        <f t="shared" si="2"/>
        <v>0</v>
      </c>
      <c r="AX7" s="140">
        <f t="shared" si="2"/>
        <v>0</v>
      </c>
      <c r="AY7" s="140">
        <f t="shared" si="2"/>
        <v>0</v>
      </c>
      <c r="AZ7" s="140">
        <f t="shared" si="2"/>
        <v>0</v>
      </c>
      <c r="BA7" s="140">
        <f t="shared" si="2"/>
        <v>0</v>
      </c>
      <c r="BB7" s="140">
        <f t="shared" si="2"/>
        <v>0</v>
      </c>
      <c r="BC7" s="140">
        <f t="shared" si="2"/>
        <v>0</v>
      </c>
      <c r="BD7" s="140">
        <f t="shared" si="2"/>
        <v>0</v>
      </c>
      <c r="BE7" s="140">
        <f t="shared" si="2"/>
        <v>0</v>
      </c>
      <c r="BF7" s="140">
        <f t="shared" si="2"/>
        <v>0</v>
      </c>
      <c r="BG7" s="140">
        <f t="shared" si="2"/>
        <v>0</v>
      </c>
      <c r="BH7" s="140">
        <f t="shared" si="2"/>
        <v>0</v>
      </c>
      <c r="BI7" s="140">
        <f t="shared" si="2"/>
        <v>0</v>
      </c>
      <c r="BJ7" s="140">
        <f t="shared" si="2"/>
        <v>0</v>
      </c>
      <c r="BK7" s="140">
        <f t="shared" si="2"/>
        <v>0</v>
      </c>
      <c r="BL7" s="140">
        <f t="shared" si="2"/>
        <v>0</v>
      </c>
      <c r="BM7" s="140">
        <f t="shared" si="2"/>
        <v>0</v>
      </c>
      <c r="BN7" s="140">
        <f t="shared" si="2"/>
        <v>0</v>
      </c>
      <c r="BO7" s="140">
        <f t="shared" si="2"/>
        <v>0</v>
      </c>
      <c r="BP7" s="140">
        <f t="shared" si="2"/>
        <v>0</v>
      </c>
      <c r="BQ7" s="140">
        <f t="shared" si="2"/>
        <v>0</v>
      </c>
      <c r="BR7" s="140">
        <f t="shared" si="2"/>
        <v>0</v>
      </c>
      <c r="BS7" s="140">
        <f t="shared" si="2"/>
        <v>0</v>
      </c>
      <c r="BT7" s="140">
        <f t="shared" si="2"/>
        <v>0</v>
      </c>
      <c r="BU7" s="140">
        <f t="shared" si="2"/>
        <v>0</v>
      </c>
      <c r="BV7" s="140">
        <f t="shared" si="2"/>
        <v>0</v>
      </c>
      <c r="BW7" s="140">
        <f t="shared" si="2"/>
        <v>0</v>
      </c>
      <c r="BX7" s="140">
        <f t="shared" si="2"/>
        <v>0</v>
      </c>
      <c r="BY7" s="140">
        <f t="shared" si="2"/>
        <v>0</v>
      </c>
      <c r="BZ7" s="140">
        <f t="shared" si="2"/>
        <v>0</v>
      </c>
      <c r="CA7" s="140">
        <f t="shared" si="2"/>
        <v>0</v>
      </c>
      <c r="CB7" s="140">
        <f t="shared" si="2"/>
        <v>0</v>
      </c>
      <c r="CC7" s="140">
        <f t="shared" si="2"/>
        <v>0</v>
      </c>
      <c r="CD7" s="140">
        <f t="shared" si="2"/>
        <v>0</v>
      </c>
      <c r="CE7" s="140">
        <f t="shared" si="2"/>
        <v>0</v>
      </c>
      <c r="CF7" s="140">
        <f t="shared" si="2"/>
        <v>0</v>
      </c>
      <c r="CG7" s="140">
        <f t="shared" si="2"/>
        <v>0</v>
      </c>
      <c r="CH7" s="140">
        <f t="shared" si="2"/>
        <v>0</v>
      </c>
      <c r="CI7" s="140">
        <f t="shared" si="2"/>
        <v>0</v>
      </c>
    </row>
    <row r="8" spans="2:87">
      <c r="B8" s="141" t="s">
        <v>46</v>
      </c>
      <c r="C8" s="142">
        <v>145478952</v>
      </c>
      <c r="D8" s="142">
        <v>2386601</v>
      </c>
      <c r="E8" s="142">
        <v>215621601</v>
      </c>
      <c r="F8" s="142">
        <v>203234900</v>
      </c>
      <c r="G8" s="142">
        <v>6711972</v>
      </c>
      <c r="H8" s="142">
        <v>227746474</v>
      </c>
      <c r="I8" s="142">
        <v>256271092</v>
      </c>
      <c r="J8" s="142">
        <v>36160634</v>
      </c>
      <c r="K8" s="142">
        <v>17068545</v>
      </c>
      <c r="L8" s="142">
        <v>56149567</v>
      </c>
      <c r="M8" s="142">
        <v>40428294</v>
      </c>
      <c r="N8" s="142">
        <v>3474546</v>
      </c>
      <c r="O8" s="142">
        <v>3200415</v>
      </c>
      <c r="P8" s="142">
        <v>32228713</v>
      </c>
      <c r="Q8" s="142">
        <v>3247222</v>
      </c>
      <c r="R8" s="142">
        <v>214882298</v>
      </c>
      <c r="S8" s="142">
        <v>11895866</v>
      </c>
      <c r="T8" s="142">
        <v>175107733</v>
      </c>
      <c r="U8" s="142">
        <v>8758000</v>
      </c>
      <c r="V8" s="142">
        <v>378845536</v>
      </c>
      <c r="W8" s="142">
        <v>15610488</v>
      </c>
      <c r="X8" s="142">
        <v>14350970</v>
      </c>
      <c r="Y8" s="142">
        <v>304493066</v>
      </c>
      <c r="Z8" s="142">
        <v>6439925</v>
      </c>
      <c r="AA8" s="142">
        <v>21259171</v>
      </c>
      <c r="AB8" s="142">
        <v>419465123</v>
      </c>
      <c r="AC8" s="142">
        <v>12484269</v>
      </c>
      <c r="AD8" s="142">
        <v>127515133</v>
      </c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31">
        <f>SUM(C8:AP8)</f>
        <v>2960517106</v>
      </c>
      <c r="AU8" s="140">
        <f t="shared" ref="AU8:CI8" si="3">C8-SUM(C9,C20,C26:C27,C49)</f>
        <v>0</v>
      </c>
      <c r="AV8" s="140">
        <f t="shared" si="3"/>
        <v>0</v>
      </c>
      <c r="AW8" s="140">
        <f t="shared" si="3"/>
        <v>0</v>
      </c>
      <c r="AX8" s="140">
        <f t="shared" si="3"/>
        <v>0</v>
      </c>
      <c r="AY8" s="140">
        <f t="shared" si="3"/>
        <v>0</v>
      </c>
      <c r="AZ8" s="140">
        <f t="shared" si="3"/>
        <v>0</v>
      </c>
      <c r="BA8" s="140">
        <f t="shared" si="3"/>
        <v>0</v>
      </c>
      <c r="BB8" s="140">
        <f t="shared" si="3"/>
        <v>1</v>
      </c>
      <c r="BC8" s="140">
        <f t="shared" si="3"/>
        <v>0</v>
      </c>
      <c r="BD8" s="140">
        <f t="shared" si="3"/>
        <v>0</v>
      </c>
      <c r="BE8" s="140">
        <f t="shared" si="3"/>
        <v>-1</v>
      </c>
      <c r="BF8" s="140">
        <f t="shared" si="3"/>
        <v>0</v>
      </c>
      <c r="BG8" s="140">
        <f t="shared" si="3"/>
        <v>1</v>
      </c>
      <c r="BH8" s="140">
        <f t="shared" si="3"/>
        <v>0</v>
      </c>
      <c r="BI8" s="140">
        <f t="shared" si="3"/>
        <v>-1</v>
      </c>
      <c r="BJ8" s="140">
        <f t="shared" si="3"/>
        <v>0</v>
      </c>
      <c r="BK8" s="140">
        <f t="shared" si="3"/>
        <v>0</v>
      </c>
      <c r="BL8" s="140">
        <f t="shared" si="3"/>
        <v>0</v>
      </c>
      <c r="BM8" s="140">
        <f t="shared" si="3"/>
        <v>0</v>
      </c>
      <c r="BN8" s="140">
        <f t="shared" si="3"/>
        <v>0</v>
      </c>
      <c r="BO8" s="140">
        <f t="shared" si="3"/>
        <v>0</v>
      </c>
      <c r="BP8" s="140">
        <f t="shared" si="3"/>
        <v>0</v>
      </c>
      <c r="BQ8" s="140">
        <f t="shared" si="3"/>
        <v>1</v>
      </c>
      <c r="BR8" s="140">
        <f t="shared" si="3"/>
        <v>0</v>
      </c>
      <c r="BS8" s="140">
        <f t="shared" si="3"/>
        <v>0</v>
      </c>
      <c r="BT8" s="140">
        <f t="shared" si="3"/>
        <v>1</v>
      </c>
      <c r="BU8" s="140">
        <f t="shared" si="3"/>
        <v>0</v>
      </c>
      <c r="BV8" s="140">
        <f t="shared" si="3"/>
        <v>0</v>
      </c>
      <c r="BW8" s="140">
        <f t="shared" si="3"/>
        <v>0</v>
      </c>
      <c r="BX8" s="140">
        <f t="shared" si="3"/>
        <v>0</v>
      </c>
      <c r="BY8" s="140">
        <f t="shared" si="3"/>
        <v>0</v>
      </c>
      <c r="BZ8" s="140">
        <f t="shared" si="3"/>
        <v>0</v>
      </c>
      <c r="CA8" s="140">
        <f t="shared" si="3"/>
        <v>0</v>
      </c>
      <c r="CB8" s="140">
        <f t="shared" si="3"/>
        <v>0</v>
      </c>
      <c r="CC8" s="140">
        <f t="shared" si="3"/>
        <v>0</v>
      </c>
      <c r="CD8" s="140">
        <f t="shared" si="3"/>
        <v>0</v>
      </c>
      <c r="CE8" s="140">
        <f t="shared" si="3"/>
        <v>0</v>
      </c>
      <c r="CF8" s="140">
        <f t="shared" si="3"/>
        <v>0</v>
      </c>
      <c r="CG8" s="140">
        <f t="shared" si="3"/>
        <v>0</v>
      </c>
      <c r="CH8" s="140">
        <f t="shared" si="3"/>
        <v>0</v>
      </c>
      <c r="CI8" s="140">
        <f t="shared" si="3"/>
        <v>2</v>
      </c>
    </row>
    <row r="9" spans="2:87">
      <c r="B9" s="143" t="s">
        <v>47</v>
      </c>
      <c r="C9" s="142">
        <v>12911990</v>
      </c>
      <c r="D9" s="142">
        <v>2386601</v>
      </c>
      <c r="E9" s="142">
        <v>89603091</v>
      </c>
      <c r="F9" s="142">
        <v>173987260</v>
      </c>
      <c r="G9" s="142">
        <v>2467494</v>
      </c>
      <c r="H9" s="142">
        <v>65368216</v>
      </c>
      <c r="I9" s="142">
        <v>51859303</v>
      </c>
      <c r="J9" s="142">
        <v>7722007</v>
      </c>
      <c r="K9" s="142">
        <v>8749209</v>
      </c>
      <c r="L9" s="142">
        <v>24017215</v>
      </c>
      <c r="M9" s="142">
        <v>23251557</v>
      </c>
      <c r="N9" s="142">
        <v>2781829</v>
      </c>
      <c r="O9" s="142">
        <v>2760137</v>
      </c>
      <c r="P9" s="142">
        <v>15103391</v>
      </c>
      <c r="Q9" s="142">
        <v>3144570</v>
      </c>
      <c r="R9" s="142">
        <v>53832131</v>
      </c>
      <c r="S9" s="142">
        <v>10784010</v>
      </c>
      <c r="T9" s="142">
        <v>43768466</v>
      </c>
      <c r="U9" s="142">
        <v>4150286</v>
      </c>
      <c r="V9" s="142">
        <v>50322773</v>
      </c>
      <c r="W9" s="142">
        <v>6450576</v>
      </c>
      <c r="X9" s="142">
        <v>3524718</v>
      </c>
      <c r="Y9" s="142">
        <v>57336659</v>
      </c>
      <c r="Z9" s="142">
        <v>3956040</v>
      </c>
      <c r="AA9" s="142">
        <v>9218118</v>
      </c>
      <c r="AB9" s="142">
        <v>90828169</v>
      </c>
      <c r="AC9" s="142">
        <v>3777496</v>
      </c>
      <c r="AD9" s="142">
        <v>58970639</v>
      </c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31">
        <f t="shared" ref="AQ9:AQ61" si="4">SUM(C9:AP9)</f>
        <v>883033951</v>
      </c>
      <c r="AU9" s="140">
        <f t="shared" ref="AU9:CI9" si="5">C9-SUM(C10:C13,C16:C17)</f>
        <v>0</v>
      </c>
      <c r="AV9" s="140">
        <f t="shared" si="5"/>
        <v>0</v>
      </c>
      <c r="AW9" s="140">
        <f t="shared" si="5"/>
        <v>0</v>
      </c>
      <c r="AX9" s="140">
        <f t="shared" si="5"/>
        <v>0</v>
      </c>
      <c r="AY9" s="140">
        <f t="shared" si="5"/>
        <v>0</v>
      </c>
      <c r="AZ9" s="140">
        <f t="shared" si="5"/>
        <v>0</v>
      </c>
      <c r="BA9" s="140">
        <f t="shared" si="5"/>
        <v>0</v>
      </c>
      <c r="BB9" s="140">
        <f t="shared" si="5"/>
        <v>0</v>
      </c>
      <c r="BC9" s="140">
        <f t="shared" si="5"/>
        <v>1</v>
      </c>
      <c r="BD9" s="140">
        <f t="shared" si="5"/>
        <v>0</v>
      </c>
      <c r="BE9" s="140">
        <f t="shared" si="5"/>
        <v>0</v>
      </c>
      <c r="BF9" s="140">
        <f t="shared" si="5"/>
        <v>0</v>
      </c>
      <c r="BG9" s="140">
        <f t="shared" si="5"/>
        <v>0</v>
      </c>
      <c r="BH9" s="140">
        <f t="shared" si="5"/>
        <v>0</v>
      </c>
      <c r="BI9" s="140">
        <f t="shared" si="5"/>
        <v>0</v>
      </c>
      <c r="BJ9" s="140">
        <f t="shared" si="5"/>
        <v>0</v>
      </c>
      <c r="BK9" s="140">
        <f t="shared" si="5"/>
        <v>0</v>
      </c>
      <c r="BL9" s="140">
        <f t="shared" si="5"/>
        <v>0</v>
      </c>
      <c r="BM9" s="140">
        <f t="shared" si="5"/>
        <v>1</v>
      </c>
      <c r="BN9" s="140">
        <f t="shared" si="5"/>
        <v>0</v>
      </c>
      <c r="BO9" s="140">
        <f t="shared" si="5"/>
        <v>0</v>
      </c>
      <c r="BP9" s="140">
        <f t="shared" si="5"/>
        <v>0</v>
      </c>
      <c r="BQ9" s="140">
        <f t="shared" si="5"/>
        <v>0</v>
      </c>
      <c r="BR9" s="140">
        <f t="shared" si="5"/>
        <v>0</v>
      </c>
      <c r="BS9" s="140">
        <f t="shared" si="5"/>
        <v>0</v>
      </c>
      <c r="BT9" s="140">
        <f t="shared" si="5"/>
        <v>0</v>
      </c>
      <c r="BU9" s="140">
        <f t="shared" si="5"/>
        <v>0</v>
      </c>
      <c r="BV9" s="140">
        <f t="shared" si="5"/>
        <v>0</v>
      </c>
      <c r="BW9" s="140">
        <f t="shared" si="5"/>
        <v>0</v>
      </c>
      <c r="BX9" s="140">
        <f t="shared" si="5"/>
        <v>0</v>
      </c>
      <c r="BY9" s="140">
        <f t="shared" si="5"/>
        <v>0</v>
      </c>
      <c r="BZ9" s="140">
        <f t="shared" si="5"/>
        <v>0</v>
      </c>
      <c r="CA9" s="140">
        <f t="shared" si="5"/>
        <v>0</v>
      </c>
      <c r="CB9" s="140">
        <f t="shared" si="5"/>
        <v>0</v>
      </c>
      <c r="CC9" s="140">
        <f t="shared" si="5"/>
        <v>0</v>
      </c>
      <c r="CD9" s="140">
        <f t="shared" si="5"/>
        <v>0</v>
      </c>
      <c r="CE9" s="140">
        <f t="shared" si="5"/>
        <v>0</v>
      </c>
      <c r="CF9" s="140">
        <f t="shared" si="5"/>
        <v>0</v>
      </c>
      <c r="CG9" s="140">
        <f t="shared" si="5"/>
        <v>0</v>
      </c>
      <c r="CH9" s="140">
        <f t="shared" si="5"/>
        <v>0</v>
      </c>
      <c r="CI9" s="140">
        <f t="shared" si="5"/>
        <v>2</v>
      </c>
    </row>
    <row r="10" spans="2:87">
      <c r="B10" s="144" t="s">
        <v>48</v>
      </c>
      <c r="C10" s="145">
        <v>3860111</v>
      </c>
      <c r="D10" s="145">
        <v>2386601</v>
      </c>
      <c r="E10" s="145">
        <v>5758171</v>
      </c>
      <c r="F10" s="145">
        <v>7887462</v>
      </c>
      <c r="G10" s="145">
        <v>599394</v>
      </c>
      <c r="H10" s="145">
        <v>32178403</v>
      </c>
      <c r="I10" s="145">
        <v>7369799</v>
      </c>
      <c r="J10" s="145">
        <v>2029808</v>
      </c>
      <c r="K10" s="145">
        <v>758769</v>
      </c>
      <c r="L10" s="145">
        <v>1220660</v>
      </c>
      <c r="M10" s="145">
        <v>684362</v>
      </c>
      <c r="N10" s="145">
        <v>642239</v>
      </c>
      <c r="O10" s="145">
        <v>194804</v>
      </c>
      <c r="P10" s="145">
        <v>2046071</v>
      </c>
      <c r="Q10" s="145">
        <v>3144570</v>
      </c>
      <c r="R10" s="145">
        <v>31631701</v>
      </c>
      <c r="S10" s="145">
        <v>6711432</v>
      </c>
      <c r="T10" s="145">
        <v>15177643</v>
      </c>
      <c r="U10" s="145">
        <v>1739391</v>
      </c>
      <c r="V10" s="145">
        <v>13016945</v>
      </c>
      <c r="W10" s="145">
        <v>1945628</v>
      </c>
      <c r="X10" s="145">
        <v>1803349</v>
      </c>
      <c r="Y10" s="145">
        <v>2605885</v>
      </c>
      <c r="Z10" s="145">
        <v>1161167</v>
      </c>
      <c r="AA10" s="145">
        <v>1002881</v>
      </c>
      <c r="AB10" s="145">
        <v>19676814</v>
      </c>
      <c r="AC10" s="145">
        <v>783670</v>
      </c>
      <c r="AD10" s="145">
        <v>89171</v>
      </c>
      <c r="AE10" s="145"/>
      <c r="AF10" s="145"/>
      <c r="AG10" s="145"/>
      <c r="AH10" s="145"/>
      <c r="AI10" s="145"/>
      <c r="AJ10" s="145"/>
      <c r="AK10" s="145"/>
      <c r="AL10" s="145"/>
      <c r="AM10" s="145"/>
      <c r="AN10" s="145"/>
      <c r="AO10" s="145"/>
      <c r="AP10" s="145"/>
      <c r="AQ10" s="131">
        <f t="shared" si="4"/>
        <v>168106901</v>
      </c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M10" s="140"/>
      <c r="BN10" s="140"/>
      <c r="BO10" s="140"/>
      <c r="BP10" s="140"/>
      <c r="BQ10" s="140"/>
      <c r="BR10" s="140"/>
      <c r="BS10" s="140"/>
      <c r="BT10" s="140"/>
      <c r="BU10" s="140"/>
      <c r="BV10" s="140"/>
      <c r="BW10" s="140"/>
      <c r="BX10" s="140"/>
      <c r="BY10" s="140"/>
      <c r="BZ10" s="140"/>
      <c r="CA10" s="140"/>
      <c r="CB10" s="140"/>
      <c r="CC10" s="140"/>
      <c r="CD10" s="140"/>
      <c r="CE10" s="140"/>
      <c r="CF10" s="140"/>
      <c r="CG10" s="140"/>
      <c r="CH10" s="140"/>
      <c r="CI10" s="140"/>
    </row>
    <row r="11" spans="2:87">
      <c r="B11" s="144" t="s">
        <v>49</v>
      </c>
      <c r="C11" s="145">
        <v>9051879</v>
      </c>
      <c r="D11" s="145">
        <v>0</v>
      </c>
      <c r="E11" s="145">
        <v>83844920</v>
      </c>
      <c r="F11" s="145">
        <v>165838591</v>
      </c>
      <c r="G11" s="145">
        <v>1709257</v>
      </c>
      <c r="H11" s="145">
        <v>31023519</v>
      </c>
      <c r="I11" s="145">
        <v>44321987</v>
      </c>
      <c r="J11" s="145">
        <v>0</v>
      </c>
      <c r="K11" s="145">
        <v>7990439</v>
      </c>
      <c r="L11" s="145">
        <v>19580</v>
      </c>
      <c r="M11" s="145">
        <v>10238357</v>
      </c>
      <c r="N11" s="145">
        <v>2139590</v>
      </c>
      <c r="O11" s="145">
        <v>0</v>
      </c>
      <c r="P11" s="145">
        <v>13057320</v>
      </c>
      <c r="Q11" s="145">
        <v>0</v>
      </c>
      <c r="R11" s="145">
        <v>22200430</v>
      </c>
      <c r="S11" s="145">
        <v>4072578</v>
      </c>
      <c r="T11" s="145">
        <v>28590823</v>
      </c>
      <c r="U11" s="145">
        <v>2410894</v>
      </c>
      <c r="V11" s="145">
        <v>37305828</v>
      </c>
      <c r="W11" s="145">
        <v>4504948</v>
      </c>
      <c r="X11" s="145">
        <v>1721369</v>
      </c>
      <c r="Y11" s="145">
        <v>54730774</v>
      </c>
      <c r="Z11" s="145">
        <v>2794873</v>
      </c>
      <c r="AA11" s="145">
        <v>8215237</v>
      </c>
      <c r="AB11" s="145">
        <v>71131445</v>
      </c>
      <c r="AC11" s="145">
        <v>2993826</v>
      </c>
      <c r="AD11" s="145">
        <v>58881468</v>
      </c>
      <c r="AE11" s="145"/>
      <c r="AF11" s="145"/>
      <c r="AG11" s="145"/>
      <c r="AH11" s="145"/>
      <c r="AI11" s="145"/>
      <c r="AJ11" s="145"/>
      <c r="AK11" s="145"/>
      <c r="AL11" s="145"/>
      <c r="AM11" s="145"/>
      <c r="AN11" s="145"/>
      <c r="AO11" s="145"/>
      <c r="AP11" s="145"/>
      <c r="AQ11" s="131">
        <f t="shared" si="4"/>
        <v>668789932</v>
      </c>
      <c r="AU11" s="140"/>
      <c r="AV11" s="140"/>
      <c r="AW11" s="140"/>
      <c r="AX11" s="140"/>
      <c r="AY11" s="140"/>
      <c r="AZ11" s="140"/>
      <c r="BA11" s="140"/>
      <c r="BB11" s="140"/>
      <c r="BC11" s="140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140"/>
      <c r="BV11" s="140"/>
      <c r="BW11" s="140"/>
      <c r="BX11" s="140"/>
      <c r="BY11" s="140"/>
      <c r="BZ11" s="140"/>
      <c r="CA11" s="140"/>
      <c r="CB11" s="140"/>
      <c r="CC11" s="140"/>
      <c r="CD11" s="140"/>
      <c r="CE11" s="140"/>
      <c r="CF11" s="140"/>
      <c r="CG11" s="140"/>
      <c r="CH11" s="140"/>
      <c r="CI11" s="140"/>
    </row>
    <row r="12" spans="2:87">
      <c r="B12" s="144" t="s">
        <v>50</v>
      </c>
      <c r="C12" s="145">
        <v>0</v>
      </c>
      <c r="D12" s="145">
        <v>0</v>
      </c>
      <c r="E12" s="145">
        <v>0</v>
      </c>
      <c r="F12" s="145">
        <v>261207</v>
      </c>
      <c r="G12" s="145">
        <v>150373</v>
      </c>
      <c r="H12" s="145">
        <v>2166294</v>
      </c>
      <c r="I12" s="145">
        <v>167517</v>
      </c>
      <c r="J12" s="145">
        <v>5692199</v>
      </c>
      <c r="K12" s="145">
        <v>0</v>
      </c>
      <c r="L12" s="145">
        <v>22776975</v>
      </c>
      <c r="M12" s="145">
        <v>7360125</v>
      </c>
      <c r="N12" s="145">
        <v>0</v>
      </c>
      <c r="O12" s="145">
        <v>2565333</v>
      </c>
      <c r="P12" s="145">
        <v>0</v>
      </c>
      <c r="Q12" s="145">
        <v>0</v>
      </c>
      <c r="R12" s="145">
        <v>0</v>
      </c>
      <c r="S12" s="145">
        <v>0</v>
      </c>
      <c r="T12" s="145">
        <v>0</v>
      </c>
      <c r="U12" s="145">
        <v>0</v>
      </c>
      <c r="V12" s="145">
        <v>0</v>
      </c>
      <c r="W12" s="145">
        <v>0</v>
      </c>
      <c r="X12" s="145">
        <v>0</v>
      </c>
      <c r="Y12" s="145">
        <v>0</v>
      </c>
      <c r="Z12" s="145">
        <v>0</v>
      </c>
      <c r="AA12" s="145">
        <v>0</v>
      </c>
      <c r="AB12" s="145">
        <v>19910</v>
      </c>
      <c r="AC12" s="145">
        <v>0</v>
      </c>
      <c r="AD12" s="145">
        <v>0</v>
      </c>
      <c r="AE12" s="145"/>
      <c r="AF12" s="145"/>
      <c r="AG12" s="145"/>
      <c r="AH12" s="145"/>
      <c r="AI12" s="145"/>
      <c r="AJ12" s="145"/>
      <c r="AK12" s="145"/>
      <c r="AL12" s="145"/>
      <c r="AM12" s="145"/>
      <c r="AN12" s="145"/>
      <c r="AO12" s="145"/>
      <c r="AP12" s="145"/>
      <c r="AQ12" s="131">
        <f t="shared" si="4"/>
        <v>41159933</v>
      </c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</row>
    <row r="13" spans="2:87">
      <c r="B13" s="144" t="s">
        <v>51</v>
      </c>
      <c r="C13" s="145">
        <v>0</v>
      </c>
      <c r="D13" s="145">
        <v>0</v>
      </c>
      <c r="E13" s="145">
        <v>0</v>
      </c>
      <c r="F13" s="145">
        <v>0</v>
      </c>
      <c r="G13" s="145">
        <v>0</v>
      </c>
      <c r="H13" s="145">
        <v>0</v>
      </c>
      <c r="I13" s="145">
        <v>0</v>
      </c>
      <c r="J13" s="145">
        <v>0</v>
      </c>
      <c r="K13" s="145">
        <v>0</v>
      </c>
      <c r="L13" s="145">
        <v>0</v>
      </c>
      <c r="M13" s="145">
        <v>0</v>
      </c>
      <c r="N13" s="145">
        <v>0</v>
      </c>
      <c r="O13" s="145">
        <v>0</v>
      </c>
      <c r="P13" s="145">
        <v>0</v>
      </c>
      <c r="Q13" s="145">
        <v>0</v>
      </c>
      <c r="R13" s="145">
        <v>0</v>
      </c>
      <c r="S13" s="145">
        <v>0</v>
      </c>
      <c r="T13" s="145">
        <v>0</v>
      </c>
      <c r="U13" s="145">
        <v>0</v>
      </c>
      <c r="V13" s="145">
        <v>0</v>
      </c>
      <c r="W13" s="145">
        <v>0</v>
      </c>
      <c r="X13" s="145">
        <v>0</v>
      </c>
      <c r="Y13" s="145">
        <v>0</v>
      </c>
      <c r="Z13" s="145">
        <v>0</v>
      </c>
      <c r="AA13" s="145">
        <v>0</v>
      </c>
      <c r="AB13" s="145">
        <v>0</v>
      </c>
      <c r="AC13" s="145">
        <v>0</v>
      </c>
      <c r="AD13" s="145">
        <v>0</v>
      </c>
      <c r="AE13" s="145"/>
      <c r="AF13" s="145"/>
      <c r="AG13" s="145"/>
      <c r="AH13" s="145"/>
      <c r="AI13" s="145"/>
      <c r="AJ13" s="145"/>
      <c r="AK13" s="145"/>
      <c r="AL13" s="145"/>
      <c r="AM13" s="145"/>
      <c r="AN13" s="145"/>
      <c r="AO13" s="145"/>
      <c r="AP13" s="145"/>
      <c r="AQ13" s="131">
        <f t="shared" si="4"/>
        <v>0</v>
      </c>
      <c r="AU13" s="140">
        <f t="shared" ref="AU13" si="6">C13-SUM(C14:C15)</f>
        <v>0</v>
      </c>
      <c r="AV13" s="140">
        <f t="shared" ref="AV13" si="7">D13-SUM(D14:D15)</f>
        <v>0</v>
      </c>
      <c r="AW13" s="140">
        <f t="shared" ref="AW13:CI13" si="8">E13-SUM(E14:E15)</f>
        <v>0</v>
      </c>
      <c r="AX13" s="140">
        <f t="shared" si="8"/>
        <v>0</v>
      </c>
      <c r="AY13" s="140">
        <f t="shared" si="8"/>
        <v>0</v>
      </c>
      <c r="AZ13" s="140">
        <f t="shared" si="8"/>
        <v>0</v>
      </c>
      <c r="BA13" s="140">
        <f t="shared" si="8"/>
        <v>0</v>
      </c>
      <c r="BB13" s="140">
        <f t="shared" si="8"/>
        <v>0</v>
      </c>
      <c r="BC13" s="140">
        <f t="shared" si="8"/>
        <v>0</v>
      </c>
      <c r="BD13" s="140">
        <f t="shared" si="8"/>
        <v>0</v>
      </c>
      <c r="BE13" s="140">
        <f t="shared" si="8"/>
        <v>0</v>
      </c>
      <c r="BF13" s="140">
        <f t="shared" si="8"/>
        <v>0</v>
      </c>
      <c r="BG13" s="140">
        <f t="shared" si="8"/>
        <v>0</v>
      </c>
      <c r="BH13" s="140">
        <f t="shared" si="8"/>
        <v>0</v>
      </c>
      <c r="BI13" s="140">
        <f t="shared" si="8"/>
        <v>0</v>
      </c>
      <c r="BJ13" s="140">
        <f t="shared" si="8"/>
        <v>0</v>
      </c>
      <c r="BK13" s="140">
        <f t="shared" si="8"/>
        <v>0</v>
      </c>
      <c r="BL13" s="140">
        <f t="shared" si="8"/>
        <v>0</v>
      </c>
      <c r="BM13" s="140">
        <f t="shared" si="8"/>
        <v>0</v>
      </c>
      <c r="BN13" s="140">
        <f t="shared" si="8"/>
        <v>0</v>
      </c>
      <c r="BO13" s="140">
        <f t="shared" si="8"/>
        <v>0</v>
      </c>
      <c r="BP13" s="140">
        <f t="shared" si="8"/>
        <v>0</v>
      </c>
      <c r="BQ13" s="140">
        <f t="shared" si="8"/>
        <v>0</v>
      </c>
      <c r="BR13" s="140">
        <f t="shared" si="8"/>
        <v>0</v>
      </c>
      <c r="BS13" s="140">
        <f t="shared" si="8"/>
        <v>0</v>
      </c>
      <c r="BT13" s="140">
        <f t="shared" si="8"/>
        <v>0</v>
      </c>
      <c r="BU13" s="140">
        <f t="shared" si="8"/>
        <v>0</v>
      </c>
      <c r="BV13" s="140">
        <f t="shared" si="8"/>
        <v>0</v>
      </c>
      <c r="BW13" s="140">
        <f t="shared" si="8"/>
        <v>0</v>
      </c>
      <c r="BX13" s="140">
        <f t="shared" si="8"/>
        <v>0</v>
      </c>
      <c r="BY13" s="140">
        <f t="shared" si="8"/>
        <v>0</v>
      </c>
      <c r="BZ13" s="140">
        <f t="shared" si="8"/>
        <v>0</v>
      </c>
      <c r="CA13" s="140">
        <f t="shared" si="8"/>
        <v>0</v>
      </c>
      <c r="CB13" s="140">
        <f t="shared" si="8"/>
        <v>0</v>
      </c>
      <c r="CC13" s="140">
        <f t="shared" si="8"/>
        <v>0</v>
      </c>
      <c r="CD13" s="140">
        <f t="shared" si="8"/>
        <v>0</v>
      </c>
      <c r="CE13" s="140">
        <f t="shared" si="8"/>
        <v>0</v>
      </c>
      <c r="CF13" s="140">
        <f t="shared" si="8"/>
        <v>0</v>
      </c>
      <c r="CG13" s="140">
        <f t="shared" si="8"/>
        <v>0</v>
      </c>
      <c r="CH13" s="140">
        <f t="shared" si="8"/>
        <v>0</v>
      </c>
      <c r="CI13" s="140">
        <f t="shared" si="8"/>
        <v>0</v>
      </c>
    </row>
    <row r="14" spans="2:87">
      <c r="B14" s="147" t="s">
        <v>52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145">
        <v>0</v>
      </c>
      <c r="K14" s="145">
        <v>0</v>
      </c>
      <c r="L14" s="145">
        <v>0</v>
      </c>
      <c r="M14" s="145">
        <v>0</v>
      </c>
      <c r="N14" s="145">
        <v>0</v>
      </c>
      <c r="O14" s="145">
        <v>0</v>
      </c>
      <c r="P14" s="145">
        <v>0</v>
      </c>
      <c r="Q14" s="145">
        <v>0</v>
      </c>
      <c r="R14" s="145">
        <v>0</v>
      </c>
      <c r="S14" s="145">
        <v>0</v>
      </c>
      <c r="T14" s="145">
        <v>0</v>
      </c>
      <c r="U14" s="145">
        <v>0</v>
      </c>
      <c r="V14" s="145">
        <v>0</v>
      </c>
      <c r="W14" s="145">
        <v>0</v>
      </c>
      <c r="X14" s="145">
        <v>0</v>
      </c>
      <c r="Y14" s="145">
        <v>0</v>
      </c>
      <c r="Z14" s="145">
        <v>0</v>
      </c>
      <c r="AA14" s="145">
        <v>0</v>
      </c>
      <c r="AB14" s="145">
        <v>0</v>
      </c>
      <c r="AC14" s="145">
        <v>0</v>
      </c>
      <c r="AD14" s="145">
        <v>0</v>
      </c>
      <c r="AE14" s="145"/>
      <c r="AF14" s="145"/>
      <c r="AG14" s="145"/>
      <c r="AH14" s="145"/>
      <c r="AI14" s="145"/>
      <c r="AJ14" s="145"/>
      <c r="AK14" s="145"/>
      <c r="AL14" s="145"/>
      <c r="AM14" s="145"/>
      <c r="AN14" s="145"/>
      <c r="AO14" s="145"/>
      <c r="AP14" s="145"/>
      <c r="AQ14" s="131">
        <f t="shared" si="4"/>
        <v>0</v>
      </c>
      <c r="AU14" s="146"/>
      <c r="AV14" s="146"/>
      <c r="AW14" s="146"/>
      <c r="AX14" s="146"/>
      <c r="AY14" s="146"/>
      <c r="AZ14" s="146"/>
      <c r="BA14" s="146"/>
      <c r="BB14" s="146"/>
      <c r="BC14" s="146"/>
      <c r="BD14" s="146"/>
      <c r="BE14" s="146"/>
      <c r="BF14" s="146"/>
      <c r="BG14" s="146"/>
      <c r="BH14" s="146"/>
      <c r="BI14" s="146"/>
      <c r="BJ14" s="146"/>
      <c r="BK14" s="146"/>
      <c r="BL14" s="146"/>
      <c r="BM14" s="146"/>
      <c r="BN14" s="146"/>
      <c r="BO14" s="146"/>
      <c r="BP14" s="146"/>
      <c r="BQ14" s="146"/>
      <c r="BR14" s="146"/>
      <c r="BS14" s="146"/>
      <c r="BT14" s="146"/>
      <c r="BU14" s="146"/>
      <c r="BV14" s="146"/>
      <c r="BW14" s="146"/>
      <c r="BX14" s="146"/>
      <c r="BY14" s="146"/>
      <c r="BZ14" s="146"/>
      <c r="CA14" s="146"/>
      <c r="CB14" s="146"/>
      <c r="CC14" s="146"/>
      <c r="CD14" s="146"/>
      <c r="CE14" s="146"/>
      <c r="CF14" s="146"/>
      <c r="CG14" s="146"/>
      <c r="CH14" s="146"/>
      <c r="CI14" s="146"/>
    </row>
    <row r="15" spans="2:87">
      <c r="B15" s="147" t="s">
        <v>53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145">
        <v>0</v>
      </c>
      <c r="K15" s="145">
        <v>0</v>
      </c>
      <c r="L15" s="145">
        <v>0</v>
      </c>
      <c r="M15" s="145">
        <v>0</v>
      </c>
      <c r="N15" s="145">
        <v>0</v>
      </c>
      <c r="O15" s="145">
        <v>0</v>
      </c>
      <c r="P15" s="145">
        <v>0</v>
      </c>
      <c r="Q15" s="145">
        <v>0</v>
      </c>
      <c r="R15" s="145">
        <v>0</v>
      </c>
      <c r="S15" s="145">
        <v>0</v>
      </c>
      <c r="T15" s="145">
        <v>0</v>
      </c>
      <c r="U15" s="145">
        <v>0</v>
      </c>
      <c r="V15" s="145">
        <v>0</v>
      </c>
      <c r="W15" s="145">
        <v>0</v>
      </c>
      <c r="X15" s="145">
        <v>0</v>
      </c>
      <c r="Y15" s="145">
        <v>0</v>
      </c>
      <c r="Z15" s="145">
        <v>0</v>
      </c>
      <c r="AA15" s="145">
        <v>0</v>
      </c>
      <c r="AB15" s="145">
        <v>0</v>
      </c>
      <c r="AC15" s="145">
        <v>0</v>
      </c>
      <c r="AD15" s="145">
        <v>0</v>
      </c>
      <c r="AE15" s="145"/>
      <c r="AF15" s="145"/>
      <c r="AG15" s="145"/>
      <c r="AH15" s="145"/>
      <c r="AI15" s="145"/>
      <c r="AJ15" s="145"/>
      <c r="AK15" s="145"/>
      <c r="AL15" s="145"/>
      <c r="AM15" s="145"/>
      <c r="AN15" s="145"/>
      <c r="AO15" s="145"/>
      <c r="AP15" s="145"/>
      <c r="AQ15" s="131">
        <f t="shared" si="4"/>
        <v>0</v>
      </c>
      <c r="AU15" s="146"/>
      <c r="AV15" s="146"/>
      <c r="AW15" s="146"/>
      <c r="AX15" s="146"/>
      <c r="AY15" s="146"/>
      <c r="AZ15" s="146"/>
      <c r="BA15" s="146"/>
      <c r="BB15" s="146"/>
      <c r="BC15" s="146"/>
      <c r="BD15" s="146"/>
      <c r="BE15" s="146"/>
      <c r="BF15" s="146"/>
      <c r="BG15" s="146"/>
      <c r="BH15" s="146"/>
      <c r="BI15" s="146"/>
      <c r="BJ15" s="146"/>
      <c r="BK15" s="146"/>
      <c r="BL15" s="146"/>
      <c r="BM15" s="146"/>
      <c r="BN15" s="146"/>
      <c r="BO15" s="146"/>
      <c r="BP15" s="146"/>
      <c r="BQ15" s="146"/>
      <c r="BR15" s="146"/>
      <c r="BS15" s="146"/>
      <c r="BT15" s="146"/>
      <c r="BU15" s="146"/>
      <c r="BV15" s="146"/>
      <c r="BW15" s="146"/>
      <c r="BX15" s="146"/>
      <c r="BY15" s="146"/>
      <c r="BZ15" s="146"/>
      <c r="CA15" s="146"/>
      <c r="CB15" s="146"/>
      <c r="CC15" s="146"/>
      <c r="CD15" s="146"/>
      <c r="CE15" s="146"/>
      <c r="CF15" s="146"/>
      <c r="CG15" s="146"/>
      <c r="CH15" s="146"/>
      <c r="CI15" s="146"/>
    </row>
    <row r="16" spans="2:87">
      <c r="B16" s="144" t="s">
        <v>54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145">
        <v>0</v>
      </c>
      <c r="K16" s="145">
        <v>0</v>
      </c>
      <c r="L16" s="145">
        <v>0</v>
      </c>
      <c r="M16" s="145">
        <v>0</v>
      </c>
      <c r="N16" s="145">
        <v>0</v>
      </c>
      <c r="O16" s="145">
        <v>0</v>
      </c>
      <c r="P16" s="145">
        <v>0</v>
      </c>
      <c r="Q16" s="145">
        <v>0</v>
      </c>
      <c r="R16" s="145">
        <v>0</v>
      </c>
      <c r="S16" s="145">
        <v>0</v>
      </c>
      <c r="T16" s="145">
        <v>0</v>
      </c>
      <c r="U16" s="145">
        <v>0</v>
      </c>
      <c r="V16" s="145">
        <v>0</v>
      </c>
      <c r="W16" s="145">
        <v>0</v>
      </c>
      <c r="X16" s="145">
        <v>0</v>
      </c>
      <c r="Y16" s="145">
        <v>0</v>
      </c>
      <c r="Z16" s="145">
        <v>0</v>
      </c>
      <c r="AA16" s="145">
        <v>0</v>
      </c>
      <c r="AB16" s="145">
        <v>0</v>
      </c>
      <c r="AC16" s="145">
        <v>0</v>
      </c>
      <c r="AD16" s="145">
        <v>0</v>
      </c>
      <c r="AE16" s="145"/>
      <c r="AF16" s="145"/>
      <c r="AG16" s="145"/>
      <c r="AH16" s="145"/>
      <c r="AI16" s="145"/>
      <c r="AJ16" s="145"/>
      <c r="AK16" s="145"/>
      <c r="AL16" s="145"/>
      <c r="AM16" s="145"/>
      <c r="AN16" s="145"/>
      <c r="AO16" s="145"/>
      <c r="AP16" s="145"/>
      <c r="AQ16" s="131">
        <f t="shared" si="4"/>
        <v>0</v>
      </c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</row>
    <row r="17" spans="2:87">
      <c r="B17" s="144" t="s">
        <v>55</v>
      </c>
      <c r="C17" s="145">
        <v>0</v>
      </c>
      <c r="D17" s="145">
        <v>0</v>
      </c>
      <c r="E17" s="145">
        <v>0</v>
      </c>
      <c r="F17" s="145">
        <v>0</v>
      </c>
      <c r="G17" s="145">
        <v>8470</v>
      </c>
      <c r="H17" s="145">
        <v>0</v>
      </c>
      <c r="I17" s="145">
        <v>0</v>
      </c>
      <c r="J17" s="145">
        <v>0</v>
      </c>
      <c r="K17" s="145">
        <v>0</v>
      </c>
      <c r="L17" s="145">
        <v>0</v>
      </c>
      <c r="M17" s="145">
        <v>4968713</v>
      </c>
      <c r="N17" s="145">
        <v>0</v>
      </c>
      <c r="O17" s="145">
        <v>0</v>
      </c>
      <c r="P17" s="145">
        <v>0</v>
      </c>
      <c r="Q17" s="145">
        <v>0</v>
      </c>
      <c r="R17" s="145">
        <v>0</v>
      </c>
      <c r="S17" s="145">
        <v>0</v>
      </c>
      <c r="T17" s="145">
        <v>0</v>
      </c>
      <c r="U17" s="145">
        <v>0</v>
      </c>
      <c r="V17" s="145">
        <v>0</v>
      </c>
      <c r="W17" s="145">
        <v>0</v>
      </c>
      <c r="X17" s="145">
        <v>0</v>
      </c>
      <c r="Y17" s="145">
        <v>0</v>
      </c>
      <c r="Z17" s="145">
        <v>0</v>
      </c>
      <c r="AA17" s="145">
        <v>0</v>
      </c>
      <c r="AB17" s="145">
        <v>0</v>
      </c>
      <c r="AC17" s="145">
        <v>0</v>
      </c>
      <c r="AD17" s="145">
        <v>0</v>
      </c>
      <c r="AE17" s="145"/>
      <c r="AF17" s="145"/>
      <c r="AG17" s="145"/>
      <c r="AH17" s="145"/>
      <c r="AI17" s="145"/>
      <c r="AJ17" s="145"/>
      <c r="AK17" s="145"/>
      <c r="AL17" s="145"/>
      <c r="AM17" s="145"/>
      <c r="AN17" s="145"/>
      <c r="AO17" s="145"/>
      <c r="AP17" s="145"/>
      <c r="AQ17" s="131">
        <f t="shared" si="4"/>
        <v>4977183</v>
      </c>
      <c r="AU17" s="140">
        <f t="shared" ref="AU17:CI17" si="9">C17-SUM(C18:C19)</f>
        <v>0</v>
      </c>
      <c r="AV17" s="140">
        <f t="shared" si="9"/>
        <v>0</v>
      </c>
      <c r="AW17" s="140">
        <f t="shared" si="9"/>
        <v>0</v>
      </c>
      <c r="AX17" s="140">
        <f t="shared" si="9"/>
        <v>0</v>
      </c>
      <c r="AY17" s="140">
        <f t="shared" si="9"/>
        <v>0</v>
      </c>
      <c r="AZ17" s="140">
        <f t="shared" si="9"/>
        <v>0</v>
      </c>
      <c r="BA17" s="140">
        <f t="shared" si="9"/>
        <v>0</v>
      </c>
      <c r="BB17" s="140">
        <f t="shared" si="9"/>
        <v>0</v>
      </c>
      <c r="BC17" s="140">
        <f t="shared" si="9"/>
        <v>0</v>
      </c>
      <c r="BD17" s="140">
        <f t="shared" si="9"/>
        <v>0</v>
      </c>
      <c r="BE17" s="140">
        <f t="shared" si="9"/>
        <v>0</v>
      </c>
      <c r="BF17" s="140">
        <f t="shared" si="9"/>
        <v>0</v>
      </c>
      <c r="BG17" s="140">
        <f t="shared" si="9"/>
        <v>0</v>
      </c>
      <c r="BH17" s="140">
        <f t="shared" si="9"/>
        <v>0</v>
      </c>
      <c r="BI17" s="140">
        <f t="shared" si="9"/>
        <v>0</v>
      </c>
      <c r="BJ17" s="140">
        <f t="shared" si="9"/>
        <v>0</v>
      </c>
      <c r="BK17" s="140">
        <f t="shared" si="9"/>
        <v>0</v>
      </c>
      <c r="BL17" s="140">
        <f t="shared" si="9"/>
        <v>0</v>
      </c>
      <c r="BM17" s="140">
        <f t="shared" si="9"/>
        <v>0</v>
      </c>
      <c r="BN17" s="140">
        <f t="shared" si="9"/>
        <v>0</v>
      </c>
      <c r="BO17" s="140">
        <f t="shared" si="9"/>
        <v>0</v>
      </c>
      <c r="BP17" s="140">
        <f t="shared" si="9"/>
        <v>0</v>
      </c>
      <c r="BQ17" s="140">
        <f t="shared" si="9"/>
        <v>0</v>
      </c>
      <c r="BR17" s="140">
        <f t="shared" si="9"/>
        <v>0</v>
      </c>
      <c r="BS17" s="140">
        <f t="shared" si="9"/>
        <v>0</v>
      </c>
      <c r="BT17" s="140">
        <f t="shared" si="9"/>
        <v>0</v>
      </c>
      <c r="BU17" s="140">
        <f t="shared" si="9"/>
        <v>0</v>
      </c>
      <c r="BV17" s="140">
        <f t="shared" si="9"/>
        <v>0</v>
      </c>
      <c r="BW17" s="140">
        <f t="shared" si="9"/>
        <v>0</v>
      </c>
      <c r="BX17" s="140">
        <f t="shared" si="9"/>
        <v>0</v>
      </c>
      <c r="BY17" s="140">
        <f t="shared" si="9"/>
        <v>0</v>
      </c>
      <c r="BZ17" s="140">
        <f t="shared" si="9"/>
        <v>0</v>
      </c>
      <c r="CA17" s="140">
        <f t="shared" si="9"/>
        <v>0</v>
      </c>
      <c r="CB17" s="140">
        <f t="shared" si="9"/>
        <v>0</v>
      </c>
      <c r="CC17" s="140">
        <f t="shared" si="9"/>
        <v>0</v>
      </c>
      <c r="CD17" s="140">
        <f t="shared" si="9"/>
        <v>0</v>
      </c>
      <c r="CE17" s="140">
        <f t="shared" si="9"/>
        <v>0</v>
      </c>
      <c r="CF17" s="140">
        <f t="shared" si="9"/>
        <v>0</v>
      </c>
      <c r="CG17" s="140">
        <f t="shared" si="9"/>
        <v>0</v>
      </c>
      <c r="CH17" s="140">
        <f t="shared" si="9"/>
        <v>0</v>
      </c>
      <c r="CI17" s="140">
        <f t="shared" si="9"/>
        <v>0</v>
      </c>
    </row>
    <row r="18" spans="2:87">
      <c r="B18" s="147" t="s">
        <v>56</v>
      </c>
      <c r="C18" s="145">
        <v>0</v>
      </c>
      <c r="D18" s="145">
        <v>0</v>
      </c>
      <c r="E18" s="145">
        <v>0</v>
      </c>
      <c r="F18" s="145">
        <v>0</v>
      </c>
      <c r="G18" s="145">
        <v>8470</v>
      </c>
      <c r="H18" s="145">
        <v>0</v>
      </c>
      <c r="I18" s="145">
        <v>0</v>
      </c>
      <c r="J18" s="145">
        <v>0</v>
      </c>
      <c r="K18" s="145">
        <v>0</v>
      </c>
      <c r="L18" s="145">
        <v>0</v>
      </c>
      <c r="M18" s="145">
        <v>4968713</v>
      </c>
      <c r="N18" s="145">
        <v>0</v>
      </c>
      <c r="O18" s="145">
        <v>0</v>
      </c>
      <c r="P18" s="145">
        <v>0</v>
      </c>
      <c r="Q18" s="145">
        <v>0</v>
      </c>
      <c r="R18" s="145">
        <v>0</v>
      </c>
      <c r="S18" s="145">
        <v>0</v>
      </c>
      <c r="T18" s="145">
        <v>0</v>
      </c>
      <c r="U18" s="145">
        <v>0</v>
      </c>
      <c r="V18" s="145">
        <v>0</v>
      </c>
      <c r="W18" s="145">
        <v>0</v>
      </c>
      <c r="X18" s="145">
        <v>0</v>
      </c>
      <c r="Y18" s="145">
        <v>0</v>
      </c>
      <c r="Z18" s="145">
        <v>0</v>
      </c>
      <c r="AA18" s="145">
        <v>0</v>
      </c>
      <c r="AB18" s="145">
        <v>0</v>
      </c>
      <c r="AC18" s="145">
        <v>0</v>
      </c>
      <c r="AD18" s="145">
        <v>0</v>
      </c>
      <c r="AE18" s="145"/>
      <c r="AF18" s="145"/>
      <c r="AG18" s="145"/>
      <c r="AH18" s="145"/>
      <c r="AI18" s="145"/>
      <c r="AJ18" s="145"/>
      <c r="AK18" s="145"/>
      <c r="AL18" s="145"/>
      <c r="AM18" s="145"/>
      <c r="AN18" s="145"/>
      <c r="AO18" s="145"/>
      <c r="AP18" s="145"/>
      <c r="AQ18" s="131">
        <f t="shared" si="4"/>
        <v>4977183</v>
      </c>
      <c r="AU18" s="146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146"/>
      <c r="BI18" s="146"/>
      <c r="BJ18" s="146"/>
      <c r="BK18" s="146"/>
      <c r="BL18" s="146"/>
      <c r="BM18" s="146"/>
      <c r="BN18" s="146"/>
      <c r="BO18" s="146"/>
      <c r="BP18" s="146"/>
      <c r="BQ18" s="146"/>
      <c r="BR18" s="146"/>
      <c r="BS18" s="146"/>
      <c r="BT18" s="146"/>
      <c r="BU18" s="146"/>
      <c r="BV18" s="146"/>
      <c r="BW18" s="146"/>
      <c r="BX18" s="146"/>
      <c r="BY18" s="146"/>
      <c r="BZ18" s="146"/>
      <c r="CA18" s="146"/>
      <c r="CB18" s="146"/>
      <c r="CC18" s="146"/>
      <c r="CD18" s="146"/>
      <c r="CE18" s="146"/>
      <c r="CF18" s="146"/>
      <c r="CG18" s="146"/>
      <c r="CH18" s="146"/>
      <c r="CI18" s="146"/>
    </row>
    <row r="19" spans="2:87">
      <c r="B19" s="147" t="s">
        <v>57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145">
        <v>0</v>
      </c>
      <c r="K19" s="145">
        <v>0</v>
      </c>
      <c r="L19" s="145">
        <v>0</v>
      </c>
      <c r="M19" s="145">
        <v>0</v>
      </c>
      <c r="N19" s="145">
        <v>0</v>
      </c>
      <c r="O19" s="145">
        <v>0</v>
      </c>
      <c r="P19" s="145">
        <v>0</v>
      </c>
      <c r="Q19" s="145">
        <v>0</v>
      </c>
      <c r="R19" s="145">
        <v>0</v>
      </c>
      <c r="S19" s="145">
        <v>0</v>
      </c>
      <c r="T19" s="145">
        <v>0</v>
      </c>
      <c r="U19" s="145">
        <v>0</v>
      </c>
      <c r="V19" s="145">
        <v>0</v>
      </c>
      <c r="W19" s="145">
        <v>0</v>
      </c>
      <c r="X19" s="145">
        <v>0</v>
      </c>
      <c r="Y19" s="145">
        <v>0</v>
      </c>
      <c r="Z19" s="145">
        <v>0</v>
      </c>
      <c r="AA19" s="145">
        <v>0</v>
      </c>
      <c r="AB19" s="145">
        <v>0</v>
      </c>
      <c r="AC19" s="145">
        <v>0</v>
      </c>
      <c r="AD19" s="145">
        <v>0</v>
      </c>
      <c r="AE19" s="145"/>
      <c r="AF19" s="145"/>
      <c r="AG19" s="145"/>
      <c r="AH19" s="145"/>
      <c r="AI19" s="145"/>
      <c r="AJ19" s="145"/>
      <c r="AK19" s="145"/>
      <c r="AL19" s="145"/>
      <c r="AM19" s="145"/>
      <c r="AN19" s="145"/>
      <c r="AO19" s="145"/>
      <c r="AP19" s="145"/>
      <c r="AQ19" s="131">
        <f t="shared" si="4"/>
        <v>0</v>
      </c>
      <c r="AU19" s="146"/>
      <c r="AV19" s="146"/>
      <c r="AW19" s="146"/>
      <c r="AX19" s="146"/>
      <c r="AY19" s="146"/>
      <c r="AZ19" s="146"/>
      <c r="BA19" s="146"/>
      <c r="BB19" s="146"/>
      <c r="BC19" s="146"/>
      <c r="BD19" s="146"/>
      <c r="BE19" s="146"/>
      <c r="BF19" s="146"/>
      <c r="BG19" s="146"/>
      <c r="BH19" s="146"/>
      <c r="BI19" s="146"/>
      <c r="BJ19" s="146"/>
      <c r="BK19" s="146"/>
      <c r="BL19" s="146"/>
      <c r="BM19" s="146"/>
      <c r="BN19" s="146"/>
      <c r="BO19" s="146"/>
      <c r="BP19" s="146"/>
      <c r="BQ19" s="146"/>
      <c r="BR19" s="146"/>
      <c r="BS19" s="146"/>
      <c r="BT19" s="146"/>
      <c r="BU19" s="146"/>
      <c r="BV19" s="146"/>
      <c r="BW19" s="146"/>
      <c r="BX19" s="146"/>
      <c r="BY19" s="146"/>
      <c r="BZ19" s="146"/>
      <c r="CA19" s="146"/>
      <c r="CB19" s="146"/>
      <c r="CC19" s="146"/>
      <c r="CD19" s="146"/>
      <c r="CE19" s="146"/>
      <c r="CF19" s="146"/>
      <c r="CG19" s="146"/>
      <c r="CH19" s="146"/>
      <c r="CI19" s="146"/>
    </row>
    <row r="20" spans="2:87">
      <c r="B20" s="143" t="s">
        <v>58</v>
      </c>
      <c r="C20" s="142">
        <v>2046654</v>
      </c>
      <c r="D20" s="142">
        <v>0</v>
      </c>
      <c r="E20" s="142">
        <v>2825697</v>
      </c>
      <c r="F20" s="142">
        <v>6273051</v>
      </c>
      <c r="G20" s="142">
        <v>414148</v>
      </c>
      <c r="H20" s="142">
        <v>2499114</v>
      </c>
      <c r="I20" s="142">
        <v>887590</v>
      </c>
      <c r="J20" s="142">
        <v>169263</v>
      </c>
      <c r="K20" s="142">
        <v>109746</v>
      </c>
      <c r="L20" s="142">
        <v>472433</v>
      </c>
      <c r="M20" s="142">
        <v>1117851</v>
      </c>
      <c r="N20" s="142">
        <v>11532</v>
      </c>
      <c r="O20" s="142">
        <v>9153</v>
      </c>
      <c r="P20" s="142">
        <v>700984</v>
      </c>
      <c r="Q20" s="142">
        <v>53160</v>
      </c>
      <c r="R20" s="142">
        <v>5096260</v>
      </c>
      <c r="S20" s="142">
        <v>544415</v>
      </c>
      <c r="T20" s="142">
        <v>6085020</v>
      </c>
      <c r="U20" s="142">
        <v>9004</v>
      </c>
      <c r="V20" s="142">
        <v>1691150</v>
      </c>
      <c r="W20" s="142">
        <v>33704</v>
      </c>
      <c r="X20" s="142">
        <v>31899</v>
      </c>
      <c r="Y20" s="142">
        <v>3502379</v>
      </c>
      <c r="Z20" s="142">
        <v>50292</v>
      </c>
      <c r="AA20" s="142">
        <v>38358</v>
      </c>
      <c r="AB20" s="142">
        <v>6215774</v>
      </c>
      <c r="AC20" s="142">
        <v>9830</v>
      </c>
      <c r="AD20" s="142">
        <v>42105</v>
      </c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31">
        <f t="shared" si="4"/>
        <v>40940566</v>
      </c>
      <c r="AU20" s="140">
        <f t="shared" ref="AU20:CI20" si="10">C20-SUM(C21:C23)</f>
        <v>0</v>
      </c>
      <c r="AV20" s="140">
        <f t="shared" si="10"/>
        <v>0</v>
      </c>
      <c r="AW20" s="140">
        <f t="shared" si="10"/>
        <v>0</v>
      </c>
      <c r="AX20" s="140">
        <f t="shared" si="10"/>
        <v>0</v>
      </c>
      <c r="AY20" s="140">
        <f t="shared" si="10"/>
        <v>0</v>
      </c>
      <c r="AZ20" s="140">
        <f t="shared" si="10"/>
        <v>0</v>
      </c>
      <c r="BA20" s="140">
        <f t="shared" si="10"/>
        <v>0</v>
      </c>
      <c r="BB20" s="140">
        <f t="shared" si="10"/>
        <v>0</v>
      </c>
      <c r="BC20" s="140">
        <f t="shared" si="10"/>
        <v>0</v>
      </c>
      <c r="BD20" s="140">
        <f t="shared" si="10"/>
        <v>0</v>
      </c>
      <c r="BE20" s="140">
        <f t="shared" si="10"/>
        <v>0</v>
      </c>
      <c r="BF20" s="140">
        <f t="shared" si="10"/>
        <v>0</v>
      </c>
      <c r="BG20" s="140">
        <f t="shared" si="10"/>
        <v>0</v>
      </c>
      <c r="BH20" s="140">
        <f t="shared" si="10"/>
        <v>0</v>
      </c>
      <c r="BI20" s="140">
        <f t="shared" si="10"/>
        <v>0</v>
      </c>
      <c r="BJ20" s="140">
        <f t="shared" si="10"/>
        <v>0</v>
      </c>
      <c r="BK20" s="140">
        <f t="shared" si="10"/>
        <v>0</v>
      </c>
      <c r="BL20" s="140">
        <f t="shared" si="10"/>
        <v>1</v>
      </c>
      <c r="BM20" s="140">
        <f t="shared" si="10"/>
        <v>0</v>
      </c>
      <c r="BN20" s="140">
        <f t="shared" si="10"/>
        <v>0</v>
      </c>
      <c r="BO20" s="140">
        <f t="shared" si="10"/>
        <v>0</v>
      </c>
      <c r="BP20" s="140">
        <f t="shared" si="10"/>
        <v>0</v>
      </c>
      <c r="BQ20" s="140">
        <f t="shared" si="10"/>
        <v>0</v>
      </c>
      <c r="BR20" s="140">
        <f t="shared" si="10"/>
        <v>0</v>
      </c>
      <c r="BS20" s="140">
        <f t="shared" si="10"/>
        <v>0</v>
      </c>
      <c r="BT20" s="140">
        <f t="shared" si="10"/>
        <v>0</v>
      </c>
      <c r="BU20" s="140">
        <f t="shared" si="10"/>
        <v>0</v>
      </c>
      <c r="BV20" s="140">
        <f t="shared" si="10"/>
        <v>0</v>
      </c>
      <c r="BW20" s="140">
        <f t="shared" si="10"/>
        <v>0</v>
      </c>
      <c r="BX20" s="140">
        <f t="shared" si="10"/>
        <v>0</v>
      </c>
      <c r="BY20" s="140">
        <f t="shared" si="10"/>
        <v>0</v>
      </c>
      <c r="BZ20" s="140">
        <f t="shared" si="10"/>
        <v>0</v>
      </c>
      <c r="CA20" s="140">
        <f t="shared" si="10"/>
        <v>0</v>
      </c>
      <c r="CB20" s="140">
        <f t="shared" si="10"/>
        <v>0</v>
      </c>
      <c r="CC20" s="140">
        <f t="shared" si="10"/>
        <v>0</v>
      </c>
      <c r="CD20" s="140">
        <f t="shared" si="10"/>
        <v>0</v>
      </c>
      <c r="CE20" s="140">
        <f t="shared" si="10"/>
        <v>0</v>
      </c>
      <c r="CF20" s="140">
        <f t="shared" si="10"/>
        <v>0</v>
      </c>
      <c r="CG20" s="140">
        <f t="shared" si="10"/>
        <v>0</v>
      </c>
      <c r="CH20" s="140">
        <f t="shared" si="10"/>
        <v>0</v>
      </c>
      <c r="CI20" s="140">
        <f t="shared" si="10"/>
        <v>1</v>
      </c>
    </row>
    <row r="21" spans="2:87">
      <c r="B21" s="144" t="s">
        <v>59</v>
      </c>
      <c r="C21" s="145">
        <v>0</v>
      </c>
      <c r="D21" s="145">
        <v>0</v>
      </c>
      <c r="E21" s="145">
        <v>2582121</v>
      </c>
      <c r="F21" s="145">
        <v>2916561</v>
      </c>
      <c r="G21" s="145">
        <v>0</v>
      </c>
      <c r="H21" s="145">
        <v>0</v>
      </c>
      <c r="I21" s="145">
        <v>0</v>
      </c>
      <c r="J21" s="145">
        <v>0</v>
      </c>
      <c r="K21" s="145">
        <v>0</v>
      </c>
      <c r="L21" s="145">
        <v>0</v>
      </c>
      <c r="M21" s="145">
        <v>139623</v>
      </c>
      <c r="N21" s="145">
        <v>11532</v>
      </c>
      <c r="O21" s="145">
        <v>0</v>
      </c>
      <c r="P21" s="145">
        <v>0</v>
      </c>
      <c r="Q21" s="145">
        <v>0</v>
      </c>
      <c r="R21" s="145">
        <v>739472</v>
      </c>
      <c r="S21" s="145">
        <v>544415</v>
      </c>
      <c r="T21" s="145">
        <v>455296</v>
      </c>
      <c r="U21" s="145">
        <v>0</v>
      </c>
      <c r="V21" s="145">
        <v>0</v>
      </c>
      <c r="W21" s="145">
        <v>0</v>
      </c>
      <c r="X21" s="145">
        <v>0</v>
      </c>
      <c r="Y21" s="145">
        <v>0</v>
      </c>
      <c r="Z21" s="145">
        <v>0</v>
      </c>
      <c r="AA21" s="145">
        <v>0</v>
      </c>
      <c r="AB21" s="145">
        <v>0</v>
      </c>
      <c r="AC21" s="145">
        <v>0</v>
      </c>
      <c r="AD21" s="145">
        <v>0</v>
      </c>
      <c r="AE21" s="145"/>
      <c r="AF21" s="145"/>
      <c r="AG21" s="145"/>
      <c r="AH21" s="145"/>
      <c r="AI21" s="145"/>
      <c r="AJ21" s="145"/>
      <c r="AK21" s="145"/>
      <c r="AL21" s="145"/>
      <c r="AM21" s="145"/>
      <c r="AN21" s="145"/>
      <c r="AO21" s="145"/>
      <c r="AP21" s="145"/>
      <c r="AQ21" s="131">
        <f t="shared" si="4"/>
        <v>7389020</v>
      </c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</row>
    <row r="22" spans="2:87">
      <c r="B22" s="144" t="s">
        <v>60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29175</v>
      </c>
      <c r="J22" s="145">
        <v>0</v>
      </c>
      <c r="K22" s="145">
        <v>0</v>
      </c>
      <c r="L22" s="145">
        <v>0</v>
      </c>
      <c r="M22" s="145">
        <v>0</v>
      </c>
      <c r="N22" s="145">
        <v>0</v>
      </c>
      <c r="O22" s="145">
        <v>0</v>
      </c>
      <c r="P22" s="145">
        <v>0</v>
      </c>
      <c r="Q22" s="145">
        <v>0</v>
      </c>
      <c r="R22" s="145">
        <v>0</v>
      </c>
      <c r="S22" s="145">
        <v>0</v>
      </c>
      <c r="T22" s="145">
        <v>0</v>
      </c>
      <c r="U22" s="145">
        <v>0</v>
      </c>
      <c r="V22" s="145">
        <v>0</v>
      </c>
      <c r="W22" s="145">
        <v>0</v>
      </c>
      <c r="X22" s="145">
        <v>0</v>
      </c>
      <c r="Y22" s="145">
        <v>0</v>
      </c>
      <c r="Z22" s="145">
        <v>0</v>
      </c>
      <c r="AA22" s="145">
        <v>0</v>
      </c>
      <c r="AB22" s="145">
        <v>0</v>
      </c>
      <c r="AC22" s="145">
        <v>0</v>
      </c>
      <c r="AD22" s="145">
        <v>0</v>
      </c>
      <c r="AE22" s="145"/>
      <c r="AF22" s="145"/>
      <c r="AG22" s="145"/>
      <c r="AH22" s="145"/>
      <c r="AI22" s="145"/>
      <c r="AJ22" s="145"/>
      <c r="AK22" s="145"/>
      <c r="AL22" s="145"/>
      <c r="AM22" s="145"/>
      <c r="AN22" s="145"/>
      <c r="AO22" s="145"/>
      <c r="AP22" s="145"/>
      <c r="AQ22" s="131">
        <f t="shared" si="4"/>
        <v>29175</v>
      </c>
      <c r="AU22" s="146"/>
      <c r="AV22" s="146"/>
      <c r="AW22" s="146"/>
      <c r="AX22" s="146"/>
      <c r="AY22" s="146"/>
      <c r="AZ22" s="146"/>
      <c r="BA22" s="146"/>
      <c r="BB22" s="146"/>
      <c r="BC22" s="146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146"/>
      <c r="BV22" s="146"/>
      <c r="BW22" s="146"/>
      <c r="BX22" s="146"/>
      <c r="BY22" s="146"/>
      <c r="BZ22" s="146"/>
      <c r="CA22" s="146"/>
      <c r="CB22" s="146"/>
      <c r="CC22" s="146"/>
      <c r="CD22" s="146"/>
      <c r="CE22" s="146"/>
      <c r="CF22" s="146"/>
      <c r="CG22" s="146"/>
      <c r="CH22" s="146"/>
      <c r="CI22" s="146"/>
    </row>
    <row r="23" spans="2:87">
      <c r="B23" s="144" t="s">
        <v>61</v>
      </c>
      <c r="C23" s="145">
        <v>2046654</v>
      </c>
      <c r="D23" s="145">
        <v>0</v>
      </c>
      <c r="E23" s="145">
        <v>243576</v>
      </c>
      <c r="F23" s="145">
        <v>3356490</v>
      </c>
      <c r="G23" s="145">
        <v>414148</v>
      </c>
      <c r="H23" s="145">
        <v>2499114</v>
      </c>
      <c r="I23" s="145">
        <v>858415</v>
      </c>
      <c r="J23" s="145">
        <v>169263</v>
      </c>
      <c r="K23" s="145">
        <v>109746</v>
      </c>
      <c r="L23" s="145">
        <v>472433</v>
      </c>
      <c r="M23" s="145">
        <v>978228</v>
      </c>
      <c r="N23" s="145">
        <v>0</v>
      </c>
      <c r="O23" s="145">
        <v>9153</v>
      </c>
      <c r="P23" s="145">
        <v>700984</v>
      </c>
      <c r="Q23" s="145">
        <v>53160</v>
      </c>
      <c r="R23" s="145">
        <v>4356788</v>
      </c>
      <c r="S23" s="145">
        <v>0</v>
      </c>
      <c r="T23" s="145">
        <v>5629723</v>
      </c>
      <c r="U23" s="145">
        <v>9004</v>
      </c>
      <c r="V23" s="145">
        <v>1691150</v>
      </c>
      <c r="W23" s="145">
        <v>33704</v>
      </c>
      <c r="X23" s="145">
        <v>31899</v>
      </c>
      <c r="Y23" s="145">
        <v>3502379</v>
      </c>
      <c r="Z23" s="145">
        <v>50292</v>
      </c>
      <c r="AA23" s="145">
        <v>38358</v>
      </c>
      <c r="AB23" s="145">
        <v>6215774</v>
      </c>
      <c r="AC23" s="145">
        <v>9830</v>
      </c>
      <c r="AD23" s="145">
        <v>42105</v>
      </c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31">
        <f t="shared" si="4"/>
        <v>33522370</v>
      </c>
      <c r="AU23" s="140">
        <f t="shared" ref="AU23:CI23" si="11">C23-SUM(C24:C25)</f>
        <v>0</v>
      </c>
      <c r="AV23" s="140">
        <f t="shared" si="11"/>
        <v>0</v>
      </c>
      <c r="AW23" s="140">
        <f t="shared" si="11"/>
        <v>0</v>
      </c>
      <c r="AX23" s="140">
        <f t="shared" si="11"/>
        <v>0</v>
      </c>
      <c r="AY23" s="140">
        <f t="shared" si="11"/>
        <v>0</v>
      </c>
      <c r="AZ23" s="140">
        <f t="shared" si="11"/>
        <v>0</v>
      </c>
      <c r="BA23" s="140">
        <f t="shared" si="11"/>
        <v>0</v>
      </c>
      <c r="BB23" s="140">
        <f t="shared" si="11"/>
        <v>0</v>
      </c>
      <c r="BC23" s="140">
        <f t="shared" si="11"/>
        <v>0</v>
      </c>
      <c r="BD23" s="140">
        <f t="shared" si="11"/>
        <v>0</v>
      </c>
      <c r="BE23" s="140">
        <f t="shared" si="11"/>
        <v>0</v>
      </c>
      <c r="BF23" s="140">
        <f t="shared" si="11"/>
        <v>0</v>
      </c>
      <c r="BG23" s="140">
        <f t="shared" si="11"/>
        <v>0</v>
      </c>
      <c r="BH23" s="140">
        <f t="shared" si="11"/>
        <v>0</v>
      </c>
      <c r="BI23" s="140">
        <f t="shared" si="11"/>
        <v>1</v>
      </c>
      <c r="BJ23" s="140">
        <f t="shared" si="11"/>
        <v>0</v>
      </c>
      <c r="BK23" s="140">
        <f t="shared" si="11"/>
        <v>0</v>
      </c>
      <c r="BL23" s="140">
        <f t="shared" si="11"/>
        <v>-1</v>
      </c>
      <c r="BM23" s="140">
        <f t="shared" si="11"/>
        <v>0</v>
      </c>
      <c r="BN23" s="140">
        <f t="shared" si="11"/>
        <v>0</v>
      </c>
      <c r="BO23" s="140">
        <f t="shared" si="11"/>
        <v>0</v>
      </c>
      <c r="BP23" s="140">
        <f t="shared" si="11"/>
        <v>0</v>
      </c>
      <c r="BQ23" s="140">
        <f t="shared" si="11"/>
        <v>0</v>
      </c>
      <c r="BR23" s="140">
        <f t="shared" si="11"/>
        <v>0</v>
      </c>
      <c r="BS23" s="140">
        <f t="shared" si="11"/>
        <v>0</v>
      </c>
      <c r="BT23" s="140">
        <f t="shared" si="11"/>
        <v>0</v>
      </c>
      <c r="BU23" s="140">
        <f t="shared" si="11"/>
        <v>0</v>
      </c>
      <c r="BV23" s="140">
        <f t="shared" si="11"/>
        <v>0</v>
      </c>
      <c r="BW23" s="140">
        <f t="shared" si="11"/>
        <v>0</v>
      </c>
      <c r="BX23" s="140">
        <f t="shared" si="11"/>
        <v>0</v>
      </c>
      <c r="BY23" s="140">
        <f t="shared" si="11"/>
        <v>0</v>
      </c>
      <c r="BZ23" s="140">
        <f t="shared" si="11"/>
        <v>0</v>
      </c>
      <c r="CA23" s="140">
        <f t="shared" si="11"/>
        <v>0</v>
      </c>
      <c r="CB23" s="140">
        <f t="shared" si="11"/>
        <v>0</v>
      </c>
      <c r="CC23" s="140">
        <f t="shared" si="11"/>
        <v>0</v>
      </c>
      <c r="CD23" s="140">
        <f t="shared" si="11"/>
        <v>0</v>
      </c>
      <c r="CE23" s="140">
        <f t="shared" si="11"/>
        <v>0</v>
      </c>
      <c r="CF23" s="140">
        <f t="shared" si="11"/>
        <v>0</v>
      </c>
      <c r="CG23" s="140">
        <f t="shared" si="11"/>
        <v>0</v>
      </c>
      <c r="CH23" s="140">
        <f t="shared" si="11"/>
        <v>0</v>
      </c>
      <c r="CI23" s="140">
        <f t="shared" si="11"/>
        <v>0</v>
      </c>
    </row>
    <row r="24" spans="2:87">
      <c r="B24" s="147" t="s">
        <v>62</v>
      </c>
      <c r="C24" s="145">
        <v>1311151</v>
      </c>
      <c r="D24" s="145">
        <v>0</v>
      </c>
      <c r="E24" s="145">
        <v>0</v>
      </c>
      <c r="F24" s="145">
        <v>3058328</v>
      </c>
      <c r="G24" s="145">
        <v>384165</v>
      </c>
      <c r="H24" s="145">
        <v>1865634</v>
      </c>
      <c r="I24" s="145">
        <v>573114</v>
      </c>
      <c r="J24" s="145">
        <v>0</v>
      </c>
      <c r="K24" s="145">
        <v>0</v>
      </c>
      <c r="L24" s="145">
        <v>383389</v>
      </c>
      <c r="M24" s="145">
        <v>790076</v>
      </c>
      <c r="N24" s="145">
        <v>0</v>
      </c>
      <c r="O24" s="145">
        <v>0</v>
      </c>
      <c r="P24" s="145">
        <v>546698</v>
      </c>
      <c r="Q24" s="145">
        <v>52644</v>
      </c>
      <c r="R24" s="145">
        <v>4032435</v>
      </c>
      <c r="S24" s="145">
        <v>0</v>
      </c>
      <c r="T24" s="145">
        <v>4946048</v>
      </c>
      <c r="U24" s="145">
        <v>0</v>
      </c>
      <c r="V24" s="145">
        <v>1352850</v>
      </c>
      <c r="W24" s="145">
        <v>0</v>
      </c>
      <c r="X24" s="145">
        <v>0</v>
      </c>
      <c r="Y24" s="145">
        <v>2853471</v>
      </c>
      <c r="Z24" s="145">
        <v>0</v>
      </c>
      <c r="AA24" s="145">
        <v>0</v>
      </c>
      <c r="AB24" s="145">
        <v>4239374</v>
      </c>
      <c r="AC24" s="145">
        <v>0</v>
      </c>
      <c r="AD24" s="145">
        <v>0</v>
      </c>
      <c r="AE24" s="145"/>
      <c r="AF24" s="145"/>
      <c r="AG24" s="145"/>
      <c r="AH24" s="145"/>
      <c r="AI24" s="145"/>
      <c r="AJ24" s="145"/>
      <c r="AK24" s="145"/>
      <c r="AL24" s="145"/>
      <c r="AM24" s="145"/>
      <c r="AN24" s="145"/>
      <c r="AO24" s="145"/>
      <c r="AP24" s="145"/>
      <c r="AQ24" s="131">
        <f t="shared" si="4"/>
        <v>26389377</v>
      </c>
      <c r="AU24" s="146"/>
      <c r="AV24" s="146"/>
      <c r="AW24" s="146"/>
      <c r="AX24" s="146"/>
      <c r="AY24" s="146"/>
      <c r="AZ24" s="146"/>
      <c r="BA24" s="146"/>
      <c r="BB24" s="146"/>
      <c r="BC24" s="146"/>
      <c r="BD24" s="146"/>
      <c r="BE24" s="146"/>
      <c r="BF24" s="146"/>
      <c r="BG24" s="146"/>
      <c r="BH24" s="146"/>
      <c r="BI24" s="146"/>
      <c r="BJ24" s="146"/>
      <c r="BK24" s="146"/>
      <c r="BL24" s="146"/>
      <c r="BM24" s="146"/>
      <c r="BN24" s="146"/>
      <c r="BO24" s="146"/>
      <c r="BP24" s="146"/>
      <c r="BQ24" s="146"/>
      <c r="BR24" s="146"/>
      <c r="BS24" s="146"/>
      <c r="BT24" s="146"/>
      <c r="BU24" s="146"/>
      <c r="BV24" s="146"/>
      <c r="BW24" s="146"/>
      <c r="BX24" s="146"/>
      <c r="BY24" s="146"/>
      <c r="BZ24" s="146"/>
      <c r="CA24" s="146"/>
      <c r="CB24" s="146"/>
      <c r="CC24" s="146"/>
      <c r="CD24" s="146"/>
      <c r="CE24" s="146"/>
      <c r="CF24" s="146"/>
      <c r="CG24" s="146"/>
      <c r="CH24" s="146"/>
      <c r="CI24" s="146"/>
    </row>
    <row r="25" spans="2:87">
      <c r="B25" s="147" t="s">
        <v>63</v>
      </c>
      <c r="C25" s="145">
        <v>735503</v>
      </c>
      <c r="D25" s="145">
        <v>0</v>
      </c>
      <c r="E25" s="145">
        <v>243576</v>
      </c>
      <c r="F25" s="145">
        <v>298162</v>
      </c>
      <c r="G25" s="145">
        <v>29983</v>
      </c>
      <c r="H25" s="145">
        <v>633480</v>
      </c>
      <c r="I25" s="145">
        <v>285301</v>
      </c>
      <c r="J25" s="145">
        <v>169263</v>
      </c>
      <c r="K25" s="145">
        <v>109746</v>
      </c>
      <c r="L25" s="145">
        <v>89044</v>
      </c>
      <c r="M25" s="145">
        <v>188152</v>
      </c>
      <c r="N25" s="145">
        <v>0</v>
      </c>
      <c r="O25" s="145">
        <v>9153</v>
      </c>
      <c r="P25" s="145">
        <v>154286</v>
      </c>
      <c r="Q25" s="145">
        <v>515</v>
      </c>
      <c r="R25" s="145">
        <v>324353</v>
      </c>
      <c r="S25" s="145">
        <v>0</v>
      </c>
      <c r="T25" s="145">
        <v>683676</v>
      </c>
      <c r="U25" s="145">
        <v>9004</v>
      </c>
      <c r="V25" s="145">
        <v>338300</v>
      </c>
      <c r="W25" s="145">
        <v>33704</v>
      </c>
      <c r="X25" s="145">
        <v>31899</v>
      </c>
      <c r="Y25" s="145">
        <v>648908</v>
      </c>
      <c r="Z25" s="145">
        <v>50292</v>
      </c>
      <c r="AA25" s="145">
        <v>38358</v>
      </c>
      <c r="AB25" s="145">
        <v>1976400</v>
      </c>
      <c r="AC25" s="145">
        <v>9830</v>
      </c>
      <c r="AD25" s="145">
        <v>42105</v>
      </c>
      <c r="AE25" s="145"/>
      <c r="AF25" s="145"/>
      <c r="AG25" s="145"/>
      <c r="AH25" s="145"/>
      <c r="AI25" s="145"/>
      <c r="AJ25" s="145"/>
      <c r="AK25" s="145"/>
      <c r="AL25" s="145"/>
      <c r="AM25" s="145"/>
      <c r="AN25" s="145"/>
      <c r="AO25" s="145"/>
      <c r="AP25" s="145"/>
      <c r="AQ25" s="131">
        <f t="shared" si="4"/>
        <v>7132993</v>
      </c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  <c r="BV25" s="146"/>
      <c r="BW25" s="146"/>
      <c r="BX25" s="146"/>
      <c r="BY25" s="146"/>
      <c r="BZ25" s="146"/>
      <c r="CA25" s="146"/>
      <c r="CB25" s="146"/>
      <c r="CC25" s="146"/>
      <c r="CD25" s="146"/>
      <c r="CE25" s="146"/>
      <c r="CF25" s="146"/>
      <c r="CG25" s="146"/>
      <c r="CH25" s="146"/>
      <c r="CI25" s="146"/>
    </row>
    <row r="26" spans="2:87">
      <c r="B26" s="143" t="s">
        <v>64</v>
      </c>
      <c r="C26" s="142">
        <v>0</v>
      </c>
      <c r="D26" s="142">
        <v>0</v>
      </c>
      <c r="E26" s="142">
        <v>0</v>
      </c>
      <c r="F26" s="142">
        <v>0</v>
      </c>
      <c r="G26" s="142">
        <v>0</v>
      </c>
      <c r="H26" s="142">
        <v>0</v>
      </c>
      <c r="I26" s="142">
        <v>0</v>
      </c>
      <c r="J26" s="142">
        <v>0</v>
      </c>
      <c r="K26" s="142">
        <v>0</v>
      </c>
      <c r="L26" s="142">
        <v>0</v>
      </c>
      <c r="M26" s="142">
        <v>0</v>
      </c>
      <c r="N26" s="142">
        <v>0</v>
      </c>
      <c r="O26" s="142">
        <v>0</v>
      </c>
      <c r="P26" s="142">
        <v>0</v>
      </c>
      <c r="Q26" s="142">
        <v>0</v>
      </c>
      <c r="R26" s="142">
        <v>0</v>
      </c>
      <c r="S26" s="142">
        <v>0</v>
      </c>
      <c r="T26" s="142">
        <v>0</v>
      </c>
      <c r="U26" s="142">
        <v>0</v>
      </c>
      <c r="V26" s="142">
        <v>0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0</v>
      </c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31">
        <f t="shared" si="4"/>
        <v>0</v>
      </c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</row>
    <row r="27" spans="2:87">
      <c r="B27" s="143" t="s">
        <v>65</v>
      </c>
      <c r="C27" s="142">
        <v>123203208</v>
      </c>
      <c r="D27" s="142">
        <v>0</v>
      </c>
      <c r="E27" s="142">
        <v>117626345</v>
      </c>
      <c r="F27" s="142">
        <v>11860402</v>
      </c>
      <c r="G27" s="142">
        <v>3515133</v>
      </c>
      <c r="H27" s="142">
        <v>156534346</v>
      </c>
      <c r="I27" s="142">
        <v>200118395</v>
      </c>
      <c r="J27" s="142">
        <v>26207343</v>
      </c>
      <c r="K27" s="142">
        <v>7322240</v>
      </c>
      <c r="L27" s="142">
        <v>30505332</v>
      </c>
      <c r="M27" s="142">
        <v>12320456</v>
      </c>
      <c r="N27" s="142">
        <v>578174</v>
      </c>
      <c r="O27" s="142">
        <v>22650</v>
      </c>
      <c r="P27" s="142">
        <v>14553976</v>
      </c>
      <c r="Q27" s="142">
        <v>45241</v>
      </c>
      <c r="R27" s="142">
        <v>151895605</v>
      </c>
      <c r="S27" s="142">
        <v>528852</v>
      </c>
      <c r="T27" s="142">
        <v>116653540</v>
      </c>
      <c r="U27" s="142">
        <v>4286523</v>
      </c>
      <c r="V27" s="142">
        <v>321125756</v>
      </c>
      <c r="W27" s="142">
        <v>7620629</v>
      </c>
      <c r="X27" s="142">
        <v>10337483</v>
      </c>
      <c r="Y27" s="142">
        <v>233511490</v>
      </c>
      <c r="Z27" s="142">
        <v>2140943</v>
      </c>
      <c r="AA27" s="142">
        <v>11018699</v>
      </c>
      <c r="AB27" s="142">
        <v>308265789</v>
      </c>
      <c r="AC27" s="142">
        <v>7508659</v>
      </c>
      <c r="AD27" s="142">
        <v>67853840</v>
      </c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31">
        <f t="shared" si="4"/>
        <v>1947161049</v>
      </c>
      <c r="AU27" s="140">
        <f t="shared" ref="AU27:CI27" si="12">C27-SUM(C28,C38)</f>
        <v>0</v>
      </c>
      <c r="AV27" s="140">
        <f t="shared" si="12"/>
        <v>0</v>
      </c>
      <c r="AW27" s="140">
        <f t="shared" si="12"/>
        <v>0</v>
      </c>
      <c r="AX27" s="140">
        <f t="shared" si="12"/>
        <v>0</v>
      </c>
      <c r="AY27" s="140">
        <f t="shared" si="12"/>
        <v>0</v>
      </c>
      <c r="AZ27" s="140">
        <f t="shared" si="12"/>
        <v>0</v>
      </c>
      <c r="BA27" s="140">
        <f t="shared" si="12"/>
        <v>0</v>
      </c>
      <c r="BB27" s="140">
        <f t="shared" si="12"/>
        <v>0</v>
      </c>
      <c r="BC27" s="140">
        <f t="shared" si="12"/>
        <v>0</v>
      </c>
      <c r="BD27" s="140">
        <f t="shared" si="12"/>
        <v>0</v>
      </c>
      <c r="BE27" s="140">
        <f t="shared" si="12"/>
        <v>1</v>
      </c>
      <c r="BF27" s="140">
        <f t="shared" si="12"/>
        <v>0</v>
      </c>
      <c r="BG27" s="140">
        <f t="shared" si="12"/>
        <v>0</v>
      </c>
      <c r="BH27" s="140">
        <f t="shared" si="12"/>
        <v>0</v>
      </c>
      <c r="BI27" s="140">
        <f t="shared" si="12"/>
        <v>0</v>
      </c>
      <c r="BJ27" s="140">
        <f t="shared" si="12"/>
        <v>0</v>
      </c>
      <c r="BK27" s="140">
        <f t="shared" si="12"/>
        <v>0</v>
      </c>
      <c r="BL27" s="140">
        <f t="shared" si="12"/>
        <v>0</v>
      </c>
      <c r="BM27" s="140">
        <f t="shared" si="12"/>
        <v>0</v>
      </c>
      <c r="BN27" s="140">
        <f t="shared" si="12"/>
        <v>0</v>
      </c>
      <c r="BO27" s="140">
        <f t="shared" si="12"/>
        <v>0</v>
      </c>
      <c r="BP27" s="140">
        <f t="shared" si="12"/>
        <v>0</v>
      </c>
      <c r="BQ27" s="140">
        <f t="shared" si="12"/>
        <v>0</v>
      </c>
      <c r="BR27" s="140">
        <f t="shared" si="12"/>
        <v>0</v>
      </c>
      <c r="BS27" s="140">
        <f t="shared" si="12"/>
        <v>0</v>
      </c>
      <c r="BT27" s="140">
        <f t="shared" si="12"/>
        <v>-1</v>
      </c>
      <c r="BU27" s="140">
        <f t="shared" si="12"/>
        <v>0</v>
      </c>
      <c r="BV27" s="140">
        <f t="shared" si="12"/>
        <v>0</v>
      </c>
      <c r="BW27" s="140">
        <f t="shared" si="12"/>
        <v>0</v>
      </c>
      <c r="BX27" s="140">
        <f t="shared" si="12"/>
        <v>0</v>
      </c>
      <c r="BY27" s="140">
        <f t="shared" si="12"/>
        <v>0</v>
      </c>
      <c r="BZ27" s="140">
        <f t="shared" si="12"/>
        <v>0</v>
      </c>
      <c r="CA27" s="140">
        <f t="shared" si="12"/>
        <v>0</v>
      </c>
      <c r="CB27" s="140">
        <f t="shared" si="12"/>
        <v>0</v>
      </c>
      <c r="CC27" s="140">
        <f t="shared" si="12"/>
        <v>0</v>
      </c>
      <c r="CD27" s="140">
        <f t="shared" si="12"/>
        <v>0</v>
      </c>
      <c r="CE27" s="140">
        <f t="shared" si="12"/>
        <v>0</v>
      </c>
      <c r="CF27" s="140">
        <f t="shared" si="12"/>
        <v>0</v>
      </c>
      <c r="CG27" s="140">
        <f t="shared" si="12"/>
        <v>0</v>
      </c>
      <c r="CH27" s="140">
        <f t="shared" si="12"/>
        <v>0</v>
      </c>
      <c r="CI27" s="140">
        <f t="shared" si="12"/>
        <v>0</v>
      </c>
    </row>
    <row r="28" spans="2:87">
      <c r="B28" s="144" t="s">
        <v>66</v>
      </c>
      <c r="C28" s="145">
        <v>32191498</v>
      </c>
      <c r="D28" s="145">
        <v>0</v>
      </c>
      <c r="E28" s="145">
        <v>89639534</v>
      </c>
      <c r="F28" s="145">
        <v>11827187</v>
      </c>
      <c r="G28" s="145">
        <v>862390</v>
      </c>
      <c r="H28" s="145">
        <v>26762682</v>
      </c>
      <c r="I28" s="145">
        <v>61939960</v>
      </c>
      <c r="J28" s="145">
        <v>8390820</v>
      </c>
      <c r="K28" s="145">
        <v>4057791</v>
      </c>
      <c r="L28" s="145">
        <v>20655529</v>
      </c>
      <c r="M28" s="145">
        <v>5510905</v>
      </c>
      <c r="N28" s="145">
        <v>578174</v>
      </c>
      <c r="O28" s="145">
        <v>22650</v>
      </c>
      <c r="P28" s="145">
        <v>10842149</v>
      </c>
      <c r="Q28" s="145">
        <v>45241</v>
      </c>
      <c r="R28" s="145">
        <v>95034141</v>
      </c>
      <c r="S28" s="145">
        <v>528852</v>
      </c>
      <c r="T28" s="145">
        <v>71297829</v>
      </c>
      <c r="U28" s="145">
        <v>1298951</v>
      </c>
      <c r="V28" s="145">
        <v>62292989</v>
      </c>
      <c r="W28" s="145">
        <v>1514571</v>
      </c>
      <c r="X28" s="145">
        <v>3798760</v>
      </c>
      <c r="Y28" s="145">
        <v>83863098</v>
      </c>
      <c r="Z28" s="145">
        <v>1426770</v>
      </c>
      <c r="AA28" s="145">
        <v>9037329</v>
      </c>
      <c r="AB28" s="145">
        <v>128080654</v>
      </c>
      <c r="AC28" s="145">
        <v>7133837</v>
      </c>
      <c r="AD28" s="145">
        <v>17521018</v>
      </c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31">
        <f t="shared" si="4"/>
        <v>756155309</v>
      </c>
      <c r="AU28" s="140">
        <f t="shared" ref="AU28:CI28" si="13">C28-SUM(C29:C30,C35)</f>
        <v>0</v>
      </c>
      <c r="AV28" s="140">
        <f t="shared" si="13"/>
        <v>0</v>
      </c>
      <c r="AW28" s="140">
        <f t="shared" si="13"/>
        <v>0</v>
      </c>
      <c r="AX28" s="140">
        <f t="shared" si="13"/>
        <v>0</v>
      </c>
      <c r="AY28" s="140">
        <f t="shared" si="13"/>
        <v>0</v>
      </c>
      <c r="AZ28" s="140">
        <f t="shared" si="13"/>
        <v>0</v>
      </c>
      <c r="BA28" s="140">
        <f t="shared" si="13"/>
        <v>0</v>
      </c>
      <c r="BB28" s="140">
        <f t="shared" si="13"/>
        <v>0</v>
      </c>
      <c r="BC28" s="140">
        <f t="shared" si="13"/>
        <v>0</v>
      </c>
      <c r="BD28" s="140">
        <f t="shared" si="13"/>
        <v>0</v>
      </c>
      <c r="BE28" s="140">
        <f t="shared" si="13"/>
        <v>0</v>
      </c>
      <c r="BF28" s="140">
        <f t="shared" si="13"/>
        <v>0</v>
      </c>
      <c r="BG28" s="140">
        <f t="shared" si="13"/>
        <v>0</v>
      </c>
      <c r="BH28" s="140">
        <f t="shared" si="13"/>
        <v>0</v>
      </c>
      <c r="BI28" s="140">
        <f t="shared" si="13"/>
        <v>0</v>
      </c>
      <c r="BJ28" s="140">
        <f t="shared" si="13"/>
        <v>0</v>
      </c>
      <c r="BK28" s="140">
        <f t="shared" si="13"/>
        <v>0</v>
      </c>
      <c r="BL28" s="140">
        <f t="shared" si="13"/>
        <v>0</v>
      </c>
      <c r="BM28" s="140">
        <f t="shared" si="13"/>
        <v>-1</v>
      </c>
      <c r="BN28" s="140">
        <f t="shared" si="13"/>
        <v>0</v>
      </c>
      <c r="BO28" s="140">
        <f t="shared" si="13"/>
        <v>0</v>
      </c>
      <c r="BP28" s="140">
        <f t="shared" si="13"/>
        <v>0</v>
      </c>
      <c r="BQ28" s="140">
        <f t="shared" si="13"/>
        <v>1</v>
      </c>
      <c r="BR28" s="140">
        <f t="shared" si="13"/>
        <v>0</v>
      </c>
      <c r="BS28" s="140">
        <f t="shared" si="13"/>
        <v>0</v>
      </c>
      <c r="BT28" s="140">
        <f t="shared" si="13"/>
        <v>0</v>
      </c>
      <c r="BU28" s="140">
        <f t="shared" si="13"/>
        <v>0</v>
      </c>
      <c r="BV28" s="140">
        <f t="shared" si="13"/>
        <v>0</v>
      </c>
      <c r="BW28" s="140">
        <f t="shared" si="13"/>
        <v>0</v>
      </c>
      <c r="BX28" s="140">
        <f t="shared" si="13"/>
        <v>0</v>
      </c>
      <c r="BY28" s="140">
        <f t="shared" si="13"/>
        <v>0</v>
      </c>
      <c r="BZ28" s="140">
        <f t="shared" si="13"/>
        <v>0</v>
      </c>
      <c r="CA28" s="140">
        <f t="shared" si="13"/>
        <v>0</v>
      </c>
      <c r="CB28" s="140">
        <f t="shared" si="13"/>
        <v>0</v>
      </c>
      <c r="CC28" s="140">
        <f t="shared" si="13"/>
        <v>0</v>
      </c>
      <c r="CD28" s="140">
        <f t="shared" si="13"/>
        <v>0</v>
      </c>
      <c r="CE28" s="140">
        <f t="shared" si="13"/>
        <v>0</v>
      </c>
      <c r="CF28" s="140">
        <f t="shared" si="13"/>
        <v>0</v>
      </c>
      <c r="CG28" s="140">
        <f t="shared" si="13"/>
        <v>0</v>
      </c>
      <c r="CH28" s="140">
        <f t="shared" si="13"/>
        <v>0</v>
      </c>
      <c r="CI28" s="140">
        <f t="shared" si="13"/>
        <v>0</v>
      </c>
    </row>
    <row r="29" spans="2:87">
      <c r="B29" s="147" t="s">
        <v>67</v>
      </c>
      <c r="C29" s="145">
        <v>30377446</v>
      </c>
      <c r="D29" s="145">
        <v>0</v>
      </c>
      <c r="E29" s="145">
        <v>80942295</v>
      </c>
      <c r="F29" s="145">
        <v>8778557</v>
      </c>
      <c r="G29" s="145">
        <v>671945</v>
      </c>
      <c r="H29" s="145">
        <v>17715033</v>
      </c>
      <c r="I29" s="145">
        <v>45003803</v>
      </c>
      <c r="J29" s="145">
        <v>5008752</v>
      </c>
      <c r="K29" s="145">
        <v>3140822</v>
      </c>
      <c r="L29" s="145">
        <v>20056204</v>
      </c>
      <c r="M29" s="145">
        <v>2538858</v>
      </c>
      <c r="N29" s="145">
        <v>549027</v>
      </c>
      <c r="O29" s="145">
        <v>22650</v>
      </c>
      <c r="P29" s="145">
        <v>9109012</v>
      </c>
      <c r="Q29" s="145">
        <v>45241</v>
      </c>
      <c r="R29" s="145">
        <v>66078526</v>
      </c>
      <c r="S29" s="145">
        <v>385719</v>
      </c>
      <c r="T29" s="145">
        <v>62751873</v>
      </c>
      <c r="U29" s="145">
        <v>703458</v>
      </c>
      <c r="V29" s="145">
        <v>40663621</v>
      </c>
      <c r="W29" s="145">
        <v>463983</v>
      </c>
      <c r="X29" s="145">
        <v>3687198</v>
      </c>
      <c r="Y29" s="145">
        <v>70674856</v>
      </c>
      <c r="Z29" s="145">
        <v>351319</v>
      </c>
      <c r="AA29" s="145">
        <v>8214277</v>
      </c>
      <c r="AB29" s="145">
        <v>96496694</v>
      </c>
      <c r="AC29" s="145">
        <v>7131807</v>
      </c>
      <c r="AD29" s="145">
        <v>11344423</v>
      </c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31">
        <f t="shared" si="4"/>
        <v>592907399</v>
      </c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  <c r="BM29" s="146"/>
      <c r="BN29" s="146"/>
      <c r="BO29" s="146"/>
      <c r="BP29" s="146"/>
      <c r="BQ29" s="146"/>
      <c r="BR29" s="146"/>
      <c r="BS29" s="146"/>
      <c r="BT29" s="146"/>
      <c r="BU29" s="146"/>
      <c r="BV29" s="146"/>
      <c r="BW29" s="146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</row>
    <row r="30" spans="2:87">
      <c r="B30" s="147" t="s">
        <v>68</v>
      </c>
      <c r="C30" s="145">
        <v>1782620</v>
      </c>
      <c r="D30" s="145">
        <v>0</v>
      </c>
      <c r="E30" s="145">
        <v>8658902</v>
      </c>
      <c r="F30" s="145">
        <v>3033747</v>
      </c>
      <c r="G30" s="145">
        <v>190445</v>
      </c>
      <c r="H30" s="145">
        <v>5085969</v>
      </c>
      <c r="I30" s="145">
        <v>11265445</v>
      </c>
      <c r="J30" s="145">
        <v>2794625</v>
      </c>
      <c r="K30" s="145">
        <v>916969</v>
      </c>
      <c r="L30" s="145">
        <v>599325</v>
      </c>
      <c r="M30" s="145">
        <v>2972047</v>
      </c>
      <c r="N30" s="145">
        <v>29147</v>
      </c>
      <c r="O30" s="145">
        <v>0</v>
      </c>
      <c r="P30" s="145">
        <v>1733089</v>
      </c>
      <c r="Q30" s="145">
        <v>0</v>
      </c>
      <c r="R30" s="145">
        <v>23786337</v>
      </c>
      <c r="S30" s="145">
        <v>143133</v>
      </c>
      <c r="T30" s="145">
        <v>6669288</v>
      </c>
      <c r="U30" s="145">
        <v>595494</v>
      </c>
      <c r="V30" s="145">
        <v>17116409</v>
      </c>
      <c r="W30" s="145">
        <v>1050588</v>
      </c>
      <c r="X30" s="145">
        <v>111562</v>
      </c>
      <c r="Y30" s="145">
        <v>11173911</v>
      </c>
      <c r="Z30" s="145">
        <v>371977</v>
      </c>
      <c r="AA30" s="145">
        <v>823052</v>
      </c>
      <c r="AB30" s="145">
        <v>21420227</v>
      </c>
      <c r="AC30" s="145">
        <v>2030</v>
      </c>
      <c r="AD30" s="145">
        <v>6176595</v>
      </c>
      <c r="AE30" s="145"/>
      <c r="AF30" s="145"/>
      <c r="AG30" s="145"/>
      <c r="AH30" s="145"/>
      <c r="AI30" s="145"/>
      <c r="AJ30" s="145"/>
      <c r="AK30" s="145"/>
      <c r="AL30" s="145"/>
      <c r="AM30" s="145"/>
      <c r="AN30" s="145"/>
      <c r="AO30" s="145"/>
      <c r="AP30" s="145"/>
      <c r="AQ30" s="131">
        <f t="shared" si="4"/>
        <v>128502933</v>
      </c>
      <c r="AU30" s="140">
        <f t="shared" ref="AU30" si="14">C30-SUM(C31:C34)</f>
        <v>0</v>
      </c>
      <c r="AV30" s="140">
        <f t="shared" ref="AV30" si="15">D30-SUM(D31:D34)</f>
        <v>0</v>
      </c>
      <c r="AW30" s="140">
        <f t="shared" ref="AW30:CI30" si="16">E30-SUM(E31:E34)</f>
        <v>0</v>
      </c>
      <c r="AX30" s="140">
        <f t="shared" si="16"/>
        <v>0</v>
      </c>
      <c r="AY30" s="140">
        <f t="shared" si="16"/>
        <v>0</v>
      </c>
      <c r="AZ30" s="140">
        <f t="shared" si="16"/>
        <v>0</v>
      </c>
      <c r="BA30" s="140">
        <f t="shared" si="16"/>
        <v>0</v>
      </c>
      <c r="BB30" s="140">
        <f t="shared" si="16"/>
        <v>0</v>
      </c>
      <c r="BC30" s="140">
        <f t="shared" si="16"/>
        <v>0</v>
      </c>
      <c r="BD30" s="140">
        <f t="shared" si="16"/>
        <v>0</v>
      </c>
      <c r="BE30" s="140">
        <f t="shared" si="16"/>
        <v>0</v>
      </c>
      <c r="BF30" s="140">
        <f t="shared" si="16"/>
        <v>0</v>
      </c>
      <c r="BG30" s="140">
        <f t="shared" si="16"/>
        <v>0</v>
      </c>
      <c r="BH30" s="140">
        <f t="shared" si="16"/>
        <v>0</v>
      </c>
      <c r="BI30" s="140">
        <f t="shared" si="16"/>
        <v>0</v>
      </c>
      <c r="BJ30" s="140">
        <f t="shared" si="16"/>
        <v>0</v>
      </c>
      <c r="BK30" s="140">
        <f t="shared" si="16"/>
        <v>0</v>
      </c>
      <c r="BL30" s="140">
        <f t="shared" si="16"/>
        <v>0</v>
      </c>
      <c r="BM30" s="140">
        <f t="shared" si="16"/>
        <v>0</v>
      </c>
      <c r="BN30" s="140">
        <f t="shared" si="16"/>
        <v>0</v>
      </c>
      <c r="BO30" s="140">
        <f t="shared" si="16"/>
        <v>0</v>
      </c>
      <c r="BP30" s="140">
        <f t="shared" si="16"/>
        <v>0</v>
      </c>
      <c r="BQ30" s="140">
        <f t="shared" si="16"/>
        <v>-1</v>
      </c>
      <c r="BR30" s="140">
        <f t="shared" si="16"/>
        <v>0</v>
      </c>
      <c r="BS30" s="140">
        <f t="shared" si="16"/>
        <v>0</v>
      </c>
      <c r="BT30" s="140">
        <f t="shared" si="16"/>
        <v>0</v>
      </c>
      <c r="BU30" s="140">
        <f t="shared" si="16"/>
        <v>0</v>
      </c>
      <c r="BV30" s="140">
        <f t="shared" si="16"/>
        <v>0</v>
      </c>
      <c r="BW30" s="140">
        <f t="shared" si="16"/>
        <v>0</v>
      </c>
      <c r="BX30" s="140">
        <f t="shared" si="16"/>
        <v>0</v>
      </c>
      <c r="BY30" s="140">
        <f t="shared" si="16"/>
        <v>0</v>
      </c>
      <c r="BZ30" s="140">
        <f t="shared" si="16"/>
        <v>0</v>
      </c>
      <c r="CA30" s="140">
        <f t="shared" si="16"/>
        <v>0</v>
      </c>
      <c r="CB30" s="140">
        <f t="shared" si="16"/>
        <v>0</v>
      </c>
      <c r="CC30" s="140">
        <f t="shared" si="16"/>
        <v>0</v>
      </c>
      <c r="CD30" s="140">
        <f t="shared" si="16"/>
        <v>0</v>
      </c>
      <c r="CE30" s="140">
        <f t="shared" si="16"/>
        <v>0</v>
      </c>
      <c r="CF30" s="140">
        <f t="shared" si="16"/>
        <v>0</v>
      </c>
      <c r="CG30" s="140">
        <f t="shared" si="16"/>
        <v>0</v>
      </c>
      <c r="CH30" s="140">
        <f t="shared" si="16"/>
        <v>0</v>
      </c>
      <c r="CI30" s="140">
        <f t="shared" si="16"/>
        <v>-1</v>
      </c>
    </row>
    <row r="31" spans="2:87">
      <c r="B31" s="148" t="s">
        <v>69</v>
      </c>
      <c r="C31" s="145">
        <v>1341760</v>
      </c>
      <c r="D31" s="145">
        <v>0</v>
      </c>
      <c r="E31" s="145">
        <v>8624028</v>
      </c>
      <c r="F31" s="145">
        <v>42702</v>
      </c>
      <c r="G31" s="145">
        <v>190445</v>
      </c>
      <c r="H31" s="145">
        <v>5002085</v>
      </c>
      <c r="I31" s="145">
        <v>10933494</v>
      </c>
      <c r="J31" s="145">
        <v>460608</v>
      </c>
      <c r="K31" s="145">
        <v>916969</v>
      </c>
      <c r="L31" s="145">
        <v>599325</v>
      </c>
      <c r="M31" s="145">
        <v>2689724</v>
      </c>
      <c r="N31" s="145">
        <v>29147</v>
      </c>
      <c r="O31" s="145">
        <v>0</v>
      </c>
      <c r="P31" s="145">
        <v>1069377</v>
      </c>
      <c r="Q31" s="145">
        <v>0</v>
      </c>
      <c r="R31" s="145">
        <v>16667350</v>
      </c>
      <c r="S31" s="145">
        <v>66890</v>
      </c>
      <c r="T31" s="145">
        <v>6091948</v>
      </c>
      <c r="U31" s="145">
        <v>595494</v>
      </c>
      <c r="V31" s="145">
        <v>15399833</v>
      </c>
      <c r="W31" s="145">
        <v>947683</v>
      </c>
      <c r="X31" s="145">
        <v>87041</v>
      </c>
      <c r="Y31" s="145">
        <v>10240273</v>
      </c>
      <c r="Z31" s="145">
        <v>0</v>
      </c>
      <c r="AA31" s="145">
        <v>170832</v>
      </c>
      <c r="AB31" s="145">
        <v>10807955</v>
      </c>
      <c r="AC31" s="145">
        <v>0</v>
      </c>
      <c r="AD31" s="145">
        <v>4823707</v>
      </c>
      <c r="AE31" s="145"/>
      <c r="AF31" s="145"/>
      <c r="AG31" s="145"/>
      <c r="AH31" s="145"/>
      <c r="AI31" s="145"/>
      <c r="AJ31" s="145"/>
      <c r="AK31" s="145"/>
      <c r="AL31" s="145"/>
      <c r="AM31" s="145"/>
      <c r="AN31" s="145"/>
      <c r="AO31" s="145"/>
      <c r="AP31" s="145"/>
      <c r="AQ31" s="131">
        <f t="shared" si="4"/>
        <v>97798670</v>
      </c>
      <c r="AU31" s="146"/>
      <c r="AV31" s="146"/>
      <c r="AW31" s="146"/>
      <c r="AX31" s="146"/>
      <c r="AY31" s="146"/>
      <c r="AZ31" s="146"/>
      <c r="BA31" s="146"/>
      <c r="BB31" s="146"/>
      <c r="BC31" s="146"/>
      <c r="BD31" s="146"/>
      <c r="BE31" s="146"/>
      <c r="BF31" s="146"/>
      <c r="BG31" s="146"/>
      <c r="BH31" s="146"/>
      <c r="BI31" s="146"/>
      <c r="BJ31" s="146"/>
      <c r="BK31" s="146"/>
      <c r="BL31" s="146"/>
      <c r="BM31" s="146"/>
      <c r="BN31" s="146"/>
      <c r="BO31" s="146"/>
      <c r="BP31" s="146"/>
      <c r="BQ31" s="146"/>
      <c r="BR31" s="146"/>
      <c r="BS31" s="146"/>
      <c r="BT31" s="146"/>
      <c r="BU31" s="146"/>
      <c r="BV31" s="146"/>
      <c r="BW31" s="146"/>
      <c r="BX31" s="146"/>
      <c r="BY31" s="146"/>
      <c r="BZ31" s="146"/>
      <c r="CA31" s="146"/>
      <c r="CB31" s="146"/>
      <c r="CC31" s="146"/>
      <c r="CD31" s="146"/>
      <c r="CE31" s="146"/>
      <c r="CF31" s="146"/>
      <c r="CG31" s="146"/>
      <c r="CH31" s="146"/>
      <c r="CI31" s="146"/>
    </row>
    <row r="32" spans="2:87">
      <c r="B32" s="148" t="s">
        <v>70</v>
      </c>
      <c r="C32" s="145">
        <v>262815</v>
      </c>
      <c r="D32" s="145">
        <v>0</v>
      </c>
      <c r="E32" s="145">
        <v>0</v>
      </c>
      <c r="F32" s="145">
        <v>2962596</v>
      </c>
      <c r="G32" s="145">
        <v>0</v>
      </c>
      <c r="H32" s="145">
        <v>83884</v>
      </c>
      <c r="I32" s="145">
        <v>284589</v>
      </c>
      <c r="J32" s="145">
        <v>157256</v>
      </c>
      <c r="K32" s="145">
        <v>0</v>
      </c>
      <c r="L32" s="145">
        <v>0</v>
      </c>
      <c r="M32" s="145">
        <v>0</v>
      </c>
      <c r="N32" s="145">
        <v>0</v>
      </c>
      <c r="O32" s="145">
        <v>0</v>
      </c>
      <c r="P32" s="145">
        <v>0</v>
      </c>
      <c r="Q32" s="145">
        <v>0</v>
      </c>
      <c r="R32" s="145">
        <v>0</v>
      </c>
      <c r="S32" s="145">
        <v>0</v>
      </c>
      <c r="T32" s="145">
        <v>0</v>
      </c>
      <c r="U32" s="145">
        <v>0</v>
      </c>
      <c r="V32" s="145">
        <v>0</v>
      </c>
      <c r="W32" s="145">
        <v>0</v>
      </c>
      <c r="X32" s="145">
        <v>0</v>
      </c>
      <c r="Y32" s="145">
        <v>0</v>
      </c>
      <c r="Z32" s="145">
        <v>0</v>
      </c>
      <c r="AA32" s="145">
        <v>0</v>
      </c>
      <c r="AB32" s="145">
        <v>3588197</v>
      </c>
      <c r="AC32" s="145">
        <v>0</v>
      </c>
      <c r="AD32" s="145">
        <v>0</v>
      </c>
      <c r="AE32" s="145"/>
      <c r="AF32" s="145"/>
      <c r="AG32" s="145"/>
      <c r="AH32" s="145"/>
      <c r="AI32" s="145"/>
      <c r="AJ32" s="145"/>
      <c r="AK32" s="145"/>
      <c r="AL32" s="145"/>
      <c r="AM32" s="145"/>
      <c r="AN32" s="145"/>
      <c r="AO32" s="145"/>
      <c r="AP32" s="145"/>
      <c r="AQ32" s="131">
        <f t="shared" si="4"/>
        <v>7339337</v>
      </c>
      <c r="AU32" s="146"/>
      <c r="AV32" s="146"/>
      <c r="AW32" s="146"/>
      <c r="AX32" s="146"/>
      <c r="AY32" s="146"/>
      <c r="AZ32" s="146"/>
      <c r="BA32" s="146"/>
      <c r="BB32" s="146"/>
      <c r="BC32" s="146"/>
      <c r="BD32" s="146"/>
      <c r="BE32" s="146"/>
      <c r="BF32" s="146"/>
      <c r="BG32" s="146"/>
      <c r="BH32" s="146"/>
      <c r="BI32" s="146"/>
      <c r="BJ32" s="146"/>
      <c r="BK32" s="146"/>
      <c r="BL32" s="146"/>
      <c r="BM32" s="146"/>
      <c r="BN32" s="146"/>
      <c r="BO32" s="146"/>
      <c r="BP32" s="146"/>
      <c r="BQ32" s="146"/>
      <c r="BR32" s="146"/>
      <c r="BS32" s="146"/>
      <c r="BT32" s="146"/>
      <c r="BU32" s="146"/>
      <c r="BV32" s="146"/>
      <c r="BW32" s="146"/>
      <c r="BX32" s="146"/>
      <c r="BY32" s="146"/>
      <c r="BZ32" s="146"/>
      <c r="CA32" s="146"/>
      <c r="CB32" s="146"/>
      <c r="CC32" s="146"/>
      <c r="CD32" s="146"/>
      <c r="CE32" s="146"/>
      <c r="CF32" s="146"/>
      <c r="CG32" s="146"/>
      <c r="CH32" s="146"/>
      <c r="CI32" s="146"/>
    </row>
    <row r="33" spans="2:87">
      <c r="B33" s="148" t="s">
        <v>71</v>
      </c>
      <c r="C33" s="145">
        <v>0</v>
      </c>
      <c r="D33" s="145">
        <v>0</v>
      </c>
      <c r="E33" s="145">
        <v>34874</v>
      </c>
      <c r="F33" s="145">
        <v>28449</v>
      </c>
      <c r="G33" s="145">
        <v>0</v>
      </c>
      <c r="H33" s="145">
        <v>0</v>
      </c>
      <c r="I33" s="145">
        <v>47362</v>
      </c>
      <c r="J33" s="145">
        <v>0</v>
      </c>
      <c r="K33" s="145">
        <v>0</v>
      </c>
      <c r="L33" s="145">
        <v>0</v>
      </c>
      <c r="M33" s="145">
        <v>282323</v>
      </c>
      <c r="N33" s="145">
        <v>0</v>
      </c>
      <c r="O33" s="145">
        <v>0</v>
      </c>
      <c r="P33" s="145">
        <v>663712</v>
      </c>
      <c r="Q33" s="145">
        <v>0</v>
      </c>
      <c r="R33" s="145">
        <v>7118987</v>
      </c>
      <c r="S33" s="145">
        <v>0</v>
      </c>
      <c r="T33" s="145">
        <v>57323</v>
      </c>
      <c r="U33" s="145">
        <v>0</v>
      </c>
      <c r="V33" s="145">
        <v>1716576</v>
      </c>
      <c r="W33" s="145">
        <v>102905</v>
      </c>
      <c r="X33" s="145">
        <v>24521</v>
      </c>
      <c r="Y33" s="145">
        <v>46785</v>
      </c>
      <c r="Z33" s="145">
        <v>371977</v>
      </c>
      <c r="AA33" s="145">
        <v>0</v>
      </c>
      <c r="AB33" s="145">
        <v>7024075</v>
      </c>
      <c r="AC33" s="145">
        <v>2030</v>
      </c>
      <c r="AD33" s="145">
        <v>1352888</v>
      </c>
      <c r="AE33" s="145"/>
      <c r="AF33" s="145"/>
      <c r="AG33" s="145"/>
      <c r="AH33" s="145"/>
      <c r="AI33" s="145"/>
      <c r="AJ33" s="145"/>
      <c r="AK33" s="145"/>
      <c r="AL33" s="145"/>
      <c r="AM33" s="145"/>
      <c r="AN33" s="145"/>
      <c r="AO33" s="145"/>
      <c r="AP33" s="145"/>
      <c r="AQ33" s="131">
        <f t="shared" si="4"/>
        <v>18874787</v>
      </c>
      <c r="AU33" s="140"/>
      <c r="AV33" s="140"/>
      <c r="AW33" s="140"/>
      <c r="AX33" s="140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  <c r="BK33" s="140"/>
      <c r="BL33" s="140"/>
      <c r="BM33" s="140"/>
      <c r="BN33" s="140"/>
      <c r="BO33" s="140"/>
      <c r="BP33" s="140"/>
      <c r="BQ33" s="140"/>
      <c r="BR33" s="140"/>
      <c r="BS33" s="140"/>
      <c r="BT33" s="140"/>
      <c r="BU33" s="140"/>
      <c r="BV33" s="140"/>
      <c r="BW33" s="140"/>
      <c r="BX33" s="140"/>
      <c r="BY33" s="140"/>
      <c r="BZ33" s="140"/>
      <c r="CA33" s="140"/>
      <c r="CB33" s="140"/>
      <c r="CC33" s="140"/>
      <c r="CD33" s="140"/>
      <c r="CE33" s="140"/>
      <c r="CF33" s="140"/>
      <c r="CG33" s="140"/>
      <c r="CH33" s="140"/>
      <c r="CI33" s="140"/>
    </row>
    <row r="34" spans="2:87">
      <c r="B34" s="148" t="s">
        <v>72</v>
      </c>
      <c r="C34" s="145">
        <v>178045</v>
      </c>
      <c r="D34" s="145">
        <v>0</v>
      </c>
      <c r="E34" s="145">
        <v>0</v>
      </c>
      <c r="F34" s="145">
        <v>0</v>
      </c>
      <c r="G34" s="145">
        <v>0</v>
      </c>
      <c r="H34" s="145">
        <v>0</v>
      </c>
      <c r="I34" s="145">
        <v>0</v>
      </c>
      <c r="J34" s="145">
        <v>2176761</v>
      </c>
      <c r="K34" s="145">
        <v>0</v>
      </c>
      <c r="L34" s="145">
        <v>0</v>
      </c>
      <c r="M34" s="145">
        <v>0</v>
      </c>
      <c r="N34" s="145">
        <v>0</v>
      </c>
      <c r="O34" s="145">
        <v>0</v>
      </c>
      <c r="P34" s="145">
        <v>0</v>
      </c>
      <c r="Q34" s="145">
        <v>0</v>
      </c>
      <c r="R34" s="145">
        <v>0</v>
      </c>
      <c r="S34" s="145">
        <v>76243</v>
      </c>
      <c r="T34" s="145">
        <v>520017</v>
      </c>
      <c r="U34" s="145">
        <v>0</v>
      </c>
      <c r="V34" s="145">
        <v>0</v>
      </c>
      <c r="W34" s="145">
        <v>0</v>
      </c>
      <c r="X34" s="145">
        <v>0</v>
      </c>
      <c r="Y34" s="145">
        <v>886854</v>
      </c>
      <c r="Z34" s="145">
        <v>0</v>
      </c>
      <c r="AA34" s="145">
        <v>652220</v>
      </c>
      <c r="AB34" s="145">
        <v>0</v>
      </c>
      <c r="AC34" s="145">
        <v>0</v>
      </c>
      <c r="AD34" s="145">
        <v>0</v>
      </c>
      <c r="AE34" s="145"/>
      <c r="AF34" s="145"/>
      <c r="AG34" s="145"/>
      <c r="AH34" s="145"/>
      <c r="AI34" s="145"/>
      <c r="AJ34" s="145"/>
      <c r="AK34" s="145"/>
      <c r="AL34" s="145"/>
      <c r="AM34" s="145"/>
      <c r="AN34" s="145"/>
      <c r="AO34" s="145"/>
      <c r="AP34" s="145"/>
      <c r="AQ34" s="131">
        <f t="shared" si="4"/>
        <v>4490140</v>
      </c>
      <c r="AU34" s="146"/>
      <c r="AV34" s="146"/>
      <c r="AW34" s="146"/>
      <c r="AX34" s="146"/>
      <c r="AY34" s="146"/>
      <c r="AZ34" s="146"/>
      <c r="BA34" s="146"/>
      <c r="BB34" s="146"/>
      <c r="BC34" s="146"/>
      <c r="BD34" s="146"/>
      <c r="BE34" s="146"/>
      <c r="BF34" s="146"/>
      <c r="BG34" s="146"/>
      <c r="BH34" s="146"/>
      <c r="BI34" s="146"/>
      <c r="BJ34" s="146"/>
      <c r="BK34" s="146"/>
      <c r="BL34" s="146"/>
      <c r="BM34" s="146"/>
      <c r="BN34" s="146"/>
      <c r="BO34" s="146"/>
      <c r="BP34" s="146"/>
      <c r="BQ34" s="146"/>
      <c r="BR34" s="146"/>
      <c r="BS34" s="146"/>
      <c r="BT34" s="146"/>
      <c r="BU34" s="146"/>
      <c r="BV34" s="146"/>
      <c r="BW34" s="146"/>
      <c r="BX34" s="146"/>
      <c r="BY34" s="146"/>
      <c r="BZ34" s="146"/>
      <c r="CA34" s="146"/>
      <c r="CB34" s="146"/>
      <c r="CC34" s="146"/>
      <c r="CD34" s="146"/>
      <c r="CE34" s="146"/>
      <c r="CF34" s="146"/>
      <c r="CG34" s="146"/>
      <c r="CH34" s="146"/>
      <c r="CI34" s="146"/>
    </row>
    <row r="35" spans="2:87">
      <c r="B35" s="147" t="s">
        <v>73</v>
      </c>
      <c r="C35" s="145">
        <v>31432</v>
      </c>
      <c r="D35" s="145">
        <v>0</v>
      </c>
      <c r="E35" s="145">
        <v>38337</v>
      </c>
      <c r="F35" s="145">
        <v>14883</v>
      </c>
      <c r="G35" s="145">
        <v>0</v>
      </c>
      <c r="H35" s="145">
        <v>3961680</v>
      </c>
      <c r="I35" s="145">
        <v>5670712</v>
      </c>
      <c r="J35" s="145">
        <v>587443</v>
      </c>
      <c r="K35" s="145">
        <v>0</v>
      </c>
      <c r="L35" s="145">
        <v>0</v>
      </c>
      <c r="M35" s="145">
        <v>0</v>
      </c>
      <c r="N35" s="145">
        <v>0</v>
      </c>
      <c r="O35" s="145">
        <v>0</v>
      </c>
      <c r="P35" s="145">
        <v>48</v>
      </c>
      <c r="Q35" s="145">
        <v>0</v>
      </c>
      <c r="R35" s="145">
        <v>5169278</v>
      </c>
      <c r="S35" s="145">
        <v>0</v>
      </c>
      <c r="T35" s="145">
        <v>1876668</v>
      </c>
      <c r="U35" s="145">
        <v>0</v>
      </c>
      <c r="V35" s="145">
        <v>4512959</v>
      </c>
      <c r="W35" s="145">
        <v>0</v>
      </c>
      <c r="X35" s="145">
        <v>0</v>
      </c>
      <c r="Y35" s="145">
        <v>2014330</v>
      </c>
      <c r="Z35" s="145">
        <v>703474</v>
      </c>
      <c r="AA35" s="145">
        <v>0</v>
      </c>
      <c r="AB35" s="145">
        <v>10163733</v>
      </c>
      <c r="AC35" s="145">
        <v>0</v>
      </c>
      <c r="AD35" s="145">
        <v>0</v>
      </c>
      <c r="AE35" s="145"/>
      <c r="AF35" s="145"/>
      <c r="AG35" s="145"/>
      <c r="AH35" s="145"/>
      <c r="AI35" s="145"/>
      <c r="AJ35" s="145"/>
      <c r="AK35" s="145"/>
      <c r="AL35" s="145"/>
      <c r="AM35" s="145"/>
      <c r="AN35" s="145"/>
      <c r="AO35" s="145"/>
      <c r="AP35" s="145"/>
      <c r="AQ35" s="131">
        <f t="shared" si="4"/>
        <v>34744977</v>
      </c>
      <c r="AU35" s="140">
        <f t="shared" ref="AU35:CI35" si="17">C35-SUM(C36:C37)</f>
        <v>0</v>
      </c>
      <c r="AV35" s="140">
        <f t="shared" si="17"/>
        <v>0</v>
      </c>
      <c r="AW35" s="140">
        <f t="shared" si="17"/>
        <v>0</v>
      </c>
      <c r="AX35" s="140">
        <f t="shared" si="17"/>
        <v>0</v>
      </c>
      <c r="AY35" s="140">
        <f t="shared" si="17"/>
        <v>0</v>
      </c>
      <c r="AZ35" s="140">
        <f t="shared" si="17"/>
        <v>0</v>
      </c>
      <c r="BA35" s="140">
        <f t="shared" si="17"/>
        <v>0</v>
      </c>
      <c r="BB35" s="140">
        <f t="shared" si="17"/>
        <v>0</v>
      </c>
      <c r="BC35" s="140">
        <f t="shared" si="17"/>
        <v>0</v>
      </c>
      <c r="BD35" s="140">
        <f t="shared" si="17"/>
        <v>0</v>
      </c>
      <c r="BE35" s="140">
        <f t="shared" si="17"/>
        <v>0</v>
      </c>
      <c r="BF35" s="140">
        <f t="shared" si="17"/>
        <v>0</v>
      </c>
      <c r="BG35" s="140">
        <f t="shared" si="17"/>
        <v>0</v>
      </c>
      <c r="BH35" s="140">
        <f t="shared" si="17"/>
        <v>0</v>
      </c>
      <c r="BI35" s="140">
        <f t="shared" si="17"/>
        <v>0</v>
      </c>
      <c r="BJ35" s="140">
        <f t="shared" si="17"/>
        <v>0</v>
      </c>
      <c r="BK35" s="140">
        <f t="shared" si="17"/>
        <v>0</v>
      </c>
      <c r="BL35" s="140">
        <f t="shared" si="17"/>
        <v>0</v>
      </c>
      <c r="BM35" s="140">
        <f t="shared" si="17"/>
        <v>0</v>
      </c>
      <c r="BN35" s="140">
        <f t="shared" si="17"/>
        <v>0</v>
      </c>
      <c r="BO35" s="140">
        <f t="shared" si="17"/>
        <v>0</v>
      </c>
      <c r="BP35" s="140">
        <f t="shared" si="17"/>
        <v>0</v>
      </c>
      <c r="BQ35" s="140">
        <f t="shared" si="17"/>
        <v>0</v>
      </c>
      <c r="BR35" s="140">
        <f t="shared" si="17"/>
        <v>0</v>
      </c>
      <c r="BS35" s="140">
        <f t="shared" si="17"/>
        <v>0</v>
      </c>
      <c r="BT35" s="140">
        <f t="shared" si="17"/>
        <v>0</v>
      </c>
      <c r="BU35" s="140">
        <f t="shared" si="17"/>
        <v>0</v>
      </c>
      <c r="BV35" s="140">
        <f t="shared" si="17"/>
        <v>0</v>
      </c>
      <c r="BW35" s="140">
        <f t="shared" si="17"/>
        <v>0</v>
      </c>
      <c r="BX35" s="140">
        <f t="shared" si="17"/>
        <v>0</v>
      </c>
      <c r="BY35" s="140">
        <f t="shared" si="17"/>
        <v>0</v>
      </c>
      <c r="BZ35" s="140">
        <f t="shared" si="17"/>
        <v>0</v>
      </c>
      <c r="CA35" s="140">
        <f t="shared" si="17"/>
        <v>0</v>
      </c>
      <c r="CB35" s="140">
        <f t="shared" si="17"/>
        <v>0</v>
      </c>
      <c r="CC35" s="140">
        <f t="shared" si="17"/>
        <v>0</v>
      </c>
      <c r="CD35" s="140">
        <f t="shared" si="17"/>
        <v>0</v>
      </c>
      <c r="CE35" s="140">
        <f t="shared" si="17"/>
        <v>0</v>
      </c>
      <c r="CF35" s="140">
        <f t="shared" si="17"/>
        <v>0</v>
      </c>
      <c r="CG35" s="140">
        <f t="shared" si="17"/>
        <v>0</v>
      </c>
      <c r="CH35" s="140">
        <f t="shared" si="17"/>
        <v>0</v>
      </c>
      <c r="CI35" s="140">
        <f t="shared" si="17"/>
        <v>0</v>
      </c>
    </row>
    <row r="36" spans="2:87">
      <c r="B36" s="148" t="s">
        <v>74</v>
      </c>
      <c r="C36" s="145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3457655</v>
      </c>
      <c r="I36" s="145">
        <v>3657324</v>
      </c>
      <c r="J36" s="145">
        <v>507713</v>
      </c>
      <c r="K36" s="145">
        <v>0</v>
      </c>
      <c r="L36" s="145">
        <v>0</v>
      </c>
      <c r="M36" s="145">
        <v>0</v>
      </c>
      <c r="N36" s="145">
        <v>0</v>
      </c>
      <c r="O36" s="145">
        <v>0</v>
      </c>
      <c r="P36" s="145">
        <v>0</v>
      </c>
      <c r="Q36" s="145">
        <v>0</v>
      </c>
      <c r="R36" s="145">
        <v>2858750</v>
      </c>
      <c r="S36" s="145">
        <v>0</v>
      </c>
      <c r="T36" s="145">
        <v>1871412</v>
      </c>
      <c r="U36" s="145">
        <v>0</v>
      </c>
      <c r="V36" s="145">
        <v>3622011</v>
      </c>
      <c r="W36" s="145">
        <v>0</v>
      </c>
      <c r="X36" s="145">
        <v>0</v>
      </c>
      <c r="Y36" s="145">
        <v>1125887</v>
      </c>
      <c r="Z36" s="145">
        <v>703474</v>
      </c>
      <c r="AA36" s="145">
        <v>0</v>
      </c>
      <c r="AB36" s="145">
        <v>7986503</v>
      </c>
      <c r="AC36" s="145">
        <v>0</v>
      </c>
      <c r="AD36" s="145">
        <v>0</v>
      </c>
      <c r="AE36" s="145"/>
      <c r="AF36" s="145"/>
      <c r="AG36" s="145"/>
      <c r="AH36" s="145"/>
      <c r="AI36" s="145"/>
      <c r="AJ36" s="145"/>
      <c r="AK36" s="145"/>
      <c r="AL36" s="145"/>
      <c r="AM36" s="145"/>
      <c r="AN36" s="145"/>
      <c r="AO36" s="145"/>
      <c r="AP36" s="145"/>
      <c r="AQ36" s="131">
        <f t="shared" si="4"/>
        <v>25790729</v>
      </c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  <c r="BU36" s="146"/>
      <c r="BV36" s="146"/>
      <c r="BW36" s="146"/>
      <c r="BX36" s="146"/>
      <c r="BY36" s="146"/>
      <c r="BZ36" s="146"/>
      <c r="CA36" s="146"/>
      <c r="CB36" s="146"/>
      <c r="CC36" s="146"/>
      <c r="CD36" s="146"/>
      <c r="CE36" s="146"/>
      <c r="CF36" s="146"/>
      <c r="CG36" s="146"/>
      <c r="CH36" s="146"/>
      <c r="CI36" s="146"/>
    </row>
    <row r="37" spans="2:87">
      <c r="B37" s="148" t="s">
        <v>75</v>
      </c>
      <c r="C37" s="145">
        <v>31432</v>
      </c>
      <c r="D37" s="145">
        <v>0</v>
      </c>
      <c r="E37" s="145">
        <v>38337</v>
      </c>
      <c r="F37" s="145">
        <v>14883</v>
      </c>
      <c r="G37" s="145">
        <v>0</v>
      </c>
      <c r="H37" s="145">
        <v>504025</v>
      </c>
      <c r="I37" s="145">
        <v>2013388</v>
      </c>
      <c r="J37" s="145">
        <v>79730</v>
      </c>
      <c r="K37" s="145">
        <v>0</v>
      </c>
      <c r="L37" s="145">
        <v>0</v>
      </c>
      <c r="M37" s="145">
        <v>0</v>
      </c>
      <c r="N37" s="145">
        <v>0</v>
      </c>
      <c r="O37" s="145">
        <v>0</v>
      </c>
      <c r="P37" s="145">
        <v>48</v>
      </c>
      <c r="Q37" s="145">
        <v>0</v>
      </c>
      <c r="R37" s="145">
        <v>2310528</v>
      </c>
      <c r="S37" s="145">
        <v>0</v>
      </c>
      <c r="T37" s="145">
        <v>5256</v>
      </c>
      <c r="U37" s="145">
        <v>0</v>
      </c>
      <c r="V37" s="145">
        <v>890948</v>
      </c>
      <c r="W37" s="145">
        <v>0</v>
      </c>
      <c r="X37" s="145">
        <v>0</v>
      </c>
      <c r="Y37" s="145">
        <v>888443</v>
      </c>
      <c r="Z37" s="145">
        <v>0</v>
      </c>
      <c r="AA37" s="145">
        <v>0</v>
      </c>
      <c r="AB37" s="145">
        <v>2177230</v>
      </c>
      <c r="AC37" s="145">
        <v>0</v>
      </c>
      <c r="AD37" s="145">
        <v>0</v>
      </c>
      <c r="AE37" s="145"/>
      <c r="AF37" s="145"/>
      <c r="AG37" s="145"/>
      <c r="AH37" s="145"/>
      <c r="AI37" s="145"/>
      <c r="AJ37" s="145"/>
      <c r="AK37" s="145"/>
      <c r="AL37" s="145"/>
      <c r="AM37" s="145"/>
      <c r="AN37" s="145"/>
      <c r="AO37" s="145"/>
      <c r="AP37" s="145"/>
      <c r="AQ37" s="131">
        <f t="shared" si="4"/>
        <v>8954248</v>
      </c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6"/>
      <c r="BJ37" s="146"/>
      <c r="BK37" s="146"/>
      <c r="BL37" s="146"/>
      <c r="BM37" s="146"/>
      <c r="BN37" s="146"/>
      <c r="BO37" s="146"/>
      <c r="BP37" s="146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  <c r="CA37" s="146"/>
      <c r="CB37" s="146"/>
      <c r="CC37" s="146"/>
      <c r="CD37" s="146"/>
      <c r="CE37" s="146"/>
      <c r="CF37" s="146"/>
      <c r="CG37" s="146"/>
      <c r="CH37" s="146"/>
      <c r="CI37" s="146"/>
    </row>
    <row r="38" spans="2:87">
      <c r="B38" s="144" t="s">
        <v>76</v>
      </c>
      <c r="C38" s="145">
        <v>91011710</v>
      </c>
      <c r="D38" s="145">
        <v>0</v>
      </c>
      <c r="E38" s="145">
        <v>27986811</v>
      </c>
      <c r="F38" s="145">
        <v>33215</v>
      </c>
      <c r="G38" s="145">
        <v>2652743</v>
      </c>
      <c r="H38" s="145">
        <v>129771664</v>
      </c>
      <c r="I38" s="145">
        <v>138178435</v>
      </c>
      <c r="J38" s="145">
        <v>17816523</v>
      </c>
      <c r="K38" s="145">
        <v>3264449</v>
      </c>
      <c r="L38" s="145">
        <v>9849803</v>
      </c>
      <c r="M38" s="145">
        <v>6809550</v>
      </c>
      <c r="N38" s="145">
        <v>0</v>
      </c>
      <c r="O38" s="145">
        <v>0</v>
      </c>
      <c r="P38" s="145">
        <v>3711827</v>
      </c>
      <c r="Q38" s="145">
        <v>0</v>
      </c>
      <c r="R38" s="145">
        <v>56861464</v>
      </c>
      <c r="S38" s="145">
        <v>0</v>
      </c>
      <c r="T38" s="145">
        <v>45355711</v>
      </c>
      <c r="U38" s="145">
        <v>2987572</v>
      </c>
      <c r="V38" s="145">
        <v>258832767</v>
      </c>
      <c r="W38" s="145">
        <v>6106058</v>
      </c>
      <c r="X38" s="145">
        <v>6538723</v>
      </c>
      <c r="Y38" s="145">
        <v>149648392</v>
      </c>
      <c r="Z38" s="145">
        <v>714173</v>
      </c>
      <c r="AA38" s="145">
        <v>1981370</v>
      </c>
      <c r="AB38" s="145">
        <v>180185136</v>
      </c>
      <c r="AC38" s="145">
        <v>374822</v>
      </c>
      <c r="AD38" s="145">
        <v>50332822</v>
      </c>
      <c r="AE38" s="145"/>
      <c r="AF38" s="145"/>
      <c r="AG38" s="145"/>
      <c r="AH38" s="145"/>
      <c r="AI38" s="145"/>
      <c r="AJ38" s="145"/>
      <c r="AK38" s="145"/>
      <c r="AL38" s="145"/>
      <c r="AM38" s="145"/>
      <c r="AN38" s="145"/>
      <c r="AO38" s="145"/>
      <c r="AP38" s="145"/>
      <c r="AQ38" s="131">
        <f t="shared" si="4"/>
        <v>1191005740</v>
      </c>
      <c r="AU38" s="140">
        <f t="shared" ref="AU38:CI38" si="18">C38-SUM(C39:C40,C43:C48)</f>
        <v>0</v>
      </c>
      <c r="AV38" s="140">
        <f t="shared" si="18"/>
        <v>0</v>
      </c>
      <c r="AW38" s="140">
        <f t="shared" si="18"/>
        <v>0</v>
      </c>
      <c r="AX38" s="140">
        <f t="shared" si="18"/>
        <v>0</v>
      </c>
      <c r="AY38" s="140">
        <f t="shared" si="18"/>
        <v>0</v>
      </c>
      <c r="AZ38" s="140">
        <f t="shared" si="18"/>
        <v>0</v>
      </c>
      <c r="BA38" s="140">
        <f t="shared" si="18"/>
        <v>0</v>
      </c>
      <c r="BB38" s="140">
        <f t="shared" si="18"/>
        <v>0</v>
      </c>
      <c r="BC38" s="140">
        <f t="shared" si="18"/>
        <v>0</v>
      </c>
      <c r="BD38" s="140">
        <f t="shared" si="18"/>
        <v>0</v>
      </c>
      <c r="BE38" s="140">
        <f t="shared" si="18"/>
        <v>0</v>
      </c>
      <c r="BF38" s="140">
        <f t="shared" si="18"/>
        <v>0</v>
      </c>
      <c r="BG38" s="140">
        <f t="shared" si="18"/>
        <v>0</v>
      </c>
      <c r="BH38" s="140">
        <f t="shared" si="18"/>
        <v>0</v>
      </c>
      <c r="BI38" s="140">
        <f t="shared" si="18"/>
        <v>0</v>
      </c>
      <c r="BJ38" s="140">
        <f t="shared" si="18"/>
        <v>0</v>
      </c>
      <c r="BK38" s="140">
        <f t="shared" si="18"/>
        <v>0</v>
      </c>
      <c r="BL38" s="140">
        <f t="shared" si="18"/>
        <v>0</v>
      </c>
      <c r="BM38" s="140">
        <f t="shared" si="18"/>
        <v>1</v>
      </c>
      <c r="BN38" s="140">
        <f t="shared" si="18"/>
        <v>0</v>
      </c>
      <c r="BO38" s="140">
        <f t="shared" si="18"/>
        <v>0</v>
      </c>
      <c r="BP38" s="140">
        <f t="shared" si="18"/>
        <v>0</v>
      </c>
      <c r="BQ38" s="140">
        <f t="shared" si="18"/>
        <v>0</v>
      </c>
      <c r="BR38" s="140">
        <f t="shared" si="18"/>
        <v>0</v>
      </c>
      <c r="BS38" s="140">
        <f t="shared" si="18"/>
        <v>0</v>
      </c>
      <c r="BT38" s="140">
        <f t="shared" si="18"/>
        <v>0</v>
      </c>
      <c r="BU38" s="140">
        <f t="shared" si="18"/>
        <v>0</v>
      </c>
      <c r="BV38" s="140">
        <f t="shared" si="18"/>
        <v>0</v>
      </c>
      <c r="BW38" s="140">
        <f t="shared" si="18"/>
        <v>0</v>
      </c>
      <c r="BX38" s="140">
        <f t="shared" si="18"/>
        <v>0</v>
      </c>
      <c r="BY38" s="140">
        <f t="shared" si="18"/>
        <v>0</v>
      </c>
      <c r="BZ38" s="140">
        <f t="shared" si="18"/>
        <v>0</v>
      </c>
      <c r="CA38" s="140">
        <f t="shared" si="18"/>
        <v>0</v>
      </c>
      <c r="CB38" s="140">
        <f t="shared" si="18"/>
        <v>0</v>
      </c>
      <c r="CC38" s="140">
        <f t="shared" si="18"/>
        <v>0</v>
      </c>
      <c r="CD38" s="140">
        <f t="shared" si="18"/>
        <v>0</v>
      </c>
      <c r="CE38" s="140">
        <f t="shared" si="18"/>
        <v>0</v>
      </c>
      <c r="CF38" s="140">
        <f t="shared" si="18"/>
        <v>0</v>
      </c>
      <c r="CG38" s="140">
        <f t="shared" si="18"/>
        <v>0</v>
      </c>
      <c r="CH38" s="140">
        <f t="shared" si="18"/>
        <v>0</v>
      </c>
      <c r="CI38" s="140">
        <f t="shared" si="18"/>
        <v>1</v>
      </c>
    </row>
    <row r="39" spans="2:87">
      <c r="B39" s="147" t="s">
        <v>77</v>
      </c>
      <c r="C39" s="145">
        <v>24388576</v>
      </c>
      <c r="D39" s="145">
        <v>0</v>
      </c>
      <c r="E39" s="145">
        <v>9900253</v>
      </c>
      <c r="F39" s="145">
        <v>32650</v>
      </c>
      <c r="G39" s="145">
        <v>1954961</v>
      </c>
      <c r="H39" s="145">
        <v>22273376</v>
      </c>
      <c r="I39" s="145">
        <v>29428938</v>
      </c>
      <c r="J39" s="145">
        <v>5639984</v>
      </c>
      <c r="K39" s="145">
        <v>503871</v>
      </c>
      <c r="L39" s="145">
        <v>1696952</v>
      </c>
      <c r="M39" s="145">
        <v>4288059</v>
      </c>
      <c r="N39" s="145">
        <v>0</v>
      </c>
      <c r="O39" s="145">
        <v>0</v>
      </c>
      <c r="P39" s="145">
        <v>2146379</v>
      </c>
      <c r="Q39" s="145">
        <v>0</v>
      </c>
      <c r="R39" s="145">
        <v>19794515</v>
      </c>
      <c r="S39" s="145">
        <v>0</v>
      </c>
      <c r="T39" s="145">
        <v>21718204</v>
      </c>
      <c r="U39" s="145">
        <v>2414674</v>
      </c>
      <c r="V39" s="145">
        <v>43788604</v>
      </c>
      <c r="W39" s="145">
        <v>1886873</v>
      </c>
      <c r="X39" s="145">
        <v>5825131</v>
      </c>
      <c r="Y39" s="145">
        <v>56121445</v>
      </c>
      <c r="Z39" s="145">
        <v>526633</v>
      </c>
      <c r="AA39" s="145">
        <v>1977788</v>
      </c>
      <c r="AB39" s="145">
        <v>62907376</v>
      </c>
      <c r="AC39" s="145">
        <v>374822</v>
      </c>
      <c r="AD39" s="145">
        <v>47387730</v>
      </c>
      <c r="AE39" s="145"/>
      <c r="AF39" s="145"/>
      <c r="AG39" s="145"/>
      <c r="AH39" s="145"/>
      <c r="AI39" s="145"/>
      <c r="AJ39" s="145"/>
      <c r="AK39" s="145"/>
      <c r="AL39" s="145"/>
      <c r="AM39" s="145"/>
      <c r="AN39" s="145"/>
      <c r="AO39" s="145"/>
      <c r="AP39" s="145"/>
      <c r="AQ39" s="131">
        <f t="shared" si="4"/>
        <v>366977794</v>
      </c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0"/>
      <c r="BW39" s="140"/>
      <c r="BX39" s="140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</row>
    <row r="40" spans="2:87">
      <c r="B40" s="147" t="s">
        <v>78</v>
      </c>
      <c r="C40" s="145">
        <v>0</v>
      </c>
      <c r="D40" s="145">
        <v>0</v>
      </c>
      <c r="E40" s="145">
        <v>0</v>
      </c>
      <c r="F40" s="145">
        <v>0</v>
      </c>
      <c r="G40" s="145">
        <v>0</v>
      </c>
      <c r="H40" s="145">
        <v>0</v>
      </c>
      <c r="I40" s="145">
        <v>0</v>
      </c>
      <c r="J40" s="145">
        <v>0</v>
      </c>
      <c r="K40" s="145">
        <v>0</v>
      </c>
      <c r="L40" s="145">
        <v>0</v>
      </c>
      <c r="M40" s="145">
        <v>0</v>
      </c>
      <c r="N40" s="145">
        <v>0</v>
      </c>
      <c r="O40" s="145">
        <v>0</v>
      </c>
      <c r="P40" s="145">
        <v>0</v>
      </c>
      <c r="Q40" s="145">
        <v>0</v>
      </c>
      <c r="R40" s="145">
        <v>0</v>
      </c>
      <c r="S40" s="145">
        <v>0</v>
      </c>
      <c r="T40" s="145">
        <v>0</v>
      </c>
      <c r="U40" s="145">
        <v>0</v>
      </c>
      <c r="V40" s="145">
        <v>0</v>
      </c>
      <c r="W40" s="145">
        <v>0</v>
      </c>
      <c r="X40" s="145">
        <v>0</v>
      </c>
      <c r="Y40" s="145">
        <v>0</v>
      </c>
      <c r="Z40" s="145">
        <v>0</v>
      </c>
      <c r="AA40" s="145">
        <v>0</v>
      </c>
      <c r="AB40" s="145">
        <v>0</v>
      </c>
      <c r="AC40" s="145">
        <v>0</v>
      </c>
      <c r="AD40" s="145">
        <v>0</v>
      </c>
      <c r="AE40" s="145"/>
      <c r="AF40" s="145"/>
      <c r="AG40" s="145"/>
      <c r="AH40" s="145"/>
      <c r="AI40" s="145"/>
      <c r="AJ40" s="145"/>
      <c r="AK40" s="145"/>
      <c r="AL40" s="145"/>
      <c r="AM40" s="145"/>
      <c r="AN40" s="145"/>
      <c r="AO40" s="145"/>
      <c r="AP40" s="145"/>
      <c r="AQ40" s="131">
        <f t="shared" si="4"/>
        <v>0</v>
      </c>
      <c r="AU40" s="140">
        <f t="shared" ref="AU40" si="19">C40-SUM(C41:C42)</f>
        <v>0</v>
      </c>
      <c r="AV40" s="140">
        <f t="shared" ref="AV40" si="20">D40-SUM(D41:D42)</f>
        <v>0</v>
      </c>
      <c r="AW40" s="140">
        <f t="shared" ref="AW40:CI40" si="21">E40-SUM(E41:E42)</f>
        <v>0</v>
      </c>
      <c r="AX40" s="140">
        <f t="shared" si="21"/>
        <v>0</v>
      </c>
      <c r="AY40" s="140">
        <f t="shared" si="21"/>
        <v>0</v>
      </c>
      <c r="AZ40" s="140">
        <f t="shared" si="21"/>
        <v>0</v>
      </c>
      <c r="BA40" s="140">
        <f t="shared" si="21"/>
        <v>0</v>
      </c>
      <c r="BB40" s="140">
        <f t="shared" si="21"/>
        <v>0</v>
      </c>
      <c r="BC40" s="140">
        <f t="shared" si="21"/>
        <v>0</v>
      </c>
      <c r="BD40" s="140">
        <f t="shared" si="21"/>
        <v>0</v>
      </c>
      <c r="BE40" s="140">
        <f t="shared" si="21"/>
        <v>0</v>
      </c>
      <c r="BF40" s="140">
        <f t="shared" si="21"/>
        <v>0</v>
      </c>
      <c r="BG40" s="140">
        <f t="shared" si="21"/>
        <v>0</v>
      </c>
      <c r="BH40" s="140">
        <f t="shared" si="21"/>
        <v>0</v>
      </c>
      <c r="BI40" s="140">
        <f t="shared" si="21"/>
        <v>0</v>
      </c>
      <c r="BJ40" s="140">
        <f t="shared" si="21"/>
        <v>0</v>
      </c>
      <c r="BK40" s="140">
        <f t="shared" si="21"/>
        <v>0</v>
      </c>
      <c r="BL40" s="140">
        <f t="shared" si="21"/>
        <v>0</v>
      </c>
      <c r="BM40" s="140">
        <f t="shared" si="21"/>
        <v>0</v>
      </c>
      <c r="BN40" s="140">
        <f t="shared" si="21"/>
        <v>0</v>
      </c>
      <c r="BO40" s="140">
        <f t="shared" si="21"/>
        <v>0</v>
      </c>
      <c r="BP40" s="140">
        <f t="shared" si="21"/>
        <v>0</v>
      </c>
      <c r="BQ40" s="140">
        <f t="shared" si="21"/>
        <v>0</v>
      </c>
      <c r="BR40" s="140">
        <f t="shared" si="21"/>
        <v>0</v>
      </c>
      <c r="BS40" s="140">
        <f t="shared" si="21"/>
        <v>0</v>
      </c>
      <c r="BT40" s="140">
        <f t="shared" si="21"/>
        <v>0</v>
      </c>
      <c r="BU40" s="140">
        <f t="shared" si="21"/>
        <v>0</v>
      </c>
      <c r="BV40" s="140">
        <f t="shared" si="21"/>
        <v>0</v>
      </c>
      <c r="BW40" s="140">
        <f t="shared" si="21"/>
        <v>0</v>
      </c>
      <c r="BX40" s="140">
        <f t="shared" si="21"/>
        <v>0</v>
      </c>
      <c r="BY40" s="140">
        <f t="shared" si="21"/>
        <v>0</v>
      </c>
      <c r="BZ40" s="140">
        <f t="shared" si="21"/>
        <v>0</v>
      </c>
      <c r="CA40" s="140">
        <f t="shared" si="21"/>
        <v>0</v>
      </c>
      <c r="CB40" s="140">
        <f t="shared" si="21"/>
        <v>0</v>
      </c>
      <c r="CC40" s="140">
        <f t="shared" si="21"/>
        <v>0</v>
      </c>
      <c r="CD40" s="140">
        <f t="shared" si="21"/>
        <v>0</v>
      </c>
      <c r="CE40" s="140">
        <f t="shared" si="21"/>
        <v>0</v>
      </c>
      <c r="CF40" s="140">
        <f t="shared" si="21"/>
        <v>0</v>
      </c>
      <c r="CG40" s="140">
        <f t="shared" si="21"/>
        <v>0</v>
      </c>
      <c r="CH40" s="140">
        <f t="shared" si="21"/>
        <v>0</v>
      </c>
      <c r="CI40" s="140">
        <f t="shared" si="21"/>
        <v>0</v>
      </c>
    </row>
    <row r="41" spans="2:87">
      <c r="B41" s="148" t="s">
        <v>79</v>
      </c>
      <c r="C41" s="145">
        <v>0</v>
      </c>
      <c r="D41" s="145">
        <v>0</v>
      </c>
      <c r="E41" s="145">
        <v>0</v>
      </c>
      <c r="F41" s="145">
        <v>0</v>
      </c>
      <c r="G41" s="145">
        <v>0</v>
      </c>
      <c r="H41" s="145">
        <v>0</v>
      </c>
      <c r="I41" s="145">
        <v>0</v>
      </c>
      <c r="J41" s="145">
        <v>0</v>
      </c>
      <c r="K41" s="145">
        <v>0</v>
      </c>
      <c r="L41" s="145">
        <v>0</v>
      </c>
      <c r="M41" s="145">
        <v>0</v>
      </c>
      <c r="N41" s="145">
        <v>0</v>
      </c>
      <c r="O41" s="145">
        <v>0</v>
      </c>
      <c r="P41" s="145">
        <v>0</v>
      </c>
      <c r="Q41" s="145">
        <v>0</v>
      </c>
      <c r="R41" s="145">
        <v>0</v>
      </c>
      <c r="S41" s="145">
        <v>0</v>
      </c>
      <c r="T41" s="145">
        <v>0</v>
      </c>
      <c r="U41" s="145">
        <v>0</v>
      </c>
      <c r="V41" s="145">
        <v>0</v>
      </c>
      <c r="W41" s="145">
        <v>0</v>
      </c>
      <c r="X41" s="145">
        <v>0</v>
      </c>
      <c r="Y41" s="145">
        <v>0</v>
      </c>
      <c r="Z41" s="145">
        <v>0</v>
      </c>
      <c r="AA41" s="145">
        <v>0</v>
      </c>
      <c r="AB41" s="145">
        <v>0</v>
      </c>
      <c r="AC41" s="145">
        <v>0</v>
      </c>
      <c r="AD41" s="145">
        <v>0</v>
      </c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31">
        <f t="shared" si="4"/>
        <v>0</v>
      </c>
      <c r="AU41" s="146"/>
      <c r="AV41" s="146"/>
      <c r="AW41" s="146"/>
      <c r="AX41" s="146"/>
      <c r="AY41" s="146"/>
      <c r="AZ41" s="146"/>
      <c r="BA41" s="146"/>
      <c r="BB41" s="146"/>
      <c r="BC41" s="146"/>
      <c r="BD41" s="146"/>
      <c r="BE41" s="146"/>
      <c r="BF41" s="146"/>
      <c r="BG41" s="146"/>
      <c r="BH41" s="146"/>
      <c r="BI41" s="146"/>
      <c r="BJ41" s="146"/>
      <c r="BK41" s="146"/>
      <c r="BL41" s="146"/>
      <c r="BM41" s="146"/>
      <c r="BN41" s="146"/>
      <c r="BO41" s="146"/>
      <c r="BP41" s="146"/>
      <c r="BQ41" s="146"/>
      <c r="BR41" s="146"/>
      <c r="BS41" s="146"/>
      <c r="BT41" s="146"/>
      <c r="BU41" s="146"/>
      <c r="BV41" s="146"/>
      <c r="BW41" s="146"/>
      <c r="BX41" s="146"/>
      <c r="BY41" s="146"/>
      <c r="BZ41" s="146"/>
      <c r="CA41" s="146"/>
      <c r="CB41" s="146"/>
      <c r="CC41" s="146"/>
      <c r="CD41" s="146"/>
      <c r="CE41" s="146"/>
      <c r="CF41" s="146"/>
      <c r="CG41" s="146"/>
      <c r="CH41" s="146"/>
      <c r="CI41" s="146"/>
    </row>
    <row r="42" spans="2:87">
      <c r="B42" s="148" t="s">
        <v>80</v>
      </c>
      <c r="C42" s="145">
        <v>0</v>
      </c>
      <c r="D42" s="145">
        <v>0</v>
      </c>
      <c r="E42" s="145">
        <v>0</v>
      </c>
      <c r="F42" s="145">
        <v>0</v>
      </c>
      <c r="G42" s="145">
        <v>0</v>
      </c>
      <c r="H42" s="145">
        <v>0</v>
      </c>
      <c r="I42" s="145">
        <v>0</v>
      </c>
      <c r="J42" s="145">
        <v>0</v>
      </c>
      <c r="K42" s="145">
        <v>0</v>
      </c>
      <c r="L42" s="145">
        <v>0</v>
      </c>
      <c r="M42" s="145">
        <v>0</v>
      </c>
      <c r="N42" s="145">
        <v>0</v>
      </c>
      <c r="O42" s="145">
        <v>0</v>
      </c>
      <c r="P42" s="145">
        <v>0</v>
      </c>
      <c r="Q42" s="145">
        <v>0</v>
      </c>
      <c r="R42" s="145">
        <v>0</v>
      </c>
      <c r="S42" s="145">
        <v>0</v>
      </c>
      <c r="T42" s="145">
        <v>0</v>
      </c>
      <c r="U42" s="145">
        <v>0</v>
      </c>
      <c r="V42" s="145">
        <v>0</v>
      </c>
      <c r="W42" s="145">
        <v>0</v>
      </c>
      <c r="X42" s="145">
        <v>0</v>
      </c>
      <c r="Y42" s="145">
        <v>0</v>
      </c>
      <c r="Z42" s="145">
        <v>0</v>
      </c>
      <c r="AA42" s="145">
        <v>0</v>
      </c>
      <c r="AB42" s="145">
        <v>0</v>
      </c>
      <c r="AC42" s="145">
        <v>0</v>
      </c>
      <c r="AD42" s="145">
        <v>0</v>
      </c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5"/>
      <c r="AP42" s="145"/>
      <c r="AQ42" s="131">
        <f t="shared" si="4"/>
        <v>0</v>
      </c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</row>
    <row r="43" spans="2:87">
      <c r="B43" s="147" t="s">
        <v>81</v>
      </c>
      <c r="C43" s="145">
        <v>0</v>
      </c>
      <c r="D43" s="145">
        <v>0</v>
      </c>
      <c r="E43" s="145">
        <v>0</v>
      </c>
      <c r="F43" s="145">
        <v>0</v>
      </c>
      <c r="G43" s="145">
        <v>0</v>
      </c>
      <c r="H43" s="145">
        <v>0</v>
      </c>
      <c r="I43" s="145">
        <v>0</v>
      </c>
      <c r="J43" s="145">
        <v>0</v>
      </c>
      <c r="K43" s="145">
        <v>0</v>
      </c>
      <c r="L43" s="145">
        <v>0</v>
      </c>
      <c r="M43" s="145">
        <v>0</v>
      </c>
      <c r="N43" s="145">
        <v>0</v>
      </c>
      <c r="O43" s="145">
        <v>0</v>
      </c>
      <c r="P43" s="145">
        <v>0</v>
      </c>
      <c r="Q43" s="145">
        <v>0</v>
      </c>
      <c r="R43" s="145">
        <v>0</v>
      </c>
      <c r="S43" s="145">
        <v>0</v>
      </c>
      <c r="T43" s="145">
        <v>0</v>
      </c>
      <c r="U43" s="145">
        <v>0</v>
      </c>
      <c r="V43" s="145">
        <v>0</v>
      </c>
      <c r="W43" s="145">
        <v>0</v>
      </c>
      <c r="X43" s="145">
        <v>0</v>
      </c>
      <c r="Y43" s="145">
        <v>0</v>
      </c>
      <c r="Z43" s="145">
        <v>0</v>
      </c>
      <c r="AA43" s="145">
        <v>0</v>
      </c>
      <c r="AB43" s="145">
        <v>0</v>
      </c>
      <c r="AC43" s="145">
        <v>0</v>
      </c>
      <c r="AD43" s="145">
        <v>0</v>
      </c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31">
        <f t="shared" si="4"/>
        <v>0</v>
      </c>
      <c r="AU43" s="146"/>
      <c r="AV43" s="146"/>
      <c r="AW43" s="146"/>
      <c r="AX43" s="146"/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6"/>
      <c r="BJ43" s="146"/>
      <c r="BK43" s="146"/>
      <c r="BL43" s="146"/>
      <c r="BM43" s="146"/>
      <c r="BN43" s="146"/>
      <c r="BO43" s="146"/>
      <c r="BP43" s="146"/>
      <c r="BQ43" s="146"/>
      <c r="BR43" s="146"/>
      <c r="BS43" s="146"/>
      <c r="BT43" s="146"/>
      <c r="BU43" s="146"/>
      <c r="BV43" s="146"/>
      <c r="BW43" s="146"/>
      <c r="BX43" s="146"/>
      <c r="BY43" s="146"/>
      <c r="BZ43" s="146"/>
      <c r="CA43" s="146"/>
      <c r="CB43" s="146"/>
      <c r="CC43" s="146"/>
      <c r="CD43" s="146"/>
      <c r="CE43" s="146"/>
      <c r="CF43" s="146"/>
      <c r="CG43" s="146"/>
      <c r="CH43" s="146"/>
      <c r="CI43" s="146"/>
    </row>
    <row r="44" spans="2:87">
      <c r="B44" s="147" t="s">
        <v>82</v>
      </c>
      <c r="C44" s="145">
        <v>0</v>
      </c>
      <c r="D44" s="145">
        <v>0</v>
      </c>
      <c r="E44" s="145">
        <v>0</v>
      </c>
      <c r="F44" s="145">
        <v>0</v>
      </c>
      <c r="G44" s="145">
        <v>0</v>
      </c>
      <c r="H44" s="145">
        <v>107465368</v>
      </c>
      <c r="I44" s="145">
        <v>0</v>
      </c>
      <c r="J44" s="145">
        <v>0</v>
      </c>
      <c r="K44" s="145">
        <v>0</v>
      </c>
      <c r="L44" s="145">
        <v>0</v>
      </c>
      <c r="M44" s="145">
        <v>0</v>
      </c>
      <c r="N44" s="145">
        <v>0</v>
      </c>
      <c r="O44" s="145">
        <v>0</v>
      </c>
      <c r="P44" s="145">
        <v>0</v>
      </c>
      <c r="Q44" s="145">
        <v>0</v>
      </c>
      <c r="R44" s="145">
        <v>0</v>
      </c>
      <c r="S44" s="145">
        <v>0</v>
      </c>
      <c r="T44" s="145">
        <v>0</v>
      </c>
      <c r="U44" s="145">
        <v>0</v>
      </c>
      <c r="V44" s="145">
        <v>0</v>
      </c>
      <c r="W44" s="145">
        <v>0</v>
      </c>
      <c r="X44" s="145">
        <v>0</v>
      </c>
      <c r="Y44" s="145">
        <v>0</v>
      </c>
      <c r="Z44" s="145">
        <v>0</v>
      </c>
      <c r="AA44" s="145">
        <v>0</v>
      </c>
      <c r="AB44" s="145">
        <v>0</v>
      </c>
      <c r="AC44" s="145">
        <v>0</v>
      </c>
      <c r="AD44" s="145">
        <v>0</v>
      </c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31">
        <f t="shared" si="4"/>
        <v>107465368</v>
      </c>
      <c r="AU44" s="146"/>
      <c r="AV44" s="146"/>
      <c r="AW44" s="146"/>
      <c r="AX44" s="146"/>
      <c r="AY44" s="146"/>
      <c r="AZ44" s="146"/>
      <c r="BA44" s="146"/>
      <c r="BB44" s="146"/>
      <c r="BC44" s="146"/>
      <c r="BD44" s="146"/>
      <c r="BE44" s="146"/>
      <c r="BF44" s="146"/>
      <c r="BG44" s="146"/>
      <c r="BH44" s="146"/>
      <c r="BI44" s="146"/>
      <c r="BJ44" s="146"/>
      <c r="BK44" s="146"/>
      <c r="BL44" s="146"/>
      <c r="BM44" s="146"/>
      <c r="BN44" s="146"/>
      <c r="BO44" s="146"/>
      <c r="BP44" s="146"/>
      <c r="BQ44" s="146"/>
      <c r="BR44" s="146"/>
      <c r="BS44" s="146"/>
      <c r="BT44" s="146"/>
      <c r="BU44" s="146"/>
      <c r="BV44" s="146"/>
      <c r="BW44" s="146"/>
      <c r="BX44" s="146"/>
      <c r="BY44" s="146"/>
      <c r="BZ44" s="146"/>
      <c r="CA44" s="146"/>
      <c r="CB44" s="146"/>
      <c r="CC44" s="146"/>
      <c r="CD44" s="146"/>
      <c r="CE44" s="146"/>
      <c r="CF44" s="146"/>
      <c r="CG44" s="146"/>
      <c r="CH44" s="146"/>
      <c r="CI44" s="146"/>
    </row>
    <row r="45" spans="2:87">
      <c r="B45" s="147" t="s">
        <v>83</v>
      </c>
      <c r="C45" s="145">
        <v>40917709</v>
      </c>
      <c r="D45" s="145">
        <v>0</v>
      </c>
      <c r="E45" s="145">
        <v>17357357</v>
      </c>
      <c r="F45" s="145">
        <v>565</v>
      </c>
      <c r="G45" s="145">
        <v>697782</v>
      </c>
      <c r="H45" s="145">
        <v>0</v>
      </c>
      <c r="I45" s="145">
        <v>108749497</v>
      </c>
      <c r="J45" s="145">
        <v>12176539</v>
      </c>
      <c r="K45" s="145">
        <v>2741781</v>
      </c>
      <c r="L45" s="145">
        <v>8152851</v>
      </c>
      <c r="M45" s="145">
        <v>2521491</v>
      </c>
      <c r="N45" s="145">
        <v>0</v>
      </c>
      <c r="O45" s="145">
        <v>0</v>
      </c>
      <c r="P45" s="145">
        <v>1565448</v>
      </c>
      <c r="Q45" s="145">
        <v>0</v>
      </c>
      <c r="R45" s="145">
        <v>37066949</v>
      </c>
      <c r="S45" s="145">
        <v>0</v>
      </c>
      <c r="T45" s="145">
        <v>22770927</v>
      </c>
      <c r="U45" s="145">
        <v>310466</v>
      </c>
      <c r="V45" s="145">
        <v>215035423</v>
      </c>
      <c r="W45" s="145">
        <v>4219185</v>
      </c>
      <c r="X45" s="145">
        <v>713592</v>
      </c>
      <c r="Y45" s="145">
        <v>93362158</v>
      </c>
      <c r="Z45" s="145">
        <v>187540</v>
      </c>
      <c r="AA45" s="145">
        <v>0</v>
      </c>
      <c r="AB45" s="145">
        <v>117277760</v>
      </c>
      <c r="AC45" s="145">
        <v>0</v>
      </c>
      <c r="AD45" s="145">
        <v>2945092</v>
      </c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31">
        <f t="shared" si="4"/>
        <v>688770112</v>
      </c>
      <c r="AU45" s="146"/>
      <c r="AV45" s="146"/>
      <c r="AW45" s="146"/>
      <c r="AX45" s="146"/>
      <c r="AY45" s="146"/>
      <c r="AZ45" s="146"/>
      <c r="BA45" s="146"/>
      <c r="BB45" s="146"/>
      <c r="BC45" s="146"/>
      <c r="BD45" s="146"/>
      <c r="BE45" s="146"/>
      <c r="BF45" s="146"/>
      <c r="BG45" s="146"/>
      <c r="BH45" s="146"/>
      <c r="BI45" s="146"/>
      <c r="BJ45" s="146"/>
      <c r="BK45" s="146"/>
      <c r="BL45" s="146"/>
      <c r="BM45" s="146"/>
      <c r="BN45" s="146"/>
      <c r="BO45" s="146"/>
      <c r="BP45" s="146"/>
      <c r="BQ45" s="146"/>
      <c r="BR45" s="146"/>
      <c r="BS45" s="146"/>
      <c r="BT45" s="146"/>
      <c r="BU45" s="146"/>
      <c r="BV45" s="146"/>
      <c r="BW45" s="146"/>
      <c r="BX45" s="146"/>
      <c r="BY45" s="146"/>
      <c r="BZ45" s="146"/>
      <c r="CA45" s="146"/>
      <c r="CB45" s="146"/>
      <c r="CC45" s="146"/>
      <c r="CD45" s="146"/>
      <c r="CE45" s="146"/>
      <c r="CF45" s="146"/>
      <c r="CG45" s="146"/>
      <c r="CH45" s="146"/>
      <c r="CI45" s="146"/>
    </row>
    <row r="46" spans="2:87">
      <c r="B46" s="147" t="s">
        <v>84</v>
      </c>
      <c r="C46" s="145">
        <v>17266158</v>
      </c>
      <c r="D46" s="145">
        <v>0</v>
      </c>
      <c r="E46" s="145">
        <v>0</v>
      </c>
      <c r="F46" s="145">
        <v>0</v>
      </c>
      <c r="G46" s="145">
        <v>0</v>
      </c>
      <c r="H46" s="145">
        <v>0</v>
      </c>
      <c r="I46" s="145">
        <v>0</v>
      </c>
      <c r="J46" s="145">
        <v>0</v>
      </c>
      <c r="K46" s="145">
        <v>0</v>
      </c>
      <c r="L46" s="145">
        <v>0</v>
      </c>
      <c r="M46" s="145">
        <v>0</v>
      </c>
      <c r="N46" s="145">
        <v>0</v>
      </c>
      <c r="O46" s="145">
        <v>0</v>
      </c>
      <c r="P46" s="145">
        <v>0</v>
      </c>
      <c r="Q46" s="145">
        <v>0</v>
      </c>
      <c r="R46" s="145">
        <v>0</v>
      </c>
      <c r="S46" s="145">
        <v>0</v>
      </c>
      <c r="T46" s="145">
        <v>0</v>
      </c>
      <c r="U46" s="145">
        <v>0</v>
      </c>
      <c r="V46" s="145">
        <v>0</v>
      </c>
      <c r="W46" s="145">
        <v>0</v>
      </c>
      <c r="X46" s="145">
        <v>0</v>
      </c>
      <c r="Y46" s="145">
        <v>0</v>
      </c>
      <c r="Z46" s="145">
        <v>0</v>
      </c>
      <c r="AA46" s="145">
        <v>0</v>
      </c>
      <c r="AB46" s="145">
        <v>0</v>
      </c>
      <c r="AC46" s="145">
        <v>0</v>
      </c>
      <c r="AD46" s="145">
        <v>0</v>
      </c>
      <c r="AE46" s="145"/>
      <c r="AF46" s="145"/>
      <c r="AG46" s="145"/>
      <c r="AH46" s="145"/>
      <c r="AI46" s="145"/>
      <c r="AJ46" s="145"/>
      <c r="AK46" s="145"/>
      <c r="AL46" s="145"/>
      <c r="AM46" s="145"/>
      <c r="AN46" s="145"/>
      <c r="AO46" s="145"/>
      <c r="AP46" s="145"/>
      <c r="AQ46" s="131">
        <f t="shared" si="4"/>
        <v>17266158</v>
      </c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/>
      <c r="BJ46" s="146"/>
      <c r="BK46" s="146"/>
      <c r="BL46" s="146"/>
      <c r="BM46" s="146"/>
      <c r="BN46" s="146"/>
      <c r="BO46" s="146"/>
      <c r="BP46" s="146"/>
      <c r="BQ46" s="146"/>
      <c r="BR46" s="146"/>
      <c r="BS46" s="146"/>
      <c r="BT46" s="146"/>
      <c r="BU46" s="146"/>
      <c r="BV46" s="146"/>
      <c r="BW46" s="146"/>
      <c r="BX46" s="146"/>
      <c r="BY46" s="146"/>
      <c r="BZ46" s="146"/>
      <c r="CA46" s="146"/>
      <c r="CB46" s="146"/>
      <c r="CC46" s="146"/>
      <c r="CD46" s="146"/>
      <c r="CE46" s="146"/>
      <c r="CF46" s="146"/>
      <c r="CG46" s="146"/>
      <c r="CH46" s="146"/>
      <c r="CI46" s="146"/>
    </row>
    <row r="47" spans="2:87">
      <c r="B47" s="147" t="s">
        <v>85</v>
      </c>
      <c r="C47" s="145">
        <v>8439267</v>
      </c>
      <c r="D47" s="145">
        <v>0</v>
      </c>
      <c r="E47" s="145">
        <v>729201</v>
      </c>
      <c r="F47" s="145">
        <v>0</v>
      </c>
      <c r="G47" s="145">
        <v>0</v>
      </c>
      <c r="H47" s="145">
        <v>32920</v>
      </c>
      <c r="I47" s="145">
        <v>0</v>
      </c>
      <c r="J47" s="145">
        <v>0</v>
      </c>
      <c r="K47" s="145">
        <v>18797</v>
      </c>
      <c r="L47" s="145">
        <v>0</v>
      </c>
      <c r="M47" s="145">
        <v>0</v>
      </c>
      <c r="N47" s="145">
        <v>0</v>
      </c>
      <c r="O47" s="145">
        <v>0</v>
      </c>
      <c r="P47" s="145">
        <v>0</v>
      </c>
      <c r="Q47" s="145">
        <v>0</v>
      </c>
      <c r="R47" s="145">
        <v>0</v>
      </c>
      <c r="S47" s="145">
        <v>0</v>
      </c>
      <c r="T47" s="145">
        <v>866580</v>
      </c>
      <c r="U47" s="145">
        <v>262431</v>
      </c>
      <c r="V47" s="145">
        <v>8740</v>
      </c>
      <c r="W47" s="145">
        <v>0</v>
      </c>
      <c r="X47" s="145">
        <v>0</v>
      </c>
      <c r="Y47" s="145">
        <v>164789</v>
      </c>
      <c r="Z47" s="145">
        <v>0</v>
      </c>
      <c r="AA47" s="145">
        <v>3582</v>
      </c>
      <c r="AB47" s="145">
        <v>0</v>
      </c>
      <c r="AC47" s="145">
        <v>0</v>
      </c>
      <c r="AD47" s="145">
        <v>0</v>
      </c>
      <c r="AE47" s="145"/>
      <c r="AF47" s="145"/>
      <c r="AG47" s="145"/>
      <c r="AH47" s="145"/>
      <c r="AI47" s="145"/>
      <c r="AJ47" s="145"/>
      <c r="AK47" s="145"/>
      <c r="AL47" s="145"/>
      <c r="AM47" s="145"/>
      <c r="AN47" s="145"/>
      <c r="AO47" s="145"/>
      <c r="AP47" s="145"/>
      <c r="AQ47" s="131">
        <f t="shared" si="4"/>
        <v>10526307</v>
      </c>
      <c r="AU47" s="146"/>
      <c r="AV47" s="146"/>
      <c r="AW47" s="146"/>
      <c r="AX47" s="146"/>
      <c r="AY47" s="146"/>
      <c r="AZ47" s="146"/>
      <c r="BA47" s="146"/>
      <c r="BB47" s="146"/>
      <c r="BC47" s="146"/>
      <c r="BD47" s="146"/>
      <c r="BE47" s="146"/>
      <c r="BF47" s="146"/>
      <c r="BG47" s="146"/>
      <c r="BH47" s="146"/>
      <c r="BI47" s="146"/>
      <c r="BJ47" s="146"/>
      <c r="BK47" s="146"/>
      <c r="BL47" s="146"/>
      <c r="BM47" s="146"/>
      <c r="BN47" s="146"/>
      <c r="BO47" s="146"/>
      <c r="BP47" s="146"/>
      <c r="BQ47" s="146"/>
      <c r="BR47" s="146"/>
      <c r="BS47" s="146"/>
      <c r="BT47" s="146"/>
      <c r="BU47" s="146"/>
      <c r="BV47" s="146"/>
      <c r="BW47" s="146"/>
      <c r="BX47" s="146"/>
      <c r="BY47" s="146"/>
      <c r="BZ47" s="146"/>
      <c r="CA47" s="146"/>
      <c r="CB47" s="146"/>
      <c r="CC47" s="146"/>
      <c r="CD47" s="146"/>
      <c r="CE47" s="146"/>
      <c r="CF47" s="146"/>
      <c r="CG47" s="146"/>
      <c r="CH47" s="146"/>
      <c r="CI47" s="146"/>
    </row>
    <row r="48" spans="2:87">
      <c r="B48" s="147" t="s">
        <v>86</v>
      </c>
      <c r="C48" s="145">
        <v>0</v>
      </c>
      <c r="D48" s="145">
        <v>0</v>
      </c>
      <c r="E48" s="145">
        <v>0</v>
      </c>
      <c r="F48" s="145">
        <v>0</v>
      </c>
      <c r="G48" s="145">
        <v>0</v>
      </c>
      <c r="H48" s="145">
        <v>0</v>
      </c>
      <c r="I48" s="145">
        <v>0</v>
      </c>
      <c r="J48" s="145">
        <v>0</v>
      </c>
      <c r="K48" s="145">
        <v>0</v>
      </c>
      <c r="L48" s="145">
        <v>0</v>
      </c>
      <c r="M48" s="145">
        <v>0</v>
      </c>
      <c r="N48" s="145">
        <v>0</v>
      </c>
      <c r="O48" s="145">
        <v>0</v>
      </c>
      <c r="P48" s="145">
        <v>0</v>
      </c>
      <c r="Q48" s="145">
        <v>0</v>
      </c>
      <c r="R48" s="145">
        <v>0</v>
      </c>
      <c r="S48" s="145">
        <v>0</v>
      </c>
      <c r="T48" s="145">
        <v>0</v>
      </c>
      <c r="U48" s="145">
        <v>0</v>
      </c>
      <c r="V48" s="145">
        <v>0</v>
      </c>
      <c r="W48" s="145">
        <v>0</v>
      </c>
      <c r="X48" s="145">
        <v>0</v>
      </c>
      <c r="Y48" s="145">
        <v>0</v>
      </c>
      <c r="Z48" s="145">
        <v>0</v>
      </c>
      <c r="AA48" s="145">
        <v>0</v>
      </c>
      <c r="AB48" s="145">
        <v>0</v>
      </c>
      <c r="AC48" s="145">
        <v>0</v>
      </c>
      <c r="AD48" s="145">
        <v>0</v>
      </c>
      <c r="AE48" s="145"/>
      <c r="AF48" s="145"/>
      <c r="AG48" s="145"/>
      <c r="AH48" s="145"/>
      <c r="AI48" s="145"/>
      <c r="AJ48" s="145"/>
      <c r="AK48" s="145"/>
      <c r="AL48" s="145"/>
      <c r="AM48" s="145"/>
      <c r="AN48" s="145"/>
      <c r="AO48" s="145"/>
      <c r="AP48" s="145"/>
      <c r="AQ48" s="131">
        <f t="shared" si="4"/>
        <v>0</v>
      </c>
      <c r="AU48" s="146"/>
      <c r="AV48" s="146"/>
      <c r="AW48" s="146"/>
      <c r="AX48" s="146"/>
      <c r="AY48" s="146"/>
      <c r="AZ48" s="146"/>
      <c r="BA48" s="146"/>
      <c r="BB48" s="146"/>
      <c r="BC48" s="146"/>
      <c r="BD48" s="146"/>
      <c r="BE48" s="146"/>
      <c r="BF48" s="146"/>
      <c r="BG48" s="146"/>
      <c r="BH48" s="146"/>
      <c r="BI48" s="146"/>
      <c r="BJ48" s="146"/>
      <c r="BK48" s="146"/>
      <c r="BL48" s="146"/>
      <c r="BM48" s="146"/>
      <c r="BN48" s="146"/>
      <c r="BO48" s="146"/>
      <c r="BP48" s="146"/>
      <c r="BQ48" s="146"/>
      <c r="BR48" s="146"/>
      <c r="BS48" s="146"/>
      <c r="BT48" s="146"/>
      <c r="BU48" s="146"/>
      <c r="BV48" s="146"/>
      <c r="BW48" s="146"/>
      <c r="BX48" s="146"/>
      <c r="BY48" s="146"/>
      <c r="BZ48" s="146"/>
      <c r="CA48" s="146"/>
      <c r="CB48" s="146"/>
      <c r="CC48" s="146"/>
      <c r="CD48" s="146"/>
      <c r="CE48" s="146"/>
      <c r="CF48" s="146"/>
      <c r="CG48" s="146"/>
      <c r="CH48" s="146"/>
      <c r="CI48" s="146"/>
    </row>
    <row r="49" spans="2:87">
      <c r="B49" s="143" t="s">
        <v>87</v>
      </c>
      <c r="C49" s="142">
        <v>7317100</v>
      </c>
      <c r="D49" s="142">
        <v>0</v>
      </c>
      <c r="E49" s="142">
        <v>5566468</v>
      </c>
      <c r="F49" s="142">
        <v>11114187</v>
      </c>
      <c r="G49" s="142">
        <v>315197</v>
      </c>
      <c r="H49" s="142">
        <v>3344798</v>
      </c>
      <c r="I49" s="142">
        <v>3405804</v>
      </c>
      <c r="J49" s="142">
        <v>2062020</v>
      </c>
      <c r="K49" s="142">
        <v>887350</v>
      </c>
      <c r="L49" s="142">
        <v>1154587</v>
      </c>
      <c r="M49" s="142">
        <v>3738431</v>
      </c>
      <c r="N49" s="142">
        <v>103011</v>
      </c>
      <c r="O49" s="142">
        <v>408474</v>
      </c>
      <c r="P49" s="142">
        <v>1870362</v>
      </c>
      <c r="Q49" s="142">
        <v>4252</v>
      </c>
      <c r="R49" s="142">
        <v>4058302</v>
      </c>
      <c r="S49" s="142">
        <v>38589</v>
      </c>
      <c r="T49" s="142">
        <v>8600707</v>
      </c>
      <c r="U49" s="142">
        <v>312187</v>
      </c>
      <c r="V49" s="142">
        <v>5705857</v>
      </c>
      <c r="W49" s="142">
        <v>1505579</v>
      </c>
      <c r="X49" s="142">
        <v>456870</v>
      </c>
      <c r="Y49" s="142">
        <v>10142537</v>
      </c>
      <c r="Z49" s="142">
        <v>292650</v>
      </c>
      <c r="AA49" s="142">
        <v>983996</v>
      </c>
      <c r="AB49" s="142">
        <v>14155390</v>
      </c>
      <c r="AC49" s="142">
        <v>1188284</v>
      </c>
      <c r="AD49" s="142">
        <v>648549</v>
      </c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31">
        <f t="shared" si="4"/>
        <v>89381538</v>
      </c>
      <c r="AU49" s="140">
        <f t="shared" ref="AU49:CI49" si="22">C49-SUM(C50,C53,C56)</f>
        <v>0</v>
      </c>
      <c r="AV49" s="140">
        <f t="shared" si="22"/>
        <v>0</v>
      </c>
      <c r="AW49" s="140">
        <f t="shared" si="22"/>
        <v>0</v>
      </c>
      <c r="AX49" s="140">
        <f t="shared" si="22"/>
        <v>0</v>
      </c>
      <c r="AY49" s="140">
        <f t="shared" si="22"/>
        <v>0</v>
      </c>
      <c r="AZ49" s="140">
        <f t="shared" si="22"/>
        <v>0</v>
      </c>
      <c r="BA49" s="140">
        <f t="shared" si="22"/>
        <v>0</v>
      </c>
      <c r="BB49" s="140">
        <f t="shared" si="22"/>
        <v>0</v>
      </c>
      <c r="BC49" s="140">
        <f t="shared" si="22"/>
        <v>0</v>
      </c>
      <c r="BD49" s="140">
        <f t="shared" si="22"/>
        <v>0</v>
      </c>
      <c r="BE49" s="140">
        <f t="shared" si="22"/>
        <v>1</v>
      </c>
      <c r="BF49" s="140">
        <f t="shared" si="22"/>
        <v>0</v>
      </c>
      <c r="BG49" s="140">
        <f t="shared" si="22"/>
        <v>0</v>
      </c>
      <c r="BH49" s="140">
        <f t="shared" si="22"/>
        <v>0</v>
      </c>
      <c r="BI49" s="140">
        <f t="shared" si="22"/>
        <v>0</v>
      </c>
      <c r="BJ49" s="140">
        <f t="shared" si="22"/>
        <v>0</v>
      </c>
      <c r="BK49" s="140">
        <f t="shared" si="22"/>
        <v>0</v>
      </c>
      <c r="BL49" s="140">
        <f t="shared" si="22"/>
        <v>0</v>
      </c>
      <c r="BM49" s="140">
        <f t="shared" si="22"/>
        <v>0</v>
      </c>
      <c r="BN49" s="140">
        <f t="shared" si="22"/>
        <v>0</v>
      </c>
      <c r="BO49" s="140">
        <f t="shared" si="22"/>
        <v>0</v>
      </c>
      <c r="BP49" s="140">
        <f t="shared" si="22"/>
        <v>0</v>
      </c>
      <c r="BQ49" s="140">
        <f t="shared" si="22"/>
        <v>-1</v>
      </c>
      <c r="BR49" s="140">
        <f t="shared" si="22"/>
        <v>0</v>
      </c>
      <c r="BS49" s="140">
        <f t="shared" si="22"/>
        <v>0</v>
      </c>
      <c r="BT49" s="140">
        <f t="shared" si="22"/>
        <v>0</v>
      </c>
      <c r="BU49" s="140">
        <f t="shared" si="22"/>
        <v>0</v>
      </c>
      <c r="BV49" s="140">
        <f t="shared" si="22"/>
        <v>0</v>
      </c>
      <c r="BW49" s="140">
        <f t="shared" si="22"/>
        <v>0</v>
      </c>
      <c r="BX49" s="140">
        <f t="shared" si="22"/>
        <v>0</v>
      </c>
      <c r="BY49" s="140">
        <f t="shared" si="22"/>
        <v>0</v>
      </c>
      <c r="BZ49" s="140">
        <f t="shared" si="22"/>
        <v>0</v>
      </c>
      <c r="CA49" s="140">
        <f t="shared" si="22"/>
        <v>0</v>
      </c>
      <c r="CB49" s="140">
        <f t="shared" si="22"/>
        <v>0</v>
      </c>
      <c r="CC49" s="140">
        <f t="shared" si="22"/>
        <v>0</v>
      </c>
      <c r="CD49" s="140">
        <f t="shared" si="22"/>
        <v>0</v>
      </c>
      <c r="CE49" s="140">
        <f t="shared" si="22"/>
        <v>0</v>
      </c>
      <c r="CF49" s="140">
        <f t="shared" si="22"/>
        <v>0</v>
      </c>
      <c r="CG49" s="140">
        <f t="shared" si="22"/>
        <v>0</v>
      </c>
      <c r="CH49" s="140">
        <f t="shared" si="22"/>
        <v>0</v>
      </c>
      <c r="CI49" s="140">
        <f t="shared" si="22"/>
        <v>0</v>
      </c>
    </row>
    <row r="50" spans="2:87">
      <c r="B50" s="144" t="s">
        <v>88</v>
      </c>
      <c r="C50" s="145">
        <v>4228678</v>
      </c>
      <c r="D50" s="145">
        <v>0</v>
      </c>
      <c r="E50" s="145">
        <v>0</v>
      </c>
      <c r="F50" s="145">
        <v>57292</v>
      </c>
      <c r="G50" s="145">
        <v>222470</v>
      </c>
      <c r="H50" s="145">
        <v>6761</v>
      </c>
      <c r="I50" s="145">
        <v>0</v>
      </c>
      <c r="J50" s="145">
        <v>632339</v>
      </c>
      <c r="K50" s="145">
        <v>0</v>
      </c>
      <c r="L50" s="145">
        <v>0</v>
      </c>
      <c r="M50" s="145">
        <v>0</v>
      </c>
      <c r="N50" s="145">
        <v>4647</v>
      </c>
      <c r="O50" s="145">
        <v>4768</v>
      </c>
      <c r="P50" s="145">
        <v>168173</v>
      </c>
      <c r="Q50" s="145">
        <v>0</v>
      </c>
      <c r="R50" s="145">
        <v>10523</v>
      </c>
      <c r="S50" s="145">
        <v>0</v>
      </c>
      <c r="T50" s="145">
        <v>35628</v>
      </c>
      <c r="U50" s="145">
        <v>0</v>
      </c>
      <c r="V50" s="145">
        <v>75266</v>
      </c>
      <c r="W50" s="145">
        <v>8605</v>
      </c>
      <c r="X50" s="145">
        <v>142778</v>
      </c>
      <c r="Y50" s="145">
        <v>1301383</v>
      </c>
      <c r="Z50" s="145">
        <v>0</v>
      </c>
      <c r="AA50" s="145">
        <v>147</v>
      </c>
      <c r="AB50" s="145">
        <v>1988813</v>
      </c>
      <c r="AC50" s="145">
        <v>0</v>
      </c>
      <c r="AD50" s="145">
        <v>1653</v>
      </c>
      <c r="AE50" s="145"/>
      <c r="AF50" s="145"/>
      <c r="AG50" s="145"/>
      <c r="AH50" s="145"/>
      <c r="AI50" s="145"/>
      <c r="AJ50" s="145"/>
      <c r="AK50" s="145"/>
      <c r="AL50" s="145"/>
      <c r="AM50" s="145"/>
      <c r="AN50" s="145"/>
      <c r="AO50" s="145"/>
      <c r="AP50" s="145"/>
      <c r="AQ50" s="131">
        <f t="shared" si="4"/>
        <v>8889924</v>
      </c>
      <c r="AU50" s="140">
        <f t="shared" ref="AU50" si="23">C50-SUM(C51:C52)</f>
        <v>0</v>
      </c>
      <c r="AV50" s="140">
        <f t="shared" ref="AV50" si="24">D50-SUM(D51:D52)</f>
        <v>0</v>
      </c>
      <c r="AW50" s="140">
        <f t="shared" ref="AW50:CI50" si="25">E50-SUM(E51:E52)</f>
        <v>0</v>
      </c>
      <c r="AX50" s="140">
        <f t="shared" si="25"/>
        <v>0</v>
      </c>
      <c r="AY50" s="140">
        <f t="shared" si="25"/>
        <v>0</v>
      </c>
      <c r="AZ50" s="140">
        <f t="shared" si="25"/>
        <v>0</v>
      </c>
      <c r="BA50" s="140">
        <f t="shared" si="25"/>
        <v>0</v>
      </c>
      <c r="BB50" s="140">
        <f t="shared" si="25"/>
        <v>0</v>
      </c>
      <c r="BC50" s="140">
        <f t="shared" si="25"/>
        <v>0</v>
      </c>
      <c r="BD50" s="140">
        <f t="shared" si="25"/>
        <v>0</v>
      </c>
      <c r="BE50" s="140">
        <f t="shared" si="25"/>
        <v>0</v>
      </c>
      <c r="BF50" s="140">
        <f t="shared" si="25"/>
        <v>0</v>
      </c>
      <c r="BG50" s="140">
        <f t="shared" si="25"/>
        <v>0</v>
      </c>
      <c r="BH50" s="140">
        <f t="shared" si="25"/>
        <v>0</v>
      </c>
      <c r="BI50" s="140">
        <f t="shared" si="25"/>
        <v>0</v>
      </c>
      <c r="BJ50" s="140">
        <f t="shared" si="25"/>
        <v>0</v>
      </c>
      <c r="BK50" s="140">
        <f t="shared" si="25"/>
        <v>0</v>
      </c>
      <c r="BL50" s="140">
        <f t="shared" si="25"/>
        <v>0</v>
      </c>
      <c r="BM50" s="140">
        <f t="shared" si="25"/>
        <v>0</v>
      </c>
      <c r="BN50" s="140">
        <f t="shared" si="25"/>
        <v>0</v>
      </c>
      <c r="BO50" s="140">
        <f t="shared" si="25"/>
        <v>0</v>
      </c>
      <c r="BP50" s="140">
        <f t="shared" si="25"/>
        <v>0</v>
      </c>
      <c r="BQ50" s="140">
        <f t="shared" si="25"/>
        <v>0</v>
      </c>
      <c r="BR50" s="140">
        <f t="shared" si="25"/>
        <v>0</v>
      </c>
      <c r="BS50" s="140">
        <f t="shared" si="25"/>
        <v>0</v>
      </c>
      <c r="BT50" s="140">
        <f t="shared" si="25"/>
        <v>0</v>
      </c>
      <c r="BU50" s="140">
        <f t="shared" si="25"/>
        <v>0</v>
      </c>
      <c r="BV50" s="140">
        <f t="shared" si="25"/>
        <v>0</v>
      </c>
      <c r="BW50" s="140">
        <f t="shared" si="25"/>
        <v>0</v>
      </c>
      <c r="BX50" s="140">
        <f t="shared" si="25"/>
        <v>0</v>
      </c>
      <c r="BY50" s="140">
        <f t="shared" si="25"/>
        <v>0</v>
      </c>
      <c r="BZ50" s="140">
        <f t="shared" si="25"/>
        <v>0</v>
      </c>
      <c r="CA50" s="140">
        <f t="shared" si="25"/>
        <v>0</v>
      </c>
      <c r="CB50" s="140">
        <f t="shared" si="25"/>
        <v>0</v>
      </c>
      <c r="CC50" s="140">
        <f t="shared" si="25"/>
        <v>0</v>
      </c>
      <c r="CD50" s="140">
        <f t="shared" si="25"/>
        <v>0</v>
      </c>
      <c r="CE50" s="140">
        <f t="shared" si="25"/>
        <v>0</v>
      </c>
      <c r="CF50" s="140">
        <f t="shared" si="25"/>
        <v>0</v>
      </c>
      <c r="CG50" s="140">
        <f t="shared" si="25"/>
        <v>0</v>
      </c>
      <c r="CH50" s="140">
        <f t="shared" si="25"/>
        <v>0</v>
      </c>
      <c r="CI50" s="140">
        <f t="shared" si="25"/>
        <v>0</v>
      </c>
    </row>
    <row r="51" spans="2:87">
      <c r="B51" s="147" t="s">
        <v>89</v>
      </c>
      <c r="C51" s="145">
        <v>0</v>
      </c>
      <c r="D51" s="145">
        <v>0</v>
      </c>
      <c r="E51" s="145">
        <v>0</v>
      </c>
      <c r="F51" s="145">
        <v>0</v>
      </c>
      <c r="G51" s="145">
        <v>0</v>
      </c>
      <c r="H51" s="145">
        <v>0</v>
      </c>
      <c r="I51" s="145">
        <v>0</v>
      </c>
      <c r="J51" s="145">
        <v>0</v>
      </c>
      <c r="K51" s="145">
        <v>0</v>
      </c>
      <c r="L51" s="145">
        <v>0</v>
      </c>
      <c r="M51" s="145">
        <v>0</v>
      </c>
      <c r="N51" s="145">
        <v>0</v>
      </c>
      <c r="O51" s="145">
        <v>0</v>
      </c>
      <c r="P51" s="145">
        <v>0</v>
      </c>
      <c r="Q51" s="145">
        <v>0</v>
      </c>
      <c r="R51" s="145">
        <v>0</v>
      </c>
      <c r="S51" s="145">
        <v>0</v>
      </c>
      <c r="T51" s="145">
        <v>0</v>
      </c>
      <c r="U51" s="145">
        <v>0</v>
      </c>
      <c r="V51" s="145">
        <v>0</v>
      </c>
      <c r="W51" s="145">
        <v>0</v>
      </c>
      <c r="X51" s="145">
        <v>0</v>
      </c>
      <c r="Y51" s="145">
        <v>0</v>
      </c>
      <c r="Z51" s="145">
        <v>0</v>
      </c>
      <c r="AA51" s="145">
        <v>0</v>
      </c>
      <c r="AB51" s="145">
        <v>0</v>
      </c>
      <c r="AC51" s="145">
        <v>0</v>
      </c>
      <c r="AD51" s="145">
        <v>0</v>
      </c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31">
        <f t="shared" si="4"/>
        <v>0</v>
      </c>
      <c r="AU51" s="140"/>
      <c r="AV51" s="140"/>
      <c r="AW51" s="140"/>
      <c r="AX51" s="140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  <c r="BJ51" s="140"/>
      <c r="BK51" s="140"/>
      <c r="BL51" s="140"/>
      <c r="BM51" s="140"/>
      <c r="BN51" s="140"/>
      <c r="BO51" s="140"/>
      <c r="BP51" s="140"/>
      <c r="BQ51" s="140"/>
      <c r="BR51" s="140"/>
      <c r="BS51" s="140"/>
      <c r="BT51" s="140"/>
      <c r="BU51" s="140"/>
      <c r="BV51" s="140"/>
      <c r="BW51" s="140"/>
      <c r="BX51" s="140"/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</row>
    <row r="52" spans="2:87">
      <c r="B52" s="147" t="s">
        <v>90</v>
      </c>
      <c r="C52" s="145">
        <v>4228678</v>
      </c>
      <c r="D52" s="145">
        <v>0</v>
      </c>
      <c r="E52" s="145">
        <v>0</v>
      </c>
      <c r="F52" s="145">
        <v>57292</v>
      </c>
      <c r="G52" s="145">
        <v>222470</v>
      </c>
      <c r="H52" s="145">
        <v>6761</v>
      </c>
      <c r="I52" s="145">
        <v>0</v>
      </c>
      <c r="J52" s="145">
        <v>632339</v>
      </c>
      <c r="K52" s="145">
        <v>0</v>
      </c>
      <c r="L52" s="145">
        <v>0</v>
      </c>
      <c r="M52" s="145">
        <v>0</v>
      </c>
      <c r="N52" s="145">
        <v>4647</v>
      </c>
      <c r="O52" s="145">
        <v>4768</v>
      </c>
      <c r="P52" s="145">
        <v>168173</v>
      </c>
      <c r="Q52" s="145">
        <v>0</v>
      </c>
      <c r="R52" s="145">
        <v>10523</v>
      </c>
      <c r="S52" s="145">
        <v>0</v>
      </c>
      <c r="T52" s="145">
        <v>35628</v>
      </c>
      <c r="U52" s="145">
        <v>0</v>
      </c>
      <c r="V52" s="145">
        <v>75266</v>
      </c>
      <c r="W52" s="145">
        <v>8605</v>
      </c>
      <c r="X52" s="145">
        <v>142778</v>
      </c>
      <c r="Y52" s="145">
        <v>1301383</v>
      </c>
      <c r="Z52" s="145">
        <v>0</v>
      </c>
      <c r="AA52" s="145">
        <v>147</v>
      </c>
      <c r="AB52" s="145">
        <v>1988813</v>
      </c>
      <c r="AC52" s="145">
        <v>0</v>
      </c>
      <c r="AD52" s="145">
        <v>1653</v>
      </c>
      <c r="AE52" s="145"/>
      <c r="AF52" s="145"/>
      <c r="AG52" s="145"/>
      <c r="AH52" s="145"/>
      <c r="AI52" s="145"/>
      <c r="AJ52" s="145"/>
      <c r="AK52" s="145"/>
      <c r="AL52" s="145"/>
      <c r="AM52" s="145"/>
      <c r="AN52" s="145"/>
      <c r="AO52" s="145"/>
      <c r="AP52" s="145"/>
      <c r="AQ52" s="131">
        <f t="shared" si="4"/>
        <v>8889924</v>
      </c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</row>
    <row r="53" spans="2:87">
      <c r="B53" s="144" t="s">
        <v>91</v>
      </c>
      <c r="C53" s="145">
        <v>1721381</v>
      </c>
      <c r="D53" s="145">
        <v>0</v>
      </c>
      <c r="E53" s="145">
        <v>1603941</v>
      </c>
      <c r="F53" s="145">
        <v>5021659</v>
      </c>
      <c r="G53" s="145">
        <v>68123</v>
      </c>
      <c r="H53" s="145">
        <v>1725605</v>
      </c>
      <c r="I53" s="145">
        <v>1779079</v>
      </c>
      <c r="J53" s="145">
        <v>440773</v>
      </c>
      <c r="K53" s="145">
        <v>668696</v>
      </c>
      <c r="L53" s="145">
        <v>392388</v>
      </c>
      <c r="M53" s="145">
        <v>470420</v>
      </c>
      <c r="N53" s="145">
        <v>67006</v>
      </c>
      <c r="O53" s="145">
        <v>384047</v>
      </c>
      <c r="P53" s="145">
        <v>735014</v>
      </c>
      <c r="Q53" s="145">
        <v>4111</v>
      </c>
      <c r="R53" s="145">
        <v>2867973</v>
      </c>
      <c r="S53" s="145">
        <v>0</v>
      </c>
      <c r="T53" s="145">
        <v>2340701</v>
      </c>
      <c r="U53" s="145">
        <v>120347</v>
      </c>
      <c r="V53" s="145">
        <v>1218118</v>
      </c>
      <c r="W53" s="145">
        <v>123755</v>
      </c>
      <c r="X53" s="145">
        <v>124829</v>
      </c>
      <c r="Y53" s="145">
        <v>1727438</v>
      </c>
      <c r="Z53" s="145">
        <v>280178</v>
      </c>
      <c r="AA53" s="145">
        <v>427363</v>
      </c>
      <c r="AB53" s="145">
        <v>7736746</v>
      </c>
      <c r="AC53" s="145">
        <v>639374</v>
      </c>
      <c r="AD53" s="145">
        <v>443094</v>
      </c>
      <c r="AE53" s="145"/>
      <c r="AF53" s="145"/>
      <c r="AG53" s="145"/>
      <c r="AH53" s="145"/>
      <c r="AI53" s="145"/>
      <c r="AJ53" s="145"/>
      <c r="AK53" s="145"/>
      <c r="AL53" s="145"/>
      <c r="AM53" s="145"/>
      <c r="AN53" s="145"/>
      <c r="AO53" s="145"/>
      <c r="AP53" s="145"/>
      <c r="AQ53" s="131">
        <f t="shared" si="4"/>
        <v>33132159</v>
      </c>
      <c r="AU53" s="140">
        <f t="shared" ref="AU53:CI53" si="26">C53-SUM(C54:C55)</f>
        <v>0</v>
      </c>
      <c r="AV53" s="140">
        <f t="shared" si="26"/>
        <v>0</v>
      </c>
      <c r="AW53" s="140">
        <f t="shared" si="26"/>
        <v>0</v>
      </c>
      <c r="AX53" s="140">
        <f t="shared" si="26"/>
        <v>0</v>
      </c>
      <c r="AY53" s="140">
        <f t="shared" si="26"/>
        <v>0</v>
      </c>
      <c r="AZ53" s="140">
        <f t="shared" si="26"/>
        <v>0</v>
      </c>
      <c r="BA53" s="140">
        <f t="shared" si="26"/>
        <v>0</v>
      </c>
      <c r="BB53" s="140">
        <f t="shared" si="26"/>
        <v>0</v>
      </c>
      <c r="BC53" s="140">
        <f t="shared" si="26"/>
        <v>0</v>
      </c>
      <c r="BD53" s="140">
        <f t="shared" si="26"/>
        <v>0</v>
      </c>
      <c r="BE53" s="140">
        <f t="shared" si="26"/>
        <v>0</v>
      </c>
      <c r="BF53" s="140">
        <f t="shared" si="26"/>
        <v>0</v>
      </c>
      <c r="BG53" s="140">
        <f t="shared" si="26"/>
        <v>0</v>
      </c>
      <c r="BH53" s="140">
        <f t="shared" si="26"/>
        <v>0</v>
      </c>
      <c r="BI53" s="140">
        <f t="shared" si="26"/>
        <v>0</v>
      </c>
      <c r="BJ53" s="140">
        <f t="shared" si="26"/>
        <v>0</v>
      </c>
      <c r="BK53" s="140">
        <f t="shared" si="26"/>
        <v>0</v>
      </c>
      <c r="BL53" s="140">
        <f t="shared" si="26"/>
        <v>0</v>
      </c>
      <c r="BM53" s="140">
        <f t="shared" si="26"/>
        <v>0</v>
      </c>
      <c r="BN53" s="140">
        <f t="shared" si="26"/>
        <v>0</v>
      </c>
      <c r="BO53" s="140">
        <f t="shared" si="26"/>
        <v>0</v>
      </c>
      <c r="BP53" s="140">
        <f t="shared" si="26"/>
        <v>0</v>
      </c>
      <c r="BQ53" s="140">
        <f t="shared" si="26"/>
        <v>0</v>
      </c>
      <c r="BR53" s="140">
        <f t="shared" si="26"/>
        <v>0</v>
      </c>
      <c r="BS53" s="140">
        <f t="shared" si="26"/>
        <v>0</v>
      </c>
      <c r="BT53" s="140">
        <f t="shared" si="26"/>
        <v>0</v>
      </c>
      <c r="BU53" s="140">
        <f t="shared" si="26"/>
        <v>0</v>
      </c>
      <c r="BV53" s="140">
        <f t="shared" si="26"/>
        <v>0</v>
      </c>
      <c r="BW53" s="140">
        <f t="shared" si="26"/>
        <v>0</v>
      </c>
      <c r="BX53" s="140">
        <f t="shared" si="26"/>
        <v>0</v>
      </c>
      <c r="BY53" s="140">
        <f t="shared" si="26"/>
        <v>0</v>
      </c>
      <c r="BZ53" s="140">
        <f t="shared" si="26"/>
        <v>0</v>
      </c>
      <c r="CA53" s="140">
        <f t="shared" si="26"/>
        <v>0</v>
      </c>
      <c r="CB53" s="140">
        <f t="shared" si="26"/>
        <v>0</v>
      </c>
      <c r="CC53" s="140">
        <f t="shared" si="26"/>
        <v>0</v>
      </c>
      <c r="CD53" s="140">
        <f t="shared" si="26"/>
        <v>0</v>
      </c>
      <c r="CE53" s="140">
        <f t="shared" si="26"/>
        <v>0</v>
      </c>
      <c r="CF53" s="140">
        <f t="shared" si="26"/>
        <v>0</v>
      </c>
      <c r="CG53" s="140">
        <f t="shared" si="26"/>
        <v>0</v>
      </c>
      <c r="CH53" s="140">
        <f t="shared" si="26"/>
        <v>0</v>
      </c>
      <c r="CI53" s="140">
        <f t="shared" si="26"/>
        <v>0</v>
      </c>
    </row>
    <row r="54" spans="2:87">
      <c r="B54" s="147" t="s">
        <v>92</v>
      </c>
      <c r="C54" s="145">
        <v>330868</v>
      </c>
      <c r="D54" s="145">
        <v>0</v>
      </c>
      <c r="E54" s="145">
        <v>0</v>
      </c>
      <c r="F54" s="145">
        <v>2610341</v>
      </c>
      <c r="G54" s="145">
        <v>1041</v>
      </c>
      <c r="H54" s="145">
        <v>1074735</v>
      </c>
      <c r="I54" s="145">
        <v>1223278</v>
      </c>
      <c r="J54" s="145">
        <v>161715</v>
      </c>
      <c r="K54" s="145">
        <v>413731</v>
      </c>
      <c r="L54" s="145">
        <v>129215</v>
      </c>
      <c r="M54" s="145">
        <v>360577</v>
      </c>
      <c r="N54" s="145">
        <v>365</v>
      </c>
      <c r="O54" s="145">
        <v>867</v>
      </c>
      <c r="P54" s="145">
        <v>425557</v>
      </c>
      <c r="Q54" s="145">
        <v>3338</v>
      </c>
      <c r="R54" s="145">
        <v>768637</v>
      </c>
      <c r="S54" s="145">
        <v>0</v>
      </c>
      <c r="T54" s="145">
        <v>1708383</v>
      </c>
      <c r="U54" s="145">
        <v>99646</v>
      </c>
      <c r="V54" s="145">
        <v>74467</v>
      </c>
      <c r="W54" s="145">
        <v>93655</v>
      </c>
      <c r="X54" s="145">
        <v>82868</v>
      </c>
      <c r="Y54" s="145">
        <v>553200</v>
      </c>
      <c r="Z54" s="145">
        <v>15220</v>
      </c>
      <c r="AA54" s="145">
        <v>351920</v>
      </c>
      <c r="AB54" s="145">
        <v>865692</v>
      </c>
      <c r="AC54" s="145">
        <v>394413</v>
      </c>
      <c r="AD54" s="145">
        <v>0</v>
      </c>
      <c r="AE54" s="145"/>
      <c r="AF54" s="145"/>
      <c r="AG54" s="145"/>
      <c r="AH54" s="145"/>
      <c r="AI54" s="145"/>
      <c r="AJ54" s="145"/>
      <c r="AK54" s="145"/>
      <c r="AL54" s="145"/>
      <c r="AM54" s="145"/>
      <c r="AN54" s="145"/>
      <c r="AO54" s="145"/>
      <c r="AP54" s="145"/>
      <c r="AQ54" s="131">
        <f t="shared" si="4"/>
        <v>11743729</v>
      </c>
      <c r="AU54" s="140"/>
      <c r="AV54" s="140"/>
      <c r="AW54" s="140"/>
      <c r="AX54" s="140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140"/>
      <c r="BV54" s="140"/>
      <c r="BW54" s="140"/>
      <c r="BX54" s="140"/>
      <c r="BY54" s="140"/>
      <c r="BZ54" s="140"/>
      <c r="CA54" s="140"/>
      <c r="CB54" s="140"/>
      <c r="CC54" s="140"/>
      <c r="CD54" s="140"/>
      <c r="CE54" s="140"/>
      <c r="CF54" s="140"/>
      <c r="CG54" s="140"/>
      <c r="CH54" s="140"/>
      <c r="CI54" s="140"/>
    </row>
    <row r="55" spans="2:87">
      <c r="B55" s="147" t="s">
        <v>93</v>
      </c>
      <c r="C55" s="145">
        <v>1390513</v>
      </c>
      <c r="D55" s="145">
        <v>0</v>
      </c>
      <c r="E55" s="145">
        <v>1603941</v>
      </c>
      <c r="F55" s="145">
        <v>2411318</v>
      </c>
      <c r="G55" s="145">
        <v>67082</v>
      </c>
      <c r="H55" s="145">
        <v>650870</v>
      </c>
      <c r="I55" s="145">
        <v>555801</v>
      </c>
      <c r="J55" s="145">
        <v>279058</v>
      </c>
      <c r="K55" s="145">
        <v>254965</v>
      </c>
      <c r="L55" s="145">
        <v>263173</v>
      </c>
      <c r="M55" s="145">
        <v>109843</v>
      </c>
      <c r="N55" s="145">
        <v>66641</v>
      </c>
      <c r="O55" s="145">
        <v>383180</v>
      </c>
      <c r="P55" s="145">
        <v>309457</v>
      </c>
      <c r="Q55" s="145">
        <v>773</v>
      </c>
      <c r="R55" s="145">
        <v>2099336</v>
      </c>
      <c r="S55" s="145">
        <v>0</v>
      </c>
      <c r="T55" s="145">
        <v>632318</v>
      </c>
      <c r="U55" s="145">
        <v>20701</v>
      </c>
      <c r="V55" s="145">
        <v>1143651</v>
      </c>
      <c r="W55" s="145">
        <v>30100</v>
      </c>
      <c r="X55" s="145">
        <v>41961</v>
      </c>
      <c r="Y55" s="145">
        <v>1174238</v>
      </c>
      <c r="Z55" s="145">
        <v>264958</v>
      </c>
      <c r="AA55" s="145">
        <v>75443</v>
      </c>
      <c r="AB55" s="145">
        <v>6871054</v>
      </c>
      <c r="AC55" s="145">
        <v>244961</v>
      </c>
      <c r="AD55" s="145">
        <v>443094</v>
      </c>
      <c r="AE55" s="145"/>
      <c r="AF55" s="145"/>
      <c r="AG55" s="145"/>
      <c r="AH55" s="145"/>
      <c r="AI55" s="145"/>
      <c r="AJ55" s="145"/>
      <c r="AK55" s="145"/>
      <c r="AL55" s="145"/>
      <c r="AM55" s="145"/>
      <c r="AN55" s="145"/>
      <c r="AO55" s="145"/>
      <c r="AP55" s="145"/>
      <c r="AQ55" s="131">
        <f t="shared" si="4"/>
        <v>21388430</v>
      </c>
      <c r="AU55" s="146"/>
      <c r="AV55" s="146"/>
      <c r="AW55" s="146"/>
      <c r="AX55" s="146"/>
      <c r="AY55" s="146"/>
      <c r="AZ55" s="146"/>
      <c r="BA55" s="146"/>
      <c r="BB55" s="146"/>
      <c r="BC55" s="146"/>
      <c r="BD55" s="146"/>
      <c r="BE55" s="146"/>
      <c r="BF55" s="146"/>
      <c r="BG55" s="146"/>
      <c r="BH55" s="146"/>
      <c r="BI55" s="146"/>
      <c r="BJ55" s="146"/>
      <c r="BK55" s="146"/>
      <c r="BL55" s="146"/>
      <c r="BM55" s="146"/>
      <c r="BN55" s="146"/>
      <c r="BO55" s="146"/>
      <c r="BP55" s="146"/>
      <c r="BQ55" s="146"/>
      <c r="BR55" s="146"/>
      <c r="BS55" s="146"/>
      <c r="BT55" s="146"/>
      <c r="BU55" s="146"/>
      <c r="BV55" s="146"/>
      <c r="BW55" s="146"/>
      <c r="BX55" s="146"/>
      <c r="BY55" s="146"/>
      <c r="BZ55" s="146"/>
      <c r="CA55" s="146"/>
      <c r="CB55" s="146"/>
      <c r="CC55" s="146"/>
      <c r="CD55" s="146"/>
      <c r="CE55" s="146"/>
      <c r="CF55" s="146"/>
      <c r="CG55" s="146"/>
      <c r="CH55" s="146"/>
      <c r="CI55" s="146"/>
    </row>
    <row r="56" spans="2:87">
      <c r="B56" s="144" t="s">
        <v>94</v>
      </c>
      <c r="C56" s="145">
        <v>1367041</v>
      </c>
      <c r="D56" s="145">
        <v>0</v>
      </c>
      <c r="E56" s="145">
        <v>3962527</v>
      </c>
      <c r="F56" s="145">
        <v>6035236</v>
      </c>
      <c r="G56" s="145">
        <v>24604</v>
      </c>
      <c r="H56" s="145">
        <v>1612432</v>
      </c>
      <c r="I56" s="145">
        <v>1626725</v>
      </c>
      <c r="J56" s="145">
        <v>988908</v>
      </c>
      <c r="K56" s="145">
        <v>218654</v>
      </c>
      <c r="L56" s="145">
        <v>762199</v>
      </c>
      <c r="M56" s="145">
        <v>3268010</v>
      </c>
      <c r="N56" s="145">
        <v>31358</v>
      </c>
      <c r="O56" s="145">
        <v>19659</v>
      </c>
      <c r="P56" s="145">
        <v>967175</v>
      </c>
      <c r="Q56" s="145">
        <v>141</v>
      </c>
      <c r="R56" s="145">
        <v>1179806</v>
      </c>
      <c r="S56" s="145">
        <v>38589</v>
      </c>
      <c r="T56" s="145">
        <v>6224378</v>
      </c>
      <c r="U56" s="145">
        <v>191840</v>
      </c>
      <c r="V56" s="145">
        <v>4412473</v>
      </c>
      <c r="W56" s="145">
        <v>1373219</v>
      </c>
      <c r="X56" s="145">
        <v>189263</v>
      </c>
      <c r="Y56" s="145">
        <v>7113717</v>
      </c>
      <c r="Z56" s="145">
        <v>12472</v>
      </c>
      <c r="AA56" s="145">
        <v>556486</v>
      </c>
      <c r="AB56" s="145">
        <v>4429831</v>
      </c>
      <c r="AC56" s="145">
        <v>548910</v>
      </c>
      <c r="AD56" s="145">
        <v>203802</v>
      </c>
      <c r="AE56" s="145"/>
      <c r="AF56" s="145"/>
      <c r="AG56" s="145"/>
      <c r="AH56" s="145"/>
      <c r="AI56" s="145"/>
      <c r="AJ56" s="145"/>
      <c r="AK56" s="145"/>
      <c r="AL56" s="145"/>
      <c r="AM56" s="145"/>
      <c r="AN56" s="145"/>
      <c r="AO56" s="145"/>
      <c r="AP56" s="145"/>
      <c r="AQ56" s="131">
        <f t="shared" si="4"/>
        <v>47359455</v>
      </c>
      <c r="AU56" s="140">
        <f t="shared" ref="AU56:CI56" si="27">C56-SUM(C57:C61)</f>
        <v>0</v>
      </c>
      <c r="AV56" s="140">
        <f t="shared" si="27"/>
        <v>0</v>
      </c>
      <c r="AW56" s="140">
        <f t="shared" si="27"/>
        <v>0</v>
      </c>
      <c r="AX56" s="140">
        <f t="shared" si="27"/>
        <v>0</v>
      </c>
      <c r="AY56" s="140">
        <f t="shared" si="27"/>
        <v>0</v>
      </c>
      <c r="AZ56" s="140">
        <f t="shared" si="27"/>
        <v>0</v>
      </c>
      <c r="BA56" s="140">
        <f t="shared" si="27"/>
        <v>0</v>
      </c>
      <c r="BB56" s="140">
        <f t="shared" si="27"/>
        <v>-1</v>
      </c>
      <c r="BC56" s="140">
        <f t="shared" si="27"/>
        <v>-1</v>
      </c>
      <c r="BD56" s="140">
        <f t="shared" si="27"/>
        <v>0</v>
      </c>
      <c r="BE56" s="140">
        <f t="shared" si="27"/>
        <v>0</v>
      </c>
      <c r="BF56" s="140">
        <f t="shared" si="27"/>
        <v>0</v>
      </c>
      <c r="BG56" s="140">
        <f t="shared" si="27"/>
        <v>0</v>
      </c>
      <c r="BH56" s="140">
        <f t="shared" si="27"/>
        <v>0</v>
      </c>
      <c r="BI56" s="140">
        <f t="shared" si="27"/>
        <v>0</v>
      </c>
      <c r="BJ56" s="140">
        <f t="shared" si="27"/>
        <v>0</v>
      </c>
      <c r="BK56" s="140">
        <f t="shared" si="27"/>
        <v>0</v>
      </c>
      <c r="BL56" s="140">
        <f t="shared" si="27"/>
        <v>0</v>
      </c>
      <c r="BM56" s="140">
        <f t="shared" si="27"/>
        <v>0</v>
      </c>
      <c r="BN56" s="140">
        <f t="shared" si="27"/>
        <v>0</v>
      </c>
      <c r="BO56" s="140">
        <f t="shared" si="27"/>
        <v>0</v>
      </c>
      <c r="BP56" s="140">
        <f t="shared" si="27"/>
        <v>0</v>
      </c>
      <c r="BQ56" s="140">
        <f t="shared" si="27"/>
        <v>1</v>
      </c>
      <c r="BR56" s="140">
        <f t="shared" si="27"/>
        <v>0</v>
      </c>
      <c r="BS56" s="140">
        <f t="shared" si="27"/>
        <v>0</v>
      </c>
      <c r="BT56" s="140">
        <f t="shared" si="27"/>
        <v>0</v>
      </c>
      <c r="BU56" s="140">
        <f t="shared" si="27"/>
        <v>0</v>
      </c>
      <c r="BV56" s="140">
        <f t="shared" si="27"/>
        <v>0</v>
      </c>
      <c r="BW56" s="140">
        <f t="shared" si="27"/>
        <v>0</v>
      </c>
      <c r="BX56" s="140">
        <f t="shared" si="27"/>
        <v>0</v>
      </c>
      <c r="BY56" s="140">
        <f t="shared" si="27"/>
        <v>0</v>
      </c>
      <c r="BZ56" s="140">
        <f t="shared" si="27"/>
        <v>0</v>
      </c>
      <c r="CA56" s="140">
        <f t="shared" si="27"/>
        <v>0</v>
      </c>
      <c r="CB56" s="140">
        <f t="shared" si="27"/>
        <v>0</v>
      </c>
      <c r="CC56" s="140">
        <f t="shared" si="27"/>
        <v>0</v>
      </c>
      <c r="CD56" s="140">
        <f t="shared" si="27"/>
        <v>0</v>
      </c>
      <c r="CE56" s="140">
        <f t="shared" si="27"/>
        <v>0</v>
      </c>
      <c r="CF56" s="140">
        <f t="shared" si="27"/>
        <v>0</v>
      </c>
      <c r="CG56" s="140">
        <f t="shared" si="27"/>
        <v>0</v>
      </c>
      <c r="CH56" s="140">
        <f t="shared" si="27"/>
        <v>0</v>
      </c>
      <c r="CI56" s="140">
        <f t="shared" si="27"/>
        <v>-1</v>
      </c>
    </row>
    <row r="57" spans="2:87">
      <c r="B57" s="147" t="s">
        <v>95</v>
      </c>
      <c r="C57" s="145">
        <v>0</v>
      </c>
      <c r="D57" s="145">
        <v>0</v>
      </c>
      <c r="E57" s="145">
        <v>86460</v>
      </c>
      <c r="F57" s="145">
        <v>108030</v>
      </c>
      <c r="G57" s="145">
        <v>117</v>
      </c>
      <c r="H57" s="145">
        <v>39796</v>
      </c>
      <c r="I57" s="145">
        <v>115773</v>
      </c>
      <c r="J57" s="145">
        <v>49114</v>
      </c>
      <c r="K57" s="145">
        <v>1322</v>
      </c>
      <c r="L57" s="145">
        <v>111063</v>
      </c>
      <c r="M57" s="145">
        <v>1329</v>
      </c>
      <c r="N57" s="145">
        <v>0</v>
      </c>
      <c r="O57" s="145">
        <v>0</v>
      </c>
      <c r="P57" s="145">
        <v>19466</v>
      </c>
      <c r="Q57" s="145">
        <v>0</v>
      </c>
      <c r="R57" s="145">
        <v>223228</v>
      </c>
      <c r="S57" s="145">
        <v>0</v>
      </c>
      <c r="T57" s="145">
        <v>324789</v>
      </c>
      <c r="U57" s="145">
        <v>6892</v>
      </c>
      <c r="V57" s="145">
        <v>250064</v>
      </c>
      <c r="W57" s="145">
        <v>1069</v>
      </c>
      <c r="X57" s="145">
        <v>0</v>
      </c>
      <c r="Y57" s="145">
        <v>81440</v>
      </c>
      <c r="Z57" s="145">
        <v>0</v>
      </c>
      <c r="AA57" s="145">
        <v>19277</v>
      </c>
      <c r="AB57" s="145">
        <v>134483</v>
      </c>
      <c r="AC57" s="145">
        <v>4417</v>
      </c>
      <c r="AD57" s="145">
        <v>138900</v>
      </c>
      <c r="AE57" s="145"/>
      <c r="AF57" s="145"/>
      <c r="AG57" s="145"/>
      <c r="AH57" s="145"/>
      <c r="AI57" s="145"/>
      <c r="AJ57" s="145"/>
      <c r="AK57" s="145"/>
      <c r="AL57" s="145"/>
      <c r="AM57" s="145"/>
      <c r="AN57" s="145"/>
      <c r="AO57" s="145"/>
      <c r="AP57" s="145"/>
      <c r="AQ57" s="131">
        <f t="shared" si="4"/>
        <v>1717029</v>
      </c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/>
      <c r="BT57" s="146"/>
      <c r="BU57" s="146"/>
      <c r="BV57" s="146"/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/>
      <c r="CI57" s="146"/>
    </row>
    <row r="58" spans="2:87">
      <c r="B58" s="147" t="s">
        <v>96</v>
      </c>
      <c r="C58" s="145">
        <v>422890</v>
      </c>
      <c r="D58" s="145">
        <v>0</v>
      </c>
      <c r="E58" s="145">
        <v>1666897</v>
      </c>
      <c r="F58" s="145">
        <v>4387</v>
      </c>
      <c r="G58" s="145">
        <v>24487</v>
      </c>
      <c r="H58" s="145">
        <v>101348</v>
      </c>
      <c r="I58" s="145">
        <v>102674</v>
      </c>
      <c r="J58" s="145">
        <v>0</v>
      </c>
      <c r="K58" s="145">
        <v>0</v>
      </c>
      <c r="L58" s="145">
        <v>0</v>
      </c>
      <c r="M58" s="145">
        <v>13755</v>
      </c>
      <c r="N58" s="145">
        <v>0</v>
      </c>
      <c r="O58" s="145">
        <v>0</v>
      </c>
      <c r="P58" s="145">
        <v>73902</v>
      </c>
      <c r="Q58" s="145">
        <v>0</v>
      </c>
      <c r="R58" s="145">
        <v>145256</v>
      </c>
      <c r="S58" s="145">
        <v>0</v>
      </c>
      <c r="T58" s="145">
        <v>188552</v>
      </c>
      <c r="U58" s="145">
        <v>0</v>
      </c>
      <c r="V58" s="145">
        <v>624117</v>
      </c>
      <c r="W58" s="145">
        <v>6236</v>
      </c>
      <c r="X58" s="145">
        <v>9527</v>
      </c>
      <c r="Y58" s="145">
        <v>960520</v>
      </c>
      <c r="Z58" s="145">
        <v>0</v>
      </c>
      <c r="AA58" s="145">
        <v>134878</v>
      </c>
      <c r="AB58" s="145">
        <v>0</v>
      </c>
      <c r="AC58" s="145">
        <v>494809</v>
      </c>
      <c r="AD58" s="145">
        <v>0</v>
      </c>
      <c r="AE58" s="145"/>
      <c r="AF58" s="145"/>
      <c r="AG58" s="145"/>
      <c r="AH58" s="145"/>
      <c r="AI58" s="145"/>
      <c r="AJ58" s="145"/>
      <c r="AK58" s="145"/>
      <c r="AL58" s="145"/>
      <c r="AM58" s="145"/>
      <c r="AN58" s="145"/>
      <c r="AO58" s="145"/>
      <c r="AP58" s="145"/>
      <c r="AQ58" s="131">
        <f t="shared" si="4"/>
        <v>4974235</v>
      </c>
      <c r="AU58" s="140"/>
      <c r="AV58" s="140"/>
      <c r="AW58" s="140"/>
      <c r="AX58" s="140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  <c r="BJ58" s="140"/>
      <c r="BK58" s="140"/>
      <c r="BL58" s="140"/>
      <c r="BM58" s="140"/>
      <c r="BN58" s="140"/>
      <c r="BO58" s="140"/>
      <c r="BP58" s="140"/>
      <c r="BQ58" s="140"/>
      <c r="BR58" s="140"/>
      <c r="BS58" s="140"/>
      <c r="BT58" s="140"/>
      <c r="BU58" s="140"/>
      <c r="BV58" s="140"/>
      <c r="BW58" s="140"/>
      <c r="BX58" s="140"/>
      <c r="BY58" s="140"/>
      <c r="BZ58" s="140"/>
      <c r="CA58" s="140"/>
      <c r="CB58" s="140"/>
      <c r="CC58" s="140"/>
      <c r="CD58" s="140"/>
      <c r="CE58" s="140"/>
      <c r="CF58" s="140"/>
      <c r="CG58" s="140"/>
      <c r="CH58" s="140"/>
      <c r="CI58" s="140"/>
    </row>
    <row r="59" spans="2:87">
      <c r="B59" s="147" t="s">
        <v>97</v>
      </c>
      <c r="C59" s="145">
        <v>203912</v>
      </c>
      <c r="D59" s="145">
        <v>0</v>
      </c>
      <c r="E59" s="145">
        <v>42732</v>
      </c>
      <c r="F59" s="145">
        <v>2382348</v>
      </c>
      <c r="G59" s="145">
        <v>0</v>
      </c>
      <c r="H59" s="145">
        <v>636425</v>
      </c>
      <c r="I59" s="145">
        <v>0</v>
      </c>
      <c r="J59" s="145">
        <v>11745</v>
      </c>
      <c r="K59" s="145">
        <v>0</v>
      </c>
      <c r="L59" s="145">
        <v>0</v>
      </c>
      <c r="M59" s="145">
        <v>623</v>
      </c>
      <c r="N59" s="145">
        <v>29580</v>
      </c>
      <c r="O59" s="145">
        <v>1844</v>
      </c>
      <c r="P59" s="145">
        <v>0</v>
      </c>
      <c r="Q59" s="145">
        <v>0</v>
      </c>
      <c r="R59" s="145">
        <v>0</v>
      </c>
      <c r="S59" s="145">
        <v>0</v>
      </c>
      <c r="T59" s="145">
        <v>8452</v>
      </c>
      <c r="U59" s="145">
        <v>86238</v>
      </c>
      <c r="V59" s="145">
        <v>257</v>
      </c>
      <c r="W59" s="145">
        <v>0</v>
      </c>
      <c r="X59" s="145">
        <v>1666</v>
      </c>
      <c r="Y59" s="145">
        <v>0</v>
      </c>
      <c r="Z59" s="145">
        <v>0</v>
      </c>
      <c r="AA59" s="145">
        <v>61703</v>
      </c>
      <c r="AB59" s="145">
        <v>0</v>
      </c>
      <c r="AC59" s="145">
        <v>0</v>
      </c>
      <c r="AD59" s="145">
        <v>0</v>
      </c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31">
        <f t="shared" si="4"/>
        <v>3467525</v>
      </c>
      <c r="AU59" s="140"/>
      <c r="AV59" s="140"/>
      <c r="AW59" s="140"/>
      <c r="AX59" s="140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140"/>
      <c r="BV59" s="140"/>
      <c r="BW59" s="140"/>
      <c r="BX59" s="140"/>
      <c r="BY59" s="140"/>
      <c r="BZ59" s="140"/>
      <c r="CA59" s="140"/>
      <c r="CB59" s="140"/>
      <c r="CC59" s="140"/>
      <c r="CD59" s="140"/>
      <c r="CE59" s="140"/>
      <c r="CF59" s="140"/>
      <c r="CG59" s="140"/>
      <c r="CH59" s="140"/>
      <c r="CI59" s="140"/>
    </row>
    <row r="60" spans="2:87">
      <c r="B60" s="147" t="s">
        <v>98</v>
      </c>
      <c r="C60" s="145">
        <v>380881</v>
      </c>
      <c r="D60" s="145">
        <v>0</v>
      </c>
      <c r="E60" s="145">
        <v>1225695</v>
      </c>
      <c r="F60" s="145">
        <v>480160</v>
      </c>
      <c r="G60" s="145">
        <v>0</v>
      </c>
      <c r="H60" s="145">
        <v>367595</v>
      </c>
      <c r="I60" s="145">
        <v>1032051</v>
      </c>
      <c r="J60" s="145">
        <v>214702</v>
      </c>
      <c r="K60" s="145">
        <v>36004</v>
      </c>
      <c r="L60" s="145">
        <v>125182</v>
      </c>
      <c r="M60" s="145">
        <v>0</v>
      </c>
      <c r="N60" s="145">
        <v>0</v>
      </c>
      <c r="O60" s="145">
        <v>0</v>
      </c>
      <c r="P60" s="145">
        <v>39657</v>
      </c>
      <c r="Q60" s="145">
        <v>74</v>
      </c>
      <c r="R60" s="145">
        <v>28932</v>
      </c>
      <c r="S60" s="145">
        <v>0</v>
      </c>
      <c r="T60" s="145">
        <v>647497</v>
      </c>
      <c r="U60" s="145">
        <v>0</v>
      </c>
      <c r="V60" s="145">
        <v>704536</v>
      </c>
      <c r="W60" s="145">
        <v>6982</v>
      </c>
      <c r="X60" s="145">
        <v>10205</v>
      </c>
      <c r="Y60" s="145">
        <v>116457</v>
      </c>
      <c r="Z60" s="145">
        <v>1584</v>
      </c>
      <c r="AA60" s="145">
        <v>0</v>
      </c>
      <c r="AB60" s="145">
        <v>29209</v>
      </c>
      <c r="AC60" s="145">
        <v>3043</v>
      </c>
      <c r="AD60" s="145">
        <v>1415</v>
      </c>
      <c r="AE60" s="145"/>
      <c r="AF60" s="145"/>
      <c r="AG60" s="145"/>
      <c r="AH60" s="145"/>
      <c r="AI60" s="145"/>
      <c r="AJ60" s="145"/>
      <c r="AK60" s="145"/>
      <c r="AL60" s="145"/>
      <c r="AM60" s="145"/>
      <c r="AN60" s="145"/>
      <c r="AO60" s="145"/>
      <c r="AP60" s="145"/>
      <c r="AQ60" s="131">
        <f t="shared" si="4"/>
        <v>5451861</v>
      </c>
      <c r="AU60" s="146"/>
      <c r="AV60" s="146"/>
      <c r="AW60" s="146"/>
      <c r="AX60" s="146"/>
      <c r="AY60" s="146"/>
      <c r="AZ60" s="146"/>
      <c r="BA60" s="146"/>
      <c r="BB60" s="146"/>
      <c r="BC60" s="146"/>
      <c r="BD60" s="146"/>
      <c r="BE60" s="146"/>
      <c r="BF60" s="146"/>
      <c r="BG60" s="146"/>
      <c r="BH60" s="146"/>
      <c r="BI60" s="146"/>
      <c r="BJ60" s="146"/>
      <c r="BK60" s="146"/>
      <c r="BL60" s="146"/>
      <c r="BM60" s="146"/>
      <c r="BN60" s="146"/>
      <c r="BO60" s="146"/>
      <c r="BP60" s="146"/>
      <c r="BQ60" s="146"/>
      <c r="BR60" s="146"/>
      <c r="BS60" s="146"/>
      <c r="BT60" s="146"/>
      <c r="BU60" s="146"/>
      <c r="BV60" s="146"/>
      <c r="BW60" s="146"/>
      <c r="BX60" s="146"/>
      <c r="BY60" s="146"/>
      <c r="BZ60" s="146"/>
      <c r="CA60" s="146"/>
      <c r="CB60" s="146"/>
      <c r="CC60" s="146"/>
      <c r="CD60" s="146"/>
      <c r="CE60" s="146"/>
      <c r="CF60" s="146"/>
      <c r="CG60" s="146"/>
      <c r="CH60" s="146"/>
      <c r="CI60" s="146"/>
    </row>
    <row r="61" spans="2:87">
      <c r="B61" s="147" t="s">
        <v>99</v>
      </c>
      <c r="C61" s="145">
        <v>359358</v>
      </c>
      <c r="D61" s="145">
        <v>0</v>
      </c>
      <c r="E61" s="145">
        <v>940743</v>
      </c>
      <c r="F61" s="145">
        <v>3060311</v>
      </c>
      <c r="G61" s="145">
        <v>0</v>
      </c>
      <c r="H61" s="145">
        <v>467268</v>
      </c>
      <c r="I61" s="145">
        <v>376227</v>
      </c>
      <c r="J61" s="145">
        <v>713348</v>
      </c>
      <c r="K61" s="145">
        <v>181329</v>
      </c>
      <c r="L61" s="145">
        <v>525954</v>
      </c>
      <c r="M61" s="145">
        <v>3252303</v>
      </c>
      <c r="N61" s="145">
        <v>1778</v>
      </c>
      <c r="O61" s="145">
        <v>17815</v>
      </c>
      <c r="P61" s="145">
        <v>834150</v>
      </c>
      <c r="Q61" s="145">
        <v>67</v>
      </c>
      <c r="R61" s="145">
        <v>782390</v>
      </c>
      <c r="S61" s="145">
        <v>38589</v>
      </c>
      <c r="T61" s="145">
        <v>5055088</v>
      </c>
      <c r="U61" s="145">
        <v>98710</v>
      </c>
      <c r="V61" s="145">
        <v>2833499</v>
      </c>
      <c r="W61" s="145">
        <v>1358932</v>
      </c>
      <c r="X61" s="145">
        <v>167865</v>
      </c>
      <c r="Y61" s="145">
        <v>5955299</v>
      </c>
      <c r="Z61" s="145">
        <v>10888</v>
      </c>
      <c r="AA61" s="145">
        <v>340628</v>
      </c>
      <c r="AB61" s="145">
        <v>4266139</v>
      </c>
      <c r="AC61" s="145">
        <v>46641</v>
      </c>
      <c r="AD61" s="145">
        <v>63487</v>
      </c>
      <c r="AE61" s="145"/>
      <c r="AF61" s="145"/>
      <c r="AG61" s="145"/>
      <c r="AH61" s="145"/>
      <c r="AI61" s="145"/>
      <c r="AJ61" s="145"/>
      <c r="AK61" s="145"/>
      <c r="AL61" s="145"/>
      <c r="AM61" s="145"/>
      <c r="AN61" s="145"/>
      <c r="AO61" s="145"/>
      <c r="AP61" s="145"/>
      <c r="AQ61" s="131">
        <f t="shared" si="4"/>
        <v>31748806</v>
      </c>
      <c r="AU61" s="146"/>
      <c r="AV61" s="146"/>
      <c r="AW61" s="146"/>
      <c r="AX61" s="146"/>
      <c r="AY61" s="146"/>
      <c r="AZ61" s="146"/>
      <c r="BA61" s="146"/>
      <c r="BB61" s="146"/>
      <c r="BC61" s="146"/>
      <c r="BD61" s="146"/>
      <c r="BE61" s="146"/>
      <c r="BF61" s="146"/>
      <c r="BG61" s="146"/>
      <c r="BH61" s="146"/>
      <c r="BI61" s="146"/>
      <c r="BJ61" s="146"/>
      <c r="BK61" s="146"/>
      <c r="BL61" s="146"/>
      <c r="BM61" s="146"/>
      <c r="BN61" s="146"/>
      <c r="BO61" s="146"/>
      <c r="BP61" s="146"/>
      <c r="BQ61" s="146"/>
      <c r="BR61" s="146"/>
      <c r="BS61" s="146"/>
      <c r="BT61" s="146"/>
      <c r="BU61" s="146"/>
      <c r="BV61" s="146"/>
      <c r="BW61" s="146"/>
      <c r="BX61" s="146"/>
      <c r="BY61" s="146"/>
      <c r="BZ61" s="146"/>
      <c r="CA61" s="146"/>
      <c r="CB61" s="146"/>
      <c r="CC61" s="146"/>
      <c r="CD61" s="146"/>
      <c r="CE61" s="146"/>
      <c r="CF61" s="146"/>
      <c r="CG61" s="146"/>
      <c r="CH61" s="146"/>
      <c r="CI61" s="146"/>
    </row>
    <row r="64" spans="2:87" ht="18.75" customHeight="1">
      <c r="B64" s="226" t="s">
        <v>119</v>
      </c>
      <c r="C64" s="227"/>
      <c r="D64" s="227"/>
      <c r="E64" s="227"/>
      <c r="F64" s="227"/>
      <c r="G64" s="227"/>
      <c r="H64" s="227"/>
      <c r="I64" s="227"/>
      <c r="J64" s="227"/>
      <c r="K64" s="227"/>
      <c r="L64" s="227"/>
      <c r="M64" s="227"/>
      <c r="N64" s="227"/>
      <c r="O64" s="227"/>
      <c r="P64" s="227"/>
      <c r="Q64" s="227"/>
      <c r="R64" s="227"/>
      <c r="S64" s="227"/>
      <c r="T64" s="227"/>
      <c r="U64" s="227"/>
      <c r="V64" s="227"/>
      <c r="W64" s="227"/>
      <c r="X64" s="227"/>
      <c r="Y64" s="227"/>
      <c r="Z64" s="227"/>
      <c r="AA64" s="227"/>
      <c r="AB64" s="227"/>
      <c r="AC64" s="227"/>
      <c r="AD64" s="227"/>
      <c r="AE64" s="227"/>
      <c r="AF64" s="227"/>
      <c r="AG64" s="227"/>
      <c r="AH64" s="227"/>
      <c r="AI64" s="227"/>
      <c r="AJ64" s="227"/>
      <c r="AK64" s="227"/>
      <c r="AL64" s="227"/>
      <c r="AM64" s="227"/>
      <c r="AN64" s="227"/>
      <c r="AO64" s="227"/>
      <c r="AP64" s="227"/>
      <c r="AQ64" s="228"/>
    </row>
    <row r="65" spans="2:87" s="185" customFormat="1">
      <c r="B65" s="187"/>
      <c r="C65" s="178">
        <f>COUNTIF($C$66:$AP$66,C66)</f>
        <v>1</v>
      </c>
      <c r="D65" s="178">
        <f t="shared" ref="D65:AP65" si="28">COUNTIF($C$66:$AP$66,D66)</f>
        <v>1</v>
      </c>
      <c r="E65" s="178">
        <f t="shared" si="28"/>
        <v>1</v>
      </c>
      <c r="F65" s="178">
        <f t="shared" si="28"/>
        <v>1</v>
      </c>
      <c r="G65" s="178">
        <f t="shared" si="28"/>
        <v>1</v>
      </c>
      <c r="H65" s="178">
        <f t="shared" si="28"/>
        <v>1</v>
      </c>
      <c r="I65" s="178">
        <f t="shared" si="28"/>
        <v>1</v>
      </c>
      <c r="J65" s="178">
        <f t="shared" si="28"/>
        <v>1</v>
      </c>
      <c r="K65" s="178">
        <f t="shared" si="28"/>
        <v>1</v>
      </c>
      <c r="L65" s="178">
        <f t="shared" si="28"/>
        <v>1</v>
      </c>
      <c r="M65" s="178">
        <f t="shared" si="28"/>
        <v>1</v>
      </c>
      <c r="N65" s="178">
        <f t="shared" si="28"/>
        <v>1</v>
      </c>
      <c r="O65" s="178">
        <f t="shared" si="28"/>
        <v>1</v>
      </c>
      <c r="P65" s="178">
        <f t="shared" si="28"/>
        <v>1</v>
      </c>
      <c r="Q65" s="178">
        <f t="shared" si="28"/>
        <v>1</v>
      </c>
      <c r="R65" s="178">
        <f t="shared" si="28"/>
        <v>1</v>
      </c>
      <c r="S65" s="178">
        <f t="shared" si="28"/>
        <v>1</v>
      </c>
      <c r="T65" s="178">
        <f t="shared" si="28"/>
        <v>1</v>
      </c>
      <c r="U65" s="178">
        <f t="shared" si="28"/>
        <v>1</v>
      </c>
      <c r="V65" s="178">
        <f t="shared" si="28"/>
        <v>1</v>
      </c>
      <c r="W65" s="178">
        <f t="shared" si="28"/>
        <v>1</v>
      </c>
      <c r="X65" s="178">
        <f t="shared" si="28"/>
        <v>1</v>
      </c>
      <c r="Y65" s="178">
        <f t="shared" si="28"/>
        <v>1</v>
      </c>
      <c r="Z65" s="178">
        <f t="shared" si="28"/>
        <v>1</v>
      </c>
      <c r="AA65" s="178">
        <f t="shared" si="28"/>
        <v>1</v>
      </c>
      <c r="AB65" s="178">
        <f t="shared" si="28"/>
        <v>1</v>
      </c>
      <c r="AC65" s="178">
        <f t="shared" si="28"/>
        <v>1</v>
      </c>
      <c r="AD65" s="178">
        <f t="shared" si="28"/>
        <v>1</v>
      </c>
      <c r="AE65" s="178">
        <f t="shared" si="28"/>
        <v>12</v>
      </c>
      <c r="AF65" s="178">
        <f t="shared" si="28"/>
        <v>12</v>
      </c>
      <c r="AG65" s="178">
        <f t="shared" si="28"/>
        <v>12</v>
      </c>
      <c r="AH65" s="178">
        <f t="shared" si="28"/>
        <v>12</v>
      </c>
      <c r="AI65" s="178">
        <f t="shared" si="28"/>
        <v>12</v>
      </c>
      <c r="AJ65" s="178">
        <f t="shared" si="28"/>
        <v>12</v>
      </c>
      <c r="AK65" s="178">
        <f t="shared" si="28"/>
        <v>12</v>
      </c>
      <c r="AL65" s="178">
        <f t="shared" si="28"/>
        <v>12</v>
      </c>
      <c r="AM65" s="178">
        <f t="shared" si="28"/>
        <v>12</v>
      </c>
      <c r="AN65" s="178">
        <f t="shared" si="28"/>
        <v>12</v>
      </c>
      <c r="AO65" s="178">
        <f t="shared" si="28"/>
        <v>12</v>
      </c>
      <c r="AP65" s="178">
        <f t="shared" si="28"/>
        <v>12</v>
      </c>
      <c r="AQ65" s="187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  <c r="BG65" s="179"/>
      <c r="BH65" s="179"/>
      <c r="BI65" s="179"/>
      <c r="BJ65" s="179"/>
      <c r="BK65" s="179"/>
      <c r="BL65" s="179"/>
      <c r="BM65" s="179"/>
      <c r="BN65" s="179"/>
      <c r="BO65" s="179"/>
      <c r="BP65" s="179"/>
      <c r="BQ65" s="179"/>
      <c r="BR65" s="179"/>
      <c r="BS65" s="179"/>
      <c r="BT65" s="179"/>
      <c r="BU65" s="179"/>
      <c r="BV65" s="179"/>
      <c r="BW65" s="179"/>
      <c r="BX65" s="179"/>
      <c r="BY65" s="179"/>
      <c r="BZ65" s="179"/>
      <c r="CA65" s="179"/>
      <c r="CB65" s="179"/>
      <c r="CC65" s="179"/>
      <c r="CD65" s="179"/>
      <c r="CE65" s="179"/>
      <c r="CF65" s="179"/>
      <c r="CG65" s="179"/>
      <c r="CH65" s="179"/>
      <c r="CI65" s="179"/>
    </row>
    <row r="66" spans="2:87" s="185" customFormat="1" hidden="1">
      <c r="B66" s="177"/>
      <c r="C66" s="176">
        <f>SUM(C68:C110)</f>
        <v>690355017</v>
      </c>
      <c r="D66" s="176">
        <f t="shared" ref="D66:AP66" si="29">SUM(D68:D110)</f>
        <v>7221537</v>
      </c>
      <c r="E66" s="176">
        <f t="shared" si="29"/>
        <v>1013570604</v>
      </c>
      <c r="F66" s="176">
        <f t="shared" si="29"/>
        <v>903529369</v>
      </c>
      <c r="G66" s="176">
        <f t="shared" si="29"/>
        <v>28517900</v>
      </c>
      <c r="H66" s="176">
        <f t="shared" si="29"/>
        <v>1093981487</v>
      </c>
      <c r="I66" s="176">
        <f t="shared" si="29"/>
        <v>1244791035</v>
      </c>
      <c r="J66" s="176">
        <f t="shared" si="29"/>
        <v>170692978</v>
      </c>
      <c r="K66" s="176">
        <f t="shared" si="29"/>
        <v>77456502</v>
      </c>
      <c r="L66" s="176">
        <f t="shared" si="29"/>
        <v>262870657</v>
      </c>
      <c r="M66" s="176">
        <f t="shared" si="29"/>
        <v>181095025</v>
      </c>
      <c r="N66" s="176">
        <f t="shared" si="29"/>
        <v>12588368</v>
      </c>
      <c r="O66" s="176">
        <f t="shared" si="29"/>
        <v>8169008</v>
      </c>
      <c r="P66" s="176">
        <f t="shared" si="29"/>
        <v>146987805</v>
      </c>
      <c r="Q66" s="176">
        <f t="shared" si="29"/>
        <v>10601986</v>
      </c>
      <c r="R66" s="176">
        <f t="shared" si="29"/>
        <v>1026723235</v>
      </c>
      <c r="S66" s="176">
        <f t="shared" si="29"/>
        <v>38690876</v>
      </c>
      <c r="T66" s="176">
        <f t="shared" si="29"/>
        <v>830711293</v>
      </c>
      <c r="U66" s="176">
        <f t="shared" si="29"/>
        <v>39136402</v>
      </c>
      <c r="V66" s="176">
        <f t="shared" si="29"/>
        <v>1833221131</v>
      </c>
      <c r="W66" s="176">
        <f t="shared" si="29"/>
        <v>70035513</v>
      </c>
      <c r="X66" s="176">
        <f t="shared" si="29"/>
        <v>65699092</v>
      </c>
      <c r="Y66" s="176">
        <f t="shared" si="29"/>
        <v>1471598715</v>
      </c>
      <c r="Z66" s="176">
        <f t="shared" si="29"/>
        <v>26236084</v>
      </c>
      <c r="AA66" s="176">
        <f t="shared" si="29"/>
        <v>96410413</v>
      </c>
      <c r="AB66" s="176">
        <f t="shared" si="29"/>
        <v>1943925501</v>
      </c>
      <c r="AC66" s="176">
        <f t="shared" si="29"/>
        <v>55722823</v>
      </c>
      <c r="AD66" s="176">
        <f t="shared" si="29"/>
        <v>601720603</v>
      </c>
      <c r="AE66" s="176">
        <f t="shared" si="29"/>
        <v>0</v>
      </c>
      <c r="AF66" s="176">
        <f t="shared" si="29"/>
        <v>0</v>
      </c>
      <c r="AG66" s="176">
        <f t="shared" si="29"/>
        <v>0</v>
      </c>
      <c r="AH66" s="176">
        <f t="shared" si="29"/>
        <v>0</v>
      </c>
      <c r="AI66" s="176">
        <f t="shared" si="29"/>
        <v>0</v>
      </c>
      <c r="AJ66" s="176">
        <f t="shared" si="29"/>
        <v>0</v>
      </c>
      <c r="AK66" s="176">
        <f t="shared" si="29"/>
        <v>0</v>
      </c>
      <c r="AL66" s="176">
        <f t="shared" si="29"/>
        <v>0</v>
      </c>
      <c r="AM66" s="176">
        <f t="shared" si="29"/>
        <v>0</v>
      </c>
      <c r="AN66" s="176">
        <f t="shared" si="29"/>
        <v>0</v>
      </c>
      <c r="AO66" s="176">
        <f t="shared" si="29"/>
        <v>0</v>
      </c>
      <c r="AP66" s="176">
        <f t="shared" si="29"/>
        <v>0</v>
      </c>
      <c r="AQ66" s="177"/>
      <c r="AU66" s="179"/>
      <c r="AV66" s="179"/>
      <c r="AW66" s="179"/>
      <c r="AX66" s="179"/>
      <c r="AY66" s="179"/>
      <c r="AZ66" s="179"/>
      <c r="BA66" s="179"/>
      <c r="BB66" s="179"/>
      <c r="BC66" s="179"/>
      <c r="BD66" s="179"/>
      <c r="BE66" s="179"/>
      <c r="BF66" s="179"/>
      <c r="BG66" s="179"/>
      <c r="BH66" s="179"/>
      <c r="BI66" s="179"/>
      <c r="BJ66" s="179"/>
      <c r="BK66" s="179"/>
      <c r="BL66" s="179"/>
      <c r="BM66" s="179"/>
      <c r="BN66" s="179"/>
      <c r="BO66" s="179"/>
      <c r="BP66" s="179"/>
      <c r="BQ66" s="179"/>
      <c r="BR66" s="179"/>
      <c r="BS66" s="179"/>
      <c r="BT66" s="179"/>
      <c r="BU66" s="179"/>
      <c r="BV66" s="179"/>
      <c r="BW66" s="179"/>
      <c r="BX66" s="179"/>
      <c r="BY66" s="179"/>
      <c r="BZ66" s="179"/>
      <c r="CA66" s="179"/>
      <c r="CB66" s="179"/>
      <c r="CC66" s="179"/>
      <c r="CD66" s="179"/>
      <c r="CE66" s="179"/>
      <c r="CF66" s="179"/>
      <c r="CG66" s="179"/>
      <c r="CH66" s="179"/>
      <c r="CI66" s="179"/>
    </row>
    <row r="67" spans="2:87" ht="22.5">
      <c r="B67" s="138"/>
      <c r="C67" s="138" t="str">
        <f>C7</f>
        <v>Ace Seguros</v>
      </c>
      <c r="D67" s="138" t="str">
        <f t="shared" ref="D67:AQ67" si="30">D7</f>
        <v>Assurant Chile</v>
      </c>
      <c r="E67" s="138" t="str">
        <f t="shared" si="30"/>
        <v>BCI Seguros</v>
      </c>
      <c r="F67" s="138" t="str">
        <f t="shared" si="30"/>
        <v>Cardif</v>
      </c>
      <c r="G67" s="138" t="str">
        <f t="shared" si="30"/>
        <v>Cesce Chile</v>
      </c>
      <c r="H67" s="138" t="str">
        <f t="shared" si="30"/>
        <v>Chartis</v>
      </c>
      <c r="I67" s="138" t="str">
        <f t="shared" si="30"/>
        <v>Chilena Consolidada</v>
      </c>
      <c r="J67" s="138" t="str">
        <f t="shared" si="30"/>
        <v>Chubb de Chile</v>
      </c>
      <c r="K67" s="138" t="str">
        <f t="shared" si="30"/>
        <v>Coface Chile</v>
      </c>
      <c r="L67" s="138" t="str">
        <f t="shared" si="30"/>
        <v>Consorio Nacional</v>
      </c>
      <c r="M67" s="138" t="str">
        <f t="shared" si="30"/>
        <v>Continental Crédito</v>
      </c>
      <c r="N67" s="138" t="str">
        <f t="shared" si="30"/>
        <v>Euler Hermes</v>
      </c>
      <c r="O67" s="138" t="str">
        <f t="shared" si="30"/>
        <v>FAF International</v>
      </c>
      <c r="P67" s="138" t="str">
        <f t="shared" si="30"/>
        <v>HDI Seguros</v>
      </c>
      <c r="Q67" s="138" t="str">
        <f t="shared" si="30"/>
        <v>Huelen</v>
      </c>
      <c r="R67" s="138" t="str">
        <f t="shared" si="30"/>
        <v>Liberty Seguros</v>
      </c>
      <c r="S67" s="138" t="str">
        <f t="shared" si="30"/>
        <v>M. de Carabineros</v>
      </c>
      <c r="T67" s="138" t="str">
        <f t="shared" si="30"/>
        <v>Magallanes</v>
      </c>
      <c r="U67" s="138" t="str">
        <f t="shared" si="30"/>
        <v>Magallanes Gar. y Cré.</v>
      </c>
      <c r="V67" s="138" t="str">
        <f t="shared" si="30"/>
        <v>Mapfre</v>
      </c>
      <c r="W67" s="138" t="str">
        <f t="shared" si="30"/>
        <v>Mapfre Gar. y Cré.</v>
      </c>
      <c r="X67" s="138" t="str">
        <f t="shared" si="30"/>
        <v>Orion Seguros</v>
      </c>
      <c r="Y67" s="138" t="str">
        <f t="shared" si="30"/>
        <v>Penta Security</v>
      </c>
      <c r="Z67" s="138" t="str">
        <f t="shared" si="30"/>
        <v>QBE Chile</v>
      </c>
      <c r="AA67" s="138" t="str">
        <f t="shared" si="30"/>
        <v>Renta Nacional</v>
      </c>
      <c r="AB67" s="138" t="str">
        <f t="shared" si="30"/>
        <v>RSA Seguros</v>
      </c>
      <c r="AC67" s="138" t="str">
        <f t="shared" si="30"/>
        <v>Zenit Seguros</v>
      </c>
      <c r="AD67" s="138" t="str">
        <f t="shared" si="30"/>
        <v>Zurich Santander</v>
      </c>
      <c r="AE67" s="138">
        <f t="shared" si="30"/>
        <v>0</v>
      </c>
      <c r="AF67" s="138">
        <f t="shared" si="30"/>
        <v>0</v>
      </c>
      <c r="AG67" s="138">
        <f t="shared" si="30"/>
        <v>0</v>
      </c>
      <c r="AH67" s="138">
        <f t="shared" si="30"/>
        <v>0</v>
      </c>
      <c r="AI67" s="138">
        <f t="shared" si="30"/>
        <v>0</v>
      </c>
      <c r="AJ67" s="138">
        <f t="shared" si="30"/>
        <v>0</v>
      </c>
      <c r="AK67" s="138">
        <f t="shared" si="30"/>
        <v>0</v>
      </c>
      <c r="AL67" s="138">
        <f t="shared" si="30"/>
        <v>0</v>
      </c>
      <c r="AM67" s="138">
        <f t="shared" si="30"/>
        <v>0</v>
      </c>
      <c r="AN67" s="138">
        <f t="shared" si="30"/>
        <v>0</v>
      </c>
      <c r="AO67" s="138">
        <f t="shared" si="30"/>
        <v>0</v>
      </c>
      <c r="AP67" s="138">
        <f t="shared" si="30"/>
        <v>0</v>
      </c>
      <c r="AQ67" s="138" t="str">
        <f t="shared" si="30"/>
        <v>Mercado</v>
      </c>
    </row>
    <row r="68" spans="2:87">
      <c r="B68" s="149" t="s">
        <v>120</v>
      </c>
      <c r="C68" s="142">
        <v>127655183</v>
      </c>
      <c r="D68" s="142">
        <v>0</v>
      </c>
      <c r="E68" s="142">
        <v>176074222</v>
      </c>
      <c r="F68" s="142">
        <v>134295934</v>
      </c>
      <c r="G68" s="142">
        <v>4253169</v>
      </c>
      <c r="H68" s="142">
        <v>184864316</v>
      </c>
      <c r="I68" s="142">
        <v>227569890</v>
      </c>
      <c r="J68" s="142">
        <v>28294421</v>
      </c>
      <c r="K68" s="142">
        <v>12377679</v>
      </c>
      <c r="L68" s="142">
        <v>44747812</v>
      </c>
      <c r="M68" s="142">
        <v>19631761</v>
      </c>
      <c r="N68" s="142">
        <v>1318665</v>
      </c>
      <c r="O68" s="142">
        <v>171550</v>
      </c>
      <c r="P68" s="142">
        <v>25371541</v>
      </c>
      <c r="Q68" s="142">
        <v>336349</v>
      </c>
      <c r="R68" s="142">
        <v>184018936</v>
      </c>
      <c r="S68" s="142">
        <v>1294735</v>
      </c>
      <c r="T68" s="142">
        <v>148852057</v>
      </c>
      <c r="U68" s="142">
        <v>5516717</v>
      </c>
      <c r="V68" s="142">
        <v>352205289</v>
      </c>
      <c r="W68" s="142">
        <v>10993295</v>
      </c>
      <c r="X68" s="142">
        <v>10780398</v>
      </c>
      <c r="Y68" s="142">
        <v>274496571</v>
      </c>
      <c r="Z68" s="142">
        <v>4113161</v>
      </c>
      <c r="AA68" s="142">
        <v>16107335</v>
      </c>
      <c r="AB68" s="142">
        <v>359096833</v>
      </c>
      <c r="AC68" s="142">
        <v>10139288</v>
      </c>
      <c r="AD68" s="142">
        <v>103447144</v>
      </c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31">
        <f>SUM(C68:AP68)</f>
        <v>2468024251</v>
      </c>
      <c r="AU68" s="140">
        <f t="shared" ref="AU68:CI68" si="31">C68-SUM(C69:C71,C91)</f>
        <v>0</v>
      </c>
      <c r="AV68" s="140">
        <f t="shared" si="31"/>
        <v>0</v>
      </c>
      <c r="AW68" s="140">
        <f t="shared" si="31"/>
        <v>0</v>
      </c>
      <c r="AX68" s="140">
        <f t="shared" si="31"/>
        <v>0</v>
      </c>
      <c r="AY68" s="140">
        <f t="shared" si="31"/>
        <v>0</v>
      </c>
      <c r="AZ68" s="140">
        <f t="shared" si="31"/>
        <v>0</v>
      </c>
      <c r="BA68" s="140">
        <f t="shared" si="31"/>
        <v>0</v>
      </c>
      <c r="BB68" s="140">
        <f t="shared" si="31"/>
        <v>0</v>
      </c>
      <c r="BC68" s="140">
        <f t="shared" si="31"/>
        <v>0</v>
      </c>
      <c r="BD68" s="140">
        <f t="shared" si="31"/>
        <v>0</v>
      </c>
      <c r="BE68" s="140">
        <f t="shared" si="31"/>
        <v>-1</v>
      </c>
      <c r="BF68" s="140">
        <f t="shared" si="31"/>
        <v>0</v>
      </c>
      <c r="BG68" s="140">
        <f t="shared" si="31"/>
        <v>0</v>
      </c>
      <c r="BH68" s="140">
        <f t="shared" si="31"/>
        <v>0</v>
      </c>
      <c r="BI68" s="140">
        <f t="shared" si="31"/>
        <v>0</v>
      </c>
      <c r="BJ68" s="140">
        <f t="shared" si="31"/>
        <v>0</v>
      </c>
      <c r="BK68" s="140">
        <f t="shared" si="31"/>
        <v>0</v>
      </c>
      <c r="BL68" s="140">
        <f t="shared" si="31"/>
        <v>1</v>
      </c>
      <c r="BM68" s="140">
        <f t="shared" si="31"/>
        <v>0</v>
      </c>
      <c r="BN68" s="140">
        <f t="shared" si="31"/>
        <v>0</v>
      </c>
      <c r="BO68" s="140">
        <f t="shared" si="31"/>
        <v>0</v>
      </c>
      <c r="BP68" s="140">
        <f t="shared" si="31"/>
        <v>0</v>
      </c>
      <c r="BQ68" s="140">
        <f t="shared" si="31"/>
        <v>0</v>
      </c>
      <c r="BR68" s="140">
        <f t="shared" si="31"/>
        <v>0</v>
      </c>
      <c r="BS68" s="140">
        <f t="shared" si="31"/>
        <v>0</v>
      </c>
      <c r="BT68" s="140">
        <f t="shared" si="31"/>
        <v>0</v>
      </c>
      <c r="BU68" s="140">
        <f t="shared" si="31"/>
        <v>0</v>
      </c>
      <c r="BV68" s="140">
        <f t="shared" si="31"/>
        <v>0</v>
      </c>
      <c r="BW68" s="140">
        <f t="shared" si="31"/>
        <v>0</v>
      </c>
      <c r="BX68" s="140">
        <f t="shared" si="31"/>
        <v>0</v>
      </c>
      <c r="BY68" s="140">
        <f t="shared" si="31"/>
        <v>0</v>
      </c>
      <c r="BZ68" s="140">
        <f t="shared" si="31"/>
        <v>0</v>
      </c>
      <c r="CA68" s="140">
        <f t="shared" si="31"/>
        <v>0</v>
      </c>
      <c r="CB68" s="140">
        <f t="shared" si="31"/>
        <v>0</v>
      </c>
      <c r="CC68" s="140">
        <f t="shared" si="31"/>
        <v>0</v>
      </c>
      <c r="CD68" s="140">
        <f t="shared" si="31"/>
        <v>0</v>
      </c>
      <c r="CE68" s="140">
        <f t="shared" si="31"/>
        <v>0</v>
      </c>
      <c r="CF68" s="140">
        <f t="shared" si="31"/>
        <v>0</v>
      </c>
      <c r="CG68" s="140">
        <f t="shared" si="31"/>
        <v>0</v>
      </c>
      <c r="CH68" s="140">
        <f t="shared" si="31"/>
        <v>0</v>
      </c>
      <c r="CI68" s="140">
        <f t="shared" si="31"/>
        <v>0</v>
      </c>
    </row>
    <row r="69" spans="2:87">
      <c r="B69" s="149" t="s">
        <v>121</v>
      </c>
      <c r="C69" s="142">
        <v>0</v>
      </c>
      <c r="D69" s="142">
        <v>0</v>
      </c>
      <c r="E69" s="142">
        <v>155836</v>
      </c>
      <c r="F69" s="142">
        <v>0</v>
      </c>
      <c r="G69" s="142">
        <v>0</v>
      </c>
      <c r="H69" s="142">
        <v>552785</v>
      </c>
      <c r="I69" s="142">
        <v>82170</v>
      </c>
      <c r="J69" s="142">
        <v>0</v>
      </c>
      <c r="K69" s="142">
        <v>0</v>
      </c>
      <c r="L69" s="142">
        <v>286540</v>
      </c>
      <c r="M69" s="142">
        <v>0</v>
      </c>
      <c r="N69" s="142">
        <v>0</v>
      </c>
      <c r="O69" s="142">
        <v>0</v>
      </c>
      <c r="P69" s="142">
        <v>1059395</v>
      </c>
      <c r="Q69" s="142">
        <v>706</v>
      </c>
      <c r="R69" s="142">
        <v>0</v>
      </c>
      <c r="S69" s="142">
        <v>0</v>
      </c>
      <c r="T69" s="142">
        <v>2452304</v>
      </c>
      <c r="U69" s="142">
        <v>0</v>
      </c>
      <c r="V69" s="142">
        <v>0</v>
      </c>
      <c r="W69" s="142">
        <v>0</v>
      </c>
      <c r="X69" s="142">
        <v>0</v>
      </c>
      <c r="Y69" s="142">
        <v>3078019</v>
      </c>
      <c r="Z69" s="142">
        <v>0</v>
      </c>
      <c r="AA69" s="142">
        <v>0</v>
      </c>
      <c r="AB69" s="142">
        <v>0</v>
      </c>
      <c r="AC69" s="142">
        <v>276582</v>
      </c>
      <c r="AD69" s="142">
        <v>0</v>
      </c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31">
        <f t="shared" ref="AQ69:AQ110" si="32">SUM(C69:AP69)</f>
        <v>7944337</v>
      </c>
      <c r="AU69" s="140"/>
      <c r="AV69" s="140"/>
      <c r="AW69" s="140"/>
      <c r="AX69" s="140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  <c r="BJ69" s="140"/>
      <c r="BK69" s="140"/>
      <c r="BL69" s="140"/>
      <c r="BM69" s="140"/>
      <c r="BN69" s="140"/>
      <c r="BO69" s="140"/>
      <c r="BP69" s="140"/>
      <c r="BQ69" s="140"/>
      <c r="BR69" s="140"/>
      <c r="BS69" s="140"/>
      <c r="BT69" s="140"/>
      <c r="BU69" s="140"/>
      <c r="BV69" s="140"/>
      <c r="BW69" s="140"/>
      <c r="BX69" s="140"/>
      <c r="BY69" s="140"/>
      <c r="BZ69" s="140"/>
      <c r="CA69" s="140"/>
      <c r="CB69" s="140"/>
      <c r="CC69" s="140"/>
      <c r="CD69" s="140"/>
      <c r="CE69" s="140"/>
      <c r="CF69" s="140"/>
      <c r="CG69" s="140"/>
      <c r="CH69" s="140"/>
      <c r="CI69" s="140"/>
    </row>
    <row r="70" spans="2:87">
      <c r="B70" s="149" t="s">
        <v>122</v>
      </c>
      <c r="C70" s="142">
        <v>0</v>
      </c>
      <c r="D70" s="142">
        <v>0</v>
      </c>
      <c r="E70" s="142">
        <v>0</v>
      </c>
      <c r="F70" s="142">
        <v>0</v>
      </c>
      <c r="G70" s="142">
        <v>0</v>
      </c>
      <c r="H70" s="142">
        <v>0</v>
      </c>
      <c r="I70" s="142">
        <v>0</v>
      </c>
      <c r="J70" s="142">
        <v>0</v>
      </c>
      <c r="K70" s="142">
        <v>0</v>
      </c>
      <c r="L70" s="142">
        <v>0</v>
      </c>
      <c r="M70" s="142">
        <v>0</v>
      </c>
      <c r="N70" s="142">
        <v>0</v>
      </c>
      <c r="O70" s="142">
        <v>0</v>
      </c>
      <c r="P70" s="142">
        <v>0</v>
      </c>
      <c r="Q70" s="142">
        <v>0</v>
      </c>
      <c r="R70" s="142">
        <v>0</v>
      </c>
      <c r="S70" s="142">
        <v>0</v>
      </c>
      <c r="T70" s="142">
        <v>0</v>
      </c>
      <c r="U70" s="142">
        <v>0</v>
      </c>
      <c r="V70" s="142">
        <v>0</v>
      </c>
      <c r="W70" s="142">
        <v>0</v>
      </c>
      <c r="X70" s="142">
        <v>0</v>
      </c>
      <c r="Y70" s="142">
        <v>0</v>
      </c>
      <c r="Z70" s="142">
        <v>0</v>
      </c>
      <c r="AA70" s="142">
        <v>0</v>
      </c>
      <c r="AB70" s="142">
        <v>0</v>
      </c>
      <c r="AC70" s="142">
        <v>0</v>
      </c>
      <c r="AD70" s="142">
        <v>0</v>
      </c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31">
        <f t="shared" si="32"/>
        <v>0</v>
      </c>
      <c r="AU70" s="140"/>
      <c r="AV70" s="140"/>
      <c r="AW70" s="140"/>
      <c r="AX70" s="140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  <c r="BJ70" s="140"/>
      <c r="BK70" s="140"/>
      <c r="BL70" s="140"/>
      <c r="BM70" s="140"/>
      <c r="BN70" s="140"/>
      <c r="BO70" s="140"/>
      <c r="BP70" s="140"/>
      <c r="BQ70" s="140"/>
      <c r="BR70" s="140"/>
      <c r="BS70" s="140"/>
      <c r="BT70" s="140"/>
      <c r="BU70" s="140"/>
      <c r="BV70" s="140"/>
      <c r="BW70" s="140"/>
      <c r="BX70" s="140"/>
      <c r="BY70" s="140"/>
      <c r="BZ70" s="140"/>
      <c r="CA70" s="140"/>
      <c r="CB70" s="140"/>
      <c r="CC70" s="140"/>
      <c r="CD70" s="140"/>
      <c r="CE70" s="140"/>
      <c r="CF70" s="140"/>
      <c r="CG70" s="140"/>
      <c r="CH70" s="140"/>
      <c r="CI70" s="140"/>
    </row>
    <row r="71" spans="2:87">
      <c r="B71" s="149" t="s">
        <v>123</v>
      </c>
      <c r="C71" s="142">
        <v>117826309</v>
      </c>
      <c r="D71" s="142">
        <v>0</v>
      </c>
      <c r="E71" s="142">
        <v>159460144</v>
      </c>
      <c r="F71" s="142">
        <v>107874945</v>
      </c>
      <c r="G71" s="142">
        <v>4029079</v>
      </c>
      <c r="H71" s="142">
        <v>176407098</v>
      </c>
      <c r="I71" s="142">
        <v>216799899</v>
      </c>
      <c r="J71" s="142">
        <v>25695035</v>
      </c>
      <c r="K71" s="142">
        <v>10654489</v>
      </c>
      <c r="L71" s="142">
        <v>40583588</v>
      </c>
      <c r="M71" s="142">
        <v>15423165</v>
      </c>
      <c r="N71" s="142">
        <v>1147913</v>
      </c>
      <c r="O71" s="142">
        <v>79961</v>
      </c>
      <c r="P71" s="142">
        <v>21779016</v>
      </c>
      <c r="Q71" s="142">
        <v>326557</v>
      </c>
      <c r="R71" s="142">
        <v>170404755</v>
      </c>
      <c r="S71" s="142">
        <v>1155802</v>
      </c>
      <c r="T71" s="142">
        <v>137102571</v>
      </c>
      <c r="U71" s="142">
        <v>4929882</v>
      </c>
      <c r="V71" s="142">
        <v>337111365</v>
      </c>
      <c r="W71" s="142">
        <v>9604696</v>
      </c>
      <c r="X71" s="142">
        <v>9811962</v>
      </c>
      <c r="Y71" s="142">
        <v>261643444</v>
      </c>
      <c r="Z71" s="142">
        <v>2858336</v>
      </c>
      <c r="AA71" s="142">
        <v>14297093</v>
      </c>
      <c r="AB71" s="142">
        <v>330189010</v>
      </c>
      <c r="AC71" s="142">
        <v>8035480</v>
      </c>
      <c r="AD71" s="142">
        <v>92109393</v>
      </c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31">
        <f t="shared" si="32"/>
        <v>2277340987</v>
      </c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  <c r="BL71" s="146"/>
      <c r="BM71" s="146"/>
      <c r="BN71" s="146"/>
      <c r="BO71" s="146"/>
      <c r="BP71" s="146"/>
      <c r="BQ71" s="146"/>
      <c r="BR71" s="146"/>
      <c r="BS71" s="146"/>
      <c r="BT71" s="146"/>
      <c r="BU71" s="146"/>
      <c r="BV71" s="146"/>
      <c r="BW71" s="146"/>
      <c r="BX71" s="146"/>
      <c r="BY71" s="146"/>
      <c r="BZ71" s="146"/>
      <c r="CA71" s="146"/>
      <c r="CB71" s="146"/>
      <c r="CC71" s="146"/>
      <c r="CD71" s="146"/>
      <c r="CE71" s="146"/>
      <c r="CF71" s="146"/>
      <c r="CG71" s="146"/>
      <c r="CH71" s="146"/>
      <c r="CI71" s="146"/>
    </row>
    <row r="72" spans="2:87">
      <c r="B72" s="150" t="s">
        <v>124</v>
      </c>
      <c r="C72" s="145">
        <v>100841766</v>
      </c>
      <c r="D72" s="145">
        <v>0</v>
      </c>
      <c r="E72" s="145">
        <v>144265632</v>
      </c>
      <c r="F72" s="145">
        <v>105928442</v>
      </c>
      <c r="G72" s="145">
        <v>3056826</v>
      </c>
      <c r="H72" s="145">
        <v>158960694</v>
      </c>
      <c r="I72" s="145">
        <v>191275067</v>
      </c>
      <c r="J72" s="145">
        <v>18767780</v>
      </c>
      <c r="K72" s="145">
        <v>9186641</v>
      </c>
      <c r="L72" s="145">
        <v>39020261</v>
      </c>
      <c r="M72" s="145">
        <v>10355972</v>
      </c>
      <c r="N72" s="145">
        <v>64775</v>
      </c>
      <c r="O72" s="145">
        <v>79751</v>
      </c>
      <c r="P72" s="145">
        <v>19396631</v>
      </c>
      <c r="Q72" s="145">
        <v>307009</v>
      </c>
      <c r="R72" s="145">
        <v>132583592</v>
      </c>
      <c r="S72" s="145">
        <v>961189</v>
      </c>
      <c r="T72" s="145">
        <v>122648597</v>
      </c>
      <c r="U72" s="145">
        <v>3277854</v>
      </c>
      <c r="V72" s="145">
        <v>296522054</v>
      </c>
      <c r="W72" s="145">
        <v>7865512</v>
      </c>
      <c r="X72" s="145">
        <v>6475655</v>
      </c>
      <c r="Y72" s="145">
        <v>225775221</v>
      </c>
      <c r="Z72" s="145">
        <v>1821048</v>
      </c>
      <c r="AA72" s="145">
        <v>12701097</v>
      </c>
      <c r="AB72" s="145">
        <v>290467890</v>
      </c>
      <c r="AC72" s="145">
        <v>7882446</v>
      </c>
      <c r="AD72" s="145">
        <v>69490864</v>
      </c>
      <c r="AE72" s="145"/>
      <c r="AF72" s="145"/>
      <c r="AG72" s="145"/>
      <c r="AH72" s="145"/>
      <c r="AI72" s="145"/>
      <c r="AJ72" s="145"/>
      <c r="AK72" s="145"/>
      <c r="AL72" s="145"/>
      <c r="AM72" s="145"/>
      <c r="AN72" s="145"/>
      <c r="AO72" s="145"/>
      <c r="AP72" s="145"/>
      <c r="AQ72" s="131">
        <f t="shared" si="32"/>
        <v>1979980266</v>
      </c>
      <c r="AU72" s="140">
        <f t="shared" ref="AU72:CI72" si="33">C72-SUM(C73:C74,C77:C83)</f>
        <v>0</v>
      </c>
      <c r="AV72" s="140">
        <f t="shared" si="33"/>
        <v>0</v>
      </c>
      <c r="AW72" s="140">
        <f t="shared" si="33"/>
        <v>0</v>
      </c>
      <c r="AX72" s="140">
        <f t="shared" si="33"/>
        <v>0</v>
      </c>
      <c r="AY72" s="140">
        <f t="shared" si="33"/>
        <v>0</v>
      </c>
      <c r="AZ72" s="140">
        <f t="shared" si="33"/>
        <v>0</v>
      </c>
      <c r="BA72" s="140">
        <f t="shared" si="33"/>
        <v>0</v>
      </c>
      <c r="BB72" s="140">
        <f t="shared" si="33"/>
        <v>0</v>
      </c>
      <c r="BC72" s="140">
        <f t="shared" si="33"/>
        <v>-1</v>
      </c>
      <c r="BD72" s="140">
        <f t="shared" si="33"/>
        <v>0</v>
      </c>
      <c r="BE72" s="140">
        <f t="shared" si="33"/>
        <v>1</v>
      </c>
      <c r="BF72" s="140">
        <f t="shared" si="33"/>
        <v>0</v>
      </c>
      <c r="BG72" s="140">
        <f t="shared" si="33"/>
        <v>0</v>
      </c>
      <c r="BH72" s="140">
        <f t="shared" si="33"/>
        <v>0</v>
      </c>
      <c r="BI72" s="140">
        <f t="shared" si="33"/>
        <v>0</v>
      </c>
      <c r="BJ72" s="140">
        <f t="shared" si="33"/>
        <v>0</v>
      </c>
      <c r="BK72" s="140">
        <f t="shared" si="33"/>
        <v>0</v>
      </c>
      <c r="BL72" s="140">
        <f t="shared" si="33"/>
        <v>-1</v>
      </c>
      <c r="BM72" s="140">
        <f t="shared" si="33"/>
        <v>0</v>
      </c>
      <c r="BN72" s="140">
        <f t="shared" si="33"/>
        <v>0</v>
      </c>
      <c r="BO72" s="140">
        <f t="shared" si="33"/>
        <v>0</v>
      </c>
      <c r="BP72" s="140">
        <f t="shared" si="33"/>
        <v>0</v>
      </c>
      <c r="BQ72" s="140">
        <f t="shared" si="33"/>
        <v>0</v>
      </c>
      <c r="BR72" s="140">
        <f t="shared" si="33"/>
        <v>0</v>
      </c>
      <c r="BS72" s="140">
        <f t="shared" si="33"/>
        <v>0</v>
      </c>
      <c r="BT72" s="140">
        <f t="shared" si="33"/>
        <v>1</v>
      </c>
      <c r="BU72" s="140">
        <f t="shared" si="33"/>
        <v>0</v>
      </c>
      <c r="BV72" s="140">
        <f t="shared" si="33"/>
        <v>0</v>
      </c>
      <c r="BW72" s="140">
        <f t="shared" si="33"/>
        <v>0</v>
      </c>
      <c r="BX72" s="140">
        <f t="shared" si="33"/>
        <v>0</v>
      </c>
      <c r="BY72" s="140">
        <f t="shared" si="33"/>
        <v>0</v>
      </c>
      <c r="BZ72" s="140">
        <f t="shared" si="33"/>
        <v>0</v>
      </c>
      <c r="CA72" s="140">
        <f t="shared" si="33"/>
        <v>0</v>
      </c>
      <c r="CB72" s="140">
        <f t="shared" si="33"/>
        <v>0</v>
      </c>
      <c r="CC72" s="140">
        <f t="shared" si="33"/>
        <v>0</v>
      </c>
      <c r="CD72" s="140">
        <f t="shared" si="33"/>
        <v>0</v>
      </c>
      <c r="CE72" s="140">
        <f t="shared" si="33"/>
        <v>0</v>
      </c>
      <c r="CF72" s="140">
        <f t="shared" si="33"/>
        <v>0</v>
      </c>
      <c r="CG72" s="140">
        <f t="shared" si="33"/>
        <v>0</v>
      </c>
      <c r="CH72" s="140">
        <f t="shared" si="33"/>
        <v>0</v>
      </c>
      <c r="CI72" s="140">
        <f t="shared" si="33"/>
        <v>0</v>
      </c>
    </row>
    <row r="73" spans="2:87">
      <c r="B73" s="151" t="s">
        <v>125</v>
      </c>
      <c r="C73" s="145">
        <v>28098685</v>
      </c>
      <c r="D73" s="145">
        <v>0</v>
      </c>
      <c r="E73" s="145">
        <v>95094881</v>
      </c>
      <c r="F73" s="145">
        <v>95137789</v>
      </c>
      <c r="G73" s="145">
        <v>2271982</v>
      </c>
      <c r="H73" s="145">
        <v>32837778</v>
      </c>
      <c r="I73" s="145">
        <v>56487266</v>
      </c>
      <c r="J73" s="145">
        <v>5376337</v>
      </c>
      <c r="K73" s="145">
        <v>2466791</v>
      </c>
      <c r="L73" s="145">
        <v>19869121</v>
      </c>
      <c r="M73" s="145">
        <v>5567668</v>
      </c>
      <c r="N73" s="145">
        <v>27835</v>
      </c>
      <c r="O73" s="145">
        <v>0</v>
      </c>
      <c r="P73" s="145">
        <v>11304197</v>
      </c>
      <c r="Q73" s="145">
        <v>294487</v>
      </c>
      <c r="R73" s="145">
        <v>58836768</v>
      </c>
      <c r="S73" s="145">
        <v>556429</v>
      </c>
      <c r="T73" s="145">
        <v>70774221</v>
      </c>
      <c r="U73" s="145">
        <v>2627858</v>
      </c>
      <c r="V73" s="145">
        <v>62244768</v>
      </c>
      <c r="W73" s="145">
        <v>2315660</v>
      </c>
      <c r="X73" s="145">
        <v>5564208</v>
      </c>
      <c r="Y73" s="145">
        <v>96544986</v>
      </c>
      <c r="Z73" s="145">
        <v>892028</v>
      </c>
      <c r="AA73" s="145">
        <v>7545823</v>
      </c>
      <c r="AB73" s="145">
        <v>121503230</v>
      </c>
      <c r="AC73" s="145">
        <v>6542715</v>
      </c>
      <c r="AD73" s="145">
        <v>64239904</v>
      </c>
      <c r="AE73" s="145"/>
      <c r="AF73" s="145"/>
      <c r="AG73" s="145"/>
      <c r="AH73" s="145"/>
      <c r="AI73" s="145"/>
      <c r="AJ73" s="145"/>
      <c r="AK73" s="145"/>
      <c r="AL73" s="145"/>
      <c r="AM73" s="145"/>
      <c r="AN73" s="145"/>
      <c r="AO73" s="145"/>
      <c r="AP73" s="145"/>
      <c r="AQ73" s="131">
        <f t="shared" si="32"/>
        <v>855023415</v>
      </c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0"/>
      <c r="CD73" s="140"/>
      <c r="CE73" s="140"/>
      <c r="CF73" s="140"/>
      <c r="CG73" s="140"/>
      <c r="CH73" s="140"/>
      <c r="CI73" s="140"/>
    </row>
    <row r="74" spans="2:87">
      <c r="B74" s="151" t="s">
        <v>126</v>
      </c>
      <c r="C74" s="145">
        <v>0</v>
      </c>
      <c r="D74" s="145">
        <v>0</v>
      </c>
      <c r="E74" s="145">
        <v>0</v>
      </c>
      <c r="F74" s="145">
        <v>0</v>
      </c>
      <c r="G74" s="145">
        <v>0</v>
      </c>
      <c r="H74" s="145">
        <v>0</v>
      </c>
      <c r="I74" s="145">
        <v>0</v>
      </c>
      <c r="J74" s="145">
        <v>0</v>
      </c>
      <c r="K74" s="145">
        <v>0</v>
      </c>
      <c r="L74" s="145">
        <v>0</v>
      </c>
      <c r="M74" s="145">
        <v>0</v>
      </c>
      <c r="N74" s="145">
        <v>0</v>
      </c>
      <c r="O74" s="145">
        <v>0</v>
      </c>
      <c r="P74" s="145">
        <v>0</v>
      </c>
      <c r="Q74" s="145">
        <v>0</v>
      </c>
      <c r="R74" s="145">
        <v>0</v>
      </c>
      <c r="S74" s="145">
        <v>0</v>
      </c>
      <c r="T74" s="145">
        <v>0</v>
      </c>
      <c r="U74" s="145">
        <v>0</v>
      </c>
      <c r="V74" s="145">
        <v>0</v>
      </c>
      <c r="W74" s="145">
        <v>0</v>
      </c>
      <c r="X74" s="145">
        <v>0</v>
      </c>
      <c r="Y74" s="145">
        <v>0</v>
      </c>
      <c r="Z74" s="145">
        <v>0</v>
      </c>
      <c r="AA74" s="145">
        <v>0</v>
      </c>
      <c r="AB74" s="145">
        <v>0</v>
      </c>
      <c r="AC74" s="145">
        <v>0</v>
      </c>
      <c r="AD74" s="145">
        <v>0</v>
      </c>
      <c r="AE74" s="145"/>
      <c r="AF74" s="145"/>
      <c r="AG74" s="145"/>
      <c r="AH74" s="145"/>
      <c r="AI74" s="145"/>
      <c r="AJ74" s="145"/>
      <c r="AK74" s="145"/>
      <c r="AL74" s="145"/>
      <c r="AM74" s="145"/>
      <c r="AN74" s="145"/>
      <c r="AO74" s="145"/>
      <c r="AP74" s="145"/>
      <c r="AQ74" s="131">
        <f t="shared" si="32"/>
        <v>0</v>
      </c>
      <c r="AU74" s="140">
        <f t="shared" ref="AU74:BS74" si="34">C74-SUM(C75:C76)</f>
        <v>0</v>
      </c>
      <c r="AV74" s="140">
        <f t="shared" si="34"/>
        <v>0</v>
      </c>
      <c r="AW74" s="140">
        <f t="shared" si="34"/>
        <v>0</v>
      </c>
      <c r="AX74" s="140">
        <f t="shared" si="34"/>
        <v>0</v>
      </c>
      <c r="AY74" s="140">
        <f t="shared" si="34"/>
        <v>0</v>
      </c>
      <c r="AZ74" s="140">
        <f t="shared" si="34"/>
        <v>0</v>
      </c>
      <c r="BA74" s="140">
        <f t="shared" si="34"/>
        <v>0</v>
      </c>
      <c r="BB74" s="140">
        <f t="shared" si="34"/>
        <v>0</v>
      </c>
      <c r="BC74" s="140">
        <f t="shared" si="34"/>
        <v>0</v>
      </c>
      <c r="BD74" s="140">
        <f t="shared" si="34"/>
        <v>0</v>
      </c>
      <c r="BE74" s="140">
        <f t="shared" si="34"/>
        <v>0</v>
      </c>
      <c r="BF74" s="140">
        <f t="shared" si="34"/>
        <v>0</v>
      </c>
      <c r="BG74" s="140">
        <f t="shared" si="34"/>
        <v>0</v>
      </c>
      <c r="BH74" s="140">
        <f t="shared" si="34"/>
        <v>0</v>
      </c>
      <c r="BI74" s="140">
        <f t="shared" si="34"/>
        <v>0</v>
      </c>
      <c r="BJ74" s="140">
        <f t="shared" si="34"/>
        <v>0</v>
      </c>
      <c r="BK74" s="140">
        <f t="shared" si="34"/>
        <v>0</v>
      </c>
      <c r="BL74" s="140">
        <f t="shared" si="34"/>
        <v>0</v>
      </c>
      <c r="BM74" s="140">
        <f t="shared" si="34"/>
        <v>0</v>
      </c>
      <c r="BN74" s="140">
        <f t="shared" si="34"/>
        <v>0</v>
      </c>
      <c r="BO74" s="140">
        <f t="shared" si="34"/>
        <v>0</v>
      </c>
      <c r="BP74" s="140">
        <f t="shared" si="34"/>
        <v>0</v>
      </c>
      <c r="BQ74" s="140">
        <f t="shared" si="34"/>
        <v>0</v>
      </c>
      <c r="BR74" s="140">
        <f t="shared" si="34"/>
        <v>0</v>
      </c>
      <c r="BS74" s="140">
        <f t="shared" si="34"/>
        <v>0</v>
      </c>
      <c r="BT74" s="140">
        <f t="shared" ref="BT74:CI74" si="35">AB74-SUM(AB75:AB76)</f>
        <v>0</v>
      </c>
      <c r="BU74" s="140">
        <f t="shared" si="35"/>
        <v>0</v>
      </c>
      <c r="BV74" s="140">
        <f t="shared" si="35"/>
        <v>0</v>
      </c>
      <c r="BW74" s="140">
        <f t="shared" si="35"/>
        <v>0</v>
      </c>
      <c r="BX74" s="140">
        <f t="shared" si="35"/>
        <v>0</v>
      </c>
      <c r="BY74" s="140">
        <f t="shared" si="35"/>
        <v>0</v>
      </c>
      <c r="BZ74" s="140">
        <f t="shared" si="35"/>
        <v>0</v>
      </c>
      <c r="CA74" s="140">
        <f t="shared" si="35"/>
        <v>0</v>
      </c>
      <c r="CB74" s="140">
        <f t="shared" si="35"/>
        <v>0</v>
      </c>
      <c r="CC74" s="140">
        <f t="shared" si="35"/>
        <v>0</v>
      </c>
      <c r="CD74" s="140">
        <f t="shared" si="35"/>
        <v>0</v>
      </c>
      <c r="CE74" s="140">
        <f t="shared" si="35"/>
        <v>0</v>
      </c>
      <c r="CF74" s="140">
        <f t="shared" si="35"/>
        <v>0</v>
      </c>
      <c r="CG74" s="140">
        <f t="shared" si="35"/>
        <v>0</v>
      </c>
      <c r="CH74" s="140">
        <f t="shared" si="35"/>
        <v>0</v>
      </c>
      <c r="CI74" s="140">
        <f t="shared" si="35"/>
        <v>0</v>
      </c>
    </row>
    <row r="75" spans="2:87">
      <c r="B75" s="152" t="s">
        <v>127</v>
      </c>
      <c r="C75" s="145">
        <v>0</v>
      </c>
      <c r="D75" s="145">
        <v>0</v>
      </c>
      <c r="E75" s="145">
        <v>0</v>
      </c>
      <c r="F75" s="145">
        <v>0</v>
      </c>
      <c r="G75" s="145">
        <v>0</v>
      </c>
      <c r="H75" s="145">
        <v>0</v>
      </c>
      <c r="I75" s="145">
        <v>0</v>
      </c>
      <c r="J75" s="145">
        <v>0</v>
      </c>
      <c r="K75" s="145">
        <v>0</v>
      </c>
      <c r="L75" s="145">
        <v>0</v>
      </c>
      <c r="M75" s="145">
        <v>0</v>
      </c>
      <c r="N75" s="145">
        <v>0</v>
      </c>
      <c r="O75" s="145">
        <v>0</v>
      </c>
      <c r="P75" s="145">
        <v>0</v>
      </c>
      <c r="Q75" s="145">
        <v>0</v>
      </c>
      <c r="R75" s="145">
        <v>0</v>
      </c>
      <c r="S75" s="145">
        <v>0</v>
      </c>
      <c r="T75" s="145">
        <v>0</v>
      </c>
      <c r="U75" s="145">
        <v>0</v>
      </c>
      <c r="V75" s="145">
        <v>0</v>
      </c>
      <c r="W75" s="145">
        <v>0</v>
      </c>
      <c r="X75" s="145">
        <v>0</v>
      </c>
      <c r="Y75" s="145">
        <v>0</v>
      </c>
      <c r="Z75" s="145">
        <v>0</v>
      </c>
      <c r="AA75" s="145">
        <v>0</v>
      </c>
      <c r="AB75" s="145">
        <v>0</v>
      </c>
      <c r="AC75" s="145">
        <v>0</v>
      </c>
      <c r="AD75" s="145">
        <v>0</v>
      </c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31">
        <f t="shared" si="32"/>
        <v>0</v>
      </c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146"/>
      <c r="BM75" s="146"/>
      <c r="BN75" s="146"/>
      <c r="BO75" s="146"/>
      <c r="BP75" s="146"/>
      <c r="BQ75" s="146"/>
      <c r="BR75" s="146"/>
      <c r="BS75" s="146"/>
      <c r="BT75" s="146"/>
      <c r="BU75" s="146"/>
      <c r="BV75" s="146"/>
      <c r="BW75" s="146"/>
      <c r="BX75" s="146"/>
      <c r="BY75" s="146"/>
      <c r="BZ75" s="146"/>
      <c r="CA75" s="146"/>
      <c r="CB75" s="146"/>
      <c r="CC75" s="146"/>
      <c r="CD75" s="146"/>
      <c r="CE75" s="146"/>
      <c r="CF75" s="146"/>
      <c r="CG75" s="146"/>
      <c r="CH75" s="146"/>
      <c r="CI75" s="146"/>
    </row>
    <row r="76" spans="2:87">
      <c r="B76" s="152" t="s">
        <v>128</v>
      </c>
      <c r="C76" s="145">
        <v>0</v>
      </c>
      <c r="D76" s="145">
        <v>0</v>
      </c>
      <c r="E76" s="145">
        <v>0</v>
      </c>
      <c r="F76" s="145">
        <v>0</v>
      </c>
      <c r="G76" s="145">
        <v>0</v>
      </c>
      <c r="H76" s="145">
        <v>0</v>
      </c>
      <c r="I76" s="145">
        <v>0</v>
      </c>
      <c r="J76" s="145">
        <v>0</v>
      </c>
      <c r="K76" s="145">
        <v>0</v>
      </c>
      <c r="L76" s="145">
        <v>0</v>
      </c>
      <c r="M76" s="145">
        <v>0</v>
      </c>
      <c r="N76" s="145">
        <v>0</v>
      </c>
      <c r="O76" s="145">
        <v>0</v>
      </c>
      <c r="P76" s="145">
        <v>0</v>
      </c>
      <c r="Q76" s="145">
        <v>0</v>
      </c>
      <c r="R76" s="145">
        <v>0</v>
      </c>
      <c r="S76" s="145">
        <v>0</v>
      </c>
      <c r="T76" s="145">
        <v>0</v>
      </c>
      <c r="U76" s="145">
        <v>0</v>
      </c>
      <c r="V76" s="145">
        <v>0</v>
      </c>
      <c r="W76" s="145">
        <v>0</v>
      </c>
      <c r="X76" s="145">
        <v>0</v>
      </c>
      <c r="Y76" s="145">
        <v>0</v>
      </c>
      <c r="Z76" s="145">
        <v>0</v>
      </c>
      <c r="AA76" s="145">
        <v>0</v>
      </c>
      <c r="AB76" s="145">
        <v>0</v>
      </c>
      <c r="AC76" s="145">
        <v>0</v>
      </c>
      <c r="AD76" s="145">
        <v>0</v>
      </c>
      <c r="AE76" s="145"/>
      <c r="AF76" s="145"/>
      <c r="AG76" s="145"/>
      <c r="AH76" s="145"/>
      <c r="AI76" s="145"/>
      <c r="AJ76" s="145"/>
      <c r="AK76" s="145"/>
      <c r="AL76" s="145"/>
      <c r="AM76" s="145"/>
      <c r="AN76" s="145"/>
      <c r="AO76" s="145"/>
      <c r="AP76" s="145"/>
      <c r="AQ76" s="131">
        <f t="shared" si="32"/>
        <v>0</v>
      </c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0"/>
      <c r="CD76" s="140"/>
      <c r="CE76" s="140"/>
      <c r="CF76" s="140"/>
      <c r="CG76" s="140"/>
      <c r="CH76" s="140"/>
      <c r="CI76" s="140"/>
    </row>
    <row r="77" spans="2:87">
      <c r="B77" s="151" t="s">
        <v>129</v>
      </c>
      <c r="C77" s="145">
        <v>0</v>
      </c>
      <c r="D77" s="145">
        <v>0</v>
      </c>
      <c r="E77" s="145">
        <v>0</v>
      </c>
      <c r="F77" s="145">
        <v>0</v>
      </c>
      <c r="G77" s="145">
        <v>0</v>
      </c>
      <c r="H77" s="145">
        <v>0</v>
      </c>
      <c r="I77" s="145">
        <v>0</v>
      </c>
      <c r="J77" s="145">
        <v>0</v>
      </c>
      <c r="K77" s="145">
        <v>0</v>
      </c>
      <c r="L77" s="145">
        <v>0</v>
      </c>
      <c r="M77" s="145">
        <v>0</v>
      </c>
      <c r="N77" s="145">
        <v>0</v>
      </c>
      <c r="O77" s="145">
        <v>0</v>
      </c>
      <c r="P77" s="145">
        <v>0</v>
      </c>
      <c r="Q77" s="145">
        <v>0</v>
      </c>
      <c r="R77" s="145">
        <v>0</v>
      </c>
      <c r="S77" s="145">
        <v>0</v>
      </c>
      <c r="T77" s="145">
        <v>0</v>
      </c>
      <c r="U77" s="145">
        <v>0</v>
      </c>
      <c r="V77" s="145">
        <v>0</v>
      </c>
      <c r="W77" s="145">
        <v>0</v>
      </c>
      <c r="X77" s="145">
        <v>0</v>
      </c>
      <c r="Y77" s="145">
        <v>0</v>
      </c>
      <c r="Z77" s="145">
        <v>0</v>
      </c>
      <c r="AA77" s="145">
        <v>0</v>
      </c>
      <c r="AB77" s="145">
        <v>0</v>
      </c>
      <c r="AC77" s="145">
        <v>0</v>
      </c>
      <c r="AD77" s="145">
        <v>0</v>
      </c>
      <c r="AE77" s="145"/>
      <c r="AF77" s="145"/>
      <c r="AG77" s="145"/>
      <c r="AH77" s="145"/>
      <c r="AI77" s="145"/>
      <c r="AJ77" s="145"/>
      <c r="AK77" s="145"/>
      <c r="AL77" s="145"/>
      <c r="AM77" s="145"/>
      <c r="AN77" s="145"/>
      <c r="AO77" s="145"/>
      <c r="AP77" s="145"/>
      <c r="AQ77" s="131">
        <f t="shared" si="32"/>
        <v>0</v>
      </c>
      <c r="AU77" s="146"/>
      <c r="AV77" s="146"/>
      <c r="AW77" s="146"/>
      <c r="AX77" s="146"/>
      <c r="AY77" s="146"/>
      <c r="AZ77" s="146"/>
      <c r="BA77" s="146"/>
      <c r="BB77" s="146"/>
      <c r="BC77" s="146"/>
      <c r="BD77" s="146"/>
      <c r="BE77" s="146"/>
      <c r="BF77" s="146"/>
      <c r="BG77" s="146"/>
      <c r="BH77" s="146"/>
      <c r="BI77" s="146"/>
      <c r="BJ77" s="146"/>
      <c r="BK77" s="146"/>
      <c r="BL77" s="146"/>
      <c r="BM77" s="146"/>
      <c r="BN77" s="146"/>
      <c r="BO77" s="146"/>
      <c r="BP77" s="146"/>
      <c r="BQ77" s="146"/>
      <c r="BR77" s="146"/>
      <c r="BS77" s="146"/>
      <c r="BT77" s="146"/>
      <c r="BU77" s="146"/>
      <c r="BV77" s="146"/>
      <c r="BW77" s="146"/>
      <c r="BX77" s="146"/>
      <c r="BY77" s="146"/>
      <c r="BZ77" s="146"/>
      <c r="CA77" s="146"/>
      <c r="CB77" s="146"/>
      <c r="CC77" s="146"/>
      <c r="CD77" s="146"/>
      <c r="CE77" s="146"/>
      <c r="CF77" s="146"/>
      <c r="CG77" s="146"/>
      <c r="CH77" s="146"/>
      <c r="CI77" s="146"/>
    </row>
    <row r="78" spans="2:87">
      <c r="B78" s="151" t="s">
        <v>130</v>
      </c>
      <c r="C78" s="145">
        <v>0</v>
      </c>
      <c r="D78" s="145">
        <v>0</v>
      </c>
      <c r="E78" s="145">
        <v>0</v>
      </c>
      <c r="F78" s="145">
        <v>0</v>
      </c>
      <c r="G78" s="145">
        <v>0</v>
      </c>
      <c r="H78" s="145">
        <v>0</v>
      </c>
      <c r="I78" s="145">
        <v>0</v>
      </c>
      <c r="J78" s="145">
        <v>0</v>
      </c>
      <c r="K78" s="145">
        <v>0</v>
      </c>
      <c r="L78" s="145">
        <v>0</v>
      </c>
      <c r="M78" s="145">
        <v>0</v>
      </c>
      <c r="N78" s="145">
        <v>0</v>
      </c>
      <c r="O78" s="145">
        <v>0</v>
      </c>
      <c r="P78" s="145">
        <v>0</v>
      </c>
      <c r="Q78" s="145">
        <v>0</v>
      </c>
      <c r="R78" s="145">
        <v>0</v>
      </c>
      <c r="S78" s="145">
        <v>0</v>
      </c>
      <c r="T78" s="145">
        <v>0</v>
      </c>
      <c r="U78" s="145">
        <v>0</v>
      </c>
      <c r="V78" s="145">
        <v>0</v>
      </c>
      <c r="W78" s="145">
        <v>0</v>
      </c>
      <c r="X78" s="145">
        <v>0</v>
      </c>
      <c r="Y78" s="145">
        <v>0</v>
      </c>
      <c r="Z78" s="145">
        <v>0</v>
      </c>
      <c r="AA78" s="145">
        <v>0</v>
      </c>
      <c r="AB78" s="145">
        <v>0</v>
      </c>
      <c r="AC78" s="145">
        <v>0</v>
      </c>
      <c r="AD78" s="145">
        <v>0</v>
      </c>
      <c r="AE78" s="145"/>
      <c r="AF78" s="145"/>
      <c r="AG78" s="145"/>
      <c r="AH78" s="145"/>
      <c r="AI78" s="145"/>
      <c r="AJ78" s="145"/>
      <c r="AK78" s="145"/>
      <c r="AL78" s="145"/>
      <c r="AM78" s="145"/>
      <c r="AN78" s="145"/>
      <c r="AO78" s="145"/>
      <c r="AP78" s="145"/>
      <c r="AQ78" s="131">
        <f t="shared" si="32"/>
        <v>0</v>
      </c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</row>
    <row r="79" spans="2:87">
      <c r="B79" s="151" t="s">
        <v>131</v>
      </c>
      <c r="C79" s="145">
        <v>0</v>
      </c>
      <c r="D79" s="145">
        <v>0</v>
      </c>
      <c r="E79" s="145">
        <v>0</v>
      </c>
      <c r="F79" s="145">
        <v>0</v>
      </c>
      <c r="G79" s="145">
        <v>0</v>
      </c>
      <c r="H79" s="145">
        <v>0</v>
      </c>
      <c r="I79" s="145">
        <v>0</v>
      </c>
      <c r="J79" s="145">
        <v>0</v>
      </c>
      <c r="K79" s="145">
        <v>0</v>
      </c>
      <c r="L79" s="145">
        <v>0</v>
      </c>
      <c r="M79" s="145">
        <v>0</v>
      </c>
      <c r="N79" s="145">
        <v>0</v>
      </c>
      <c r="O79" s="145">
        <v>0</v>
      </c>
      <c r="P79" s="145">
        <v>0</v>
      </c>
      <c r="Q79" s="145">
        <v>0</v>
      </c>
      <c r="R79" s="145">
        <v>0</v>
      </c>
      <c r="S79" s="145">
        <v>0</v>
      </c>
      <c r="T79" s="145">
        <v>0</v>
      </c>
      <c r="U79" s="145">
        <v>0</v>
      </c>
      <c r="V79" s="145">
        <v>0</v>
      </c>
      <c r="W79" s="145">
        <v>0</v>
      </c>
      <c r="X79" s="145">
        <v>0</v>
      </c>
      <c r="Y79" s="145">
        <v>0</v>
      </c>
      <c r="Z79" s="145">
        <v>0</v>
      </c>
      <c r="AA79" s="145">
        <v>0</v>
      </c>
      <c r="AB79" s="145">
        <v>0</v>
      </c>
      <c r="AC79" s="145">
        <v>0</v>
      </c>
      <c r="AD79" s="145">
        <v>0</v>
      </c>
      <c r="AE79" s="145"/>
      <c r="AF79" s="145"/>
      <c r="AG79" s="145"/>
      <c r="AH79" s="145"/>
      <c r="AI79" s="145"/>
      <c r="AJ79" s="145"/>
      <c r="AK79" s="145"/>
      <c r="AL79" s="145"/>
      <c r="AM79" s="145"/>
      <c r="AN79" s="145"/>
      <c r="AO79" s="145"/>
      <c r="AP79" s="145"/>
      <c r="AQ79" s="131">
        <f t="shared" si="32"/>
        <v>0</v>
      </c>
      <c r="AU79" s="146"/>
      <c r="AV79" s="146"/>
      <c r="AW79" s="146"/>
      <c r="AX79" s="146"/>
      <c r="AY79" s="146"/>
      <c r="AZ79" s="146"/>
      <c r="BA79" s="146"/>
      <c r="BB79" s="146"/>
      <c r="BC79" s="146"/>
      <c r="BD79" s="146"/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6"/>
      <c r="BQ79" s="146"/>
      <c r="BR79" s="146"/>
      <c r="BS79" s="146"/>
      <c r="BT79" s="146"/>
      <c r="BU79" s="146"/>
      <c r="BV79" s="146"/>
      <c r="BW79" s="146"/>
      <c r="BX79" s="146"/>
      <c r="BY79" s="146"/>
      <c r="BZ79" s="146"/>
      <c r="CA79" s="146"/>
      <c r="CB79" s="146"/>
      <c r="CC79" s="146"/>
      <c r="CD79" s="146"/>
      <c r="CE79" s="146"/>
      <c r="CF79" s="146"/>
      <c r="CG79" s="146"/>
      <c r="CH79" s="146"/>
      <c r="CI79" s="146"/>
    </row>
    <row r="80" spans="2:87">
      <c r="B80" s="151" t="s">
        <v>132</v>
      </c>
      <c r="C80" s="145">
        <v>45046863</v>
      </c>
      <c r="D80" s="145">
        <v>0</v>
      </c>
      <c r="E80" s="145">
        <v>43902095</v>
      </c>
      <c r="F80" s="145">
        <v>10726363</v>
      </c>
      <c r="G80" s="145">
        <v>784844</v>
      </c>
      <c r="H80" s="145">
        <v>125636571</v>
      </c>
      <c r="I80" s="145">
        <v>134787801</v>
      </c>
      <c r="J80" s="145">
        <v>13308639</v>
      </c>
      <c r="K80" s="145">
        <v>5890289</v>
      </c>
      <c r="L80" s="145">
        <v>19026687</v>
      </c>
      <c r="M80" s="145">
        <v>4788303</v>
      </c>
      <c r="N80" s="145">
        <v>3239</v>
      </c>
      <c r="O80" s="145">
        <v>10861</v>
      </c>
      <c r="P80" s="145">
        <v>6865676</v>
      </c>
      <c r="Q80" s="145">
        <v>12522</v>
      </c>
      <c r="R80" s="145">
        <v>72586537</v>
      </c>
      <c r="S80" s="145">
        <v>67477</v>
      </c>
      <c r="T80" s="145">
        <v>50062258</v>
      </c>
      <c r="U80" s="145">
        <v>372127</v>
      </c>
      <c r="V80" s="145">
        <v>232561003</v>
      </c>
      <c r="W80" s="145">
        <v>5549852</v>
      </c>
      <c r="X80" s="145">
        <v>724788</v>
      </c>
      <c r="Y80" s="145">
        <v>128630558</v>
      </c>
      <c r="Z80" s="145">
        <v>350176</v>
      </c>
      <c r="AA80" s="145">
        <v>4301319</v>
      </c>
      <c r="AB80" s="145">
        <v>168234758</v>
      </c>
      <c r="AC80" s="145">
        <v>1289951</v>
      </c>
      <c r="AD80" s="145">
        <v>4720986</v>
      </c>
      <c r="AE80" s="145"/>
      <c r="AF80" s="145"/>
      <c r="AG80" s="145"/>
      <c r="AH80" s="145"/>
      <c r="AI80" s="145"/>
      <c r="AJ80" s="145"/>
      <c r="AK80" s="145"/>
      <c r="AL80" s="145"/>
      <c r="AM80" s="145"/>
      <c r="AN80" s="145"/>
      <c r="AO80" s="145"/>
      <c r="AP80" s="145"/>
      <c r="AQ80" s="131">
        <f t="shared" si="32"/>
        <v>1080242543</v>
      </c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</row>
    <row r="81" spans="2:87">
      <c r="B81" s="151" t="s">
        <v>133</v>
      </c>
      <c r="C81" s="145">
        <v>18370206</v>
      </c>
      <c r="D81" s="145">
        <v>0</v>
      </c>
      <c r="E81" s="145">
        <v>4220048</v>
      </c>
      <c r="F81" s="145">
        <v>64290</v>
      </c>
      <c r="G81" s="145">
        <v>0</v>
      </c>
      <c r="H81" s="145">
        <v>276012</v>
      </c>
      <c r="I81" s="145">
        <v>0</v>
      </c>
      <c r="J81" s="145">
        <v>82804</v>
      </c>
      <c r="K81" s="145">
        <v>0</v>
      </c>
      <c r="L81" s="145">
        <v>124453</v>
      </c>
      <c r="M81" s="145">
        <v>0</v>
      </c>
      <c r="N81" s="145">
        <v>0</v>
      </c>
      <c r="O81" s="145">
        <v>0</v>
      </c>
      <c r="P81" s="145">
        <v>286236</v>
      </c>
      <c r="Q81" s="145">
        <v>0</v>
      </c>
      <c r="R81" s="145">
        <v>984697</v>
      </c>
      <c r="S81" s="145">
        <v>337283</v>
      </c>
      <c r="T81" s="145">
        <v>285105</v>
      </c>
      <c r="U81" s="145">
        <v>0</v>
      </c>
      <c r="V81" s="145">
        <v>1552690</v>
      </c>
      <c r="W81" s="145">
        <v>0</v>
      </c>
      <c r="X81" s="145">
        <v>186659</v>
      </c>
      <c r="Y81" s="145">
        <v>309882</v>
      </c>
      <c r="Z81" s="145">
        <v>578844</v>
      </c>
      <c r="AA81" s="145">
        <v>174231</v>
      </c>
      <c r="AB81" s="145">
        <v>622252</v>
      </c>
      <c r="AC81" s="145">
        <v>49780</v>
      </c>
      <c r="AD81" s="145">
        <v>497802</v>
      </c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31">
        <f t="shared" si="32"/>
        <v>29003274</v>
      </c>
      <c r="AU81" s="146"/>
      <c r="AV81" s="146"/>
      <c r="AW81" s="146"/>
      <c r="AX81" s="146"/>
      <c r="AY81" s="146"/>
      <c r="AZ81" s="146"/>
      <c r="BA81" s="146"/>
      <c r="BB81" s="146"/>
      <c r="BC81" s="146"/>
      <c r="BD81" s="146"/>
      <c r="BE81" s="146"/>
      <c r="BF81" s="146"/>
      <c r="BG81" s="146"/>
      <c r="BH81" s="146"/>
      <c r="BI81" s="146"/>
      <c r="BJ81" s="146"/>
      <c r="BK81" s="146"/>
      <c r="BL81" s="146"/>
      <c r="BM81" s="146"/>
      <c r="BN81" s="146"/>
      <c r="BO81" s="146"/>
      <c r="BP81" s="146"/>
      <c r="BQ81" s="146"/>
      <c r="BR81" s="146"/>
      <c r="BS81" s="146"/>
      <c r="BT81" s="146"/>
      <c r="BU81" s="146"/>
      <c r="BV81" s="146"/>
      <c r="BW81" s="146"/>
      <c r="BX81" s="146"/>
      <c r="BY81" s="146"/>
      <c r="BZ81" s="146"/>
      <c r="CA81" s="146"/>
      <c r="CB81" s="146"/>
      <c r="CC81" s="146"/>
      <c r="CD81" s="146"/>
      <c r="CE81" s="146"/>
      <c r="CF81" s="146"/>
      <c r="CG81" s="146"/>
      <c r="CH81" s="146"/>
      <c r="CI81" s="146"/>
    </row>
    <row r="82" spans="2:87">
      <c r="B82" s="151" t="s">
        <v>134</v>
      </c>
      <c r="C82" s="145">
        <v>9326012</v>
      </c>
      <c r="D82" s="145">
        <v>0</v>
      </c>
      <c r="E82" s="145">
        <v>1048608</v>
      </c>
      <c r="F82" s="145">
        <v>0</v>
      </c>
      <c r="G82" s="145">
        <v>0</v>
      </c>
      <c r="H82" s="145">
        <v>210333</v>
      </c>
      <c r="I82" s="145">
        <v>0</v>
      </c>
      <c r="J82" s="145">
        <v>0</v>
      </c>
      <c r="K82" s="145">
        <v>75190</v>
      </c>
      <c r="L82" s="145">
        <v>0</v>
      </c>
      <c r="M82" s="145">
        <v>0</v>
      </c>
      <c r="N82" s="145">
        <v>0</v>
      </c>
      <c r="O82" s="145">
        <v>0</v>
      </c>
      <c r="P82" s="145">
        <v>940522</v>
      </c>
      <c r="Q82" s="145">
        <v>0</v>
      </c>
      <c r="R82" s="145">
        <v>175590</v>
      </c>
      <c r="S82" s="145">
        <v>0</v>
      </c>
      <c r="T82" s="145">
        <v>1527014</v>
      </c>
      <c r="U82" s="145">
        <v>277869</v>
      </c>
      <c r="V82" s="145">
        <v>163593</v>
      </c>
      <c r="W82" s="145">
        <v>0</v>
      </c>
      <c r="X82" s="145">
        <v>0</v>
      </c>
      <c r="Y82" s="145">
        <v>289795</v>
      </c>
      <c r="Z82" s="145">
        <v>0</v>
      </c>
      <c r="AA82" s="145">
        <v>679724</v>
      </c>
      <c r="AB82" s="145">
        <v>107649</v>
      </c>
      <c r="AC82" s="145">
        <v>0</v>
      </c>
      <c r="AD82" s="145">
        <v>0</v>
      </c>
      <c r="AE82" s="145"/>
      <c r="AF82" s="145"/>
      <c r="AG82" s="145"/>
      <c r="AH82" s="145"/>
      <c r="AI82" s="145"/>
      <c r="AJ82" s="145"/>
      <c r="AK82" s="145"/>
      <c r="AL82" s="145"/>
      <c r="AM82" s="145"/>
      <c r="AN82" s="145"/>
      <c r="AO82" s="145"/>
      <c r="AP82" s="145"/>
      <c r="AQ82" s="131">
        <f t="shared" si="32"/>
        <v>14821899</v>
      </c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</row>
    <row r="83" spans="2:87">
      <c r="B83" s="151" t="s">
        <v>135</v>
      </c>
      <c r="C83" s="145">
        <v>0</v>
      </c>
      <c r="D83" s="145">
        <v>0</v>
      </c>
      <c r="E83" s="145">
        <v>0</v>
      </c>
      <c r="F83" s="145">
        <v>0</v>
      </c>
      <c r="G83" s="145">
        <v>0</v>
      </c>
      <c r="H83" s="145">
        <v>0</v>
      </c>
      <c r="I83" s="145">
        <v>0</v>
      </c>
      <c r="J83" s="145">
        <v>0</v>
      </c>
      <c r="K83" s="145">
        <v>754372</v>
      </c>
      <c r="L83" s="145">
        <v>0</v>
      </c>
      <c r="M83" s="145">
        <v>0</v>
      </c>
      <c r="N83" s="145">
        <v>33701</v>
      </c>
      <c r="O83" s="145">
        <v>68890</v>
      </c>
      <c r="P83" s="145">
        <v>0</v>
      </c>
      <c r="Q83" s="145">
        <v>0</v>
      </c>
      <c r="R83" s="145">
        <v>0</v>
      </c>
      <c r="S83" s="145">
        <v>0</v>
      </c>
      <c r="T83" s="145">
        <v>0</v>
      </c>
      <c r="U83" s="145">
        <v>0</v>
      </c>
      <c r="V83" s="145">
        <v>0</v>
      </c>
      <c r="W83" s="145">
        <v>0</v>
      </c>
      <c r="X83" s="145">
        <v>0</v>
      </c>
      <c r="Y83" s="145">
        <v>0</v>
      </c>
      <c r="Z83" s="145">
        <v>0</v>
      </c>
      <c r="AA83" s="145">
        <v>0</v>
      </c>
      <c r="AB83" s="145">
        <v>0</v>
      </c>
      <c r="AC83" s="145">
        <v>0</v>
      </c>
      <c r="AD83" s="145">
        <v>32172</v>
      </c>
      <c r="AE83" s="145"/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31">
        <f t="shared" si="32"/>
        <v>889135</v>
      </c>
      <c r="AU83" s="146"/>
      <c r="AV83" s="146"/>
      <c r="AW83" s="146"/>
      <c r="AX83" s="146"/>
      <c r="AY83" s="146"/>
      <c r="AZ83" s="146"/>
      <c r="BA83" s="146"/>
      <c r="BB83" s="146"/>
      <c r="BC83" s="146"/>
      <c r="BD83" s="146"/>
      <c r="BE83" s="146"/>
      <c r="BF83" s="146"/>
      <c r="BG83" s="146"/>
      <c r="BH83" s="146"/>
      <c r="BI83" s="146"/>
      <c r="BJ83" s="146"/>
      <c r="BK83" s="146"/>
      <c r="BL83" s="146"/>
      <c r="BM83" s="146"/>
      <c r="BN83" s="146"/>
      <c r="BO83" s="146"/>
      <c r="BP83" s="146"/>
      <c r="BQ83" s="146"/>
      <c r="BR83" s="146"/>
      <c r="BS83" s="146"/>
      <c r="BT83" s="146"/>
      <c r="BU83" s="146"/>
      <c r="BV83" s="146"/>
      <c r="BW83" s="146"/>
      <c r="BX83" s="146"/>
      <c r="BY83" s="146"/>
      <c r="BZ83" s="146"/>
      <c r="CA83" s="146"/>
      <c r="CB83" s="146"/>
      <c r="CC83" s="146"/>
      <c r="CD83" s="146"/>
      <c r="CE83" s="146"/>
      <c r="CF83" s="146"/>
      <c r="CG83" s="146"/>
      <c r="CH83" s="146"/>
      <c r="CI83" s="146"/>
    </row>
    <row r="84" spans="2:87">
      <c r="B84" s="150" t="s">
        <v>136</v>
      </c>
      <c r="C84" s="145">
        <v>16984543</v>
      </c>
      <c r="D84" s="145">
        <v>0</v>
      </c>
      <c r="E84" s="145">
        <v>15194512</v>
      </c>
      <c r="F84" s="145">
        <v>1946503</v>
      </c>
      <c r="G84" s="145">
        <v>972253</v>
      </c>
      <c r="H84" s="145">
        <v>17446404</v>
      </c>
      <c r="I84" s="145">
        <v>25524832</v>
      </c>
      <c r="J84" s="145">
        <v>6927256</v>
      </c>
      <c r="K84" s="145">
        <v>1467848</v>
      </c>
      <c r="L84" s="145">
        <v>1563327</v>
      </c>
      <c r="M84" s="145">
        <v>5067193</v>
      </c>
      <c r="N84" s="145">
        <v>1083138</v>
      </c>
      <c r="O84" s="145">
        <v>210</v>
      </c>
      <c r="P84" s="145">
        <v>2382385</v>
      </c>
      <c r="Q84" s="145">
        <v>19548</v>
      </c>
      <c r="R84" s="145">
        <v>37821163</v>
      </c>
      <c r="S84" s="145">
        <v>194612</v>
      </c>
      <c r="T84" s="145">
        <v>14453974</v>
      </c>
      <c r="U84" s="145">
        <v>1652028</v>
      </c>
      <c r="V84" s="145">
        <v>40589311</v>
      </c>
      <c r="W84" s="145">
        <v>1739184</v>
      </c>
      <c r="X84" s="145">
        <v>3336307</v>
      </c>
      <c r="Y84" s="145">
        <v>35868224</v>
      </c>
      <c r="Z84" s="145">
        <v>1037288</v>
      </c>
      <c r="AA84" s="145">
        <v>1595996</v>
      </c>
      <c r="AB84" s="145">
        <v>39721120</v>
      </c>
      <c r="AC84" s="145">
        <v>153034</v>
      </c>
      <c r="AD84" s="145">
        <v>22618529</v>
      </c>
      <c r="AE84" s="145"/>
      <c r="AF84" s="145"/>
      <c r="AG84" s="145"/>
      <c r="AH84" s="145"/>
      <c r="AI84" s="145"/>
      <c r="AJ84" s="145"/>
      <c r="AK84" s="145"/>
      <c r="AL84" s="145"/>
      <c r="AM84" s="145"/>
      <c r="AN84" s="145"/>
      <c r="AO84" s="145"/>
      <c r="AP84" s="145"/>
      <c r="AQ84" s="131">
        <f t="shared" si="32"/>
        <v>297360722</v>
      </c>
      <c r="AU84" s="140">
        <f>C84-SUM(C85:C87,C90)</f>
        <v>0</v>
      </c>
      <c r="AV84" s="140">
        <f t="shared" ref="AV84:CI84" si="36">D84-SUM(D85:D87,D90)</f>
        <v>0</v>
      </c>
      <c r="AW84" s="140">
        <f t="shared" si="36"/>
        <v>0</v>
      </c>
      <c r="AX84" s="140">
        <f t="shared" si="36"/>
        <v>0</v>
      </c>
      <c r="AY84" s="140">
        <f t="shared" si="36"/>
        <v>0</v>
      </c>
      <c r="AZ84" s="140">
        <f t="shared" si="36"/>
        <v>0</v>
      </c>
      <c r="BA84" s="140">
        <f t="shared" si="36"/>
        <v>0</v>
      </c>
      <c r="BB84" s="140">
        <f t="shared" si="36"/>
        <v>1</v>
      </c>
      <c r="BC84" s="140">
        <f t="shared" si="36"/>
        <v>0</v>
      </c>
      <c r="BD84" s="140">
        <f t="shared" si="36"/>
        <v>0</v>
      </c>
      <c r="BE84" s="140">
        <f t="shared" si="36"/>
        <v>0</v>
      </c>
      <c r="BF84" s="140">
        <f t="shared" si="36"/>
        <v>0</v>
      </c>
      <c r="BG84" s="140">
        <f t="shared" si="36"/>
        <v>0</v>
      </c>
      <c r="BH84" s="140">
        <f t="shared" si="36"/>
        <v>0</v>
      </c>
      <c r="BI84" s="140">
        <f t="shared" si="36"/>
        <v>0</v>
      </c>
      <c r="BJ84" s="140">
        <f t="shared" si="36"/>
        <v>0</v>
      </c>
      <c r="BK84" s="140">
        <f t="shared" si="36"/>
        <v>0</v>
      </c>
      <c r="BL84" s="140">
        <f t="shared" si="36"/>
        <v>0</v>
      </c>
      <c r="BM84" s="140">
        <f t="shared" si="36"/>
        <v>1</v>
      </c>
      <c r="BN84" s="140">
        <f t="shared" si="36"/>
        <v>0</v>
      </c>
      <c r="BO84" s="140">
        <f t="shared" si="36"/>
        <v>0</v>
      </c>
      <c r="BP84" s="140">
        <f t="shared" si="36"/>
        <v>0</v>
      </c>
      <c r="BQ84" s="140">
        <f t="shared" si="36"/>
        <v>0</v>
      </c>
      <c r="BR84" s="140">
        <f t="shared" si="36"/>
        <v>0</v>
      </c>
      <c r="BS84" s="140">
        <f t="shared" si="36"/>
        <v>0</v>
      </c>
      <c r="BT84" s="140">
        <f t="shared" si="36"/>
        <v>0</v>
      </c>
      <c r="BU84" s="140">
        <f t="shared" si="36"/>
        <v>0</v>
      </c>
      <c r="BV84" s="140">
        <f t="shared" si="36"/>
        <v>0</v>
      </c>
      <c r="BW84" s="140">
        <f t="shared" si="36"/>
        <v>0</v>
      </c>
      <c r="BX84" s="140">
        <f t="shared" si="36"/>
        <v>0</v>
      </c>
      <c r="BY84" s="140">
        <f t="shared" si="36"/>
        <v>0</v>
      </c>
      <c r="BZ84" s="140">
        <f t="shared" si="36"/>
        <v>0</v>
      </c>
      <c r="CA84" s="140">
        <f t="shared" si="36"/>
        <v>0</v>
      </c>
      <c r="CB84" s="140">
        <f t="shared" si="36"/>
        <v>0</v>
      </c>
      <c r="CC84" s="140">
        <f t="shared" si="36"/>
        <v>0</v>
      </c>
      <c r="CD84" s="140">
        <f t="shared" si="36"/>
        <v>0</v>
      </c>
      <c r="CE84" s="140">
        <f t="shared" si="36"/>
        <v>0</v>
      </c>
      <c r="CF84" s="140">
        <f t="shared" si="36"/>
        <v>0</v>
      </c>
      <c r="CG84" s="140">
        <f t="shared" si="36"/>
        <v>0</v>
      </c>
      <c r="CH84" s="140">
        <f t="shared" si="36"/>
        <v>0</v>
      </c>
      <c r="CI84" s="140">
        <f t="shared" si="36"/>
        <v>2</v>
      </c>
    </row>
    <row r="85" spans="2:87">
      <c r="B85" s="151" t="s">
        <v>137</v>
      </c>
      <c r="C85" s="145">
        <v>0</v>
      </c>
      <c r="D85" s="145">
        <v>0</v>
      </c>
      <c r="E85" s="145">
        <v>4990</v>
      </c>
      <c r="F85" s="145">
        <v>1946503</v>
      </c>
      <c r="G85" s="145">
        <v>0</v>
      </c>
      <c r="H85" s="145">
        <v>0</v>
      </c>
      <c r="I85" s="145">
        <v>0</v>
      </c>
      <c r="J85" s="145">
        <v>0</v>
      </c>
      <c r="K85" s="145">
        <v>4102</v>
      </c>
      <c r="L85" s="145">
        <v>548110</v>
      </c>
      <c r="M85" s="145">
        <v>0</v>
      </c>
      <c r="N85" s="145">
        <v>0</v>
      </c>
      <c r="O85" s="145">
        <v>0</v>
      </c>
      <c r="P85" s="145">
        <v>170253</v>
      </c>
      <c r="Q85" s="145">
        <v>19548</v>
      </c>
      <c r="R85" s="145">
        <v>2047783</v>
      </c>
      <c r="S85" s="145">
        <v>0</v>
      </c>
      <c r="T85" s="145">
        <v>1770704</v>
      </c>
      <c r="U85" s="145">
        <v>43600</v>
      </c>
      <c r="V85" s="145">
        <v>1070348</v>
      </c>
      <c r="W85" s="145">
        <v>0</v>
      </c>
      <c r="X85" s="145">
        <v>21876</v>
      </c>
      <c r="Y85" s="145">
        <v>4116676</v>
      </c>
      <c r="Z85" s="145">
        <v>0</v>
      </c>
      <c r="AA85" s="145">
        <v>0</v>
      </c>
      <c r="AB85" s="145">
        <v>0</v>
      </c>
      <c r="AC85" s="145">
        <v>5737</v>
      </c>
      <c r="AD85" s="145">
        <v>819545</v>
      </c>
      <c r="AE85" s="145"/>
      <c r="AF85" s="145"/>
      <c r="AG85" s="145"/>
      <c r="AH85" s="145"/>
      <c r="AI85" s="145"/>
      <c r="AJ85" s="145"/>
      <c r="AK85" s="145"/>
      <c r="AL85" s="145"/>
      <c r="AM85" s="145"/>
      <c r="AN85" s="145"/>
      <c r="AO85" s="145"/>
      <c r="AP85" s="145"/>
      <c r="AQ85" s="131">
        <f t="shared" si="32"/>
        <v>12589775</v>
      </c>
      <c r="AU85" s="146"/>
      <c r="AV85" s="146"/>
      <c r="AW85" s="146"/>
      <c r="AX85" s="146"/>
      <c r="AY85" s="146"/>
      <c r="AZ85" s="146"/>
      <c r="BA85" s="146"/>
      <c r="BB85" s="146"/>
      <c r="BC85" s="146"/>
      <c r="BD85" s="146"/>
      <c r="BE85" s="146"/>
      <c r="BF85" s="146"/>
      <c r="BG85" s="146"/>
      <c r="BH85" s="146"/>
      <c r="BI85" s="146"/>
      <c r="BJ85" s="146"/>
      <c r="BK85" s="146"/>
      <c r="BL85" s="146"/>
      <c r="BM85" s="146"/>
      <c r="BN85" s="146"/>
      <c r="BO85" s="146"/>
      <c r="BP85" s="146"/>
      <c r="BQ85" s="146"/>
      <c r="BR85" s="146"/>
      <c r="BS85" s="146"/>
      <c r="BT85" s="146"/>
      <c r="BU85" s="146"/>
      <c r="BV85" s="146"/>
      <c r="BW85" s="146"/>
      <c r="BX85" s="146"/>
      <c r="BY85" s="146"/>
      <c r="BZ85" s="146"/>
      <c r="CA85" s="146"/>
      <c r="CB85" s="146"/>
      <c r="CC85" s="146"/>
      <c r="CD85" s="146"/>
      <c r="CE85" s="146"/>
      <c r="CF85" s="146"/>
      <c r="CG85" s="146"/>
      <c r="CH85" s="146"/>
      <c r="CI85" s="146"/>
    </row>
    <row r="86" spans="2:87">
      <c r="B86" s="151" t="s">
        <v>138</v>
      </c>
      <c r="C86" s="145">
        <v>12810916</v>
      </c>
      <c r="D86" s="145">
        <v>0</v>
      </c>
      <c r="E86" s="145">
        <v>14676378</v>
      </c>
      <c r="F86" s="145">
        <v>0</v>
      </c>
      <c r="G86" s="145">
        <v>848036</v>
      </c>
      <c r="H86" s="145">
        <v>15808672</v>
      </c>
      <c r="I86" s="145">
        <v>21591304</v>
      </c>
      <c r="J86" s="145">
        <v>6466538</v>
      </c>
      <c r="K86" s="145">
        <v>1428681</v>
      </c>
      <c r="L86" s="145">
        <v>1015217</v>
      </c>
      <c r="M86" s="145">
        <v>4891935</v>
      </c>
      <c r="N86" s="145">
        <v>1083138</v>
      </c>
      <c r="O86" s="145">
        <v>210</v>
      </c>
      <c r="P86" s="145">
        <v>2164758</v>
      </c>
      <c r="Q86" s="145">
        <v>0</v>
      </c>
      <c r="R86" s="145">
        <v>26965376</v>
      </c>
      <c r="S86" s="145">
        <v>133952</v>
      </c>
      <c r="T86" s="145">
        <v>11805988</v>
      </c>
      <c r="U86" s="145">
        <v>1514804</v>
      </c>
      <c r="V86" s="145">
        <v>38349254</v>
      </c>
      <c r="W86" s="145">
        <v>1738629</v>
      </c>
      <c r="X86" s="145">
        <v>3160820</v>
      </c>
      <c r="Y86" s="145">
        <v>26381228</v>
      </c>
      <c r="Z86" s="145">
        <v>1019626</v>
      </c>
      <c r="AA86" s="145">
        <v>1595665</v>
      </c>
      <c r="AB86" s="145">
        <v>38196446</v>
      </c>
      <c r="AC86" s="145">
        <v>147297</v>
      </c>
      <c r="AD86" s="145">
        <v>21798984</v>
      </c>
      <c r="AE86" s="145"/>
      <c r="AF86" s="145"/>
      <c r="AG86" s="145"/>
      <c r="AH86" s="145"/>
      <c r="AI86" s="145"/>
      <c r="AJ86" s="145"/>
      <c r="AK86" s="145"/>
      <c r="AL86" s="145"/>
      <c r="AM86" s="145"/>
      <c r="AN86" s="145"/>
      <c r="AO86" s="145"/>
      <c r="AP86" s="145"/>
      <c r="AQ86" s="131">
        <f t="shared" si="32"/>
        <v>255593852</v>
      </c>
      <c r="AU86" s="146"/>
      <c r="AV86" s="146"/>
      <c r="AW86" s="146"/>
      <c r="AX86" s="146"/>
      <c r="AY86" s="146"/>
      <c r="AZ86" s="146"/>
      <c r="BA86" s="146"/>
      <c r="BB86" s="146"/>
      <c r="BC86" s="146"/>
      <c r="BD86" s="146"/>
      <c r="BE86" s="146"/>
      <c r="BF86" s="146"/>
      <c r="BG86" s="146"/>
      <c r="BH86" s="146"/>
      <c r="BI86" s="146"/>
      <c r="BJ86" s="146"/>
      <c r="BK86" s="146"/>
      <c r="BL86" s="146"/>
      <c r="BM86" s="146"/>
      <c r="BN86" s="146"/>
      <c r="BO86" s="146"/>
      <c r="BP86" s="146"/>
      <c r="BQ86" s="146"/>
      <c r="BR86" s="146"/>
      <c r="BS86" s="146"/>
      <c r="BT86" s="146"/>
      <c r="BU86" s="146"/>
      <c r="BV86" s="146"/>
      <c r="BW86" s="146"/>
      <c r="BX86" s="146"/>
      <c r="BY86" s="146"/>
      <c r="BZ86" s="146"/>
      <c r="CA86" s="146"/>
      <c r="CB86" s="146"/>
      <c r="CC86" s="146"/>
      <c r="CD86" s="146"/>
      <c r="CE86" s="146"/>
      <c r="CF86" s="146"/>
      <c r="CG86" s="146"/>
      <c r="CH86" s="146"/>
      <c r="CI86" s="146"/>
    </row>
    <row r="87" spans="2:87">
      <c r="B87" s="151" t="s">
        <v>139</v>
      </c>
      <c r="C87" s="145">
        <v>3359762</v>
      </c>
      <c r="D87" s="145">
        <v>0</v>
      </c>
      <c r="E87" s="145">
        <v>396847</v>
      </c>
      <c r="F87" s="145">
        <v>0</v>
      </c>
      <c r="G87" s="145">
        <v>0</v>
      </c>
      <c r="H87" s="145">
        <v>1637732</v>
      </c>
      <c r="I87" s="145">
        <v>3862916</v>
      </c>
      <c r="J87" s="145">
        <v>78482</v>
      </c>
      <c r="K87" s="145">
        <v>0</v>
      </c>
      <c r="L87" s="145">
        <v>0</v>
      </c>
      <c r="M87" s="145">
        <v>0</v>
      </c>
      <c r="N87" s="145">
        <v>0</v>
      </c>
      <c r="O87" s="145">
        <v>0</v>
      </c>
      <c r="P87" s="145">
        <v>47374</v>
      </c>
      <c r="Q87" s="145">
        <v>0</v>
      </c>
      <c r="R87" s="145">
        <v>8228353</v>
      </c>
      <c r="S87" s="145">
        <v>0</v>
      </c>
      <c r="T87" s="145">
        <v>0</v>
      </c>
      <c r="U87" s="145">
        <v>0</v>
      </c>
      <c r="V87" s="145">
        <v>908389</v>
      </c>
      <c r="W87" s="145">
        <v>0</v>
      </c>
      <c r="X87" s="145">
        <v>2073</v>
      </c>
      <c r="Y87" s="145">
        <v>4798896</v>
      </c>
      <c r="Z87" s="145">
        <v>4877</v>
      </c>
      <c r="AA87" s="145">
        <v>331</v>
      </c>
      <c r="AB87" s="145">
        <v>836249</v>
      </c>
      <c r="AC87" s="145">
        <v>0</v>
      </c>
      <c r="AD87" s="145">
        <v>0</v>
      </c>
      <c r="AE87" s="145"/>
      <c r="AF87" s="145"/>
      <c r="AG87" s="145"/>
      <c r="AH87" s="145"/>
      <c r="AI87" s="145"/>
      <c r="AJ87" s="145"/>
      <c r="AK87" s="145"/>
      <c r="AL87" s="145"/>
      <c r="AM87" s="145"/>
      <c r="AN87" s="145"/>
      <c r="AO87" s="145"/>
      <c r="AP87" s="145"/>
      <c r="AQ87" s="131">
        <f t="shared" si="32"/>
        <v>24162281</v>
      </c>
      <c r="AU87" s="140">
        <f t="shared" ref="AU87:CI87" si="37">C87-SUM(C88:C89)</f>
        <v>0</v>
      </c>
      <c r="AV87" s="140">
        <f t="shared" si="37"/>
        <v>0</v>
      </c>
      <c r="AW87" s="140">
        <f t="shared" si="37"/>
        <v>0</v>
      </c>
      <c r="AX87" s="140">
        <f t="shared" si="37"/>
        <v>0</v>
      </c>
      <c r="AY87" s="140">
        <f t="shared" si="37"/>
        <v>0</v>
      </c>
      <c r="AZ87" s="140">
        <f t="shared" si="37"/>
        <v>0</v>
      </c>
      <c r="BA87" s="140">
        <f t="shared" si="37"/>
        <v>0</v>
      </c>
      <c r="BB87" s="140">
        <f t="shared" si="37"/>
        <v>0</v>
      </c>
      <c r="BC87" s="140">
        <f t="shared" si="37"/>
        <v>0</v>
      </c>
      <c r="BD87" s="140">
        <f t="shared" si="37"/>
        <v>0</v>
      </c>
      <c r="BE87" s="140">
        <f t="shared" si="37"/>
        <v>0</v>
      </c>
      <c r="BF87" s="140">
        <f t="shared" si="37"/>
        <v>0</v>
      </c>
      <c r="BG87" s="140">
        <f t="shared" si="37"/>
        <v>0</v>
      </c>
      <c r="BH87" s="140">
        <f t="shared" si="37"/>
        <v>0</v>
      </c>
      <c r="BI87" s="140">
        <f t="shared" si="37"/>
        <v>0</v>
      </c>
      <c r="BJ87" s="140">
        <f t="shared" si="37"/>
        <v>0</v>
      </c>
      <c r="BK87" s="140">
        <f t="shared" si="37"/>
        <v>0</v>
      </c>
      <c r="BL87" s="140">
        <f t="shared" si="37"/>
        <v>0</v>
      </c>
      <c r="BM87" s="140">
        <f t="shared" si="37"/>
        <v>0</v>
      </c>
      <c r="BN87" s="140">
        <f t="shared" si="37"/>
        <v>0</v>
      </c>
      <c r="BO87" s="140">
        <f t="shared" si="37"/>
        <v>0</v>
      </c>
      <c r="BP87" s="140">
        <f t="shared" si="37"/>
        <v>0</v>
      </c>
      <c r="BQ87" s="140">
        <f t="shared" si="37"/>
        <v>0</v>
      </c>
      <c r="BR87" s="140">
        <f t="shared" si="37"/>
        <v>0</v>
      </c>
      <c r="BS87" s="140">
        <f t="shared" si="37"/>
        <v>0</v>
      </c>
      <c r="BT87" s="140">
        <f t="shared" si="37"/>
        <v>0</v>
      </c>
      <c r="BU87" s="140">
        <f t="shared" si="37"/>
        <v>0</v>
      </c>
      <c r="BV87" s="140">
        <f t="shared" si="37"/>
        <v>0</v>
      </c>
      <c r="BW87" s="140">
        <f t="shared" si="37"/>
        <v>0</v>
      </c>
      <c r="BX87" s="140">
        <f t="shared" si="37"/>
        <v>0</v>
      </c>
      <c r="BY87" s="140">
        <f t="shared" si="37"/>
        <v>0</v>
      </c>
      <c r="BZ87" s="140">
        <f t="shared" si="37"/>
        <v>0</v>
      </c>
      <c r="CA87" s="140">
        <f t="shared" si="37"/>
        <v>0</v>
      </c>
      <c r="CB87" s="140">
        <f t="shared" si="37"/>
        <v>0</v>
      </c>
      <c r="CC87" s="140">
        <f t="shared" si="37"/>
        <v>0</v>
      </c>
      <c r="CD87" s="140">
        <f t="shared" si="37"/>
        <v>0</v>
      </c>
      <c r="CE87" s="140">
        <f t="shared" si="37"/>
        <v>0</v>
      </c>
      <c r="CF87" s="140">
        <f t="shared" si="37"/>
        <v>0</v>
      </c>
      <c r="CG87" s="140">
        <f t="shared" si="37"/>
        <v>0</v>
      </c>
      <c r="CH87" s="140">
        <f t="shared" si="37"/>
        <v>0</v>
      </c>
      <c r="CI87" s="140">
        <f t="shared" si="37"/>
        <v>0</v>
      </c>
    </row>
    <row r="88" spans="2:87">
      <c r="B88" s="152" t="s">
        <v>140</v>
      </c>
      <c r="C88" s="145">
        <v>3359762</v>
      </c>
      <c r="D88" s="145">
        <v>0</v>
      </c>
      <c r="E88" s="145">
        <v>396847</v>
      </c>
      <c r="F88" s="145">
        <v>0</v>
      </c>
      <c r="G88" s="145">
        <v>0</v>
      </c>
      <c r="H88" s="145">
        <v>1637732</v>
      </c>
      <c r="I88" s="145">
        <v>3862916</v>
      </c>
      <c r="J88" s="145">
        <v>78482</v>
      </c>
      <c r="K88" s="145">
        <v>0</v>
      </c>
      <c r="L88" s="145">
        <v>0</v>
      </c>
      <c r="M88" s="145">
        <v>0</v>
      </c>
      <c r="N88" s="145">
        <v>0</v>
      </c>
      <c r="O88" s="145">
        <v>0</v>
      </c>
      <c r="P88" s="145">
        <v>47374</v>
      </c>
      <c r="Q88" s="145">
        <v>0</v>
      </c>
      <c r="R88" s="145">
        <v>8228353</v>
      </c>
      <c r="S88" s="145">
        <v>0</v>
      </c>
      <c r="T88" s="145">
        <v>0</v>
      </c>
      <c r="U88" s="145">
        <v>0</v>
      </c>
      <c r="V88" s="145">
        <v>908389</v>
      </c>
      <c r="W88" s="145">
        <v>0</v>
      </c>
      <c r="X88" s="145">
        <v>2073</v>
      </c>
      <c r="Y88" s="145">
        <v>1223170</v>
      </c>
      <c r="Z88" s="145">
        <v>4877</v>
      </c>
      <c r="AA88" s="145">
        <v>331</v>
      </c>
      <c r="AB88" s="145">
        <v>836249</v>
      </c>
      <c r="AC88" s="145">
        <v>0</v>
      </c>
      <c r="AD88" s="145">
        <v>0</v>
      </c>
      <c r="AE88" s="145"/>
      <c r="AF88" s="145"/>
      <c r="AG88" s="145"/>
      <c r="AH88" s="145"/>
      <c r="AI88" s="145"/>
      <c r="AJ88" s="145"/>
      <c r="AK88" s="145"/>
      <c r="AL88" s="145"/>
      <c r="AM88" s="145"/>
      <c r="AN88" s="145"/>
      <c r="AO88" s="145"/>
      <c r="AP88" s="145"/>
      <c r="AQ88" s="131">
        <f t="shared" si="32"/>
        <v>20586555</v>
      </c>
      <c r="AU88" s="140"/>
      <c r="AV88" s="140"/>
      <c r="AW88" s="140"/>
      <c r="AX88" s="140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I88" s="140"/>
    </row>
    <row r="89" spans="2:87">
      <c r="B89" s="152" t="s">
        <v>141</v>
      </c>
      <c r="C89" s="145">
        <v>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145">
        <v>0</v>
      </c>
      <c r="K89" s="145">
        <v>0</v>
      </c>
      <c r="L89" s="145">
        <v>0</v>
      </c>
      <c r="M89" s="145">
        <v>0</v>
      </c>
      <c r="N89" s="145">
        <v>0</v>
      </c>
      <c r="O89" s="145">
        <v>0</v>
      </c>
      <c r="P89" s="145">
        <v>0</v>
      </c>
      <c r="Q89" s="145">
        <v>0</v>
      </c>
      <c r="R89" s="145">
        <v>0</v>
      </c>
      <c r="S89" s="145">
        <v>0</v>
      </c>
      <c r="T89" s="145">
        <v>0</v>
      </c>
      <c r="U89" s="145">
        <v>0</v>
      </c>
      <c r="V89" s="145">
        <v>0</v>
      </c>
      <c r="W89" s="145">
        <v>0</v>
      </c>
      <c r="X89" s="145">
        <v>0</v>
      </c>
      <c r="Y89" s="145">
        <v>3575726</v>
      </c>
      <c r="Z89" s="145">
        <v>0</v>
      </c>
      <c r="AA89" s="145">
        <v>0</v>
      </c>
      <c r="AB89" s="145">
        <v>0</v>
      </c>
      <c r="AC89" s="145">
        <v>0</v>
      </c>
      <c r="AD89" s="145">
        <v>0</v>
      </c>
      <c r="AE89" s="145"/>
      <c r="AF89" s="145"/>
      <c r="AG89" s="145"/>
      <c r="AH89" s="145"/>
      <c r="AI89" s="145"/>
      <c r="AJ89" s="145"/>
      <c r="AK89" s="145"/>
      <c r="AL89" s="145"/>
      <c r="AM89" s="145"/>
      <c r="AN89" s="145"/>
      <c r="AO89" s="145"/>
      <c r="AP89" s="145"/>
      <c r="AQ89" s="131">
        <f t="shared" si="32"/>
        <v>3575726</v>
      </c>
      <c r="AU89" s="146"/>
      <c r="AV89" s="146"/>
      <c r="AW89" s="146"/>
      <c r="AX89" s="146"/>
      <c r="AY89" s="146"/>
      <c r="AZ89" s="146"/>
      <c r="BA89" s="146"/>
      <c r="BB89" s="146"/>
      <c r="BC89" s="146"/>
      <c r="BD89" s="146"/>
      <c r="BE89" s="146"/>
      <c r="BF89" s="146"/>
      <c r="BG89" s="146"/>
      <c r="BH89" s="146"/>
      <c r="BI89" s="146"/>
      <c r="BJ89" s="146"/>
      <c r="BK89" s="146"/>
      <c r="BL89" s="146"/>
      <c r="BM89" s="146"/>
      <c r="BN89" s="146"/>
      <c r="BO89" s="146"/>
      <c r="BP89" s="146"/>
      <c r="BQ89" s="146"/>
      <c r="BR89" s="146"/>
      <c r="BS89" s="146"/>
      <c r="BT89" s="146"/>
      <c r="BU89" s="146"/>
      <c r="BV89" s="146"/>
      <c r="BW89" s="146"/>
      <c r="BX89" s="146"/>
      <c r="BY89" s="146"/>
      <c r="BZ89" s="146"/>
      <c r="CA89" s="146"/>
      <c r="CB89" s="146"/>
      <c r="CC89" s="146"/>
      <c r="CD89" s="146"/>
      <c r="CE89" s="146"/>
      <c r="CF89" s="146"/>
      <c r="CG89" s="146"/>
      <c r="CH89" s="146"/>
      <c r="CI89" s="146"/>
    </row>
    <row r="90" spans="2:87">
      <c r="B90" s="151" t="s">
        <v>142</v>
      </c>
      <c r="C90" s="145">
        <v>813865</v>
      </c>
      <c r="D90" s="145">
        <v>0</v>
      </c>
      <c r="E90" s="145">
        <v>116297</v>
      </c>
      <c r="F90" s="145">
        <v>0</v>
      </c>
      <c r="G90" s="145">
        <v>124217</v>
      </c>
      <c r="H90" s="145">
        <v>0</v>
      </c>
      <c r="I90" s="145">
        <v>70612</v>
      </c>
      <c r="J90" s="145">
        <v>382235</v>
      </c>
      <c r="K90" s="145">
        <v>35065</v>
      </c>
      <c r="L90" s="145">
        <v>0</v>
      </c>
      <c r="M90" s="145">
        <v>175258</v>
      </c>
      <c r="N90" s="145">
        <v>0</v>
      </c>
      <c r="O90" s="145">
        <v>0</v>
      </c>
      <c r="P90" s="145">
        <v>0</v>
      </c>
      <c r="Q90" s="145">
        <v>0</v>
      </c>
      <c r="R90" s="145">
        <v>579651</v>
      </c>
      <c r="S90" s="145">
        <v>60660</v>
      </c>
      <c r="T90" s="145">
        <v>877282</v>
      </c>
      <c r="U90" s="145">
        <v>93623</v>
      </c>
      <c r="V90" s="145">
        <v>261320</v>
      </c>
      <c r="W90" s="145">
        <v>555</v>
      </c>
      <c r="X90" s="145">
        <v>151538</v>
      </c>
      <c r="Y90" s="145">
        <v>571424</v>
      </c>
      <c r="Z90" s="145">
        <v>12785</v>
      </c>
      <c r="AA90" s="145">
        <v>0</v>
      </c>
      <c r="AB90" s="145">
        <v>688425</v>
      </c>
      <c r="AC90" s="145">
        <v>0</v>
      </c>
      <c r="AD90" s="145">
        <v>0</v>
      </c>
      <c r="AE90" s="145"/>
      <c r="AF90" s="145"/>
      <c r="AG90" s="145"/>
      <c r="AH90" s="145"/>
      <c r="AI90" s="145"/>
      <c r="AJ90" s="145"/>
      <c r="AK90" s="145"/>
      <c r="AL90" s="145"/>
      <c r="AM90" s="145"/>
      <c r="AN90" s="145"/>
      <c r="AO90" s="145"/>
      <c r="AP90" s="145"/>
      <c r="AQ90" s="131">
        <f t="shared" si="32"/>
        <v>5014812</v>
      </c>
      <c r="AU90" s="146"/>
      <c r="AV90" s="146"/>
      <c r="AW90" s="146"/>
      <c r="AX90" s="146"/>
      <c r="AY90" s="146"/>
      <c r="AZ90" s="146"/>
      <c r="BA90" s="146"/>
      <c r="BB90" s="146"/>
      <c r="BC90" s="146"/>
      <c r="BD90" s="146"/>
      <c r="BE90" s="146"/>
      <c r="BF90" s="146"/>
      <c r="BG90" s="146"/>
      <c r="BH90" s="146"/>
      <c r="BI90" s="146"/>
      <c r="BJ90" s="146"/>
      <c r="BK90" s="146"/>
      <c r="BL90" s="146"/>
      <c r="BM90" s="146"/>
      <c r="BN90" s="146"/>
      <c r="BO90" s="146"/>
      <c r="BP90" s="146"/>
      <c r="BQ90" s="146"/>
      <c r="BR90" s="146"/>
      <c r="BS90" s="146"/>
      <c r="BT90" s="146"/>
      <c r="BU90" s="146"/>
      <c r="BV90" s="146"/>
      <c r="BW90" s="146"/>
      <c r="BX90" s="146"/>
      <c r="BY90" s="146"/>
      <c r="BZ90" s="146"/>
      <c r="CA90" s="146"/>
      <c r="CB90" s="146"/>
      <c r="CC90" s="146"/>
      <c r="CD90" s="146"/>
      <c r="CE90" s="146"/>
      <c r="CF90" s="146"/>
      <c r="CG90" s="146"/>
      <c r="CH90" s="146"/>
      <c r="CI90" s="146"/>
    </row>
    <row r="91" spans="2:87">
      <c r="B91" s="149" t="s">
        <v>143</v>
      </c>
      <c r="C91" s="142">
        <v>9828874</v>
      </c>
      <c r="D91" s="142">
        <v>0</v>
      </c>
      <c r="E91" s="142">
        <v>16458242</v>
      </c>
      <c r="F91" s="142">
        <v>26420989</v>
      </c>
      <c r="G91" s="142">
        <v>224090</v>
      </c>
      <c r="H91" s="142">
        <v>7904433</v>
      </c>
      <c r="I91" s="142">
        <v>10687821</v>
      </c>
      <c r="J91" s="142">
        <v>2599386</v>
      </c>
      <c r="K91" s="142">
        <v>1723190</v>
      </c>
      <c r="L91" s="142">
        <v>3877684</v>
      </c>
      <c r="M91" s="142">
        <v>4208597</v>
      </c>
      <c r="N91" s="142">
        <v>170752</v>
      </c>
      <c r="O91" s="142">
        <v>91589</v>
      </c>
      <c r="P91" s="142">
        <v>2533130</v>
      </c>
      <c r="Q91" s="142">
        <v>9086</v>
      </c>
      <c r="R91" s="142">
        <v>13614181</v>
      </c>
      <c r="S91" s="142">
        <v>138933</v>
      </c>
      <c r="T91" s="142">
        <v>9297181</v>
      </c>
      <c r="U91" s="142">
        <v>586835</v>
      </c>
      <c r="V91" s="142">
        <v>15093924</v>
      </c>
      <c r="W91" s="142">
        <v>1388599</v>
      </c>
      <c r="X91" s="142">
        <v>968436</v>
      </c>
      <c r="Y91" s="142">
        <v>9775108</v>
      </c>
      <c r="Z91" s="142">
        <v>1254825</v>
      </c>
      <c r="AA91" s="142">
        <v>1810242</v>
      </c>
      <c r="AB91" s="142">
        <v>28907823</v>
      </c>
      <c r="AC91" s="142">
        <v>1827226</v>
      </c>
      <c r="AD91" s="142">
        <v>11337751</v>
      </c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31">
        <f t="shared" si="32"/>
        <v>182738927</v>
      </c>
      <c r="AU91" s="140">
        <f t="shared" ref="AU91:CI91" si="38">C91-SUM(C92:C93)</f>
        <v>0</v>
      </c>
      <c r="AV91" s="140">
        <f t="shared" si="38"/>
        <v>0</v>
      </c>
      <c r="AW91" s="140">
        <f t="shared" si="38"/>
        <v>0</v>
      </c>
      <c r="AX91" s="140">
        <f t="shared" si="38"/>
        <v>0</v>
      </c>
      <c r="AY91" s="140">
        <f t="shared" si="38"/>
        <v>0</v>
      </c>
      <c r="AZ91" s="140">
        <f t="shared" si="38"/>
        <v>0</v>
      </c>
      <c r="BA91" s="140">
        <f t="shared" si="38"/>
        <v>0</v>
      </c>
      <c r="BB91" s="140">
        <f t="shared" si="38"/>
        <v>0</v>
      </c>
      <c r="BC91" s="140">
        <f t="shared" si="38"/>
        <v>0</v>
      </c>
      <c r="BD91" s="140">
        <f t="shared" si="38"/>
        <v>0</v>
      </c>
      <c r="BE91" s="140">
        <f t="shared" si="38"/>
        <v>0</v>
      </c>
      <c r="BF91" s="140">
        <f t="shared" si="38"/>
        <v>0</v>
      </c>
      <c r="BG91" s="140">
        <f t="shared" si="38"/>
        <v>0</v>
      </c>
      <c r="BH91" s="140">
        <f t="shared" si="38"/>
        <v>0</v>
      </c>
      <c r="BI91" s="140">
        <f t="shared" si="38"/>
        <v>0</v>
      </c>
      <c r="BJ91" s="140">
        <f t="shared" si="38"/>
        <v>0</v>
      </c>
      <c r="BK91" s="140">
        <f t="shared" si="38"/>
        <v>0</v>
      </c>
      <c r="BL91" s="140">
        <f t="shared" si="38"/>
        <v>0</v>
      </c>
      <c r="BM91" s="140">
        <f t="shared" si="38"/>
        <v>0</v>
      </c>
      <c r="BN91" s="140">
        <f t="shared" si="38"/>
        <v>0</v>
      </c>
      <c r="BO91" s="140">
        <f t="shared" si="38"/>
        <v>0</v>
      </c>
      <c r="BP91" s="140">
        <f t="shared" si="38"/>
        <v>0</v>
      </c>
      <c r="BQ91" s="140">
        <f t="shared" si="38"/>
        <v>0</v>
      </c>
      <c r="BR91" s="140">
        <f t="shared" si="38"/>
        <v>0</v>
      </c>
      <c r="BS91" s="140">
        <f t="shared" si="38"/>
        <v>0</v>
      </c>
      <c r="BT91" s="140">
        <f t="shared" si="38"/>
        <v>0</v>
      </c>
      <c r="BU91" s="140">
        <f t="shared" si="38"/>
        <v>0</v>
      </c>
      <c r="BV91" s="140">
        <f t="shared" si="38"/>
        <v>0</v>
      </c>
      <c r="BW91" s="140">
        <f t="shared" si="38"/>
        <v>0</v>
      </c>
      <c r="BX91" s="140">
        <f t="shared" si="38"/>
        <v>0</v>
      </c>
      <c r="BY91" s="140">
        <f t="shared" si="38"/>
        <v>0</v>
      </c>
      <c r="BZ91" s="140">
        <f t="shared" si="38"/>
        <v>0</v>
      </c>
      <c r="CA91" s="140">
        <f t="shared" si="38"/>
        <v>0</v>
      </c>
      <c r="CB91" s="140">
        <f t="shared" si="38"/>
        <v>0</v>
      </c>
      <c r="CC91" s="140">
        <f t="shared" si="38"/>
        <v>0</v>
      </c>
      <c r="CD91" s="140">
        <f t="shared" si="38"/>
        <v>0</v>
      </c>
      <c r="CE91" s="140">
        <f t="shared" si="38"/>
        <v>0</v>
      </c>
      <c r="CF91" s="140">
        <f t="shared" si="38"/>
        <v>0</v>
      </c>
      <c r="CG91" s="140">
        <f t="shared" si="38"/>
        <v>0</v>
      </c>
      <c r="CH91" s="140">
        <f t="shared" si="38"/>
        <v>0</v>
      </c>
      <c r="CI91" s="140">
        <f t="shared" si="38"/>
        <v>0</v>
      </c>
    </row>
    <row r="92" spans="2:87">
      <c r="B92" s="150" t="s">
        <v>144</v>
      </c>
      <c r="C92" s="145">
        <v>175726</v>
      </c>
      <c r="D92" s="145">
        <v>0</v>
      </c>
      <c r="E92" s="145">
        <v>336096</v>
      </c>
      <c r="F92" s="145">
        <v>339</v>
      </c>
      <c r="G92" s="145">
        <v>0</v>
      </c>
      <c r="H92" s="145">
        <v>0</v>
      </c>
      <c r="I92" s="145">
        <v>0</v>
      </c>
      <c r="J92" s="145">
        <v>0</v>
      </c>
      <c r="K92" s="145">
        <v>0</v>
      </c>
      <c r="L92" s="145">
        <v>0</v>
      </c>
      <c r="M92" s="145">
        <v>0</v>
      </c>
      <c r="N92" s="145">
        <v>56487</v>
      </c>
      <c r="O92" s="145">
        <v>43875</v>
      </c>
      <c r="P92" s="145">
        <v>90509</v>
      </c>
      <c r="Q92" s="145">
        <v>0</v>
      </c>
      <c r="R92" s="145">
        <v>5792992</v>
      </c>
      <c r="S92" s="145">
        <v>0</v>
      </c>
      <c r="T92" s="145">
        <v>144737</v>
      </c>
      <c r="U92" s="145">
        <v>829</v>
      </c>
      <c r="V92" s="145">
        <v>4035700</v>
      </c>
      <c r="W92" s="145">
        <v>486217</v>
      </c>
      <c r="X92" s="145">
        <v>19906</v>
      </c>
      <c r="Y92" s="145">
        <v>174937</v>
      </c>
      <c r="Z92" s="145">
        <v>62886</v>
      </c>
      <c r="AA92" s="145">
        <v>0</v>
      </c>
      <c r="AB92" s="145">
        <v>0</v>
      </c>
      <c r="AC92" s="145">
        <v>267586</v>
      </c>
      <c r="AD92" s="145">
        <v>1228266</v>
      </c>
      <c r="AE92" s="145"/>
      <c r="AF92" s="145"/>
      <c r="AG92" s="145"/>
      <c r="AH92" s="145"/>
      <c r="AI92" s="145"/>
      <c r="AJ92" s="145"/>
      <c r="AK92" s="145"/>
      <c r="AL92" s="145"/>
      <c r="AM92" s="145"/>
      <c r="AN92" s="145"/>
      <c r="AO92" s="145"/>
      <c r="AP92" s="145"/>
      <c r="AQ92" s="131">
        <f t="shared" si="32"/>
        <v>12917088</v>
      </c>
      <c r="AU92" s="146"/>
      <c r="AV92" s="146"/>
      <c r="AW92" s="146"/>
      <c r="AX92" s="146"/>
      <c r="AY92" s="146"/>
      <c r="AZ92" s="146"/>
      <c r="BA92" s="146"/>
      <c r="BB92" s="146"/>
      <c r="BC92" s="146"/>
      <c r="BD92" s="146"/>
      <c r="BE92" s="146"/>
      <c r="BF92" s="146"/>
      <c r="BG92" s="146"/>
      <c r="BH92" s="146"/>
      <c r="BI92" s="146"/>
      <c r="BJ92" s="146"/>
      <c r="BK92" s="146"/>
      <c r="BL92" s="146"/>
      <c r="BM92" s="146"/>
      <c r="BN92" s="146"/>
      <c r="BO92" s="146"/>
      <c r="BP92" s="146"/>
      <c r="BQ92" s="146"/>
      <c r="BR92" s="146"/>
      <c r="BS92" s="146"/>
      <c r="BT92" s="146"/>
      <c r="BU92" s="146"/>
      <c r="BV92" s="146"/>
      <c r="BW92" s="146"/>
      <c r="BX92" s="146"/>
      <c r="BY92" s="146"/>
      <c r="BZ92" s="146"/>
      <c r="CA92" s="146"/>
      <c r="CB92" s="146"/>
      <c r="CC92" s="146"/>
      <c r="CD92" s="146"/>
      <c r="CE92" s="146"/>
      <c r="CF92" s="146"/>
      <c r="CG92" s="146"/>
      <c r="CH92" s="146"/>
      <c r="CI92" s="146"/>
    </row>
    <row r="93" spans="2:87">
      <c r="B93" s="150" t="s">
        <v>145</v>
      </c>
      <c r="C93" s="145">
        <v>9653148</v>
      </c>
      <c r="D93" s="145">
        <v>0</v>
      </c>
      <c r="E93" s="145">
        <v>16122146</v>
      </c>
      <c r="F93" s="145">
        <v>26420650</v>
      </c>
      <c r="G93" s="145">
        <v>224090</v>
      </c>
      <c r="H93" s="145">
        <v>7904433</v>
      </c>
      <c r="I93" s="145">
        <v>10687821</v>
      </c>
      <c r="J93" s="145">
        <v>2599386</v>
      </c>
      <c r="K93" s="145">
        <v>1723190</v>
      </c>
      <c r="L93" s="145">
        <v>3877684</v>
      </c>
      <c r="M93" s="145">
        <v>4208597</v>
      </c>
      <c r="N93" s="145">
        <v>114265</v>
      </c>
      <c r="O93" s="145">
        <v>47714</v>
      </c>
      <c r="P93" s="145">
        <v>2442621</v>
      </c>
      <c r="Q93" s="145">
        <v>9086</v>
      </c>
      <c r="R93" s="145">
        <v>7821189</v>
      </c>
      <c r="S93" s="145">
        <v>138933</v>
      </c>
      <c r="T93" s="145">
        <v>9152444</v>
      </c>
      <c r="U93" s="145">
        <v>586006</v>
      </c>
      <c r="V93" s="145">
        <v>11058224</v>
      </c>
      <c r="W93" s="145">
        <v>902382</v>
      </c>
      <c r="X93" s="145">
        <v>948530</v>
      </c>
      <c r="Y93" s="145">
        <v>9600171</v>
      </c>
      <c r="Z93" s="145">
        <v>1191939</v>
      </c>
      <c r="AA93" s="145">
        <v>1810242</v>
      </c>
      <c r="AB93" s="145">
        <v>28907823</v>
      </c>
      <c r="AC93" s="145">
        <v>1559640</v>
      </c>
      <c r="AD93" s="145">
        <v>10109485</v>
      </c>
      <c r="AE93" s="145"/>
      <c r="AF93" s="145"/>
      <c r="AG93" s="145"/>
      <c r="AH93" s="145"/>
      <c r="AI93" s="145"/>
      <c r="AJ93" s="145"/>
      <c r="AK93" s="145"/>
      <c r="AL93" s="145"/>
      <c r="AM93" s="145"/>
      <c r="AN93" s="145"/>
      <c r="AO93" s="145"/>
      <c r="AP93" s="145"/>
      <c r="AQ93" s="131">
        <f t="shared" si="32"/>
        <v>169821839</v>
      </c>
      <c r="AU93" s="140">
        <f t="shared" ref="AU93:CI93" si="39">C93-SUM(C94,C97:C101)</f>
        <v>0</v>
      </c>
      <c r="AV93" s="140">
        <f t="shared" si="39"/>
        <v>0</v>
      </c>
      <c r="AW93" s="140">
        <f t="shared" si="39"/>
        <v>0</v>
      </c>
      <c r="AX93" s="140">
        <f t="shared" si="39"/>
        <v>0</v>
      </c>
      <c r="AY93" s="140">
        <f t="shared" si="39"/>
        <v>0</v>
      </c>
      <c r="AZ93" s="140">
        <f t="shared" si="39"/>
        <v>0</v>
      </c>
      <c r="BA93" s="140">
        <f t="shared" si="39"/>
        <v>0</v>
      </c>
      <c r="BB93" s="140">
        <f t="shared" si="39"/>
        <v>0</v>
      </c>
      <c r="BC93" s="140">
        <f t="shared" si="39"/>
        <v>1</v>
      </c>
      <c r="BD93" s="140">
        <f t="shared" si="39"/>
        <v>0</v>
      </c>
      <c r="BE93" s="140">
        <f t="shared" si="39"/>
        <v>1</v>
      </c>
      <c r="BF93" s="140">
        <f t="shared" si="39"/>
        <v>0</v>
      </c>
      <c r="BG93" s="140">
        <f t="shared" si="39"/>
        <v>0</v>
      </c>
      <c r="BH93" s="140">
        <f t="shared" si="39"/>
        <v>0</v>
      </c>
      <c r="BI93" s="140">
        <f t="shared" si="39"/>
        <v>0</v>
      </c>
      <c r="BJ93" s="140">
        <f t="shared" si="39"/>
        <v>0</v>
      </c>
      <c r="BK93" s="140">
        <f t="shared" si="39"/>
        <v>0</v>
      </c>
      <c r="BL93" s="140">
        <f t="shared" si="39"/>
        <v>0</v>
      </c>
      <c r="BM93" s="140">
        <f t="shared" si="39"/>
        <v>1</v>
      </c>
      <c r="BN93" s="140">
        <f t="shared" si="39"/>
        <v>0</v>
      </c>
      <c r="BO93" s="140">
        <f t="shared" si="39"/>
        <v>0</v>
      </c>
      <c r="BP93" s="140">
        <f t="shared" si="39"/>
        <v>0</v>
      </c>
      <c r="BQ93" s="140">
        <f t="shared" si="39"/>
        <v>2</v>
      </c>
      <c r="BR93" s="140">
        <f t="shared" si="39"/>
        <v>0</v>
      </c>
      <c r="BS93" s="140">
        <f t="shared" si="39"/>
        <v>0</v>
      </c>
      <c r="BT93" s="140">
        <f t="shared" si="39"/>
        <v>-1</v>
      </c>
      <c r="BU93" s="140">
        <f t="shared" si="39"/>
        <v>0</v>
      </c>
      <c r="BV93" s="140">
        <f t="shared" si="39"/>
        <v>0</v>
      </c>
      <c r="BW93" s="140">
        <f t="shared" si="39"/>
        <v>0</v>
      </c>
      <c r="BX93" s="140">
        <f t="shared" si="39"/>
        <v>0</v>
      </c>
      <c r="BY93" s="140">
        <f t="shared" si="39"/>
        <v>0</v>
      </c>
      <c r="BZ93" s="140">
        <f t="shared" si="39"/>
        <v>0</v>
      </c>
      <c r="CA93" s="140">
        <f t="shared" si="39"/>
        <v>0</v>
      </c>
      <c r="CB93" s="140">
        <f t="shared" si="39"/>
        <v>0</v>
      </c>
      <c r="CC93" s="140">
        <f t="shared" si="39"/>
        <v>0</v>
      </c>
      <c r="CD93" s="140">
        <f t="shared" si="39"/>
        <v>0</v>
      </c>
      <c r="CE93" s="140">
        <f t="shared" si="39"/>
        <v>0</v>
      </c>
      <c r="CF93" s="140">
        <f t="shared" si="39"/>
        <v>0</v>
      </c>
      <c r="CG93" s="140">
        <f t="shared" si="39"/>
        <v>0</v>
      </c>
      <c r="CH93" s="140">
        <f t="shared" si="39"/>
        <v>0</v>
      </c>
      <c r="CI93" s="140">
        <f t="shared" si="39"/>
        <v>4</v>
      </c>
    </row>
    <row r="94" spans="2:87">
      <c r="B94" s="151" t="s">
        <v>146</v>
      </c>
      <c r="C94" s="145">
        <v>285994</v>
      </c>
      <c r="D94" s="145">
        <v>0</v>
      </c>
      <c r="E94" s="145">
        <v>903179</v>
      </c>
      <c r="F94" s="145">
        <v>2560802</v>
      </c>
      <c r="G94" s="145">
        <v>38517</v>
      </c>
      <c r="H94" s="145">
        <v>456886</v>
      </c>
      <c r="I94" s="145">
        <v>1431677</v>
      </c>
      <c r="J94" s="145">
        <v>545728</v>
      </c>
      <c r="K94" s="145">
        <v>128281</v>
      </c>
      <c r="L94" s="145">
        <v>230972</v>
      </c>
      <c r="M94" s="145">
        <v>713018</v>
      </c>
      <c r="N94" s="145">
        <v>40568</v>
      </c>
      <c r="O94" s="145">
        <v>25693</v>
      </c>
      <c r="P94" s="145">
        <v>602800</v>
      </c>
      <c r="Q94" s="145">
        <v>4539</v>
      </c>
      <c r="R94" s="145">
        <v>803688</v>
      </c>
      <c r="S94" s="145">
        <v>0</v>
      </c>
      <c r="T94" s="145">
        <v>2428473</v>
      </c>
      <c r="U94" s="145">
        <v>246949</v>
      </c>
      <c r="V94" s="145">
        <v>971700</v>
      </c>
      <c r="W94" s="145">
        <v>204632</v>
      </c>
      <c r="X94" s="145">
        <v>432476</v>
      </c>
      <c r="Y94" s="145">
        <v>1215187</v>
      </c>
      <c r="Z94" s="145">
        <v>18894</v>
      </c>
      <c r="AA94" s="145">
        <v>415062</v>
      </c>
      <c r="AB94" s="145">
        <v>2175039</v>
      </c>
      <c r="AC94" s="145">
        <v>88683</v>
      </c>
      <c r="AD94" s="145">
        <v>1648766</v>
      </c>
      <c r="AE94" s="145"/>
      <c r="AF94" s="145"/>
      <c r="AG94" s="145"/>
      <c r="AH94" s="145"/>
      <c r="AI94" s="145"/>
      <c r="AJ94" s="145"/>
      <c r="AK94" s="145"/>
      <c r="AL94" s="145"/>
      <c r="AM94" s="145"/>
      <c r="AN94" s="145"/>
      <c r="AO94" s="145"/>
      <c r="AP94" s="145"/>
      <c r="AQ94" s="131">
        <f t="shared" si="32"/>
        <v>18618203</v>
      </c>
      <c r="AU94" s="140">
        <f t="shared" ref="AU94:BS94" si="40">C94-SUM(C95:C96)</f>
        <v>0</v>
      </c>
      <c r="AV94" s="140">
        <f t="shared" si="40"/>
        <v>0</v>
      </c>
      <c r="AW94" s="140">
        <f t="shared" si="40"/>
        <v>0</v>
      </c>
      <c r="AX94" s="140">
        <f t="shared" si="40"/>
        <v>0</v>
      </c>
      <c r="AY94" s="140">
        <f t="shared" si="40"/>
        <v>0</v>
      </c>
      <c r="AZ94" s="140">
        <f t="shared" si="40"/>
        <v>0</v>
      </c>
      <c r="BA94" s="140">
        <f t="shared" si="40"/>
        <v>0</v>
      </c>
      <c r="BB94" s="140">
        <f t="shared" si="40"/>
        <v>0</v>
      </c>
      <c r="BC94" s="140">
        <f t="shared" si="40"/>
        <v>0</v>
      </c>
      <c r="BD94" s="140">
        <f t="shared" si="40"/>
        <v>0</v>
      </c>
      <c r="BE94" s="140">
        <f t="shared" si="40"/>
        <v>0</v>
      </c>
      <c r="BF94" s="140">
        <f t="shared" si="40"/>
        <v>0</v>
      </c>
      <c r="BG94" s="140">
        <f t="shared" si="40"/>
        <v>0</v>
      </c>
      <c r="BH94" s="140">
        <f t="shared" si="40"/>
        <v>0</v>
      </c>
      <c r="BI94" s="140">
        <f t="shared" si="40"/>
        <v>0</v>
      </c>
      <c r="BJ94" s="140">
        <f t="shared" si="40"/>
        <v>0</v>
      </c>
      <c r="BK94" s="140">
        <f t="shared" si="40"/>
        <v>0</v>
      </c>
      <c r="BL94" s="140">
        <f t="shared" si="40"/>
        <v>0</v>
      </c>
      <c r="BM94" s="140">
        <f t="shared" si="40"/>
        <v>1</v>
      </c>
      <c r="BN94" s="140">
        <f t="shared" si="40"/>
        <v>0</v>
      </c>
      <c r="BO94" s="140">
        <f t="shared" si="40"/>
        <v>0</v>
      </c>
      <c r="BP94" s="140">
        <f t="shared" si="40"/>
        <v>0</v>
      </c>
      <c r="BQ94" s="140">
        <f t="shared" si="40"/>
        <v>0</v>
      </c>
      <c r="BR94" s="140">
        <f t="shared" si="40"/>
        <v>0</v>
      </c>
      <c r="BS94" s="140">
        <f t="shared" si="40"/>
        <v>0</v>
      </c>
      <c r="BT94" s="140">
        <f t="shared" ref="BT94:CI94" si="41">AB94-SUM(AB95:AB96)</f>
        <v>1</v>
      </c>
      <c r="BU94" s="140">
        <f t="shared" si="41"/>
        <v>0</v>
      </c>
      <c r="BV94" s="140">
        <f t="shared" si="41"/>
        <v>0</v>
      </c>
      <c r="BW94" s="140">
        <f t="shared" si="41"/>
        <v>0</v>
      </c>
      <c r="BX94" s="140">
        <f t="shared" si="41"/>
        <v>0</v>
      </c>
      <c r="BY94" s="140">
        <f t="shared" si="41"/>
        <v>0</v>
      </c>
      <c r="BZ94" s="140">
        <f t="shared" si="41"/>
        <v>0</v>
      </c>
      <c r="CA94" s="140">
        <f t="shared" si="41"/>
        <v>0</v>
      </c>
      <c r="CB94" s="140">
        <f t="shared" si="41"/>
        <v>0</v>
      </c>
      <c r="CC94" s="140">
        <f t="shared" si="41"/>
        <v>0</v>
      </c>
      <c r="CD94" s="140">
        <f t="shared" si="41"/>
        <v>0</v>
      </c>
      <c r="CE94" s="140">
        <f t="shared" si="41"/>
        <v>0</v>
      </c>
      <c r="CF94" s="140">
        <f t="shared" si="41"/>
        <v>0</v>
      </c>
      <c r="CG94" s="140">
        <f t="shared" si="41"/>
        <v>0</v>
      </c>
      <c r="CH94" s="140">
        <f t="shared" si="41"/>
        <v>0</v>
      </c>
      <c r="CI94" s="140">
        <f t="shared" si="41"/>
        <v>2</v>
      </c>
    </row>
    <row r="95" spans="2:87">
      <c r="B95" s="152" t="s">
        <v>147</v>
      </c>
      <c r="C95" s="145">
        <v>285994</v>
      </c>
      <c r="D95" s="145">
        <v>0</v>
      </c>
      <c r="E95" s="145">
        <v>897857</v>
      </c>
      <c r="F95" s="145">
        <v>2541590</v>
      </c>
      <c r="G95" s="145">
        <v>38517</v>
      </c>
      <c r="H95" s="145">
        <v>356075</v>
      </c>
      <c r="I95" s="145">
        <v>1431677</v>
      </c>
      <c r="J95" s="145">
        <v>469716</v>
      </c>
      <c r="K95" s="145">
        <v>128281</v>
      </c>
      <c r="L95" s="145">
        <v>230972</v>
      </c>
      <c r="M95" s="145">
        <v>700594</v>
      </c>
      <c r="N95" s="145">
        <v>40568</v>
      </c>
      <c r="O95" s="145">
        <v>25693</v>
      </c>
      <c r="P95" s="145">
        <v>576207</v>
      </c>
      <c r="Q95" s="145">
        <v>4539</v>
      </c>
      <c r="R95" s="145">
        <v>654875</v>
      </c>
      <c r="S95" s="145">
        <v>0</v>
      </c>
      <c r="T95" s="145">
        <v>2329821</v>
      </c>
      <c r="U95" s="145">
        <v>242381</v>
      </c>
      <c r="V95" s="145">
        <v>747867</v>
      </c>
      <c r="W95" s="145">
        <v>198873</v>
      </c>
      <c r="X95" s="145">
        <v>405626</v>
      </c>
      <c r="Y95" s="145">
        <v>1155418</v>
      </c>
      <c r="Z95" s="145">
        <v>16063</v>
      </c>
      <c r="AA95" s="145">
        <v>324854</v>
      </c>
      <c r="AB95" s="145">
        <v>2131175</v>
      </c>
      <c r="AC95" s="145">
        <v>85650</v>
      </c>
      <c r="AD95" s="145">
        <v>1645621</v>
      </c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31">
        <f t="shared" si="32"/>
        <v>17666504</v>
      </c>
      <c r="AU95" s="146"/>
      <c r="AV95" s="146"/>
      <c r="AW95" s="146"/>
      <c r="AX95" s="146"/>
      <c r="AY95" s="146"/>
      <c r="AZ95" s="146"/>
      <c r="BA95" s="146"/>
      <c r="BB95" s="146"/>
      <c r="BC95" s="146"/>
      <c r="BD95" s="146"/>
      <c r="BE95" s="146"/>
      <c r="BF95" s="146"/>
      <c r="BG95" s="146"/>
      <c r="BH95" s="146"/>
      <c r="BI95" s="146"/>
      <c r="BJ95" s="146"/>
      <c r="BK95" s="146"/>
      <c r="BL95" s="146"/>
      <c r="BM95" s="146"/>
      <c r="BN95" s="146"/>
      <c r="BO95" s="146"/>
      <c r="BP95" s="146"/>
      <c r="BQ95" s="146"/>
      <c r="BR95" s="146"/>
      <c r="BS95" s="146"/>
      <c r="BT95" s="146"/>
      <c r="BU95" s="146"/>
      <c r="BV95" s="146"/>
      <c r="BW95" s="146"/>
      <c r="BX95" s="146"/>
      <c r="BY95" s="146"/>
      <c r="BZ95" s="146"/>
      <c r="CA95" s="146"/>
      <c r="CB95" s="146"/>
      <c r="CC95" s="146"/>
      <c r="CD95" s="146"/>
      <c r="CE95" s="146"/>
      <c r="CF95" s="146"/>
      <c r="CG95" s="146"/>
      <c r="CH95" s="146"/>
      <c r="CI95" s="146"/>
    </row>
    <row r="96" spans="2:87">
      <c r="B96" s="152" t="s">
        <v>148</v>
      </c>
      <c r="C96" s="145">
        <v>0</v>
      </c>
      <c r="D96" s="145">
        <v>0</v>
      </c>
      <c r="E96" s="145">
        <v>5322</v>
      </c>
      <c r="F96" s="145">
        <v>19212</v>
      </c>
      <c r="G96" s="145">
        <v>0</v>
      </c>
      <c r="H96" s="145">
        <v>100811</v>
      </c>
      <c r="I96" s="145">
        <v>0</v>
      </c>
      <c r="J96" s="145">
        <v>76012</v>
      </c>
      <c r="K96" s="145">
        <v>0</v>
      </c>
      <c r="L96" s="145">
        <v>0</v>
      </c>
      <c r="M96" s="145">
        <v>12424</v>
      </c>
      <c r="N96" s="145">
        <v>0</v>
      </c>
      <c r="O96" s="145">
        <v>0</v>
      </c>
      <c r="P96" s="145">
        <v>26593</v>
      </c>
      <c r="Q96" s="145">
        <v>0</v>
      </c>
      <c r="R96" s="145">
        <v>148813</v>
      </c>
      <c r="S96" s="145">
        <v>0</v>
      </c>
      <c r="T96" s="145">
        <v>98652</v>
      </c>
      <c r="U96" s="145">
        <v>4567</v>
      </c>
      <c r="V96" s="145">
        <v>223833</v>
      </c>
      <c r="W96" s="145">
        <v>5759</v>
      </c>
      <c r="X96" s="145">
        <v>26850</v>
      </c>
      <c r="Y96" s="145">
        <v>59769</v>
      </c>
      <c r="Z96" s="145">
        <v>2831</v>
      </c>
      <c r="AA96" s="145">
        <v>90208</v>
      </c>
      <c r="AB96" s="145">
        <v>43863</v>
      </c>
      <c r="AC96" s="145">
        <v>3033</v>
      </c>
      <c r="AD96" s="145">
        <v>3145</v>
      </c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31">
        <f t="shared" si="32"/>
        <v>951697</v>
      </c>
      <c r="AU96" s="146"/>
      <c r="AV96" s="146"/>
      <c r="AW96" s="146"/>
      <c r="AX96" s="146"/>
      <c r="AY96" s="146"/>
      <c r="AZ96" s="146"/>
      <c r="BA96" s="146"/>
      <c r="BB96" s="146"/>
      <c r="BC96" s="146"/>
      <c r="BD96" s="146"/>
      <c r="BE96" s="146"/>
      <c r="BF96" s="146"/>
      <c r="BG96" s="146"/>
      <c r="BH96" s="146"/>
      <c r="BI96" s="146"/>
      <c r="BJ96" s="146"/>
      <c r="BK96" s="146"/>
      <c r="BL96" s="146"/>
      <c r="BM96" s="146"/>
      <c r="BN96" s="146"/>
      <c r="BO96" s="146"/>
      <c r="BP96" s="146"/>
      <c r="BQ96" s="146"/>
      <c r="BR96" s="146"/>
      <c r="BS96" s="146"/>
      <c r="BT96" s="146"/>
      <c r="BU96" s="146"/>
      <c r="BV96" s="146"/>
      <c r="BW96" s="146"/>
      <c r="BX96" s="146"/>
      <c r="BY96" s="146"/>
      <c r="BZ96" s="146"/>
      <c r="CA96" s="146"/>
      <c r="CB96" s="146"/>
      <c r="CC96" s="146"/>
      <c r="CD96" s="146"/>
      <c r="CE96" s="146"/>
      <c r="CF96" s="146"/>
      <c r="CG96" s="146"/>
      <c r="CH96" s="146"/>
      <c r="CI96" s="146"/>
    </row>
    <row r="97" spans="2:87">
      <c r="B97" s="151" t="s">
        <v>149</v>
      </c>
      <c r="C97" s="145">
        <v>140123</v>
      </c>
      <c r="D97" s="145">
        <v>0</v>
      </c>
      <c r="E97" s="145">
        <v>1194213</v>
      </c>
      <c r="F97" s="145">
        <v>77247</v>
      </c>
      <c r="G97" s="145">
        <v>0</v>
      </c>
      <c r="H97" s="145">
        <v>3853143</v>
      </c>
      <c r="I97" s="145">
        <v>846582</v>
      </c>
      <c r="J97" s="145">
        <v>0</v>
      </c>
      <c r="K97" s="145">
        <v>952028</v>
      </c>
      <c r="L97" s="145">
        <v>16755</v>
      </c>
      <c r="M97" s="145">
        <v>0</v>
      </c>
      <c r="N97" s="145">
        <v>0</v>
      </c>
      <c r="O97" s="145">
        <v>283</v>
      </c>
      <c r="P97" s="145">
        <v>0</v>
      </c>
      <c r="Q97" s="145">
        <v>0</v>
      </c>
      <c r="R97" s="145">
        <v>0</v>
      </c>
      <c r="S97" s="145">
        <v>0</v>
      </c>
      <c r="T97" s="145">
        <v>86238</v>
      </c>
      <c r="U97" s="145">
        <v>8452</v>
      </c>
      <c r="V97" s="145">
        <v>6067</v>
      </c>
      <c r="W97" s="145">
        <v>0</v>
      </c>
      <c r="X97" s="145">
        <v>0</v>
      </c>
      <c r="Y97" s="145">
        <v>0</v>
      </c>
      <c r="Z97" s="145">
        <v>1018914</v>
      </c>
      <c r="AA97" s="145">
        <v>70368</v>
      </c>
      <c r="AB97" s="145">
        <v>3542658</v>
      </c>
      <c r="AC97" s="145">
        <v>0</v>
      </c>
      <c r="AD97" s="145">
        <v>2785557</v>
      </c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31">
        <f t="shared" si="32"/>
        <v>14598628</v>
      </c>
      <c r="AU97" s="140"/>
      <c r="AV97" s="140"/>
      <c r="AW97" s="140"/>
      <c r="AX97" s="140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  <c r="BJ97" s="140"/>
      <c r="BK97" s="140"/>
      <c r="BL97" s="140"/>
      <c r="BM97" s="140"/>
      <c r="BN97" s="140"/>
      <c r="BO97" s="140"/>
      <c r="BP97" s="140"/>
      <c r="BQ97" s="140"/>
      <c r="BR97" s="140"/>
      <c r="BS97" s="140"/>
      <c r="BT97" s="140"/>
      <c r="BU97" s="140"/>
      <c r="BV97" s="140"/>
      <c r="BW97" s="140"/>
      <c r="BX97" s="140"/>
      <c r="BY97" s="140"/>
      <c r="BZ97" s="140"/>
      <c r="CA97" s="140"/>
      <c r="CB97" s="140"/>
      <c r="CC97" s="140"/>
      <c r="CD97" s="140"/>
      <c r="CE97" s="140"/>
      <c r="CF97" s="140"/>
      <c r="CG97" s="140"/>
      <c r="CH97" s="140"/>
      <c r="CI97" s="140"/>
    </row>
    <row r="98" spans="2:87">
      <c r="B98" s="151" t="s">
        <v>150</v>
      </c>
      <c r="C98" s="145">
        <v>1602789</v>
      </c>
      <c r="D98" s="145">
        <v>0</v>
      </c>
      <c r="E98" s="145">
        <v>2413550</v>
      </c>
      <c r="F98" s="145">
        <v>7583891</v>
      </c>
      <c r="G98" s="145">
        <v>109974</v>
      </c>
      <c r="H98" s="145">
        <v>1078373</v>
      </c>
      <c r="I98" s="145">
        <v>3378402</v>
      </c>
      <c r="J98" s="145">
        <v>786739</v>
      </c>
      <c r="K98" s="145">
        <v>283232</v>
      </c>
      <c r="L98" s="145">
        <v>1035180</v>
      </c>
      <c r="M98" s="145">
        <v>524137</v>
      </c>
      <c r="N98" s="145">
        <v>67330</v>
      </c>
      <c r="O98" s="145">
        <v>4210</v>
      </c>
      <c r="P98" s="145">
        <v>747454</v>
      </c>
      <c r="Q98" s="145">
        <v>0</v>
      </c>
      <c r="R98" s="145">
        <v>2883150</v>
      </c>
      <c r="S98" s="145">
        <v>0</v>
      </c>
      <c r="T98" s="145">
        <v>3617464</v>
      </c>
      <c r="U98" s="145">
        <v>41714</v>
      </c>
      <c r="V98" s="145">
        <v>3728242</v>
      </c>
      <c r="W98" s="145">
        <v>179625</v>
      </c>
      <c r="X98" s="145">
        <v>285537</v>
      </c>
      <c r="Y98" s="145">
        <v>2578536</v>
      </c>
      <c r="Z98" s="145">
        <v>98997</v>
      </c>
      <c r="AA98" s="145">
        <v>219763</v>
      </c>
      <c r="AB98" s="145">
        <v>6983288</v>
      </c>
      <c r="AC98" s="145">
        <v>319989</v>
      </c>
      <c r="AD98" s="145">
        <v>2387129</v>
      </c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31">
        <f t="shared" si="32"/>
        <v>42938695</v>
      </c>
      <c r="AU98" s="140"/>
      <c r="AV98" s="140"/>
      <c r="AW98" s="140"/>
      <c r="AX98" s="140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140"/>
      <c r="BV98" s="140"/>
      <c r="BW98" s="140"/>
      <c r="BX98" s="140"/>
      <c r="BY98" s="140"/>
      <c r="BZ98" s="140"/>
      <c r="CA98" s="140"/>
      <c r="CB98" s="140"/>
      <c r="CC98" s="140"/>
      <c r="CD98" s="140"/>
      <c r="CE98" s="140"/>
      <c r="CF98" s="140"/>
      <c r="CG98" s="140"/>
      <c r="CH98" s="140"/>
      <c r="CI98" s="140"/>
    </row>
    <row r="99" spans="2:87">
      <c r="B99" s="151" t="s">
        <v>151</v>
      </c>
      <c r="C99" s="145">
        <v>896260</v>
      </c>
      <c r="D99" s="145">
        <v>0</v>
      </c>
      <c r="E99" s="145">
        <v>302647</v>
      </c>
      <c r="F99" s="145">
        <v>687840</v>
      </c>
      <c r="G99" s="145">
        <v>21413</v>
      </c>
      <c r="H99" s="145">
        <v>995604</v>
      </c>
      <c r="I99" s="145">
        <v>2175052</v>
      </c>
      <c r="J99" s="145">
        <v>289772</v>
      </c>
      <c r="K99" s="145">
        <v>176460</v>
      </c>
      <c r="L99" s="145">
        <v>304109</v>
      </c>
      <c r="M99" s="145">
        <v>146690</v>
      </c>
      <c r="N99" s="145">
        <v>2419</v>
      </c>
      <c r="O99" s="145">
        <v>2184</v>
      </c>
      <c r="P99" s="145">
        <v>239295</v>
      </c>
      <c r="Q99" s="145">
        <v>4547</v>
      </c>
      <c r="R99" s="145">
        <v>291673</v>
      </c>
      <c r="S99" s="145">
        <v>0</v>
      </c>
      <c r="T99" s="145">
        <v>844121</v>
      </c>
      <c r="U99" s="145">
        <v>44655</v>
      </c>
      <c r="V99" s="145">
        <v>534155</v>
      </c>
      <c r="W99" s="145">
        <v>52834</v>
      </c>
      <c r="X99" s="145">
        <v>42997</v>
      </c>
      <c r="Y99" s="145">
        <v>582801</v>
      </c>
      <c r="Z99" s="145">
        <v>43365</v>
      </c>
      <c r="AA99" s="145">
        <v>96879</v>
      </c>
      <c r="AB99" s="145">
        <v>2192052</v>
      </c>
      <c r="AC99" s="145">
        <v>10892</v>
      </c>
      <c r="AD99" s="145">
        <v>245663</v>
      </c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31">
        <f t="shared" si="32"/>
        <v>11226379</v>
      </c>
      <c r="AU99" s="146"/>
      <c r="AV99" s="146"/>
      <c r="AW99" s="146"/>
      <c r="AX99" s="146"/>
      <c r="AY99" s="146"/>
      <c r="AZ99" s="146"/>
      <c r="BA99" s="146"/>
      <c r="BB99" s="146"/>
      <c r="BC99" s="146"/>
      <c r="BD99" s="146"/>
      <c r="BE99" s="146"/>
      <c r="BF99" s="146"/>
      <c r="BG99" s="146"/>
      <c r="BH99" s="146"/>
      <c r="BI99" s="146"/>
      <c r="BJ99" s="146"/>
      <c r="BK99" s="146"/>
      <c r="BL99" s="146"/>
      <c r="BM99" s="146"/>
      <c r="BN99" s="146"/>
      <c r="BO99" s="146"/>
      <c r="BP99" s="146"/>
      <c r="BQ99" s="146"/>
      <c r="BR99" s="146"/>
      <c r="BS99" s="146"/>
      <c r="BT99" s="146"/>
      <c r="BU99" s="146"/>
      <c r="BV99" s="146"/>
      <c r="BW99" s="146"/>
      <c r="BX99" s="146"/>
      <c r="BY99" s="146"/>
      <c r="BZ99" s="146"/>
      <c r="CA99" s="146"/>
      <c r="CB99" s="146"/>
      <c r="CC99" s="146"/>
      <c r="CD99" s="146"/>
      <c r="CE99" s="146"/>
      <c r="CF99" s="146"/>
      <c r="CG99" s="146"/>
      <c r="CH99" s="146"/>
      <c r="CI99" s="146"/>
    </row>
    <row r="100" spans="2:87">
      <c r="B100" s="151" t="s">
        <v>152</v>
      </c>
      <c r="C100" s="145">
        <v>0</v>
      </c>
      <c r="D100" s="145">
        <v>0</v>
      </c>
      <c r="E100" s="145">
        <v>0</v>
      </c>
      <c r="F100" s="145">
        <v>0</v>
      </c>
      <c r="G100" s="145">
        <v>0</v>
      </c>
      <c r="H100" s="145">
        <v>64381</v>
      </c>
      <c r="I100" s="145">
        <v>0</v>
      </c>
      <c r="J100" s="145">
        <v>0</v>
      </c>
      <c r="K100" s="145">
        <v>0</v>
      </c>
      <c r="L100" s="145">
        <v>0</v>
      </c>
      <c r="M100" s="145">
        <v>0</v>
      </c>
      <c r="N100" s="145">
        <v>0</v>
      </c>
      <c r="O100" s="145">
        <v>0</v>
      </c>
      <c r="P100" s="145">
        <v>0</v>
      </c>
      <c r="Q100" s="145">
        <v>0</v>
      </c>
      <c r="R100" s="145">
        <v>10768</v>
      </c>
      <c r="S100" s="145">
        <v>0</v>
      </c>
      <c r="T100" s="145">
        <v>0</v>
      </c>
      <c r="U100" s="145">
        <v>0</v>
      </c>
      <c r="V100" s="145">
        <v>0</v>
      </c>
      <c r="W100" s="145">
        <v>0</v>
      </c>
      <c r="X100" s="145">
        <v>0</v>
      </c>
      <c r="Y100" s="145">
        <v>0</v>
      </c>
      <c r="Z100" s="145">
        <v>0</v>
      </c>
      <c r="AA100" s="145">
        <v>0</v>
      </c>
      <c r="AB100" s="145">
        <v>0</v>
      </c>
      <c r="AC100" s="145">
        <v>0</v>
      </c>
      <c r="AD100" s="145">
        <v>0</v>
      </c>
      <c r="AE100" s="145"/>
      <c r="AF100" s="145"/>
      <c r="AG100" s="145"/>
      <c r="AH100" s="145"/>
      <c r="AI100" s="145"/>
      <c r="AJ100" s="145"/>
      <c r="AK100" s="145"/>
      <c r="AL100" s="145"/>
      <c r="AM100" s="145"/>
      <c r="AN100" s="145"/>
      <c r="AO100" s="145"/>
      <c r="AP100" s="145"/>
      <c r="AQ100" s="131">
        <f t="shared" si="32"/>
        <v>75149</v>
      </c>
      <c r="AU100" s="146"/>
      <c r="AV100" s="146"/>
      <c r="AW100" s="146"/>
      <c r="AX100" s="146"/>
      <c r="AY100" s="146"/>
      <c r="AZ100" s="146"/>
      <c r="BA100" s="146"/>
      <c r="BB100" s="146"/>
      <c r="BC100" s="146"/>
      <c r="BD100" s="146"/>
      <c r="BE100" s="146"/>
      <c r="BF100" s="146"/>
      <c r="BG100" s="146"/>
      <c r="BH100" s="146"/>
      <c r="BI100" s="146"/>
      <c r="BJ100" s="146"/>
      <c r="BK100" s="146"/>
      <c r="BL100" s="146"/>
      <c r="BM100" s="146"/>
      <c r="BN100" s="146"/>
      <c r="BO100" s="146"/>
      <c r="BP100" s="146"/>
      <c r="BQ100" s="146"/>
      <c r="BR100" s="146"/>
      <c r="BS100" s="146"/>
      <c r="BT100" s="146"/>
      <c r="BU100" s="146"/>
      <c r="BV100" s="146"/>
      <c r="BW100" s="146"/>
      <c r="BX100" s="146"/>
      <c r="BY100" s="146"/>
      <c r="BZ100" s="146"/>
      <c r="CA100" s="146"/>
      <c r="CB100" s="146"/>
      <c r="CC100" s="146"/>
      <c r="CD100" s="146"/>
      <c r="CE100" s="146"/>
      <c r="CF100" s="146"/>
      <c r="CG100" s="146"/>
      <c r="CH100" s="146"/>
      <c r="CI100" s="146"/>
    </row>
    <row r="101" spans="2:87">
      <c r="B101" s="151" t="s">
        <v>153</v>
      </c>
      <c r="C101" s="145">
        <v>6727982</v>
      </c>
      <c r="D101" s="145">
        <v>0</v>
      </c>
      <c r="E101" s="145">
        <v>11308557</v>
      </c>
      <c r="F101" s="145">
        <v>15510870</v>
      </c>
      <c r="G101" s="145">
        <v>54186</v>
      </c>
      <c r="H101" s="145">
        <v>1456046</v>
      </c>
      <c r="I101" s="145">
        <v>2856108</v>
      </c>
      <c r="J101" s="145">
        <v>977147</v>
      </c>
      <c r="K101" s="145">
        <v>183188</v>
      </c>
      <c r="L101" s="145">
        <v>2290668</v>
      </c>
      <c r="M101" s="145">
        <v>2824751</v>
      </c>
      <c r="N101" s="145">
        <v>3948</v>
      </c>
      <c r="O101" s="145">
        <v>15344</v>
      </c>
      <c r="P101" s="145">
        <v>853072</v>
      </c>
      <c r="Q101" s="145">
        <v>0</v>
      </c>
      <c r="R101" s="145">
        <v>3831910</v>
      </c>
      <c r="S101" s="145">
        <v>138933</v>
      </c>
      <c r="T101" s="145">
        <v>2176148</v>
      </c>
      <c r="U101" s="145">
        <v>244235</v>
      </c>
      <c r="V101" s="145">
        <v>5818060</v>
      </c>
      <c r="W101" s="145">
        <v>465291</v>
      </c>
      <c r="X101" s="145">
        <v>187520</v>
      </c>
      <c r="Y101" s="145">
        <v>5223645</v>
      </c>
      <c r="Z101" s="145">
        <v>11769</v>
      </c>
      <c r="AA101" s="145">
        <v>1008170</v>
      </c>
      <c r="AB101" s="145">
        <v>14014787</v>
      </c>
      <c r="AC101" s="145">
        <v>1140076</v>
      </c>
      <c r="AD101" s="145">
        <v>3042370</v>
      </c>
      <c r="AE101" s="145"/>
      <c r="AF101" s="145"/>
      <c r="AG101" s="145"/>
      <c r="AH101" s="145"/>
      <c r="AI101" s="145"/>
      <c r="AJ101" s="145"/>
      <c r="AK101" s="145"/>
      <c r="AL101" s="145"/>
      <c r="AM101" s="145"/>
      <c r="AN101" s="145"/>
      <c r="AO101" s="145"/>
      <c r="AP101" s="145"/>
      <c r="AQ101" s="131">
        <f t="shared" si="32"/>
        <v>82364781</v>
      </c>
      <c r="AU101" s="146"/>
      <c r="AV101" s="146"/>
      <c r="AW101" s="146"/>
      <c r="AX101" s="146"/>
      <c r="AY101" s="146"/>
      <c r="AZ101" s="146"/>
      <c r="BA101" s="146"/>
      <c r="BB101" s="146"/>
      <c r="BC101" s="146"/>
      <c r="BD101" s="146"/>
      <c r="BE101" s="146"/>
      <c r="BF101" s="146"/>
      <c r="BG101" s="146"/>
      <c r="BH101" s="146"/>
      <c r="BI101" s="146"/>
      <c r="BJ101" s="146"/>
      <c r="BK101" s="146"/>
      <c r="BL101" s="146"/>
      <c r="BM101" s="146"/>
      <c r="BN101" s="146"/>
      <c r="BO101" s="146"/>
      <c r="BP101" s="146"/>
      <c r="BQ101" s="146"/>
      <c r="BR101" s="146"/>
      <c r="BS101" s="146"/>
      <c r="BT101" s="146"/>
      <c r="BU101" s="146"/>
      <c r="BV101" s="146"/>
      <c r="BW101" s="146"/>
      <c r="BX101" s="146"/>
      <c r="BY101" s="146"/>
      <c r="BZ101" s="146"/>
      <c r="CA101" s="146"/>
      <c r="CB101" s="146"/>
      <c r="CC101" s="146"/>
      <c r="CD101" s="146"/>
      <c r="CE101" s="146"/>
      <c r="CF101" s="146"/>
      <c r="CG101" s="146"/>
      <c r="CH101" s="146"/>
      <c r="CI101" s="146"/>
    </row>
    <row r="102" spans="2:87">
      <c r="B102" s="149" t="s">
        <v>154</v>
      </c>
      <c r="C102" s="142">
        <v>17823769</v>
      </c>
      <c r="D102" s="142">
        <v>2386601</v>
      </c>
      <c r="E102" s="142">
        <v>39547379</v>
      </c>
      <c r="F102" s="142">
        <v>68938966</v>
      </c>
      <c r="G102" s="142">
        <v>2458803</v>
      </c>
      <c r="H102" s="142">
        <v>42882158</v>
      </c>
      <c r="I102" s="142">
        <v>28701202</v>
      </c>
      <c r="J102" s="142">
        <v>7866213</v>
      </c>
      <c r="K102" s="142">
        <v>4690866</v>
      </c>
      <c r="L102" s="142">
        <v>11401755</v>
      </c>
      <c r="M102" s="142">
        <v>20796533</v>
      </c>
      <c r="N102" s="142">
        <v>2155881</v>
      </c>
      <c r="O102" s="142">
        <v>3028865</v>
      </c>
      <c r="P102" s="142">
        <v>6857172</v>
      </c>
      <c r="Q102" s="142">
        <v>2910873</v>
      </c>
      <c r="R102" s="142">
        <v>30863362</v>
      </c>
      <c r="S102" s="142">
        <v>10601131</v>
      </c>
      <c r="T102" s="142">
        <v>26255676</v>
      </c>
      <c r="U102" s="142">
        <v>3241283</v>
      </c>
      <c r="V102" s="142">
        <v>26640247</v>
      </c>
      <c r="W102" s="142">
        <v>4617193</v>
      </c>
      <c r="X102" s="142">
        <v>3570572</v>
      </c>
      <c r="Y102" s="142">
        <v>29996494</v>
      </c>
      <c r="Z102" s="142">
        <v>2326764</v>
      </c>
      <c r="AA102" s="142">
        <v>5151836</v>
      </c>
      <c r="AB102" s="142">
        <v>60368290</v>
      </c>
      <c r="AC102" s="142">
        <v>2344981</v>
      </c>
      <c r="AD102" s="142">
        <v>24067989</v>
      </c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31">
        <f t="shared" si="32"/>
        <v>492492854</v>
      </c>
      <c r="AU102" s="140">
        <f t="shared" ref="AU102:CI102" si="42">C102-SUM(C103:C105,C109)</f>
        <v>0</v>
      </c>
      <c r="AV102" s="140">
        <f t="shared" si="42"/>
        <v>0</v>
      </c>
      <c r="AW102" s="140">
        <f t="shared" si="42"/>
        <v>0</v>
      </c>
      <c r="AX102" s="140">
        <f t="shared" si="42"/>
        <v>0</v>
      </c>
      <c r="AY102" s="140">
        <f t="shared" si="42"/>
        <v>0</v>
      </c>
      <c r="AZ102" s="140">
        <f t="shared" si="42"/>
        <v>0</v>
      </c>
      <c r="BA102" s="140">
        <f t="shared" si="42"/>
        <v>0</v>
      </c>
      <c r="BB102" s="140">
        <f t="shared" si="42"/>
        <v>1</v>
      </c>
      <c r="BC102" s="140">
        <f t="shared" si="42"/>
        <v>0</v>
      </c>
      <c r="BD102" s="140">
        <f t="shared" si="42"/>
        <v>0</v>
      </c>
      <c r="BE102" s="140">
        <f t="shared" si="42"/>
        <v>0</v>
      </c>
      <c r="BF102" s="140">
        <f t="shared" si="42"/>
        <v>1</v>
      </c>
      <c r="BG102" s="140">
        <f t="shared" si="42"/>
        <v>-1</v>
      </c>
      <c r="BH102" s="140">
        <f t="shared" si="42"/>
        <v>0</v>
      </c>
      <c r="BI102" s="140">
        <f t="shared" si="42"/>
        <v>0</v>
      </c>
      <c r="BJ102" s="140">
        <f t="shared" si="42"/>
        <v>0</v>
      </c>
      <c r="BK102" s="140">
        <f t="shared" si="42"/>
        <v>0</v>
      </c>
      <c r="BL102" s="140">
        <f t="shared" si="42"/>
        <v>0</v>
      </c>
      <c r="BM102" s="140">
        <f t="shared" si="42"/>
        <v>0</v>
      </c>
      <c r="BN102" s="140">
        <f t="shared" si="42"/>
        <v>0</v>
      </c>
      <c r="BO102" s="140">
        <f t="shared" si="42"/>
        <v>0</v>
      </c>
      <c r="BP102" s="140">
        <f t="shared" si="42"/>
        <v>0</v>
      </c>
      <c r="BQ102" s="140">
        <f t="shared" si="42"/>
        <v>0</v>
      </c>
      <c r="BR102" s="140">
        <f t="shared" si="42"/>
        <v>0</v>
      </c>
      <c r="BS102" s="140">
        <f t="shared" si="42"/>
        <v>0</v>
      </c>
      <c r="BT102" s="140">
        <f t="shared" si="42"/>
        <v>0</v>
      </c>
      <c r="BU102" s="140">
        <f t="shared" si="42"/>
        <v>0</v>
      </c>
      <c r="BV102" s="140">
        <f t="shared" si="42"/>
        <v>0</v>
      </c>
      <c r="BW102" s="140">
        <f t="shared" si="42"/>
        <v>0</v>
      </c>
      <c r="BX102" s="140">
        <f t="shared" si="42"/>
        <v>0</v>
      </c>
      <c r="BY102" s="140">
        <f t="shared" si="42"/>
        <v>0</v>
      </c>
      <c r="BZ102" s="140">
        <f t="shared" si="42"/>
        <v>0</v>
      </c>
      <c r="CA102" s="140">
        <f t="shared" si="42"/>
        <v>0</v>
      </c>
      <c r="CB102" s="140">
        <f t="shared" si="42"/>
        <v>0</v>
      </c>
      <c r="CC102" s="140">
        <f t="shared" si="42"/>
        <v>0</v>
      </c>
      <c r="CD102" s="140">
        <f t="shared" si="42"/>
        <v>0</v>
      </c>
      <c r="CE102" s="140">
        <f t="shared" si="42"/>
        <v>0</v>
      </c>
      <c r="CF102" s="140">
        <f t="shared" si="42"/>
        <v>0</v>
      </c>
      <c r="CG102" s="140">
        <f t="shared" si="42"/>
        <v>0</v>
      </c>
      <c r="CH102" s="140">
        <f t="shared" si="42"/>
        <v>0</v>
      </c>
      <c r="CI102" s="140">
        <f t="shared" si="42"/>
        <v>1</v>
      </c>
    </row>
    <row r="103" spans="2:87">
      <c r="B103" s="150" t="s">
        <v>155</v>
      </c>
      <c r="C103" s="145">
        <v>22727306</v>
      </c>
      <c r="D103" s="145">
        <v>2324867</v>
      </c>
      <c r="E103" s="145">
        <v>24965884</v>
      </c>
      <c r="F103" s="145">
        <v>46217137</v>
      </c>
      <c r="G103" s="145">
        <v>2621674</v>
      </c>
      <c r="H103" s="145">
        <v>2697351</v>
      </c>
      <c r="I103" s="145">
        <v>13157118</v>
      </c>
      <c r="J103" s="145">
        <v>2868189</v>
      </c>
      <c r="K103" s="145">
        <v>3853879</v>
      </c>
      <c r="L103" s="145">
        <v>6048584</v>
      </c>
      <c r="M103" s="145">
        <v>3951429</v>
      </c>
      <c r="N103" s="145">
        <v>2612560</v>
      </c>
      <c r="O103" s="145">
        <v>4715434</v>
      </c>
      <c r="P103" s="145">
        <v>6225662</v>
      </c>
      <c r="Q103" s="145">
        <v>2726378</v>
      </c>
      <c r="R103" s="145">
        <v>23532000</v>
      </c>
      <c r="S103" s="145">
        <v>0</v>
      </c>
      <c r="T103" s="145">
        <v>16816455</v>
      </c>
      <c r="U103" s="145">
        <v>1961476</v>
      </c>
      <c r="V103" s="145">
        <v>32257017</v>
      </c>
      <c r="W103" s="145">
        <v>3176296</v>
      </c>
      <c r="X103" s="145">
        <v>2899829</v>
      </c>
      <c r="Y103" s="145">
        <v>20553225</v>
      </c>
      <c r="Z103" s="145">
        <v>3597662</v>
      </c>
      <c r="AA103" s="145">
        <v>5148999</v>
      </c>
      <c r="AB103" s="145">
        <v>96043111</v>
      </c>
      <c r="AC103" s="145">
        <v>3654064</v>
      </c>
      <c r="AD103" s="145">
        <v>16503513</v>
      </c>
      <c r="AE103" s="145"/>
      <c r="AF103" s="145"/>
      <c r="AG103" s="145"/>
      <c r="AH103" s="145"/>
      <c r="AI103" s="145"/>
      <c r="AJ103" s="145"/>
      <c r="AK103" s="145"/>
      <c r="AL103" s="145"/>
      <c r="AM103" s="145"/>
      <c r="AN103" s="145"/>
      <c r="AO103" s="145"/>
      <c r="AP103" s="145"/>
      <c r="AQ103" s="131">
        <f t="shared" si="32"/>
        <v>373857099</v>
      </c>
      <c r="AU103" s="146"/>
      <c r="AV103" s="146"/>
      <c r="AW103" s="146"/>
      <c r="AX103" s="146"/>
      <c r="AY103" s="146"/>
      <c r="AZ103" s="146"/>
      <c r="BA103" s="146"/>
      <c r="BB103" s="146"/>
      <c r="BC103" s="146"/>
      <c r="BD103" s="146"/>
      <c r="BE103" s="146"/>
      <c r="BF103" s="146"/>
      <c r="BG103" s="146"/>
      <c r="BH103" s="146"/>
      <c r="BI103" s="146"/>
      <c r="BJ103" s="146"/>
      <c r="BK103" s="146"/>
      <c r="BL103" s="146"/>
      <c r="BM103" s="146"/>
      <c r="BN103" s="146"/>
      <c r="BO103" s="146"/>
      <c r="BP103" s="146"/>
      <c r="BQ103" s="146"/>
      <c r="BR103" s="146"/>
      <c r="BS103" s="146"/>
      <c r="BT103" s="146"/>
      <c r="BU103" s="146"/>
      <c r="BV103" s="146"/>
      <c r="BW103" s="146"/>
      <c r="BX103" s="146"/>
      <c r="BY103" s="146"/>
      <c r="BZ103" s="146"/>
      <c r="CA103" s="146"/>
      <c r="CB103" s="146"/>
      <c r="CC103" s="146"/>
      <c r="CD103" s="146"/>
      <c r="CE103" s="146"/>
      <c r="CF103" s="146"/>
      <c r="CG103" s="146"/>
      <c r="CH103" s="146"/>
      <c r="CI103" s="146"/>
    </row>
    <row r="104" spans="2:87">
      <c r="B104" s="150" t="s">
        <v>156</v>
      </c>
      <c r="C104" s="145">
        <v>-41302</v>
      </c>
      <c r="D104" s="145">
        <v>0</v>
      </c>
      <c r="E104" s="145">
        <v>676396</v>
      </c>
      <c r="F104" s="145">
        <v>49491</v>
      </c>
      <c r="G104" s="145">
        <v>0</v>
      </c>
      <c r="H104" s="145">
        <v>160422</v>
      </c>
      <c r="I104" s="145">
        <v>-107015</v>
      </c>
      <c r="J104" s="145">
        <v>0</v>
      </c>
      <c r="K104" s="145">
        <v>0</v>
      </c>
      <c r="L104" s="145">
        <v>84731</v>
      </c>
      <c r="M104" s="145">
        <v>74288</v>
      </c>
      <c r="N104" s="145">
        <v>0</v>
      </c>
      <c r="O104" s="145">
        <v>70588</v>
      </c>
      <c r="P104" s="145">
        <v>438026</v>
      </c>
      <c r="Q104" s="145">
        <v>0</v>
      </c>
      <c r="R104" s="145">
        <v>0</v>
      </c>
      <c r="S104" s="145">
        <v>9815973</v>
      </c>
      <c r="T104" s="145">
        <v>224334</v>
      </c>
      <c r="U104" s="145">
        <v>26528</v>
      </c>
      <c r="V104" s="145">
        <v>-46326</v>
      </c>
      <c r="W104" s="145">
        <v>-58147</v>
      </c>
      <c r="X104" s="145">
        <v>0</v>
      </c>
      <c r="Y104" s="145">
        <v>0</v>
      </c>
      <c r="Z104" s="145">
        <v>0</v>
      </c>
      <c r="AA104" s="145">
        <v>0</v>
      </c>
      <c r="AB104" s="145">
        <v>0</v>
      </c>
      <c r="AC104" s="145">
        <v>-32590</v>
      </c>
      <c r="AD104" s="145">
        <v>0</v>
      </c>
      <c r="AE104" s="145"/>
      <c r="AF104" s="145"/>
      <c r="AG104" s="145"/>
      <c r="AH104" s="145"/>
      <c r="AI104" s="145"/>
      <c r="AJ104" s="145"/>
      <c r="AK104" s="145"/>
      <c r="AL104" s="145"/>
      <c r="AM104" s="145"/>
      <c r="AN104" s="145"/>
      <c r="AO104" s="145"/>
      <c r="AP104" s="145"/>
      <c r="AQ104" s="131">
        <f t="shared" si="32"/>
        <v>11335397</v>
      </c>
      <c r="AU104" s="140"/>
      <c r="AV104" s="140"/>
      <c r="AW104" s="140"/>
      <c r="AX104" s="140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140"/>
      <c r="BV104" s="140"/>
      <c r="BW104" s="140"/>
      <c r="BX104" s="140"/>
      <c r="BY104" s="140"/>
      <c r="BZ104" s="140"/>
      <c r="CA104" s="140"/>
      <c r="CB104" s="140"/>
      <c r="CC104" s="140"/>
      <c r="CD104" s="140"/>
      <c r="CE104" s="140"/>
      <c r="CF104" s="140"/>
      <c r="CG104" s="140"/>
      <c r="CH104" s="140"/>
      <c r="CI104" s="140"/>
    </row>
    <row r="105" spans="2:87">
      <c r="B105" s="150" t="s">
        <v>157</v>
      </c>
      <c r="C105" s="145">
        <v>-4862235</v>
      </c>
      <c r="D105" s="145">
        <v>61734</v>
      </c>
      <c r="E105" s="145">
        <v>13905099</v>
      </c>
      <c r="F105" s="145">
        <v>22672338</v>
      </c>
      <c r="G105" s="145">
        <v>-162871</v>
      </c>
      <c r="H105" s="145">
        <v>40024385</v>
      </c>
      <c r="I105" s="145">
        <v>15578458</v>
      </c>
      <c r="J105" s="145">
        <v>4998023</v>
      </c>
      <c r="K105" s="145">
        <v>836987</v>
      </c>
      <c r="L105" s="145">
        <v>5268440</v>
      </c>
      <c r="M105" s="145">
        <v>16917602</v>
      </c>
      <c r="N105" s="145">
        <v>-456680</v>
      </c>
      <c r="O105" s="145">
        <v>-1757156</v>
      </c>
      <c r="P105" s="145">
        <v>565111</v>
      </c>
      <c r="Q105" s="145">
        <v>184495</v>
      </c>
      <c r="R105" s="145">
        <v>7331362</v>
      </c>
      <c r="S105" s="145">
        <v>413810</v>
      </c>
      <c r="T105" s="145">
        <v>9214887</v>
      </c>
      <c r="U105" s="145">
        <v>1253279</v>
      </c>
      <c r="V105" s="145">
        <v>-5570444</v>
      </c>
      <c r="W105" s="145">
        <v>1499044</v>
      </c>
      <c r="X105" s="145">
        <v>670743</v>
      </c>
      <c r="Y105" s="145">
        <v>9443269</v>
      </c>
      <c r="Z105" s="145">
        <v>-1270898</v>
      </c>
      <c r="AA105" s="145">
        <v>2837</v>
      </c>
      <c r="AB105" s="145">
        <v>-35674821</v>
      </c>
      <c r="AC105" s="145">
        <v>-1276493</v>
      </c>
      <c r="AD105" s="145">
        <v>7564476</v>
      </c>
      <c r="AE105" s="145"/>
      <c r="AF105" s="145"/>
      <c r="AG105" s="145"/>
      <c r="AH105" s="145"/>
      <c r="AI105" s="145"/>
      <c r="AJ105" s="145"/>
      <c r="AK105" s="145"/>
      <c r="AL105" s="145"/>
      <c r="AM105" s="145"/>
      <c r="AN105" s="145"/>
      <c r="AO105" s="145"/>
      <c r="AP105" s="145"/>
      <c r="AQ105" s="131">
        <f t="shared" si="32"/>
        <v>107374781</v>
      </c>
      <c r="AU105" s="140">
        <f t="shared" ref="AU105:CI105" si="43">C105-(C106+C107-C108)</f>
        <v>0</v>
      </c>
      <c r="AV105" s="140">
        <f t="shared" si="43"/>
        <v>0</v>
      </c>
      <c r="AW105" s="140">
        <f t="shared" si="43"/>
        <v>0</v>
      </c>
      <c r="AX105" s="140">
        <f t="shared" si="43"/>
        <v>0</v>
      </c>
      <c r="AY105" s="140">
        <f t="shared" si="43"/>
        <v>0</v>
      </c>
      <c r="AZ105" s="140">
        <f t="shared" si="43"/>
        <v>0</v>
      </c>
      <c r="BA105" s="140">
        <f t="shared" si="43"/>
        <v>0</v>
      </c>
      <c r="BB105" s="140">
        <f t="shared" si="43"/>
        <v>-1</v>
      </c>
      <c r="BC105" s="140">
        <f t="shared" si="43"/>
        <v>1</v>
      </c>
      <c r="BD105" s="140">
        <f t="shared" si="43"/>
        <v>0</v>
      </c>
      <c r="BE105" s="140">
        <f t="shared" si="43"/>
        <v>0</v>
      </c>
      <c r="BF105" s="140">
        <f t="shared" si="43"/>
        <v>0</v>
      </c>
      <c r="BG105" s="140">
        <f t="shared" si="43"/>
        <v>0</v>
      </c>
      <c r="BH105" s="140">
        <f t="shared" si="43"/>
        <v>0</v>
      </c>
      <c r="BI105" s="140">
        <f t="shared" si="43"/>
        <v>0</v>
      </c>
      <c r="BJ105" s="140">
        <f t="shared" si="43"/>
        <v>0</v>
      </c>
      <c r="BK105" s="140">
        <f t="shared" si="43"/>
        <v>0</v>
      </c>
      <c r="BL105" s="140">
        <f t="shared" si="43"/>
        <v>-1</v>
      </c>
      <c r="BM105" s="140">
        <f t="shared" si="43"/>
        <v>0</v>
      </c>
      <c r="BN105" s="140">
        <f t="shared" si="43"/>
        <v>0</v>
      </c>
      <c r="BO105" s="140">
        <f t="shared" si="43"/>
        <v>0</v>
      </c>
      <c r="BP105" s="140">
        <f t="shared" si="43"/>
        <v>0</v>
      </c>
      <c r="BQ105" s="140">
        <f t="shared" si="43"/>
        <v>0</v>
      </c>
      <c r="BR105" s="140">
        <f t="shared" si="43"/>
        <v>0</v>
      </c>
      <c r="BS105" s="140">
        <f t="shared" si="43"/>
        <v>0</v>
      </c>
      <c r="BT105" s="140">
        <f t="shared" si="43"/>
        <v>0</v>
      </c>
      <c r="BU105" s="140">
        <f t="shared" si="43"/>
        <v>0</v>
      </c>
      <c r="BV105" s="140">
        <f t="shared" si="43"/>
        <v>0</v>
      </c>
      <c r="BW105" s="140">
        <f t="shared" si="43"/>
        <v>0</v>
      </c>
      <c r="BX105" s="140">
        <f t="shared" si="43"/>
        <v>0</v>
      </c>
      <c r="BY105" s="140">
        <f t="shared" si="43"/>
        <v>0</v>
      </c>
      <c r="BZ105" s="140">
        <f t="shared" si="43"/>
        <v>0</v>
      </c>
      <c r="CA105" s="140">
        <f t="shared" si="43"/>
        <v>0</v>
      </c>
      <c r="CB105" s="140">
        <f t="shared" si="43"/>
        <v>0</v>
      </c>
      <c r="CC105" s="140">
        <f t="shared" si="43"/>
        <v>0</v>
      </c>
      <c r="CD105" s="140">
        <f t="shared" si="43"/>
        <v>0</v>
      </c>
      <c r="CE105" s="140">
        <f t="shared" si="43"/>
        <v>0</v>
      </c>
      <c r="CF105" s="140">
        <f t="shared" si="43"/>
        <v>0</v>
      </c>
      <c r="CG105" s="140">
        <f t="shared" si="43"/>
        <v>0</v>
      </c>
      <c r="CH105" s="140">
        <f t="shared" si="43"/>
        <v>0</v>
      </c>
      <c r="CI105" s="140">
        <f t="shared" si="43"/>
        <v>-1</v>
      </c>
    </row>
    <row r="106" spans="2:87">
      <c r="B106" s="151" t="s">
        <v>158</v>
      </c>
      <c r="C106" s="145">
        <v>-3321238</v>
      </c>
      <c r="D106" s="145">
        <v>0</v>
      </c>
      <c r="E106" s="145">
        <v>8640958</v>
      </c>
      <c r="F106" s="145">
        <v>15145450</v>
      </c>
      <c r="G106" s="145">
        <v>-288969</v>
      </c>
      <c r="H106" s="145">
        <v>39675929</v>
      </c>
      <c r="I106" s="145">
        <v>15427645</v>
      </c>
      <c r="J106" s="145">
        <v>4363239</v>
      </c>
      <c r="K106" s="145">
        <v>622165</v>
      </c>
      <c r="L106" s="145">
        <v>4141143</v>
      </c>
      <c r="M106" s="145">
        <v>16025877</v>
      </c>
      <c r="N106" s="145">
        <v>-337299</v>
      </c>
      <c r="O106" s="145">
        <v>-1635029</v>
      </c>
      <c r="P106" s="145">
        <v>940936</v>
      </c>
      <c r="Q106" s="145">
        <v>144759</v>
      </c>
      <c r="R106" s="145">
        <v>8268111</v>
      </c>
      <c r="S106" s="145">
        <v>0</v>
      </c>
      <c r="T106" s="145">
        <v>7943259</v>
      </c>
      <c r="U106" s="145">
        <v>868779</v>
      </c>
      <c r="V106" s="145">
        <v>-7665974</v>
      </c>
      <c r="W106" s="145">
        <v>787551</v>
      </c>
      <c r="X106" s="145">
        <v>207019</v>
      </c>
      <c r="Y106" s="145">
        <v>9653106</v>
      </c>
      <c r="Z106" s="145">
        <v>-154914</v>
      </c>
      <c r="AA106" s="145">
        <v>-201782</v>
      </c>
      <c r="AB106" s="145">
        <v>-40570190</v>
      </c>
      <c r="AC106" s="145">
        <v>-753320</v>
      </c>
      <c r="AD106" s="145">
        <v>2552546</v>
      </c>
      <c r="AE106" s="145"/>
      <c r="AF106" s="145"/>
      <c r="AG106" s="145"/>
      <c r="AH106" s="145"/>
      <c r="AI106" s="145"/>
      <c r="AJ106" s="145"/>
      <c r="AK106" s="145"/>
      <c r="AL106" s="145"/>
      <c r="AM106" s="145"/>
      <c r="AN106" s="145"/>
      <c r="AO106" s="145"/>
      <c r="AP106" s="145"/>
      <c r="AQ106" s="131">
        <f t="shared" si="32"/>
        <v>80479757</v>
      </c>
      <c r="AU106" s="146"/>
      <c r="AV106" s="146"/>
      <c r="AW106" s="146"/>
      <c r="AX106" s="146"/>
      <c r="AY106" s="146"/>
      <c r="AZ106" s="146"/>
      <c r="BA106" s="146"/>
      <c r="BB106" s="146"/>
      <c r="BC106" s="146"/>
      <c r="BD106" s="146"/>
      <c r="BE106" s="146"/>
      <c r="BF106" s="146"/>
      <c r="BG106" s="146"/>
      <c r="BH106" s="146"/>
      <c r="BI106" s="146"/>
      <c r="BJ106" s="146"/>
      <c r="BK106" s="146"/>
      <c r="BL106" s="146"/>
      <c r="BM106" s="146"/>
      <c r="BN106" s="146"/>
      <c r="BO106" s="146"/>
      <c r="BP106" s="146"/>
      <c r="BQ106" s="146"/>
      <c r="BR106" s="146"/>
      <c r="BS106" s="146"/>
      <c r="BT106" s="146"/>
      <c r="BU106" s="146"/>
      <c r="BV106" s="146"/>
      <c r="BW106" s="146"/>
      <c r="BX106" s="146"/>
      <c r="BY106" s="146"/>
      <c r="BZ106" s="146"/>
      <c r="CA106" s="146"/>
      <c r="CB106" s="146"/>
      <c r="CC106" s="146"/>
      <c r="CD106" s="146"/>
      <c r="CE106" s="146"/>
      <c r="CF106" s="146"/>
      <c r="CG106" s="146"/>
      <c r="CH106" s="146"/>
      <c r="CI106" s="146"/>
    </row>
    <row r="107" spans="2:87">
      <c r="B107" s="151" t="s">
        <v>159</v>
      </c>
      <c r="C107" s="145">
        <v>-1540997</v>
      </c>
      <c r="D107" s="145">
        <v>61734</v>
      </c>
      <c r="E107" s="145">
        <v>5264141</v>
      </c>
      <c r="F107" s="145">
        <v>7526888</v>
      </c>
      <c r="G107" s="145">
        <v>126098</v>
      </c>
      <c r="H107" s="145">
        <v>348456</v>
      </c>
      <c r="I107" s="145">
        <v>215447</v>
      </c>
      <c r="J107" s="145">
        <v>634785</v>
      </c>
      <c r="K107" s="145">
        <v>479942</v>
      </c>
      <c r="L107" s="145">
        <v>1127297</v>
      </c>
      <c r="M107" s="145">
        <v>2349725</v>
      </c>
      <c r="N107" s="145">
        <v>-119381</v>
      </c>
      <c r="O107" s="145">
        <v>-122127</v>
      </c>
      <c r="P107" s="145">
        <v>-99526</v>
      </c>
      <c r="Q107" s="145">
        <v>39736</v>
      </c>
      <c r="R107" s="145">
        <v>797280</v>
      </c>
      <c r="S107" s="145">
        <v>413810</v>
      </c>
      <c r="T107" s="145">
        <v>1816612</v>
      </c>
      <c r="U107" s="145">
        <v>549286</v>
      </c>
      <c r="V107" s="145">
        <v>2095530</v>
      </c>
      <c r="W107" s="145">
        <v>711493</v>
      </c>
      <c r="X107" s="145">
        <v>463724</v>
      </c>
      <c r="Y107" s="145">
        <v>-209837</v>
      </c>
      <c r="Z107" s="145">
        <v>-1115984</v>
      </c>
      <c r="AA107" s="145">
        <v>204619</v>
      </c>
      <c r="AB107" s="145">
        <v>4895369</v>
      </c>
      <c r="AC107" s="145">
        <v>-523173</v>
      </c>
      <c r="AD107" s="145">
        <v>7159900</v>
      </c>
      <c r="AE107" s="145"/>
      <c r="AF107" s="145"/>
      <c r="AG107" s="145"/>
      <c r="AH107" s="145"/>
      <c r="AI107" s="145"/>
      <c r="AJ107" s="145"/>
      <c r="AK107" s="145"/>
      <c r="AL107" s="145"/>
      <c r="AM107" s="145"/>
      <c r="AN107" s="145"/>
      <c r="AO107" s="145"/>
      <c r="AP107" s="145"/>
      <c r="AQ107" s="131">
        <f t="shared" si="32"/>
        <v>33550847</v>
      </c>
      <c r="AU107" s="146"/>
      <c r="AV107" s="146"/>
      <c r="AW107" s="146"/>
      <c r="AX107" s="146"/>
      <c r="AY107" s="146"/>
      <c r="AZ107" s="146"/>
      <c r="BA107" s="146"/>
      <c r="BB107" s="146"/>
      <c r="BC107" s="146"/>
      <c r="BD107" s="146"/>
      <c r="BE107" s="146"/>
      <c r="BF107" s="146"/>
      <c r="BG107" s="146"/>
      <c r="BH107" s="146"/>
      <c r="BI107" s="146"/>
      <c r="BJ107" s="146"/>
      <c r="BK107" s="146"/>
      <c r="BL107" s="146"/>
      <c r="BM107" s="146"/>
      <c r="BN107" s="146"/>
      <c r="BO107" s="146"/>
      <c r="BP107" s="146"/>
      <c r="BQ107" s="146"/>
      <c r="BR107" s="146"/>
      <c r="BS107" s="146"/>
      <c r="BT107" s="146"/>
      <c r="BU107" s="146"/>
      <c r="BV107" s="146"/>
      <c r="BW107" s="146"/>
      <c r="BX107" s="146"/>
      <c r="BY107" s="146"/>
      <c r="BZ107" s="146"/>
      <c r="CA107" s="146"/>
      <c r="CB107" s="146"/>
      <c r="CC107" s="146"/>
      <c r="CD107" s="146"/>
      <c r="CE107" s="146"/>
      <c r="CF107" s="146"/>
      <c r="CG107" s="146"/>
      <c r="CH107" s="146"/>
      <c r="CI107" s="146"/>
    </row>
    <row r="108" spans="2:87">
      <c r="B108" s="151" t="s">
        <v>160</v>
      </c>
      <c r="C108" s="145">
        <v>0</v>
      </c>
      <c r="D108" s="145">
        <v>0</v>
      </c>
      <c r="E108" s="145">
        <v>0</v>
      </c>
      <c r="F108" s="145">
        <v>0</v>
      </c>
      <c r="G108" s="145">
        <v>0</v>
      </c>
      <c r="H108" s="145">
        <v>0</v>
      </c>
      <c r="I108" s="145">
        <v>64634</v>
      </c>
      <c r="J108" s="145">
        <v>0</v>
      </c>
      <c r="K108" s="145">
        <v>265121</v>
      </c>
      <c r="L108" s="145">
        <v>0</v>
      </c>
      <c r="M108" s="145">
        <v>1458000</v>
      </c>
      <c r="N108" s="145">
        <v>0</v>
      </c>
      <c r="O108" s="145">
        <v>0</v>
      </c>
      <c r="P108" s="145">
        <v>276299</v>
      </c>
      <c r="Q108" s="145">
        <v>0</v>
      </c>
      <c r="R108" s="145">
        <v>1734029</v>
      </c>
      <c r="S108" s="145">
        <v>0</v>
      </c>
      <c r="T108" s="145">
        <v>544983</v>
      </c>
      <c r="U108" s="145">
        <v>164786</v>
      </c>
      <c r="V108" s="145">
        <v>0</v>
      </c>
      <c r="W108" s="145">
        <v>0</v>
      </c>
      <c r="X108" s="145">
        <v>0</v>
      </c>
      <c r="Y108" s="145">
        <v>0</v>
      </c>
      <c r="Z108" s="145">
        <v>0</v>
      </c>
      <c r="AA108" s="145">
        <v>0</v>
      </c>
      <c r="AB108" s="145">
        <v>0</v>
      </c>
      <c r="AC108" s="145">
        <v>0</v>
      </c>
      <c r="AD108" s="145">
        <v>2147970</v>
      </c>
      <c r="AE108" s="145"/>
      <c r="AF108" s="145"/>
      <c r="AG108" s="145"/>
      <c r="AH108" s="145"/>
      <c r="AI108" s="145"/>
      <c r="AJ108" s="145"/>
      <c r="AK108" s="145"/>
      <c r="AL108" s="145"/>
      <c r="AM108" s="145"/>
      <c r="AN108" s="145"/>
      <c r="AO108" s="145"/>
      <c r="AP108" s="145"/>
      <c r="AQ108" s="131">
        <f t="shared" si="32"/>
        <v>6655822</v>
      </c>
      <c r="AU108" s="140"/>
      <c r="AV108" s="140"/>
      <c r="AW108" s="140"/>
      <c r="AX108" s="140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  <c r="BJ108" s="140"/>
      <c r="BK108" s="140"/>
      <c r="BL108" s="140"/>
      <c r="BM108" s="140"/>
      <c r="BN108" s="140"/>
      <c r="BO108" s="140"/>
      <c r="BP108" s="140"/>
      <c r="BQ108" s="140"/>
      <c r="BR108" s="140"/>
      <c r="BS108" s="140"/>
      <c r="BT108" s="140"/>
      <c r="BU108" s="140"/>
      <c r="BV108" s="140"/>
      <c r="BW108" s="140"/>
      <c r="BX108" s="140"/>
      <c r="BY108" s="140"/>
      <c r="BZ108" s="140"/>
      <c r="CA108" s="140"/>
      <c r="CB108" s="140"/>
      <c r="CC108" s="140"/>
      <c r="CD108" s="140"/>
      <c r="CE108" s="140"/>
      <c r="CF108" s="140"/>
      <c r="CG108" s="140"/>
      <c r="CH108" s="140"/>
      <c r="CI108" s="140"/>
    </row>
    <row r="109" spans="2:87">
      <c r="B109" s="150" t="s">
        <v>161</v>
      </c>
      <c r="C109" s="145">
        <v>0</v>
      </c>
      <c r="D109" s="145">
        <v>0</v>
      </c>
      <c r="E109" s="145">
        <v>0</v>
      </c>
      <c r="F109" s="145">
        <v>0</v>
      </c>
      <c r="G109" s="145">
        <v>0</v>
      </c>
      <c r="H109" s="145">
        <v>0</v>
      </c>
      <c r="I109" s="145">
        <v>72641</v>
      </c>
      <c r="J109" s="145">
        <v>0</v>
      </c>
      <c r="K109" s="145">
        <v>0</v>
      </c>
      <c r="L109" s="145">
        <v>0</v>
      </c>
      <c r="M109" s="145">
        <v>-146786</v>
      </c>
      <c r="N109" s="145">
        <v>0</v>
      </c>
      <c r="O109" s="145">
        <v>0</v>
      </c>
      <c r="P109" s="145">
        <v>-371627</v>
      </c>
      <c r="Q109" s="145">
        <v>0</v>
      </c>
      <c r="R109" s="145">
        <v>0</v>
      </c>
      <c r="S109" s="145">
        <v>371348</v>
      </c>
      <c r="T109" s="145">
        <v>0</v>
      </c>
      <c r="U109" s="145">
        <v>0</v>
      </c>
      <c r="V109" s="145">
        <v>0</v>
      </c>
      <c r="W109" s="145">
        <v>0</v>
      </c>
      <c r="X109" s="145">
        <v>0</v>
      </c>
      <c r="Y109" s="145">
        <v>0</v>
      </c>
      <c r="Z109" s="145">
        <v>0</v>
      </c>
      <c r="AA109" s="145">
        <v>0</v>
      </c>
      <c r="AB109" s="145">
        <v>0</v>
      </c>
      <c r="AC109" s="145">
        <v>0</v>
      </c>
      <c r="AD109" s="145">
        <v>0</v>
      </c>
      <c r="AE109" s="145"/>
      <c r="AF109" s="145"/>
      <c r="AG109" s="145"/>
      <c r="AH109" s="145"/>
      <c r="AI109" s="145"/>
      <c r="AJ109" s="145"/>
      <c r="AK109" s="145"/>
      <c r="AL109" s="145"/>
      <c r="AM109" s="145"/>
      <c r="AN109" s="145"/>
      <c r="AO109" s="145"/>
      <c r="AP109" s="145"/>
      <c r="AQ109" s="131">
        <f t="shared" si="32"/>
        <v>-74424</v>
      </c>
      <c r="AU109" s="146"/>
      <c r="AV109" s="146"/>
      <c r="AW109" s="146"/>
      <c r="AX109" s="146"/>
      <c r="AY109" s="146"/>
      <c r="AZ109" s="146"/>
      <c r="BA109" s="146"/>
      <c r="BB109" s="146"/>
      <c r="BC109" s="146"/>
      <c r="BD109" s="146"/>
      <c r="BE109" s="146"/>
      <c r="BF109" s="146"/>
      <c r="BG109" s="146"/>
      <c r="BH109" s="146"/>
      <c r="BI109" s="146"/>
      <c r="BJ109" s="146"/>
      <c r="BK109" s="146"/>
      <c r="BL109" s="146"/>
      <c r="BM109" s="146"/>
      <c r="BN109" s="146"/>
      <c r="BO109" s="146"/>
      <c r="BP109" s="146"/>
      <c r="BQ109" s="146"/>
      <c r="BR109" s="146"/>
      <c r="BS109" s="146"/>
      <c r="BT109" s="146"/>
      <c r="BU109" s="146"/>
      <c r="BV109" s="146"/>
      <c r="BW109" s="146"/>
      <c r="BX109" s="146"/>
      <c r="BY109" s="146"/>
      <c r="BZ109" s="146"/>
      <c r="CA109" s="146"/>
      <c r="CB109" s="146"/>
      <c r="CC109" s="146"/>
      <c r="CD109" s="146"/>
      <c r="CE109" s="146"/>
      <c r="CF109" s="146"/>
      <c r="CG109" s="146"/>
      <c r="CH109" s="146"/>
      <c r="CI109" s="146"/>
    </row>
    <row r="110" spans="2:87">
      <c r="B110" s="153" t="s">
        <v>162</v>
      </c>
      <c r="C110" s="142">
        <v>145478952</v>
      </c>
      <c r="D110" s="142">
        <v>2386601</v>
      </c>
      <c r="E110" s="142">
        <v>215621601</v>
      </c>
      <c r="F110" s="142">
        <v>203234900</v>
      </c>
      <c r="G110" s="142">
        <v>6711972</v>
      </c>
      <c r="H110" s="142">
        <v>227746474</v>
      </c>
      <c r="I110" s="142">
        <v>256271092</v>
      </c>
      <c r="J110" s="142">
        <v>36160634</v>
      </c>
      <c r="K110" s="142">
        <v>17068545</v>
      </c>
      <c r="L110" s="142">
        <v>56149567</v>
      </c>
      <c r="M110" s="142">
        <v>40428294</v>
      </c>
      <c r="N110" s="142">
        <v>3474546</v>
      </c>
      <c r="O110" s="142">
        <v>3200415</v>
      </c>
      <c r="P110" s="142">
        <v>32228713</v>
      </c>
      <c r="Q110" s="142">
        <v>3247222</v>
      </c>
      <c r="R110" s="142">
        <v>214882298</v>
      </c>
      <c r="S110" s="142">
        <v>11895866</v>
      </c>
      <c r="T110" s="142">
        <v>175107733</v>
      </c>
      <c r="U110" s="142">
        <v>8758000</v>
      </c>
      <c r="V110" s="142">
        <v>378845536</v>
      </c>
      <c r="W110" s="142">
        <v>15610488</v>
      </c>
      <c r="X110" s="142">
        <v>14350970</v>
      </c>
      <c r="Y110" s="142">
        <v>304493066</v>
      </c>
      <c r="Z110" s="142">
        <v>6439925</v>
      </c>
      <c r="AA110" s="142">
        <v>21259171</v>
      </c>
      <c r="AB110" s="142">
        <v>419465123</v>
      </c>
      <c r="AC110" s="142">
        <v>12484269</v>
      </c>
      <c r="AD110" s="142">
        <v>127515133</v>
      </c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31">
        <f t="shared" si="32"/>
        <v>2960517106</v>
      </c>
      <c r="AU110" s="140">
        <f t="shared" ref="AU110:CI110" si="44">C110-SUM(C68,C102)</f>
        <v>0</v>
      </c>
      <c r="AV110" s="140">
        <f t="shared" si="44"/>
        <v>0</v>
      </c>
      <c r="AW110" s="140">
        <f t="shared" si="44"/>
        <v>0</v>
      </c>
      <c r="AX110" s="140">
        <f t="shared" si="44"/>
        <v>0</v>
      </c>
      <c r="AY110" s="140">
        <f t="shared" si="44"/>
        <v>0</v>
      </c>
      <c r="AZ110" s="140">
        <f t="shared" si="44"/>
        <v>0</v>
      </c>
      <c r="BA110" s="140">
        <f t="shared" si="44"/>
        <v>0</v>
      </c>
      <c r="BB110" s="140">
        <f t="shared" si="44"/>
        <v>0</v>
      </c>
      <c r="BC110" s="140">
        <f t="shared" si="44"/>
        <v>0</v>
      </c>
      <c r="BD110" s="140">
        <f t="shared" si="44"/>
        <v>0</v>
      </c>
      <c r="BE110" s="140">
        <f t="shared" si="44"/>
        <v>0</v>
      </c>
      <c r="BF110" s="140">
        <f t="shared" si="44"/>
        <v>0</v>
      </c>
      <c r="BG110" s="140">
        <f t="shared" si="44"/>
        <v>0</v>
      </c>
      <c r="BH110" s="140">
        <f t="shared" si="44"/>
        <v>0</v>
      </c>
      <c r="BI110" s="140">
        <f t="shared" si="44"/>
        <v>0</v>
      </c>
      <c r="BJ110" s="140">
        <f t="shared" si="44"/>
        <v>0</v>
      </c>
      <c r="BK110" s="140">
        <f t="shared" si="44"/>
        <v>0</v>
      </c>
      <c r="BL110" s="140">
        <f t="shared" si="44"/>
        <v>0</v>
      </c>
      <c r="BM110" s="140">
        <f t="shared" si="44"/>
        <v>0</v>
      </c>
      <c r="BN110" s="140">
        <f t="shared" si="44"/>
        <v>0</v>
      </c>
      <c r="BO110" s="140">
        <f t="shared" si="44"/>
        <v>0</v>
      </c>
      <c r="BP110" s="140">
        <f t="shared" si="44"/>
        <v>0</v>
      </c>
      <c r="BQ110" s="140">
        <f t="shared" si="44"/>
        <v>1</v>
      </c>
      <c r="BR110" s="140">
        <f t="shared" si="44"/>
        <v>0</v>
      </c>
      <c r="BS110" s="140">
        <f t="shared" si="44"/>
        <v>0</v>
      </c>
      <c r="BT110" s="140">
        <f t="shared" si="44"/>
        <v>0</v>
      </c>
      <c r="BU110" s="140">
        <f t="shared" si="44"/>
        <v>0</v>
      </c>
      <c r="BV110" s="140">
        <f t="shared" si="44"/>
        <v>0</v>
      </c>
      <c r="BW110" s="140">
        <f t="shared" si="44"/>
        <v>0</v>
      </c>
      <c r="BX110" s="140">
        <f t="shared" si="44"/>
        <v>0</v>
      </c>
      <c r="BY110" s="140">
        <f t="shared" si="44"/>
        <v>0</v>
      </c>
      <c r="BZ110" s="140">
        <f t="shared" si="44"/>
        <v>0</v>
      </c>
      <c r="CA110" s="140">
        <f t="shared" si="44"/>
        <v>0</v>
      </c>
      <c r="CB110" s="140">
        <f t="shared" si="44"/>
        <v>0</v>
      </c>
      <c r="CC110" s="140">
        <f t="shared" si="44"/>
        <v>0</v>
      </c>
      <c r="CD110" s="140">
        <f t="shared" si="44"/>
        <v>0</v>
      </c>
      <c r="CE110" s="140">
        <f t="shared" si="44"/>
        <v>0</v>
      </c>
      <c r="CF110" s="140">
        <f t="shared" si="44"/>
        <v>0</v>
      </c>
      <c r="CG110" s="140">
        <f t="shared" si="44"/>
        <v>0</v>
      </c>
      <c r="CH110" s="140">
        <f t="shared" si="44"/>
        <v>0</v>
      </c>
      <c r="CI110" s="140">
        <f t="shared" si="44"/>
        <v>1</v>
      </c>
    </row>
    <row r="112" spans="2:87">
      <c r="AQ112" s="209"/>
    </row>
    <row r="113" spans="2:87" ht="18.75" customHeight="1">
      <c r="B113" s="226" t="s">
        <v>171</v>
      </c>
      <c r="C113" s="227"/>
      <c r="D113" s="227"/>
      <c r="E113" s="227"/>
      <c r="F113" s="227"/>
      <c r="G113" s="227"/>
      <c r="H113" s="227"/>
      <c r="I113" s="227"/>
      <c r="J113" s="227"/>
      <c r="K113" s="227"/>
      <c r="L113" s="227"/>
      <c r="M113" s="227"/>
      <c r="N113" s="227"/>
      <c r="O113" s="227"/>
      <c r="P113" s="227"/>
      <c r="Q113" s="227"/>
      <c r="R113" s="227"/>
      <c r="S113" s="227"/>
      <c r="T113" s="227"/>
      <c r="U113" s="227"/>
      <c r="V113" s="227"/>
      <c r="W113" s="227"/>
      <c r="X113" s="227"/>
      <c r="Y113" s="227"/>
      <c r="Z113" s="227"/>
      <c r="AA113" s="227"/>
      <c r="AB113" s="227"/>
      <c r="AC113" s="227"/>
      <c r="AD113" s="227"/>
      <c r="AE113" s="227"/>
      <c r="AF113" s="227"/>
      <c r="AG113" s="227"/>
      <c r="AH113" s="227"/>
      <c r="AI113" s="227"/>
      <c r="AJ113" s="227"/>
      <c r="AK113" s="227"/>
      <c r="AL113" s="227"/>
      <c r="AM113" s="227"/>
      <c r="AN113" s="227"/>
      <c r="AO113" s="227"/>
      <c r="AP113" s="227"/>
      <c r="AQ113" s="228"/>
    </row>
    <row r="114" spans="2:87" s="185" customFormat="1">
      <c r="B114" s="187"/>
      <c r="C114" s="178">
        <f>COUNTIF($C$115:$AP$115,C115)</f>
        <v>1</v>
      </c>
      <c r="D114" s="178">
        <f t="shared" ref="D114:AP114" si="45">COUNTIF($C$115:$AP$115,D115)</f>
        <v>1</v>
      </c>
      <c r="E114" s="178">
        <f t="shared" si="45"/>
        <v>1</v>
      </c>
      <c r="F114" s="178">
        <f t="shared" si="45"/>
        <v>1</v>
      </c>
      <c r="G114" s="178">
        <f t="shared" si="45"/>
        <v>1</v>
      </c>
      <c r="H114" s="178">
        <f t="shared" si="45"/>
        <v>1</v>
      </c>
      <c r="I114" s="178">
        <f t="shared" si="45"/>
        <v>1</v>
      </c>
      <c r="J114" s="178">
        <f t="shared" si="45"/>
        <v>1</v>
      </c>
      <c r="K114" s="178">
        <f t="shared" si="45"/>
        <v>1</v>
      </c>
      <c r="L114" s="178">
        <f t="shared" si="45"/>
        <v>1</v>
      </c>
      <c r="M114" s="178">
        <f t="shared" si="45"/>
        <v>1</v>
      </c>
      <c r="N114" s="178">
        <f t="shared" si="45"/>
        <v>1</v>
      </c>
      <c r="O114" s="178">
        <f t="shared" si="45"/>
        <v>1</v>
      </c>
      <c r="P114" s="178">
        <f t="shared" si="45"/>
        <v>1</v>
      </c>
      <c r="Q114" s="178">
        <f t="shared" si="45"/>
        <v>1</v>
      </c>
      <c r="R114" s="178">
        <f t="shared" si="45"/>
        <v>1</v>
      </c>
      <c r="S114" s="178">
        <f t="shared" si="45"/>
        <v>1</v>
      </c>
      <c r="T114" s="178">
        <f t="shared" si="45"/>
        <v>1</v>
      </c>
      <c r="U114" s="178">
        <f t="shared" si="45"/>
        <v>1</v>
      </c>
      <c r="V114" s="178">
        <f t="shared" si="45"/>
        <v>1</v>
      </c>
      <c r="W114" s="178">
        <f t="shared" si="45"/>
        <v>1</v>
      </c>
      <c r="X114" s="178">
        <f t="shared" si="45"/>
        <v>1</v>
      </c>
      <c r="Y114" s="178">
        <f t="shared" si="45"/>
        <v>1</v>
      </c>
      <c r="Z114" s="178">
        <f t="shared" si="45"/>
        <v>1</v>
      </c>
      <c r="AA114" s="178">
        <f t="shared" si="45"/>
        <v>1</v>
      </c>
      <c r="AB114" s="178">
        <f t="shared" si="45"/>
        <v>1</v>
      </c>
      <c r="AC114" s="178">
        <f t="shared" si="45"/>
        <v>1</v>
      </c>
      <c r="AD114" s="178">
        <f t="shared" si="45"/>
        <v>1</v>
      </c>
      <c r="AE114" s="178">
        <f t="shared" si="45"/>
        <v>12</v>
      </c>
      <c r="AF114" s="178">
        <f t="shared" si="45"/>
        <v>12</v>
      </c>
      <c r="AG114" s="178">
        <f t="shared" si="45"/>
        <v>12</v>
      </c>
      <c r="AH114" s="178">
        <f t="shared" si="45"/>
        <v>12</v>
      </c>
      <c r="AI114" s="178">
        <f t="shared" si="45"/>
        <v>12</v>
      </c>
      <c r="AJ114" s="178">
        <f t="shared" si="45"/>
        <v>12</v>
      </c>
      <c r="AK114" s="178">
        <f t="shared" si="45"/>
        <v>12</v>
      </c>
      <c r="AL114" s="178">
        <f t="shared" si="45"/>
        <v>12</v>
      </c>
      <c r="AM114" s="178">
        <f t="shared" si="45"/>
        <v>12</v>
      </c>
      <c r="AN114" s="178">
        <f t="shared" si="45"/>
        <v>12</v>
      </c>
      <c r="AO114" s="178">
        <f t="shared" si="45"/>
        <v>12</v>
      </c>
      <c r="AP114" s="178">
        <f t="shared" si="45"/>
        <v>12</v>
      </c>
      <c r="AQ114" s="187"/>
      <c r="AU114" s="179"/>
      <c r="AV114" s="179"/>
      <c r="AW114" s="179"/>
      <c r="AX114" s="179"/>
      <c r="AY114" s="179"/>
      <c r="AZ114" s="179"/>
      <c r="BA114" s="179"/>
      <c r="BB114" s="179"/>
      <c r="BC114" s="179"/>
      <c r="BD114" s="179"/>
      <c r="BE114" s="179"/>
      <c r="BF114" s="179"/>
      <c r="BG114" s="179"/>
      <c r="BH114" s="179"/>
      <c r="BI114" s="179"/>
      <c r="BJ114" s="179"/>
      <c r="BK114" s="179"/>
      <c r="BL114" s="179"/>
      <c r="BM114" s="179"/>
      <c r="BN114" s="179"/>
      <c r="BO114" s="179"/>
      <c r="BP114" s="179"/>
      <c r="BQ114" s="179"/>
      <c r="BR114" s="179"/>
      <c r="BS114" s="179"/>
      <c r="BT114" s="179"/>
      <c r="BU114" s="179"/>
      <c r="BV114" s="179"/>
      <c r="BW114" s="179"/>
      <c r="BX114" s="179"/>
      <c r="BY114" s="179"/>
      <c r="BZ114" s="179"/>
      <c r="CA114" s="179"/>
      <c r="CB114" s="179"/>
      <c r="CC114" s="179"/>
      <c r="CD114" s="179"/>
      <c r="CE114" s="179"/>
      <c r="CF114" s="179"/>
      <c r="CG114" s="179"/>
      <c r="CH114" s="179"/>
      <c r="CI114" s="179"/>
    </row>
    <row r="115" spans="2:87" s="185" customFormat="1" hidden="1">
      <c r="B115" s="177"/>
      <c r="C115" s="176">
        <f>SUM(C117:C178)</f>
        <v>224059765</v>
      </c>
      <c r="D115" s="176">
        <f t="shared" ref="D115:AP115" si="46">SUM(D117:D178)</f>
        <v>308670</v>
      </c>
      <c r="E115" s="176">
        <f t="shared" si="46"/>
        <v>413832936</v>
      </c>
      <c r="F115" s="176">
        <f t="shared" si="46"/>
        <v>322610640</v>
      </c>
      <c r="G115" s="176">
        <f t="shared" si="46"/>
        <v>6982854</v>
      </c>
      <c r="H115" s="176">
        <f t="shared" si="46"/>
        <v>147651607</v>
      </c>
      <c r="I115" s="176">
        <f t="shared" si="46"/>
        <v>262083414</v>
      </c>
      <c r="J115" s="176">
        <f t="shared" si="46"/>
        <v>59641796</v>
      </c>
      <c r="K115" s="176">
        <f t="shared" si="46"/>
        <v>22357615</v>
      </c>
      <c r="L115" s="176">
        <f t="shared" si="46"/>
        <v>75924499</v>
      </c>
      <c r="M115" s="176">
        <f t="shared" si="46"/>
        <v>56995388</v>
      </c>
      <c r="N115" s="176">
        <f t="shared" si="46"/>
        <v>1728750</v>
      </c>
      <c r="O115" s="176">
        <f t="shared" si="46"/>
        <v>616249</v>
      </c>
      <c r="P115" s="176">
        <f t="shared" si="46"/>
        <v>57076721</v>
      </c>
      <c r="Q115" s="176">
        <f t="shared" si="46"/>
        <v>903380</v>
      </c>
      <c r="R115" s="176">
        <f t="shared" si="46"/>
        <v>279424572</v>
      </c>
      <c r="S115" s="176">
        <f t="shared" si="46"/>
        <v>6678313</v>
      </c>
      <c r="T115" s="176">
        <f t="shared" si="46"/>
        <v>299509020</v>
      </c>
      <c r="U115" s="176">
        <f t="shared" si="46"/>
        <v>11904419</v>
      </c>
      <c r="V115" s="176">
        <f t="shared" si="46"/>
        <v>381746052</v>
      </c>
      <c r="W115" s="176">
        <f t="shared" si="46"/>
        <v>9288847</v>
      </c>
      <c r="X115" s="176">
        <f t="shared" si="46"/>
        <v>22533454</v>
      </c>
      <c r="Y115" s="176">
        <f t="shared" si="46"/>
        <v>370991312</v>
      </c>
      <c r="Z115" s="176">
        <f t="shared" si="46"/>
        <v>85360</v>
      </c>
      <c r="AA115" s="176">
        <f t="shared" si="46"/>
        <v>39721743</v>
      </c>
      <c r="AB115" s="176">
        <f t="shared" si="46"/>
        <v>576806365</v>
      </c>
      <c r="AC115" s="176">
        <f t="shared" si="46"/>
        <v>22254327</v>
      </c>
      <c r="AD115" s="176">
        <f t="shared" si="46"/>
        <v>192589432</v>
      </c>
      <c r="AE115" s="176">
        <f t="shared" si="46"/>
        <v>0</v>
      </c>
      <c r="AF115" s="176">
        <f t="shared" si="46"/>
        <v>0</v>
      </c>
      <c r="AG115" s="176">
        <f t="shared" si="46"/>
        <v>0</v>
      </c>
      <c r="AH115" s="176">
        <f t="shared" si="46"/>
        <v>0</v>
      </c>
      <c r="AI115" s="176">
        <f t="shared" si="46"/>
        <v>0</v>
      </c>
      <c r="AJ115" s="176">
        <f t="shared" si="46"/>
        <v>0</v>
      </c>
      <c r="AK115" s="176">
        <f t="shared" si="46"/>
        <v>0</v>
      </c>
      <c r="AL115" s="176">
        <f t="shared" si="46"/>
        <v>0</v>
      </c>
      <c r="AM115" s="176">
        <f t="shared" si="46"/>
        <v>0</v>
      </c>
      <c r="AN115" s="176">
        <f t="shared" si="46"/>
        <v>0</v>
      </c>
      <c r="AO115" s="176">
        <f t="shared" si="46"/>
        <v>0</v>
      </c>
      <c r="AP115" s="176">
        <f t="shared" si="46"/>
        <v>0</v>
      </c>
      <c r="AQ115" s="177"/>
      <c r="AU115" s="179"/>
      <c r="AV115" s="179"/>
      <c r="AW115" s="179"/>
      <c r="AX115" s="179"/>
      <c r="AY115" s="179"/>
      <c r="AZ115" s="179"/>
      <c r="BA115" s="179"/>
      <c r="BB115" s="179"/>
      <c r="BC115" s="179"/>
      <c r="BD115" s="179"/>
      <c r="BE115" s="179"/>
      <c r="BF115" s="179"/>
      <c r="BG115" s="179"/>
      <c r="BH115" s="179"/>
      <c r="BI115" s="179"/>
      <c r="BJ115" s="179"/>
      <c r="BK115" s="179"/>
      <c r="BL115" s="179"/>
      <c r="BM115" s="179"/>
      <c r="BN115" s="179"/>
      <c r="BO115" s="179"/>
      <c r="BP115" s="179"/>
      <c r="BQ115" s="179"/>
      <c r="BR115" s="179"/>
      <c r="BS115" s="179"/>
      <c r="BT115" s="179"/>
      <c r="BU115" s="179"/>
      <c r="BV115" s="179"/>
      <c r="BW115" s="179"/>
      <c r="BX115" s="179"/>
      <c r="BY115" s="179"/>
      <c r="BZ115" s="179"/>
      <c r="CA115" s="179"/>
      <c r="CB115" s="179"/>
      <c r="CC115" s="179"/>
      <c r="CD115" s="179"/>
      <c r="CE115" s="179"/>
      <c r="CF115" s="179"/>
      <c r="CG115" s="179"/>
      <c r="CH115" s="179"/>
      <c r="CI115" s="179"/>
    </row>
    <row r="116" spans="2:87" ht="22.5">
      <c r="B116" s="138"/>
      <c r="C116" s="138" t="str">
        <f>C7</f>
        <v>Ace Seguros</v>
      </c>
      <c r="D116" s="138" t="str">
        <f t="shared" ref="D116:AQ116" si="47">D7</f>
        <v>Assurant Chile</v>
      </c>
      <c r="E116" s="138" t="str">
        <f t="shared" si="47"/>
        <v>BCI Seguros</v>
      </c>
      <c r="F116" s="138" t="str">
        <f t="shared" si="47"/>
        <v>Cardif</v>
      </c>
      <c r="G116" s="138" t="str">
        <f t="shared" si="47"/>
        <v>Cesce Chile</v>
      </c>
      <c r="H116" s="138" t="str">
        <f t="shared" si="47"/>
        <v>Chartis</v>
      </c>
      <c r="I116" s="138" t="str">
        <f t="shared" si="47"/>
        <v>Chilena Consolidada</v>
      </c>
      <c r="J116" s="138" t="str">
        <f t="shared" si="47"/>
        <v>Chubb de Chile</v>
      </c>
      <c r="K116" s="138" t="str">
        <f t="shared" si="47"/>
        <v>Coface Chile</v>
      </c>
      <c r="L116" s="138" t="str">
        <f t="shared" si="47"/>
        <v>Consorio Nacional</v>
      </c>
      <c r="M116" s="138" t="str">
        <f t="shared" si="47"/>
        <v>Continental Crédito</v>
      </c>
      <c r="N116" s="138" t="str">
        <f t="shared" si="47"/>
        <v>Euler Hermes</v>
      </c>
      <c r="O116" s="138" t="str">
        <f t="shared" si="47"/>
        <v>FAF International</v>
      </c>
      <c r="P116" s="138" t="str">
        <f t="shared" si="47"/>
        <v>HDI Seguros</v>
      </c>
      <c r="Q116" s="138" t="str">
        <f t="shared" si="47"/>
        <v>Huelen</v>
      </c>
      <c r="R116" s="138" t="str">
        <f t="shared" si="47"/>
        <v>Liberty Seguros</v>
      </c>
      <c r="S116" s="138" t="str">
        <f t="shared" si="47"/>
        <v>M. de Carabineros</v>
      </c>
      <c r="T116" s="138" t="str">
        <f t="shared" si="47"/>
        <v>Magallanes</v>
      </c>
      <c r="U116" s="138" t="str">
        <f t="shared" si="47"/>
        <v>Magallanes Gar. y Cré.</v>
      </c>
      <c r="V116" s="138" t="str">
        <f t="shared" si="47"/>
        <v>Mapfre</v>
      </c>
      <c r="W116" s="138" t="str">
        <f t="shared" si="47"/>
        <v>Mapfre Gar. y Cré.</v>
      </c>
      <c r="X116" s="138" t="str">
        <f t="shared" si="47"/>
        <v>Orion Seguros</v>
      </c>
      <c r="Y116" s="138" t="str">
        <f t="shared" si="47"/>
        <v>Penta Security</v>
      </c>
      <c r="Z116" s="138" t="str">
        <f t="shared" si="47"/>
        <v>QBE Chile</v>
      </c>
      <c r="AA116" s="138" t="str">
        <f t="shared" si="47"/>
        <v>Renta Nacional</v>
      </c>
      <c r="AB116" s="138" t="str">
        <f t="shared" si="47"/>
        <v>RSA Seguros</v>
      </c>
      <c r="AC116" s="138" t="str">
        <f t="shared" si="47"/>
        <v>Zenit Seguros</v>
      </c>
      <c r="AD116" s="138" t="str">
        <f t="shared" si="47"/>
        <v>Zurich Santander</v>
      </c>
      <c r="AE116" s="138">
        <f t="shared" si="47"/>
        <v>0</v>
      </c>
      <c r="AF116" s="138">
        <f t="shared" si="47"/>
        <v>0</v>
      </c>
      <c r="AG116" s="138">
        <f t="shared" si="47"/>
        <v>0</v>
      </c>
      <c r="AH116" s="138">
        <f t="shared" si="47"/>
        <v>0</v>
      </c>
      <c r="AI116" s="138">
        <f t="shared" si="47"/>
        <v>0</v>
      </c>
      <c r="AJ116" s="138">
        <f t="shared" si="47"/>
        <v>0</v>
      </c>
      <c r="AK116" s="138">
        <f t="shared" si="47"/>
        <v>0</v>
      </c>
      <c r="AL116" s="138">
        <f t="shared" si="47"/>
        <v>0</v>
      </c>
      <c r="AM116" s="138">
        <f t="shared" si="47"/>
        <v>0</v>
      </c>
      <c r="AN116" s="138">
        <f t="shared" si="47"/>
        <v>0</v>
      </c>
      <c r="AO116" s="138">
        <f t="shared" si="47"/>
        <v>0</v>
      </c>
      <c r="AP116" s="138">
        <f t="shared" si="47"/>
        <v>0</v>
      </c>
      <c r="AQ116" s="138" t="str">
        <f t="shared" si="47"/>
        <v>Mercado</v>
      </c>
    </row>
    <row r="117" spans="2:87">
      <c r="B117" s="154" t="s">
        <v>172</v>
      </c>
      <c r="C117" s="142">
        <v>10822868</v>
      </c>
      <c r="D117" s="142">
        <v>0</v>
      </c>
      <c r="E117" s="142">
        <v>19313539</v>
      </c>
      <c r="F117" s="142">
        <v>27144614</v>
      </c>
      <c r="G117" s="142">
        <v>549485</v>
      </c>
      <c r="H117" s="142">
        <v>5611402</v>
      </c>
      <c r="I117" s="142">
        <v>7152543</v>
      </c>
      <c r="J117" s="142">
        <v>3665964</v>
      </c>
      <c r="K117" s="142">
        <v>1056412</v>
      </c>
      <c r="L117" s="142">
        <v>3090613</v>
      </c>
      <c r="M117" s="142">
        <v>2178994</v>
      </c>
      <c r="N117" s="142">
        <v>81734</v>
      </c>
      <c r="O117" s="142">
        <v>82184</v>
      </c>
      <c r="P117" s="142">
        <v>2510739</v>
      </c>
      <c r="Q117" s="142">
        <v>10387</v>
      </c>
      <c r="R117" s="142">
        <v>7843690</v>
      </c>
      <c r="S117" s="142">
        <v>364574</v>
      </c>
      <c r="T117" s="142">
        <v>8993257</v>
      </c>
      <c r="U117" s="142">
        <v>851432</v>
      </c>
      <c r="V117" s="142">
        <v>13402661</v>
      </c>
      <c r="W117" s="142">
        <v>1226093</v>
      </c>
      <c r="X117" s="142">
        <v>1203054</v>
      </c>
      <c r="Y117" s="142">
        <v>9220134</v>
      </c>
      <c r="Z117" s="142">
        <v>-1013537</v>
      </c>
      <c r="AA117" s="142">
        <v>1217100</v>
      </c>
      <c r="AB117" s="142">
        <v>24347545</v>
      </c>
      <c r="AC117" s="142">
        <v>-32140</v>
      </c>
      <c r="AD117" s="142">
        <v>18055245</v>
      </c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31">
        <f>SUM(C117:AP117)</f>
        <v>168950586</v>
      </c>
      <c r="AU117" s="135">
        <f t="shared" ref="AU117:CI117" si="48">C117-(C118-SUM(C122,C129,C133,C137,C142:C144))</f>
        <v>0</v>
      </c>
      <c r="AV117" s="135">
        <f t="shared" si="48"/>
        <v>0</v>
      </c>
      <c r="AW117" s="135">
        <f t="shared" si="48"/>
        <v>0</v>
      </c>
      <c r="AX117" s="135">
        <f t="shared" si="48"/>
        <v>0</v>
      </c>
      <c r="AY117" s="135">
        <f t="shared" si="48"/>
        <v>0</v>
      </c>
      <c r="AZ117" s="135">
        <f t="shared" si="48"/>
        <v>0</v>
      </c>
      <c r="BA117" s="135">
        <f t="shared" si="48"/>
        <v>0</v>
      </c>
      <c r="BB117" s="135">
        <f t="shared" si="48"/>
        <v>0</v>
      </c>
      <c r="BC117" s="135">
        <f t="shared" si="48"/>
        <v>1</v>
      </c>
      <c r="BD117" s="135">
        <f t="shared" si="48"/>
        <v>0</v>
      </c>
      <c r="BE117" s="135">
        <f t="shared" si="48"/>
        <v>-1</v>
      </c>
      <c r="BF117" s="135">
        <f t="shared" si="48"/>
        <v>0</v>
      </c>
      <c r="BG117" s="135">
        <f t="shared" si="48"/>
        <v>1</v>
      </c>
      <c r="BH117" s="135">
        <f t="shared" si="48"/>
        <v>0</v>
      </c>
      <c r="BI117" s="135">
        <f t="shared" si="48"/>
        <v>1</v>
      </c>
      <c r="BJ117" s="135">
        <f t="shared" si="48"/>
        <v>0</v>
      </c>
      <c r="BK117" s="135">
        <f t="shared" si="48"/>
        <v>-1</v>
      </c>
      <c r="BL117" s="135">
        <f t="shared" si="48"/>
        <v>0</v>
      </c>
      <c r="BM117" s="135">
        <f t="shared" si="48"/>
        <v>1</v>
      </c>
      <c r="BN117" s="135">
        <f t="shared" si="48"/>
        <v>0</v>
      </c>
      <c r="BO117" s="135">
        <f t="shared" si="48"/>
        <v>0</v>
      </c>
      <c r="BP117" s="135">
        <f t="shared" si="48"/>
        <v>0</v>
      </c>
      <c r="BQ117" s="135">
        <f t="shared" si="48"/>
        <v>0</v>
      </c>
      <c r="BR117" s="135">
        <f t="shared" si="48"/>
        <v>0</v>
      </c>
      <c r="BS117" s="135">
        <f t="shared" si="48"/>
        <v>0</v>
      </c>
      <c r="BT117" s="135">
        <f t="shared" si="48"/>
        <v>1</v>
      </c>
      <c r="BU117" s="135">
        <f t="shared" si="48"/>
        <v>0</v>
      </c>
      <c r="BV117" s="135">
        <f t="shared" si="48"/>
        <v>0</v>
      </c>
      <c r="BW117" s="135">
        <f t="shared" si="48"/>
        <v>0</v>
      </c>
      <c r="BX117" s="135">
        <f t="shared" si="48"/>
        <v>0</v>
      </c>
      <c r="BY117" s="135">
        <f t="shared" si="48"/>
        <v>0</v>
      </c>
      <c r="BZ117" s="135">
        <f t="shared" si="48"/>
        <v>0</v>
      </c>
      <c r="CA117" s="135">
        <f t="shared" si="48"/>
        <v>0</v>
      </c>
      <c r="CB117" s="135">
        <f t="shared" si="48"/>
        <v>0</v>
      </c>
      <c r="CC117" s="135">
        <f t="shared" si="48"/>
        <v>0</v>
      </c>
      <c r="CD117" s="135">
        <f t="shared" si="48"/>
        <v>0</v>
      </c>
      <c r="CE117" s="135">
        <f t="shared" si="48"/>
        <v>0</v>
      </c>
      <c r="CF117" s="135">
        <f t="shared" si="48"/>
        <v>0</v>
      </c>
      <c r="CG117" s="135">
        <f t="shared" si="48"/>
        <v>0</v>
      </c>
      <c r="CH117" s="135">
        <f t="shared" si="48"/>
        <v>0</v>
      </c>
      <c r="CI117" s="135">
        <f t="shared" si="48"/>
        <v>3</v>
      </c>
    </row>
    <row r="118" spans="2:87">
      <c r="B118" s="155" t="s">
        <v>173</v>
      </c>
      <c r="C118" s="145">
        <v>16260202</v>
      </c>
      <c r="D118" s="145">
        <v>0</v>
      </c>
      <c r="E118" s="145">
        <v>81727408</v>
      </c>
      <c r="F118" s="145">
        <v>64036581</v>
      </c>
      <c r="G118" s="145">
        <v>370123</v>
      </c>
      <c r="H118" s="145">
        <v>8334035</v>
      </c>
      <c r="I118" s="145">
        <v>26902955</v>
      </c>
      <c r="J118" s="145">
        <v>952624</v>
      </c>
      <c r="K118" s="145">
        <v>2823164</v>
      </c>
      <c r="L118" s="145">
        <v>17698214</v>
      </c>
      <c r="M118" s="145">
        <v>2516020</v>
      </c>
      <c r="N118" s="145">
        <v>56539</v>
      </c>
      <c r="O118" s="145">
        <v>110661</v>
      </c>
      <c r="P118" s="145">
        <v>11639311</v>
      </c>
      <c r="Q118" s="145">
        <v>94378</v>
      </c>
      <c r="R118" s="145">
        <v>53067615</v>
      </c>
      <c r="S118" s="145">
        <v>426368</v>
      </c>
      <c r="T118" s="145">
        <v>50114228</v>
      </c>
      <c r="U118" s="145">
        <v>428016</v>
      </c>
      <c r="V118" s="145">
        <v>32548096</v>
      </c>
      <c r="W118" s="145">
        <v>493881</v>
      </c>
      <c r="X118" s="145">
        <v>136983</v>
      </c>
      <c r="Y118" s="145">
        <v>47995707</v>
      </c>
      <c r="Z118" s="145">
        <v>516057</v>
      </c>
      <c r="AA118" s="145">
        <v>6824355</v>
      </c>
      <c r="AB118" s="145">
        <v>68005388</v>
      </c>
      <c r="AC118" s="145">
        <v>5644070</v>
      </c>
      <c r="AD118" s="145">
        <v>17209813</v>
      </c>
      <c r="AE118" s="145"/>
      <c r="AF118" s="145"/>
      <c r="AG118" s="145"/>
      <c r="AH118" s="145"/>
      <c r="AI118" s="145"/>
      <c r="AJ118" s="145"/>
      <c r="AK118" s="145"/>
      <c r="AL118" s="145"/>
      <c r="AM118" s="145"/>
      <c r="AN118" s="145"/>
      <c r="AO118" s="145"/>
      <c r="AP118" s="145"/>
      <c r="AQ118" s="131">
        <f t="shared" ref="AQ118:AQ178" si="49">SUM(C118:AP118)</f>
        <v>516932792</v>
      </c>
      <c r="AU118" s="135">
        <f t="shared" ref="AU118:CI118" si="50">C118-(C119+C120-C121)</f>
        <v>0</v>
      </c>
      <c r="AV118" s="135">
        <f t="shared" si="50"/>
        <v>0</v>
      </c>
      <c r="AW118" s="135">
        <f t="shared" si="50"/>
        <v>0</v>
      </c>
      <c r="AX118" s="135">
        <f t="shared" si="50"/>
        <v>0</v>
      </c>
      <c r="AY118" s="135">
        <f t="shared" si="50"/>
        <v>0</v>
      </c>
      <c r="AZ118" s="135">
        <f t="shared" si="50"/>
        <v>0</v>
      </c>
      <c r="BA118" s="135">
        <f t="shared" si="50"/>
        <v>0</v>
      </c>
      <c r="BB118" s="135">
        <f t="shared" si="50"/>
        <v>1</v>
      </c>
      <c r="BC118" s="135">
        <f t="shared" si="50"/>
        <v>-1</v>
      </c>
      <c r="BD118" s="135">
        <f t="shared" si="50"/>
        <v>0</v>
      </c>
      <c r="BE118" s="135">
        <f t="shared" si="50"/>
        <v>-1</v>
      </c>
      <c r="BF118" s="135">
        <f t="shared" si="50"/>
        <v>0</v>
      </c>
      <c r="BG118" s="135">
        <f t="shared" si="50"/>
        <v>0</v>
      </c>
      <c r="BH118" s="135">
        <f t="shared" si="50"/>
        <v>0</v>
      </c>
      <c r="BI118" s="135">
        <f t="shared" si="50"/>
        <v>0</v>
      </c>
      <c r="BJ118" s="135">
        <f t="shared" si="50"/>
        <v>0</v>
      </c>
      <c r="BK118" s="135">
        <f t="shared" si="50"/>
        <v>0</v>
      </c>
      <c r="BL118" s="135">
        <f t="shared" si="50"/>
        <v>0</v>
      </c>
      <c r="BM118" s="135">
        <f t="shared" si="50"/>
        <v>0</v>
      </c>
      <c r="BN118" s="135">
        <f t="shared" si="50"/>
        <v>0</v>
      </c>
      <c r="BO118" s="135">
        <f t="shared" si="50"/>
        <v>0</v>
      </c>
      <c r="BP118" s="135">
        <f t="shared" si="50"/>
        <v>0</v>
      </c>
      <c r="BQ118" s="135">
        <f t="shared" si="50"/>
        <v>0</v>
      </c>
      <c r="BR118" s="135">
        <f t="shared" si="50"/>
        <v>0</v>
      </c>
      <c r="BS118" s="135">
        <f t="shared" si="50"/>
        <v>0</v>
      </c>
      <c r="BT118" s="135">
        <f t="shared" si="50"/>
        <v>-1</v>
      </c>
      <c r="BU118" s="135">
        <f t="shared" si="50"/>
        <v>0</v>
      </c>
      <c r="BV118" s="135">
        <f t="shared" si="50"/>
        <v>0</v>
      </c>
      <c r="BW118" s="135">
        <f t="shared" si="50"/>
        <v>0</v>
      </c>
      <c r="BX118" s="135">
        <f t="shared" si="50"/>
        <v>0</v>
      </c>
      <c r="BY118" s="135">
        <f t="shared" si="50"/>
        <v>0</v>
      </c>
      <c r="BZ118" s="135">
        <f t="shared" si="50"/>
        <v>0</v>
      </c>
      <c r="CA118" s="135">
        <f t="shared" si="50"/>
        <v>0</v>
      </c>
      <c r="CB118" s="135">
        <f t="shared" si="50"/>
        <v>0</v>
      </c>
      <c r="CC118" s="135">
        <f t="shared" si="50"/>
        <v>0</v>
      </c>
      <c r="CD118" s="135">
        <f t="shared" si="50"/>
        <v>0</v>
      </c>
      <c r="CE118" s="135">
        <f t="shared" si="50"/>
        <v>0</v>
      </c>
      <c r="CF118" s="135">
        <f t="shared" si="50"/>
        <v>0</v>
      </c>
      <c r="CG118" s="135">
        <f t="shared" si="50"/>
        <v>0</v>
      </c>
      <c r="CH118" s="135">
        <f t="shared" si="50"/>
        <v>0</v>
      </c>
      <c r="CI118" s="135">
        <f t="shared" si="50"/>
        <v>-2</v>
      </c>
    </row>
    <row r="119" spans="2:87">
      <c r="B119" s="156" t="s">
        <v>174</v>
      </c>
      <c r="C119" s="145">
        <v>48890821</v>
      </c>
      <c r="D119" s="145">
        <v>0</v>
      </c>
      <c r="E119" s="145">
        <v>92860346</v>
      </c>
      <c r="F119" s="145">
        <v>56810737</v>
      </c>
      <c r="G119" s="145">
        <v>1888979</v>
      </c>
      <c r="H119" s="145">
        <v>48604911</v>
      </c>
      <c r="I119" s="145">
        <v>57613801</v>
      </c>
      <c r="J119" s="145">
        <v>9888050</v>
      </c>
      <c r="K119" s="145">
        <v>4702896</v>
      </c>
      <c r="L119" s="145">
        <v>20136489</v>
      </c>
      <c r="M119" s="145">
        <v>11177012</v>
      </c>
      <c r="N119" s="145">
        <v>565392</v>
      </c>
      <c r="O119" s="145">
        <v>111046</v>
      </c>
      <c r="P119" s="145">
        <v>14021583</v>
      </c>
      <c r="Q119" s="145">
        <v>94378</v>
      </c>
      <c r="R119" s="145">
        <v>75488257</v>
      </c>
      <c r="S119" s="145">
        <v>703431</v>
      </c>
      <c r="T119" s="145">
        <v>71738028</v>
      </c>
      <c r="U119" s="145">
        <v>2795040</v>
      </c>
      <c r="V119" s="145">
        <v>90754846</v>
      </c>
      <c r="W119" s="145">
        <v>2213110</v>
      </c>
      <c r="X119" s="145">
        <v>7485831</v>
      </c>
      <c r="Y119" s="145">
        <v>89658385</v>
      </c>
      <c r="Z119" s="145">
        <v>1115130</v>
      </c>
      <c r="AA119" s="145">
        <v>9264703</v>
      </c>
      <c r="AB119" s="145">
        <v>120645852</v>
      </c>
      <c r="AC119" s="145">
        <v>5770975</v>
      </c>
      <c r="AD119" s="145">
        <v>38977378</v>
      </c>
      <c r="AE119" s="145"/>
      <c r="AF119" s="145"/>
      <c r="AG119" s="145"/>
      <c r="AH119" s="145"/>
      <c r="AI119" s="145"/>
      <c r="AJ119" s="145"/>
      <c r="AK119" s="145"/>
      <c r="AL119" s="145"/>
      <c r="AM119" s="145"/>
      <c r="AN119" s="145"/>
      <c r="AO119" s="145"/>
      <c r="AP119" s="145"/>
      <c r="AQ119" s="131">
        <f t="shared" si="49"/>
        <v>883977407</v>
      </c>
    </row>
    <row r="120" spans="2:87">
      <c r="B120" s="156" t="s">
        <v>175</v>
      </c>
      <c r="C120" s="145">
        <v>259700</v>
      </c>
      <c r="D120" s="145">
        <v>0</v>
      </c>
      <c r="E120" s="145">
        <v>0</v>
      </c>
      <c r="F120" s="145">
        <v>7225844</v>
      </c>
      <c r="G120" s="145">
        <v>0</v>
      </c>
      <c r="H120" s="145">
        <v>227307</v>
      </c>
      <c r="I120" s="145">
        <v>0</v>
      </c>
      <c r="J120" s="145">
        <v>467958</v>
      </c>
      <c r="K120" s="145">
        <v>0</v>
      </c>
      <c r="L120" s="145">
        <v>0</v>
      </c>
      <c r="M120" s="145">
        <v>0</v>
      </c>
      <c r="N120" s="145">
        <v>0</v>
      </c>
      <c r="O120" s="145">
        <v>0</v>
      </c>
      <c r="P120" s="145">
        <v>0</v>
      </c>
      <c r="Q120" s="145">
        <v>0</v>
      </c>
      <c r="R120" s="145">
        <v>0</v>
      </c>
      <c r="S120" s="145">
        <v>0</v>
      </c>
      <c r="T120" s="145">
        <v>0</v>
      </c>
      <c r="U120" s="145">
        <v>0</v>
      </c>
      <c r="V120" s="145">
        <v>0</v>
      </c>
      <c r="W120" s="145">
        <v>0</v>
      </c>
      <c r="X120" s="145">
        <v>0</v>
      </c>
      <c r="Y120" s="145">
        <v>0</v>
      </c>
      <c r="Z120" s="145">
        <v>0</v>
      </c>
      <c r="AA120" s="145">
        <v>0</v>
      </c>
      <c r="AB120" s="145">
        <v>615185</v>
      </c>
      <c r="AC120" s="145">
        <v>0</v>
      </c>
      <c r="AD120" s="145">
        <v>0</v>
      </c>
      <c r="AE120" s="145"/>
      <c r="AF120" s="145"/>
      <c r="AG120" s="145"/>
      <c r="AH120" s="145"/>
      <c r="AI120" s="145"/>
      <c r="AJ120" s="145"/>
      <c r="AK120" s="145"/>
      <c r="AL120" s="145"/>
      <c r="AM120" s="145"/>
      <c r="AN120" s="145"/>
      <c r="AO120" s="145"/>
      <c r="AP120" s="145"/>
      <c r="AQ120" s="131">
        <f t="shared" si="49"/>
        <v>8795994</v>
      </c>
    </row>
    <row r="121" spans="2:87">
      <c r="B121" s="156" t="s">
        <v>176</v>
      </c>
      <c r="C121" s="145">
        <v>32890319</v>
      </c>
      <c r="D121" s="145">
        <v>0</v>
      </c>
      <c r="E121" s="145">
        <v>11132938</v>
      </c>
      <c r="F121" s="145">
        <v>0</v>
      </c>
      <c r="G121" s="145">
        <v>1518856</v>
      </c>
      <c r="H121" s="145">
        <v>40498183</v>
      </c>
      <c r="I121" s="145">
        <v>30710846</v>
      </c>
      <c r="J121" s="145">
        <v>9403385</v>
      </c>
      <c r="K121" s="145">
        <v>1879731</v>
      </c>
      <c r="L121" s="145">
        <v>2438275</v>
      </c>
      <c r="M121" s="145">
        <v>8660991</v>
      </c>
      <c r="N121" s="145">
        <v>508853</v>
      </c>
      <c r="O121" s="145">
        <v>385</v>
      </c>
      <c r="P121" s="145">
        <v>2382272</v>
      </c>
      <c r="Q121" s="145">
        <v>0</v>
      </c>
      <c r="R121" s="145">
        <v>22420642</v>
      </c>
      <c r="S121" s="145">
        <v>277063</v>
      </c>
      <c r="T121" s="145">
        <v>21623800</v>
      </c>
      <c r="U121" s="145">
        <v>2367024</v>
      </c>
      <c r="V121" s="145">
        <v>58206750</v>
      </c>
      <c r="W121" s="145">
        <v>1719229</v>
      </c>
      <c r="X121" s="145">
        <v>7348848</v>
      </c>
      <c r="Y121" s="145">
        <v>41662678</v>
      </c>
      <c r="Z121" s="145">
        <v>599073</v>
      </c>
      <c r="AA121" s="145">
        <v>2440348</v>
      </c>
      <c r="AB121" s="145">
        <v>53255648</v>
      </c>
      <c r="AC121" s="145">
        <v>126905</v>
      </c>
      <c r="AD121" s="145">
        <v>21767565</v>
      </c>
      <c r="AE121" s="145"/>
      <c r="AF121" s="145"/>
      <c r="AG121" s="145"/>
      <c r="AH121" s="145"/>
      <c r="AI121" s="145"/>
      <c r="AJ121" s="145"/>
      <c r="AK121" s="145"/>
      <c r="AL121" s="145"/>
      <c r="AM121" s="145"/>
      <c r="AN121" s="145"/>
      <c r="AO121" s="145"/>
      <c r="AP121" s="145"/>
      <c r="AQ121" s="131">
        <f t="shared" si="49"/>
        <v>375840607</v>
      </c>
    </row>
    <row r="122" spans="2:87">
      <c r="B122" s="155" t="s">
        <v>177</v>
      </c>
      <c r="C122" s="145">
        <v>1045657</v>
      </c>
      <c r="D122" s="145">
        <v>0</v>
      </c>
      <c r="E122" s="145">
        <v>12273701</v>
      </c>
      <c r="F122" s="145">
        <v>6271507</v>
      </c>
      <c r="G122" s="145">
        <v>36371</v>
      </c>
      <c r="H122" s="145">
        <v>-1530424</v>
      </c>
      <c r="I122" s="145">
        <v>-1098634</v>
      </c>
      <c r="J122" s="145">
        <v>-947987</v>
      </c>
      <c r="K122" s="145">
        <v>581458</v>
      </c>
      <c r="L122" s="145">
        <v>1939057</v>
      </c>
      <c r="M122" s="145">
        <v>-86365</v>
      </c>
      <c r="N122" s="145">
        <v>13537</v>
      </c>
      <c r="O122" s="145">
        <v>23113</v>
      </c>
      <c r="P122" s="145">
        <v>1584027</v>
      </c>
      <c r="Q122" s="145">
        <v>66957</v>
      </c>
      <c r="R122" s="145">
        <v>4961934</v>
      </c>
      <c r="S122" s="145">
        <v>48046</v>
      </c>
      <c r="T122" s="145">
        <v>4104314</v>
      </c>
      <c r="U122" s="145">
        <v>-88343</v>
      </c>
      <c r="V122" s="145">
        <v>2189069</v>
      </c>
      <c r="W122" s="145">
        <v>-249607</v>
      </c>
      <c r="X122" s="145">
        <v>-327337</v>
      </c>
      <c r="Y122" s="145">
        <v>3492832</v>
      </c>
      <c r="Z122" s="145">
        <v>944239</v>
      </c>
      <c r="AA122" s="145">
        <v>699822</v>
      </c>
      <c r="AB122" s="145">
        <v>-1912304</v>
      </c>
      <c r="AC122" s="145">
        <v>2722062</v>
      </c>
      <c r="AD122" s="145">
        <v>2781099</v>
      </c>
      <c r="AE122" s="145"/>
      <c r="AF122" s="145"/>
      <c r="AG122" s="145"/>
      <c r="AH122" s="145"/>
      <c r="AI122" s="145"/>
      <c r="AJ122" s="145"/>
      <c r="AK122" s="145"/>
      <c r="AL122" s="145"/>
      <c r="AM122" s="145"/>
      <c r="AN122" s="145"/>
      <c r="AO122" s="145"/>
      <c r="AP122" s="145"/>
      <c r="AQ122" s="131">
        <f t="shared" si="49"/>
        <v>39537801</v>
      </c>
      <c r="AU122" s="135">
        <f t="shared" ref="AU122:BD122" si="51">C122-SUM(C123:C128)</f>
        <v>0</v>
      </c>
      <c r="AV122" s="135">
        <f t="shared" si="51"/>
        <v>0</v>
      </c>
      <c r="AW122" s="135">
        <f t="shared" si="51"/>
        <v>0</v>
      </c>
      <c r="AX122" s="135">
        <f t="shared" si="51"/>
        <v>0</v>
      </c>
      <c r="AY122" s="135">
        <f t="shared" si="51"/>
        <v>0</v>
      </c>
      <c r="AZ122" s="135">
        <f t="shared" si="51"/>
        <v>0</v>
      </c>
      <c r="BA122" s="135">
        <f t="shared" si="51"/>
        <v>0</v>
      </c>
      <c r="BB122" s="135">
        <f t="shared" si="51"/>
        <v>0</v>
      </c>
      <c r="BC122" s="135">
        <f t="shared" si="51"/>
        <v>0</v>
      </c>
      <c r="BD122" s="135">
        <f t="shared" si="51"/>
        <v>0</v>
      </c>
      <c r="BE122" s="135">
        <f t="shared" ref="BE122:BT122" si="52">M122-SUM(M123:M128)</f>
        <v>0</v>
      </c>
      <c r="BF122" s="135">
        <f t="shared" si="52"/>
        <v>0</v>
      </c>
      <c r="BG122" s="135">
        <f t="shared" si="52"/>
        <v>0</v>
      </c>
      <c r="BH122" s="135">
        <f t="shared" si="52"/>
        <v>0</v>
      </c>
      <c r="BI122" s="135">
        <f t="shared" si="52"/>
        <v>0</v>
      </c>
      <c r="BJ122" s="135">
        <f t="shared" si="52"/>
        <v>0</v>
      </c>
      <c r="BK122" s="135">
        <f t="shared" si="52"/>
        <v>-1</v>
      </c>
      <c r="BL122" s="135">
        <f t="shared" si="52"/>
        <v>0</v>
      </c>
      <c r="BM122" s="135">
        <f t="shared" si="52"/>
        <v>1</v>
      </c>
      <c r="BN122" s="135">
        <f t="shared" si="52"/>
        <v>0</v>
      </c>
      <c r="BO122" s="135">
        <f t="shared" si="52"/>
        <v>0</v>
      </c>
      <c r="BP122" s="135">
        <f t="shared" si="52"/>
        <v>0</v>
      </c>
      <c r="BQ122" s="135">
        <f t="shared" si="52"/>
        <v>1</v>
      </c>
      <c r="BR122" s="135">
        <f t="shared" si="52"/>
        <v>0</v>
      </c>
      <c r="BS122" s="135">
        <f t="shared" si="52"/>
        <v>0</v>
      </c>
      <c r="BT122" s="135">
        <f t="shared" si="52"/>
        <v>0</v>
      </c>
      <c r="BU122" s="135">
        <f t="shared" ref="BU122:CI122" si="53">AC122-SUM(AC123:AC128)</f>
        <v>0</v>
      </c>
      <c r="BV122" s="135">
        <f t="shared" si="53"/>
        <v>0</v>
      </c>
      <c r="BW122" s="135">
        <f t="shared" si="53"/>
        <v>0</v>
      </c>
      <c r="BX122" s="135">
        <f t="shared" si="53"/>
        <v>0</v>
      </c>
      <c r="BY122" s="135">
        <f t="shared" si="53"/>
        <v>0</v>
      </c>
      <c r="BZ122" s="135">
        <f t="shared" si="53"/>
        <v>0</v>
      </c>
      <c r="CA122" s="135">
        <f t="shared" si="53"/>
        <v>0</v>
      </c>
      <c r="CB122" s="135">
        <f t="shared" si="53"/>
        <v>0</v>
      </c>
      <c r="CC122" s="135">
        <f t="shared" si="53"/>
        <v>0</v>
      </c>
      <c r="CD122" s="135">
        <f t="shared" si="53"/>
        <v>0</v>
      </c>
      <c r="CE122" s="135">
        <f t="shared" si="53"/>
        <v>0</v>
      </c>
      <c r="CF122" s="135">
        <f t="shared" si="53"/>
        <v>0</v>
      </c>
      <c r="CG122" s="135">
        <f t="shared" si="53"/>
        <v>0</v>
      </c>
      <c r="CH122" s="135">
        <f t="shared" si="53"/>
        <v>0</v>
      </c>
      <c r="CI122" s="135">
        <f t="shared" si="53"/>
        <v>1</v>
      </c>
    </row>
    <row r="123" spans="2:87">
      <c r="B123" s="156" t="s">
        <v>178</v>
      </c>
      <c r="C123" s="145">
        <v>158912</v>
      </c>
      <c r="D123" s="145">
        <v>0</v>
      </c>
      <c r="E123" s="145">
        <v>8235170</v>
      </c>
      <c r="F123" s="145">
        <v>6256264</v>
      </c>
      <c r="G123" s="145">
        <v>90683</v>
      </c>
      <c r="H123" s="145">
        <v>-1190801</v>
      </c>
      <c r="I123" s="145">
        <v>-1098634</v>
      </c>
      <c r="J123" s="145">
        <v>-947987</v>
      </c>
      <c r="K123" s="145">
        <v>525066</v>
      </c>
      <c r="L123" s="145">
        <v>1939057</v>
      </c>
      <c r="M123" s="145">
        <v>-86365</v>
      </c>
      <c r="N123" s="145">
        <v>13537</v>
      </c>
      <c r="O123" s="145">
        <v>0</v>
      </c>
      <c r="P123" s="145">
        <v>1098823</v>
      </c>
      <c r="Q123" s="145">
        <v>66957</v>
      </c>
      <c r="R123" s="145">
        <v>4442288</v>
      </c>
      <c r="S123" s="145">
        <v>160830</v>
      </c>
      <c r="T123" s="145">
        <v>4455289</v>
      </c>
      <c r="U123" s="145">
        <v>-76716</v>
      </c>
      <c r="V123" s="145">
        <v>1325228</v>
      </c>
      <c r="W123" s="145">
        <v>-249607</v>
      </c>
      <c r="X123" s="145">
        <v>-322772</v>
      </c>
      <c r="Y123" s="145">
        <v>4444250</v>
      </c>
      <c r="Z123" s="145">
        <v>365395</v>
      </c>
      <c r="AA123" s="145">
        <v>192063</v>
      </c>
      <c r="AB123" s="145">
        <v>-1137184</v>
      </c>
      <c r="AC123" s="145">
        <v>2672296</v>
      </c>
      <c r="AD123" s="145">
        <v>2782611</v>
      </c>
      <c r="AE123" s="145"/>
      <c r="AF123" s="145"/>
      <c r="AG123" s="145"/>
      <c r="AH123" s="145"/>
      <c r="AI123" s="145"/>
      <c r="AJ123" s="145"/>
      <c r="AK123" s="145"/>
      <c r="AL123" s="145"/>
      <c r="AM123" s="145"/>
      <c r="AN123" s="145"/>
      <c r="AO123" s="145"/>
      <c r="AP123" s="145"/>
      <c r="AQ123" s="131">
        <f t="shared" si="49"/>
        <v>34114653</v>
      </c>
    </row>
    <row r="124" spans="2:87">
      <c r="B124" s="156" t="s">
        <v>179</v>
      </c>
      <c r="C124" s="145">
        <v>0</v>
      </c>
      <c r="D124" s="145">
        <v>0</v>
      </c>
      <c r="E124" s="145">
        <v>0</v>
      </c>
      <c r="F124" s="145">
        <v>0</v>
      </c>
      <c r="G124" s="145">
        <v>0</v>
      </c>
      <c r="H124" s="145">
        <v>0</v>
      </c>
      <c r="I124" s="145">
        <v>0</v>
      </c>
      <c r="J124" s="145">
        <v>0</v>
      </c>
      <c r="K124" s="145">
        <v>0</v>
      </c>
      <c r="L124" s="145">
        <v>0</v>
      </c>
      <c r="M124" s="145">
        <v>0</v>
      </c>
      <c r="N124" s="145">
        <v>0</v>
      </c>
      <c r="O124" s="145">
        <v>0</v>
      </c>
      <c r="P124" s="145">
        <v>0</v>
      </c>
      <c r="Q124" s="145">
        <v>0</v>
      </c>
      <c r="R124" s="145">
        <v>0</v>
      </c>
      <c r="S124" s="145">
        <v>0</v>
      </c>
      <c r="T124" s="145">
        <v>0</v>
      </c>
      <c r="U124" s="145">
        <v>0</v>
      </c>
      <c r="V124" s="145">
        <v>0</v>
      </c>
      <c r="W124" s="145">
        <v>0</v>
      </c>
      <c r="X124" s="145">
        <v>0</v>
      </c>
      <c r="Y124" s="145">
        <v>0</v>
      </c>
      <c r="Z124" s="145">
        <v>0</v>
      </c>
      <c r="AA124" s="145">
        <v>0</v>
      </c>
      <c r="AB124" s="145">
        <v>0</v>
      </c>
      <c r="AC124" s="145">
        <v>0</v>
      </c>
      <c r="AD124" s="145">
        <v>0</v>
      </c>
      <c r="AE124" s="145"/>
      <c r="AF124" s="145"/>
      <c r="AG124" s="145"/>
      <c r="AH124" s="145"/>
      <c r="AI124" s="145"/>
      <c r="AJ124" s="145"/>
      <c r="AK124" s="145"/>
      <c r="AL124" s="145"/>
      <c r="AM124" s="145"/>
      <c r="AN124" s="145"/>
      <c r="AO124" s="145"/>
      <c r="AP124" s="145"/>
      <c r="AQ124" s="131">
        <f t="shared" si="49"/>
        <v>0</v>
      </c>
    </row>
    <row r="125" spans="2:87">
      <c r="B125" s="156" t="s">
        <v>180</v>
      </c>
      <c r="C125" s="145">
        <v>0</v>
      </c>
      <c r="D125" s="145">
        <v>0</v>
      </c>
      <c r="E125" s="145">
        <v>0</v>
      </c>
      <c r="F125" s="145">
        <v>0</v>
      </c>
      <c r="G125" s="145">
        <v>0</v>
      </c>
      <c r="H125" s="145">
        <v>0</v>
      </c>
      <c r="I125" s="145">
        <v>0</v>
      </c>
      <c r="J125" s="145">
        <v>0</v>
      </c>
      <c r="K125" s="145">
        <v>0</v>
      </c>
      <c r="L125" s="145">
        <v>0</v>
      </c>
      <c r="M125" s="145">
        <v>0</v>
      </c>
      <c r="N125" s="145">
        <v>0</v>
      </c>
      <c r="O125" s="145">
        <v>0</v>
      </c>
      <c r="P125" s="145">
        <v>0</v>
      </c>
      <c r="Q125" s="145">
        <v>0</v>
      </c>
      <c r="R125" s="145">
        <v>0</v>
      </c>
      <c r="S125" s="145">
        <v>0</v>
      </c>
      <c r="T125" s="145">
        <v>0</v>
      </c>
      <c r="U125" s="145">
        <v>0</v>
      </c>
      <c r="V125" s="145">
        <v>0</v>
      </c>
      <c r="W125" s="145">
        <v>0</v>
      </c>
      <c r="X125" s="145">
        <v>0</v>
      </c>
      <c r="Y125" s="145">
        <v>0</v>
      </c>
      <c r="Z125" s="145">
        <v>0</v>
      </c>
      <c r="AA125" s="145">
        <v>0</v>
      </c>
      <c r="AB125" s="145">
        <v>0</v>
      </c>
      <c r="AC125" s="145">
        <v>0</v>
      </c>
      <c r="AD125" s="145">
        <v>0</v>
      </c>
      <c r="AE125" s="145"/>
      <c r="AF125" s="145"/>
      <c r="AG125" s="145"/>
      <c r="AH125" s="145"/>
      <c r="AI125" s="145"/>
      <c r="AJ125" s="145"/>
      <c r="AK125" s="145"/>
      <c r="AL125" s="145"/>
      <c r="AM125" s="145"/>
      <c r="AN125" s="145"/>
      <c r="AO125" s="145"/>
      <c r="AP125" s="145"/>
      <c r="AQ125" s="131">
        <f t="shared" si="49"/>
        <v>0</v>
      </c>
    </row>
    <row r="126" spans="2:87">
      <c r="B126" s="156" t="s">
        <v>181</v>
      </c>
      <c r="C126" s="145">
        <v>0</v>
      </c>
      <c r="D126" s="145">
        <v>0</v>
      </c>
      <c r="E126" s="145">
        <v>3722246</v>
      </c>
      <c r="F126" s="145">
        <v>15243</v>
      </c>
      <c r="G126" s="145">
        <v>0</v>
      </c>
      <c r="H126" s="145">
        <v>0</v>
      </c>
      <c r="I126" s="145">
        <v>0</v>
      </c>
      <c r="J126" s="145">
        <v>0</v>
      </c>
      <c r="K126" s="145">
        <v>0</v>
      </c>
      <c r="L126" s="145">
        <v>0</v>
      </c>
      <c r="M126" s="145">
        <v>0</v>
      </c>
      <c r="N126" s="145">
        <v>0</v>
      </c>
      <c r="O126" s="145">
        <v>0</v>
      </c>
      <c r="P126" s="145">
        <v>-455318</v>
      </c>
      <c r="Q126" s="145">
        <v>0</v>
      </c>
      <c r="R126" s="145">
        <v>344056</v>
      </c>
      <c r="S126" s="145">
        <v>-112783</v>
      </c>
      <c r="T126" s="145">
        <v>4200</v>
      </c>
      <c r="U126" s="145">
        <v>0</v>
      </c>
      <c r="V126" s="145">
        <v>1058486</v>
      </c>
      <c r="W126" s="145">
        <v>0</v>
      </c>
      <c r="X126" s="145">
        <v>2749</v>
      </c>
      <c r="Y126" s="145">
        <v>0</v>
      </c>
      <c r="Z126" s="145">
        <v>578844</v>
      </c>
      <c r="AA126" s="145">
        <v>-168384</v>
      </c>
      <c r="AB126" s="145">
        <v>-882769</v>
      </c>
      <c r="AC126" s="145">
        <v>49766</v>
      </c>
      <c r="AD126" s="145">
        <v>0</v>
      </c>
      <c r="AE126" s="145"/>
      <c r="AF126" s="145"/>
      <c r="AG126" s="145"/>
      <c r="AH126" s="145"/>
      <c r="AI126" s="145"/>
      <c r="AJ126" s="145"/>
      <c r="AK126" s="145"/>
      <c r="AL126" s="145"/>
      <c r="AM126" s="145"/>
      <c r="AN126" s="145"/>
      <c r="AO126" s="145"/>
      <c r="AP126" s="145"/>
      <c r="AQ126" s="131">
        <f t="shared" si="49"/>
        <v>4156336</v>
      </c>
    </row>
    <row r="127" spans="2:87">
      <c r="B127" s="156" t="s">
        <v>182</v>
      </c>
      <c r="C127" s="145">
        <v>886745</v>
      </c>
      <c r="D127" s="145">
        <v>0</v>
      </c>
      <c r="E127" s="145">
        <v>316285</v>
      </c>
      <c r="F127" s="145">
        <v>0</v>
      </c>
      <c r="G127" s="145">
        <v>0</v>
      </c>
      <c r="H127" s="145">
        <v>177412</v>
      </c>
      <c r="I127" s="145">
        <v>0</v>
      </c>
      <c r="J127" s="145">
        <v>0</v>
      </c>
      <c r="K127" s="145">
        <v>56392</v>
      </c>
      <c r="L127" s="145">
        <v>0</v>
      </c>
      <c r="M127" s="145">
        <v>0</v>
      </c>
      <c r="N127" s="145">
        <v>0</v>
      </c>
      <c r="O127" s="145">
        <v>0</v>
      </c>
      <c r="P127" s="145">
        <v>940522</v>
      </c>
      <c r="Q127" s="145">
        <v>0</v>
      </c>
      <c r="R127" s="145">
        <v>175590</v>
      </c>
      <c r="S127" s="145">
        <v>0</v>
      </c>
      <c r="T127" s="145">
        <v>660434</v>
      </c>
      <c r="U127" s="145">
        <v>15437</v>
      </c>
      <c r="V127" s="145">
        <v>154853</v>
      </c>
      <c r="W127" s="145">
        <v>0</v>
      </c>
      <c r="X127" s="145">
        <v>0</v>
      </c>
      <c r="Y127" s="145">
        <v>125006</v>
      </c>
      <c r="Z127" s="145">
        <v>0</v>
      </c>
      <c r="AA127" s="145">
        <v>676143</v>
      </c>
      <c r="AB127" s="145">
        <v>107649</v>
      </c>
      <c r="AC127" s="145">
        <v>0</v>
      </c>
      <c r="AD127" s="145">
        <v>0</v>
      </c>
      <c r="AE127" s="145"/>
      <c r="AF127" s="145"/>
      <c r="AG127" s="145"/>
      <c r="AH127" s="145"/>
      <c r="AI127" s="145"/>
      <c r="AJ127" s="145"/>
      <c r="AK127" s="145"/>
      <c r="AL127" s="145"/>
      <c r="AM127" s="145"/>
      <c r="AN127" s="145"/>
      <c r="AO127" s="145"/>
      <c r="AP127" s="145"/>
      <c r="AQ127" s="131">
        <f t="shared" si="49"/>
        <v>4292468</v>
      </c>
    </row>
    <row r="128" spans="2:87">
      <c r="B128" s="156" t="s">
        <v>183</v>
      </c>
      <c r="C128" s="145">
        <v>0</v>
      </c>
      <c r="D128" s="145">
        <v>0</v>
      </c>
      <c r="E128" s="145">
        <v>0</v>
      </c>
      <c r="F128" s="145">
        <v>0</v>
      </c>
      <c r="G128" s="145">
        <v>-54312</v>
      </c>
      <c r="H128" s="145">
        <v>-517035</v>
      </c>
      <c r="I128" s="145">
        <v>0</v>
      </c>
      <c r="J128" s="145">
        <v>0</v>
      </c>
      <c r="K128" s="145">
        <v>0</v>
      </c>
      <c r="L128" s="145">
        <v>0</v>
      </c>
      <c r="M128" s="145">
        <v>0</v>
      </c>
      <c r="N128" s="145">
        <v>0</v>
      </c>
      <c r="O128" s="145">
        <v>23113</v>
      </c>
      <c r="P128" s="145">
        <v>0</v>
      </c>
      <c r="Q128" s="145">
        <v>0</v>
      </c>
      <c r="R128" s="145">
        <v>0</v>
      </c>
      <c r="S128" s="145">
        <v>0</v>
      </c>
      <c r="T128" s="145">
        <v>-1015609</v>
      </c>
      <c r="U128" s="145">
        <v>-27065</v>
      </c>
      <c r="V128" s="145">
        <v>-349498</v>
      </c>
      <c r="W128" s="145">
        <v>0</v>
      </c>
      <c r="X128" s="145">
        <v>-7314</v>
      </c>
      <c r="Y128" s="145">
        <v>-1076425</v>
      </c>
      <c r="Z128" s="145">
        <v>0</v>
      </c>
      <c r="AA128" s="145">
        <v>0</v>
      </c>
      <c r="AB128" s="145">
        <v>0</v>
      </c>
      <c r="AC128" s="145">
        <v>0</v>
      </c>
      <c r="AD128" s="145">
        <v>-1512</v>
      </c>
      <c r="AE128" s="145"/>
      <c r="AF128" s="145"/>
      <c r="AG128" s="145"/>
      <c r="AH128" s="145"/>
      <c r="AI128" s="145"/>
      <c r="AJ128" s="145"/>
      <c r="AK128" s="145"/>
      <c r="AL128" s="145"/>
      <c r="AM128" s="145"/>
      <c r="AN128" s="145"/>
      <c r="AO128" s="145"/>
      <c r="AP128" s="145"/>
      <c r="AQ128" s="131">
        <f t="shared" si="49"/>
        <v>-3025657</v>
      </c>
    </row>
    <row r="129" spans="2:87">
      <c r="B129" s="155" t="s">
        <v>184</v>
      </c>
      <c r="C129" s="145">
        <v>4968561</v>
      </c>
      <c r="D129" s="145">
        <v>0</v>
      </c>
      <c r="E129" s="145">
        <v>37810858</v>
      </c>
      <c r="F129" s="145">
        <v>11801908</v>
      </c>
      <c r="G129" s="145">
        <v>28033</v>
      </c>
      <c r="H129" s="145">
        <v>5411831</v>
      </c>
      <c r="I129" s="145">
        <v>18705807</v>
      </c>
      <c r="J129" s="145">
        <v>755700</v>
      </c>
      <c r="K129" s="145">
        <v>1122692</v>
      </c>
      <c r="L129" s="145">
        <v>9307144</v>
      </c>
      <c r="M129" s="145">
        <v>1276908</v>
      </c>
      <c r="N129" s="145">
        <v>3971</v>
      </c>
      <c r="O129" s="145">
        <v>1393</v>
      </c>
      <c r="P129" s="145">
        <v>5219135</v>
      </c>
      <c r="Q129" s="145">
        <v>17035</v>
      </c>
      <c r="R129" s="145">
        <v>24731049</v>
      </c>
      <c r="S129" s="145">
        <v>135823</v>
      </c>
      <c r="T129" s="145">
        <v>28924460</v>
      </c>
      <c r="U129" s="145">
        <v>135643</v>
      </c>
      <c r="V129" s="145">
        <v>12023415</v>
      </c>
      <c r="W129" s="145">
        <v>-153136</v>
      </c>
      <c r="X129" s="145">
        <v>9280</v>
      </c>
      <c r="Y129" s="145">
        <v>27258095</v>
      </c>
      <c r="Z129" s="145">
        <v>162636</v>
      </c>
      <c r="AA129" s="145">
        <v>5180206</v>
      </c>
      <c r="AB129" s="145">
        <v>30434552</v>
      </c>
      <c r="AC129" s="145">
        <v>2154598</v>
      </c>
      <c r="AD129" s="145">
        <v>4596147</v>
      </c>
      <c r="AE129" s="145"/>
      <c r="AF129" s="145"/>
      <c r="AG129" s="145"/>
      <c r="AH129" s="145"/>
      <c r="AI129" s="145"/>
      <c r="AJ129" s="145"/>
      <c r="AK129" s="145"/>
      <c r="AL129" s="145"/>
      <c r="AM129" s="145"/>
      <c r="AN129" s="145"/>
      <c r="AO129" s="145"/>
      <c r="AP129" s="145"/>
      <c r="AQ129" s="131">
        <f t="shared" si="49"/>
        <v>232023744</v>
      </c>
      <c r="AU129" s="135">
        <f t="shared" ref="AU129:CI129" si="54">C129-(C130-C131+C132)</f>
        <v>0</v>
      </c>
      <c r="AV129" s="135">
        <f t="shared" si="54"/>
        <v>0</v>
      </c>
      <c r="AW129" s="135">
        <f t="shared" si="54"/>
        <v>0</v>
      </c>
      <c r="AX129" s="135">
        <f t="shared" si="54"/>
        <v>0</v>
      </c>
      <c r="AY129" s="135">
        <f t="shared" si="54"/>
        <v>0</v>
      </c>
      <c r="AZ129" s="135">
        <f t="shared" si="54"/>
        <v>0</v>
      </c>
      <c r="BA129" s="135">
        <f t="shared" si="54"/>
        <v>0</v>
      </c>
      <c r="BB129" s="135">
        <f t="shared" si="54"/>
        <v>0</v>
      </c>
      <c r="BC129" s="135">
        <f t="shared" si="54"/>
        <v>0</v>
      </c>
      <c r="BD129" s="135">
        <f t="shared" si="54"/>
        <v>0</v>
      </c>
      <c r="BE129" s="135">
        <f t="shared" si="54"/>
        <v>0</v>
      </c>
      <c r="BF129" s="135">
        <f t="shared" si="54"/>
        <v>1</v>
      </c>
      <c r="BG129" s="135">
        <f t="shared" si="54"/>
        <v>0</v>
      </c>
      <c r="BH129" s="135">
        <f t="shared" si="54"/>
        <v>0</v>
      </c>
      <c r="BI129" s="135">
        <f t="shared" si="54"/>
        <v>0</v>
      </c>
      <c r="BJ129" s="135">
        <f t="shared" si="54"/>
        <v>0</v>
      </c>
      <c r="BK129" s="135">
        <f t="shared" si="54"/>
        <v>-1</v>
      </c>
      <c r="BL129" s="135">
        <f t="shared" si="54"/>
        <v>-1</v>
      </c>
      <c r="BM129" s="135">
        <f t="shared" si="54"/>
        <v>0</v>
      </c>
      <c r="BN129" s="135">
        <f t="shared" si="54"/>
        <v>0</v>
      </c>
      <c r="BO129" s="135">
        <f t="shared" si="54"/>
        <v>0</v>
      </c>
      <c r="BP129" s="135">
        <f t="shared" si="54"/>
        <v>0</v>
      </c>
      <c r="BQ129" s="135">
        <f t="shared" si="54"/>
        <v>0</v>
      </c>
      <c r="BR129" s="135">
        <f t="shared" si="54"/>
        <v>0</v>
      </c>
      <c r="BS129" s="135">
        <f t="shared" si="54"/>
        <v>0</v>
      </c>
      <c r="BT129" s="135">
        <f t="shared" si="54"/>
        <v>0</v>
      </c>
      <c r="BU129" s="135">
        <f t="shared" si="54"/>
        <v>0</v>
      </c>
      <c r="BV129" s="135">
        <f t="shared" si="54"/>
        <v>0</v>
      </c>
      <c r="BW129" s="135">
        <f t="shared" si="54"/>
        <v>0</v>
      </c>
      <c r="BX129" s="135">
        <f t="shared" si="54"/>
        <v>0</v>
      </c>
      <c r="BY129" s="135">
        <f t="shared" si="54"/>
        <v>0</v>
      </c>
      <c r="BZ129" s="135">
        <f t="shared" si="54"/>
        <v>0</v>
      </c>
      <c r="CA129" s="135">
        <f t="shared" si="54"/>
        <v>0</v>
      </c>
      <c r="CB129" s="135">
        <f t="shared" si="54"/>
        <v>0</v>
      </c>
      <c r="CC129" s="135">
        <f t="shared" si="54"/>
        <v>0</v>
      </c>
      <c r="CD129" s="135">
        <f t="shared" si="54"/>
        <v>0</v>
      </c>
      <c r="CE129" s="135">
        <f t="shared" si="54"/>
        <v>0</v>
      </c>
      <c r="CF129" s="135">
        <f t="shared" si="54"/>
        <v>0</v>
      </c>
      <c r="CG129" s="135">
        <f t="shared" si="54"/>
        <v>0</v>
      </c>
      <c r="CH129" s="135">
        <f t="shared" si="54"/>
        <v>0</v>
      </c>
      <c r="CI129" s="135">
        <f t="shared" si="54"/>
        <v>-1</v>
      </c>
    </row>
    <row r="130" spans="2:87">
      <c r="B130" s="156" t="s">
        <v>185</v>
      </c>
      <c r="C130" s="145">
        <v>39880388</v>
      </c>
      <c r="D130" s="145">
        <v>0</v>
      </c>
      <c r="E130" s="145">
        <v>47102580</v>
      </c>
      <c r="F130" s="145">
        <v>11819866</v>
      </c>
      <c r="G130" s="145">
        <v>308192</v>
      </c>
      <c r="H130" s="145">
        <v>12414533</v>
      </c>
      <c r="I130" s="145">
        <v>54361976</v>
      </c>
      <c r="J130" s="145">
        <v>12611264</v>
      </c>
      <c r="K130" s="145">
        <v>1838658</v>
      </c>
      <c r="L130" s="145">
        <v>4661134</v>
      </c>
      <c r="M130" s="145">
        <v>4371759</v>
      </c>
      <c r="N130" s="145">
        <v>33117</v>
      </c>
      <c r="O130" s="145">
        <v>1393</v>
      </c>
      <c r="P130" s="145">
        <v>6548673</v>
      </c>
      <c r="Q130" s="145">
        <v>17035</v>
      </c>
      <c r="R130" s="145">
        <v>28156067</v>
      </c>
      <c r="S130" s="145">
        <v>176401</v>
      </c>
      <c r="T130" s="145">
        <v>42141031</v>
      </c>
      <c r="U130" s="145">
        <v>710925</v>
      </c>
      <c r="V130" s="145">
        <v>62141831</v>
      </c>
      <c r="W130" s="145">
        <v>-662736</v>
      </c>
      <c r="X130" s="145">
        <v>982975</v>
      </c>
      <c r="Y130" s="145">
        <v>62160900</v>
      </c>
      <c r="Z130" s="145">
        <v>350176</v>
      </c>
      <c r="AA130" s="145">
        <v>5726424</v>
      </c>
      <c r="AB130" s="145">
        <v>101361908</v>
      </c>
      <c r="AC130" s="145">
        <v>2154598</v>
      </c>
      <c r="AD130" s="145">
        <v>9215657</v>
      </c>
      <c r="AE130" s="145"/>
      <c r="AF130" s="145"/>
      <c r="AG130" s="145"/>
      <c r="AH130" s="145"/>
      <c r="AI130" s="145"/>
      <c r="AJ130" s="145"/>
      <c r="AK130" s="145"/>
      <c r="AL130" s="145"/>
      <c r="AM130" s="145"/>
      <c r="AN130" s="145"/>
      <c r="AO130" s="145"/>
      <c r="AP130" s="145"/>
      <c r="AQ130" s="131">
        <f t="shared" si="49"/>
        <v>510586725</v>
      </c>
    </row>
    <row r="131" spans="2:87">
      <c r="B131" s="156" t="s">
        <v>186</v>
      </c>
      <c r="C131" s="145">
        <v>34911827</v>
      </c>
      <c r="D131" s="145">
        <v>0</v>
      </c>
      <c r="E131" s="145">
        <v>9291722</v>
      </c>
      <c r="F131" s="145">
        <v>17958</v>
      </c>
      <c r="G131" s="145">
        <v>280159</v>
      </c>
      <c r="H131" s="145">
        <v>7429192</v>
      </c>
      <c r="I131" s="145">
        <v>35346444</v>
      </c>
      <c r="J131" s="145">
        <v>11906138</v>
      </c>
      <c r="K131" s="145">
        <v>715966</v>
      </c>
      <c r="L131" s="145">
        <v>-4646010</v>
      </c>
      <c r="M131" s="145">
        <v>3094851</v>
      </c>
      <c r="N131" s="145">
        <v>29147</v>
      </c>
      <c r="O131" s="145">
        <v>0</v>
      </c>
      <c r="P131" s="145">
        <v>1329538</v>
      </c>
      <c r="Q131" s="145">
        <v>0</v>
      </c>
      <c r="R131" s="145">
        <v>3425018</v>
      </c>
      <c r="S131" s="145">
        <v>40577</v>
      </c>
      <c r="T131" s="145">
        <v>13216570</v>
      </c>
      <c r="U131" s="145">
        <v>575282</v>
      </c>
      <c r="V131" s="145">
        <v>50118416</v>
      </c>
      <c r="W131" s="145">
        <v>-509600</v>
      </c>
      <c r="X131" s="145">
        <v>973695</v>
      </c>
      <c r="Y131" s="145">
        <v>34902805</v>
      </c>
      <c r="Z131" s="145">
        <v>187540</v>
      </c>
      <c r="AA131" s="145">
        <v>546218</v>
      </c>
      <c r="AB131" s="145">
        <v>70927356</v>
      </c>
      <c r="AC131" s="145">
        <v>0</v>
      </c>
      <c r="AD131" s="145">
        <v>4619510</v>
      </c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31">
        <f t="shared" si="49"/>
        <v>278730319</v>
      </c>
    </row>
    <row r="132" spans="2:87">
      <c r="B132" s="156" t="s">
        <v>187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426490</v>
      </c>
      <c r="I132" s="145">
        <v>-309725</v>
      </c>
      <c r="J132" s="145">
        <v>50574</v>
      </c>
      <c r="K132" s="145">
        <v>0</v>
      </c>
      <c r="L132" s="145">
        <v>0</v>
      </c>
      <c r="M132" s="145">
        <v>0</v>
      </c>
      <c r="N132" s="145">
        <v>0</v>
      </c>
      <c r="O132" s="145">
        <v>0</v>
      </c>
      <c r="P132" s="145">
        <v>0</v>
      </c>
      <c r="Q132" s="145">
        <v>0</v>
      </c>
      <c r="R132" s="145">
        <v>0</v>
      </c>
      <c r="S132" s="145">
        <v>0</v>
      </c>
      <c r="T132" s="145">
        <v>0</v>
      </c>
      <c r="U132" s="145">
        <v>0</v>
      </c>
      <c r="V132" s="145">
        <v>0</v>
      </c>
      <c r="W132" s="145">
        <v>0</v>
      </c>
      <c r="X132" s="145">
        <v>0</v>
      </c>
      <c r="Y132" s="145">
        <v>0</v>
      </c>
      <c r="Z132" s="145">
        <v>0</v>
      </c>
      <c r="AA132" s="145">
        <v>0</v>
      </c>
      <c r="AB132" s="145">
        <v>0</v>
      </c>
      <c r="AC132" s="145">
        <v>0</v>
      </c>
      <c r="AD132" s="145">
        <v>0</v>
      </c>
      <c r="AE132" s="145"/>
      <c r="AF132" s="145"/>
      <c r="AG132" s="145"/>
      <c r="AH132" s="145"/>
      <c r="AI132" s="145"/>
      <c r="AJ132" s="145"/>
      <c r="AK132" s="145"/>
      <c r="AL132" s="145"/>
      <c r="AM132" s="145"/>
      <c r="AN132" s="145"/>
      <c r="AO132" s="145"/>
      <c r="AP132" s="145"/>
      <c r="AQ132" s="131">
        <f t="shared" si="49"/>
        <v>167339</v>
      </c>
    </row>
    <row r="133" spans="2:87">
      <c r="B133" s="155" t="s">
        <v>188</v>
      </c>
      <c r="C133" s="145">
        <v>0</v>
      </c>
      <c r="D133" s="145">
        <v>0</v>
      </c>
      <c r="E133" s="145">
        <v>0</v>
      </c>
      <c r="F133" s="145">
        <v>0</v>
      </c>
      <c r="G133" s="145">
        <v>0</v>
      </c>
      <c r="H133" s="145">
        <v>0</v>
      </c>
      <c r="I133" s="145">
        <v>0</v>
      </c>
      <c r="J133" s="145">
        <v>0</v>
      </c>
      <c r="K133" s="145">
        <v>0</v>
      </c>
      <c r="L133" s="145">
        <v>0</v>
      </c>
      <c r="M133" s="145">
        <v>0</v>
      </c>
      <c r="N133" s="145">
        <v>0</v>
      </c>
      <c r="O133" s="145">
        <v>0</v>
      </c>
      <c r="P133" s="145">
        <v>0</v>
      </c>
      <c r="Q133" s="145">
        <v>0</v>
      </c>
      <c r="R133" s="145">
        <v>0</v>
      </c>
      <c r="S133" s="145">
        <v>0</v>
      </c>
      <c r="T133" s="145">
        <v>0</v>
      </c>
      <c r="U133" s="145">
        <v>0</v>
      </c>
      <c r="V133" s="145">
        <v>0</v>
      </c>
      <c r="W133" s="145">
        <v>0</v>
      </c>
      <c r="X133" s="145">
        <v>0</v>
      </c>
      <c r="Y133" s="145">
        <v>0</v>
      </c>
      <c r="Z133" s="145">
        <v>0</v>
      </c>
      <c r="AA133" s="145">
        <v>0</v>
      </c>
      <c r="AB133" s="145">
        <v>0</v>
      </c>
      <c r="AC133" s="145">
        <v>0</v>
      </c>
      <c r="AD133" s="145">
        <v>0</v>
      </c>
      <c r="AE133" s="145"/>
      <c r="AF133" s="145"/>
      <c r="AG133" s="145"/>
      <c r="AH133" s="145"/>
      <c r="AI133" s="145"/>
      <c r="AJ133" s="145"/>
      <c r="AK133" s="145"/>
      <c r="AL133" s="145"/>
      <c r="AM133" s="145"/>
      <c r="AN133" s="145"/>
      <c r="AO133" s="145"/>
      <c r="AP133" s="145"/>
      <c r="AQ133" s="131">
        <f t="shared" si="49"/>
        <v>0</v>
      </c>
      <c r="AU133" s="135">
        <f t="shared" ref="AU133:CI133" si="55">C133-(C134-C135+C136)</f>
        <v>0</v>
      </c>
      <c r="AV133" s="135">
        <f t="shared" si="55"/>
        <v>0</v>
      </c>
      <c r="AW133" s="135">
        <f t="shared" si="55"/>
        <v>0</v>
      </c>
      <c r="AX133" s="135">
        <f t="shared" si="55"/>
        <v>0</v>
      </c>
      <c r="AY133" s="135">
        <f t="shared" si="55"/>
        <v>0</v>
      </c>
      <c r="AZ133" s="135">
        <f t="shared" si="55"/>
        <v>0</v>
      </c>
      <c r="BA133" s="135">
        <f t="shared" si="55"/>
        <v>0</v>
      </c>
      <c r="BB133" s="135">
        <f t="shared" si="55"/>
        <v>0</v>
      </c>
      <c r="BC133" s="135">
        <f t="shared" si="55"/>
        <v>0</v>
      </c>
      <c r="BD133" s="135">
        <f t="shared" si="55"/>
        <v>0</v>
      </c>
      <c r="BE133" s="135">
        <f t="shared" si="55"/>
        <v>0</v>
      </c>
      <c r="BF133" s="135">
        <f t="shared" si="55"/>
        <v>0</v>
      </c>
      <c r="BG133" s="135">
        <f t="shared" si="55"/>
        <v>0</v>
      </c>
      <c r="BH133" s="135">
        <f t="shared" si="55"/>
        <v>0</v>
      </c>
      <c r="BI133" s="135">
        <f t="shared" si="55"/>
        <v>0</v>
      </c>
      <c r="BJ133" s="135">
        <f t="shared" si="55"/>
        <v>0</v>
      </c>
      <c r="BK133" s="135">
        <f t="shared" si="55"/>
        <v>0</v>
      </c>
      <c r="BL133" s="135">
        <f t="shared" si="55"/>
        <v>0</v>
      </c>
      <c r="BM133" s="135">
        <f t="shared" si="55"/>
        <v>0</v>
      </c>
      <c r="BN133" s="135">
        <f t="shared" si="55"/>
        <v>0</v>
      </c>
      <c r="BO133" s="135">
        <f t="shared" si="55"/>
        <v>0</v>
      </c>
      <c r="BP133" s="135">
        <f t="shared" si="55"/>
        <v>0</v>
      </c>
      <c r="BQ133" s="135">
        <f t="shared" si="55"/>
        <v>0</v>
      </c>
      <c r="BR133" s="135">
        <f t="shared" si="55"/>
        <v>0</v>
      </c>
      <c r="BS133" s="135">
        <f t="shared" si="55"/>
        <v>0</v>
      </c>
      <c r="BT133" s="135">
        <f t="shared" si="55"/>
        <v>0</v>
      </c>
      <c r="BU133" s="135">
        <f t="shared" si="55"/>
        <v>0</v>
      </c>
      <c r="BV133" s="135">
        <f t="shared" si="55"/>
        <v>0</v>
      </c>
      <c r="BW133" s="135">
        <f t="shared" si="55"/>
        <v>0</v>
      </c>
      <c r="BX133" s="135">
        <f t="shared" si="55"/>
        <v>0</v>
      </c>
      <c r="BY133" s="135">
        <f t="shared" si="55"/>
        <v>0</v>
      </c>
      <c r="BZ133" s="135">
        <f t="shared" si="55"/>
        <v>0</v>
      </c>
      <c r="CA133" s="135">
        <f t="shared" si="55"/>
        <v>0</v>
      </c>
      <c r="CB133" s="135">
        <f t="shared" si="55"/>
        <v>0</v>
      </c>
      <c r="CC133" s="135">
        <f t="shared" si="55"/>
        <v>0</v>
      </c>
      <c r="CD133" s="135">
        <f t="shared" si="55"/>
        <v>0</v>
      </c>
      <c r="CE133" s="135">
        <f t="shared" si="55"/>
        <v>0</v>
      </c>
      <c r="CF133" s="135">
        <f t="shared" si="55"/>
        <v>0</v>
      </c>
      <c r="CG133" s="135">
        <f t="shared" si="55"/>
        <v>0</v>
      </c>
      <c r="CH133" s="135">
        <f t="shared" si="55"/>
        <v>0</v>
      </c>
      <c r="CI133" s="135">
        <f t="shared" si="55"/>
        <v>0</v>
      </c>
    </row>
    <row r="134" spans="2:87">
      <c r="B134" s="156" t="s">
        <v>189</v>
      </c>
      <c r="C134" s="145">
        <v>0</v>
      </c>
      <c r="D134" s="145">
        <v>0</v>
      </c>
      <c r="E134" s="145">
        <v>0</v>
      </c>
      <c r="F134" s="145">
        <v>0</v>
      </c>
      <c r="G134" s="145">
        <v>0</v>
      </c>
      <c r="H134" s="145">
        <v>0</v>
      </c>
      <c r="I134" s="145">
        <v>0</v>
      </c>
      <c r="J134" s="145">
        <v>0</v>
      </c>
      <c r="K134" s="145">
        <v>0</v>
      </c>
      <c r="L134" s="145">
        <v>0</v>
      </c>
      <c r="M134" s="145">
        <v>0</v>
      </c>
      <c r="N134" s="145">
        <v>0</v>
      </c>
      <c r="O134" s="145">
        <v>0</v>
      </c>
      <c r="P134" s="145">
        <v>0</v>
      </c>
      <c r="Q134" s="145">
        <v>0</v>
      </c>
      <c r="R134" s="145">
        <v>0</v>
      </c>
      <c r="S134" s="145">
        <v>0</v>
      </c>
      <c r="T134" s="145">
        <v>0</v>
      </c>
      <c r="U134" s="145">
        <v>0</v>
      </c>
      <c r="V134" s="145">
        <v>0</v>
      </c>
      <c r="W134" s="145">
        <v>0</v>
      </c>
      <c r="X134" s="145">
        <v>0</v>
      </c>
      <c r="Y134" s="145">
        <v>0</v>
      </c>
      <c r="Z134" s="145">
        <v>0</v>
      </c>
      <c r="AA134" s="145">
        <v>0</v>
      </c>
      <c r="AB134" s="145">
        <v>0</v>
      </c>
      <c r="AC134" s="145">
        <v>0</v>
      </c>
      <c r="AD134" s="145">
        <v>0</v>
      </c>
      <c r="AE134" s="145"/>
      <c r="AF134" s="145"/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31">
        <f t="shared" si="49"/>
        <v>0</v>
      </c>
    </row>
    <row r="135" spans="2:87">
      <c r="B135" s="156" t="s">
        <v>190</v>
      </c>
      <c r="C135" s="145">
        <v>0</v>
      </c>
      <c r="D135" s="145">
        <v>0</v>
      </c>
      <c r="E135" s="145">
        <v>0</v>
      </c>
      <c r="F135" s="145">
        <v>0</v>
      </c>
      <c r="G135" s="145">
        <v>0</v>
      </c>
      <c r="H135" s="145">
        <v>0</v>
      </c>
      <c r="I135" s="145">
        <v>0</v>
      </c>
      <c r="J135" s="145">
        <v>0</v>
      </c>
      <c r="K135" s="145">
        <v>0</v>
      </c>
      <c r="L135" s="145">
        <v>0</v>
      </c>
      <c r="M135" s="145">
        <v>0</v>
      </c>
      <c r="N135" s="145">
        <v>0</v>
      </c>
      <c r="O135" s="145">
        <v>0</v>
      </c>
      <c r="P135" s="145">
        <v>0</v>
      </c>
      <c r="Q135" s="145">
        <v>0</v>
      </c>
      <c r="R135" s="145">
        <v>0</v>
      </c>
      <c r="S135" s="145">
        <v>0</v>
      </c>
      <c r="T135" s="145">
        <v>0</v>
      </c>
      <c r="U135" s="145">
        <v>0</v>
      </c>
      <c r="V135" s="145">
        <v>0</v>
      </c>
      <c r="W135" s="145">
        <v>0</v>
      </c>
      <c r="X135" s="145">
        <v>0</v>
      </c>
      <c r="Y135" s="145">
        <v>0</v>
      </c>
      <c r="Z135" s="145">
        <v>0</v>
      </c>
      <c r="AA135" s="145">
        <v>0</v>
      </c>
      <c r="AB135" s="145">
        <v>0</v>
      </c>
      <c r="AC135" s="145">
        <v>0</v>
      </c>
      <c r="AD135" s="145">
        <v>0</v>
      </c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31">
        <f t="shared" si="49"/>
        <v>0</v>
      </c>
    </row>
    <row r="136" spans="2:87">
      <c r="B136" s="156" t="s">
        <v>191</v>
      </c>
      <c r="C136" s="145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145">
        <v>0</v>
      </c>
      <c r="K136" s="145">
        <v>0</v>
      </c>
      <c r="L136" s="145">
        <v>0</v>
      </c>
      <c r="M136" s="145">
        <v>0</v>
      </c>
      <c r="N136" s="145">
        <v>0</v>
      </c>
      <c r="O136" s="145">
        <v>0</v>
      </c>
      <c r="P136" s="145">
        <v>0</v>
      </c>
      <c r="Q136" s="145">
        <v>0</v>
      </c>
      <c r="R136" s="145">
        <v>0</v>
      </c>
      <c r="S136" s="145">
        <v>0</v>
      </c>
      <c r="T136" s="145">
        <v>0</v>
      </c>
      <c r="U136" s="145">
        <v>0</v>
      </c>
      <c r="V136" s="145">
        <v>0</v>
      </c>
      <c r="W136" s="145">
        <v>0</v>
      </c>
      <c r="X136" s="145">
        <v>0</v>
      </c>
      <c r="Y136" s="145">
        <v>0</v>
      </c>
      <c r="Z136" s="145">
        <v>0</v>
      </c>
      <c r="AA136" s="145">
        <v>0</v>
      </c>
      <c r="AB136" s="145">
        <v>0</v>
      </c>
      <c r="AC136" s="145">
        <v>0</v>
      </c>
      <c r="AD136" s="145">
        <v>0</v>
      </c>
      <c r="AE136" s="145"/>
      <c r="AF136" s="145"/>
      <c r="AG136" s="145"/>
      <c r="AH136" s="145"/>
      <c r="AI136" s="145"/>
      <c r="AJ136" s="145"/>
      <c r="AK136" s="145"/>
      <c r="AL136" s="145"/>
      <c r="AM136" s="145"/>
      <c r="AN136" s="145"/>
      <c r="AO136" s="145"/>
      <c r="AP136" s="145"/>
      <c r="AQ136" s="131">
        <f t="shared" si="49"/>
        <v>0</v>
      </c>
    </row>
    <row r="137" spans="2:87">
      <c r="B137" s="155" t="s">
        <v>192</v>
      </c>
      <c r="C137" s="145">
        <v>-5167542</v>
      </c>
      <c r="D137" s="145">
        <v>0</v>
      </c>
      <c r="E137" s="145">
        <v>9469592</v>
      </c>
      <c r="F137" s="145">
        <v>16733558</v>
      </c>
      <c r="G137" s="145">
        <v>-272145</v>
      </c>
      <c r="H137" s="145">
        <v>-1414597</v>
      </c>
      <c r="I137" s="145">
        <v>1839566</v>
      </c>
      <c r="J137" s="145">
        <v>-2861970</v>
      </c>
      <c r="K137" s="145">
        <v>-114541</v>
      </c>
      <c r="L137" s="145">
        <v>2857435</v>
      </c>
      <c r="M137" s="145">
        <v>-1430898</v>
      </c>
      <c r="N137" s="145">
        <v>-42703</v>
      </c>
      <c r="O137" s="145">
        <v>3660</v>
      </c>
      <c r="P137" s="145">
        <v>1354992</v>
      </c>
      <c r="Q137" s="145">
        <v>0</v>
      </c>
      <c r="R137" s="145">
        <v>5403651</v>
      </c>
      <c r="S137" s="145">
        <v>-122076</v>
      </c>
      <c r="T137" s="145">
        <v>6629651</v>
      </c>
      <c r="U137" s="145">
        <v>-481963</v>
      </c>
      <c r="V137" s="145">
        <v>3151651</v>
      </c>
      <c r="W137" s="145">
        <v>-411007</v>
      </c>
      <c r="X137" s="145">
        <v>-807809</v>
      </c>
      <c r="Y137" s="145">
        <v>4964363</v>
      </c>
      <c r="Z137" s="145">
        <v>56807</v>
      </c>
      <c r="AA137" s="145">
        <v>-527441</v>
      </c>
      <c r="AB137" s="145">
        <v>4966550</v>
      </c>
      <c r="AC137" s="145">
        <v>663529</v>
      </c>
      <c r="AD137" s="145">
        <v>-9669491</v>
      </c>
      <c r="AE137" s="145"/>
      <c r="AF137" s="145"/>
      <c r="AG137" s="145"/>
      <c r="AH137" s="145"/>
      <c r="AI137" s="145"/>
      <c r="AJ137" s="145"/>
      <c r="AK137" s="145"/>
      <c r="AL137" s="145"/>
      <c r="AM137" s="145"/>
      <c r="AN137" s="145"/>
      <c r="AO137" s="145"/>
      <c r="AP137" s="145"/>
      <c r="AQ137" s="131">
        <f t="shared" si="49"/>
        <v>34770822</v>
      </c>
      <c r="AU137" s="135">
        <f t="shared" ref="AU137:BD137" si="56">C137-(SUM(C138:C140)-C141)</f>
        <v>0</v>
      </c>
      <c r="AV137" s="135">
        <f t="shared" si="56"/>
        <v>0</v>
      </c>
      <c r="AW137" s="135">
        <f t="shared" si="56"/>
        <v>0</v>
      </c>
      <c r="AX137" s="135">
        <f t="shared" si="56"/>
        <v>0</v>
      </c>
      <c r="AY137" s="135">
        <f t="shared" si="56"/>
        <v>0</v>
      </c>
      <c r="AZ137" s="135">
        <f t="shared" si="56"/>
        <v>0</v>
      </c>
      <c r="BA137" s="135">
        <f t="shared" si="56"/>
        <v>0</v>
      </c>
      <c r="BB137" s="135">
        <f t="shared" si="56"/>
        <v>0</v>
      </c>
      <c r="BC137" s="135">
        <f t="shared" si="56"/>
        <v>0</v>
      </c>
      <c r="BD137" s="135">
        <f t="shared" si="56"/>
        <v>0</v>
      </c>
      <c r="BE137" s="135">
        <f t="shared" ref="BE137:BT137" si="57">M137-(SUM(M138:M140)-M141)</f>
        <v>0</v>
      </c>
      <c r="BF137" s="135">
        <f t="shared" si="57"/>
        <v>0</v>
      </c>
      <c r="BG137" s="135">
        <f t="shared" si="57"/>
        <v>0</v>
      </c>
      <c r="BH137" s="135">
        <f t="shared" si="57"/>
        <v>0</v>
      </c>
      <c r="BI137" s="135">
        <f t="shared" si="57"/>
        <v>0</v>
      </c>
      <c r="BJ137" s="135">
        <f t="shared" si="57"/>
        <v>0</v>
      </c>
      <c r="BK137" s="135">
        <f t="shared" si="57"/>
        <v>0</v>
      </c>
      <c r="BL137" s="135">
        <f t="shared" si="57"/>
        <v>0</v>
      </c>
      <c r="BM137" s="135">
        <f t="shared" si="57"/>
        <v>0</v>
      </c>
      <c r="BN137" s="135">
        <f t="shared" si="57"/>
        <v>0</v>
      </c>
      <c r="BO137" s="135">
        <f t="shared" si="57"/>
        <v>0</v>
      </c>
      <c r="BP137" s="135">
        <f t="shared" si="57"/>
        <v>0</v>
      </c>
      <c r="BQ137" s="135">
        <f t="shared" si="57"/>
        <v>0</v>
      </c>
      <c r="BR137" s="135">
        <f t="shared" si="57"/>
        <v>0</v>
      </c>
      <c r="BS137" s="135">
        <f t="shared" si="57"/>
        <v>0</v>
      </c>
      <c r="BT137" s="135">
        <f t="shared" si="57"/>
        <v>0</v>
      </c>
      <c r="BU137" s="135">
        <f t="shared" ref="BU137:CI137" si="58">AC137-(SUM(AC138:AC140)-AC141)</f>
        <v>0</v>
      </c>
      <c r="BV137" s="135">
        <f t="shared" si="58"/>
        <v>0</v>
      </c>
      <c r="BW137" s="135">
        <f t="shared" si="58"/>
        <v>0</v>
      </c>
      <c r="BX137" s="135">
        <f t="shared" si="58"/>
        <v>0</v>
      </c>
      <c r="BY137" s="135">
        <f t="shared" si="58"/>
        <v>0</v>
      </c>
      <c r="BZ137" s="135">
        <f t="shared" si="58"/>
        <v>0</v>
      </c>
      <c r="CA137" s="135">
        <f t="shared" si="58"/>
        <v>0</v>
      </c>
      <c r="CB137" s="135">
        <f t="shared" si="58"/>
        <v>0</v>
      </c>
      <c r="CC137" s="135">
        <f t="shared" si="58"/>
        <v>0</v>
      </c>
      <c r="CD137" s="135">
        <f t="shared" si="58"/>
        <v>0</v>
      </c>
      <c r="CE137" s="135">
        <f t="shared" si="58"/>
        <v>0</v>
      </c>
      <c r="CF137" s="135">
        <f t="shared" si="58"/>
        <v>0</v>
      </c>
      <c r="CG137" s="135">
        <f t="shared" si="58"/>
        <v>0</v>
      </c>
      <c r="CH137" s="135">
        <f t="shared" si="58"/>
        <v>0</v>
      </c>
      <c r="CI137" s="135">
        <f t="shared" si="58"/>
        <v>0</v>
      </c>
    </row>
    <row r="138" spans="2:87">
      <c r="B138" s="156" t="s">
        <v>193</v>
      </c>
      <c r="C138" s="145">
        <v>0</v>
      </c>
      <c r="D138" s="145">
        <v>0</v>
      </c>
      <c r="E138" s="145">
        <v>0</v>
      </c>
      <c r="F138" s="145">
        <v>0</v>
      </c>
      <c r="G138" s="145">
        <v>39110</v>
      </c>
      <c r="H138" s="145">
        <v>0</v>
      </c>
      <c r="I138" s="145">
        <v>951929</v>
      </c>
      <c r="J138" s="145">
        <v>1159446</v>
      </c>
      <c r="K138" s="145">
        <v>0</v>
      </c>
      <c r="L138" s="145">
        <v>1303425</v>
      </c>
      <c r="M138" s="145">
        <v>2303</v>
      </c>
      <c r="N138" s="145">
        <v>55892</v>
      </c>
      <c r="O138" s="145">
        <v>0</v>
      </c>
      <c r="P138" s="145">
        <v>380210</v>
      </c>
      <c r="Q138" s="145">
        <v>0</v>
      </c>
      <c r="R138" s="145">
        <v>0</v>
      </c>
      <c r="S138" s="145">
        <v>6764</v>
      </c>
      <c r="T138" s="145">
        <v>4657849</v>
      </c>
      <c r="U138" s="145">
        <v>13493</v>
      </c>
      <c r="V138" s="145">
        <v>814328</v>
      </c>
      <c r="W138" s="145">
        <v>10349</v>
      </c>
      <c r="X138" s="145">
        <v>0</v>
      </c>
      <c r="Y138" s="145">
        <v>1362513</v>
      </c>
      <c r="Z138" s="145">
        <v>0</v>
      </c>
      <c r="AA138" s="145">
        <v>866933</v>
      </c>
      <c r="AB138" s="145">
        <v>0</v>
      </c>
      <c r="AC138" s="145">
        <v>0</v>
      </c>
      <c r="AD138" s="145">
        <v>0</v>
      </c>
      <c r="AE138" s="145"/>
      <c r="AF138" s="145"/>
      <c r="AG138" s="145"/>
      <c r="AH138" s="145"/>
      <c r="AI138" s="145"/>
      <c r="AJ138" s="145"/>
      <c r="AK138" s="145"/>
      <c r="AL138" s="145"/>
      <c r="AM138" s="145"/>
      <c r="AN138" s="145"/>
      <c r="AO138" s="145"/>
      <c r="AP138" s="145"/>
      <c r="AQ138" s="131">
        <f t="shared" si="49"/>
        <v>11624544</v>
      </c>
    </row>
    <row r="139" spans="2:87">
      <c r="B139" s="156" t="s">
        <v>194</v>
      </c>
      <c r="C139" s="145">
        <v>5100572</v>
      </c>
      <c r="D139" s="145">
        <v>0</v>
      </c>
      <c r="E139" s="145">
        <v>11544423</v>
      </c>
      <c r="F139" s="145">
        <v>12470310</v>
      </c>
      <c r="G139" s="145">
        <v>131122</v>
      </c>
      <c r="H139" s="145">
        <v>2056868</v>
      </c>
      <c r="I139" s="145">
        <v>6455326</v>
      </c>
      <c r="J139" s="145">
        <v>0</v>
      </c>
      <c r="K139" s="145">
        <v>274301</v>
      </c>
      <c r="L139" s="145">
        <v>2135040</v>
      </c>
      <c r="M139" s="145">
        <v>963938</v>
      </c>
      <c r="N139" s="145">
        <v>0</v>
      </c>
      <c r="O139" s="145">
        <v>3660</v>
      </c>
      <c r="P139" s="145">
        <v>1552347</v>
      </c>
      <c r="Q139" s="145">
        <v>0</v>
      </c>
      <c r="R139" s="145">
        <v>8879537</v>
      </c>
      <c r="S139" s="145">
        <v>0</v>
      </c>
      <c r="T139" s="145">
        <v>6496704</v>
      </c>
      <c r="U139" s="145">
        <v>233378</v>
      </c>
      <c r="V139" s="145">
        <v>7983026</v>
      </c>
      <c r="W139" s="145">
        <v>189946</v>
      </c>
      <c r="X139" s="145">
        <v>548023</v>
      </c>
      <c r="Y139" s="145">
        <v>9440257</v>
      </c>
      <c r="Z139" s="145">
        <v>102376</v>
      </c>
      <c r="AA139" s="145">
        <v>0</v>
      </c>
      <c r="AB139" s="145">
        <v>13107925</v>
      </c>
      <c r="AC139" s="145">
        <v>689461</v>
      </c>
      <c r="AD139" s="145">
        <v>5935409</v>
      </c>
      <c r="AE139" s="145"/>
      <c r="AF139" s="145"/>
      <c r="AG139" s="145"/>
      <c r="AH139" s="145"/>
      <c r="AI139" s="145"/>
      <c r="AJ139" s="145"/>
      <c r="AK139" s="145"/>
      <c r="AL139" s="145"/>
      <c r="AM139" s="145"/>
      <c r="AN139" s="145"/>
      <c r="AO139" s="145"/>
      <c r="AP139" s="145"/>
      <c r="AQ139" s="131">
        <f t="shared" si="49"/>
        <v>96293949</v>
      </c>
    </row>
    <row r="140" spans="2:87">
      <c r="B140" s="156" t="s">
        <v>195</v>
      </c>
      <c r="C140" s="145">
        <v>58507</v>
      </c>
      <c r="D140" s="145">
        <v>0</v>
      </c>
      <c r="E140" s="145">
        <v>0</v>
      </c>
      <c r="F140" s="145">
        <v>4263248</v>
      </c>
      <c r="G140" s="145">
        <v>0</v>
      </c>
      <c r="H140" s="145">
        <v>47354</v>
      </c>
      <c r="I140" s="145">
        <v>0</v>
      </c>
      <c r="J140" s="145">
        <v>0</v>
      </c>
      <c r="K140" s="145">
        <v>0</v>
      </c>
      <c r="L140" s="145">
        <v>0</v>
      </c>
      <c r="M140" s="145">
        <v>0</v>
      </c>
      <c r="N140" s="145">
        <v>0</v>
      </c>
      <c r="O140" s="145">
        <v>0</v>
      </c>
      <c r="P140" s="145">
        <v>0</v>
      </c>
      <c r="Q140" s="145">
        <v>0</v>
      </c>
      <c r="R140" s="145">
        <v>0</v>
      </c>
      <c r="S140" s="145">
        <v>0</v>
      </c>
      <c r="T140" s="145">
        <v>0</v>
      </c>
      <c r="U140" s="145">
        <v>0</v>
      </c>
      <c r="V140" s="145">
        <v>0</v>
      </c>
      <c r="W140" s="145">
        <v>0</v>
      </c>
      <c r="X140" s="145">
        <v>0</v>
      </c>
      <c r="Y140" s="145">
        <v>0</v>
      </c>
      <c r="Z140" s="145">
        <v>0</v>
      </c>
      <c r="AA140" s="145">
        <v>0</v>
      </c>
      <c r="AB140" s="145">
        <v>31039</v>
      </c>
      <c r="AC140" s="145">
        <v>0</v>
      </c>
      <c r="AD140" s="145">
        <v>0</v>
      </c>
      <c r="AE140" s="145"/>
      <c r="AF140" s="145"/>
      <c r="AG140" s="145"/>
      <c r="AH140" s="145"/>
      <c r="AI140" s="145"/>
      <c r="AJ140" s="145"/>
      <c r="AK140" s="145"/>
      <c r="AL140" s="145"/>
      <c r="AM140" s="145"/>
      <c r="AN140" s="145"/>
      <c r="AO140" s="145"/>
      <c r="AP140" s="145"/>
      <c r="AQ140" s="131">
        <f t="shared" si="49"/>
        <v>4400148</v>
      </c>
    </row>
    <row r="141" spans="2:87">
      <c r="B141" s="156" t="s">
        <v>196</v>
      </c>
      <c r="C141" s="145">
        <v>10326621</v>
      </c>
      <c r="D141" s="145">
        <v>0</v>
      </c>
      <c r="E141" s="145">
        <v>2074831</v>
      </c>
      <c r="F141" s="145">
        <v>0</v>
      </c>
      <c r="G141" s="145">
        <v>442377</v>
      </c>
      <c r="H141" s="145">
        <v>3518819</v>
      </c>
      <c r="I141" s="145">
        <v>5567689</v>
      </c>
      <c r="J141" s="145">
        <v>4021416</v>
      </c>
      <c r="K141" s="145">
        <v>388842</v>
      </c>
      <c r="L141" s="145">
        <v>581030</v>
      </c>
      <c r="M141" s="145">
        <v>2397139</v>
      </c>
      <c r="N141" s="145">
        <v>98595</v>
      </c>
      <c r="O141" s="145">
        <v>0</v>
      </c>
      <c r="P141" s="145">
        <v>577565</v>
      </c>
      <c r="Q141" s="145">
        <v>0</v>
      </c>
      <c r="R141" s="145">
        <v>3475886</v>
      </c>
      <c r="S141" s="145">
        <v>128840</v>
      </c>
      <c r="T141" s="145">
        <v>4524902</v>
      </c>
      <c r="U141" s="145">
        <v>728834</v>
      </c>
      <c r="V141" s="145">
        <v>5645703</v>
      </c>
      <c r="W141" s="145">
        <v>611302</v>
      </c>
      <c r="X141" s="145">
        <v>1355832</v>
      </c>
      <c r="Y141" s="145">
        <v>5838407</v>
      </c>
      <c r="Z141" s="145">
        <v>45569</v>
      </c>
      <c r="AA141" s="145">
        <v>1394374</v>
      </c>
      <c r="AB141" s="145">
        <v>8172414</v>
      </c>
      <c r="AC141" s="145">
        <v>25932</v>
      </c>
      <c r="AD141" s="145">
        <v>15604900</v>
      </c>
      <c r="AE141" s="145"/>
      <c r="AF141" s="145"/>
      <c r="AG141" s="145"/>
      <c r="AH141" s="145"/>
      <c r="AI141" s="145"/>
      <c r="AJ141" s="145"/>
      <c r="AK141" s="145"/>
      <c r="AL141" s="145"/>
      <c r="AM141" s="145"/>
      <c r="AN141" s="145"/>
      <c r="AO141" s="145"/>
      <c r="AP141" s="145"/>
      <c r="AQ141" s="131">
        <f t="shared" si="49"/>
        <v>77547819</v>
      </c>
    </row>
    <row r="142" spans="2:87">
      <c r="B142" s="155" t="s">
        <v>197</v>
      </c>
      <c r="C142" s="145">
        <v>3870228</v>
      </c>
      <c r="D142" s="145">
        <v>0</v>
      </c>
      <c r="E142" s="145">
        <v>2789603</v>
      </c>
      <c r="F142" s="145">
        <v>64627</v>
      </c>
      <c r="G142" s="145">
        <v>28379</v>
      </c>
      <c r="H142" s="145">
        <v>181790</v>
      </c>
      <c r="I142" s="145">
        <v>502037</v>
      </c>
      <c r="J142" s="145">
        <v>88046</v>
      </c>
      <c r="K142" s="145">
        <v>165607</v>
      </c>
      <c r="L142" s="145">
        <v>561187</v>
      </c>
      <c r="M142" s="145">
        <v>401072</v>
      </c>
      <c r="N142" s="145">
        <v>0</v>
      </c>
      <c r="O142" s="145">
        <v>0</v>
      </c>
      <c r="P142" s="145">
        <v>630456</v>
      </c>
      <c r="Q142" s="145">
        <v>0</v>
      </c>
      <c r="R142" s="145">
        <v>9528529</v>
      </c>
      <c r="S142" s="145">
        <v>0</v>
      </c>
      <c r="T142" s="145">
        <v>1060859</v>
      </c>
      <c r="U142" s="145">
        <v>28175</v>
      </c>
      <c r="V142" s="145">
        <v>1890144</v>
      </c>
      <c r="W142" s="145">
        <v>101332</v>
      </c>
      <c r="X142" s="145">
        <v>36631</v>
      </c>
      <c r="Y142" s="145">
        <v>2073750</v>
      </c>
      <c r="Z142" s="145">
        <v>365912</v>
      </c>
      <c r="AA142" s="145">
        <v>214566</v>
      </c>
      <c r="AB142" s="145">
        <v>9334783</v>
      </c>
      <c r="AC142" s="145">
        <v>82563</v>
      </c>
      <c r="AD142" s="145">
        <v>1446813</v>
      </c>
      <c r="AE142" s="145"/>
      <c r="AF142" s="145"/>
      <c r="AG142" s="145"/>
      <c r="AH142" s="145"/>
      <c r="AI142" s="145"/>
      <c r="AJ142" s="145"/>
      <c r="AK142" s="145"/>
      <c r="AL142" s="145"/>
      <c r="AM142" s="145"/>
      <c r="AN142" s="145"/>
      <c r="AO142" s="145"/>
      <c r="AP142" s="145"/>
      <c r="AQ142" s="131">
        <f t="shared" si="49"/>
        <v>35447089</v>
      </c>
    </row>
    <row r="143" spans="2:87">
      <c r="B143" s="155" t="s">
        <v>198</v>
      </c>
      <c r="C143" s="145">
        <v>0</v>
      </c>
      <c r="D143" s="145">
        <v>0</v>
      </c>
      <c r="E143" s="145">
        <v>0</v>
      </c>
      <c r="F143" s="145">
        <v>0</v>
      </c>
      <c r="G143" s="145">
        <v>0</v>
      </c>
      <c r="H143" s="145">
        <v>0</v>
      </c>
      <c r="I143" s="145">
        <v>0</v>
      </c>
      <c r="J143" s="145">
        <v>0</v>
      </c>
      <c r="K143" s="145">
        <v>11537</v>
      </c>
      <c r="L143" s="145">
        <v>0</v>
      </c>
      <c r="M143" s="145">
        <v>0</v>
      </c>
      <c r="N143" s="145">
        <v>0</v>
      </c>
      <c r="O143" s="145">
        <v>0</v>
      </c>
      <c r="P143" s="145">
        <v>0</v>
      </c>
      <c r="Q143" s="145">
        <v>0</v>
      </c>
      <c r="R143" s="145">
        <v>0</v>
      </c>
      <c r="S143" s="145">
        <v>0</v>
      </c>
      <c r="T143" s="145">
        <v>0</v>
      </c>
      <c r="U143" s="145">
        <v>0</v>
      </c>
      <c r="V143" s="145">
        <v>0</v>
      </c>
      <c r="W143" s="145">
        <v>0</v>
      </c>
      <c r="X143" s="145">
        <v>0</v>
      </c>
      <c r="Y143" s="145">
        <v>0</v>
      </c>
      <c r="Z143" s="145">
        <v>0</v>
      </c>
      <c r="AA143" s="145">
        <v>0</v>
      </c>
      <c r="AB143" s="145">
        <v>0</v>
      </c>
      <c r="AC143" s="145">
        <v>0</v>
      </c>
      <c r="AD143" s="145">
        <v>0</v>
      </c>
      <c r="AE143" s="145"/>
      <c r="AF143" s="145"/>
      <c r="AG143" s="145"/>
      <c r="AH143" s="145"/>
      <c r="AI143" s="145"/>
      <c r="AJ143" s="145"/>
      <c r="AK143" s="145"/>
      <c r="AL143" s="145"/>
      <c r="AM143" s="145"/>
      <c r="AN143" s="145"/>
      <c r="AO143" s="145"/>
      <c r="AP143" s="145"/>
      <c r="AQ143" s="131">
        <f t="shared" si="49"/>
        <v>11537</v>
      </c>
    </row>
    <row r="144" spans="2:87">
      <c r="B144" s="155" t="s">
        <v>199</v>
      </c>
      <c r="C144" s="145">
        <v>720430</v>
      </c>
      <c r="D144" s="145">
        <v>0</v>
      </c>
      <c r="E144" s="145">
        <v>70115</v>
      </c>
      <c r="F144" s="145">
        <v>2020367</v>
      </c>
      <c r="G144" s="145">
        <v>0</v>
      </c>
      <c r="H144" s="145">
        <v>74033</v>
      </c>
      <c r="I144" s="145">
        <v>-198364</v>
      </c>
      <c r="J144" s="145">
        <v>252871</v>
      </c>
      <c r="K144" s="145">
        <v>0</v>
      </c>
      <c r="L144" s="145">
        <v>-57222</v>
      </c>
      <c r="M144" s="145">
        <v>176308</v>
      </c>
      <c r="N144" s="145">
        <v>0</v>
      </c>
      <c r="O144" s="145">
        <v>312</v>
      </c>
      <c r="P144" s="145">
        <v>339962</v>
      </c>
      <c r="Q144" s="145">
        <v>0</v>
      </c>
      <c r="R144" s="145">
        <v>598762</v>
      </c>
      <c r="S144" s="145">
        <v>0</v>
      </c>
      <c r="T144" s="145">
        <v>401687</v>
      </c>
      <c r="U144" s="145">
        <v>-16927</v>
      </c>
      <c r="V144" s="145">
        <v>-108844</v>
      </c>
      <c r="W144" s="145">
        <v>-19794</v>
      </c>
      <c r="X144" s="145">
        <v>23164</v>
      </c>
      <c r="Y144" s="145">
        <v>986533</v>
      </c>
      <c r="Z144" s="145">
        <v>0</v>
      </c>
      <c r="AA144" s="145">
        <v>40102</v>
      </c>
      <c r="AB144" s="145">
        <v>834263</v>
      </c>
      <c r="AC144" s="145">
        <v>53458</v>
      </c>
      <c r="AD144" s="145">
        <v>0</v>
      </c>
      <c r="AE144" s="145"/>
      <c r="AF144" s="145"/>
      <c r="AG144" s="145"/>
      <c r="AH144" s="145"/>
      <c r="AI144" s="145"/>
      <c r="AJ144" s="145"/>
      <c r="AK144" s="145"/>
      <c r="AL144" s="145"/>
      <c r="AM144" s="145"/>
      <c r="AN144" s="145"/>
      <c r="AO144" s="145"/>
      <c r="AP144" s="145"/>
      <c r="AQ144" s="131">
        <f t="shared" si="49"/>
        <v>6191216</v>
      </c>
    </row>
    <row r="145" spans="2:87">
      <c r="B145" s="154" t="s">
        <v>200</v>
      </c>
      <c r="C145" s="142">
        <v>12436083</v>
      </c>
      <c r="D145" s="142">
        <v>0</v>
      </c>
      <c r="E145" s="142">
        <v>16543234</v>
      </c>
      <c r="F145" s="142">
        <v>23013547</v>
      </c>
      <c r="G145" s="142">
        <v>446227</v>
      </c>
      <c r="H145" s="142">
        <v>5706726</v>
      </c>
      <c r="I145" s="142">
        <v>6933569</v>
      </c>
      <c r="J145" s="142">
        <v>3000417</v>
      </c>
      <c r="K145" s="142">
        <v>1133999</v>
      </c>
      <c r="L145" s="142">
        <v>2678398</v>
      </c>
      <c r="M145" s="142">
        <v>2206570</v>
      </c>
      <c r="N145" s="142">
        <v>280428</v>
      </c>
      <c r="O145" s="142">
        <v>317801</v>
      </c>
      <c r="P145" s="142">
        <v>3080840</v>
      </c>
      <c r="Q145" s="142">
        <v>55073</v>
      </c>
      <c r="R145" s="142">
        <v>9368010</v>
      </c>
      <c r="S145" s="142">
        <v>322386</v>
      </c>
      <c r="T145" s="142">
        <v>8944598</v>
      </c>
      <c r="U145" s="142">
        <v>405591</v>
      </c>
      <c r="V145" s="142">
        <v>12311226</v>
      </c>
      <c r="W145" s="142">
        <v>609169</v>
      </c>
      <c r="X145" s="142">
        <v>764125</v>
      </c>
      <c r="Y145" s="142">
        <v>11788121</v>
      </c>
      <c r="Z145" s="142">
        <v>373211</v>
      </c>
      <c r="AA145" s="142">
        <v>1556100</v>
      </c>
      <c r="AB145" s="142">
        <v>21643610</v>
      </c>
      <c r="AC145" s="142">
        <v>759927</v>
      </c>
      <c r="AD145" s="142">
        <v>11006141</v>
      </c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31">
        <f t="shared" si="49"/>
        <v>157685127</v>
      </c>
      <c r="AU145" s="135">
        <f t="shared" ref="AU145:BD145" si="59">C145-SUM(C146:C147)</f>
        <v>0</v>
      </c>
      <c r="AV145" s="135">
        <f t="shared" si="59"/>
        <v>0</v>
      </c>
      <c r="AW145" s="135">
        <f t="shared" si="59"/>
        <v>0</v>
      </c>
      <c r="AX145" s="135">
        <f t="shared" si="59"/>
        <v>0</v>
      </c>
      <c r="AY145" s="135">
        <f t="shared" si="59"/>
        <v>0</v>
      </c>
      <c r="AZ145" s="135">
        <f t="shared" si="59"/>
        <v>0</v>
      </c>
      <c r="BA145" s="135">
        <f t="shared" si="59"/>
        <v>0</v>
      </c>
      <c r="BB145" s="135">
        <f t="shared" si="59"/>
        <v>0</v>
      </c>
      <c r="BC145" s="135">
        <f t="shared" si="59"/>
        <v>1</v>
      </c>
      <c r="BD145" s="135">
        <f t="shared" si="59"/>
        <v>0</v>
      </c>
      <c r="BE145" s="135">
        <f t="shared" ref="BE145:BT145" si="60">M145-SUM(M146:M147)</f>
        <v>0</v>
      </c>
      <c r="BF145" s="135">
        <f t="shared" si="60"/>
        <v>0</v>
      </c>
      <c r="BG145" s="135">
        <f t="shared" si="60"/>
        <v>0</v>
      </c>
      <c r="BH145" s="135">
        <f t="shared" si="60"/>
        <v>0</v>
      </c>
      <c r="BI145" s="135">
        <f t="shared" si="60"/>
        <v>1</v>
      </c>
      <c r="BJ145" s="135">
        <f t="shared" si="60"/>
        <v>0</v>
      </c>
      <c r="BK145" s="135">
        <f t="shared" si="60"/>
        <v>0</v>
      </c>
      <c r="BL145" s="135">
        <f t="shared" si="60"/>
        <v>0</v>
      </c>
      <c r="BM145" s="135">
        <f t="shared" si="60"/>
        <v>0</v>
      </c>
      <c r="BN145" s="135">
        <f t="shared" si="60"/>
        <v>0</v>
      </c>
      <c r="BO145" s="135">
        <f t="shared" si="60"/>
        <v>0</v>
      </c>
      <c r="BP145" s="135">
        <f t="shared" si="60"/>
        <v>0</v>
      </c>
      <c r="BQ145" s="135">
        <f t="shared" si="60"/>
        <v>0</v>
      </c>
      <c r="BR145" s="135">
        <f t="shared" si="60"/>
        <v>0</v>
      </c>
      <c r="BS145" s="135">
        <f t="shared" si="60"/>
        <v>0</v>
      </c>
      <c r="BT145" s="135">
        <f t="shared" si="60"/>
        <v>1</v>
      </c>
      <c r="BU145" s="135">
        <f t="shared" ref="BU145:CI145" si="61">AC145-SUM(AC146:AC147)</f>
        <v>0</v>
      </c>
      <c r="BV145" s="135">
        <f t="shared" si="61"/>
        <v>0</v>
      </c>
      <c r="BW145" s="135">
        <f t="shared" si="61"/>
        <v>0</v>
      </c>
      <c r="BX145" s="135">
        <f t="shared" si="61"/>
        <v>0</v>
      </c>
      <c r="BY145" s="135">
        <f t="shared" si="61"/>
        <v>0</v>
      </c>
      <c r="BZ145" s="135">
        <f t="shared" si="61"/>
        <v>0</v>
      </c>
      <c r="CA145" s="135">
        <f t="shared" si="61"/>
        <v>0</v>
      </c>
      <c r="CB145" s="135">
        <f t="shared" si="61"/>
        <v>0</v>
      </c>
      <c r="CC145" s="135">
        <f t="shared" si="61"/>
        <v>0</v>
      </c>
      <c r="CD145" s="135">
        <f t="shared" si="61"/>
        <v>0</v>
      </c>
      <c r="CE145" s="135">
        <f t="shared" si="61"/>
        <v>0</v>
      </c>
      <c r="CF145" s="135">
        <f t="shared" si="61"/>
        <v>0</v>
      </c>
      <c r="CG145" s="135">
        <f t="shared" si="61"/>
        <v>0</v>
      </c>
      <c r="CH145" s="135">
        <f t="shared" si="61"/>
        <v>0</v>
      </c>
      <c r="CI145" s="135">
        <f t="shared" si="61"/>
        <v>3</v>
      </c>
    </row>
    <row r="146" spans="2:87">
      <c r="B146" s="155" t="s">
        <v>201</v>
      </c>
      <c r="C146" s="145">
        <v>3296034</v>
      </c>
      <c r="D146" s="145">
        <v>0</v>
      </c>
      <c r="E146" s="145">
        <v>3356168</v>
      </c>
      <c r="F146" s="145">
        <v>1766909</v>
      </c>
      <c r="G146" s="145">
        <v>231468</v>
      </c>
      <c r="H146" s="145">
        <v>3291102</v>
      </c>
      <c r="I146" s="145">
        <v>3154166</v>
      </c>
      <c r="J146" s="145">
        <v>1422326</v>
      </c>
      <c r="K146" s="145">
        <v>534410</v>
      </c>
      <c r="L146" s="145">
        <v>1169226</v>
      </c>
      <c r="M146" s="145">
        <v>1030837</v>
      </c>
      <c r="N146" s="145">
        <v>179373</v>
      </c>
      <c r="O146" s="145">
        <v>223305</v>
      </c>
      <c r="P146" s="145">
        <v>1580854</v>
      </c>
      <c r="Q146" s="145">
        <v>38551</v>
      </c>
      <c r="R146" s="145">
        <v>3810106</v>
      </c>
      <c r="S146" s="145">
        <v>198570</v>
      </c>
      <c r="T146" s="145">
        <v>4383326</v>
      </c>
      <c r="U146" s="145">
        <v>228553</v>
      </c>
      <c r="V146" s="145">
        <v>3390671</v>
      </c>
      <c r="W146" s="145">
        <v>319352</v>
      </c>
      <c r="X146" s="145">
        <v>243296</v>
      </c>
      <c r="Y146" s="145">
        <v>4402664</v>
      </c>
      <c r="Z146" s="145">
        <v>238748</v>
      </c>
      <c r="AA146" s="145">
        <v>823865</v>
      </c>
      <c r="AB146" s="145">
        <v>7363609</v>
      </c>
      <c r="AC146" s="145">
        <v>300664</v>
      </c>
      <c r="AD146" s="145">
        <v>494525</v>
      </c>
      <c r="AE146" s="145"/>
      <c r="AF146" s="145"/>
      <c r="AG146" s="145"/>
      <c r="AH146" s="145"/>
      <c r="AI146" s="145"/>
      <c r="AJ146" s="145"/>
      <c r="AK146" s="145"/>
      <c r="AL146" s="145"/>
      <c r="AM146" s="145"/>
      <c r="AN146" s="145"/>
      <c r="AO146" s="145"/>
      <c r="AP146" s="145"/>
      <c r="AQ146" s="131">
        <f t="shared" si="49"/>
        <v>47472678</v>
      </c>
    </row>
    <row r="147" spans="2:87">
      <c r="B147" s="155" t="s">
        <v>202</v>
      </c>
      <c r="C147" s="145">
        <v>9140049</v>
      </c>
      <c r="D147" s="145">
        <v>0</v>
      </c>
      <c r="E147" s="145">
        <v>13187066</v>
      </c>
      <c r="F147" s="145">
        <v>21246638</v>
      </c>
      <c r="G147" s="145">
        <v>214759</v>
      </c>
      <c r="H147" s="145">
        <v>2415624</v>
      </c>
      <c r="I147" s="145">
        <v>3779403</v>
      </c>
      <c r="J147" s="145">
        <v>1578091</v>
      </c>
      <c r="K147" s="145">
        <v>599588</v>
      </c>
      <c r="L147" s="145">
        <v>1509172</v>
      </c>
      <c r="M147" s="145">
        <v>1175733</v>
      </c>
      <c r="N147" s="145">
        <v>101055</v>
      </c>
      <c r="O147" s="145">
        <v>94496</v>
      </c>
      <c r="P147" s="145">
        <v>1499986</v>
      </c>
      <c r="Q147" s="145">
        <v>16521</v>
      </c>
      <c r="R147" s="145">
        <v>5557904</v>
      </c>
      <c r="S147" s="145">
        <v>123816</v>
      </c>
      <c r="T147" s="145">
        <v>4561272</v>
      </c>
      <c r="U147" s="145">
        <v>177038</v>
      </c>
      <c r="V147" s="145">
        <v>8920555</v>
      </c>
      <c r="W147" s="145">
        <v>289817</v>
      </c>
      <c r="X147" s="145">
        <v>520829</v>
      </c>
      <c r="Y147" s="145">
        <v>7385457</v>
      </c>
      <c r="Z147" s="145">
        <v>134463</v>
      </c>
      <c r="AA147" s="145">
        <v>732235</v>
      </c>
      <c r="AB147" s="145">
        <v>14280000</v>
      </c>
      <c r="AC147" s="145">
        <v>459263</v>
      </c>
      <c r="AD147" s="145">
        <v>10511616</v>
      </c>
      <c r="AE147" s="145"/>
      <c r="AF147" s="145"/>
      <c r="AG147" s="145"/>
      <c r="AH147" s="145"/>
      <c r="AI147" s="145"/>
      <c r="AJ147" s="145"/>
      <c r="AK147" s="145"/>
      <c r="AL147" s="145"/>
      <c r="AM147" s="145"/>
      <c r="AN147" s="145"/>
      <c r="AO147" s="145"/>
      <c r="AP147" s="145"/>
      <c r="AQ147" s="131">
        <f t="shared" si="49"/>
        <v>110212446</v>
      </c>
    </row>
    <row r="148" spans="2:87">
      <c r="B148" s="154" t="s">
        <v>203</v>
      </c>
      <c r="C148" s="142">
        <v>74129</v>
      </c>
      <c r="D148" s="142">
        <v>0</v>
      </c>
      <c r="E148" s="142">
        <v>1328445</v>
      </c>
      <c r="F148" s="142">
        <v>4866023</v>
      </c>
      <c r="G148" s="142">
        <v>47056</v>
      </c>
      <c r="H148" s="142">
        <v>1039675</v>
      </c>
      <c r="I148" s="142">
        <v>461525</v>
      </c>
      <c r="J148" s="142">
        <v>80496</v>
      </c>
      <c r="K148" s="142">
        <v>112281</v>
      </c>
      <c r="L148" s="142">
        <v>466032</v>
      </c>
      <c r="M148" s="142">
        <v>1099353</v>
      </c>
      <c r="N148" s="142">
        <v>55354</v>
      </c>
      <c r="O148" s="142">
        <v>73100</v>
      </c>
      <c r="P148" s="142">
        <v>135716</v>
      </c>
      <c r="Q148" s="142">
        <v>85994</v>
      </c>
      <c r="R148" s="142">
        <v>774033</v>
      </c>
      <c r="S148" s="142">
        <v>325146</v>
      </c>
      <c r="T148" s="142">
        <v>1327490</v>
      </c>
      <c r="U148" s="142">
        <v>80512</v>
      </c>
      <c r="V148" s="142">
        <v>438168</v>
      </c>
      <c r="W148" s="142">
        <v>58621</v>
      </c>
      <c r="X148" s="142">
        <v>64104</v>
      </c>
      <c r="Y148" s="142">
        <v>1040994</v>
      </c>
      <c r="Z148" s="142">
        <v>31917</v>
      </c>
      <c r="AA148" s="142">
        <v>134332</v>
      </c>
      <c r="AB148" s="142">
        <v>1570717</v>
      </c>
      <c r="AC148" s="142">
        <v>55123</v>
      </c>
      <c r="AD148" s="142">
        <v>1280033</v>
      </c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31">
        <f t="shared" si="49"/>
        <v>17106369</v>
      </c>
      <c r="AU148" s="135">
        <f t="shared" ref="AU148:CI148" si="62">C148-SUM(C149,C152,C155,C160)+C161</f>
        <v>0</v>
      </c>
      <c r="AV148" s="135">
        <f t="shared" si="62"/>
        <v>0</v>
      </c>
      <c r="AW148" s="135">
        <f t="shared" si="62"/>
        <v>0</v>
      </c>
      <c r="AX148" s="135">
        <f t="shared" si="62"/>
        <v>0</v>
      </c>
      <c r="AY148" s="135">
        <f t="shared" si="62"/>
        <v>0</v>
      </c>
      <c r="AZ148" s="135">
        <f t="shared" si="62"/>
        <v>0</v>
      </c>
      <c r="BA148" s="135">
        <f t="shared" si="62"/>
        <v>0</v>
      </c>
      <c r="BB148" s="135">
        <f t="shared" si="62"/>
        <v>0</v>
      </c>
      <c r="BC148" s="135">
        <f t="shared" si="62"/>
        <v>-1</v>
      </c>
      <c r="BD148" s="135">
        <f t="shared" si="62"/>
        <v>0</v>
      </c>
      <c r="BE148" s="135">
        <f t="shared" si="62"/>
        <v>1</v>
      </c>
      <c r="BF148" s="135">
        <f t="shared" si="62"/>
        <v>0</v>
      </c>
      <c r="BG148" s="135">
        <f t="shared" si="62"/>
        <v>0</v>
      </c>
      <c r="BH148" s="135">
        <f t="shared" si="62"/>
        <v>0</v>
      </c>
      <c r="BI148" s="135">
        <f t="shared" si="62"/>
        <v>1</v>
      </c>
      <c r="BJ148" s="135">
        <f t="shared" si="62"/>
        <v>0</v>
      </c>
      <c r="BK148" s="135">
        <f t="shared" si="62"/>
        <v>0</v>
      </c>
      <c r="BL148" s="135">
        <f t="shared" si="62"/>
        <v>0</v>
      </c>
      <c r="BM148" s="135">
        <f t="shared" si="62"/>
        <v>0</v>
      </c>
      <c r="BN148" s="135">
        <f t="shared" si="62"/>
        <v>0</v>
      </c>
      <c r="BO148" s="135">
        <f t="shared" si="62"/>
        <v>0</v>
      </c>
      <c r="BP148" s="135">
        <f t="shared" si="62"/>
        <v>0</v>
      </c>
      <c r="BQ148" s="135">
        <f t="shared" si="62"/>
        <v>-1</v>
      </c>
      <c r="BR148" s="135">
        <f t="shared" si="62"/>
        <v>0</v>
      </c>
      <c r="BS148" s="135">
        <f t="shared" si="62"/>
        <v>0</v>
      </c>
      <c r="BT148" s="135">
        <f t="shared" si="62"/>
        <v>0</v>
      </c>
      <c r="BU148" s="135">
        <f t="shared" si="62"/>
        <v>0</v>
      </c>
      <c r="BV148" s="135">
        <f t="shared" si="62"/>
        <v>0</v>
      </c>
      <c r="BW148" s="135">
        <f t="shared" si="62"/>
        <v>0</v>
      </c>
      <c r="BX148" s="135">
        <f t="shared" si="62"/>
        <v>0</v>
      </c>
      <c r="BY148" s="135">
        <f t="shared" si="62"/>
        <v>0</v>
      </c>
      <c r="BZ148" s="135">
        <f t="shared" si="62"/>
        <v>0</v>
      </c>
      <c r="CA148" s="135">
        <f t="shared" si="62"/>
        <v>0</v>
      </c>
      <c r="CB148" s="135">
        <f t="shared" si="62"/>
        <v>0</v>
      </c>
      <c r="CC148" s="135">
        <f t="shared" si="62"/>
        <v>0</v>
      </c>
      <c r="CD148" s="135">
        <f t="shared" si="62"/>
        <v>0</v>
      </c>
      <c r="CE148" s="135">
        <f t="shared" si="62"/>
        <v>0</v>
      </c>
      <c r="CF148" s="135">
        <f t="shared" si="62"/>
        <v>0</v>
      </c>
      <c r="CG148" s="135">
        <f t="shared" si="62"/>
        <v>0</v>
      </c>
      <c r="CH148" s="135">
        <f t="shared" si="62"/>
        <v>0</v>
      </c>
      <c r="CI148" s="135">
        <f t="shared" si="62"/>
        <v>0</v>
      </c>
    </row>
    <row r="149" spans="2:87">
      <c r="B149" s="155" t="s">
        <v>204</v>
      </c>
      <c r="C149" s="145">
        <v>0</v>
      </c>
      <c r="D149" s="145">
        <v>0</v>
      </c>
      <c r="E149" s="145">
        <v>-107820</v>
      </c>
      <c r="F149" s="145">
        <v>322540</v>
      </c>
      <c r="G149" s="145">
        <v>2454</v>
      </c>
      <c r="H149" s="145">
        <v>233526</v>
      </c>
      <c r="I149" s="145">
        <v>12508</v>
      </c>
      <c r="J149" s="145">
        <v>80496</v>
      </c>
      <c r="K149" s="145">
        <v>162370</v>
      </c>
      <c r="L149" s="145">
        <v>29803</v>
      </c>
      <c r="M149" s="145">
        <v>0</v>
      </c>
      <c r="N149" s="145">
        <v>55354</v>
      </c>
      <c r="O149" s="145">
        <v>0</v>
      </c>
      <c r="P149" s="145">
        <v>-15629</v>
      </c>
      <c r="Q149" s="145">
        <v>87511</v>
      </c>
      <c r="R149" s="145">
        <v>73379</v>
      </c>
      <c r="S149" s="145">
        <v>0</v>
      </c>
      <c r="T149" s="145">
        <v>43237</v>
      </c>
      <c r="U149" s="145">
        <v>-21345</v>
      </c>
      <c r="V149" s="145">
        <v>9066</v>
      </c>
      <c r="W149" s="145">
        <v>-1762</v>
      </c>
      <c r="X149" s="145">
        <v>63122</v>
      </c>
      <c r="Y149" s="145">
        <v>440025</v>
      </c>
      <c r="Z149" s="145">
        <v>31377</v>
      </c>
      <c r="AA149" s="145">
        <v>0</v>
      </c>
      <c r="AB149" s="145">
        <v>49887</v>
      </c>
      <c r="AC149" s="145">
        <v>374</v>
      </c>
      <c r="AD149" s="145">
        <v>110279</v>
      </c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31">
        <f t="shared" si="49"/>
        <v>1660752</v>
      </c>
      <c r="AU149" s="135">
        <f t="shared" ref="AU149:BD149" si="63">C149-SUM(C150:C151)</f>
        <v>0</v>
      </c>
      <c r="AV149" s="135">
        <f t="shared" si="63"/>
        <v>0</v>
      </c>
      <c r="AW149" s="135">
        <f t="shared" si="63"/>
        <v>0</v>
      </c>
      <c r="AX149" s="135">
        <f t="shared" si="63"/>
        <v>0</v>
      </c>
      <c r="AY149" s="135">
        <f t="shared" si="63"/>
        <v>0</v>
      </c>
      <c r="AZ149" s="135">
        <f t="shared" si="63"/>
        <v>0</v>
      </c>
      <c r="BA149" s="135">
        <f t="shared" si="63"/>
        <v>0</v>
      </c>
      <c r="BB149" s="135">
        <f t="shared" si="63"/>
        <v>0</v>
      </c>
      <c r="BC149" s="135">
        <f t="shared" si="63"/>
        <v>0</v>
      </c>
      <c r="BD149" s="135">
        <f t="shared" si="63"/>
        <v>0</v>
      </c>
      <c r="BE149" s="135">
        <f t="shared" ref="BE149:BT149" si="64">M149-SUM(M150:M151)</f>
        <v>0</v>
      </c>
      <c r="BF149" s="135">
        <f t="shared" si="64"/>
        <v>0</v>
      </c>
      <c r="BG149" s="135">
        <f t="shared" si="64"/>
        <v>0</v>
      </c>
      <c r="BH149" s="135">
        <f t="shared" si="64"/>
        <v>0</v>
      </c>
      <c r="BI149" s="135">
        <f t="shared" si="64"/>
        <v>0</v>
      </c>
      <c r="BJ149" s="135">
        <f t="shared" si="64"/>
        <v>0</v>
      </c>
      <c r="BK149" s="135">
        <f t="shared" si="64"/>
        <v>0</v>
      </c>
      <c r="BL149" s="135">
        <f t="shared" si="64"/>
        <v>0</v>
      </c>
      <c r="BM149" s="135">
        <f t="shared" si="64"/>
        <v>0</v>
      </c>
      <c r="BN149" s="135">
        <f t="shared" si="64"/>
        <v>0</v>
      </c>
      <c r="BO149" s="135">
        <f t="shared" si="64"/>
        <v>0</v>
      </c>
      <c r="BP149" s="135">
        <f t="shared" si="64"/>
        <v>0</v>
      </c>
      <c r="BQ149" s="135">
        <f t="shared" si="64"/>
        <v>0</v>
      </c>
      <c r="BR149" s="135">
        <f t="shared" si="64"/>
        <v>0</v>
      </c>
      <c r="BS149" s="135">
        <f t="shared" si="64"/>
        <v>0</v>
      </c>
      <c r="BT149" s="135">
        <f t="shared" si="64"/>
        <v>0</v>
      </c>
      <c r="BU149" s="135">
        <f t="shared" ref="BU149:CI149" si="65">AC149-SUM(AC150:AC151)</f>
        <v>0</v>
      </c>
      <c r="BV149" s="135">
        <f t="shared" si="65"/>
        <v>0</v>
      </c>
      <c r="BW149" s="135">
        <f t="shared" si="65"/>
        <v>0</v>
      </c>
      <c r="BX149" s="135">
        <f t="shared" si="65"/>
        <v>0</v>
      </c>
      <c r="BY149" s="135">
        <f t="shared" si="65"/>
        <v>0</v>
      </c>
      <c r="BZ149" s="135">
        <f t="shared" si="65"/>
        <v>0</v>
      </c>
      <c r="CA149" s="135">
        <f t="shared" si="65"/>
        <v>0</v>
      </c>
      <c r="CB149" s="135">
        <f t="shared" si="65"/>
        <v>0</v>
      </c>
      <c r="CC149" s="135">
        <f t="shared" si="65"/>
        <v>0</v>
      </c>
      <c r="CD149" s="135">
        <f t="shared" si="65"/>
        <v>0</v>
      </c>
      <c r="CE149" s="135">
        <f t="shared" si="65"/>
        <v>0</v>
      </c>
      <c r="CF149" s="135">
        <f t="shared" si="65"/>
        <v>0</v>
      </c>
      <c r="CG149" s="135">
        <f t="shared" si="65"/>
        <v>0</v>
      </c>
      <c r="CH149" s="135">
        <f t="shared" si="65"/>
        <v>0</v>
      </c>
      <c r="CI149" s="135">
        <f t="shared" si="65"/>
        <v>0</v>
      </c>
    </row>
    <row r="150" spans="2:87">
      <c r="B150" s="156" t="s">
        <v>205</v>
      </c>
      <c r="C150" s="145">
        <v>0</v>
      </c>
      <c r="D150" s="145">
        <v>0</v>
      </c>
      <c r="E150" s="145">
        <v>78591</v>
      </c>
      <c r="F150" s="145">
        <v>0</v>
      </c>
      <c r="G150" s="145">
        <v>0</v>
      </c>
      <c r="H150" s="145">
        <v>0</v>
      </c>
      <c r="I150" s="145">
        <v>0</v>
      </c>
      <c r="J150" s="145">
        <v>0</v>
      </c>
      <c r="K150" s="145">
        <v>0</v>
      </c>
      <c r="L150" s="145">
        <v>0</v>
      </c>
      <c r="M150" s="145">
        <v>0</v>
      </c>
      <c r="N150" s="145">
        <v>0</v>
      </c>
      <c r="O150" s="145">
        <v>0</v>
      </c>
      <c r="P150" s="145">
        <v>0</v>
      </c>
      <c r="Q150" s="145">
        <v>0</v>
      </c>
      <c r="R150" s="145">
        <v>57982</v>
      </c>
      <c r="S150" s="145">
        <v>0</v>
      </c>
      <c r="T150" s="145">
        <v>0</v>
      </c>
      <c r="U150" s="145">
        <v>0</v>
      </c>
      <c r="V150" s="145">
        <v>7200</v>
      </c>
      <c r="W150" s="145">
        <v>0</v>
      </c>
      <c r="X150" s="145">
        <v>0</v>
      </c>
      <c r="Y150" s="145">
        <v>0</v>
      </c>
      <c r="Z150" s="145">
        <v>0</v>
      </c>
      <c r="AA150" s="145">
        <v>0</v>
      </c>
      <c r="AB150" s="145">
        <v>45074</v>
      </c>
      <c r="AC150" s="145">
        <v>0</v>
      </c>
      <c r="AD150" s="145">
        <v>0</v>
      </c>
      <c r="AE150" s="145"/>
      <c r="AF150" s="145"/>
      <c r="AG150" s="145"/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31">
        <f t="shared" si="49"/>
        <v>188847</v>
      </c>
    </row>
    <row r="151" spans="2:87">
      <c r="B151" s="156" t="s">
        <v>206</v>
      </c>
      <c r="C151" s="145">
        <v>0</v>
      </c>
      <c r="D151" s="145">
        <v>0</v>
      </c>
      <c r="E151" s="145">
        <v>-186411</v>
      </c>
      <c r="F151" s="145">
        <v>322540</v>
      </c>
      <c r="G151" s="145">
        <v>2454</v>
      </c>
      <c r="H151" s="145">
        <v>233526</v>
      </c>
      <c r="I151" s="145">
        <v>12508</v>
      </c>
      <c r="J151" s="145">
        <v>80496</v>
      </c>
      <c r="K151" s="145">
        <v>162370</v>
      </c>
      <c r="L151" s="145">
        <v>29803</v>
      </c>
      <c r="M151" s="145">
        <v>0</v>
      </c>
      <c r="N151" s="145">
        <v>55354</v>
      </c>
      <c r="O151" s="145">
        <v>0</v>
      </c>
      <c r="P151" s="145">
        <v>-15629</v>
      </c>
      <c r="Q151" s="145">
        <v>87511</v>
      </c>
      <c r="R151" s="145">
        <v>15397</v>
      </c>
      <c r="S151" s="145">
        <v>0</v>
      </c>
      <c r="T151" s="145">
        <v>43237</v>
      </c>
      <c r="U151" s="145">
        <v>-21345</v>
      </c>
      <c r="V151" s="145">
        <v>1866</v>
      </c>
      <c r="W151" s="145">
        <v>-1762</v>
      </c>
      <c r="X151" s="145">
        <v>63122</v>
      </c>
      <c r="Y151" s="145">
        <v>440025</v>
      </c>
      <c r="Z151" s="145">
        <v>31377</v>
      </c>
      <c r="AA151" s="145">
        <v>0</v>
      </c>
      <c r="AB151" s="145">
        <v>4813</v>
      </c>
      <c r="AC151" s="145">
        <v>374</v>
      </c>
      <c r="AD151" s="145">
        <v>110279</v>
      </c>
      <c r="AE151" s="145"/>
      <c r="AF151" s="145"/>
      <c r="AG151" s="145"/>
      <c r="AH151" s="145"/>
      <c r="AI151" s="145"/>
      <c r="AJ151" s="145"/>
      <c r="AK151" s="145"/>
      <c r="AL151" s="145"/>
      <c r="AM151" s="145"/>
      <c r="AN151" s="145"/>
      <c r="AO151" s="145"/>
      <c r="AP151" s="145"/>
      <c r="AQ151" s="131">
        <f t="shared" si="49"/>
        <v>1471905</v>
      </c>
    </row>
    <row r="152" spans="2:87">
      <c r="B152" s="155" t="s">
        <v>207</v>
      </c>
      <c r="C152" s="145">
        <v>16750</v>
      </c>
      <c r="D152" s="145">
        <v>0</v>
      </c>
      <c r="E152" s="145">
        <v>187941</v>
      </c>
      <c r="F152" s="145">
        <v>-392851</v>
      </c>
      <c r="G152" s="145">
        <v>4723</v>
      </c>
      <c r="H152" s="145">
        <v>88916</v>
      </c>
      <c r="I152" s="145">
        <v>442236</v>
      </c>
      <c r="J152" s="145">
        <v>0</v>
      </c>
      <c r="K152" s="145">
        <v>-31457</v>
      </c>
      <c r="L152" s="145">
        <v>2579</v>
      </c>
      <c r="M152" s="145">
        <v>24242</v>
      </c>
      <c r="N152" s="145">
        <v>0</v>
      </c>
      <c r="O152" s="145">
        <v>0</v>
      </c>
      <c r="P152" s="145">
        <v>-131639</v>
      </c>
      <c r="Q152" s="145">
        <v>714</v>
      </c>
      <c r="R152" s="145">
        <v>-32573</v>
      </c>
      <c r="S152" s="145">
        <v>178878</v>
      </c>
      <c r="T152" s="145">
        <v>239633</v>
      </c>
      <c r="U152" s="145">
        <v>9621</v>
      </c>
      <c r="V152" s="145">
        <v>6855</v>
      </c>
      <c r="W152" s="145">
        <v>4202</v>
      </c>
      <c r="X152" s="145">
        <v>-1939</v>
      </c>
      <c r="Y152" s="145">
        <v>14599</v>
      </c>
      <c r="Z152" s="145">
        <v>-6068</v>
      </c>
      <c r="AA152" s="145">
        <v>0</v>
      </c>
      <c r="AB152" s="145">
        <v>998204</v>
      </c>
      <c r="AC152" s="145">
        <v>0</v>
      </c>
      <c r="AD152" s="145">
        <v>288446</v>
      </c>
      <c r="AE152" s="145"/>
      <c r="AF152" s="145"/>
      <c r="AG152" s="145"/>
      <c r="AH152" s="145"/>
      <c r="AI152" s="145"/>
      <c r="AJ152" s="145"/>
      <c r="AK152" s="145"/>
      <c r="AL152" s="145"/>
      <c r="AM152" s="145"/>
      <c r="AN152" s="145"/>
      <c r="AO152" s="145"/>
      <c r="AP152" s="145"/>
      <c r="AQ152" s="131">
        <f t="shared" si="49"/>
        <v>1912012</v>
      </c>
      <c r="AU152" s="135">
        <f t="shared" ref="AU152:CI152" si="66">C152-SUM(C153:C154)</f>
        <v>0</v>
      </c>
      <c r="AV152" s="135">
        <f t="shared" si="66"/>
        <v>0</v>
      </c>
      <c r="AW152" s="135">
        <f t="shared" si="66"/>
        <v>0</v>
      </c>
      <c r="AX152" s="135">
        <f t="shared" si="66"/>
        <v>0</v>
      </c>
      <c r="AY152" s="135">
        <f t="shared" si="66"/>
        <v>0</v>
      </c>
      <c r="AZ152" s="135">
        <f t="shared" si="66"/>
        <v>0</v>
      </c>
      <c r="BA152" s="135">
        <f t="shared" si="66"/>
        <v>0</v>
      </c>
      <c r="BB152" s="135">
        <f t="shared" si="66"/>
        <v>0</v>
      </c>
      <c r="BC152" s="135">
        <f t="shared" si="66"/>
        <v>0</v>
      </c>
      <c r="BD152" s="135">
        <f t="shared" si="66"/>
        <v>0</v>
      </c>
      <c r="BE152" s="135">
        <f t="shared" si="66"/>
        <v>0</v>
      </c>
      <c r="BF152" s="135">
        <f t="shared" si="66"/>
        <v>0</v>
      </c>
      <c r="BG152" s="135">
        <f t="shared" si="66"/>
        <v>0</v>
      </c>
      <c r="BH152" s="135">
        <f t="shared" si="66"/>
        <v>0</v>
      </c>
      <c r="BI152" s="135">
        <f t="shared" si="66"/>
        <v>0</v>
      </c>
      <c r="BJ152" s="135">
        <f t="shared" si="66"/>
        <v>0</v>
      </c>
      <c r="BK152" s="135">
        <f t="shared" si="66"/>
        <v>0</v>
      </c>
      <c r="BL152" s="135">
        <f t="shared" si="66"/>
        <v>0</v>
      </c>
      <c r="BM152" s="135">
        <f t="shared" si="66"/>
        <v>0</v>
      </c>
      <c r="BN152" s="135">
        <f t="shared" si="66"/>
        <v>0</v>
      </c>
      <c r="BO152" s="135">
        <f t="shared" si="66"/>
        <v>0</v>
      </c>
      <c r="BP152" s="135">
        <f t="shared" si="66"/>
        <v>0</v>
      </c>
      <c r="BQ152" s="135">
        <f t="shared" si="66"/>
        <v>1</v>
      </c>
      <c r="BR152" s="135">
        <f t="shared" si="66"/>
        <v>0</v>
      </c>
      <c r="BS152" s="135">
        <f t="shared" si="66"/>
        <v>0</v>
      </c>
      <c r="BT152" s="135">
        <f t="shared" si="66"/>
        <v>0</v>
      </c>
      <c r="BU152" s="135">
        <f t="shared" si="66"/>
        <v>0</v>
      </c>
      <c r="BV152" s="135">
        <f t="shared" si="66"/>
        <v>0</v>
      </c>
      <c r="BW152" s="135">
        <f t="shared" si="66"/>
        <v>0</v>
      </c>
      <c r="BX152" s="135">
        <f t="shared" si="66"/>
        <v>0</v>
      </c>
      <c r="BY152" s="135">
        <f t="shared" si="66"/>
        <v>0</v>
      </c>
      <c r="BZ152" s="135">
        <f t="shared" si="66"/>
        <v>0</v>
      </c>
      <c r="CA152" s="135">
        <f t="shared" si="66"/>
        <v>0</v>
      </c>
      <c r="CB152" s="135">
        <f t="shared" si="66"/>
        <v>0</v>
      </c>
      <c r="CC152" s="135">
        <f t="shared" si="66"/>
        <v>0</v>
      </c>
      <c r="CD152" s="135">
        <f t="shared" si="66"/>
        <v>0</v>
      </c>
      <c r="CE152" s="135">
        <f t="shared" si="66"/>
        <v>0</v>
      </c>
      <c r="CF152" s="135">
        <f t="shared" si="66"/>
        <v>0</v>
      </c>
      <c r="CG152" s="135">
        <f t="shared" si="66"/>
        <v>0</v>
      </c>
      <c r="CH152" s="135">
        <f t="shared" si="66"/>
        <v>0</v>
      </c>
      <c r="CI152" s="135">
        <f t="shared" si="66"/>
        <v>1</v>
      </c>
    </row>
    <row r="153" spans="2:87">
      <c r="B153" s="156" t="s">
        <v>208</v>
      </c>
      <c r="C153" s="145">
        <v>0</v>
      </c>
      <c r="D153" s="145">
        <v>0</v>
      </c>
      <c r="E153" s="145">
        <v>187941</v>
      </c>
      <c r="F153" s="145">
        <v>0</v>
      </c>
      <c r="G153" s="145">
        <v>0</v>
      </c>
      <c r="H153" s="145">
        <v>0</v>
      </c>
      <c r="I153" s="145">
        <v>0</v>
      </c>
      <c r="J153" s="145">
        <v>0</v>
      </c>
      <c r="K153" s="145">
        <v>0</v>
      </c>
      <c r="L153" s="145">
        <v>0</v>
      </c>
      <c r="M153" s="145">
        <v>12022</v>
      </c>
      <c r="N153" s="145">
        <v>0</v>
      </c>
      <c r="O153" s="145">
        <v>0</v>
      </c>
      <c r="P153" s="145">
        <v>0</v>
      </c>
      <c r="Q153" s="145">
        <v>714</v>
      </c>
      <c r="R153" s="145">
        <v>0</v>
      </c>
      <c r="S153" s="145">
        <v>0</v>
      </c>
      <c r="T153" s="145">
        <v>62613</v>
      </c>
      <c r="U153" s="145">
        <v>0</v>
      </c>
      <c r="V153" s="145">
        <v>0</v>
      </c>
      <c r="W153" s="145">
        <v>0</v>
      </c>
      <c r="X153" s="145">
        <v>0</v>
      </c>
      <c r="Y153" s="145">
        <v>49118</v>
      </c>
      <c r="Z153" s="145">
        <v>0</v>
      </c>
      <c r="AA153" s="145">
        <v>0</v>
      </c>
      <c r="AB153" s="145">
        <v>57674</v>
      </c>
      <c r="AC153" s="145">
        <v>0</v>
      </c>
      <c r="AD153" s="145">
        <v>0</v>
      </c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31">
        <f t="shared" si="49"/>
        <v>370082</v>
      </c>
    </row>
    <row r="154" spans="2:87">
      <c r="B154" s="156" t="s">
        <v>209</v>
      </c>
      <c r="C154" s="145">
        <v>16750</v>
      </c>
      <c r="D154" s="145">
        <v>0</v>
      </c>
      <c r="E154" s="145">
        <v>0</v>
      </c>
      <c r="F154" s="145">
        <v>-392851</v>
      </c>
      <c r="G154" s="145">
        <v>4723</v>
      </c>
      <c r="H154" s="145">
        <v>88916</v>
      </c>
      <c r="I154" s="145">
        <v>442236</v>
      </c>
      <c r="J154" s="145">
        <v>0</v>
      </c>
      <c r="K154" s="145">
        <v>-31457</v>
      </c>
      <c r="L154" s="145">
        <v>2579</v>
      </c>
      <c r="M154" s="145">
        <v>12220</v>
      </c>
      <c r="N154" s="145">
        <v>0</v>
      </c>
      <c r="O154" s="145">
        <v>0</v>
      </c>
      <c r="P154" s="145">
        <v>-131639</v>
      </c>
      <c r="Q154" s="145">
        <v>0</v>
      </c>
      <c r="R154" s="145">
        <v>-32573</v>
      </c>
      <c r="S154" s="145">
        <v>178878</v>
      </c>
      <c r="T154" s="145">
        <v>177020</v>
      </c>
      <c r="U154" s="145">
        <v>9621</v>
      </c>
      <c r="V154" s="145">
        <v>6855</v>
      </c>
      <c r="W154" s="145">
        <v>4202</v>
      </c>
      <c r="X154" s="145">
        <v>-1939</v>
      </c>
      <c r="Y154" s="145">
        <v>-34520</v>
      </c>
      <c r="Z154" s="145">
        <v>-6068</v>
      </c>
      <c r="AA154" s="145">
        <v>0</v>
      </c>
      <c r="AB154" s="145">
        <v>940530</v>
      </c>
      <c r="AC154" s="145">
        <v>0</v>
      </c>
      <c r="AD154" s="145">
        <v>288446</v>
      </c>
      <c r="AE154" s="145"/>
      <c r="AF154" s="145"/>
      <c r="AG154" s="145"/>
      <c r="AH154" s="145"/>
      <c r="AI154" s="145"/>
      <c r="AJ154" s="145"/>
      <c r="AK154" s="145"/>
      <c r="AL154" s="145"/>
      <c r="AM154" s="145"/>
      <c r="AN154" s="145"/>
      <c r="AO154" s="145"/>
      <c r="AP154" s="145"/>
      <c r="AQ154" s="131">
        <f t="shared" si="49"/>
        <v>1541929</v>
      </c>
    </row>
    <row r="155" spans="2:87">
      <c r="B155" s="155" t="s">
        <v>210</v>
      </c>
      <c r="C155" s="145">
        <v>57379</v>
      </c>
      <c r="D155" s="145">
        <v>0</v>
      </c>
      <c r="E155" s="145">
        <v>1448897</v>
      </c>
      <c r="F155" s="145">
        <v>4946778</v>
      </c>
      <c r="G155" s="145">
        <v>39879</v>
      </c>
      <c r="H155" s="145">
        <v>717233</v>
      </c>
      <c r="I155" s="145">
        <v>6781</v>
      </c>
      <c r="J155" s="145">
        <v>0</v>
      </c>
      <c r="K155" s="145">
        <v>-18631</v>
      </c>
      <c r="L155" s="145">
        <v>433650</v>
      </c>
      <c r="M155" s="145">
        <v>1075110</v>
      </c>
      <c r="N155" s="145">
        <v>0</v>
      </c>
      <c r="O155" s="145">
        <v>73100</v>
      </c>
      <c r="P155" s="145">
        <v>281691</v>
      </c>
      <c r="Q155" s="145">
        <v>-2232</v>
      </c>
      <c r="R155" s="145">
        <v>721480</v>
      </c>
      <c r="S155" s="145">
        <v>146268</v>
      </c>
      <c r="T155" s="145">
        <v>1044620</v>
      </c>
      <c r="U155" s="145">
        <v>92236</v>
      </c>
      <c r="V155" s="145">
        <v>422247</v>
      </c>
      <c r="W155" s="145">
        <v>56181</v>
      </c>
      <c r="X155" s="145">
        <v>2921</v>
      </c>
      <c r="Y155" s="145">
        <v>586371</v>
      </c>
      <c r="Z155" s="145">
        <v>6608</v>
      </c>
      <c r="AA155" s="145">
        <v>134332</v>
      </c>
      <c r="AB155" s="145">
        <v>522626</v>
      </c>
      <c r="AC155" s="145">
        <v>48936</v>
      </c>
      <c r="AD155" s="145">
        <v>881308</v>
      </c>
      <c r="AE155" s="145"/>
      <c r="AF155" s="145"/>
      <c r="AG155" s="145"/>
      <c r="AH155" s="145"/>
      <c r="AI155" s="145"/>
      <c r="AJ155" s="145"/>
      <c r="AK155" s="145"/>
      <c r="AL155" s="145"/>
      <c r="AM155" s="145"/>
      <c r="AN155" s="145"/>
      <c r="AO155" s="145"/>
      <c r="AP155" s="145"/>
      <c r="AQ155" s="131">
        <f t="shared" si="49"/>
        <v>13725769</v>
      </c>
      <c r="AU155" s="135">
        <f t="shared" ref="AU155:BD155" si="67">C155-(SUM(C156:C157)-SUM(C158:C159))</f>
        <v>0</v>
      </c>
      <c r="AV155" s="135">
        <f t="shared" si="67"/>
        <v>0</v>
      </c>
      <c r="AW155" s="135">
        <f t="shared" si="67"/>
        <v>0</v>
      </c>
      <c r="AX155" s="135">
        <f t="shared" si="67"/>
        <v>0</v>
      </c>
      <c r="AY155" s="135">
        <f t="shared" si="67"/>
        <v>0</v>
      </c>
      <c r="AZ155" s="135">
        <f t="shared" si="67"/>
        <v>0</v>
      </c>
      <c r="BA155" s="135">
        <f t="shared" si="67"/>
        <v>0</v>
      </c>
      <c r="BB155" s="135">
        <f t="shared" si="67"/>
        <v>0</v>
      </c>
      <c r="BC155" s="135">
        <f t="shared" si="67"/>
        <v>0</v>
      </c>
      <c r="BD155" s="135">
        <f t="shared" si="67"/>
        <v>0</v>
      </c>
      <c r="BE155" s="135">
        <f t="shared" ref="BE155:BT155" si="68">M155-(SUM(M156:M157)-SUM(M158:M159))</f>
        <v>-1</v>
      </c>
      <c r="BF155" s="135">
        <f t="shared" si="68"/>
        <v>0</v>
      </c>
      <c r="BG155" s="135">
        <f t="shared" si="68"/>
        <v>0</v>
      </c>
      <c r="BH155" s="135">
        <f t="shared" si="68"/>
        <v>0</v>
      </c>
      <c r="BI155" s="135">
        <f t="shared" si="68"/>
        <v>0</v>
      </c>
      <c r="BJ155" s="135">
        <f t="shared" si="68"/>
        <v>0</v>
      </c>
      <c r="BK155" s="135">
        <f t="shared" si="68"/>
        <v>0</v>
      </c>
      <c r="BL155" s="135">
        <f t="shared" si="68"/>
        <v>0</v>
      </c>
      <c r="BM155" s="135">
        <f t="shared" si="68"/>
        <v>0</v>
      </c>
      <c r="BN155" s="135">
        <f t="shared" si="68"/>
        <v>0</v>
      </c>
      <c r="BO155" s="135">
        <f t="shared" si="68"/>
        <v>0</v>
      </c>
      <c r="BP155" s="135">
        <f t="shared" si="68"/>
        <v>0</v>
      </c>
      <c r="BQ155" s="135">
        <f t="shared" si="68"/>
        <v>0</v>
      </c>
      <c r="BR155" s="135">
        <f t="shared" si="68"/>
        <v>0</v>
      </c>
      <c r="BS155" s="135">
        <f t="shared" si="68"/>
        <v>0</v>
      </c>
      <c r="BT155" s="135">
        <f t="shared" si="68"/>
        <v>0</v>
      </c>
      <c r="BU155" s="135">
        <f t="shared" ref="BU155:CI155" si="69">AC155-(SUM(AC156:AC157)-SUM(AC158:AC159))</f>
        <v>0</v>
      </c>
      <c r="BV155" s="135">
        <f t="shared" si="69"/>
        <v>0</v>
      </c>
      <c r="BW155" s="135">
        <f t="shared" si="69"/>
        <v>0</v>
      </c>
      <c r="BX155" s="135">
        <f t="shared" si="69"/>
        <v>0</v>
      </c>
      <c r="BY155" s="135">
        <f t="shared" si="69"/>
        <v>0</v>
      </c>
      <c r="BZ155" s="135">
        <f t="shared" si="69"/>
        <v>0</v>
      </c>
      <c r="CA155" s="135">
        <f t="shared" si="69"/>
        <v>0</v>
      </c>
      <c r="CB155" s="135">
        <f t="shared" si="69"/>
        <v>0</v>
      </c>
      <c r="CC155" s="135">
        <f t="shared" si="69"/>
        <v>0</v>
      </c>
      <c r="CD155" s="135">
        <f t="shared" si="69"/>
        <v>0</v>
      </c>
      <c r="CE155" s="135">
        <f t="shared" si="69"/>
        <v>0</v>
      </c>
      <c r="CF155" s="135">
        <f t="shared" si="69"/>
        <v>0</v>
      </c>
      <c r="CG155" s="135">
        <f t="shared" si="69"/>
        <v>0</v>
      </c>
      <c r="CH155" s="135">
        <f t="shared" si="69"/>
        <v>0</v>
      </c>
      <c r="CI155" s="135">
        <f t="shared" si="69"/>
        <v>-1</v>
      </c>
    </row>
    <row r="156" spans="2:87">
      <c r="B156" s="156" t="s">
        <v>211</v>
      </c>
      <c r="C156" s="145">
        <v>0</v>
      </c>
      <c r="D156" s="145">
        <v>0</v>
      </c>
      <c r="E156" s="145">
        <v>0</v>
      </c>
      <c r="F156" s="145">
        <v>157724</v>
      </c>
      <c r="G156" s="145">
        <v>0</v>
      </c>
      <c r="H156" s="145">
        <v>0</v>
      </c>
      <c r="I156" s="145">
        <v>31923</v>
      </c>
      <c r="J156" s="145">
        <v>0</v>
      </c>
      <c r="K156" s="145">
        <v>0</v>
      </c>
      <c r="L156" s="145">
        <v>0</v>
      </c>
      <c r="M156" s="145">
        <v>18237</v>
      </c>
      <c r="N156" s="145">
        <v>0</v>
      </c>
      <c r="O156" s="145">
        <v>0</v>
      </c>
      <c r="P156" s="145">
        <v>0</v>
      </c>
      <c r="Q156" s="145">
        <v>0</v>
      </c>
      <c r="R156" s="145">
        <v>0</v>
      </c>
      <c r="S156" s="145">
        <v>25302</v>
      </c>
      <c r="T156" s="145">
        <v>1755</v>
      </c>
      <c r="U156" s="145">
        <v>0</v>
      </c>
      <c r="V156" s="145">
        <v>0</v>
      </c>
      <c r="W156" s="145">
        <v>0</v>
      </c>
      <c r="X156" s="145">
        <v>0</v>
      </c>
      <c r="Y156" s="145">
        <v>0</v>
      </c>
      <c r="Z156" s="145">
        <v>0</v>
      </c>
      <c r="AA156" s="145">
        <v>0</v>
      </c>
      <c r="AB156" s="145">
        <v>0</v>
      </c>
      <c r="AC156" s="145">
        <v>0</v>
      </c>
      <c r="AD156" s="145">
        <v>0</v>
      </c>
      <c r="AE156" s="145"/>
      <c r="AF156" s="145"/>
      <c r="AG156" s="145"/>
      <c r="AH156" s="145"/>
      <c r="AI156" s="145"/>
      <c r="AJ156" s="145"/>
      <c r="AK156" s="145"/>
      <c r="AL156" s="145"/>
      <c r="AM156" s="145"/>
      <c r="AN156" s="145"/>
      <c r="AO156" s="145"/>
      <c r="AP156" s="145"/>
      <c r="AQ156" s="131">
        <f t="shared" si="49"/>
        <v>234941</v>
      </c>
    </row>
    <row r="157" spans="2:87">
      <c r="B157" s="156" t="s">
        <v>212</v>
      </c>
      <c r="C157" s="145">
        <v>96892</v>
      </c>
      <c r="D157" s="145">
        <v>0</v>
      </c>
      <c r="E157" s="145">
        <v>1466763</v>
      </c>
      <c r="F157" s="145">
        <v>4871264</v>
      </c>
      <c r="G157" s="145">
        <v>43952</v>
      </c>
      <c r="H157" s="145">
        <v>799004</v>
      </c>
      <c r="I157" s="145">
        <v>0</v>
      </c>
      <c r="J157" s="145">
        <v>0</v>
      </c>
      <c r="K157" s="145">
        <v>0</v>
      </c>
      <c r="L157" s="145">
        <v>438754</v>
      </c>
      <c r="M157" s="145">
        <v>1056874</v>
      </c>
      <c r="N157" s="145">
        <v>0</v>
      </c>
      <c r="O157" s="145">
        <v>73100</v>
      </c>
      <c r="P157" s="145">
        <v>303065</v>
      </c>
      <c r="Q157" s="145">
        <v>0</v>
      </c>
      <c r="R157" s="145">
        <v>765031</v>
      </c>
      <c r="S157" s="145">
        <v>120966</v>
      </c>
      <c r="T157" s="145">
        <v>1119016</v>
      </c>
      <c r="U157" s="145">
        <v>95109</v>
      </c>
      <c r="V157" s="145">
        <v>566426</v>
      </c>
      <c r="W157" s="145">
        <v>71126</v>
      </c>
      <c r="X157" s="145">
        <v>5741</v>
      </c>
      <c r="Y157" s="145">
        <v>624254</v>
      </c>
      <c r="Z157" s="145">
        <v>18106</v>
      </c>
      <c r="AA157" s="145">
        <v>134332</v>
      </c>
      <c r="AB157" s="145">
        <v>880207</v>
      </c>
      <c r="AC157" s="145">
        <v>48936</v>
      </c>
      <c r="AD157" s="145">
        <v>883654</v>
      </c>
      <c r="AE157" s="145"/>
      <c r="AF157" s="145"/>
      <c r="AG157" s="145"/>
      <c r="AH157" s="145"/>
      <c r="AI157" s="145"/>
      <c r="AJ157" s="145"/>
      <c r="AK157" s="145"/>
      <c r="AL157" s="145"/>
      <c r="AM157" s="145"/>
      <c r="AN157" s="145"/>
      <c r="AO157" s="145"/>
      <c r="AP157" s="145"/>
      <c r="AQ157" s="131">
        <f t="shared" si="49"/>
        <v>14482572</v>
      </c>
    </row>
    <row r="158" spans="2:87">
      <c r="B158" s="156" t="s">
        <v>213</v>
      </c>
      <c r="C158" s="145">
        <v>0</v>
      </c>
      <c r="D158" s="145">
        <v>0</v>
      </c>
      <c r="E158" s="145">
        <v>17866</v>
      </c>
      <c r="F158" s="145">
        <v>45190</v>
      </c>
      <c r="G158" s="145">
        <v>4073</v>
      </c>
      <c r="H158" s="145">
        <v>62855</v>
      </c>
      <c r="I158" s="145">
        <v>4124</v>
      </c>
      <c r="J158" s="145">
        <v>0</v>
      </c>
      <c r="K158" s="145">
        <v>0</v>
      </c>
      <c r="L158" s="145">
        <v>0</v>
      </c>
      <c r="M158" s="145">
        <v>0</v>
      </c>
      <c r="N158" s="145">
        <v>0</v>
      </c>
      <c r="O158" s="145">
        <v>0</v>
      </c>
      <c r="P158" s="145">
        <v>5240</v>
      </c>
      <c r="Q158" s="145">
        <v>2232</v>
      </c>
      <c r="R158" s="145">
        <v>43551</v>
      </c>
      <c r="S158" s="145">
        <v>0</v>
      </c>
      <c r="T158" s="145">
        <v>41032</v>
      </c>
      <c r="U158" s="145">
        <v>0</v>
      </c>
      <c r="V158" s="145">
        <v>137135</v>
      </c>
      <c r="W158" s="145">
        <v>12683</v>
      </c>
      <c r="X158" s="145">
        <v>0</v>
      </c>
      <c r="Y158" s="145">
        <v>18071</v>
      </c>
      <c r="Z158" s="145">
        <v>0</v>
      </c>
      <c r="AA158" s="145">
        <v>0</v>
      </c>
      <c r="AB158" s="145">
        <v>309254</v>
      </c>
      <c r="AC158" s="145">
        <v>0</v>
      </c>
      <c r="AD158" s="145">
        <v>0</v>
      </c>
      <c r="AE158" s="145"/>
      <c r="AF158" s="145"/>
      <c r="AG158" s="145"/>
      <c r="AH158" s="145"/>
      <c r="AI158" s="145"/>
      <c r="AJ158" s="145"/>
      <c r="AK158" s="145"/>
      <c r="AL158" s="145"/>
      <c r="AM158" s="145"/>
      <c r="AN158" s="145"/>
      <c r="AO158" s="145"/>
      <c r="AP158" s="145"/>
      <c r="AQ158" s="131">
        <f t="shared" si="49"/>
        <v>703306</v>
      </c>
    </row>
    <row r="159" spans="2:87">
      <c r="B159" s="156" t="s">
        <v>214</v>
      </c>
      <c r="C159" s="145">
        <v>39513</v>
      </c>
      <c r="D159" s="145">
        <v>0</v>
      </c>
      <c r="E159" s="145">
        <v>0</v>
      </c>
      <c r="F159" s="145">
        <v>37020</v>
      </c>
      <c r="G159" s="145">
        <v>0</v>
      </c>
      <c r="H159" s="145">
        <v>18916</v>
      </c>
      <c r="I159" s="145">
        <v>21018</v>
      </c>
      <c r="J159" s="145">
        <v>0</v>
      </c>
      <c r="K159" s="145">
        <v>18631</v>
      </c>
      <c r="L159" s="145">
        <v>5104</v>
      </c>
      <c r="M159" s="145">
        <v>0</v>
      </c>
      <c r="N159" s="145">
        <v>0</v>
      </c>
      <c r="O159" s="145">
        <v>0</v>
      </c>
      <c r="P159" s="145">
        <v>16134</v>
      </c>
      <c r="Q159" s="145">
        <v>0</v>
      </c>
      <c r="R159" s="145">
        <v>0</v>
      </c>
      <c r="S159" s="145">
        <v>0</v>
      </c>
      <c r="T159" s="145">
        <v>35119</v>
      </c>
      <c r="U159" s="145">
        <v>2873</v>
      </c>
      <c r="V159" s="145">
        <v>7044</v>
      </c>
      <c r="W159" s="145">
        <v>2262</v>
      </c>
      <c r="X159" s="145">
        <v>2820</v>
      </c>
      <c r="Y159" s="145">
        <v>19812</v>
      </c>
      <c r="Z159" s="145">
        <v>11498</v>
      </c>
      <c r="AA159" s="145">
        <v>0</v>
      </c>
      <c r="AB159" s="145">
        <v>48327</v>
      </c>
      <c r="AC159" s="145">
        <v>0</v>
      </c>
      <c r="AD159" s="145">
        <v>2346</v>
      </c>
      <c r="AE159" s="145"/>
      <c r="AF159" s="145"/>
      <c r="AG159" s="145"/>
      <c r="AH159" s="145"/>
      <c r="AI159" s="145"/>
      <c r="AJ159" s="145"/>
      <c r="AK159" s="145"/>
      <c r="AL159" s="145"/>
      <c r="AM159" s="145"/>
      <c r="AN159" s="145"/>
      <c r="AO159" s="145"/>
      <c r="AP159" s="145"/>
      <c r="AQ159" s="131">
        <f t="shared" si="49"/>
        <v>288437</v>
      </c>
    </row>
    <row r="160" spans="2:87">
      <c r="B160" s="155" t="s">
        <v>215</v>
      </c>
      <c r="C160" s="145">
        <v>0</v>
      </c>
      <c r="D160" s="145">
        <v>0</v>
      </c>
      <c r="E160" s="145">
        <v>0</v>
      </c>
      <c r="F160" s="145">
        <v>0</v>
      </c>
      <c r="G160" s="145">
        <v>0</v>
      </c>
      <c r="H160" s="145">
        <v>0</v>
      </c>
      <c r="I160" s="145">
        <v>0</v>
      </c>
      <c r="J160" s="145">
        <v>0</v>
      </c>
      <c r="K160" s="145">
        <v>0</v>
      </c>
      <c r="L160" s="145">
        <v>0</v>
      </c>
      <c r="M160" s="145">
        <v>0</v>
      </c>
      <c r="N160" s="145">
        <v>0</v>
      </c>
      <c r="O160" s="145">
        <v>0</v>
      </c>
      <c r="P160" s="145">
        <v>0</v>
      </c>
      <c r="Q160" s="145">
        <v>0</v>
      </c>
      <c r="R160" s="145">
        <v>0</v>
      </c>
      <c r="S160" s="145">
        <v>0</v>
      </c>
      <c r="T160" s="145">
        <v>0</v>
      </c>
      <c r="U160" s="145">
        <v>0</v>
      </c>
      <c r="V160" s="145">
        <v>0</v>
      </c>
      <c r="W160" s="145">
        <v>0</v>
      </c>
      <c r="X160" s="145">
        <v>0</v>
      </c>
      <c r="Y160" s="145">
        <v>0</v>
      </c>
      <c r="Z160" s="145">
        <v>0</v>
      </c>
      <c r="AA160" s="145">
        <v>0</v>
      </c>
      <c r="AB160" s="145">
        <v>0</v>
      </c>
      <c r="AC160" s="145">
        <v>0</v>
      </c>
      <c r="AD160" s="145">
        <v>0</v>
      </c>
      <c r="AE160" s="145"/>
      <c r="AF160" s="145"/>
      <c r="AG160" s="145"/>
      <c r="AH160" s="145"/>
      <c r="AI160" s="145"/>
      <c r="AJ160" s="145"/>
      <c r="AK160" s="145"/>
      <c r="AL160" s="145"/>
      <c r="AM160" s="145"/>
      <c r="AN160" s="145"/>
      <c r="AO160" s="145"/>
      <c r="AP160" s="145"/>
      <c r="AQ160" s="131">
        <f t="shared" si="49"/>
        <v>0</v>
      </c>
    </row>
    <row r="161" spans="2:87">
      <c r="B161" s="155" t="s">
        <v>216</v>
      </c>
      <c r="C161" s="145">
        <v>0</v>
      </c>
      <c r="D161" s="145">
        <v>0</v>
      </c>
      <c r="E161" s="145">
        <v>200573</v>
      </c>
      <c r="F161" s="145">
        <v>10444</v>
      </c>
      <c r="G161" s="145">
        <v>0</v>
      </c>
      <c r="H161" s="145">
        <v>0</v>
      </c>
      <c r="I161" s="145">
        <v>0</v>
      </c>
      <c r="J161" s="145">
        <v>0</v>
      </c>
      <c r="K161" s="145">
        <v>0</v>
      </c>
      <c r="L161" s="145">
        <v>0</v>
      </c>
      <c r="M161" s="145">
        <v>0</v>
      </c>
      <c r="N161" s="145">
        <v>0</v>
      </c>
      <c r="O161" s="145">
        <v>0</v>
      </c>
      <c r="P161" s="145">
        <v>-1293</v>
      </c>
      <c r="Q161" s="145">
        <v>0</v>
      </c>
      <c r="R161" s="145">
        <v>-11747</v>
      </c>
      <c r="S161" s="145">
        <v>0</v>
      </c>
      <c r="T161" s="145">
        <v>0</v>
      </c>
      <c r="U161" s="145">
        <v>0</v>
      </c>
      <c r="V161" s="145">
        <v>0</v>
      </c>
      <c r="W161" s="145">
        <v>0</v>
      </c>
      <c r="X161" s="145">
        <v>0</v>
      </c>
      <c r="Y161" s="145">
        <v>0</v>
      </c>
      <c r="Z161" s="145">
        <v>0</v>
      </c>
      <c r="AA161" s="145">
        <v>0</v>
      </c>
      <c r="AB161" s="145">
        <v>0</v>
      </c>
      <c r="AC161" s="145">
        <v>-5813</v>
      </c>
      <c r="AD161" s="145">
        <v>0</v>
      </c>
      <c r="AE161" s="145"/>
      <c r="AF161" s="145"/>
      <c r="AG161" s="145"/>
      <c r="AH161" s="145"/>
      <c r="AI161" s="145"/>
      <c r="AJ161" s="145"/>
      <c r="AK161" s="145"/>
      <c r="AL161" s="145"/>
      <c r="AM161" s="145"/>
      <c r="AN161" s="145"/>
      <c r="AO161" s="145"/>
      <c r="AP161" s="145"/>
      <c r="AQ161" s="131">
        <f t="shared" si="49"/>
        <v>192164</v>
      </c>
    </row>
    <row r="162" spans="2:87">
      <c r="B162" s="157" t="s">
        <v>217</v>
      </c>
      <c r="C162" s="142">
        <v>-1539086</v>
      </c>
      <c r="D162" s="142">
        <v>0</v>
      </c>
      <c r="E162" s="142">
        <v>4098750</v>
      </c>
      <c r="F162" s="142">
        <v>8997090</v>
      </c>
      <c r="G162" s="142">
        <v>150314</v>
      </c>
      <c r="H162" s="142">
        <v>944351</v>
      </c>
      <c r="I162" s="142">
        <v>680499</v>
      </c>
      <c r="J162" s="142">
        <v>746043</v>
      </c>
      <c r="K162" s="142">
        <v>34694</v>
      </c>
      <c r="L162" s="142">
        <v>878247</v>
      </c>
      <c r="M162" s="142">
        <v>1071777</v>
      </c>
      <c r="N162" s="142">
        <v>-143340</v>
      </c>
      <c r="O162" s="142">
        <v>-162518</v>
      </c>
      <c r="P162" s="142">
        <v>-434385</v>
      </c>
      <c r="Q162" s="142">
        <v>41308</v>
      </c>
      <c r="R162" s="142">
        <v>-750287</v>
      </c>
      <c r="S162" s="142">
        <v>367334</v>
      </c>
      <c r="T162" s="142">
        <v>1376149</v>
      </c>
      <c r="U162" s="142">
        <v>526353</v>
      </c>
      <c r="V162" s="142">
        <v>1529603</v>
      </c>
      <c r="W162" s="142">
        <v>675545</v>
      </c>
      <c r="X162" s="142">
        <v>503033</v>
      </c>
      <c r="Y162" s="142">
        <v>-1526993</v>
      </c>
      <c r="Z162" s="142">
        <v>-1354831</v>
      </c>
      <c r="AA162" s="142">
        <v>-204668</v>
      </c>
      <c r="AB162" s="142">
        <v>4274652</v>
      </c>
      <c r="AC162" s="142">
        <v>-736944</v>
      </c>
      <c r="AD162" s="142">
        <v>8329137</v>
      </c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31">
        <f t="shared" si="49"/>
        <v>28371827</v>
      </c>
      <c r="AU162" s="135">
        <f t="shared" ref="AU162:CI162" si="70">C162-(C117-C145+C148)</f>
        <v>0</v>
      </c>
      <c r="AV162" s="135">
        <f t="shared" si="70"/>
        <v>0</v>
      </c>
      <c r="AW162" s="135">
        <f t="shared" si="70"/>
        <v>0</v>
      </c>
      <c r="AX162" s="135">
        <f t="shared" si="70"/>
        <v>0</v>
      </c>
      <c r="AY162" s="135">
        <f t="shared" si="70"/>
        <v>0</v>
      </c>
      <c r="AZ162" s="135">
        <f t="shared" si="70"/>
        <v>0</v>
      </c>
      <c r="BA162" s="135">
        <f t="shared" si="70"/>
        <v>0</v>
      </c>
      <c r="BB162" s="135">
        <f t="shared" si="70"/>
        <v>0</v>
      </c>
      <c r="BC162" s="135">
        <f t="shared" si="70"/>
        <v>0</v>
      </c>
      <c r="BD162" s="135">
        <f t="shared" si="70"/>
        <v>0</v>
      </c>
      <c r="BE162" s="135">
        <f t="shared" si="70"/>
        <v>0</v>
      </c>
      <c r="BF162" s="135">
        <f t="shared" si="70"/>
        <v>0</v>
      </c>
      <c r="BG162" s="135">
        <f t="shared" si="70"/>
        <v>-1</v>
      </c>
      <c r="BH162" s="135">
        <f t="shared" si="70"/>
        <v>0</v>
      </c>
      <c r="BI162" s="135">
        <f t="shared" si="70"/>
        <v>0</v>
      </c>
      <c r="BJ162" s="135">
        <f t="shared" si="70"/>
        <v>0</v>
      </c>
      <c r="BK162" s="135">
        <f t="shared" si="70"/>
        <v>0</v>
      </c>
      <c r="BL162" s="135">
        <f t="shared" si="70"/>
        <v>0</v>
      </c>
      <c r="BM162" s="135">
        <f t="shared" si="70"/>
        <v>0</v>
      </c>
      <c r="BN162" s="135">
        <f t="shared" si="70"/>
        <v>0</v>
      </c>
      <c r="BO162" s="135">
        <f t="shared" si="70"/>
        <v>0</v>
      </c>
      <c r="BP162" s="135">
        <f t="shared" si="70"/>
        <v>0</v>
      </c>
      <c r="BQ162" s="135">
        <f t="shared" si="70"/>
        <v>0</v>
      </c>
      <c r="BR162" s="135">
        <f t="shared" si="70"/>
        <v>0</v>
      </c>
      <c r="BS162" s="135">
        <f t="shared" si="70"/>
        <v>0</v>
      </c>
      <c r="BT162" s="135">
        <f t="shared" si="70"/>
        <v>0</v>
      </c>
      <c r="BU162" s="135">
        <f t="shared" si="70"/>
        <v>0</v>
      </c>
      <c r="BV162" s="135">
        <f t="shared" si="70"/>
        <v>0</v>
      </c>
      <c r="BW162" s="135">
        <f t="shared" si="70"/>
        <v>0</v>
      </c>
      <c r="BX162" s="135">
        <f t="shared" si="70"/>
        <v>0</v>
      </c>
      <c r="BY162" s="135">
        <f t="shared" si="70"/>
        <v>0</v>
      </c>
      <c r="BZ162" s="135">
        <f t="shared" si="70"/>
        <v>0</v>
      </c>
      <c r="CA162" s="135">
        <f t="shared" si="70"/>
        <v>0</v>
      </c>
      <c r="CB162" s="135">
        <f t="shared" si="70"/>
        <v>0</v>
      </c>
      <c r="CC162" s="135">
        <f t="shared" si="70"/>
        <v>0</v>
      </c>
      <c r="CD162" s="135">
        <f t="shared" si="70"/>
        <v>0</v>
      </c>
      <c r="CE162" s="135">
        <f t="shared" si="70"/>
        <v>0</v>
      </c>
      <c r="CF162" s="135">
        <f t="shared" si="70"/>
        <v>0</v>
      </c>
      <c r="CG162" s="135">
        <f t="shared" si="70"/>
        <v>0</v>
      </c>
      <c r="CH162" s="135">
        <f t="shared" si="70"/>
        <v>0</v>
      </c>
      <c r="CI162" s="135">
        <f t="shared" si="70"/>
        <v>-1</v>
      </c>
    </row>
    <row r="163" spans="2:87">
      <c r="B163" s="151" t="s">
        <v>218</v>
      </c>
      <c r="C163" s="145">
        <v>-114382</v>
      </c>
      <c r="D163" s="145">
        <v>61734</v>
      </c>
      <c r="E163" s="145">
        <v>1299813</v>
      </c>
      <c r="F163" s="145">
        <v>8573</v>
      </c>
      <c r="G163" s="145">
        <v>1083</v>
      </c>
      <c r="H163" s="145">
        <v>2675</v>
      </c>
      <c r="I163" s="145">
        <v>63746</v>
      </c>
      <c r="J163" s="145">
        <v>127587</v>
      </c>
      <c r="K163" s="145">
        <v>465538</v>
      </c>
      <c r="L163" s="145">
        <v>31184</v>
      </c>
      <c r="M163" s="145">
        <v>1825672</v>
      </c>
      <c r="N163" s="145">
        <v>59135</v>
      </c>
      <c r="O163" s="145">
        <v>2554</v>
      </c>
      <c r="P163" s="145">
        <v>214513</v>
      </c>
      <c r="Q163" s="145">
        <v>-20</v>
      </c>
      <c r="R163" s="145">
        <v>855025</v>
      </c>
      <c r="S163" s="145">
        <v>46476</v>
      </c>
      <c r="T163" s="145">
        <v>648873</v>
      </c>
      <c r="U163" s="145">
        <v>111983</v>
      </c>
      <c r="V163" s="145">
        <v>863778</v>
      </c>
      <c r="W163" s="145">
        <v>118141</v>
      </c>
      <c r="X163" s="145">
        <v>21383</v>
      </c>
      <c r="Y163" s="145">
        <v>1140377</v>
      </c>
      <c r="Z163" s="145">
        <v>134</v>
      </c>
      <c r="AA163" s="145">
        <v>581452</v>
      </c>
      <c r="AB163" s="145">
        <v>905399</v>
      </c>
      <c r="AC163" s="145">
        <v>57892</v>
      </c>
      <c r="AD163" s="145">
        <v>-194</v>
      </c>
      <c r="AE163" s="145"/>
      <c r="AF163" s="145"/>
      <c r="AG163" s="145"/>
      <c r="AH163" s="145"/>
      <c r="AI163" s="145"/>
      <c r="AJ163" s="145"/>
      <c r="AK163" s="145"/>
      <c r="AL163" s="145"/>
      <c r="AM163" s="145"/>
      <c r="AN163" s="145"/>
      <c r="AO163" s="145"/>
      <c r="AP163" s="145"/>
      <c r="AQ163" s="131">
        <f t="shared" si="49"/>
        <v>9400124</v>
      </c>
      <c r="AU163" s="135">
        <f t="shared" ref="AU163:CI163" si="71">C163-(C164-C165)</f>
        <v>0</v>
      </c>
      <c r="AV163" s="135">
        <f t="shared" si="71"/>
        <v>0</v>
      </c>
      <c r="AW163" s="135">
        <f t="shared" si="71"/>
        <v>0</v>
      </c>
      <c r="AX163" s="135">
        <f t="shared" si="71"/>
        <v>0</v>
      </c>
      <c r="AY163" s="135">
        <f t="shared" si="71"/>
        <v>0</v>
      </c>
      <c r="AZ163" s="135">
        <f t="shared" si="71"/>
        <v>0</v>
      </c>
      <c r="BA163" s="135">
        <f t="shared" si="71"/>
        <v>0</v>
      </c>
      <c r="BB163" s="135">
        <f t="shared" si="71"/>
        <v>0</v>
      </c>
      <c r="BC163" s="135">
        <f t="shared" si="71"/>
        <v>0</v>
      </c>
      <c r="BD163" s="135">
        <f t="shared" si="71"/>
        <v>0</v>
      </c>
      <c r="BE163" s="135">
        <f t="shared" si="71"/>
        <v>0</v>
      </c>
      <c r="BF163" s="135">
        <f t="shared" si="71"/>
        <v>0</v>
      </c>
      <c r="BG163" s="135">
        <f t="shared" si="71"/>
        <v>0</v>
      </c>
      <c r="BH163" s="135">
        <f t="shared" si="71"/>
        <v>0</v>
      </c>
      <c r="BI163" s="135">
        <f t="shared" si="71"/>
        <v>0</v>
      </c>
      <c r="BJ163" s="135">
        <f t="shared" si="71"/>
        <v>0</v>
      </c>
      <c r="BK163" s="135">
        <f t="shared" si="71"/>
        <v>1</v>
      </c>
      <c r="BL163" s="135">
        <f t="shared" si="71"/>
        <v>-1</v>
      </c>
      <c r="BM163" s="135">
        <f t="shared" si="71"/>
        <v>-1</v>
      </c>
      <c r="BN163" s="135">
        <f t="shared" si="71"/>
        <v>0</v>
      </c>
      <c r="BO163" s="135">
        <f t="shared" si="71"/>
        <v>0</v>
      </c>
      <c r="BP163" s="135">
        <f t="shared" si="71"/>
        <v>0</v>
      </c>
      <c r="BQ163" s="135">
        <f t="shared" si="71"/>
        <v>0</v>
      </c>
      <c r="BR163" s="135">
        <f t="shared" si="71"/>
        <v>0</v>
      </c>
      <c r="BS163" s="135">
        <f t="shared" si="71"/>
        <v>0</v>
      </c>
      <c r="BT163" s="135">
        <f t="shared" si="71"/>
        <v>-1</v>
      </c>
      <c r="BU163" s="135">
        <f t="shared" si="71"/>
        <v>0</v>
      </c>
      <c r="BV163" s="135">
        <f t="shared" si="71"/>
        <v>0</v>
      </c>
      <c r="BW163" s="135">
        <f t="shared" si="71"/>
        <v>0</v>
      </c>
      <c r="BX163" s="135">
        <f t="shared" si="71"/>
        <v>0</v>
      </c>
      <c r="BY163" s="135">
        <f t="shared" si="71"/>
        <v>0</v>
      </c>
      <c r="BZ163" s="135">
        <f t="shared" si="71"/>
        <v>0</v>
      </c>
      <c r="CA163" s="135">
        <f t="shared" si="71"/>
        <v>0</v>
      </c>
      <c r="CB163" s="135">
        <f t="shared" si="71"/>
        <v>0</v>
      </c>
      <c r="CC163" s="135">
        <f t="shared" si="71"/>
        <v>0</v>
      </c>
      <c r="CD163" s="135">
        <f t="shared" si="71"/>
        <v>0</v>
      </c>
      <c r="CE163" s="135">
        <f t="shared" si="71"/>
        <v>0</v>
      </c>
      <c r="CF163" s="135">
        <f t="shared" si="71"/>
        <v>0</v>
      </c>
      <c r="CG163" s="135">
        <f t="shared" si="71"/>
        <v>0</v>
      </c>
      <c r="CH163" s="135">
        <f t="shared" si="71"/>
        <v>0</v>
      </c>
      <c r="CI163" s="135">
        <f t="shared" si="71"/>
        <v>-2</v>
      </c>
    </row>
    <row r="164" spans="2:87">
      <c r="B164" s="152" t="s">
        <v>219</v>
      </c>
      <c r="C164" s="145">
        <v>41809</v>
      </c>
      <c r="D164" s="145">
        <v>61734</v>
      </c>
      <c r="E164" s="145">
        <v>1530004</v>
      </c>
      <c r="F164" s="145">
        <v>16370</v>
      </c>
      <c r="G164" s="145">
        <v>5580</v>
      </c>
      <c r="H164" s="145">
        <v>209114</v>
      </c>
      <c r="I164" s="145">
        <v>704046</v>
      </c>
      <c r="J164" s="145">
        <v>54994</v>
      </c>
      <c r="K164" s="145">
        <v>949564</v>
      </c>
      <c r="L164" s="145">
        <v>42213</v>
      </c>
      <c r="M164" s="145">
        <v>2761697</v>
      </c>
      <c r="N164" s="145">
        <v>59135</v>
      </c>
      <c r="O164" s="145">
        <v>2554</v>
      </c>
      <c r="P164" s="145">
        <v>360748</v>
      </c>
      <c r="Q164" s="145">
        <v>22</v>
      </c>
      <c r="R164" s="145">
        <v>907950</v>
      </c>
      <c r="S164" s="145">
        <v>50718</v>
      </c>
      <c r="T164" s="145">
        <v>679495</v>
      </c>
      <c r="U164" s="145">
        <v>112481</v>
      </c>
      <c r="V164" s="145">
        <v>1883861</v>
      </c>
      <c r="W164" s="145">
        <v>215615</v>
      </c>
      <c r="X164" s="145">
        <v>22670</v>
      </c>
      <c r="Y164" s="145">
        <v>1066969</v>
      </c>
      <c r="Z164" s="145">
        <v>207</v>
      </c>
      <c r="AA164" s="145">
        <v>581452</v>
      </c>
      <c r="AB164" s="145">
        <v>2092398</v>
      </c>
      <c r="AC164" s="145">
        <v>58550</v>
      </c>
      <c r="AD164" s="145">
        <v>805</v>
      </c>
      <c r="AE164" s="145"/>
      <c r="AF164" s="145"/>
      <c r="AG164" s="145"/>
      <c r="AH164" s="145"/>
      <c r="AI164" s="145"/>
      <c r="AJ164" s="145"/>
      <c r="AK164" s="145"/>
      <c r="AL164" s="145"/>
      <c r="AM164" s="145"/>
      <c r="AN164" s="145"/>
      <c r="AO164" s="145"/>
      <c r="AP164" s="145"/>
      <c r="AQ164" s="131">
        <f t="shared" si="49"/>
        <v>14472755</v>
      </c>
    </row>
    <row r="165" spans="2:87">
      <c r="B165" s="152" t="s">
        <v>220</v>
      </c>
      <c r="C165" s="145">
        <v>156191</v>
      </c>
      <c r="D165" s="145">
        <v>0</v>
      </c>
      <c r="E165" s="145">
        <v>230191</v>
      </c>
      <c r="F165" s="145">
        <v>7797</v>
      </c>
      <c r="G165" s="145">
        <v>4497</v>
      </c>
      <c r="H165" s="145">
        <v>206439</v>
      </c>
      <c r="I165" s="145">
        <v>640300</v>
      </c>
      <c r="J165" s="145">
        <v>-72593</v>
      </c>
      <c r="K165" s="145">
        <v>484026</v>
      </c>
      <c r="L165" s="145">
        <v>11029</v>
      </c>
      <c r="M165" s="145">
        <v>936025</v>
      </c>
      <c r="N165" s="145">
        <v>0</v>
      </c>
      <c r="O165" s="145">
        <v>0</v>
      </c>
      <c r="P165" s="145">
        <v>146235</v>
      </c>
      <c r="Q165" s="145">
        <v>42</v>
      </c>
      <c r="R165" s="145">
        <v>52925</v>
      </c>
      <c r="S165" s="145">
        <v>4243</v>
      </c>
      <c r="T165" s="145">
        <v>30621</v>
      </c>
      <c r="U165" s="145">
        <v>497</v>
      </c>
      <c r="V165" s="145">
        <v>1020083</v>
      </c>
      <c r="W165" s="145">
        <v>97474</v>
      </c>
      <c r="X165" s="145">
        <v>1287</v>
      </c>
      <c r="Y165" s="145">
        <v>-73408</v>
      </c>
      <c r="Z165" s="145">
        <v>73</v>
      </c>
      <c r="AA165" s="145">
        <v>0</v>
      </c>
      <c r="AB165" s="145">
        <v>1186998</v>
      </c>
      <c r="AC165" s="145">
        <v>658</v>
      </c>
      <c r="AD165" s="145">
        <v>999</v>
      </c>
      <c r="AE165" s="145"/>
      <c r="AF165" s="145"/>
      <c r="AG165" s="145"/>
      <c r="AH165" s="145"/>
      <c r="AI165" s="145"/>
      <c r="AJ165" s="145"/>
      <c r="AK165" s="145"/>
      <c r="AL165" s="145"/>
      <c r="AM165" s="145"/>
      <c r="AN165" s="145"/>
      <c r="AO165" s="145"/>
      <c r="AP165" s="145"/>
      <c r="AQ165" s="131">
        <f t="shared" si="49"/>
        <v>5072629</v>
      </c>
    </row>
    <row r="166" spans="2:87">
      <c r="B166" s="151" t="s">
        <v>221</v>
      </c>
      <c r="C166" s="145">
        <v>-42385</v>
      </c>
      <c r="D166" s="145">
        <v>0</v>
      </c>
      <c r="E166" s="145">
        <v>-166025</v>
      </c>
      <c r="F166" s="145">
        <v>3391</v>
      </c>
      <c r="G166" s="145">
        <v>-11564</v>
      </c>
      <c r="H166" s="145">
        <v>-520141</v>
      </c>
      <c r="I166" s="145">
        <v>-211532</v>
      </c>
      <c r="J166" s="145">
        <v>-101365</v>
      </c>
      <c r="K166" s="145">
        <v>91034</v>
      </c>
      <c r="L166" s="145">
        <v>-12268</v>
      </c>
      <c r="M166" s="145">
        <v>-222586</v>
      </c>
      <c r="N166" s="145">
        <v>-34306</v>
      </c>
      <c r="O166" s="145">
        <v>-36</v>
      </c>
      <c r="P166" s="145">
        <v>-37248</v>
      </c>
      <c r="Q166" s="145">
        <v>0</v>
      </c>
      <c r="R166" s="145">
        <v>-229856</v>
      </c>
      <c r="S166" s="145">
        <v>0</v>
      </c>
      <c r="T166" s="145">
        <v>-49719</v>
      </c>
      <c r="U166" s="145">
        <v>-22600</v>
      </c>
      <c r="V166" s="145">
        <v>-878153</v>
      </c>
      <c r="W166" s="145">
        <v>-18861</v>
      </c>
      <c r="X166" s="145">
        <v>-3450</v>
      </c>
      <c r="Y166" s="145">
        <v>70250</v>
      </c>
      <c r="Z166" s="145">
        <v>1093</v>
      </c>
      <c r="AA166" s="145">
        <v>-42256</v>
      </c>
      <c r="AB166" s="145">
        <v>270769</v>
      </c>
      <c r="AC166" s="145">
        <v>11546</v>
      </c>
      <c r="AD166" s="145">
        <v>108940</v>
      </c>
      <c r="AE166" s="145"/>
      <c r="AF166" s="145"/>
      <c r="AG166" s="145"/>
      <c r="AH166" s="145"/>
      <c r="AI166" s="145"/>
      <c r="AJ166" s="145"/>
      <c r="AK166" s="145"/>
      <c r="AL166" s="145"/>
      <c r="AM166" s="145"/>
      <c r="AN166" s="145"/>
      <c r="AO166" s="145"/>
      <c r="AP166" s="145"/>
      <c r="AQ166" s="131">
        <f t="shared" si="49"/>
        <v>-2047328</v>
      </c>
    </row>
    <row r="167" spans="2:87">
      <c r="B167" s="151" t="s">
        <v>222</v>
      </c>
      <c r="C167" s="145">
        <v>-189358</v>
      </c>
      <c r="D167" s="145">
        <v>0</v>
      </c>
      <c r="E167" s="145">
        <v>1222125</v>
      </c>
      <c r="F167" s="145">
        <v>86292</v>
      </c>
      <c r="G167" s="145">
        <v>0</v>
      </c>
      <c r="H167" s="145">
        <v>183207</v>
      </c>
      <c r="I167" s="145">
        <v>0</v>
      </c>
      <c r="J167" s="145">
        <v>0</v>
      </c>
      <c r="K167" s="145">
        <v>0</v>
      </c>
      <c r="L167" s="145">
        <v>447501</v>
      </c>
      <c r="M167" s="145">
        <v>12948</v>
      </c>
      <c r="N167" s="145">
        <v>0</v>
      </c>
      <c r="O167" s="145">
        <v>0</v>
      </c>
      <c r="P167" s="145">
        <v>97657</v>
      </c>
      <c r="Q167" s="145">
        <v>0</v>
      </c>
      <c r="R167" s="145">
        <v>1329740</v>
      </c>
      <c r="S167" s="145">
        <v>0</v>
      </c>
      <c r="T167" s="145">
        <v>100253</v>
      </c>
      <c r="U167" s="145">
        <v>48272</v>
      </c>
      <c r="V167" s="145">
        <v>1008473</v>
      </c>
      <c r="W167" s="145">
        <v>68648</v>
      </c>
      <c r="X167" s="145">
        <v>38280</v>
      </c>
      <c r="Y167" s="145">
        <v>-42832</v>
      </c>
      <c r="Z167" s="145">
        <v>6830</v>
      </c>
      <c r="AA167" s="145">
        <v>-56880</v>
      </c>
      <c r="AB167" s="145">
        <v>638132</v>
      </c>
      <c r="AC167" s="145">
        <v>91651</v>
      </c>
      <c r="AD167" s="145">
        <v>311954</v>
      </c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31">
        <f t="shared" si="49"/>
        <v>5402893</v>
      </c>
    </row>
    <row r="168" spans="2:87">
      <c r="B168" s="150" t="s">
        <v>223</v>
      </c>
      <c r="C168" s="145">
        <v>-1885211</v>
      </c>
      <c r="D168" s="145">
        <v>61734</v>
      </c>
      <c r="E168" s="145">
        <v>6454663</v>
      </c>
      <c r="F168" s="145">
        <v>9095346</v>
      </c>
      <c r="G168" s="145">
        <v>139833</v>
      </c>
      <c r="H168" s="145">
        <v>610092</v>
      </c>
      <c r="I168" s="145">
        <v>532713</v>
      </c>
      <c r="J168" s="145">
        <v>772265</v>
      </c>
      <c r="K168" s="145">
        <v>591266</v>
      </c>
      <c r="L168" s="145">
        <v>1344664</v>
      </c>
      <c r="M168" s="145">
        <v>2687812</v>
      </c>
      <c r="N168" s="145">
        <v>-118511</v>
      </c>
      <c r="O168" s="145">
        <v>-160000</v>
      </c>
      <c r="P168" s="145">
        <v>-159463</v>
      </c>
      <c r="Q168" s="145">
        <v>41288</v>
      </c>
      <c r="R168" s="145">
        <v>1204622</v>
      </c>
      <c r="S168" s="145">
        <v>413810</v>
      </c>
      <c r="T168" s="145">
        <v>2075557</v>
      </c>
      <c r="U168" s="145">
        <v>664009</v>
      </c>
      <c r="V168" s="145">
        <v>2523701</v>
      </c>
      <c r="W168" s="145">
        <v>843473</v>
      </c>
      <c r="X168" s="145">
        <v>559246</v>
      </c>
      <c r="Y168" s="145">
        <v>-359197</v>
      </c>
      <c r="Z168" s="145">
        <v>-1346774</v>
      </c>
      <c r="AA168" s="145">
        <v>277648</v>
      </c>
      <c r="AB168" s="145">
        <v>6088952</v>
      </c>
      <c r="AC168" s="145">
        <v>-575855</v>
      </c>
      <c r="AD168" s="145">
        <v>8749837</v>
      </c>
      <c r="AE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  <c r="AQ168" s="131">
        <f t="shared" si="49"/>
        <v>41127520</v>
      </c>
      <c r="AU168" s="135">
        <f t="shared" ref="AU168:CI168" si="72">C168-SUM(C162:C163,C166:C167)</f>
        <v>0</v>
      </c>
      <c r="AV168" s="135">
        <f t="shared" si="72"/>
        <v>0</v>
      </c>
      <c r="AW168" s="135">
        <f t="shared" si="72"/>
        <v>0</v>
      </c>
      <c r="AX168" s="135">
        <f t="shared" si="72"/>
        <v>0</v>
      </c>
      <c r="AY168" s="135">
        <f t="shared" si="72"/>
        <v>0</v>
      </c>
      <c r="AZ168" s="135">
        <f t="shared" si="72"/>
        <v>0</v>
      </c>
      <c r="BA168" s="135">
        <f t="shared" si="72"/>
        <v>0</v>
      </c>
      <c r="BB168" s="135">
        <f t="shared" si="72"/>
        <v>0</v>
      </c>
      <c r="BC168" s="135">
        <f t="shared" si="72"/>
        <v>0</v>
      </c>
      <c r="BD168" s="135">
        <f t="shared" si="72"/>
        <v>0</v>
      </c>
      <c r="BE168" s="135">
        <f t="shared" si="72"/>
        <v>1</v>
      </c>
      <c r="BF168" s="135">
        <f t="shared" si="72"/>
        <v>0</v>
      </c>
      <c r="BG168" s="135">
        <f t="shared" si="72"/>
        <v>0</v>
      </c>
      <c r="BH168" s="135">
        <f t="shared" si="72"/>
        <v>0</v>
      </c>
      <c r="BI168" s="135">
        <f t="shared" si="72"/>
        <v>0</v>
      </c>
      <c r="BJ168" s="135">
        <f t="shared" si="72"/>
        <v>0</v>
      </c>
      <c r="BK168" s="135">
        <f t="shared" si="72"/>
        <v>0</v>
      </c>
      <c r="BL168" s="135">
        <f t="shared" si="72"/>
        <v>1</v>
      </c>
      <c r="BM168" s="135">
        <f t="shared" si="72"/>
        <v>1</v>
      </c>
      <c r="BN168" s="135">
        <f t="shared" si="72"/>
        <v>0</v>
      </c>
      <c r="BO168" s="135">
        <f t="shared" si="72"/>
        <v>0</v>
      </c>
      <c r="BP168" s="135">
        <f t="shared" si="72"/>
        <v>0</v>
      </c>
      <c r="BQ168" s="135">
        <f t="shared" si="72"/>
        <v>1</v>
      </c>
      <c r="BR168" s="135">
        <f t="shared" si="72"/>
        <v>0</v>
      </c>
      <c r="BS168" s="135">
        <f t="shared" si="72"/>
        <v>0</v>
      </c>
      <c r="BT168" s="135">
        <f t="shared" si="72"/>
        <v>0</v>
      </c>
      <c r="BU168" s="135">
        <f t="shared" si="72"/>
        <v>0</v>
      </c>
      <c r="BV168" s="135">
        <f t="shared" si="72"/>
        <v>0</v>
      </c>
      <c r="BW168" s="135">
        <f t="shared" si="72"/>
        <v>0</v>
      </c>
      <c r="BX168" s="135">
        <f t="shared" si="72"/>
        <v>0</v>
      </c>
      <c r="BY168" s="135">
        <f t="shared" si="72"/>
        <v>0</v>
      </c>
      <c r="BZ168" s="135">
        <f t="shared" si="72"/>
        <v>0</v>
      </c>
      <c r="CA168" s="135">
        <f t="shared" si="72"/>
        <v>0</v>
      </c>
      <c r="CB168" s="135">
        <f t="shared" si="72"/>
        <v>0</v>
      </c>
      <c r="CC168" s="135">
        <f t="shared" si="72"/>
        <v>0</v>
      </c>
      <c r="CD168" s="135">
        <f t="shared" si="72"/>
        <v>0</v>
      </c>
      <c r="CE168" s="135">
        <f t="shared" si="72"/>
        <v>0</v>
      </c>
      <c r="CF168" s="135">
        <f t="shared" si="72"/>
        <v>0</v>
      </c>
      <c r="CG168" s="135">
        <f t="shared" si="72"/>
        <v>0</v>
      </c>
      <c r="CH168" s="135">
        <f t="shared" si="72"/>
        <v>0</v>
      </c>
      <c r="CI168" s="135">
        <f t="shared" si="72"/>
        <v>4</v>
      </c>
    </row>
    <row r="169" spans="2:87">
      <c r="B169" s="150" t="s">
        <v>224</v>
      </c>
      <c r="C169" s="145">
        <v>0</v>
      </c>
      <c r="D169" s="145">
        <v>0</v>
      </c>
      <c r="E169" s="145">
        <v>0</v>
      </c>
      <c r="F169" s="145">
        <v>0</v>
      </c>
      <c r="G169" s="145">
        <v>0</v>
      </c>
      <c r="H169" s="145">
        <v>0</v>
      </c>
      <c r="I169" s="145">
        <v>0</v>
      </c>
      <c r="J169" s="145">
        <v>0</v>
      </c>
      <c r="K169" s="145">
        <v>0</v>
      </c>
      <c r="L169" s="145">
        <v>0</v>
      </c>
      <c r="M169" s="145">
        <v>0</v>
      </c>
      <c r="N169" s="145">
        <v>0</v>
      </c>
      <c r="O169" s="145">
        <v>0</v>
      </c>
      <c r="P169" s="145">
        <v>0</v>
      </c>
      <c r="Q169" s="145">
        <v>0</v>
      </c>
      <c r="R169" s="145">
        <v>0</v>
      </c>
      <c r="S169" s="145">
        <v>0</v>
      </c>
      <c r="T169" s="145">
        <v>0</v>
      </c>
      <c r="U169" s="145">
        <v>0</v>
      </c>
      <c r="V169" s="145">
        <v>0</v>
      </c>
      <c r="W169" s="145">
        <v>0</v>
      </c>
      <c r="X169" s="145">
        <v>0</v>
      </c>
      <c r="Y169" s="145">
        <v>0</v>
      </c>
      <c r="Z169" s="145">
        <v>0</v>
      </c>
      <c r="AA169" s="145">
        <v>0</v>
      </c>
      <c r="AB169" s="145">
        <v>0</v>
      </c>
      <c r="AC169" s="145">
        <v>0</v>
      </c>
      <c r="AD169" s="145">
        <v>0</v>
      </c>
      <c r="AE169" s="145"/>
      <c r="AF169" s="145"/>
      <c r="AG169" s="145"/>
      <c r="AH169" s="145"/>
      <c r="AI169" s="145"/>
      <c r="AJ169" s="145"/>
      <c r="AK169" s="145"/>
      <c r="AL169" s="145"/>
      <c r="AM169" s="145"/>
      <c r="AN169" s="145"/>
      <c r="AO169" s="145"/>
      <c r="AP169" s="145"/>
      <c r="AQ169" s="131">
        <f t="shared" si="49"/>
        <v>0</v>
      </c>
    </row>
    <row r="170" spans="2:87">
      <c r="B170" s="150" t="s">
        <v>225</v>
      </c>
      <c r="C170" s="145">
        <v>-344214</v>
      </c>
      <c r="D170" s="145">
        <v>0</v>
      </c>
      <c r="E170" s="145">
        <v>1190522</v>
      </c>
      <c r="F170" s="145">
        <v>1568458</v>
      </c>
      <c r="G170" s="145">
        <v>13735</v>
      </c>
      <c r="H170" s="145">
        <v>261636</v>
      </c>
      <c r="I170" s="145">
        <v>317266</v>
      </c>
      <c r="J170" s="145">
        <v>137481</v>
      </c>
      <c r="K170" s="145">
        <v>111324</v>
      </c>
      <c r="L170" s="145">
        <v>217367</v>
      </c>
      <c r="M170" s="145">
        <v>338087</v>
      </c>
      <c r="N170" s="145">
        <v>870</v>
      </c>
      <c r="O170" s="145">
        <v>-37873</v>
      </c>
      <c r="P170" s="145">
        <v>-59937</v>
      </c>
      <c r="Q170" s="145">
        <v>1552</v>
      </c>
      <c r="R170" s="145">
        <v>407342</v>
      </c>
      <c r="S170" s="145">
        <v>0</v>
      </c>
      <c r="T170" s="145">
        <v>258945</v>
      </c>
      <c r="U170" s="145">
        <v>114723</v>
      </c>
      <c r="V170" s="145">
        <v>428171</v>
      </c>
      <c r="W170" s="145">
        <v>131980</v>
      </c>
      <c r="X170" s="145">
        <v>95522</v>
      </c>
      <c r="Y170" s="145">
        <v>-149361</v>
      </c>
      <c r="Z170" s="145">
        <v>-230790</v>
      </c>
      <c r="AA170" s="145">
        <v>73029</v>
      </c>
      <c r="AB170" s="145">
        <v>910789</v>
      </c>
      <c r="AC170" s="145">
        <v>-52682</v>
      </c>
      <c r="AD170" s="145">
        <v>1589937</v>
      </c>
      <c r="AE170" s="145"/>
      <c r="AF170" s="145"/>
      <c r="AG170" s="145"/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31">
        <f t="shared" si="49"/>
        <v>7293879</v>
      </c>
    </row>
    <row r="171" spans="2:87">
      <c r="B171" s="149" t="s">
        <v>226</v>
      </c>
      <c r="C171" s="142">
        <v>-1540997</v>
      </c>
      <c r="D171" s="142">
        <v>61734</v>
      </c>
      <c r="E171" s="142">
        <v>5264141</v>
      </c>
      <c r="F171" s="142">
        <v>7526888</v>
      </c>
      <c r="G171" s="142">
        <v>126098</v>
      </c>
      <c r="H171" s="142">
        <v>348456</v>
      </c>
      <c r="I171" s="142">
        <v>215447</v>
      </c>
      <c r="J171" s="142">
        <v>634785</v>
      </c>
      <c r="K171" s="142">
        <v>479942</v>
      </c>
      <c r="L171" s="142">
        <v>1127297</v>
      </c>
      <c r="M171" s="142">
        <v>2349725</v>
      </c>
      <c r="N171" s="142">
        <v>-119381</v>
      </c>
      <c r="O171" s="142">
        <v>-122127</v>
      </c>
      <c r="P171" s="142">
        <v>-99526</v>
      </c>
      <c r="Q171" s="142">
        <v>39736</v>
      </c>
      <c r="R171" s="142">
        <v>797280</v>
      </c>
      <c r="S171" s="142">
        <v>413810</v>
      </c>
      <c r="T171" s="142">
        <v>1816612</v>
      </c>
      <c r="U171" s="142">
        <v>549286</v>
      </c>
      <c r="V171" s="142">
        <v>2095530</v>
      </c>
      <c r="W171" s="142">
        <v>711493</v>
      </c>
      <c r="X171" s="142">
        <v>463724</v>
      </c>
      <c r="Y171" s="142">
        <v>-209837</v>
      </c>
      <c r="Z171" s="142">
        <v>-1115984</v>
      </c>
      <c r="AA171" s="142">
        <v>204619</v>
      </c>
      <c r="AB171" s="142">
        <v>5178164</v>
      </c>
      <c r="AC171" s="142">
        <v>-523173</v>
      </c>
      <c r="AD171" s="142">
        <v>7159900</v>
      </c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31">
        <f t="shared" si="49"/>
        <v>33833642</v>
      </c>
      <c r="AU171" s="135">
        <f t="shared" ref="AU171:BD171" si="73">C171-(SUM(C168:C169)-C170)</f>
        <v>0</v>
      </c>
      <c r="AV171" s="135">
        <f t="shared" si="73"/>
        <v>0</v>
      </c>
      <c r="AW171" s="135">
        <f t="shared" si="73"/>
        <v>0</v>
      </c>
      <c r="AX171" s="135">
        <f t="shared" si="73"/>
        <v>0</v>
      </c>
      <c r="AY171" s="135">
        <f t="shared" si="73"/>
        <v>0</v>
      </c>
      <c r="AZ171" s="135">
        <f t="shared" si="73"/>
        <v>0</v>
      </c>
      <c r="BA171" s="135">
        <f t="shared" si="73"/>
        <v>0</v>
      </c>
      <c r="BB171" s="135">
        <f t="shared" si="73"/>
        <v>1</v>
      </c>
      <c r="BC171" s="135">
        <f t="shared" si="73"/>
        <v>0</v>
      </c>
      <c r="BD171" s="135">
        <f t="shared" si="73"/>
        <v>0</v>
      </c>
      <c r="BE171" s="135">
        <f t="shared" ref="BE171:BT171" si="74">M171-(SUM(M168:M169)-M170)</f>
        <v>0</v>
      </c>
      <c r="BF171" s="135">
        <f t="shared" si="74"/>
        <v>0</v>
      </c>
      <c r="BG171" s="135">
        <f t="shared" si="74"/>
        <v>0</v>
      </c>
      <c r="BH171" s="135">
        <f t="shared" si="74"/>
        <v>0</v>
      </c>
      <c r="BI171" s="135">
        <f t="shared" si="74"/>
        <v>0</v>
      </c>
      <c r="BJ171" s="135">
        <f t="shared" si="74"/>
        <v>0</v>
      </c>
      <c r="BK171" s="135">
        <f t="shared" si="74"/>
        <v>0</v>
      </c>
      <c r="BL171" s="135">
        <f t="shared" si="74"/>
        <v>0</v>
      </c>
      <c r="BM171" s="135">
        <f t="shared" si="74"/>
        <v>0</v>
      </c>
      <c r="BN171" s="135">
        <f t="shared" si="74"/>
        <v>0</v>
      </c>
      <c r="BO171" s="135">
        <f t="shared" si="74"/>
        <v>0</v>
      </c>
      <c r="BP171" s="135">
        <f t="shared" si="74"/>
        <v>0</v>
      </c>
      <c r="BQ171" s="135">
        <f t="shared" si="74"/>
        <v>-1</v>
      </c>
      <c r="BR171" s="135">
        <f t="shared" si="74"/>
        <v>0</v>
      </c>
      <c r="BS171" s="135">
        <f t="shared" si="74"/>
        <v>0</v>
      </c>
      <c r="BT171" s="135">
        <f t="shared" si="74"/>
        <v>1</v>
      </c>
      <c r="BU171" s="135">
        <f t="shared" ref="BU171:CI171" si="75">AC171-(SUM(AC168:AC169)-AC170)</f>
        <v>0</v>
      </c>
      <c r="BV171" s="135">
        <f t="shared" si="75"/>
        <v>0</v>
      </c>
      <c r="BW171" s="135">
        <f t="shared" si="75"/>
        <v>0</v>
      </c>
      <c r="BX171" s="135">
        <f t="shared" si="75"/>
        <v>0</v>
      </c>
      <c r="BY171" s="135">
        <f t="shared" si="75"/>
        <v>0</v>
      </c>
      <c r="BZ171" s="135">
        <f t="shared" si="75"/>
        <v>0</v>
      </c>
      <c r="CA171" s="135">
        <f t="shared" si="75"/>
        <v>0</v>
      </c>
      <c r="CB171" s="135">
        <f t="shared" si="75"/>
        <v>0</v>
      </c>
      <c r="CC171" s="135">
        <f t="shared" si="75"/>
        <v>0</v>
      </c>
      <c r="CD171" s="135">
        <f t="shared" si="75"/>
        <v>0</v>
      </c>
      <c r="CE171" s="135">
        <f t="shared" si="75"/>
        <v>0</v>
      </c>
      <c r="CF171" s="135">
        <f t="shared" si="75"/>
        <v>0</v>
      </c>
      <c r="CG171" s="135">
        <f t="shared" si="75"/>
        <v>0</v>
      </c>
      <c r="CH171" s="135">
        <f t="shared" si="75"/>
        <v>0</v>
      </c>
      <c r="CI171" s="135">
        <f t="shared" si="75"/>
        <v>1</v>
      </c>
    </row>
    <row r="172" spans="2:87">
      <c r="B172" s="150" t="s">
        <v>227</v>
      </c>
      <c r="C172" s="145">
        <v>0</v>
      </c>
      <c r="D172" s="145">
        <v>0</v>
      </c>
      <c r="E172" s="145">
        <v>0</v>
      </c>
      <c r="F172" s="145">
        <v>0</v>
      </c>
      <c r="G172" s="145">
        <v>0</v>
      </c>
      <c r="H172" s="145">
        <v>0</v>
      </c>
      <c r="I172" s="145">
        <v>0</v>
      </c>
      <c r="J172" s="145">
        <v>0</v>
      </c>
      <c r="K172" s="145">
        <v>0</v>
      </c>
      <c r="L172" s="145">
        <v>0</v>
      </c>
      <c r="M172" s="145">
        <v>0</v>
      </c>
      <c r="N172" s="145">
        <v>0</v>
      </c>
      <c r="O172" s="145">
        <v>0</v>
      </c>
      <c r="P172" s="145">
        <v>0</v>
      </c>
      <c r="Q172" s="145">
        <v>0</v>
      </c>
      <c r="R172" s="145">
        <v>0</v>
      </c>
      <c r="S172" s="145">
        <v>0</v>
      </c>
      <c r="T172" s="145">
        <v>0</v>
      </c>
      <c r="U172" s="145">
        <v>0</v>
      </c>
      <c r="V172" s="145">
        <v>0</v>
      </c>
      <c r="W172" s="145">
        <v>0</v>
      </c>
      <c r="X172" s="145">
        <v>0</v>
      </c>
      <c r="Y172" s="145">
        <v>0</v>
      </c>
      <c r="Z172" s="145">
        <v>0</v>
      </c>
      <c r="AA172" s="145">
        <v>0</v>
      </c>
      <c r="AB172" s="145">
        <v>-119009</v>
      </c>
      <c r="AC172" s="145">
        <v>0</v>
      </c>
      <c r="AD172" s="145">
        <v>0</v>
      </c>
      <c r="AE172" s="145"/>
      <c r="AF172" s="145"/>
      <c r="AG172" s="145"/>
      <c r="AH172" s="145"/>
      <c r="AI172" s="145"/>
      <c r="AJ172" s="145"/>
      <c r="AK172" s="145"/>
      <c r="AL172" s="145"/>
      <c r="AM172" s="145"/>
      <c r="AN172" s="145"/>
      <c r="AO172" s="145"/>
      <c r="AP172" s="145"/>
      <c r="AQ172" s="131">
        <f t="shared" si="49"/>
        <v>-119009</v>
      </c>
    </row>
    <row r="173" spans="2:87">
      <c r="B173" s="150" t="s">
        <v>228</v>
      </c>
      <c r="C173" s="145">
        <v>0</v>
      </c>
      <c r="D173" s="145">
        <v>0</v>
      </c>
      <c r="E173" s="145">
        <v>0</v>
      </c>
      <c r="F173" s="145">
        <v>0</v>
      </c>
      <c r="G173" s="145">
        <v>0</v>
      </c>
      <c r="H173" s="145">
        <v>0</v>
      </c>
      <c r="I173" s="145">
        <v>89130</v>
      </c>
      <c r="J173" s="145">
        <v>0</v>
      </c>
      <c r="K173" s="145">
        <v>0</v>
      </c>
      <c r="L173" s="145">
        <v>0</v>
      </c>
      <c r="M173" s="145">
        <v>0</v>
      </c>
      <c r="N173" s="145">
        <v>0</v>
      </c>
      <c r="O173" s="145">
        <v>0</v>
      </c>
      <c r="P173" s="145">
        <v>0</v>
      </c>
      <c r="Q173" s="145">
        <v>0</v>
      </c>
      <c r="R173" s="145">
        <v>0</v>
      </c>
      <c r="S173" s="145">
        <v>0</v>
      </c>
      <c r="T173" s="145">
        <v>0</v>
      </c>
      <c r="U173" s="145">
        <v>0</v>
      </c>
      <c r="V173" s="145">
        <v>0</v>
      </c>
      <c r="W173" s="145">
        <v>0</v>
      </c>
      <c r="X173" s="145">
        <v>0</v>
      </c>
      <c r="Y173" s="145">
        <v>0</v>
      </c>
      <c r="Z173" s="145">
        <v>0</v>
      </c>
      <c r="AA173" s="145">
        <v>0</v>
      </c>
      <c r="AB173" s="145">
        <v>0</v>
      </c>
      <c r="AC173" s="145">
        <v>0</v>
      </c>
      <c r="AD173" s="145">
        <v>0</v>
      </c>
      <c r="AE173" s="145"/>
      <c r="AF173" s="145"/>
      <c r="AG173" s="145"/>
      <c r="AH173" s="145"/>
      <c r="AI173" s="145"/>
      <c r="AJ173" s="145"/>
      <c r="AK173" s="145"/>
      <c r="AL173" s="145"/>
      <c r="AM173" s="145"/>
      <c r="AN173" s="145"/>
      <c r="AO173" s="145"/>
      <c r="AP173" s="145"/>
      <c r="AQ173" s="131">
        <f t="shared" si="49"/>
        <v>89130</v>
      </c>
    </row>
    <row r="174" spans="2:87">
      <c r="B174" s="150" t="s">
        <v>229</v>
      </c>
      <c r="C174" s="145">
        <v>0</v>
      </c>
      <c r="D174" s="145">
        <v>0</v>
      </c>
      <c r="E174" s="145">
        <v>0</v>
      </c>
      <c r="F174" s="145">
        <v>0</v>
      </c>
      <c r="G174" s="145">
        <v>0</v>
      </c>
      <c r="H174" s="145">
        <v>0</v>
      </c>
      <c r="I174" s="145">
        <v>0</v>
      </c>
      <c r="J174" s="145">
        <v>0</v>
      </c>
      <c r="K174" s="145">
        <v>0</v>
      </c>
      <c r="L174" s="145">
        <v>0</v>
      </c>
      <c r="M174" s="145">
        <v>0</v>
      </c>
      <c r="N174" s="145">
        <v>0</v>
      </c>
      <c r="O174" s="145">
        <v>0</v>
      </c>
      <c r="P174" s="145">
        <v>0</v>
      </c>
      <c r="Q174" s="145">
        <v>0</v>
      </c>
      <c r="R174" s="145">
        <v>0</v>
      </c>
      <c r="S174" s="145">
        <v>0</v>
      </c>
      <c r="T174" s="145">
        <v>0</v>
      </c>
      <c r="U174" s="145">
        <v>0</v>
      </c>
      <c r="V174" s="145">
        <v>0</v>
      </c>
      <c r="W174" s="145">
        <v>0</v>
      </c>
      <c r="X174" s="145">
        <v>0</v>
      </c>
      <c r="Y174" s="145">
        <v>0</v>
      </c>
      <c r="Z174" s="145">
        <v>0</v>
      </c>
      <c r="AA174" s="145">
        <v>0</v>
      </c>
      <c r="AB174" s="145">
        <v>0</v>
      </c>
      <c r="AC174" s="145">
        <v>0</v>
      </c>
      <c r="AD174" s="145">
        <v>0</v>
      </c>
      <c r="AE174" s="145"/>
      <c r="AF174" s="145"/>
      <c r="AG174" s="145"/>
      <c r="AH174" s="145"/>
      <c r="AI174" s="145"/>
      <c r="AJ174" s="145"/>
      <c r="AK174" s="145"/>
      <c r="AL174" s="145"/>
      <c r="AM174" s="145"/>
      <c r="AN174" s="145"/>
      <c r="AO174" s="145"/>
      <c r="AP174" s="145"/>
      <c r="AQ174" s="131">
        <f t="shared" si="49"/>
        <v>0</v>
      </c>
    </row>
    <row r="175" spans="2:87">
      <c r="B175" s="150" t="s">
        <v>230</v>
      </c>
      <c r="C175" s="145">
        <v>0</v>
      </c>
      <c r="D175" s="145">
        <v>0</v>
      </c>
      <c r="E175" s="145">
        <v>0</v>
      </c>
      <c r="F175" s="145">
        <v>0</v>
      </c>
      <c r="G175" s="145">
        <v>0</v>
      </c>
      <c r="H175" s="145">
        <v>0</v>
      </c>
      <c r="I175" s="145">
        <v>0</v>
      </c>
      <c r="J175" s="145">
        <v>0</v>
      </c>
      <c r="K175" s="145">
        <v>0</v>
      </c>
      <c r="L175" s="145">
        <v>0</v>
      </c>
      <c r="M175" s="145">
        <v>-146786</v>
      </c>
      <c r="N175" s="145">
        <v>0</v>
      </c>
      <c r="O175" s="145">
        <v>0</v>
      </c>
      <c r="P175" s="145">
        <v>-371627</v>
      </c>
      <c r="Q175" s="145">
        <v>0</v>
      </c>
      <c r="R175" s="145">
        <v>0</v>
      </c>
      <c r="S175" s="145">
        <v>371348</v>
      </c>
      <c r="T175" s="145">
        <v>0</v>
      </c>
      <c r="U175" s="145">
        <v>0</v>
      </c>
      <c r="V175" s="145">
        <v>0</v>
      </c>
      <c r="W175" s="145">
        <v>0</v>
      </c>
      <c r="X175" s="145">
        <v>0</v>
      </c>
      <c r="Y175" s="145">
        <v>0</v>
      </c>
      <c r="Z175" s="145">
        <v>0</v>
      </c>
      <c r="AA175" s="145">
        <v>0</v>
      </c>
      <c r="AB175" s="145">
        <v>0</v>
      </c>
      <c r="AC175" s="145">
        <v>0</v>
      </c>
      <c r="AD175" s="145">
        <v>0</v>
      </c>
      <c r="AE175" s="145"/>
      <c r="AF175" s="145"/>
      <c r="AG175" s="145"/>
      <c r="AH175" s="145"/>
      <c r="AI175" s="145"/>
      <c r="AJ175" s="145"/>
      <c r="AK175" s="145"/>
      <c r="AL175" s="145"/>
      <c r="AM175" s="145"/>
      <c r="AN175" s="145"/>
      <c r="AO175" s="145"/>
      <c r="AP175" s="145"/>
      <c r="AQ175" s="131">
        <f t="shared" si="49"/>
        <v>-147065</v>
      </c>
    </row>
    <row r="176" spans="2:87">
      <c r="B176" s="150" t="s">
        <v>231</v>
      </c>
      <c r="C176" s="145">
        <v>0</v>
      </c>
      <c r="D176" s="145">
        <v>0</v>
      </c>
      <c r="E176" s="145">
        <v>0</v>
      </c>
      <c r="F176" s="145">
        <v>0</v>
      </c>
      <c r="G176" s="145">
        <v>0</v>
      </c>
      <c r="H176" s="145">
        <v>0</v>
      </c>
      <c r="I176" s="145">
        <v>-16489</v>
      </c>
      <c r="J176" s="145">
        <v>0</v>
      </c>
      <c r="K176" s="145">
        <v>0</v>
      </c>
      <c r="L176" s="145">
        <v>0</v>
      </c>
      <c r="M176" s="145">
        <v>0</v>
      </c>
      <c r="N176" s="145">
        <v>0</v>
      </c>
      <c r="O176" s="145">
        <v>0</v>
      </c>
      <c r="P176" s="145">
        <v>0</v>
      </c>
      <c r="Q176" s="145">
        <v>0</v>
      </c>
      <c r="R176" s="145">
        <v>0</v>
      </c>
      <c r="S176" s="145">
        <v>0</v>
      </c>
      <c r="T176" s="145">
        <v>0</v>
      </c>
      <c r="U176" s="145">
        <v>0</v>
      </c>
      <c r="V176" s="145">
        <v>0</v>
      </c>
      <c r="W176" s="145">
        <v>0</v>
      </c>
      <c r="X176" s="145">
        <v>0</v>
      </c>
      <c r="Y176" s="145">
        <v>0</v>
      </c>
      <c r="Z176" s="145">
        <v>0</v>
      </c>
      <c r="AA176" s="145">
        <v>0</v>
      </c>
      <c r="AB176" s="145">
        <v>-163786</v>
      </c>
      <c r="AC176" s="145">
        <v>0</v>
      </c>
      <c r="AD176" s="145">
        <v>0</v>
      </c>
      <c r="AE176" s="145"/>
      <c r="AF176" s="145"/>
      <c r="AG176" s="145"/>
      <c r="AH176" s="145"/>
      <c r="AI176" s="145"/>
      <c r="AJ176" s="145"/>
      <c r="AK176" s="145"/>
      <c r="AL176" s="145"/>
      <c r="AM176" s="145"/>
      <c r="AN176" s="145"/>
      <c r="AO176" s="145"/>
      <c r="AP176" s="145"/>
      <c r="AQ176" s="131">
        <f t="shared" si="49"/>
        <v>-180275</v>
      </c>
    </row>
    <row r="177" spans="2:87">
      <c r="B177" s="158" t="s">
        <v>232</v>
      </c>
      <c r="C177" s="145">
        <v>0</v>
      </c>
      <c r="D177" s="145">
        <v>0</v>
      </c>
      <c r="E177" s="145">
        <v>0</v>
      </c>
      <c r="F177" s="145">
        <v>0</v>
      </c>
      <c r="G177" s="145">
        <v>0</v>
      </c>
      <c r="H177" s="145">
        <v>0</v>
      </c>
      <c r="I177" s="145">
        <v>72641</v>
      </c>
      <c r="J177" s="145">
        <v>0</v>
      </c>
      <c r="K177" s="145">
        <v>0</v>
      </c>
      <c r="L177" s="145">
        <v>0</v>
      </c>
      <c r="M177" s="145">
        <v>-146786</v>
      </c>
      <c r="N177" s="145">
        <v>0</v>
      </c>
      <c r="O177" s="145">
        <v>0</v>
      </c>
      <c r="P177" s="145">
        <v>-371627</v>
      </c>
      <c r="Q177" s="145">
        <v>0</v>
      </c>
      <c r="R177" s="145">
        <v>0</v>
      </c>
      <c r="S177" s="145">
        <v>371348</v>
      </c>
      <c r="T177" s="145">
        <v>0</v>
      </c>
      <c r="U177" s="145">
        <v>0</v>
      </c>
      <c r="V177" s="145">
        <v>0</v>
      </c>
      <c r="W177" s="145">
        <v>0</v>
      </c>
      <c r="X177" s="145">
        <v>0</v>
      </c>
      <c r="Y177" s="145">
        <v>0</v>
      </c>
      <c r="Z177" s="145">
        <v>0</v>
      </c>
      <c r="AA177" s="145">
        <v>0</v>
      </c>
      <c r="AB177" s="145">
        <v>-282794</v>
      </c>
      <c r="AC177" s="145">
        <v>0</v>
      </c>
      <c r="AD177" s="145">
        <v>0</v>
      </c>
      <c r="AE177" s="145"/>
      <c r="AF177" s="145"/>
      <c r="AG177" s="145"/>
      <c r="AH177" s="145"/>
      <c r="AI177" s="145"/>
      <c r="AJ177" s="145"/>
      <c r="AK177" s="145"/>
      <c r="AL177" s="145"/>
      <c r="AM177" s="145"/>
      <c r="AN177" s="145"/>
      <c r="AO177" s="145"/>
      <c r="AP177" s="145"/>
      <c r="AQ177" s="131">
        <f t="shared" si="49"/>
        <v>-357218</v>
      </c>
      <c r="AU177" s="135">
        <f t="shared" ref="AU177:BD177" si="76">C177-SUM(C172:C176)</f>
        <v>0</v>
      </c>
      <c r="AV177" s="135">
        <f t="shared" si="76"/>
        <v>0</v>
      </c>
      <c r="AW177" s="135">
        <f t="shared" si="76"/>
        <v>0</v>
      </c>
      <c r="AX177" s="135">
        <f t="shared" si="76"/>
        <v>0</v>
      </c>
      <c r="AY177" s="135">
        <f t="shared" si="76"/>
        <v>0</v>
      </c>
      <c r="AZ177" s="135">
        <f t="shared" si="76"/>
        <v>0</v>
      </c>
      <c r="BA177" s="135">
        <f t="shared" si="76"/>
        <v>0</v>
      </c>
      <c r="BB177" s="135">
        <f t="shared" si="76"/>
        <v>0</v>
      </c>
      <c r="BC177" s="135">
        <f t="shared" si="76"/>
        <v>0</v>
      </c>
      <c r="BD177" s="135">
        <f t="shared" si="76"/>
        <v>0</v>
      </c>
      <c r="BE177" s="135">
        <f t="shared" ref="BE177:BT177" si="77">M177-SUM(M172:M176)</f>
        <v>0</v>
      </c>
      <c r="BF177" s="135">
        <f t="shared" si="77"/>
        <v>0</v>
      </c>
      <c r="BG177" s="135">
        <f t="shared" si="77"/>
        <v>0</v>
      </c>
      <c r="BH177" s="135">
        <f t="shared" si="77"/>
        <v>0</v>
      </c>
      <c r="BI177" s="135">
        <f t="shared" si="77"/>
        <v>0</v>
      </c>
      <c r="BJ177" s="135">
        <f t="shared" si="77"/>
        <v>0</v>
      </c>
      <c r="BK177" s="135">
        <f t="shared" si="77"/>
        <v>0</v>
      </c>
      <c r="BL177" s="135">
        <f t="shared" si="77"/>
        <v>0</v>
      </c>
      <c r="BM177" s="135">
        <f t="shared" si="77"/>
        <v>0</v>
      </c>
      <c r="BN177" s="135">
        <f t="shared" si="77"/>
        <v>0</v>
      </c>
      <c r="BO177" s="135">
        <f t="shared" si="77"/>
        <v>0</v>
      </c>
      <c r="BP177" s="135">
        <f t="shared" si="77"/>
        <v>0</v>
      </c>
      <c r="BQ177" s="135">
        <f t="shared" si="77"/>
        <v>0</v>
      </c>
      <c r="BR177" s="135">
        <f t="shared" si="77"/>
        <v>0</v>
      </c>
      <c r="BS177" s="135">
        <f t="shared" si="77"/>
        <v>0</v>
      </c>
      <c r="BT177" s="135">
        <f t="shared" si="77"/>
        <v>1</v>
      </c>
      <c r="BU177" s="135">
        <f t="shared" ref="BU177:CI177" si="78">AC177-SUM(AC172:AC176)</f>
        <v>0</v>
      </c>
      <c r="BV177" s="135">
        <f t="shared" si="78"/>
        <v>0</v>
      </c>
      <c r="BW177" s="135">
        <f t="shared" si="78"/>
        <v>0</v>
      </c>
      <c r="BX177" s="135">
        <f t="shared" si="78"/>
        <v>0</v>
      </c>
      <c r="BY177" s="135">
        <f t="shared" si="78"/>
        <v>0</v>
      </c>
      <c r="BZ177" s="135">
        <f t="shared" si="78"/>
        <v>0</v>
      </c>
      <c r="CA177" s="135">
        <f t="shared" si="78"/>
        <v>0</v>
      </c>
      <c r="CB177" s="135">
        <f t="shared" si="78"/>
        <v>0</v>
      </c>
      <c r="CC177" s="135">
        <f t="shared" si="78"/>
        <v>0</v>
      </c>
      <c r="CD177" s="135">
        <f t="shared" si="78"/>
        <v>0</v>
      </c>
      <c r="CE177" s="135">
        <f t="shared" si="78"/>
        <v>0</v>
      </c>
      <c r="CF177" s="135">
        <f t="shared" si="78"/>
        <v>0</v>
      </c>
      <c r="CG177" s="135">
        <f t="shared" si="78"/>
        <v>0</v>
      </c>
      <c r="CH177" s="135">
        <f t="shared" si="78"/>
        <v>0</v>
      </c>
      <c r="CI177" s="135">
        <f t="shared" si="78"/>
        <v>1</v>
      </c>
    </row>
    <row r="178" spans="2:87">
      <c r="B178" s="153" t="s">
        <v>233</v>
      </c>
      <c r="C178" s="142">
        <v>-1540997</v>
      </c>
      <c r="D178" s="142">
        <v>61734</v>
      </c>
      <c r="E178" s="142">
        <v>5264141</v>
      </c>
      <c r="F178" s="142">
        <v>7526888</v>
      </c>
      <c r="G178" s="142">
        <v>126098</v>
      </c>
      <c r="H178" s="142">
        <v>348456</v>
      </c>
      <c r="I178" s="142">
        <v>288088</v>
      </c>
      <c r="J178" s="142">
        <v>634785</v>
      </c>
      <c r="K178" s="142">
        <v>479942</v>
      </c>
      <c r="L178" s="142">
        <v>1127297</v>
      </c>
      <c r="M178" s="142">
        <v>2202938</v>
      </c>
      <c r="N178" s="142">
        <v>-119381</v>
      </c>
      <c r="O178" s="142">
        <v>-122127</v>
      </c>
      <c r="P178" s="142">
        <v>-471153</v>
      </c>
      <c r="Q178" s="142">
        <v>39736</v>
      </c>
      <c r="R178" s="142">
        <v>797280</v>
      </c>
      <c r="S178" s="142">
        <v>785158</v>
      </c>
      <c r="T178" s="142">
        <v>1816612</v>
      </c>
      <c r="U178" s="142">
        <v>549286</v>
      </c>
      <c r="V178" s="142">
        <v>2095530</v>
      </c>
      <c r="W178" s="142">
        <v>711493</v>
      </c>
      <c r="X178" s="142">
        <v>463724</v>
      </c>
      <c r="Y178" s="142">
        <v>-209837</v>
      </c>
      <c r="Z178" s="142">
        <v>-1115984</v>
      </c>
      <c r="AA178" s="142">
        <v>204619</v>
      </c>
      <c r="AB178" s="142">
        <v>4895369</v>
      </c>
      <c r="AC178" s="142">
        <v>-523173</v>
      </c>
      <c r="AD178" s="142">
        <v>7159900</v>
      </c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31">
        <f t="shared" si="49"/>
        <v>33476422</v>
      </c>
      <c r="AU178" s="159">
        <f t="shared" ref="AU178:CI178" si="79">C178-SUM(C171,C177)</f>
        <v>0</v>
      </c>
      <c r="AV178" s="159">
        <f t="shared" si="79"/>
        <v>0</v>
      </c>
      <c r="AW178" s="159">
        <f t="shared" si="79"/>
        <v>0</v>
      </c>
      <c r="AX178" s="159">
        <f t="shared" si="79"/>
        <v>0</v>
      </c>
      <c r="AY178" s="159">
        <f t="shared" si="79"/>
        <v>0</v>
      </c>
      <c r="AZ178" s="159">
        <f t="shared" si="79"/>
        <v>0</v>
      </c>
      <c r="BA178" s="159">
        <f t="shared" si="79"/>
        <v>0</v>
      </c>
      <c r="BB178" s="159">
        <f t="shared" si="79"/>
        <v>0</v>
      </c>
      <c r="BC178" s="159">
        <f t="shared" si="79"/>
        <v>0</v>
      </c>
      <c r="BD178" s="159">
        <f t="shared" si="79"/>
        <v>0</v>
      </c>
      <c r="BE178" s="159">
        <f t="shared" si="79"/>
        <v>-1</v>
      </c>
      <c r="BF178" s="135">
        <f t="shared" si="79"/>
        <v>0</v>
      </c>
      <c r="BG178" s="135">
        <f t="shared" si="79"/>
        <v>0</v>
      </c>
      <c r="BH178" s="135">
        <f t="shared" si="79"/>
        <v>0</v>
      </c>
      <c r="BI178" s="135">
        <f t="shared" si="79"/>
        <v>0</v>
      </c>
      <c r="BJ178" s="135">
        <f t="shared" si="79"/>
        <v>0</v>
      </c>
      <c r="BK178" s="135">
        <f t="shared" si="79"/>
        <v>0</v>
      </c>
      <c r="BL178" s="135">
        <f t="shared" si="79"/>
        <v>0</v>
      </c>
      <c r="BM178" s="135">
        <f t="shared" si="79"/>
        <v>0</v>
      </c>
      <c r="BN178" s="135">
        <f t="shared" si="79"/>
        <v>0</v>
      </c>
      <c r="BO178" s="135">
        <f t="shared" si="79"/>
        <v>0</v>
      </c>
      <c r="BP178" s="135">
        <f t="shared" si="79"/>
        <v>0</v>
      </c>
      <c r="BQ178" s="135">
        <f t="shared" si="79"/>
        <v>0</v>
      </c>
      <c r="BR178" s="135">
        <f t="shared" si="79"/>
        <v>0</v>
      </c>
      <c r="BS178" s="135">
        <f t="shared" si="79"/>
        <v>0</v>
      </c>
      <c r="BT178" s="135">
        <f t="shared" si="79"/>
        <v>-1</v>
      </c>
      <c r="BU178" s="135">
        <f t="shared" si="79"/>
        <v>0</v>
      </c>
      <c r="BV178" s="135">
        <f t="shared" si="79"/>
        <v>0</v>
      </c>
      <c r="BW178" s="135">
        <f t="shared" si="79"/>
        <v>0</v>
      </c>
      <c r="BX178" s="135">
        <f t="shared" si="79"/>
        <v>0</v>
      </c>
      <c r="BY178" s="135">
        <f t="shared" si="79"/>
        <v>0</v>
      </c>
      <c r="BZ178" s="135">
        <f t="shared" si="79"/>
        <v>0</v>
      </c>
      <c r="CA178" s="135">
        <f t="shared" si="79"/>
        <v>0</v>
      </c>
      <c r="CB178" s="135">
        <f t="shared" si="79"/>
        <v>0</v>
      </c>
      <c r="CC178" s="135">
        <f t="shared" si="79"/>
        <v>0</v>
      </c>
      <c r="CD178" s="135">
        <f t="shared" si="79"/>
        <v>0</v>
      </c>
      <c r="CE178" s="135">
        <f t="shared" si="79"/>
        <v>0</v>
      </c>
      <c r="CF178" s="135">
        <f t="shared" si="79"/>
        <v>0</v>
      </c>
      <c r="CG178" s="135">
        <f t="shared" si="79"/>
        <v>0</v>
      </c>
      <c r="CH178" s="135">
        <f t="shared" si="79"/>
        <v>0</v>
      </c>
      <c r="CI178" s="135">
        <f t="shared" si="79"/>
        <v>-2</v>
      </c>
    </row>
    <row r="181" spans="2:87" ht="18.75" customHeight="1">
      <c r="B181" s="226" t="s">
        <v>234</v>
      </c>
      <c r="C181" s="227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7"/>
      <c r="T181" s="227"/>
      <c r="U181" s="227"/>
      <c r="V181" s="227"/>
      <c r="W181" s="227"/>
      <c r="X181" s="227"/>
      <c r="Y181" s="227"/>
      <c r="Z181" s="227"/>
      <c r="AA181" s="227"/>
      <c r="AB181" s="227"/>
      <c r="AC181" s="227"/>
      <c r="AD181" s="227"/>
      <c r="AE181" s="227"/>
      <c r="AF181" s="227"/>
      <c r="AG181" s="227"/>
      <c r="AH181" s="227"/>
      <c r="AI181" s="227"/>
      <c r="AJ181" s="227"/>
      <c r="AK181" s="227"/>
      <c r="AL181" s="227"/>
      <c r="AM181" s="227"/>
      <c r="AN181" s="227"/>
      <c r="AO181" s="227"/>
      <c r="AP181" s="227"/>
      <c r="AQ181" s="228"/>
    </row>
    <row r="182" spans="2:87" s="185" customFormat="1">
      <c r="B182" s="187"/>
      <c r="C182" s="178">
        <f>COUNTIF($C$183:$AP$183,C183)</f>
        <v>1</v>
      </c>
      <c r="D182" s="178">
        <f t="shared" ref="D182:AP182" si="80">COUNTIF($C$183:$AP$183,D183)</f>
        <v>1</v>
      </c>
      <c r="E182" s="178">
        <f t="shared" si="80"/>
        <v>1</v>
      </c>
      <c r="F182" s="178">
        <f t="shared" si="80"/>
        <v>1</v>
      </c>
      <c r="G182" s="178">
        <f t="shared" si="80"/>
        <v>1</v>
      </c>
      <c r="H182" s="178">
        <f t="shared" si="80"/>
        <v>1</v>
      </c>
      <c r="I182" s="178">
        <f t="shared" si="80"/>
        <v>1</v>
      </c>
      <c r="J182" s="178">
        <f t="shared" si="80"/>
        <v>1</v>
      </c>
      <c r="K182" s="178">
        <f t="shared" si="80"/>
        <v>1</v>
      </c>
      <c r="L182" s="178">
        <f t="shared" si="80"/>
        <v>1</v>
      </c>
      <c r="M182" s="178">
        <f t="shared" si="80"/>
        <v>1</v>
      </c>
      <c r="N182" s="178">
        <f t="shared" si="80"/>
        <v>1</v>
      </c>
      <c r="O182" s="178">
        <f t="shared" si="80"/>
        <v>1</v>
      </c>
      <c r="P182" s="178">
        <f t="shared" si="80"/>
        <v>1</v>
      </c>
      <c r="Q182" s="178">
        <f t="shared" si="80"/>
        <v>1</v>
      </c>
      <c r="R182" s="178">
        <f t="shared" si="80"/>
        <v>1</v>
      </c>
      <c r="S182" s="178">
        <f t="shared" si="80"/>
        <v>1</v>
      </c>
      <c r="T182" s="178">
        <f t="shared" si="80"/>
        <v>1</v>
      </c>
      <c r="U182" s="178">
        <f t="shared" si="80"/>
        <v>1</v>
      </c>
      <c r="V182" s="178">
        <f t="shared" si="80"/>
        <v>1</v>
      </c>
      <c r="W182" s="178">
        <f t="shared" si="80"/>
        <v>1</v>
      </c>
      <c r="X182" s="178">
        <f t="shared" si="80"/>
        <v>1</v>
      </c>
      <c r="Y182" s="178">
        <f t="shared" si="80"/>
        <v>1</v>
      </c>
      <c r="Z182" s="178">
        <f t="shared" si="80"/>
        <v>1</v>
      </c>
      <c r="AA182" s="178">
        <f t="shared" si="80"/>
        <v>1</v>
      </c>
      <c r="AB182" s="178">
        <f t="shared" si="80"/>
        <v>1</v>
      </c>
      <c r="AC182" s="178">
        <f t="shared" si="80"/>
        <v>1</v>
      </c>
      <c r="AD182" s="178">
        <f t="shared" si="80"/>
        <v>1</v>
      </c>
      <c r="AE182" s="178">
        <f t="shared" si="80"/>
        <v>12</v>
      </c>
      <c r="AF182" s="178">
        <f t="shared" si="80"/>
        <v>12</v>
      </c>
      <c r="AG182" s="178">
        <f t="shared" si="80"/>
        <v>12</v>
      </c>
      <c r="AH182" s="178">
        <f t="shared" si="80"/>
        <v>12</v>
      </c>
      <c r="AI182" s="178">
        <f t="shared" si="80"/>
        <v>12</v>
      </c>
      <c r="AJ182" s="178">
        <f t="shared" si="80"/>
        <v>12</v>
      </c>
      <c r="AK182" s="178">
        <f t="shared" si="80"/>
        <v>12</v>
      </c>
      <c r="AL182" s="178">
        <f t="shared" si="80"/>
        <v>12</v>
      </c>
      <c r="AM182" s="178">
        <f t="shared" si="80"/>
        <v>12</v>
      </c>
      <c r="AN182" s="178">
        <f t="shared" si="80"/>
        <v>12</v>
      </c>
      <c r="AO182" s="178">
        <f t="shared" si="80"/>
        <v>12</v>
      </c>
      <c r="AP182" s="178">
        <f t="shared" si="80"/>
        <v>12</v>
      </c>
      <c r="AQ182" s="187"/>
      <c r="AU182" s="179"/>
      <c r="AV182" s="179"/>
      <c r="AW182" s="179"/>
      <c r="AX182" s="179"/>
      <c r="AY182" s="179"/>
      <c r="AZ182" s="179"/>
      <c r="BA182" s="179"/>
      <c r="BB182" s="179"/>
      <c r="BC182" s="179"/>
      <c r="BD182" s="179"/>
      <c r="BE182" s="179"/>
      <c r="BF182" s="179"/>
      <c r="BG182" s="179"/>
      <c r="BH182" s="179"/>
      <c r="BI182" s="179"/>
      <c r="BJ182" s="179"/>
      <c r="BK182" s="179"/>
      <c r="BL182" s="179"/>
      <c r="BM182" s="179"/>
      <c r="BN182" s="179"/>
      <c r="BO182" s="179"/>
      <c r="BP182" s="179"/>
      <c r="BQ182" s="179"/>
      <c r="BR182" s="179"/>
      <c r="BS182" s="179"/>
      <c r="BT182" s="179"/>
      <c r="BU182" s="179"/>
      <c r="BV182" s="179"/>
      <c r="BW182" s="179"/>
      <c r="BX182" s="179"/>
      <c r="BY182" s="179"/>
      <c r="BZ182" s="179"/>
      <c r="CA182" s="179"/>
      <c r="CB182" s="179"/>
      <c r="CC182" s="179"/>
      <c r="CD182" s="179"/>
      <c r="CE182" s="179"/>
      <c r="CF182" s="179"/>
      <c r="CG182" s="179"/>
      <c r="CH182" s="179"/>
      <c r="CI182" s="179"/>
    </row>
    <row r="183" spans="2:87" s="185" customFormat="1" hidden="1">
      <c r="B183" s="177"/>
      <c r="C183" s="176">
        <f>SUM(C185:C243)</f>
        <v>346838047</v>
      </c>
      <c r="D183" s="176">
        <f t="shared" ref="D183:AP183" si="81">SUM(D185:D243)</f>
        <v>4773202</v>
      </c>
      <c r="E183" s="176">
        <f t="shared" si="81"/>
        <v>743177444</v>
      </c>
      <c r="F183" s="176">
        <f t="shared" si="81"/>
        <v>492138628</v>
      </c>
      <c r="G183" s="176">
        <f t="shared" si="81"/>
        <v>14870430</v>
      </c>
      <c r="H183" s="176">
        <f t="shared" si="81"/>
        <v>499789723</v>
      </c>
      <c r="I183" s="176">
        <f t="shared" si="81"/>
        <v>946002222</v>
      </c>
      <c r="J183" s="176">
        <f t="shared" si="81"/>
        <v>55948187</v>
      </c>
      <c r="K183" s="176">
        <f t="shared" si="81"/>
        <v>58592490</v>
      </c>
      <c r="L183" s="176">
        <f t="shared" si="81"/>
        <v>710869598</v>
      </c>
      <c r="M183" s="176">
        <f t="shared" si="81"/>
        <v>89788025</v>
      </c>
      <c r="N183" s="176">
        <f t="shared" si="81"/>
        <v>3507950</v>
      </c>
      <c r="O183" s="176">
        <f t="shared" si="81"/>
        <v>1445853</v>
      </c>
      <c r="P183" s="176">
        <f t="shared" si="81"/>
        <v>163754160</v>
      </c>
      <c r="Q183" s="176">
        <f t="shared" si="81"/>
        <v>6603768</v>
      </c>
      <c r="R183" s="176">
        <f t="shared" si="81"/>
        <v>560855890</v>
      </c>
      <c r="S183" s="176">
        <f t="shared" si="81"/>
        <v>23034863</v>
      </c>
      <c r="T183" s="176">
        <f t="shared" si="81"/>
        <v>269796404</v>
      </c>
      <c r="U183" s="176">
        <f t="shared" si="81"/>
        <v>21084014</v>
      </c>
      <c r="V183" s="176">
        <f t="shared" si="81"/>
        <v>835121398</v>
      </c>
      <c r="W183" s="176">
        <f t="shared" si="81"/>
        <v>44719644</v>
      </c>
      <c r="X183" s="176">
        <f t="shared" si="81"/>
        <v>42408455</v>
      </c>
      <c r="Y183" s="176">
        <f t="shared" si="81"/>
        <v>6553942052</v>
      </c>
      <c r="Z183" s="176">
        <f t="shared" si="81"/>
        <v>69515579</v>
      </c>
      <c r="AA183" s="176">
        <f t="shared" si="81"/>
        <v>51596185</v>
      </c>
      <c r="AB183" s="176">
        <f t="shared" si="81"/>
        <v>1438659458</v>
      </c>
      <c r="AC183" s="176">
        <f t="shared" si="81"/>
        <v>28384010</v>
      </c>
      <c r="AD183" s="176">
        <f t="shared" si="81"/>
        <v>401402638</v>
      </c>
      <c r="AE183" s="176">
        <f t="shared" si="81"/>
        <v>0</v>
      </c>
      <c r="AF183" s="176">
        <f t="shared" si="81"/>
        <v>0</v>
      </c>
      <c r="AG183" s="176">
        <f t="shared" si="81"/>
        <v>0</v>
      </c>
      <c r="AH183" s="176">
        <f t="shared" si="81"/>
        <v>0</v>
      </c>
      <c r="AI183" s="176">
        <f t="shared" si="81"/>
        <v>0</v>
      </c>
      <c r="AJ183" s="176">
        <f t="shared" si="81"/>
        <v>0</v>
      </c>
      <c r="AK183" s="176">
        <f t="shared" si="81"/>
        <v>0</v>
      </c>
      <c r="AL183" s="176">
        <f t="shared" si="81"/>
        <v>0</v>
      </c>
      <c r="AM183" s="176">
        <f t="shared" si="81"/>
        <v>0</v>
      </c>
      <c r="AN183" s="176">
        <f t="shared" si="81"/>
        <v>0</v>
      </c>
      <c r="AO183" s="176">
        <f t="shared" si="81"/>
        <v>0</v>
      </c>
      <c r="AP183" s="176">
        <f t="shared" si="81"/>
        <v>0</v>
      </c>
      <c r="AQ183" s="177"/>
      <c r="AU183" s="179"/>
      <c r="AV183" s="179"/>
      <c r="AW183" s="179"/>
      <c r="AX183" s="179"/>
      <c r="AY183" s="179"/>
      <c r="AZ183" s="179"/>
      <c r="BA183" s="179"/>
      <c r="BB183" s="179"/>
      <c r="BC183" s="179"/>
      <c r="BD183" s="179"/>
      <c r="BE183" s="179"/>
      <c r="BF183" s="179"/>
      <c r="BG183" s="179"/>
      <c r="BH183" s="179"/>
      <c r="BI183" s="179"/>
      <c r="BJ183" s="179"/>
      <c r="BK183" s="179"/>
      <c r="BL183" s="179"/>
      <c r="BM183" s="179"/>
      <c r="BN183" s="179"/>
      <c r="BO183" s="179"/>
      <c r="BP183" s="179"/>
      <c r="BQ183" s="179"/>
      <c r="BR183" s="179"/>
      <c r="BS183" s="179"/>
      <c r="BT183" s="179"/>
      <c r="BU183" s="179"/>
      <c r="BV183" s="179"/>
      <c r="BW183" s="179"/>
      <c r="BX183" s="179"/>
      <c r="BY183" s="179"/>
      <c r="BZ183" s="179"/>
      <c r="CA183" s="179"/>
      <c r="CB183" s="179"/>
      <c r="CC183" s="179"/>
      <c r="CD183" s="179"/>
      <c r="CE183" s="179"/>
      <c r="CF183" s="179"/>
      <c r="CG183" s="179"/>
      <c r="CH183" s="179"/>
      <c r="CI183" s="179"/>
    </row>
    <row r="184" spans="2:87" ht="22.5">
      <c r="B184" s="138"/>
      <c r="C184" s="138" t="str">
        <f>C7</f>
        <v>Ace Seguros</v>
      </c>
      <c r="D184" s="138" t="str">
        <f t="shared" ref="D184:AQ184" si="82">D7</f>
        <v>Assurant Chile</v>
      </c>
      <c r="E184" s="138" t="str">
        <f t="shared" si="82"/>
        <v>BCI Seguros</v>
      </c>
      <c r="F184" s="138" t="str">
        <f t="shared" si="82"/>
        <v>Cardif</v>
      </c>
      <c r="G184" s="138" t="str">
        <f t="shared" si="82"/>
        <v>Cesce Chile</v>
      </c>
      <c r="H184" s="138" t="str">
        <f t="shared" si="82"/>
        <v>Chartis</v>
      </c>
      <c r="I184" s="138" t="str">
        <f t="shared" si="82"/>
        <v>Chilena Consolidada</v>
      </c>
      <c r="J184" s="138" t="str">
        <f t="shared" si="82"/>
        <v>Chubb de Chile</v>
      </c>
      <c r="K184" s="138" t="str">
        <f t="shared" si="82"/>
        <v>Coface Chile</v>
      </c>
      <c r="L184" s="138" t="str">
        <f t="shared" si="82"/>
        <v>Consorio Nacional</v>
      </c>
      <c r="M184" s="138" t="str">
        <f t="shared" si="82"/>
        <v>Continental Crédito</v>
      </c>
      <c r="N184" s="138" t="str">
        <f t="shared" si="82"/>
        <v>Euler Hermes</v>
      </c>
      <c r="O184" s="138" t="str">
        <f t="shared" si="82"/>
        <v>FAF International</v>
      </c>
      <c r="P184" s="138" t="str">
        <f t="shared" si="82"/>
        <v>HDI Seguros</v>
      </c>
      <c r="Q184" s="138" t="str">
        <f t="shared" si="82"/>
        <v>Huelen</v>
      </c>
      <c r="R184" s="138" t="str">
        <f t="shared" si="82"/>
        <v>Liberty Seguros</v>
      </c>
      <c r="S184" s="138" t="str">
        <f t="shared" si="82"/>
        <v>M. de Carabineros</v>
      </c>
      <c r="T184" s="138" t="str">
        <f t="shared" si="82"/>
        <v>Magallanes</v>
      </c>
      <c r="U184" s="138" t="str">
        <f t="shared" si="82"/>
        <v>Magallanes Gar. y Cré.</v>
      </c>
      <c r="V184" s="138" t="str">
        <f t="shared" si="82"/>
        <v>Mapfre</v>
      </c>
      <c r="W184" s="138" t="str">
        <f t="shared" si="82"/>
        <v>Mapfre Gar. y Cré.</v>
      </c>
      <c r="X184" s="138" t="str">
        <f t="shared" si="82"/>
        <v>Orion Seguros</v>
      </c>
      <c r="Y184" s="138" t="str">
        <f t="shared" si="82"/>
        <v>Penta Security</v>
      </c>
      <c r="Z184" s="138" t="str">
        <f t="shared" si="82"/>
        <v>QBE Chile</v>
      </c>
      <c r="AA184" s="138" t="str">
        <f t="shared" si="82"/>
        <v>Renta Nacional</v>
      </c>
      <c r="AB184" s="138" t="str">
        <f t="shared" si="82"/>
        <v>RSA Seguros</v>
      </c>
      <c r="AC184" s="138" t="str">
        <f t="shared" si="82"/>
        <v>Zenit Seguros</v>
      </c>
      <c r="AD184" s="138" t="str">
        <f t="shared" si="82"/>
        <v>Zurich Santander</v>
      </c>
      <c r="AE184" s="138">
        <f t="shared" si="82"/>
        <v>0</v>
      </c>
      <c r="AF184" s="138">
        <f t="shared" si="82"/>
        <v>0</v>
      </c>
      <c r="AG184" s="138">
        <f t="shared" si="82"/>
        <v>0</v>
      </c>
      <c r="AH184" s="138">
        <f t="shared" si="82"/>
        <v>0</v>
      </c>
      <c r="AI184" s="138">
        <f t="shared" si="82"/>
        <v>0</v>
      </c>
      <c r="AJ184" s="138">
        <f t="shared" si="82"/>
        <v>0</v>
      </c>
      <c r="AK184" s="138">
        <f t="shared" si="82"/>
        <v>0</v>
      </c>
      <c r="AL184" s="138">
        <f t="shared" si="82"/>
        <v>0</v>
      </c>
      <c r="AM184" s="138">
        <f t="shared" si="82"/>
        <v>0</v>
      </c>
      <c r="AN184" s="138">
        <f t="shared" si="82"/>
        <v>0</v>
      </c>
      <c r="AO184" s="138">
        <f t="shared" si="82"/>
        <v>0</v>
      </c>
      <c r="AP184" s="138">
        <f t="shared" si="82"/>
        <v>0</v>
      </c>
      <c r="AQ184" s="138" t="str">
        <f t="shared" si="82"/>
        <v>Mercado</v>
      </c>
    </row>
    <row r="185" spans="2:87">
      <c r="B185" s="150" t="s">
        <v>235</v>
      </c>
      <c r="C185" s="145">
        <v>38070777</v>
      </c>
      <c r="D185" s="145">
        <v>0</v>
      </c>
      <c r="E185" s="145">
        <v>108701390</v>
      </c>
      <c r="F185" s="145">
        <v>63918778</v>
      </c>
      <c r="G185" s="145">
        <v>1896122</v>
      </c>
      <c r="H185" s="145">
        <v>66523202</v>
      </c>
      <c r="I185" s="145">
        <v>80946074</v>
      </c>
      <c r="J185" s="145">
        <v>10949983</v>
      </c>
      <c r="K185" s="145">
        <v>5716894</v>
      </c>
      <c r="L185" s="145">
        <v>24100216</v>
      </c>
      <c r="M185" s="145">
        <v>14147821</v>
      </c>
      <c r="N185" s="145">
        <v>365006</v>
      </c>
      <c r="O185" s="145">
        <v>104891</v>
      </c>
      <c r="P185" s="145">
        <v>15647490</v>
      </c>
      <c r="Q185" s="145">
        <v>75564</v>
      </c>
      <c r="R185" s="145">
        <v>85759567</v>
      </c>
      <c r="S185" s="145">
        <v>675309</v>
      </c>
      <c r="T185" s="145">
        <v>48968372</v>
      </c>
      <c r="U185" s="145">
        <v>3557276</v>
      </c>
      <c r="V185" s="145">
        <v>95615991</v>
      </c>
      <c r="W185" s="145">
        <v>2750010</v>
      </c>
      <c r="X185" s="145">
        <v>6894821</v>
      </c>
      <c r="Y185" s="145">
        <v>111738789</v>
      </c>
      <c r="Z185" s="145">
        <v>77163</v>
      </c>
      <c r="AA185" s="145">
        <v>10635529</v>
      </c>
      <c r="AB185" s="145">
        <v>154937723</v>
      </c>
      <c r="AC185" s="145">
        <v>4402023</v>
      </c>
      <c r="AD185" s="145">
        <v>37101310</v>
      </c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31">
        <f>SUM(C185:AP185)</f>
        <v>994278091</v>
      </c>
    </row>
    <row r="186" spans="2:87">
      <c r="B186" s="150" t="s">
        <v>236</v>
      </c>
      <c r="C186" s="145">
        <v>1717304</v>
      </c>
      <c r="D186" s="145">
        <v>0</v>
      </c>
      <c r="E186" s="145">
        <v>0</v>
      </c>
      <c r="F186" s="145">
        <v>0</v>
      </c>
      <c r="G186" s="145">
        <v>0</v>
      </c>
      <c r="H186" s="145">
        <v>261811</v>
      </c>
      <c r="I186" s="145">
        <v>0</v>
      </c>
      <c r="J186" s="145">
        <v>0</v>
      </c>
      <c r="K186" s="145">
        <v>0</v>
      </c>
      <c r="L186" s="145">
        <v>0</v>
      </c>
      <c r="M186" s="145">
        <v>0</v>
      </c>
      <c r="N186" s="145">
        <v>0</v>
      </c>
      <c r="O186" s="145">
        <v>0</v>
      </c>
      <c r="P186" s="145">
        <v>0</v>
      </c>
      <c r="Q186" s="145">
        <v>0</v>
      </c>
      <c r="R186" s="145">
        <v>0</v>
      </c>
      <c r="S186" s="145">
        <v>0</v>
      </c>
      <c r="T186" s="145">
        <v>0</v>
      </c>
      <c r="U186" s="145">
        <v>0</v>
      </c>
      <c r="V186" s="145">
        <v>0</v>
      </c>
      <c r="W186" s="145">
        <v>0</v>
      </c>
      <c r="X186" s="145">
        <v>0</v>
      </c>
      <c r="Y186" s="145">
        <v>0</v>
      </c>
      <c r="Z186" s="145">
        <v>0</v>
      </c>
      <c r="AA186" s="145">
        <v>0</v>
      </c>
      <c r="AB186" s="145">
        <v>1511069</v>
      </c>
      <c r="AC186" s="145">
        <v>0</v>
      </c>
      <c r="AD186" s="145">
        <v>0</v>
      </c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5"/>
      <c r="AO186" s="145"/>
      <c r="AP186" s="145"/>
      <c r="AQ186" s="131">
        <f t="shared" ref="AQ186:AQ243" si="83">SUM(C186:AP186)</f>
        <v>3490184</v>
      </c>
    </row>
    <row r="187" spans="2:87">
      <c r="B187" s="150" t="s">
        <v>237</v>
      </c>
      <c r="C187" s="145">
        <v>717080</v>
      </c>
      <c r="D187" s="145">
        <v>0</v>
      </c>
      <c r="E187" s="145">
        <v>232</v>
      </c>
      <c r="F187" s="145">
        <v>146808</v>
      </c>
      <c r="G187" s="145">
        <v>0</v>
      </c>
      <c r="H187" s="145">
        <v>0</v>
      </c>
      <c r="I187" s="145">
        <v>2406024</v>
      </c>
      <c r="J187" s="145">
        <v>0</v>
      </c>
      <c r="K187" s="145">
        <v>292012</v>
      </c>
      <c r="L187" s="145">
        <v>1144295</v>
      </c>
      <c r="M187" s="145">
        <v>1089239</v>
      </c>
      <c r="N187" s="145">
        <v>0</v>
      </c>
      <c r="O187" s="145">
        <v>0</v>
      </c>
      <c r="P187" s="145">
        <v>1184664</v>
      </c>
      <c r="Q187" s="145">
        <v>0</v>
      </c>
      <c r="R187" s="145">
        <v>0</v>
      </c>
      <c r="S187" s="145">
        <v>0</v>
      </c>
      <c r="T187" s="145">
        <v>-1</v>
      </c>
      <c r="U187" s="145">
        <v>0</v>
      </c>
      <c r="V187" s="145">
        <v>0</v>
      </c>
      <c r="W187" s="145">
        <v>522661</v>
      </c>
      <c r="X187" s="145">
        <v>100983</v>
      </c>
      <c r="Y187" s="145">
        <v>0</v>
      </c>
      <c r="Z187" s="145">
        <v>0</v>
      </c>
      <c r="AA187" s="145">
        <v>222612</v>
      </c>
      <c r="AB187" s="145">
        <v>0</v>
      </c>
      <c r="AC187" s="145">
        <v>0</v>
      </c>
      <c r="AD187" s="145">
        <v>789279</v>
      </c>
      <c r="AE187" s="145"/>
      <c r="AF187" s="145"/>
      <c r="AG187" s="145"/>
      <c r="AH187" s="145"/>
      <c r="AI187" s="145"/>
      <c r="AJ187" s="145"/>
      <c r="AK187" s="145"/>
      <c r="AL187" s="145"/>
      <c r="AM187" s="145"/>
      <c r="AN187" s="145"/>
      <c r="AO187" s="145"/>
      <c r="AP187" s="145"/>
      <c r="AQ187" s="131">
        <f t="shared" si="83"/>
        <v>8615888</v>
      </c>
    </row>
    <row r="188" spans="2:87">
      <c r="B188" s="150" t="s">
        <v>238</v>
      </c>
      <c r="C188" s="145">
        <v>28144568</v>
      </c>
      <c r="D188" s="145">
        <v>0</v>
      </c>
      <c r="E188" s="145">
        <v>2996119</v>
      </c>
      <c r="F188" s="145">
        <v>21157</v>
      </c>
      <c r="G188" s="145">
        <v>221394</v>
      </c>
      <c r="H188" s="145">
        <v>21416402</v>
      </c>
      <c r="I188" s="145">
        <v>26193433</v>
      </c>
      <c r="J188" s="145">
        <v>0</v>
      </c>
      <c r="K188" s="145">
        <v>0</v>
      </c>
      <c r="L188" s="145">
        <v>373426</v>
      </c>
      <c r="M188" s="145">
        <v>876361</v>
      </c>
      <c r="N188" s="145">
        <v>0</v>
      </c>
      <c r="O188" s="145">
        <v>0</v>
      </c>
      <c r="P188" s="145">
        <v>846562</v>
      </c>
      <c r="Q188" s="145">
        <v>0</v>
      </c>
      <c r="R188" s="145">
        <v>25549705</v>
      </c>
      <c r="S188" s="145">
        <v>0</v>
      </c>
      <c r="T188" s="145">
        <v>4362469</v>
      </c>
      <c r="U188" s="145">
        <v>5567</v>
      </c>
      <c r="V188" s="145">
        <v>42061046</v>
      </c>
      <c r="W188" s="145">
        <v>897583</v>
      </c>
      <c r="X188" s="145">
        <v>896841</v>
      </c>
      <c r="Y188" s="145">
        <v>57205502</v>
      </c>
      <c r="Z188" s="145">
        <v>0</v>
      </c>
      <c r="AA188" s="145">
        <v>0</v>
      </c>
      <c r="AB188" s="145">
        <v>79431680</v>
      </c>
      <c r="AC188" s="145">
        <v>0</v>
      </c>
      <c r="AD188" s="145">
        <v>1727350</v>
      </c>
      <c r="AE188" s="145"/>
      <c r="AF188" s="145"/>
      <c r="AG188" s="145"/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31">
        <f t="shared" si="83"/>
        <v>293227165</v>
      </c>
    </row>
    <row r="189" spans="2:87">
      <c r="B189" s="150" t="s">
        <v>239</v>
      </c>
      <c r="C189" s="145">
        <v>11140486</v>
      </c>
      <c r="D189" s="145">
        <v>0</v>
      </c>
      <c r="E189" s="145">
        <v>0</v>
      </c>
      <c r="F189" s="145">
        <v>0</v>
      </c>
      <c r="G189" s="145">
        <v>236641</v>
      </c>
      <c r="H189" s="145">
        <v>0</v>
      </c>
      <c r="I189" s="145">
        <v>2503474</v>
      </c>
      <c r="J189" s="145">
        <v>0</v>
      </c>
      <c r="K189" s="145">
        <v>1285835</v>
      </c>
      <c r="L189" s="145">
        <v>0</v>
      </c>
      <c r="M189" s="145">
        <v>1516833</v>
      </c>
      <c r="N189" s="145">
        <v>0</v>
      </c>
      <c r="O189" s="145">
        <v>0</v>
      </c>
      <c r="P189" s="145">
        <v>577565</v>
      </c>
      <c r="Q189" s="145">
        <v>0</v>
      </c>
      <c r="R189" s="145">
        <v>3475886</v>
      </c>
      <c r="S189" s="145">
        <v>0</v>
      </c>
      <c r="T189" s="145">
        <v>527941</v>
      </c>
      <c r="U189" s="145">
        <v>0</v>
      </c>
      <c r="V189" s="145">
        <v>0</v>
      </c>
      <c r="W189" s="145">
        <v>0</v>
      </c>
      <c r="X189" s="145">
        <v>1273221</v>
      </c>
      <c r="Y189" s="145">
        <v>2802033</v>
      </c>
      <c r="Z189" s="145">
        <v>6783</v>
      </c>
      <c r="AA189" s="145">
        <v>0</v>
      </c>
      <c r="AB189" s="145">
        <v>494402</v>
      </c>
      <c r="AC189" s="145">
        <v>0</v>
      </c>
      <c r="AD189" s="145">
        <v>0</v>
      </c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31">
        <f t="shared" si="83"/>
        <v>25841100</v>
      </c>
    </row>
    <row r="190" spans="2:87">
      <c r="B190" s="150" t="s">
        <v>240</v>
      </c>
      <c r="C190" s="145">
        <v>0</v>
      </c>
      <c r="D190" s="145">
        <v>0</v>
      </c>
      <c r="E190" s="145">
        <v>0</v>
      </c>
      <c r="F190" s="145">
        <v>48830568</v>
      </c>
      <c r="G190" s="145">
        <v>367118</v>
      </c>
      <c r="H190" s="145">
        <v>6693509</v>
      </c>
      <c r="I190" s="145">
        <v>119333713</v>
      </c>
      <c r="J190" s="145">
        <v>0</v>
      </c>
      <c r="K190" s="145">
        <v>6249751</v>
      </c>
      <c r="L190" s="145">
        <v>127530913</v>
      </c>
      <c r="M190" s="145">
        <v>1501549</v>
      </c>
      <c r="N190" s="145">
        <v>0</v>
      </c>
      <c r="O190" s="145">
        <v>0</v>
      </c>
      <c r="P190" s="145">
        <v>19644009</v>
      </c>
      <c r="Q190" s="145">
        <v>0</v>
      </c>
      <c r="R190" s="145">
        <v>794102</v>
      </c>
      <c r="S190" s="145">
        <v>0</v>
      </c>
      <c r="T190" s="145">
        <v>2334928</v>
      </c>
      <c r="U190" s="145">
        <v>377089</v>
      </c>
      <c r="V190" s="145">
        <v>61228058</v>
      </c>
      <c r="W190" s="145">
        <v>0</v>
      </c>
      <c r="X190" s="145">
        <v>143986</v>
      </c>
      <c r="Y190" s="145">
        <v>1453846120</v>
      </c>
      <c r="Z190" s="145">
        <v>13867578</v>
      </c>
      <c r="AA190" s="145">
        <v>0</v>
      </c>
      <c r="AB190" s="145">
        <v>101289834</v>
      </c>
      <c r="AC190" s="145">
        <v>0</v>
      </c>
      <c r="AD190" s="145">
        <v>60248448</v>
      </c>
      <c r="AE190" s="145"/>
      <c r="AF190" s="145"/>
      <c r="AG190" s="145"/>
      <c r="AH190" s="145"/>
      <c r="AI190" s="145"/>
      <c r="AJ190" s="145"/>
      <c r="AK190" s="145"/>
      <c r="AL190" s="145"/>
      <c r="AM190" s="145"/>
      <c r="AN190" s="145"/>
      <c r="AO190" s="145"/>
      <c r="AP190" s="145"/>
      <c r="AQ190" s="131">
        <f t="shared" si="83"/>
        <v>2024281273</v>
      </c>
    </row>
    <row r="191" spans="2:87">
      <c r="B191" s="150" t="s">
        <v>241</v>
      </c>
      <c r="C191" s="145">
        <v>0</v>
      </c>
      <c r="D191" s="145">
        <v>0</v>
      </c>
      <c r="E191" s="145">
        <v>0</v>
      </c>
      <c r="F191" s="145">
        <v>13296</v>
      </c>
      <c r="G191" s="145">
        <v>495855</v>
      </c>
      <c r="H191" s="145">
        <v>204278</v>
      </c>
      <c r="I191" s="145">
        <v>0</v>
      </c>
      <c r="J191" s="145">
        <v>0</v>
      </c>
      <c r="K191" s="145">
        <v>0</v>
      </c>
      <c r="L191" s="145">
        <v>23729197</v>
      </c>
      <c r="M191" s="145">
        <v>0</v>
      </c>
      <c r="N191" s="145">
        <v>0</v>
      </c>
      <c r="O191" s="145">
        <v>0</v>
      </c>
      <c r="P191" s="145">
        <v>0</v>
      </c>
      <c r="Q191" s="145">
        <v>0</v>
      </c>
      <c r="R191" s="145">
        <v>0</v>
      </c>
      <c r="S191" s="145">
        <v>8658</v>
      </c>
      <c r="T191" s="145">
        <v>0</v>
      </c>
      <c r="U191" s="145">
        <v>0</v>
      </c>
      <c r="V191" s="145">
        <v>0</v>
      </c>
      <c r="W191" s="145">
        <v>0</v>
      </c>
      <c r="X191" s="145">
        <v>0</v>
      </c>
      <c r="Y191" s="145">
        <v>0</v>
      </c>
      <c r="Z191" s="145">
        <v>0</v>
      </c>
      <c r="AA191" s="145">
        <v>0</v>
      </c>
      <c r="AB191" s="145">
        <v>0</v>
      </c>
      <c r="AC191" s="145">
        <v>0</v>
      </c>
      <c r="AD191" s="145">
        <v>0</v>
      </c>
      <c r="AE191" s="145"/>
      <c r="AF191" s="145"/>
      <c r="AG191" s="145"/>
      <c r="AH191" s="145"/>
      <c r="AI191" s="145"/>
      <c r="AJ191" s="145"/>
      <c r="AK191" s="145"/>
      <c r="AL191" s="145"/>
      <c r="AM191" s="145"/>
      <c r="AN191" s="145"/>
      <c r="AO191" s="145"/>
      <c r="AP191" s="145"/>
      <c r="AQ191" s="131">
        <f t="shared" si="83"/>
        <v>24451284</v>
      </c>
    </row>
    <row r="192" spans="2:87">
      <c r="B192" s="150" t="s">
        <v>242</v>
      </c>
      <c r="C192" s="145">
        <v>0</v>
      </c>
      <c r="D192" s="145">
        <v>0</v>
      </c>
      <c r="E192" s="145">
        <v>0</v>
      </c>
      <c r="F192" s="145">
        <v>0</v>
      </c>
      <c r="G192" s="145">
        <v>0</v>
      </c>
      <c r="H192" s="145">
        <v>0</v>
      </c>
      <c r="I192" s="145">
        <v>10451</v>
      </c>
      <c r="J192" s="145">
        <v>0</v>
      </c>
      <c r="K192" s="145">
        <v>0</v>
      </c>
      <c r="L192" s="145">
        <v>0</v>
      </c>
      <c r="M192" s="145">
        <v>0</v>
      </c>
      <c r="N192" s="145">
        <v>0</v>
      </c>
      <c r="O192" s="145">
        <v>0</v>
      </c>
      <c r="P192" s="145">
        <v>0</v>
      </c>
      <c r="Q192" s="145">
        <v>0</v>
      </c>
      <c r="R192" s="145">
        <v>45400</v>
      </c>
      <c r="S192" s="145">
        <v>25124</v>
      </c>
      <c r="T192" s="145">
        <v>-188480</v>
      </c>
      <c r="U192" s="145">
        <v>0</v>
      </c>
      <c r="V192" s="145">
        <v>0</v>
      </c>
      <c r="W192" s="145">
        <v>0</v>
      </c>
      <c r="X192" s="145">
        <v>0</v>
      </c>
      <c r="Y192" s="145">
        <v>0</v>
      </c>
      <c r="Z192" s="145">
        <v>0</v>
      </c>
      <c r="AA192" s="145">
        <v>0</v>
      </c>
      <c r="AB192" s="145">
        <v>12018</v>
      </c>
      <c r="AC192" s="145">
        <v>0</v>
      </c>
      <c r="AD192" s="145">
        <v>0</v>
      </c>
      <c r="AE192" s="145"/>
      <c r="AF192" s="145"/>
      <c r="AG192" s="145"/>
      <c r="AH192" s="145"/>
      <c r="AI192" s="145"/>
      <c r="AJ192" s="145"/>
      <c r="AK192" s="145"/>
      <c r="AL192" s="145"/>
      <c r="AM192" s="145"/>
      <c r="AN192" s="145"/>
      <c r="AO192" s="145"/>
      <c r="AP192" s="145"/>
      <c r="AQ192" s="131">
        <f t="shared" si="83"/>
        <v>-95487</v>
      </c>
    </row>
    <row r="193" spans="2:87">
      <c r="B193" s="150" t="s">
        <v>243</v>
      </c>
      <c r="C193" s="145">
        <v>32482</v>
      </c>
      <c r="D193" s="145">
        <v>0</v>
      </c>
      <c r="E193" s="145">
        <v>0</v>
      </c>
      <c r="F193" s="145">
        <v>0</v>
      </c>
      <c r="G193" s="145">
        <v>2948</v>
      </c>
      <c r="H193" s="145">
        <v>0</v>
      </c>
      <c r="I193" s="145">
        <v>6790</v>
      </c>
      <c r="J193" s="145">
        <v>0</v>
      </c>
      <c r="K193" s="145">
        <v>0</v>
      </c>
      <c r="L193" s="145">
        <v>0</v>
      </c>
      <c r="M193" s="145">
        <v>17910</v>
      </c>
      <c r="N193" s="145">
        <v>0</v>
      </c>
      <c r="O193" s="145">
        <v>27989</v>
      </c>
      <c r="P193" s="145">
        <v>227865</v>
      </c>
      <c r="Q193" s="145">
        <v>0</v>
      </c>
      <c r="R193" s="145">
        <v>0</v>
      </c>
      <c r="S193" s="145">
        <v>184474</v>
      </c>
      <c r="T193" s="145">
        <v>377768</v>
      </c>
      <c r="U193" s="145">
        <v>26693</v>
      </c>
      <c r="V193" s="145">
        <v>549649</v>
      </c>
      <c r="W193" s="145">
        <v>0</v>
      </c>
      <c r="X193" s="145">
        <v>36039</v>
      </c>
      <c r="Y193" s="145">
        <v>608682</v>
      </c>
      <c r="Z193" s="145">
        <v>0</v>
      </c>
      <c r="AA193" s="145">
        <v>0</v>
      </c>
      <c r="AB193" s="145">
        <v>723843</v>
      </c>
      <c r="AC193" s="145">
        <v>0</v>
      </c>
      <c r="AD193" s="145">
        <v>0</v>
      </c>
      <c r="AE193" s="145"/>
      <c r="AF193" s="145"/>
      <c r="AG193" s="145"/>
      <c r="AH193" s="145"/>
      <c r="AI193" s="145"/>
      <c r="AJ193" s="145"/>
      <c r="AK193" s="145"/>
      <c r="AL193" s="145"/>
      <c r="AM193" s="145"/>
      <c r="AN193" s="145"/>
      <c r="AO193" s="145"/>
      <c r="AP193" s="145"/>
      <c r="AQ193" s="131">
        <f t="shared" si="83"/>
        <v>2823132</v>
      </c>
    </row>
    <row r="194" spans="2:87">
      <c r="B194" s="150" t="s">
        <v>244</v>
      </c>
      <c r="C194" s="145">
        <v>0</v>
      </c>
      <c r="D194" s="145">
        <v>0</v>
      </c>
      <c r="E194" s="145">
        <v>25000</v>
      </c>
      <c r="F194" s="145">
        <v>0</v>
      </c>
      <c r="G194" s="145">
        <v>0</v>
      </c>
      <c r="H194" s="145">
        <v>0</v>
      </c>
      <c r="I194" s="145">
        <v>0</v>
      </c>
      <c r="J194" s="145">
        <v>0</v>
      </c>
      <c r="K194" s="145">
        <v>0</v>
      </c>
      <c r="L194" s="145">
        <v>0</v>
      </c>
      <c r="M194" s="145">
        <v>0</v>
      </c>
      <c r="N194" s="145">
        <v>0</v>
      </c>
      <c r="O194" s="145">
        <v>0</v>
      </c>
      <c r="P194" s="145">
        <v>0</v>
      </c>
      <c r="Q194" s="145">
        <v>0</v>
      </c>
      <c r="R194" s="145">
        <v>0</v>
      </c>
      <c r="S194" s="145">
        <v>0</v>
      </c>
      <c r="T194" s="145">
        <v>577342</v>
      </c>
      <c r="U194" s="145">
        <v>1000</v>
      </c>
      <c r="V194" s="145">
        <v>0</v>
      </c>
      <c r="W194" s="145">
        <v>0</v>
      </c>
      <c r="X194" s="145">
        <v>0</v>
      </c>
      <c r="Y194" s="145">
        <v>0</v>
      </c>
      <c r="Z194" s="145">
        <v>0</v>
      </c>
      <c r="AA194" s="145">
        <v>0</v>
      </c>
      <c r="AB194" s="145">
        <v>0</v>
      </c>
      <c r="AC194" s="145">
        <v>0</v>
      </c>
      <c r="AD194" s="145">
        <v>0</v>
      </c>
      <c r="AE194" s="145"/>
      <c r="AF194" s="145"/>
      <c r="AG194" s="145"/>
      <c r="AH194" s="145"/>
      <c r="AI194" s="145"/>
      <c r="AJ194" s="145"/>
      <c r="AK194" s="145"/>
      <c r="AL194" s="145"/>
      <c r="AM194" s="145"/>
      <c r="AN194" s="145"/>
      <c r="AO194" s="145"/>
      <c r="AP194" s="145"/>
      <c r="AQ194" s="131">
        <f t="shared" si="83"/>
        <v>603342</v>
      </c>
    </row>
    <row r="195" spans="2:87">
      <c r="B195" s="150" t="s">
        <v>245</v>
      </c>
      <c r="C195" s="145">
        <v>0</v>
      </c>
      <c r="D195" s="145">
        <v>0</v>
      </c>
      <c r="E195" s="145">
        <v>1975673</v>
      </c>
      <c r="F195" s="145">
        <v>110835</v>
      </c>
      <c r="G195" s="145">
        <v>0</v>
      </c>
      <c r="H195" s="145">
        <v>0</v>
      </c>
      <c r="I195" s="145">
        <v>0</v>
      </c>
      <c r="J195" s="145">
        <v>944727</v>
      </c>
      <c r="K195" s="145">
        <v>633068</v>
      </c>
      <c r="L195" s="145">
        <v>0</v>
      </c>
      <c r="M195" s="145">
        <v>2694823</v>
      </c>
      <c r="N195" s="145">
        <v>7240</v>
      </c>
      <c r="O195" s="145">
        <v>0</v>
      </c>
      <c r="P195" s="145">
        <v>0</v>
      </c>
      <c r="Q195" s="145">
        <v>0</v>
      </c>
      <c r="R195" s="145">
        <v>0</v>
      </c>
      <c r="S195" s="145">
        <v>0</v>
      </c>
      <c r="T195" s="145">
        <v>0</v>
      </c>
      <c r="U195" s="145">
        <v>0</v>
      </c>
      <c r="V195" s="145">
        <v>0</v>
      </c>
      <c r="W195" s="145">
        <v>380474</v>
      </c>
      <c r="X195" s="145">
        <v>0</v>
      </c>
      <c r="Y195" s="145">
        <v>26</v>
      </c>
      <c r="Z195" s="145">
        <v>0</v>
      </c>
      <c r="AA195" s="145">
        <v>183216</v>
      </c>
      <c r="AB195" s="145">
        <v>0</v>
      </c>
      <c r="AC195" s="145">
        <v>0</v>
      </c>
      <c r="AD195" s="145">
        <v>351276</v>
      </c>
      <c r="AE195" s="145"/>
      <c r="AF195" s="145"/>
      <c r="AG195" s="145"/>
      <c r="AH195" s="145"/>
      <c r="AI195" s="145"/>
      <c r="AJ195" s="145"/>
      <c r="AK195" s="145"/>
      <c r="AL195" s="145"/>
      <c r="AM195" s="145"/>
      <c r="AN195" s="145"/>
      <c r="AO195" s="145"/>
      <c r="AP195" s="145"/>
      <c r="AQ195" s="131">
        <f t="shared" si="83"/>
        <v>7281358</v>
      </c>
    </row>
    <row r="196" spans="2:87">
      <c r="B196" s="149" t="s">
        <v>246</v>
      </c>
      <c r="C196" s="142">
        <v>79822697</v>
      </c>
      <c r="D196" s="142">
        <v>0</v>
      </c>
      <c r="E196" s="142">
        <v>113698414</v>
      </c>
      <c r="F196" s="142">
        <v>113041442</v>
      </c>
      <c r="G196" s="142">
        <v>3220078</v>
      </c>
      <c r="H196" s="142">
        <v>95099202</v>
      </c>
      <c r="I196" s="142">
        <v>231399959</v>
      </c>
      <c r="J196" s="142">
        <v>11894710</v>
      </c>
      <c r="K196" s="142">
        <v>14177560</v>
      </c>
      <c r="L196" s="142">
        <v>176878047</v>
      </c>
      <c r="M196" s="142">
        <v>21844537</v>
      </c>
      <c r="N196" s="142">
        <v>372246</v>
      </c>
      <c r="O196" s="142">
        <v>132879</v>
      </c>
      <c r="P196" s="142">
        <v>38128155</v>
      </c>
      <c r="Q196" s="142">
        <v>75564</v>
      </c>
      <c r="R196" s="142">
        <v>115624660</v>
      </c>
      <c r="S196" s="142">
        <v>893565</v>
      </c>
      <c r="T196" s="142">
        <v>56960339</v>
      </c>
      <c r="U196" s="142">
        <v>3967624</v>
      </c>
      <c r="V196" s="142">
        <v>199454744</v>
      </c>
      <c r="W196" s="142">
        <v>4550728</v>
      </c>
      <c r="X196" s="142">
        <v>9345891</v>
      </c>
      <c r="Y196" s="142">
        <v>1626201152</v>
      </c>
      <c r="Z196" s="142">
        <v>13951524</v>
      </c>
      <c r="AA196" s="142">
        <v>11041357</v>
      </c>
      <c r="AB196" s="142">
        <v>338400569</v>
      </c>
      <c r="AC196" s="142">
        <v>4402023</v>
      </c>
      <c r="AD196" s="142">
        <v>100217663</v>
      </c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31">
        <f t="shared" si="83"/>
        <v>3384797329</v>
      </c>
      <c r="AU196" s="135">
        <f t="shared" ref="AU196:BD196" si="84">C196-SUM(C185:C195)</f>
        <v>0</v>
      </c>
      <c r="AV196" s="135">
        <f t="shared" si="84"/>
        <v>0</v>
      </c>
      <c r="AW196" s="135">
        <f t="shared" si="84"/>
        <v>0</v>
      </c>
      <c r="AX196" s="135">
        <f t="shared" si="84"/>
        <v>0</v>
      </c>
      <c r="AY196" s="135">
        <f t="shared" si="84"/>
        <v>0</v>
      </c>
      <c r="AZ196" s="135">
        <f t="shared" si="84"/>
        <v>0</v>
      </c>
      <c r="BA196" s="135">
        <f t="shared" si="84"/>
        <v>0</v>
      </c>
      <c r="BB196" s="135">
        <f t="shared" si="84"/>
        <v>0</v>
      </c>
      <c r="BC196" s="135">
        <f t="shared" si="84"/>
        <v>0</v>
      </c>
      <c r="BD196" s="135">
        <f t="shared" si="84"/>
        <v>0</v>
      </c>
      <c r="BE196" s="135">
        <f t="shared" ref="BE196:BX196" si="85">M196-SUM(M185:M195)</f>
        <v>1</v>
      </c>
      <c r="BF196" s="135">
        <f t="shared" si="85"/>
        <v>0</v>
      </c>
      <c r="BG196" s="135">
        <f t="shared" si="85"/>
        <v>-1</v>
      </c>
      <c r="BH196" s="135">
        <f t="shared" si="85"/>
        <v>0</v>
      </c>
      <c r="BI196" s="135">
        <f t="shared" si="85"/>
        <v>0</v>
      </c>
      <c r="BJ196" s="135">
        <f t="shared" si="85"/>
        <v>0</v>
      </c>
      <c r="BK196" s="135">
        <f t="shared" si="85"/>
        <v>0</v>
      </c>
      <c r="BL196" s="135">
        <f t="shared" si="85"/>
        <v>0</v>
      </c>
      <c r="BM196" s="135">
        <f t="shared" si="85"/>
        <v>-1</v>
      </c>
      <c r="BN196" s="135">
        <f t="shared" si="85"/>
        <v>0</v>
      </c>
      <c r="BO196" s="135">
        <f t="shared" si="85"/>
        <v>0</v>
      </c>
      <c r="BP196" s="135">
        <f t="shared" si="85"/>
        <v>0</v>
      </c>
      <c r="BQ196" s="135">
        <f t="shared" si="85"/>
        <v>0</v>
      </c>
      <c r="BR196" s="135">
        <f t="shared" si="85"/>
        <v>0</v>
      </c>
      <c r="BS196" s="135">
        <f t="shared" si="85"/>
        <v>0</v>
      </c>
      <c r="BT196" s="135">
        <f t="shared" si="85"/>
        <v>0</v>
      </c>
      <c r="BU196" s="135">
        <f t="shared" si="85"/>
        <v>0</v>
      </c>
      <c r="BV196" s="135">
        <f t="shared" si="85"/>
        <v>0</v>
      </c>
      <c r="BW196" s="135">
        <f t="shared" si="85"/>
        <v>0</v>
      </c>
      <c r="BX196" s="135">
        <f t="shared" si="85"/>
        <v>0</v>
      </c>
      <c r="BY196" s="135">
        <f t="shared" ref="BY196:CI196" si="86">AG196-SUM(AG185:AG195)</f>
        <v>0</v>
      </c>
      <c r="BZ196" s="135">
        <f t="shared" si="86"/>
        <v>0</v>
      </c>
      <c r="CA196" s="135">
        <f t="shared" si="86"/>
        <v>0</v>
      </c>
      <c r="CB196" s="135">
        <f t="shared" si="86"/>
        <v>0</v>
      </c>
      <c r="CC196" s="135">
        <f t="shared" si="86"/>
        <v>0</v>
      </c>
      <c r="CD196" s="135">
        <f t="shared" si="86"/>
        <v>0</v>
      </c>
      <c r="CE196" s="135">
        <f t="shared" si="86"/>
        <v>0</v>
      </c>
      <c r="CF196" s="135">
        <f t="shared" si="86"/>
        <v>0</v>
      </c>
      <c r="CG196" s="135">
        <f t="shared" si="86"/>
        <v>0</v>
      </c>
      <c r="CH196" s="135">
        <f t="shared" si="86"/>
        <v>0</v>
      </c>
      <c r="CI196" s="135">
        <f t="shared" si="86"/>
        <v>-1</v>
      </c>
    </row>
    <row r="197" spans="2:87">
      <c r="B197" s="150" t="s">
        <v>247</v>
      </c>
      <c r="C197" s="145">
        <v>31952654</v>
      </c>
      <c r="D197" s="145">
        <v>0</v>
      </c>
      <c r="E197" s="145">
        <v>461324</v>
      </c>
      <c r="F197" s="145">
        <v>0</v>
      </c>
      <c r="G197" s="145">
        <v>546603</v>
      </c>
      <c r="H197" s="145">
        <v>29294489</v>
      </c>
      <c r="I197" s="145">
        <v>25867289</v>
      </c>
      <c r="J197" s="145">
        <v>0</v>
      </c>
      <c r="K197" s="145">
        <v>2284207</v>
      </c>
      <c r="L197" s="145">
        <v>1972713</v>
      </c>
      <c r="M197" s="145">
        <v>5732028</v>
      </c>
      <c r="N197" s="145">
        <v>0</v>
      </c>
      <c r="O197" s="145">
        <v>286</v>
      </c>
      <c r="P197" s="145">
        <v>4146710</v>
      </c>
      <c r="Q197" s="145">
        <v>12314</v>
      </c>
      <c r="R197" s="145">
        <v>27852443</v>
      </c>
      <c r="S197" s="145">
        <v>0</v>
      </c>
      <c r="T197" s="145">
        <v>10609981</v>
      </c>
      <c r="U197" s="145">
        <v>1109867</v>
      </c>
      <c r="V197" s="145">
        <v>55304323</v>
      </c>
      <c r="W197" s="145">
        <v>720642</v>
      </c>
      <c r="X197" s="145">
        <v>5898502</v>
      </c>
      <c r="Y197" s="145">
        <v>43887892</v>
      </c>
      <c r="Z197" s="145">
        <v>267006</v>
      </c>
      <c r="AA197" s="145">
        <v>696350</v>
      </c>
      <c r="AB197" s="145">
        <v>73070010</v>
      </c>
      <c r="AC197" s="145">
        <v>0</v>
      </c>
      <c r="AD197" s="145">
        <v>0</v>
      </c>
      <c r="AE197" s="145"/>
      <c r="AF197" s="145"/>
      <c r="AG197" s="145"/>
      <c r="AH197" s="145"/>
      <c r="AI197" s="145"/>
      <c r="AJ197" s="145"/>
      <c r="AK197" s="145"/>
      <c r="AL197" s="145"/>
      <c r="AM197" s="145"/>
      <c r="AN197" s="145"/>
      <c r="AO197" s="145"/>
      <c r="AP197" s="145"/>
      <c r="AQ197" s="131">
        <f t="shared" si="83"/>
        <v>321687633</v>
      </c>
    </row>
    <row r="198" spans="2:87">
      <c r="B198" s="150" t="s">
        <v>248</v>
      </c>
      <c r="C198" s="145">
        <v>28103127</v>
      </c>
      <c r="D198" s="145">
        <v>0</v>
      </c>
      <c r="E198" s="145">
        <v>55075108</v>
      </c>
      <c r="F198" s="145">
        <v>17590364</v>
      </c>
      <c r="G198" s="145">
        <v>417547</v>
      </c>
      <c r="H198" s="145">
        <v>32289697</v>
      </c>
      <c r="I198" s="145">
        <v>40639707</v>
      </c>
      <c r="J198" s="145">
        <v>6748318</v>
      </c>
      <c r="K198" s="145">
        <v>3116065</v>
      </c>
      <c r="L198" s="145">
        <v>10353200</v>
      </c>
      <c r="M198" s="145">
        <v>3132876</v>
      </c>
      <c r="N198" s="145">
        <v>38357</v>
      </c>
      <c r="O198" s="145">
        <v>1233</v>
      </c>
      <c r="P198" s="145">
        <v>6600638</v>
      </c>
      <c r="Q198" s="145">
        <v>0</v>
      </c>
      <c r="R198" s="145">
        <v>55431007</v>
      </c>
      <c r="S198" s="145">
        <v>153744</v>
      </c>
      <c r="T198" s="145">
        <v>45035150</v>
      </c>
      <c r="U198" s="145">
        <v>857065</v>
      </c>
      <c r="V198" s="145">
        <v>62154345</v>
      </c>
      <c r="W198" s="145">
        <v>1590241</v>
      </c>
      <c r="X198" s="145">
        <v>1058083</v>
      </c>
      <c r="Y198" s="145">
        <v>85807485</v>
      </c>
      <c r="Z198" s="145">
        <v>0</v>
      </c>
      <c r="AA198" s="145">
        <v>6544786</v>
      </c>
      <c r="AB198" s="145">
        <v>112804732</v>
      </c>
      <c r="AC198" s="145">
        <v>1500053</v>
      </c>
      <c r="AD198" s="145">
        <v>7874446</v>
      </c>
      <c r="AE198" s="145"/>
      <c r="AF198" s="145"/>
      <c r="AG198" s="145"/>
      <c r="AH198" s="145"/>
      <c r="AI198" s="145"/>
      <c r="AJ198" s="145"/>
      <c r="AK198" s="145"/>
      <c r="AL198" s="145"/>
      <c r="AM198" s="145"/>
      <c r="AN198" s="145"/>
      <c r="AO198" s="145"/>
      <c r="AP198" s="145"/>
      <c r="AQ198" s="131">
        <f t="shared" si="83"/>
        <v>584917374</v>
      </c>
    </row>
    <row r="199" spans="2:87">
      <c r="B199" s="150" t="s">
        <v>249</v>
      </c>
      <c r="C199" s="145">
        <v>4925184</v>
      </c>
      <c r="D199" s="145">
        <v>0</v>
      </c>
      <c r="E199" s="145">
        <v>12683409</v>
      </c>
      <c r="F199" s="145">
        <v>13553418</v>
      </c>
      <c r="G199" s="145">
        <v>91288</v>
      </c>
      <c r="H199" s="145">
        <v>2011394</v>
      </c>
      <c r="I199" s="145">
        <v>7735644</v>
      </c>
      <c r="J199" s="145">
        <v>1488799</v>
      </c>
      <c r="K199" s="145">
        <v>362544</v>
      </c>
      <c r="L199" s="145">
        <v>3456859</v>
      </c>
      <c r="M199" s="145">
        <v>1340109</v>
      </c>
      <c r="N199" s="145">
        <v>12358</v>
      </c>
      <c r="O199" s="145">
        <v>5156</v>
      </c>
      <c r="P199" s="145">
        <v>1948328</v>
      </c>
      <c r="Q199" s="145">
        <v>0</v>
      </c>
      <c r="R199" s="145">
        <v>9285165</v>
      </c>
      <c r="S199" s="145">
        <v>0</v>
      </c>
      <c r="T199" s="145">
        <v>5638975</v>
      </c>
      <c r="U199" s="145">
        <v>252095</v>
      </c>
      <c r="V199" s="145">
        <v>9418096</v>
      </c>
      <c r="W199" s="145">
        <v>130916</v>
      </c>
      <c r="X199" s="145">
        <v>609275</v>
      </c>
      <c r="Y199" s="145">
        <v>10618720</v>
      </c>
      <c r="Z199" s="145">
        <v>4751</v>
      </c>
      <c r="AA199" s="145">
        <v>917424</v>
      </c>
      <c r="AB199" s="145">
        <v>16532436</v>
      </c>
      <c r="AC199" s="145">
        <v>537482</v>
      </c>
      <c r="AD199" s="145">
        <v>16438567</v>
      </c>
      <c r="AE199" s="145"/>
      <c r="AF199" s="145"/>
      <c r="AG199" s="145"/>
      <c r="AH199" s="145"/>
      <c r="AI199" s="145"/>
      <c r="AJ199" s="145"/>
      <c r="AK199" s="145"/>
      <c r="AL199" s="145"/>
      <c r="AM199" s="145"/>
      <c r="AN199" s="145"/>
      <c r="AO199" s="145"/>
      <c r="AP199" s="145"/>
      <c r="AQ199" s="131">
        <f t="shared" si="83"/>
        <v>119998392</v>
      </c>
    </row>
    <row r="200" spans="2:87">
      <c r="B200" s="150" t="s">
        <v>250</v>
      </c>
      <c r="C200" s="145">
        <v>58507</v>
      </c>
      <c r="D200" s="145">
        <v>0</v>
      </c>
      <c r="E200" s="145">
        <v>0</v>
      </c>
      <c r="F200" s="145">
        <v>0</v>
      </c>
      <c r="G200" s="145">
        <v>0</v>
      </c>
      <c r="H200" s="145">
        <v>0</v>
      </c>
      <c r="I200" s="145">
        <v>0</v>
      </c>
      <c r="J200" s="145">
        <v>0</v>
      </c>
      <c r="K200" s="145">
        <v>0</v>
      </c>
      <c r="L200" s="145">
        <v>0</v>
      </c>
      <c r="M200" s="145">
        <v>0</v>
      </c>
      <c r="N200" s="145">
        <v>0</v>
      </c>
      <c r="O200" s="145">
        <v>0</v>
      </c>
      <c r="P200" s="145">
        <v>0</v>
      </c>
      <c r="Q200" s="145">
        <v>0</v>
      </c>
      <c r="R200" s="145">
        <v>0</v>
      </c>
      <c r="S200" s="145">
        <v>0</v>
      </c>
      <c r="T200" s="145">
        <v>0</v>
      </c>
      <c r="U200" s="145">
        <v>0</v>
      </c>
      <c r="V200" s="145">
        <v>0</v>
      </c>
      <c r="W200" s="145">
        <v>0</v>
      </c>
      <c r="X200" s="145">
        <v>0</v>
      </c>
      <c r="Y200" s="145">
        <v>0</v>
      </c>
      <c r="Z200" s="145">
        <v>0</v>
      </c>
      <c r="AA200" s="145">
        <v>0</v>
      </c>
      <c r="AB200" s="145">
        <v>0</v>
      </c>
      <c r="AC200" s="145">
        <v>0</v>
      </c>
      <c r="AD200" s="145">
        <v>9305495</v>
      </c>
      <c r="AE200" s="145"/>
      <c r="AF200" s="145"/>
      <c r="AG200" s="145"/>
      <c r="AH200" s="145"/>
      <c r="AI200" s="145"/>
      <c r="AJ200" s="145"/>
      <c r="AK200" s="145"/>
      <c r="AL200" s="145"/>
      <c r="AM200" s="145"/>
      <c r="AN200" s="145"/>
      <c r="AO200" s="145"/>
      <c r="AP200" s="145"/>
      <c r="AQ200" s="131">
        <f t="shared" si="83"/>
        <v>9364002</v>
      </c>
    </row>
    <row r="201" spans="2:87">
      <c r="B201" s="150" t="s">
        <v>251</v>
      </c>
      <c r="C201" s="145">
        <v>3029967</v>
      </c>
      <c r="D201" s="145">
        <v>0</v>
      </c>
      <c r="E201" s="145">
        <v>0</v>
      </c>
      <c r="F201" s="145">
        <v>55759517</v>
      </c>
      <c r="G201" s="145">
        <v>478825</v>
      </c>
      <c r="H201" s="145">
        <v>9120089</v>
      </c>
      <c r="I201" s="145">
        <v>131154151</v>
      </c>
      <c r="J201" s="145">
        <v>0</v>
      </c>
      <c r="K201" s="145">
        <v>4923068</v>
      </c>
      <c r="L201" s="145">
        <v>127493057</v>
      </c>
      <c r="M201" s="145">
        <v>2525453</v>
      </c>
      <c r="N201" s="145">
        <v>0</v>
      </c>
      <c r="O201" s="145">
        <v>0</v>
      </c>
      <c r="P201" s="145">
        <v>20226814</v>
      </c>
      <c r="Q201" s="145">
        <v>0</v>
      </c>
      <c r="R201" s="145">
        <v>0</v>
      </c>
      <c r="S201" s="145">
        <v>0</v>
      </c>
      <c r="T201" s="145">
        <v>0</v>
      </c>
      <c r="U201" s="145">
        <v>0</v>
      </c>
      <c r="V201" s="145">
        <v>63486589</v>
      </c>
      <c r="W201" s="145">
        <v>0</v>
      </c>
      <c r="X201" s="145">
        <v>52721</v>
      </c>
      <c r="Y201" s="145">
        <v>1457832858</v>
      </c>
      <c r="Z201" s="145">
        <v>16612753</v>
      </c>
      <c r="AA201" s="145">
        <v>0</v>
      </c>
      <c r="AB201" s="145">
        <v>125648084</v>
      </c>
      <c r="AC201" s="145">
        <v>0</v>
      </c>
      <c r="AD201" s="145">
        <v>61693924</v>
      </c>
      <c r="AE201" s="145"/>
      <c r="AF201" s="145"/>
      <c r="AG201" s="145"/>
      <c r="AH201" s="145"/>
      <c r="AI201" s="145"/>
      <c r="AJ201" s="145"/>
      <c r="AK201" s="145"/>
      <c r="AL201" s="145"/>
      <c r="AM201" s="145"/>
      <c r="AN201" s="145"/>
      <c r="AO201" s="145"/>
      <c r="AP201" s="145"/>
      <c r="AQ201" s="131">
        <f t="shared" si="83"/>
        <v>2080037870</v>
      </c>
    </row>
    <row r="202" spans="2:87">
      <c r="B202" s="150" t="s">
        <v>252</v>
      </c>
      <c r="C202" s="145">
        <v>0</v>
      </c>
      <c r="D202" s="145">
        <v>0</v>
      </c>
      <c r="E202" s="145">
        <v>0</v>
      </c>
      <c r="F202" s="145">
        <v>0</v>
      </c>
      <c r="G202" s="145">
        <v>450000</v>
      </c>
      <c r="H202" s="145">
        <v>0</v>
      </c>
      <c r="I202" s="145">
        <v>0</v>
      </c>
      <c r="J202" s="145">
        <v>0</v>
      </c>
      <c r="K202" s="145">
        <v>0</v>
      </c>
      <c r="L202" s="145">
        <v>27797792</v>
      </c>
      <c r="M202" s="145">
        <v>651845</v>
      </c>
      <c r="N202" s="145">
        <v>0</v>
      </c>
      <c r="O202" s="145">
        <v>133591</v>
      </c>
      <c r="P202" s="145">
        <v>0</v>
      </c>
      <c r="Q202" s="145">
        <v>0</v>
      </c>
      <c r="R202" s="145">
        <v>0</v>
      </c>
      <c r="S202" s="145">
        <v>0</v>
      </c>
      <c r="T202" s="145">
        <v>0</v>
      </c>
      <c r="U202" s="145">
        <v>0</v>
      </c>
      <c r="V202" s="145">
        <v>0</v>
      </c>
      <c r="W202" s="145">
        <v>0</v>
      </c>
      <c r="X202" s="145">
        <v>0</v>
      </c>
      <c r="Y202" s="145">
        <v>0</v>
      </c>
      <c r="Z202" s="145">
        <v>0</v>
      </c>
      <c r="AA202" s="145">
        <v>0</v>
      </c>
      <c r="AB202" s="145">
        <v>0</v>
      </c>
      <c r="AC202" s="145">
        <v>0</v>
      </c>
      <c r="AD202" s="145">
        <v>0</v>
      </c>
      <c r="AE202" s="145"/>
      <c r="AF202" s="145"/>
      <c r="AG202" s="145"/>
      <c r="AH202" s="145"/>
      <c r="AI202" s="145"/>
      <c r="AJ202" s="145"/>
      <c r="AK202" s="145"/>
      <c r="AL202" s="145"/>
      <c r="AM202" s="145"/>
      <c r="AN202" s="145"/>
      <c r="AO202" s="145"/>
      <c r="AP202" s="145"/>
      <c r="AQ202" s="131">
        <f t="shared" si="83"/>
        <v>29033228</v>
      </c>
    </row>
    <row r="203" spans="2:87">
      <c r="B203" s="150" t="s">
        <v>253</v>
      </c>
      <c r="C203" s="145">
        <v>0</v>
      </c>
      <c r="D203" s="145">
        <v>0</v>
      </c>
      <c r="E203" s="145">
        <v>0</v>
      </c>
      <c r="F203" s="145">
        <v>0</v>
      </c>
      <c r="G203" s="145">
        <v>0</v>
      </c>
      <c r="H203" s="145">
        <v>0</v>
      </c>
      <c r="I203" s="145">
        <v>680</v>
      </c>
      <c r="J203" s="145">
        <v>0</v>
      </c>
      <c r="K203" s="145">
        <v>0</v>
      </c>
      <c r="L203" s="145">
        <v>0</v>
      </c>
      <c r="M203" s="145">
        <v>0</v>
      </c>
      <c r="N203" s="145">
        <v>100268</v>
      </c>
      <c r="O203" s="145">
        <v>0</v>
      </c>
      <c r="P203" s="145">
        <v>0</v>
      </c>
      <c r="Q203" s="145">
        <v>0</v>
      </c>
      <c r="R203" s="145">
        <v>0</v>
      </c>
      <c r="S203" s="145">
        <v>0</v>
      </c>
      <c r="T203" s="145">
        <v>0</v>
      </c>
      <c r="U203" s="145">
        <v>0</v>
      </c>
      <c r="V203" s="145">
        <v>0</v>
      </c>
      <c r="W203" s="145">
        <v>0</v>
      </c>
      <c r="X203" s="145">
        <v>0</v>
      </c>
      <c r="Y203" s="145">
        <v>0</v>
      </c>
      <c r="Z203" s="145">
        <v>0</v>
      </c>
      <c r="AA203" s="145">
        <v>1142398</v>
      </c>
      <c r="AB203" s="145">
        <v>717164</v>
      </c>
      <c r="AC203" s="145">
        <v>0</v>
      </c>
      <c r="AD203" s="145">
        <v>0</v>
      </c>
      <c r="AE203" s="145"/>
      <c r="AF203" s="145"/>
      <c r="AG203" s="145"/>
      <c r="AH203" s="145"/>
      <c r="AI203" s="145"/>
      <c r="AJ203" s="145"/>
      <c r="AK203" s="145"/>
      <c r="AL203" s="145"/>
      <c r="AM203" s="145"/>
      <c r="AN203" s="145"/>
      <c r="AO203" s="145"/>
      <c r="AP203" s="145"/>
      <c r="AQ203" s="131">
        <f t="shared" si="83"/>
        <v>1960510</v>
      </c>
    </row>
    <row r="204" spans="2:87">
      <c r="B204" s="150" t="s">
        <v>254</v>
      </c>
      <c r="C204" s="145">
        <v>244638</v>
      </c>
      <c r="D204" s="145">
        <v>0</v>
      </c>
      <c r="E204" s="145">
        <v>10453209</v>
      </c>
      <c r="F204" s="145">
        <v>5205649</v>
      </c>
      <c r="G204" s="145">
        <v>423232</v>
      </c>
      <c r="H204" s="145">
        <v>6990521</v>
      </c>
      <c r="I204" s="145">
        <v>6606102</v>
      </c>
      <c r="J204" s="145">
        <v>1648934</v>
      </c>
      <c r="K204" s="145">
        <v>1027692</v>
      </c>
      <c r="L204" s="145">
        <v>1925278</v>
      </c>
      <c r="M204" s="145">
        <v>3200668</v>
      </c>
      <c r="N204" s="145">
        <v>0</v>
      </c>
      <c r="O204" s="145">
        <v>0</v>
      </c>
      <c r="P204" s="145">
        <v>2028561</v>
      </c>
      <c r="Q204" s="145">
        <v>5894</v>
      </c>
      <c r="R204" s="145">
        <v>7131222</v>
      </c>
      <c r="S204" s="145">
        <v>0</v>
      </c>
      <c r="T204" s="145">
        <v>6038573</v>
      </c>
      <c r="U204" s="145">
        <v>676623</v>
      </c>
      <c r="V204" s="145">
        <v>1147454</v>
      </c>
      <c r="W204" s="145">
        <v>474626</v>
      </c>
      <c r="X204" s="145">
        <v>559855</v>
      </c>
      <c r="Y204" s="145">
        <v>10546923</v>
      </c>
      <c r="Z204" s="145">
        <v>53787</v>
      </c>
      <c r="AA204" s="145">
        <v>0</v>
      </c>
      <c r="AB204" s="145">
        <v>12094323</v>
      </c>
      <c r="AC204" s="145">
        <v>290289</v>
      </c>
      <c r="AD204" s="145">
        <v>2506874</v>
      </c>
      <c r="AE204" s="145"/>
      <c r="AF204" s="145"/>
      <c r="AG204" s="145"/>
      <c r="AH204" s="145"/>
      <c r="AI204" s="145"/>
      <c r="AJ204" s="145"/>
      <c r="AK204" s="145"/>
      <c r="AL204" s="145"/>
      <c r="AM204" s="145"/>
      <c r="AN204" s="145"/>
      <c r="AO204" s="145"/>
      <c r="AP204" s="145"/>
      <c r="AQ204" s="131">
        <f t="shared" si="83"/>
        <v>81280927</v>
      </c>
    </row>
    <row r="205" spans="2:87">
      <c r="B205" s="150" t="s">
        <v>255</v>
      </c>
      <c r="C205" s="145">
        <v>13861001</v>
      </c>
      <c r="D205" s="145">
        <v>0</v>
      </c>
      <c r="E205" s="145">
        <v>13978626</v>
      </c>
      <c r="F205" s="145">
        <v>26390065</v>
      </c>
      <c r="G205" s="145">
        <v>416690</v>
      </c>
      <c r="H205" s="145">
        <v>5031828</v>
      </c>
      <c r="I205" s="145">
        <v>17274173</v>
      </c>
      <c r="J205" s="145">
        <v>1658948</v>
      </c>
      <c r="K205" s="145">
        <v>1659048</v>
      </c>
      <c r="L205" s="145">
        <v>3547050</v>
      </c>
      <c r="M205" s="145">
        <v>3222876</v>
      </c>
      <c r="N205" s="145">
        <v>281717</v>
      </c>
      <c r="O205" s="145">
        <v>314875</v>
      </c>
      <c r="P205" s="145">
        <v>2782439</v>
      </c>
      <c r="Q205" s="145">
        <v>50200</v>
      </c>
      <c r="R205" s="145">
        <v>13059410</v>
      </c>
      <c r="S205" s="145">
        <v>61885</v>
      </c>
      <c r="T205" s="145">
        <v>8520641</v>
      </c>
      <c r="U205" s="145">
        <v>966476</v>
      </c>
      <c r="V205" s="145">
        <v>3544556</v>
      </c>
      <c r="W205" s="145">
        <v>1238592</v>
      </c>
      <c r="X205" s="145">
        <v>685994</v>
      </c>
      <c r="Y205" s="145">
        <v>16019614</v>
      </c>
      <c r="Z205" s="145">
        <v>338549</v>
      </c>
      <c r="AA205" s="145">
        <v>1255064</v>
      </c>
      <c r="AB205" s="145">
        <v>23185965</v>
      </c>
      <c r="AC205" s="145">
        <v>1585691</v>
      </c>
      <c r="AD205" s="145">
        <v>2659001</v>
      </c>
      <c r="AE205" s="145"/>
      <c r="AF205" s="145"/>
      <c r="AG205" s="145"/>
      <c r="AH205" s="145"/>
      <c r="AI205" s="145"/>
      <c r="AJ205" s="145"/>
      <c r="AK205" s="145"/>
      <c r="AL205" s="145"/>
      <c r="AM205" s="145"/>
      <c r="AN205" s="145"/>
      <c r="AO205" s="145"/>
      <c r="AP205" s="145"/>
      <c r="AQ205" s="131">
        <f t="shared" si="83"/>
        <v>163590974</v>
      </c>
    </row>
    <row r="206" spans="2:87">
      <c r="B206" s="150" t="s">
        <v>256</v>
      </c>
      <c r="C206" s="145">
        <v>197832</v>
      </c>
      <c r="D206" s="145">
        <v>0</v>
      </c>
      <c r="E206" s="145">
        <v>8198279</v>
      </c>
      <c r="F206" s="145">
        <v>0</v>
      </c>
      <c r="G206" s="145">
        <v>0</v>
      </c>
      <c r="H206" s="145">
        <v>0</v>
      </c>
      <c r="I206" s="145">
        <v>215936</v>
      </c>
      <c r="J206" s="145">
        <v>0</v>
      </c>
      <c r="K206" s="145">
        <v>23095</v>
      </c>
      <c r="L206" s="145">
        <v>0</v>
      </c>
      <c r="M206" s="145">
        <v>0</v>
      </c>
      <c r="N206" s="145">
        <v>0</v>
      </c>
      <c r="O206" s="145">
        <v>0</v>
      </c>
      <c r="P206" s="145">
        <v>0</v>
      </c>
      <c r="Q206" s="145">
        <v>0</v>
      </c>
      <c r="R206" s="145">
        <v>408749</v>
      </c>
      <c r="S206" s="145">
        <v>4243</v>
      </c>
      <c r="T206" s="145">
        <v>0</v>
      </c>
      <c r="U206" s="145">
        <v>0</v>
      </c>
      <c r="V206" s="145">
        <v>0</v>
      </c>
      <c r="W206" s="145">
        <v>0</v>
      </c>
      <c r="X206" s="145">
        <v>0</v>
      </c>
      <c r="Y206" s="145">
        <v>5694</v>
      </c>
      <c r="Z206" s="145">
        <v>0</v>
      </c>
      <c r="AA206" s="145">
        <v>0</v>
      </c>
      <c r="AB206" s="145">
        <v>0</v>
      </c>
      <c r="AC206" s="145">
        <v>317192</v>
      </c>
      <c r="AD206" s="145">
        <v>3829</v>
      </c>
      <c r="AE206" s="145"/>
      <c r="AF206" s="145"/>
      <c r="AG206" s="145"/>
      <c r="AH206" s="145"/>
      <c r="AI206" s="145"/>
      <c r="AJ206" s="145"/>
      <c r="AK206" s="145"/>
      <c r="AL206" s="145"/>
      <c r="AM206" s="145"/>
      <c r="AN206" s="145"/>
      <c r="AO206" s="145"/>
      <c r="AP206" s="145"/>
      <c r="AQ206" s="131">
        <f t="shared" si="83"/>
        <v>9374849</v>
      </c>
    </row>
    <row r="207" spans="2:87">
      <c r="B207" s="149" t="s">
        <v>257</v>
      </c>
      <c r="C207" s="142">
        <v>82372910</v>
      </c>
      <c r="D207" s="142">
        <v>0</v>
      </c>
      <c r="E207" s="142">
        <v>100849955</v>
      </c>
      <c r="F207" s="142">
        <v>118499013</v>
      </c>
      <c r="G207" s="142">
        <v>2824185</v>
      </c>
      <c r="H207" s="142">
        <v>84738018</v>
      </c>
      <c r="I207" s="142">
        <v>229493682</v>
      </c>
      <c r="J207" s="142">
        <v>11544999</v>
      </c>
      <c r="K207" s="142">
        <v>13395721</v>
      </c>
      <c r="L207" s="142">
        <v>176545949</v>
      </c>
      <c r="M207" s="142">
        <v>19805854</v>
      </c>
      <c r="N207" s="142">
        <v>432700</v>
      </c>
      <c r="O207" s="142">
        <v>455141</v>
      </c>
      <c r="P207" s="142">
        <v>37733490</v>
      </c>
      <c r="Q207" s="142">
        <v>68409</v>
      </c>
      <c r="R207" s="142">
        <v>113167996</v>
      </c>
      <c r="S207" s="142">
        <v>219872</v>
      </c>
      <c r="T207" s="142">
        <v>75843320</v>
      </c>
      <c r="U207" s="142">
        <v>3862126</v>
      </c>
      <c r="V207" s="142">
        <v>195055363</v>
      </c>
      <c r="W207" s="142">
        <v>4155017</v>
      </c>
      <c r="X207" s="142">
        <v>8864430</v>
      </c>
      <c r="Y207" s="142">
        <v>1624719187</v>
      </c>
      <c r="Z207" s="142">
        <v>17276846</v>
      </c>
      <c r="AA207" s="142">
        <v>10556022</v>
      </c>
      <c r="AB207" s="142">
        <v>364052714</v>
      </c>
      <c r="AC207" s="142">
        <v>4230707</v>
      </c>
      <c r="AD207" s="142">
        <v>100482136</v>
      </c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31">
        <f t="shared" si="83"/>
        <v>3401245762</v>
      </c>
      <c r="AU207" s="135">
        <f t="shared" ref="AU207:CI207" si="87">C207-SUM(C197:C206)</f>
        <v>0</v>
      </c>
      <c r="AV207" s="135">
        <f t="shared" si="87"/>
        <v>0</v>
      </c>
      <c r="AW207" s="135">
        <f t="shared" si="87"/>
        <v>0</v>
      </c>
      <c r="AX207" s="135">
        <f t="shared" si="87"/>
        <v>0</v>
      </c>
      <c r="AY207" s="135">
        <f t="shared" si="87"/>
        <v>0</v>
      </c>
      <c r="AZ207" s="135">
        <f t="shared" si="87"/>
        <v>0</v>
      </c>
      <c r="BA207" s="135">
        <f t="shared" si="87"/>
        <v>0</v>
      </c>
      <c r="BB207" s="135">
        <f t="shared" si="87"/>
        <v>0</v>
      </c>
      <c r="BC207" s="135">
        <f t="shared" si="87"/>
        <v>2</v>
      </c>
      <c r="BD207" s="135">
        <f t="shared" si="87"/>
        <v>0</v>
      </c>
      <c r="BE207" s="135">
        <f t="shared" si="87"/>
        <v>-1</v>
      </c>
      <c r="BF207" s="135">
        <f t="shared" si="87"/>
        <v>0</v>
      </c>
      <c r="BG207" s="135">
        <f t="shared" si="87"/>
        <v>0</v>
      </c>
      <c r="BH207" s="135">
        <f t="shared" si="87"/>
        <v>0</v>
      </c>
      <c r="BI207" s="135">
        <f t="shared" si="87"/>
        <v>1</v>
      </c>
      <c r="BJ207" s="135">
        <f t="shared" si="87"/>
        <v>0</v>
      </c>
      <c r="BK207" s="135">
        <f t="shared" si="87"/>
        <v>0</v>
      </c>
      <c r="BL207" s="135">
        <f t="shared" si="87"/>
        <v>0</v>
      </c>
      <c r="BM207" s="135">
        <f t="shared" si="87"/>
        <v>0</v>
      </c>
      <c r="BN207" s="135">
        <f t="shared" si="87"/>
        <v>0</v>
      </c>
      <c r="BO207" s="135">
        <f t="shared" si="87"/>
        <v>0</v>
      </c>
      <c r="BP207" s="135">
        <f t="shared" si="87"/>
        <v>0</v>
      </c>
      <c r="BQ207" s="135">
        <f t="shared" si="87"/>
        <v>1</v>
      </c>
      <c r="BR207" s="135">
        <f t="shared" si="87"/>
        <v>0</v>
      </c>
      <c r="BS207" s="135">
        <f t="shared" si="87"/>
        <v>0</v>
      </c>
      <c r="BT207" s="135">
        <f t="shared" si="87"/>
        <v>0</v>
      </c>
      <c r="BU207" s="135">
        <f t="shared" si="87"/>
        <v>0</v>
      </c>
      <c r="BV207" s="135">
        <f t="shared" si="87"/>
        <v>0</v>
      </c>
      <c r="BW207" s="135">
        <f t="shared" si="87"/>
        <v>0</v>
      </c>
      <c r="BX207" s="135">
        <f t="shared" si="87"/>
        <v>0</v>
      </c>
      <c r="BY207" s="135">
        <f t="shared" si="87"/>
        <v>0</v>
      </c>
      <c r="BZ207" s="135">
        <f t="shared" si="87"/>
        <v>0</v>
      </c>
      <c r="CA207" s="135">
        <f t="shared" si="87"/>
        <v>0</v>
      </c>
      <c r="CB207" s="135">
        <f t="shared" si="87"/>
        <v>0</v>
      </c>
      <c r="CC207" s="135">
        <f t="shared" si="87"/>
        <v>0</v>
      </c>
      <c r="CD207" s="135">
        <f t="shared" si="87"/>
        <v>0</v>
      </c>
      <c r="CE207" s="135">
        <f t="shared" si="87"/>
        <v>0</v>
      </c>
      <c r="CF207" s="135">
        <f t="shared" si="87"/>
        <v>0</v>
      </c>
      <c r="CG207" s="135">
        <f t="shared" si="87"/>
        <v>0</v>
      </c>
      <c r="CH207" s="135">
        <f t="shared" si="87"/>
        <v>0</v>
      </c>
      <c r="CI207" s="135">
        <f t="shared" si="87"/>
        <v>3</v>
      </c>
    </row>
    <row r="208" spans="2:87">
      <c r="B208" s="153" t="s">
        <v>258</v>
      </c>
      <c r="C208" s="142">
        <v>-2550213</v>
      </c>
      <c r="D208" s="142">
        <v>0</v>
      </c>
      <c r="E208" s="142">
        <v>12848459</v>
      </c>
      <c r="F208" s="142">
        <v>-5457571</v>
      </c>
      <c r="G208" s="142">
        <v>395893</v>
      </c>
      <c r="H208" s="142">
        <v>10361184</v>
      </c>
      <c r="I208" s="142">
        <v>1906277</v>
      </c>
      <c r="J208" s="142">
        <v>349711</v>
      </c>
      <c r="K208" s="142">
        <v>781839</v>
      </c>
      <c r="L208" s="142">
        <v>332098</v>
      </c>
      <c r="M208" s="142">
        <v>2038683</v>
      </c>
      <c r="N208" s="142">
        <v>-60454</v>
      </c>
      <c r="O208" s="142">
        <v>-322262</v>
      </c>
      <c r="P208" s="142">
        <v>394665</v>
      </c>
      <c r="Q208" s="142">
        <v>7155</v>
      </c>
      <c r="R208" s="142">
        <v>2456664</v>
      </c>
      <c r="S208" s="142">
        <v>673693</v>
      </c>
      <c r="T208" s="142">
        <v>-18882981</v>
      </c>
      <c r="U208" s="142">
        <v>105498</v>
      </c>
      <c r="V208" s="142">
        <v>4399381</v>
      </c>
      <c r="W208" s="142">
        <v>395711</v>
      </c>
      <c r="X208" s="142">
        <v>481461</v>
      </c>
      <c r="Y208" s="142">
        <v>1481965</v>
      </c>
      <c r="Z208" s="142">
        <v>-3325322</v>
      </c>
      <c r="AA208" s="142">
        <v>485335</v>
      </c>
      <c r="AB208" s="142">
        <v>-25652144</v>
      </c>
      <c r="AC208" s="142">
        <v>171316</v>
      </c>
      <c r="AD208" s="142">
        <v>-264473</v>
      </c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31">
        <f t="shared" si="83"/>
        <v>-16448432</v>
      </c>
      <c r="AU208" s="135">
        <f t="shared" ref="AU208:CI208" si="88">C208-(C196-C207)</f>
        <v>0</v>
      </c>
      <c r="AV208" s="135">
        <f t="shared" si="88"/>
        <v>0</v>
      </c>
      <c r="AW208" s="135">
        <f t="shared" si="88"/>
        <v>0</v>
      </c>
      <c r="AX208" s="135">
        <f t="shared" si="88"/>
        <v>0</v>
      </c>
      <c r="AY208" s="135">
        <f t="shared" si="88"/>
        <v>0</v>
      </c>
      <c r="AZ208" s="135">
        <f t="shared" si="88"/>
        <v>0</v>
      </c>
      <c r="BA208" s="135">
        <f t="shared" si="88"/>
        <v>0</v>
      </c>
      <c r="BB208" s="135">
        <f t="shared" si="88"/>
        <v>0</v>
      </c>
      <c r="BC208" s="135">
        <f t="shared" si="88"/>
        <v>0</v>
      </c>
      <c r="BD208" s="135">
        <f t="shared" si="88"/>
        <v>0</v>
      </c>
      <c r="BE208" s="135">
        <f t="shared" si="88"/>
        <v>0</v>
      </c>
      <c r="BF208" s="135">
        <f t="shared" si="88"/>
        <v>0</v>
      </c>
      <c r="BG208" s="135">
        <f t="shared" si="88"/>
        <v>0</v>
      </c>
      <c r="BH208" s="135">
        <f t="shared" si="88"/>
        <v>0</v>
      </c>
      <c r="BI208" s="135">
        <f t="shared" si="88"/>
        <v>0</v>
      </c>
      <c r="BJ208" s="135">
        <f t="shared" si="88"/>
        <v>0</v>
      </c>
      <c r="BK208" s="135">
        <f t="shared" si="88"/>
        <v>0</v>
      </c>
      <c r="BL208" s="135">
        <f t="shared" si="88"/>
        <v>0</v>
      </c>
      <c r="BM208" s="135">
        <f t="shared" si="88"/>
        <v>0</v>
      </c>
      <c r="BN208" s="135">
        <f t="shared" si="88"/>
        <v>0</v>
      </c>
      <c r="BO208" s="135">
        <f t="shared" si="88"/>
        <v>0</v>
      </c>
      <c r="BP208" s="135">
        <f t="shared" si="88"/>
        <v>0</v>
      </c>
      <c r="BQ208" s="135">
        <f t="shared" si="88"/>
        <v>0</v>
      </c>
      <c r="BR208" s="135">
        <f t="shared" si="88"/>
        <v>0</v>
      </c>
      <c r="BS208" s="135">
        <f t="shared" si="88"/>
        <v>0</v>
      </c>
      <c r="BT208" s="135">
        <f t="shared" si="88"/>
        <v>1</v>
      </c>
      <c r="BU208" s="135">
        <f t="shared" si="88"/>
        <v>0</v>
      </c>
      <c r="BV208" s="135">
        <f t="shared" si="88"/>
        <v>0</v>
      </c>
      <c r="BW208" s="135">
        <f t="shared" si="88"/>
        <v>0</v>
      </c>
      <c r="BX208" s="135">
        <f t="shared" si="88"/>
        <v>0</v>
      </c>
      <c r="BY208" s="135">
        <f t="shared" si="88"/>
        <v>0</v>
      </c>
      <c r="BZ208" s="135">
        <f t="shared" si="88"/>
        <v>0</v>
      </c>
      <c r="CA208" s="135">
        <f t="shared" si="88"/>
        <v>0</v>
      </c>
      <c r="CB208" s="135">
        <f t="shared" si="88"/>
        <v>0</v>
      </c>
      <c r="CC208" s="135">
        <f t="shared" si="88"/>
        <v>0</v>
      </c>
      <c r="CD208" s="135">
        <f t="shared" si="88"/>
        <v>0</v>
      </c>
      <c r="CE208" s="135">
        <f t="shared" si="88"/>
        <v>0</v>
      </c>
      <c r="CF208" s="135">
        <f t="shared" si="88"/>
        <v>0</v>
      </c>
      <c r="CG208" s="135">
        <f t="shared" si="88"/>
        <v>0</v>
      </c>
      <c r="CH208" s="135">
        <f t="shared" si="88"/>
        <v>0</v>
      </c>
      <c r="CI208" s="135">
        <f t="shared" si="88"/>
        <v>1</v>
      </c>
    </row>
    <row r="209" spans="2:87">
      <c r="B209" s="150" t="s">
        <v>259</v>
      </c>
      <c r="C209" s="145">
        <v>0</v>
      </c>
      <c r="D209" s="145">
        <v>0</v>
      </c>
      <c r="E209" s="145">
        <v>0</v>
      </c>
      <c r="F209" s="145">
        <v>0</v>
      </c>
      <c r="G209" s="145">
        <v>0</v>
      </c>
      <c r="H209" s="145">
        <v>0</v>
      </c>
      <c r="I209" s="145">
        <v>123842</v>
      </c>
      <c r="J209" s="145">
        <v>0</v>
      </c>
      <c r="K209" s="145">
        <v>0</v>
      </c>
      <c r="L209" s="145">
        <v>4700</v>
      </c>
      <c r="M209" s="145">
        <v>0</v>
      </c>
      <c r="N209" s="145">
        <v>0</v>
      </c>
      <c r="O209" s="145">
        <v>0</v>
      </c>
      <c r="P209" s="145">
        <v>0</v>
      </c>
      <c r="Q209" s="145">
        <v>0</v>
      </c>
      <c r="R209" s="145">
        <v>0</v>
      </c>
      <c r="S209" s="145">
        <v>0</v>
      </c>
      <c r="T209" s="145">
        <v>800</v>
      </c>
      <c r="U209" s="145">
        <v>0</v>
      </c>
      <c r="V209" s="145">
        <v>0</v>
      </c>
      <c r="W209" s="145">
        <v>0</v>
      </c>
      <c r="X209" s="145">
        <v>84</v>
      </c>
      <c r="Y209" s="145">
        <v>28742</v>
      </c>
      <c r="Z209" s="145">
        <v>0</v>
      </c>
      <c r="AA209" s="145">
        <v>0</v>
      </c>
      <c r="AB209" s="145">
        <v>45361</v>
      </c>
      <c r="AC209" s="145">
        <v>0</v>
      </c>
      <c r="AD209" s="145">
        <v>0</v>
      </c>
      <c r="AE209" s="145"/>
      <c r="AF209" s="145"/>
      <c r="AG209" s="145"/>
      <c r="AH209" s="145"/>
      <c r="AI209" s="145"/>
      <c r="AJ209" s="145"/>
      <c r="AK209" s="145"/>
      <c r="AL209" s="145"/>
      <c r="AM209" s="145"/>
      <c r="AN209" s="145"/>
      <c r="AO209" s="145"/>
      <c r="AP209" s="145"/>
      <c r="AQ209" s="131">
        <f t="shared" si="83"/>
        <v>203529</v>
      </c>
    </row>
    <row r="210" spans="2:87">
      <c r="B210" s="150" t="s">
        <v>260</v>
      </c>
      <c r="C210" s="145">
        <v>0</v>
      </c>
      <c r="D210" s="145">
        <v>0</v>
      </c>
      <c r="E210" s="145">
        <v>58657</v>
      </c>
      <c r="F210" s="145">
        <v>0</v>
      </c>
      <c r="G210" s="145">
        <v>0</v>
      </c>
      <c r="H210" s="145">
        <v>0</v>
      </c>
      <c r="I210" s="145">
        <v>0</v>
      </c>
      <c r="J210" s="145">
        <v>0</v>
      </c>
      <c r="K210" s="145">
        <v>0</v>
      </c>
      <c r="L210" s="145">
        <v>0</v>
      </c>
      <c r="M210" s="145">
        <v>14082</v>
      </c>
      <c r="N210" s="145">
        <v>0</v>
      </c>
      <c r="O210" s="145">
        <v>0</v>
      </c>
      <c r="P210" s="145">
        <v>0</v>
      </c>
      <c r="Q210" s="145">
        <v>0</v>
      </c>
      <c r="R210" s="145">
        <v>0</v>
      </c>
      <c r="S210" s="145">
        <v>0</v>
      </c>
      <c r="T210" s="145">
        <v>0</v>
      </c>
      <c r="U210" s="145">
        <v>0</v>
      </c>
      <c r="V210" s="145">
        <v>0</v>
      </c>
      <c r="W210" s="145">
        <v>0</v>
      </c>
      <c r="X210" s="145">
        <v>0</v>
      </c>
      <c r="Y210" s="145">
        <v>0</v>
      </c>
      <c r="Z210" s="145">
        <v>0</v>
      </c>
      <c r="AA210" s="145">
        <v>0</v>
      </c>
      <c r="AB210" s="145">
        <v>0</v>
      </c>
      <c r="AC210" s="145">
        <v>0</v>
      </c>
      <c r="AD210" s="145">
        <v>0</v>
      </c>
      <c r="AE210" s="145"/>
      <c r="AF210" s="145"/>
      <c r="AG210" s="145"/>
      <c r="AH210" s="145"/>
      <c r="AI210" s="145"/>
      <c r="AJ210" s="145"/>
      <c r="AK210" s="145"/>
      <c r="AL210" s="145"/>
      <c r="AM210" s="145"/>
      <c r="AN210" s="145"/>
      <c r="AO210" s="145"/>
      <c r="AP210" s="145"/>
      <c r="AQ210" s="131">
        <f t="shared" si="83"/>
        <v>72739</v>
      </c>
    </row>
    <row r="211" spans="2:87">
      <c r="B211" s="150" t="s">
        <v>261</v>
      </c>
      <c r="C211" s="145">
        <v>0</v>
      </c>
      <c r="D211" s="145">
        <v>0</v>
      </c>
      <c r="E211" s="145">
        <v>0</v>
      </c>
      <c r="F211" s="145">
        <v>0</v>
      </c>
      <c r="G211" s="145">
        <v>0</v>
      </c>
      <c r="H211" s="145">
        <v>0</v>
      </c>
      <c r="I211" s="145">
        <v>0</v>
      </c>
      <c r="J211" s="145">
        <v>0</v>
      </c>
      <c r="K211" s="145">
        <v>0</v>
      </c>
      <c r="L211" s="145">
        <v>0</v>
      </c>
      <c r="M211" s="145">
        <v>0</v>
      </c>
      <c r="N211" s="145">
        <v>0</v>
      </c>
      <c r="O211" s="145">
        <v>0</v>
      </c>
      <c r="P211" s="145">
        <v>0</v>
      </c>
      <c r="Q211" s="145">
        <v>0</v>
      </c>
      <c r="R211" s="145">
        <v>0</v>
      </c>
      <c r="S211" s="145">
        <v>0</v>
      </c>
      <c r="T211" s="145">
        <v>0</v>
      </c>
      <c r="U211" s="145">
        <v>0</v>
      </c>
      <c r="V211" s="145">
        <v>0</v>
      </c>
      <c r="W211" s="145">
        <v>0</v>
      </c>
      <c r="X211" s="145">
        <v>0</v>
      </c>
      <c r="Y211" s="145">
        <v>0</v>
      </c>
      <c r="Z211" s="145">
        <v>0</v>
      </c>
      <c r="AA211" s="145">
        <v>0</v>
      </c>
      <c r="AB211" s="145">
        <v>0</v>
      </c>
      <c r="AC211" s="145">
        <v>0</v>
      </c>
      <c r="AD211" s="145">
        <v>0</v>
      </c>
      <c r="AE211" s="145"/>
      <c r="AF211" s="145"/>
      <c r="AG211" s="145"/>
      <c r="AH211" s="145"/>
      <c r="AI211" s="145"/>
      <c r="AJ211" s="145"/>
      <c r="AK211" s="145"/>
      <c r="AL211" s="145"/>
      <c r="AM211" s="145"/>
      <c r="AN211" s="145"/>
      <c r="AO211" s="145"/>
      <c r="AP211" s="145"/>
      <c r="AQ211" s="131">
        <f t="shared" si="83"/>
        <v>0</v>
      </c>
    </row>
    <row r="212" spans="2:87">
      <c r="B212" s="150" t="s">
        <v>262</v>
      </c>
      <c r="C212" s="145">
        <v>0</v>
      </c>
      <c r="D212" s="145">
        <v>0</v>
      </c>
      <c r="E212" s="145">
        <v>0</v>
      </c>
      <c r="F212" s="145">
        <v>0</v>
      </c>
      <c r="G212" s="145">
        <v>0</v>
      </c>
      <c r="H212" s="145">
        <v>0</v>
      </c>
      <c r="I212" s="145">
        <v>0</v>
      </c>
      <c r="J212" s="145">
        <v>0</v>
      </c>
      <c r="K212" s="145">
        <v>0</v>
      </c>
      <c r="L212" s="145">
        <v>0</v>
      </c>
      <c r="M212" s="145">
        <v>0</v>
      </c>
      <c r="N212" s="145">
        <v>0</v>
      </c>
      <c r="O212" s="145">
        <v>0</v>
      </c>
      <c r="P212" s="145">
        <v>0</v>
      </c>
      <c r="Q212" s="145">
        <v>0</v>
      </c>
      <c r="R212" s="145">
        <v>0</v>
      </c>
      <c r="S212" s="145">
        <v>0</v>
      </c>
      <c r="T212" s="145">
        <v>0</v>
      </c>
      <c r="U212" s="145">
        <v>0</v>
      </c>
      <c r="V212" s="145">
        <v>0</v>
      </c>
      <c r="W212" s="145">
        <v>5494458</v>
      </c>
      <c r="X212" s="145">
        <v>0</v>
      </c>
      <c r="Y212" s="145">
        <v>0</v>
      </c>
      <c r="Z212" s="145">
        <v>0</v>
      </c>
      <c r="AA212" s="145">
        <v>0</v>
      </c>
      <c r="AB212" s="145">
        <v>0</v>
      </c>
      <c r="AC212" s="145">
        <v>0</v>
      </c>
      <c r="AD212" s="145">
        <v>0</v>
      </c>
      <c r="AE212" s="145"/>
      <c r="AF212" s="145"/>
      <c r="AG212" s="145"/>
      <c r="AH212" s="145"/>
      <c r="AI212" s="145"/>
      <c r="AJ212" s="145"/>
      <c r="AK212" s="145"/>
      <c r="AL212" s="145"/>
      <c r="AM212" s="145"/>
      <c r="AN212" s="145"/>
      <c r="AO212" s="145"/>
      <c r="AP212" s="145"/>
      <c r="AQ212" s="131">
        <f t="shared" si="83"/>
        <v>5494458</v>
      </c>
    </row>
    <row r="213" spans="2:87">
      <c r="B213" s="150" t="s">
        <v>263</v>
      </c>
      <c r="C213" s="145">
        <v>0</v>
      </c>
      <c r="D213" s="145">
        <v>0</v>
      </c>
      <c r="E213" s="145">
        <v>22966</v>
      </c>
      <c r="F213" s="145">
        <v>0</v>
      </c>
      <c r="G213" s="145">
        <v>0</v>
      </c>
      <c r="H213" s="145">
        <v>0</v>
      </c>
      <c r="I213" s="145">
        <v>0</v>
      </c>
      <c r="J213" s="145">
        <v>0</v>
      </c>
      <c r="K213" s="145">
        <v>0</v>
      </c>
      <c r="L213" s="145">
        <v>0</v>
      </c>
      <c r="M213" s="145">
        <v>0</v>
      </c>
      <c r="N213" s="145">
        <v>0</v>
      </c>
      <c r="O213" s="145">
        <v>0</v>
      </c>
      <c r="P213" s="145">
        <v>0</v>
      </c>
      <c r="Q213" s="145">
        <v>0</v>
      </c>
      <c r="R213" s="145">
        <v>0</v>
      </c>
      <c r="S213" s="145">
        <v>0</v>
      </c>
      <c r="T213" s="145">
        <v>0</v>
      </c>
      <c r="U213" s="145">
        <v>0</v>
      </c>
      <c r="V213" s="145">
        <v>0</v>
      </c>
      <c r="W213" s="145">
        <v>0</v>
      </c>
      <c r="X213" s="145">
        <v>0</v>
      </c>
      <c r="Y213" s="145">
        <v>0</v>
      </c>
      <c r="Z213" s="145">
        <v>0</v>
      </c>
      <c r="AA213" s="145">
        <v>0</v>
      </c>
      <c r="AB213" s="145">
        <v>0</v>
      </c>
      <c r="AC213" s="145">
        <v>0</v>
      </c>
      <c r="AD213" s="145">
        <v>0</v>
      </c>
      <c r="AE213" s="145"/>
      <c r="AF213" s="145"/>
      <c r="AG213" s="145"/>
      <c r="AH213" s="145"/>
      <c r="AI213" s="145"/>
      <c r="AJ213" s="145"/>
      <c r="AK213" s="145"/>
      <c r="AL213" s="145"/>
      <c r="AM213" s="145"/>
      <c r="AN213" s="145"/>
      <c r="AO213" s="145"/>
      <c r="AP213" s="145"/>
      <c r="AQ213" s="131">
        <f t="shared" si="83"/>
        <v>22966</v>
      </c>
    </row>
    <row r="214" spans="2:87">
      <c r="B214" s="150" t="s">
        <v>264</v>
      </c>
      <c r="C214" s="145">
        <v>0</v>
      </c>
      <c r="D214" s="145">
        <v>0</v>
      </c>
      <c r="E214" s="145">
        <v>66766693</v>
      </c>
      <c r="F214" s="145">
        <v>0</v>
      </c>
      <c r="G214" s="145">
        <v>0</v>
      </c>
      <c r="H214" s="145">
        <v>0</v>
      </c>
      <c r="I214" s="145">
        <v>0</v>
      </c>
      <c r="J214" s="145">
        <v>0</v>
      </c>
      <c r="K214" s="145">
        <v>0</v>
      </c>
      <c r="L214" s="145">
        <v>0</v>
      </c>
      <c r="M214" s="145">
        <v>0</v>
      </c>
      <c r="N214" s="145">
        <v>0</v>
      </c>
      <c r="O214" s="145">
        <v>0</v>
      </c>
      <c r="P214" s="145">
        <v>0</v>
      </c>
      <c r="Q214" s="145">
        <v>3073</v>
      </c>
      <c r="R214" s="145">
        <v>2040485</v>
      </c>
      <c r="S214" s="145">
        <v>0</v>
      </c>
      <c r="T214" s="145">
        <v>7000</v>
      </c>
      <c r="U214" s="145">
        <v>0</v>
      </c>
      <c r="V214" s="145">
        <v>901232</v>
      </c>
      <c r="W214" s="145">
        <v>0</v>
      </c>
      <c r="X214" s="145">
        <v>0</v>
      </c>
      <c r="Y214" s="145">
        <v>0</v>
      </c>
      <c r="Z214" s="145">
        <v>0</v>
      </c>
      <c r="AA214" s="145">
        <v>0</v>
      </c>
      <c r="AB214" s="145">
        <v>0</v>
      </c>
      <c r="AC214" s="145">
        <v>1950221</v>
      </c>
      <c r="AD214" s="145">
        <v>0</v>
      </c>
      <c r="AE214" s="145"/>
      <c r="AF214" s="145"/>
      <c r="AG214" s="145"/>
      <c r="AH214" s="145"/>
      <c r="AI214" s="145"/>
      <c r="AJ214" s="145"/>
      <c r="AK214" s="145"/>
      <c r="AL214" s="145"/>
      <c r="AM214" s="145"/>
      <c r="AN214" s="145"/>
      <c r="AO214" s="145"/>
      <c r="AP214" s="145"/>
      <c r="AQ214" s="131">
        <f t="shared" si="83"/>
        <v>71668704</v>
      </c>
    </row>
    <row r="215" spans="2:87">
      <c r="B215" s="149" t="s">
        <v>265</v>
      </c>
      <c r="C215" s="142">
        <v>0</v>
      </c>
      <c r="D215" s="142">
        <v>0</v>
      </c>
      <c r="E215" s="142">
        <v>66848316</v>
      </c>
      <c r="F215" s="142">
        <v>0</v>
      </c>
      <c r="G215" s="142">
        <v>0</v>
      </c>
      <c r="H215" s="142">
        <v>0</v>
      </c>
      <c r="I215" s="142">
        <v>123842</v>
      </c>
      <c r="J215" s="142">
        <v>0</v>
      </c>
      <c r="K215" s="142">
        <v>0</v>
      </c>
      <c r="L215" s="142">
        <v>4700</v>
      </c>
      <c r="M215" s="142">
        <v>14082</v>
      </c>
      <c r="N215" s="142">
        <v>0</v>
      </c>
      <c r="O215" s="142">
        <v>0</v>
      </c>
      <c r="P215" s="142">
        <v>0</v>
      </c>
      <c r="Q215" s="142">
        <v>3073</v>
      </c>
      <c r="R215" s="142">
        <v>2040485</v>
      </c>
      <c r="S215" s="142">
        <v>0</v>
      </c>
      <c r="T215" s="142">
        <v>7800</v>
      </c>
      <c r="U215" s="142">
        <v>0</v>
      </c>
      <c r="V215" s="142">
        <v>901232</v>
      </c>
      <c r="W215" s="142">
        <v>5494458</v>
      </c>
      <c r="X215" s="142">
        <v>84</v>
      </c>
      <c r="Y215" s="142">
        <v>28742</v>
      </c>
      <c r="Z215" s="142">
        <v>0</v>
      </c>
      <c r="AA215" s="142">
        <v>0</v>
      </c>
      <c r="AB215" s="142">
        <v>45361</v>
      </c>
      <c r="AC215" s="142">
        <v>1950221</v>
      </c>
      <c r="AD215" s="142">
        <v>0</v>
      </c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31">
        <f t="shared" si="83"/>
        <v>77462396</v>
      </c>
      <c r="AU215" s="135">
        <f t="shared" ref="AU215:CI215" si="89">C215-SUM(C209:C214)</f>
        <v>0</v>
      </c>
      <c r="AV215" s="135">
        <f t="shared" si="89"/>
        <v>0</v>
      </c>
      <c r="AW215" s="135">
        <f t="shared" si="89"/>
        <v>0</v>
      </c>
      <c r="AX215" s="135">
        <f t="shared" si="89"/>
        <v>0</v>
      </c>
      <c r="AY215" s="135">
        <f t="shared" si="89"/>
        <v>0</v>
      </c>
      <c r="AZ215" s="135">
        <f t="shared" si="89"/>
        <v>0</v>
      </c>
      <c r="BA215" s="135">
        <f t="shared" si="89"/>
        <v>0</v>
      </c>
      <c r="BB215" s="135">
        <f t="shared" si="89"/>
        <v>0</v>
      </c>
      <c r="BC215" s="135">
        <f t="shared" si="89"/>
        <v>0</v>
      </c>
      <c r="BD215" s="135">
        <f t="shared" si="89"/>
        <v>0</v>
      </c>
      <c r="BE215" s="135">
        <f t="shared" si="89"/>
        <v>0</v>
      </c>
      <c r="BF215" s="135">
        <f t="shared" si="89"/>
        <v>0</v>
      </c>
      <c r="BG215" s="135">
        <f t="shared" si="89"/>
        <v>0</v>
      </c>
      <c r="BH215" s="135">
        <f t="shared" si="89"/>
        <v>0</v>
      </c>
      <c r="BI215" s="135">
        <f t="shared" si="89"/>
        <v>0</v>
      </c>
      <c r="BJ215" s="135">
        <f t="shared" si="89"/>
        <v>0</v>
      </c>
      <c r="BK215" s="135">
        <f t="shared" si="89"/>
        <v>0</v>
      </c>
      <c r="BL215" s="135">
        <f t="shared" si="89"/>
        <v>0</v>
      </c>
      <c r="BM215" s="135">
        <f t="shared" si="89"/>
        <v>0</v>
      </c>
      <c r="BN215" s="135">
        <f t="shared" si="89"/>
        <v>0</v>
      </c>
      <c r="BO215" s="135">
        <f t="shared" si="89"/>
        <v>0</v>
      </c>
      <c r="BP215" s="135">
        <f t="shared" si="89"/>
        <v>0</v>
      </c>
      <c r="BQ215" s="135">
        <f t="shared" si="89"/>
        <v>0</v>
      </c>
      <c r="BR215" s="135">
        <f t="shared" si="89"/>
        <v>0</v>
      </c>
      <c r="BS215" s="135">
        <f t="shared" si="89"/>
        <v>0</v>
      </c>
      <c r="BT215" s="135">
        <f t="shared" si="89"/>
        <v>0</v>
      </c>
      <c r="BU215" s="135">
        <f t="shared" si="89"/>
        <v>0</v>
      </c>
      <c r="BV215" s="135">
        <f t="shared" si="89"/>
        <v>0</v>
      </c>
      <c r="BW215" s="135">
        <f t="shared" si="89"/>
        <v>0</v>
      </c>
      <c r="BX215" s="135">
        <f t="shared" si="89"/>
        <v>0</v>
      </c>
      <c r="BY215" s="135">
        <f t="shared" si="89"/>
        <v>0</v>
      </c>
      <c r="BZ215" s="135">
        <f t="shared" si="89"/>
        <v>0</v>
      </c>
      <c r="CA215" s="135">
        <f t="shared" si="89"/>
        <v>0</v>
      </c>
      <c r="CB215" s="135">
        <f t="shared" si="89"/>
        <v>0</v>
      </c>
      <c r="CC215" s="135">
        <f t="shared" si="89"/>
        <v>0</v>
      </c>
      <c r="CD215" s="135">
        <f t="shared" si="89"/>
        <v>0</v>
      </c>
      <c r="CE215" s="135">
        <f t="shared" si="89"/>
        <v>0</v>
      </c>
      <c r="CF215" s="135">
        <f t="shared" si="89"/>
        <v>0</v>
      </c>
      <c r="CG215" s="135">
        <f t="shared" si="89"/>
        <v>0</v>
      </c>
      <c r="CH215" s="135">
        <f t="shared" si="89"/>
        <v>0</v>
      </c>
      <c r="CI215" s="135">
        <f t="shared" si="89"/>
        <v>0</v>
      </c>
    </row>
    <row r="216" spans="2:87">
      <c r="B216" s="150" t="s">
        <v>266</v>
      </c>
      <c r="C216" s="145">
        <v>177560</v>
      </c>
      <c r="D216" s="145">
        <v>0</v>
      </c>
      <c r="E216" s="145">
        <v>39609</v>
      </c>
      <c r="F216" s="145">
        <v>8129</v>
      </c>
      <c r="G216" s="145">
        <v>0</v>
      </c>
      <c r="H216" s="145">
        <v>0</v>
      </c>
      <c r="I216" s="145">
        <v>598</v>
      </c>
      <c r="J216" s="145">
        <v>0</v>
      </c>
      <c r="K216" s="145">
        <v>0</v>
      </c>
      <c r="L216" s="145">
        <v>13428</v>
      </c>
      <c r="M216" s="145">
        <v>6354</v>
      </c>
      <c r="N216" s="145">
        <v>3132</v>
      </c>
      <c r="O216" s="145">
        <v>0</v>
      </c>
      <c r="P216" s="145">
        <v>35179</v>
      </c>
      <c r="Q216" s="145">
        <v>0</v>
      </c>
      <c r="R216" s="145">
        <v>8469</v>
      </c>
      <c r="S216" s="145">
        <v>0</v>
      </c>
      <c r="T216" s="145">
        <v>0</v>
      </c>
      <c r="U216" s="145">
        <v>0</v>
      </c>
      <c r="V216" s="145">
        <v>0</v>
      </c>
      <c r="W216" s="145">
        <v>0</v>
      </c>
      <c r="X216" s="145">
        <v>26917</v>
      </c>
      <c r="Y216" s="145">
        <v>182729</v>
      </c>
      <c r="Z216" s="145">
        <v>0</v>
      </c>
      <c r="AA216" s="145">
        <v>0</v>
      </c>
      <c r="AB216" s="145">
        <v>0</v>
      </c>
      <c r="AC216" s="145">
        <v>0</v>
      </c>
      <c r="AD216" s="145">
        <v>0</v>
      </c>
      <c r="AE216" s="145"/>
      <c r="AF216" s="145"/>
      <c r="AG216" s="145"/>
      <c r="AH216" s="145"/>
      <c r="AI216" s="145"/>
      <c r="AJ216" s="145"/>
      <c r="AK216" s="145"/>
      <c r="AL216" s="145"/>
      <c r="AM216" s="145"/>
      <c r="AN216" s="145"/>
      <c r="AO216" s="145"/>
      <c r="AP216" s="145"/>
      <c r="AQ216" s="131">
        <f t="shared" si="83"/>
        <v>502104</v>
      </c>
    </row>
    <row r="217" spans="2:87">
      <c r="B217" s="150" t="s">
        <v>267</v>
      </c>
      <c r="C217" s="145">
        <v>0</v>
      </c>
      <c r="D217" s="145">
        <v>0</v>
      </c>
      <c r="E217" s="145">
        <v>0</v>
      </c>
      <c r="F217" s="145">
        <v>0</v>
      </c>
      <c r="G217" s="145">
        <v>0</v>
      </c>
      <c r="H217" s="145">
        <v>0</v>
      </c>
      <c r="I217" s="145">
        <v>0</v>
      </c>
      <c r="J217" s="145">
        <v>0</v>
      </c>
      <c r="K217" s="145">
        <v>0</v>
      </c>
      <c r="L217" s="145">
        <v>0</v>
      </c>
      <c r="M217" s="145">
        <v>0</v>
      </c>
      <c r="N217" s="145">
        <v>0</v>
      </c>
      <c r="O217" s="145">
        <v>0</v>
      </c>
      <c r="P217" s="145">
        <v>0</v>
      </c>
      <c r="Q217" s="145">
        <v>0</v>
      </c>
      <c r="R217" s="145">
        <v>0</v>
      </c>
      <c r="S217" s="145">
        <v>0</v>
      </c>
      <c r="T217" s="145">
        <v>0</v>
      </c>
      <c r="U217" s="145">
        <v>0</v>
      </c>
      <c r="V217" s="145">
        <v>0</v>
      </c>
      <c r="W217" s="145">
        <v>0</v>
      </c>
      <c r="X217" s="145">
        <v>0</v>
      </c>
      <c r="Y217" s="145">
        <v>0</v>
      </c>
      <c r="Z217" s="145">
        <v>0</v>
      </c>
      <c r="AA217" s="145">
        <v>0</v>
      </c>
      <c r="AB217" s="145">
        <v>0</v>
      </c>
      <c r="AC217" s="145">
        <v>0</v>
      </c>
      <c r="AD217" s="145">
        <v>0</v>
      </c>
      <c r="AE217" s="145"/>
      <c r="AF217" s="145"/>
      <c r="AG217" s="145"/>
      <c r="AH217" s="145"/>
      <c r="AI217" s="145"/>
      <c r="AJ217" s="145"/>
      <c r="AK217" s="145"/>
      <c r="AL217" s="145"/>
      <c r="AM217" s="145"/>
      <c r="AN217" s="145"/>
      <c r="AO217" s="145"/>
      <c r="AP217" s="145"/>
      <c r="AQ217" s="131">
        <f t="shared" si="83"/>
        <v>0</v>
      </c>
    </row>
    <row r="218" spans="2:87">
      <c r="B218" s="150" t="s">
        <v>268</v>
      </c>
      <c r="C218" s="145">
        <v>0</v>
      </c>
      <c r="D218" s="145">
        <v>0</v>
      </c>
      <c r="E218" s="145">
        <v>0</v>
      </c>
      <c r="F218" s="145">
        <v>2543</v>
      </c>
      <c r="G218" s="145">
        <v>0</v>
      </c>
      <c r="H218" s="145">
        <v>0</v>
      </c>
      <c r="I218" s="145">
        <v>0</v>
      </c>
      <c r="J218" s="145">
        <v>0</v>
      </c>
      <c r="K218" s="145">
        <v>0</v>
      </c>
      <c r="L218" s="145">
        <v>0</v>
      </c>
      <c r="M218" s="145">
        <v>0</v>
      </c>
      <c r="N218" s="145">
        <v>0</v>
      </c>
      <c r="O218" s="145">
        <v>0</v>
      </c>
      <c r="P218" s="145">
        <v>0</v>
      </c>
      <c r="Q218" s="145">
        <v>0</v>
      </c>
      <c r="R218" s="145">
        <v>0</v>
      </c>
      <c r="S218" s="145">
        <v>0</v>
      </c>
      <c r="T218" s="145">
        <v>0</v>
      </c>
      <c r="U218" s="145">
        <v>0</v>
      </c>
      <c r="V218" s="145">
        <v>0</v>
      </c>
      <c r="W218" s="145">
        <v>0</v>
      </c>
      <c r="X218" s="145">
        <v>69029</v>
      </c>
      <c r="Y218" s="145">
        <v>55721</v>
      </c>
      <c r="Z218" s="145">
        <v>0</v>
      </c>
      <c r="AA218" s="145">
        <v>0</v>
      </c>
      <c r="AB218" s="145">
        <v>0</v>
      </c>
      <c r="AC218" s="145">
        <v>0</v>
      </c>
      <c r="AD218" s="145">
        <v>0</v>
      </c>
      <c r="AE218" s="145"/>
      <c r="AF218" s="145"/>
      <c r="AG218" s="145"/>
      <c r="AH218" s="145"/>
      <c r="AI218" s="145"/>
      <c r="AJ218" s="145"/>
      <c r="AK218" s="145"/>
      <c r="AL218" s="145"/>
      <c r="AM218" s="145"/>
      <c r="AN218" s="145"/>
      <c r="AO218" s="145"/>
      <c r="AP218" s="145"/>
      <c r="AQ218" s="131">
        <f t="shared" si="83"/>
        <v>127293</v>
      </c>
    </row>
    <row r="219" spans="2:87">
      <c r="B219" s="150" t="s">
        <v>269</v>
      </c>
      <c r="C219" s="145">
        <v>0</v>
      </c>
      <c r="D219" s="145">
        <v>0</v>
      </c>
      <c r="E219" s="145">
        <v>0</v>
      </c>
      <c r="F219" s="145">
        <v>0</v>
      </c>
      <c r="G219" s="145">
        <v>0</v>
      </c>
      <c r="H219" s="145">
        <v>0</v>
      </c>
      <c r="I219" s="145">
        <v>0</v>
      </c>
      <c r="J219" s="145">
        <v>0</v>
      </c>
      <c r="K219" s="145">
        <v>0</v>
      </c>
      <c r="L219" s="145">
        <v>0</v>
      </c>
      <c r="M219" s="145">
        <v>0</v>
      </c>
      <c r="N219" s="145">
        <v>0</v>
      </c>
      <c r="O219" s="145">
        <v>0</v>
      </c>
      <c r="P219" s="145">
        <v>0</v>
      </c>
      <c r="Q219" s="145">
        <v>0</v>
      </c>
      <c r="R219" s="145">
        <v>0</v>
      </c>
      <c r="S219" s="145">
        <v>0</v>
      </c>
      <c r="T219" s="145">
        <v>0</v>
      </c>
      <c r="U219" s="145">
        <v>0</v>
      </c>
      <c r="V219" s="145">
        <v>0</v>
      </c>
      <c r="W219" s="145">
        <v>4558785</v>
      </c>
      <c r="X219" s="145">
        <v>0</v>
      </c>
      <c r="Y219" s="145">
        <v>0</v>
      </c>
      <c r="Z219" s="145">
        <v>0</v>
      </c>
      <c r="AA219" s="145">
        <v>0</v>
      </c>
      <c r="AB219" s="145">
        <v>0</v>
      </c>
      <c r="AC219" s="145">
        <v>0</v>
      </c>
      <c r="AD219" s="145">
        <v>0</v>
      </c>
      <c r="AE219" s="145"/>
      <c r="AF219" s="145"/>
      <c r="AG219" s="145"/>
      <c r="AH219" s="145"/>
      <c r="AI219" s="145"/>
      <c r="AJ219" s="145"/>
      <c r="AK219" s="145"/>
      <c r="AL219" s="145"/>
      <c r="AM219" s="145"/>
      <c r="AN219" s="145"/>
      <c r="AO219" s="145"/>
      <c r="AP219" s="145"/>
      <c r="AQ219" s="131">
        <f t="shared" si="83"/>
        <v>4558785</v>
      </c>
    </row>
    <row r="220" spans="2:87">
      <c r="B220" s="150" t="s">
        <v>270</v>
      </c>
      <c r="C220" s="145">
        <v>0</v>
      </c>
      <c r="D220" s="145">
        <v>0</v>
      </c>
      <c r="E220" s="145">
        <v>66204</v>
      </c>
      <c r="F220" s="145">
        <v>0</v>
      </c>
      <c r="G220" s="145">
        <v>0</v>
      </c>
      <c r="H220" s="145">
        <v>0</v>
      </c>
      <c r="I220" s="145">
        <v>0</v>
      </c>
      <c r="J220" s="145">
        <v>0</v>
      </c>
      <c r="K220" s="145">
        <v>0</v>
      </c>
      <c r="L220" s="145">
        <v>0</v>
      </c>
      <c r="M220" s="145">
        <v>334282</v>
      </c>
      <c r="N220" s="145">
        <v>0</v>
      </c>
      <c r="O220" s="145">
        <v>0</v>
      </c>
      <c r="P220" s="145">
        <v>0</v>
      </c>
      <c r="Q220" s="145">
        <v>0</v>
      </c>
      <c r="R220" s="145">
        <v>0</v>
      </c>
      <c r="S220" s="145">
        <v>0</v>
      </c>
      <c r="T220" s="145">
        <v>0</v>
      </c>
      <c r="U220" s="145">
        <v>0</v>
      </c>
      <c r="V220" s="145">
        <v>0</v>
      </c>
      <c r="W220" s="145">
        <v>0</v>
      </c>
      <c r="X220" s="145">
        <v>0</v>
      </c>
      <c r="Y220" s="145">
        <v>0</v>
      </c>
      <c r="Z220" s="145">
        <v>0</v>
      </c>
      <c r="AA220" s="145">
        <v>0</v>
      </c>
      <c r="AB220" s="145">
        <v>0</v>
      </c>
      <c r="AC220" s="145">
        <v>0</v>
      </c>
      <c r="AD220" s="145">
        <v>0</v>
      </c>
      <c r="AE220" s="145"/>
      <c r="AF220" s="145"/>
      <c r="AG220" s="145"/>
      <c r="AH220" s="145"/>
      <c r="AI220" s="145"/>
      <c r="AJ220" s="145"/>
      <c r="AK220" s="145"/>
      <c r="AL220" s="145"/>
      <c r="AM220" s="145"/>
      <c r="AN220" s="145"/>
      <c r="AO220" s="145"/>
      <c r="AP220" s="145"/>
      <c r="AQ220" s="131">
        <f t="shared" si="83"/>
        <v>400486</v>
      </c>
    </row>
    <row r="221" spans="2:87">
      <c r="B221" s="150" t="s">
        <v>271</v>
      </c>
      <c r="C221" s="145">
        <v>0</v>
      </c>
      <c r="D221" s="145">
        <v>0</v>
      </c>
      <c r="E221" s="145">
        <v>79722412</v>
      </c>
      <c r="F221" s="145">
        <v>0</v>
      </c>
      <c r="G221" s="145">
        <v>0</v>
      </c>
      <c r="H221" s="145">
        <v>0</v>
      </c>
      <c r="I221" s="145">
        <v>0</v>
      </c>
      <c r="J221" s="145">
        <v>0</v>
      </c>
      <c r="K221" s="145">
        <v>743</v>
      </c>
      <c r="L221" s="145">
        <v>0</v>
      </c>
      <c r="M221" s="145">
        <v>0</v>
      </c>
      <c r="N221" s="145">
        <v>0</v>
      </c>
      <c r="O221" s="145">
        <v>0</v>
      </c>
      <c r="P221" s="145">
        <v>0</v>
      </c>
      <c r="Q221" s="145">
        <v>0</v>
      </c>
      <c r="R221" s="145">
        <v>28706</v>
      </c>
      <c r="S221" s="145">
        <v>0</v>
      </c>
      <c r="T221" s="145">
        <v>0</v>
      </c>
      <c r="U221" s="145">
        <v>0</v>
      </c>
      <c r="V221" s="145">
        <v>0</v>
      </c>
      <c r="W221" s="145">
        <v>0</v>
      </c>
      <c r="X221" s="145">
        <v>0</v>
      </c>
      <c r="Y221" s="145">
        <v>0</v>
      </c>
      <c r="Z221" s="145">
        <v>0</v>
      </c>
      <c r="AA221" s="145">
        <v>1907449</v>
      </c>
      <c r="AB221" s="145">
        <v>0</v>
      </c>
      <c r="AC221" s="145">
        <v>1915815</v>
      </c>
      <c r="AD221" s="145">
        <v>0</v>
      </c>
      <c r="AE221" s="145"/>
      <c r="AF221" s="145"/>
      <c r="AG221" s="145"/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31">
        <f t="shared" si="83"/>
        <v>83575125</v>
      </c>
    </row>
    <row r="222" spans="2:87">
      <c r="B222" s="149" t="s">
        <v>272</v>
      </c>
      <c r="C222" s="142">
        <v>177560</v>
      </c>
      <c r="D222" s="142">
        <v>0</v>
      </c>
      <c r="E222" s="142">
        <v>79828225</v>
      </c>
      <c r="F222" s="142">
        <v>10672</v>
      </c>
      <c r="G222" s="142">
        <v>0</v>
      </c>
      <c r="H222" s="142">
        <v>0</v>
      </c>
      <c r="I222" s="142">
        <v>598</v>
      </c>
      <c r="J222" s="142">
        <v>0</v>
      </c>
      <c r="K222" s="142">
        <v>743</v>
      </c>
      <c r="L222" s="142">
        <v>13428</v>
      </c>
      <c r="M222" s="142">
        <v>340636</v>
      </c>
      <c r="N222" s="142">
        <v>3132</v>
      </c>
      <c r="O222" s="142">
        <v>0</v>
      </c>
      <c r="P222" s="142">
        <v>35179</v>
      </c>
      <c r="Q222" s="142">
        <v>0</v>
      </c>
      <c r="R222" s="142">
        <v>37175</v>
      </c>
      <c r="S222" s="142">
        <v>0</v>
      </c>
      <c r="T222" s="142">
        <v>0</v>
      </c>
      <c r="U222" s="142">
        <v>0</v>
      </c>
      <c r="V222" s="142">
        <v>0</v>
      </c>
      <c r="W222" s="142">
        <v>4558785</v>
      </c>
      <c r="X222" s="142">
        <v>95946</v>
      </c>
      <c r="Y222" s="142">
        <v>238450</v>
      </c>
      <c r="Z222" s="142">
        <v>0</v>
      </c>
      <c r="AA222" s="142">
        <v>1907449</v>
      </c>
      <c r="AB222" s="142">
        <v>0</v>
      </c>
      <c r="AC222" s="142">
        <v>1915815</v>
      </c>
      <c r="AD222" s="142">
        <v>0</v>
      </c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31">
        <f t="shared" si="83"/>
        <v>89163793</v>
      </c>
      <c r="AU222" s="135">
        <f t="shared" ref="AU222:CI222" si="90">C222-SUM(C216:C221)</f>
        <v>0</v>
      </c>
      <c r="AV222" s="135">
        <f t="shared" si="90"/>
        <v>0</v>
      </c>
      <c r="AW222" s="135">
        <f t="shared" si="90"/>
        <v>0</v>
      </c>
      <c r="AX222" s="135">
        <f t="shared" si="90"/>
        <v>0</v>
      </c>
      <c r="AY222" s="135">
        <f t="shared" si="90"/>
        <v>0</v>
      </c>
      <c r="AZ222" s="135">
        <f t="shared" si="90"/>
        <v>0</v>
      </c>
      <c r="BA222" s="135">
        <f t="shared" si="90"/>
        <v>0</v>
      </c>
      <c r="BB222" s="135">
        <f t="shared" si="90"/>
        <v>0</v>
      </c>
      <c r="BC222" s="135">
        <f t="shared" si="90"/>
        <v>0</v>
      </c>
      <c r="BD222" s="135">
        <f t="shared" si="90"/>
        <v>0</v>
      </c>
      <c r="BE222" s="135">
        <f t="shared" si="90"/>
        <v>0</v>
      </c>
      <c r="BF222" s="135">
        <f t="shared" si="90"/>
        <v>0</v>
      </c>
      <c r="BG222" s="135">
        <f t="shared" si="90"/>
        <v>0</v>
      </c>
      <c r="BH222" s="135">
        <f t="shared" si="90"/>
        <v>0</v>
      </c>
      <c r="BI222" s="135">
        <f t="shared" si="90"/>
        <v>0</v>
      </c>
      <c r="BJ222" s="135">
        <f t="shared" si="90"/>
        <v>0</v>
      </c>
      <c r="BK222" s="135">
        <f t="shared" si="90"/>
        <v>0</v>
      </c>
      <c r="BL222" s="135">
        <f t="shared" si="90"/>
        <v>0</v>
      </c>
      <c r="BM222" s="135">
        <f t="shared" si="90"/>
        <v>0</v>
      </c>
      <c r="BN222" s="135">
        <f t="shared" si="90"/>
        <v>0</v>
      </c>
      <c r="BO222" s="135">
        <f t="shared" si="90"/>
        <v>0</v>
      </c>
      <c r="BP222" s="135">
        <f t="shared" si="90"/>
        <v>0</v>
      </c>
      <c r="BQ222" s="135">
        <f t="shared" si="90"/>
        <v>0</v>
      </c>
      <c r="BR222" s="135">
        <f t="shared" si="90"/>
        <v>0</v>
      </c>
      <c r="BS222" s="135">
        <f t="shared" si="90"/>
        <v>0</v>
      </c>
      <c r="BT222" s="135">
        <f t="shared" si="90"/>
        <v>0</v>
      </c>
      <c r="BU222" s="135">
        <f t="shared" si="90"/>
        <v>0</v>
      </c>
      <c r="BV222" s="135">
        <f t="shared" si="90"/>
        <v>0</v>
      </c>
      <c r="BW222" s="135">
        <f t="shared" si="90"/>
        <v>0</v>
      </c>
      <c r="BX222" s="135">
        <f t="shared" si="90"/>
        <v>0</v>
      </c>
      <c r="BY222" s="135">
        <f t="shared" si="90"/>
        <v>0</v>
      </c>
      <c r="BZ222" s="135">
        <f t="shared" si="90"/>
        <v>0</v>
      </c>
      <c r="CA222" s="135">
        <f t="shared" si="90"/>
        <v>0</v>
      </c>
      <c r="CB222" s="135">
        <f t="shared" si="90"/>
        <v>0</v>
      </c>
      <c r="CC222" s="135">
        <f t="shared" si="90"/>
        <v>0</v>
      </c>
      <c r="CD222" s="135">
        <f t="shared" si="90"/>
        <v>0</v>
      </c>
      <c r="CE222" s="135">
        <f t="shared" si="90"/>
        <v>0</v>
      </c>
      <c r="CF222" s="135">
        <f t="shared" si="90"/>
        <v>0</v>
      </c>
      <c r="CG222" s="135">
        <f t="shared" si="90"/>
        <v>0</v>
      </c>
      <c r="CH222" s="135">
        <f t="shared" si="90"/>
        <v>0</v>
      </c>
      <c r="CI222" s="135">
        <f t="shared" si="90"/>
        <v>0</v>
      </c>
    </row>
    <row r="223" spans="2:87">
      <c r="B223" s="153" t="s">
        <v>273</v>
      </c>
      <c r="C223" s="142">
        <v>-177560</v>
      </c>
      <c r="D223" s="142">
        <v>0</v>
      </c>
      <c r="E223" s="142">
        <v>-12979909</v>
      </c>
      <c r="F223" s="142">
        <v>-10672</v>
      </c>
      <c r="G223" s="142">
        <v>0</v>
      </c>
      <c r="H223" s="142">
        <v>0</v>
      </c>
      <c r="I223" s="142">
        <v>123244</v>
      </c>
      <c r="J223" s="142">
        <v>0</v>
      </c>
      <c r="K223" s="142">
        <v>-743</v>
      </c>
      <c r="L223" s="142">
        <v>-8728</v>
      </c>
      <c r="M223" s="142">
        <v>-326554</v>
      </c>
      <c r="N223" s="142">
        <v>-3132</v>
      </c>
      <c r="O223" s="142">
        <v>0</v>
      </c>
      <c r="P223" s="142">
        <v>-35179</v>
      </c>
      <c r="Q223" s="142">
        <v>3073</v>
      </c>
      <c r="R223" s="142">
        <v>2003310</v>
      </c>
      <c r="S223" s="142">
        <v>0</v>
      </c>
      <c r="T223" s="142">
        <v>7800</v>
      </c>
      <c r="U223" s="142">
        <v>0</v>
      </c>
      <c r="V223" s="142">
        <v>901232</v>
      </c>
      <c r="W223" s="142">
        <v>935673</v>
      </c>
      <c r="X223" s="142">
        <v>-95862</v>
      </c>
      <c r="Y223" s="142">
        <v>-209708</v>
      </c>
      <c r="Z223" s="142">
        <v>0</v>
      </c>
      <c r="AA223" s="142">
        <v>-1907449</v>
      </c>
      <c r="AB223" s="142">
        <v>45361</v>
      </c>
      <c r="AC223" s="142">
        <v>34406</v>
      </c>
      <c r="AD223" s="142">
        <v>0</v>
      </c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31">
        <f t="shared" si="83"/>
        <v>-11701397</v>
      </c>
      <c r="AU223" s="135">
        <f t="shared" ref="AU223:CI223" si="91">C223-(C215-C222)</f>
        <v>0</v>
      </c>
      <c r="AV223" s="135">
        <f t="shared" si="91"/>
        <v>0</v>
      </c>
      <c r="AW223" s="135">
        <f t="shared" si="91"/>
        <v>0</v>
      </c>
      <c r="AX223" s="135">
        <f t="shared" si="91"/>
        <v>0</v>
      </c>
      <c r="AY223" s="135">
        <f t="shared" si="91"/>
        <v>0</v>
      </c>
      <c r="AZ223" s="135">
        <f t="shared" si="91"/>
        <v>0</v>
      </c>
      <c r="BA223" s="135">
        <f t="shared" si="91"/>
        <v>0</v>
      </c>
      <c r="BB223" s="135">
        <f t="shared" si="91"/>
        <v>0</v>
      </c>
      <c r="BC223" s="135">
        <f t="shared" si="91"/>
        <v>0</v>
      </c>
      <c r="BD223" s="135">
        <f t="shared" si="91"/>
        <v>0</v>
      </c>
      <c r="BE223" s="135">
        <f t="shared" si="91"/>
        <v>0</v>
      </c>
      <c r="BF223" s="135">
        <f t="shared" si="91"/>
        <v>0</v>
      </c>
      <c r="BG223" s="135">
        <f t="shared" si="91"/>
        <v>0</v>
      </c>
      <c r="BH223" s="135">
        <f t="shared" si="91"/>
        <v>0</v>
      </c>
      <c r="BI223" s="135">
        <f t="shared" si="91"/>
        <v>0</v>
      </c>
      <c r="BJ223" s="135">
        <f t="shared" si="91"/>
        <v>0</v>
      </c>
      <c r="BK223" s="135">
        <f t="shared" si="91"/>
        <v>0</v>
      </c>
      <c r="BL223" s="135">
        <f t="shared" si="91"/>
        <v>0</v>
      </c>
      <c r="BM223" s="135">
        <f t="shared" si="91"/>
        <v>0</v>
      </c>
      <c r="BN223" s="135">
        <f t="shared" si="91"/>
        <v>0</v>
      </c>
      <c r="BO223" s="135">
        <f t="shared" si="91"/>
        <v>0</v>
      </c>
      <c r="BP223" s="135">
        <f t="shared" si="91"/>
        <v>0</v>
      </c>
      <c r="BQ223" s="135">
        <f t="shared" si="91"/>
        <v>0</v>
      </c>
      <c r="BR223" s="135">
        <f t="shared" si="91"/>
        <v>0</v>
      </c>
      <c r="BS223" s="135">
        <f t="shared" si="91"/>
        <v>0</v>
      </c>
      <c r="BT223" s="135">
        <f t="shared" si="91"/>
        <v>0</v>
      </c>
      <c r="BU223" s="135">
        <f t="shared" si="91"/>
        <v>0</v>
      </c>
      <c r="BV223" s="135">
        <f t="shared" si="91"/>
        <v>0</v>
      </c>
      <c r="BW223" s="135">
        <f t="shared" si="91"/>
        <v>0</v>
      </c>
      <c r="BX223" s="135">
        <f t="shared" si="91"/>
        <v>0</v>
      </c>
      <c r="BY223" s="135">
        <f t="shared" si="91"/>
        <v>0</v>
      </c>
      <c r="BZ223" s="135">
        <f t="shared" si="91"/>
        <v>0</v>
      </c>
      <c r="CA223" s="135">
        <f t="shared" si="91"/>
        <v>0</v>
      </c>
      <c r="CB223" s="135">
        <f t="shared" si="91"/>
        <v>0</v>
      </c>
      <c r="CC223" s="135">
        <f t="shared" si="91"/>
        <v>0</v>
      </c>
      <c r="CD223" s="135">
        <f t="shared" si="91"/>
        <v>0</v>
      </c>
      <c r="CE223" s="135">
        <f t="shared" si="91"/>
        <v>0</v>
      </c>
      <c r="CF223" s="135">
        <f t="shared" si="91"/>
        <v>0</v>
      </c>
      <c r="CG223" s="135">
        <f t="shared" si="91"/>
        <v>0</v>
      </c>
      <c r="CH223" s="135">
        <f t="shared" si="91"/>
        <v>0</v>
      </c>
      <c r="CI223" s="135">
        <f t="shared" si="91"/>
        <v>0</v>
      </c>
    </row>
    <row r="224" spans="2:87">
      <c r="B224" s="150" t="s">
        <v>274</v>
      </c>
      <c r="C224" s="145">
        <v>0</v>
      </c>
      <c r="D224" s="145">
        <v>0</v>
      </c>
      <c r="E224" s="145">
        <v>0</v>
      </c>
      <c r="F224" s="145">
        <v>0</v>
      </c>
      <c r="G224" s="145">
        <v>0</v>
      </c>
      <c r="H224" s="145">
        <v>0</v>
      </c>
      <c r="I224" s="145">
        <v>0</v>
      </c>
      <c r="J224" s="145">
        <v>0</v>
      </c>
      <c r="K224" s="145">
        <v>0</v>
      </c>
      <c r="L224" s="145">
        <v>0</v>
      </c>
      <c r="M224" s="145">
        <v>0</v>
      </c>
      <c r="N224" s="145">
        <v>0</v>
      </c>
      <c r="O224" s="145">
        <v>0</v>
      </c>
      <c r="P224" s="145">
        <v>0</v>
      </c>
      <c r="Q224" s="145">
        <v>0</v>
      </c>
      <c r="R224" s="145">
        <v>0</v>
      </c>
      <c r="S224" s="145">
        <v>0</v>
      </c>
      <c r="T224" s="145">
        <v>0</v>
      </c>
      <c r="U224" s="145">
        <v>0</v>
      </c>
      <c r="V224" s="145">
        <v>0</v>
      </c>
      <c r="W224" s="145">
        <v>0</v>
      </c>
      <c r="X224" s="145">
        <v>0</v>
      </c>
      <c r="Y224" s="145">
        <v>0</v>
      </c>
      <c r="Z224" s="145">
        <v>0</v>
      </c>
      <c r="AA224" s="145">
        <v>0</v>
      </c>
      <c r="AB224" s="145">
        <v>0</v>
      </c>
      <c r="AC224" s="145">
        <v>0</v>
      </c>
      <c r="AD224" s="145">
        <v>0</v>
      </c>
      <c r="AE224" s="145"/>
      <c r="AF224" s="145"/>
      <c r="AG224" s="145"/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31">
        <f t="shared" si="83"/>
        <v>0</v>
      </c>
    </row>
    <row r="225" spans="2:87">
      <c r="B225" s="150" t="s">
        <v>275</v>
      </c>
      <c r="C225" s="145">
        <v>0</v>
      </c>
      <c r="D225" s="145">
        <v>0</v>
      </c>
      <c r="E225" s="145">
        <v>0</v>
      </c>
      <c r="F225" s="145">
        <v>2458960</v>
      </c>
      <c r="G225" s="145">
        <v>0</v>
      </c>
      <c r="H225" s="145">
        <v>0</v>
      </c>
      <c r="I225" s="145">
        <v>0</v>
      </c>
      <c r="J225" s="145">
        <v>0</v>
      </c>
      <c r="K225" s="145">
        <v>0</v>
      </c>
      <c r="L225" s="145">
        <v>0</v>
      </c>
      <c r="M225" s="145">
        <v>0</v>
      </c>
      <c r="N225" s="145">
        <v>0</v>
      </c>
      <c r="O225" s="145">
        <v>0</v>
      </c>
      <c r="P225" s="145">
        <v>0</v>
      </c>
      <c r="Q225" s="145">
        <v>0</v>
      </c>
      <c r="R225" s="145">
        <v>0</v>
      </c>
      <c r="S225" s="145">
        <v>0</v>
      </c>
      <c r="T225" s="145">
        <v>0</v>
      </c>
      <c r="U225" s="145">
        <v>0</v>
      </c>
      <c r="V225" s="145">
        <v>0</v>
      </c>
      <c r="W225" s="145">
        <v>0</v>
      </c>
      <c r="X225" s="145">
        <v>0</v>
      </c>
      <c r="Y225" s="145">
        <v>0</v>
      </c>
      <c r="Z225" s="145">
        <v>0</v>
      </c>
      <c r="AA225" s="145">
        <v>0</v>
      </c>
      <c r="AB225" s="145">
        <v>0</v>
      </c>
      <c r="AC225" s="145">
        <v>0</v>
      </c>
      <c r="AD225" s="145">
        <v>0</v>
      </c>
      <c r="AE225" s="145"/>
      <c r="AF225" s="145"/>
      <c r="AG225" s="145"/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31">
        <f t="shared" si="83"/>
        <v>2458960</v>
      </c>
    </row>
    <row r="226" spans="2:87">
      <c r="B226" s="150" t="s">
        <v>276</v>
      </c>
      <c r="C226" s="145">
        <v>0</v>
      </c>
      <c r="D226" s="145">
        <v>0</v>
      </c>
      <c r="E226" s="145">
        <v>0</v>
      </c>
      <c r="F226" s="145">
        <v>0</v>
      </c>
      <c r="G226" s="145">
        <v>0</v>
      </c>
      <c r="H226" s="145">
        <v>0</v>
      </c>
      <c r="I226" s="145">
        <v>0</v>
      </c>
      <c r="J226" s="145">
        <v>0</v>
      </c>
      <c r="K226" s="145">
        <v>0</v>
      </c>
      <c r="L226" s="145">
        <v>0</v>
      </c>
      <c r="M226" s="145">
        <v>0</v>
      </c>
      <c r="N226" s="145">
        <v>0</v>
      </c>
      <c r="O226" s="145">
        <v>0</v>
      </c>
      <c r="P226" s="145">
        <v>1059395</v>
      </c>
      <c r="Q226" s="145">
        <v>0</v>
      </c>
      <c r="R226" s="145">
        <v>0</v>
      </c>
      <c r="S226" s="145">
        <v>0</v>
      </c>
      <c r="T226" s="145">
        <v>0</v>
      </c>
      <c r="U226" s="145">
        <v>0</v>
      </c>
      <c r="V226" s="145">
        <v>0</v>
      </c>
      <c r="W226" s="145">
        <v>0</v>
      </c>
      <c r="X226" s="145">
        <v>0</v>
      </c>
      <c r="Y226" s="145">
        <v>10063678</v>
      </c>
      <c r="Z226" s="145">
        <v>0</v>
      </c>
      <c r="AA226" s="145">
        <v>0</v>
      </c>
      <c r="AB226" s="145">
        <v>0</v>
      </c>
      <c r="AC226" s="145">
        <v>0</v>
      </c>
      <c r="AD226" s="145">
        <v>0</v>
      </c>
      <c r="AE226" s="145"/>
      <c r="AF226" s="145"/>
      <c r="AG226" s="145"/>
      <c r="AH226" s="145"/>
      <c r="AI226" s="145"/>
      <c r="AJ226" s="145"/>
      <c r="AK226" s="145"/>
      <c r="AL226" s="145"/>
      <c r="AM226" s="145"/>
      <c r="AN226" s="145"/>
      <c r="AO226" s="145"/>
      <c r="AP226" s="145"/>
      <c r="AQ226" s="131">
        <f t="shared" si="83"/>
        <v>11123073</v>
      </c>
    </row>
    <row r="227" spans="2:87">
      <c r="B227" s="150" t="s">
        <v>277</v>
      </c>
      <c r="C227" s="145">
        <v>4624460</v>
      </c>
      <c r="D227" s="145">
        <v>0</v>
      </c>
      <c r="E227" s="145">
        <v>0</v>
      </c>
      <c r="F227" s="145">
        <v>0</v>
      </c>
      <c r="G227" s="145">
        <v>0</v>
      </c>
      <c r="H227" s="145">
        <v>0</v>
      </c>
      <c r="I227" s="145">
        <v>0</v>
      </c>
      <c r="J227" s="145">
        <v>0</v>
      </c>
      <c r="K227" s="145">
        <v>0</v>
      </c>
      <c r="L227" s="145">
        <v>0</v>
      </c>
      <c r="M227" s="145">
        <v>0</v>
      </c>
      <c r="N227" s="145">
        <v>0</v>
      </c>
      <c r="O227" s="145">
        <v>0</v>
      </c>
      <c r="P227" s="145">
        <v>0</v>
      </c>
      <c r="Q227" s="145">
        <v>0</v>
      </c>
      <c r="R227" s="145">
        <v>0</v>
      </c>
      <c r="S227" s="145">
        <v>0</v>
      </c>
      <c r="T227" s="145">
        <v>0</v>
      </c>
      <c r="U227" s="145">
        <v>0</v>
      </c>
      <c r="V227" s="145">
        <v>0</v>
      </c>
      <c r="W227" s="145">
        <v>0</v>
      </c>
      <c r="X227" s="145">
        <v>0</v>
      </c>
      <c r="Y227" s="145">
        <v>0</v>
      </c>
      <c r="Z227" s="145">
        <v>1281420</v>
      </c>
      <c r="AA227" s="145">
        <v>1000000</v>
      </c>
      <c r="AB227" s="145">
        <v>0</v>
      </c>
      <c r="AC227" s="145">
        <v>0</v>
      </c>
      <c r="AD227" s="145">
        <v>0</v>
      </c>
      <c r="AE227" s="145"/>
      <c r="AF227" s="145"/>
      <c r="AG227" s="145"/>
      <c r="AH227" s="145"/>
      <c r="AI227" s="145"/>
      <c r="AJ227" s="145"/>
      <c r="AK227" s="145"/>
      <c r="AL227" s="145"/>
      <c r="AM227" s="145"/>
      <c r="AN227" s="145"/>
      <c r="AO227" s="145"/>
      <c r="AP227" s="145"/>
      <c r="AQ227" s="131">
        <f t="shared" si="83"/>
        <v>6905880</v>
      </c>
    </row>
    <row r="228" spans="2:87">
      <c r="B228" s="150" t="s">
        <v>278</v>
      </c>
      <c r="C228" s="145">
        <v>0</v>
      </c>
      <c r="D228" s="145">
        <v>0</v>
      </c>
      <c r="E228" s="145">
        <v>0</v>
      </c>
      <c r="F228" s="145">
        <v>0</v>
      </c>
      <c r="G228" s="145">
        <v>0</v>
      </c>
      <c r="H228" s="145">
        <v>0</v>
      </c>
      <c r="I228" s="145">
        <v>0</v>
      </c>
      <c r="J228" s="145">
        <v>0</v>
      </c>
      <c r="K228" s="145">
        <v>0</v>
      </c>
      <c r="L228" s="145">
        <v>0</v>
      </c>
      <c r="M228" s="145">
        <v>0</v>
      </c>
      <c r="N228" s="145">
        <v>0</v>
      </c>
      <c r="O228" s="145">
        <v>2554</v>
      </c>
      <c r="P228" s="145">
        <v>0</v>
      </c>
      <c r="Q228" s="145">
        <v>0</v>
      </c>
      <c r="R228" s="145">
        <v>0</v>
      </c>
      <c r="S228" s="145">
        <v>0</v>
      </c>
      <c r="T228" s="145">
        <v>0</v>
      </c>
      <c r="U228" s="145">
        <v>0</v>
      </c>
      <c r="V228" s="145">
        <v>0</v>
      </c>
      <c r="W228" s="145">
        <v>0</v>
      </c>
      <c r="X228" s="145">
        <v>0</v>
      </c>
      <c r="Y228" s="145">
        <v>0</v>
      </c>
      <c r="Z228" s="145">
        <v>1018800</v>
      </c>
      <c r="AA228" s="145">
        <v>0</v>
      </c>
      <c r="AB228" s="145">
        <v>0</v>
      </c>
      <c r="AC228" s="145">
        <v>276582</v>
      </c>
      <c r="AD228" s="145">
        <v>0</v>
      </c>
      <c r="AE228" s="145"/>
      <c r="AF228" s="145"/>
      <c r="AG228" s="145"/>
      <c r="AH228" s="145"/>
      <c r="AI228" s="145"/>
      <c r="AJ228" s="145"/>
      <c r="AK228" s="145"/>
      <c r="AL228" s="145"/>
      <c r="AM228" s="145"/>
      <c r="AN228" s="145"/>
      <c r="AO228" s="145"/>
      <c r="AP228" s="145"/>
      <c r="AQ228" s="131">
        <f t="shared" si="83"/>
        <v>1297936</v>
      </c>
    </row>
    <row r="229" spans="2:87">
      <c r="B229" s="149" t="s">
        <v>279</v>
      </c>
      <c r="C229" s="142">
        <v>4624460</v>
      </c>
      <c r="D229" s="142">
        <v>0</v>
      </c>
      <c r="E229" s="142">
        <v>0</v>
      </c>
      <c r="F229" s="142">
        <v>2458960</v>
      </c>
      <c r="G229" s="142">
        <v>0</v>
      </c>
      <c r="H229" s="142">
        <v>0</v>
      </c>
      <c r="I229" s="142">
        <v>0</v>
      </c>
      <c r="J229" s="142">
        <v>0</v>
      </c>
      <c r="K229" s="142">
        <v>0</v>
      </c>
      <c r="L229" s="142">
        <v>0</v>
      </c>
      <c r="M229" s="142">
        <v>0</v>
      </c>
      <c r="N229" s="142">
        <v>0</v>
      </c>
      <c r="O229" s="142">
        <v>2554</v>
      </c>
      <c r="P229" s="142">
        <v>1059395</v>
      </c>
      <c r="Q229" s="142">
        <v>0</v>
      </c>
      <c r="R229" s="142">
        <v>0</v>
      </c>
      <c r="S229" s="142">
        <v>0</v>
      </c>
      <c r="T229" s="142">
        <v>0</v>
      </c>
      <c r="U229" s="142">
        <v>0</v>
      </c>
      <c r="V229" s="142">
        <v>0</v>
      </c>
      <c r="W229" s="142">
        <v>0</v>
      </c>
      <c r="X229" s="142">
        <v>0</v>
      </c>
      <c r="Y229" s="142">
        <v>10063678</v>
      </c>
      <c r="Z229" s="142">
        <v>2300220</v>
      </c>
      <c r="AA229" s="142">
        <v>1000000</v>
      </c>
      <c r="AB229" s="142">
        <v>0</v>
      </c>
      <c r="AC229" s="142">
        <v>276582</v>
      </c>
      <c r="AD229" s="142">
        <v>0</v>
      </c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31">
        <f t="shared" si="83"/>
        <v>21785849</v>
      </c>
      <c r="AU229" s="135">
        <f t="shared" ref="AU229:CI229" si="92">C229-SUM(C224:C228)</f>
        <v>0</v>
      </c>
      <c r="AV229" s="135">
        <f t="shared" si="92"/>
        <v>0</v>
      </c>
      <c r="AW229" s="135">
        <f t="shared" si="92"/>
        <v>0</v>
      </c>
      <c r="AX229" s="135">
        <f t="shared" si="92"/>
        <v>0</v>
      </c>
      <c r="AY229" s="135">
        <f t="shared" si="92"/>
        <v>0</v>
      </c>
      <c r="AZ229" s="135">
        <f t="shared" si="92"/>
        <v>0</v>
      </c>
      <c r="BA229" s="135">
        <f t="shared" si="92"/>
        <v>0</v>
      </c>
      <c r="BB229" s="135">
        <f t="shared" si="92"/>
        <v>0</v>
      </c>
      <c r="BC229" s="135">
        <f t="shared" si="92"/>
        <v>0</v>
      </c>
      <c r="BD229" s="135">
        <f t="shared" si="92"/>
        <v>0</v>
      </c>
      <c r="BE229" s="135">
        <f t="shared" si="92"/>
        <v>0</v>
      </c>
      <c r="BF229" s="135">
        <f t="shared" si="92"/>
        <v>0</v>
      </c>
      <c r="BG229" s="135">
        <f t="shared" si="92"/>
        <v>0</v>
      </c>
      <c r="BH229" s="135">
        <f t="shared" si="92"/>
        <v>0</v>
      </c>
      <c r="BI229" s="135">
        <f t="shared" si="92"/>
        <v>0</v>
      </c>
      <c r="BJ229" s="135">
        <f t="shared" si="92"/>
        <v>0</v>
      </c>
      <c r="BK229" s="135">
        <f t="shared" si="92"/>
        <v>0</v>
      </c>
      <c r="BL229" s="135">
        <f t="shared" si="92"/>
        <v>0</v>
      </c>
      <c r="BM229" s="135">
        <f t="shared" si="92"/>
        <v>0</v>
      </c>
      <c r="BN229" s="135">
        <f t="shared" si="92"/>
        <v>0</v>
      </c>
      <c r="BO229" s="135">
        <f t="shared" si="92"/>
        <v>0</v>
      </c>
      <c r="BP229" s="135">
        <f t="shared" si="92"/>
        <v>0</v>
      </c>
      <c r="BQ229" s="135">
        <f t="shared" si="92"/>
        <v>0</v>
      </c>
      <c r="BR229" s="135">
        <f t="shared" si="92"/>
        <v>0</v>
      </c>
      <c r="BS229" s="135">
        <f t="shared" si="92"/>
        <v>0</v>
      </c>
      <c r="BT229" s="135">
        <f t="shared" si="92"/>
        <v>0</v>
      </c>
      <c r="BU229" s="135">
        <f t="shared" si="92"/>
        <v>0</v>
      </c>
      <c r="BV229" s="135">
        <f t="shared" si="92"/>
        <v>0</v>
      </c>
      <c r="BW229" s="135">
        <f t="shared" si="92"/>
        <v>0</v>
      </c>
      <c r="BX229" s="135">
        <f t="shared" si="92"/>
        <v>0</v>
      </c>
      <c r="BY229" s="135">
        <f t="shared" si="92"/>
        <v>0</v>
      </c>
      <c r="BZ229" s="135">
        <f t="shared" si="92"/>
        <v>0</v>
      </c>
      <c r="CA229" s="135">
        <f t="shared" si="92"/>
        <v>0</v>
      </c>
      <c r="CB229" s="135">
        <f t="shared" si="92"/>
        <v>0</v>
      </c>
      <c r="CC229" s="135">
        <f t="shared" si="92"/>
        <v>0</v>
      </c>
      <c r="CD229" s="135">
        <f t="shared" si="92"/>
        <v>0</v>
      </c>
      <c r="CE229" s="135">
        <f t="shared" si="92"/>
        <v>0</v>
      </c>
      <c r="CF229" s="135">
        <f t="shared" si="92"/>
        <v>0</v>
      </c>
      <c r="CG229" s="135">
        <f t="shared" si="92"/>
        <v>0</v>
      </c>
      <c r="CH229" s="135">
        <f t="shared" si="92"/>
        <v>0</v>
      </c>
      <c r="CI229" s="135">
        <f t="shared" si="92"/>
        <v>0</v>
      </c>
    </row>
    <row r="230" spans="2:87">
      <c r="B230" s="150" t="s">
        <v>280</v>
      </c>
      <c r="C230" s="145">
        <v>0</v>
      </c>
      <c r="D230" s="145">
        <v>0</v>
      </c>
      <c r="E230" s="145">
        <v>2898187</v>
      </c>
      <c r="F230" s="145">
        <v>0</v>
      </c>
      <c r="G230" s="145">
        <v>0</v>
      </c>
      <c r="H230" s="145">
        <v>0</v>
      </c>
      <c r="I230" s="145">
        <v>298403</v>
      </c>
      <c r="J230" s="145">
        <v>0</v>
      </c>
      <c r="K230" s="145">
        <v>267221</v>
      </c>
      <c r="L230" s="145">
        <v>0</v>
      </c>
      <c r="M230" s="145">
        <v>1299899</v>
      </c>
      <c r="N230" s="145">
        <v>0</v>
      </c>
      <c r="O230" s="145">
        <v>0</v>
      </c>
      <c r="P230" s="145">
        <v>276299</v>
      </c>
      <c r="Q230" s="145">
        <v>14527</v>
      </c>
      <c r="R230" s="145">
        <v>-1743993</v>
      </c>
      <c r="S230" s="145">
        <v>0</v>
      </c>
      <c r="T230" s="145">
        <v>1262054</v>
      </c>
      <c r="U230" s="145">
        <v>167965</v>
      </c>
      <c r="V230" s="145">
        <v>0</v>
      </c>
      <c r="W230" s="145">
        <v>0</v>
      </c>
      <c r="X230" s="145">
        <v>0</v>
      </c>
      <c r="Y230" s="145">
        <v>1996261</v>
      </c>
      <c r="Z230" s="145">
        <v>0</v>
      </c>
      <c r="AA230" s="145">
        <v>0</v>
      </c>
      <c r="AB230" s="145">
        <v>0</v>
      </c>
      <c r="AC230" s="145">
        <v>0</v>
      </c>
      <c r="AD230" s="145">
        <v>0</v>
      </c>
      <c r="AE230" s="145"/>
      <c r="AF230" s="145"/>
      <c r="AG230" s="145"/>
      <c r="AH230" s="145"/>
      <c r="AI230" s="145"/>
      <c r="AJ230" s="145"/>
      <c r="AK230" s="145"/>
      <c r="AL230" s="145"/>
      <c r="AM230" s="145"/>
      <c r="AN230" s="145"/>
      <c r="AO230" s="145"/>
      <c r="AP230" s="145"/>
      <c r="AQ230" s="131">
        <f t="shared" si="83"/>
        <v>6736823</v>
      </c>
    </row>
    <row r="231" spans="2:87">
      <c r="B231" s="150" t="s">
        <v>281</v>
      </c>
      <c r="C231" s="145">
        <v>0</v>
      </c>
      <c r="D231" s="145">
        <v>0</v>
      </c>
      <c r="E231" s="145">
        <v>0</v>
      </c>
      <c r="F231" s="145">
        <v>0</v>
      </c>
      <c r="G231" s="145">
        <v>0</v>
      </c>
      <c r="H231" s="145">
        <v>0</v>
      </c>
      <c r="I231" s="145">
        <v>0</v>
      </c>
      <c r="J231" s="145">
        <v>0</v>
      </c>
      <c r="K231" s="145">
        <v>0</v>
      </c>
      <c r="L231" s="145">
        <v>0</v>
      </c>
      <c r="M231" s="145">
        <v>0</v>
      </c>
      <c r="N231" s="145">
        <v>0</v>
      </c>
      <c r="O231" s="145">
        <v>0</v>
      </c>
      <c r="P231" s="145">
        <v>0</v>
      </c>
      <c r="Q231" s="145">
        <v>0</v>
      </c>
      <c r="R231" s="145">
        <v>0</v>
      </c>
      <c r="S231" s="145">
        <v>0</v>
      </c>
      <c r="T231" s="145">
        <v>0</v>
      </c>
      <c r="U231" s="145">
        <v>0</v>
      </c>
      <c r="V231" s="145">
        <v>0</v>
      </c>
      <c r="W231" s="145">
        <v>0</v>
      </c>
      <c r="X231" s="145">
        <v>0</v>
      </c>
      <c r="Y231" s="145">
        <v>4019</v>
      </c>
      <c r="Z231" s="145">
        <v>0</v>
      </c>
      <c r="AA231" s="145">
        <v>0</v>
      </c>
      <c r="AB231" s="145">
        <v>0</v>
      </c>
      <c r="AC231" s="145">
        <v>0</v>
      </c>
      <c r="AD231" s="145">
        <v>0</v>
      </c>
      <c r="AE231" s="145"/>
      <c r="AF231" s="145"/>
      <c r="AG231" s="145"/>
      <c r="AH231" s="145"/>
      <c r="AI231" s="145"/>
      <c r="AJ231" s="145"/>
      <c r="AK231" s="145"/>
      <c r="AL231" s="145"/>
      <c r="AM231" s="145"/>
      <c r="AN231" s="145"/>
      <c r="AO231" s="145"/>
      <c r="AP231" s="145"/>
      <c r="AQ231" s="131">
        <f t="shared" si="83"/>
        <v>4019</v>
      </c>
    </row>
    <row r="232" spans="2:87">
      <c r="B232" s="150" t="s">
        <v>282</v>
      </c>
      <c r="C232" s="145">
        <v>0</v>
      </c>
      <c r="D232" s="145">
        <v>0</v>
      </c>
      <c r="E232" s="145">
        <v>0</v>
      </c>
      <c r="F232" s="145">
        <v>0</v>
      </c>
      <c r="G232" s="145">
        <v>0</v>
      </c>
      <c r="H232" s="145">
        <v>0</v>
      </c>
      <c r="I232" s="145">
        <v>0</v>
      </c>
      <c r="J232" s="145">
        <v>0</v>
      </c>
      <c r="K232" s="145">
        <v>0</v>
      </c>
      <c r="L232" s="145">
        <v>0</v>
      </c>
      <c r="M232" s="145">
        <v>0</v>
      </c>
      <c r="N232" s="145">
        <v>0</v>
      </c>
      <c r="O232" s="145">
        <v>0</v>
      </c>
      <c r="P232" s="145">
        <v>0</v>
      </c>
      <c r="Q232" s="145">
        <v>0</v>
      </c>
      <c r="R232" s="145">
        <v>1734030</v>
      </c>
      <c r="S232" s="145">
        <v>0</v>
      </c>
      <c r="T232" s="145">
        <v>0</v>
      </c>
      <c r="U232" s="145">
        <v>0</v>
      </c>
      <c r="V232" s="145">
        <v>0</v>
      </c>
      <c r="W232" s="145">
        <v>0</v>
      </c>
      <c r="X232" s="145">
        <v>0</v>
      </c>
      <c r="Y232" s="145">
        <v>0</v>
      </c>
      <c r="Z232" s="145">
        <v>0</v>
      </c>
      <c r="AA232" s="145">
        <v>0</v>
      </c>
      <c r="AB232" s="145">
        <v>0</v>
      </c>
      <c r="AC232" s="145">
        <v>0</v>
      </c>
      <c r="AD232" s="145">
        <v>0</v>
      </c>
      <c r="AE232" s="145"/>
      <c r="AF232" s="145"/>
      <c r="AG232" s="145"/>
      <c r="AH232" s="145"/>
      <c r="AI232" s="145"/>
      <c r="AJ232" s="145"/>
      <c r="AK232" s="145"/>
      <c r="AL232" s="145"/>
      <c r="AM232" s="145"/>
      <c r="AN232" s="145"/>
      <c r="AO232" s="145"/>
      <c r="AP232" s="145"/>
      <c r="AQ232" s="131">
        <f t="shared" si="83"/>
        <v>1734030</v>
      </c>
    </row>
    <row r="233" spans="2:87">
      <c r="B233" s="150" t="s">
        <v>283</v>
      </c>
      <c r="C233" s="145">
        <v>0</v>
      </c>
      <c r="D233" s="145">
        <v>0</v>
      </c>
      <c r="E233" s="145">
        <v>1500</v>
      </c>
      <c r="F233" s="145">
        <v>3473500</v>
      </c>
      <c r="G233" s="145">
        <v>0</v>
      </c>
      <c r="H233" s="145">
        <v>0</v>
      </c>
      <c r="I233" s="145">
        <v>0</v>
      </c>
      <c r="J233" s="145">
        <v>0</v>
      </c>
      <c r="K233" s="145">
        <v>0</v>
      </c>
      <c r="L233" s="145">
        <v>0</v>
      </c>
      <c r="M233" s="145">
        <v>1163</v>
      </c>
      <c r="N233" s="145">
        <v>28662</v>
      </c>
      <c r="O233" s="145">
        <v>0</v>
      </c>
      <c r="P233" s="145">
        <v>0</v>
      </c>
      <c r="Q233" s="145">
        <v>0</v>
      </c>
      <c r="R233" s="145">
        <v>0</v>
      </c>
      <c r="S233" s="145">
        <v>0</v>
      </c>
      <c r="T233" s="145">
        <v>0</v>
      </c>
      <c r="U233" s="145">
        <v>0</v>
      </c>
      <c r="V233" s="145">
        <v>0</v>
      </c>
      <c r="W233" s="145">
        <v>0</v>
      </c>
      <c r="X233" s="145">
        <v>1647</v>
      </c>
      <c r="Y233" s="145">
        <v>0</v>
      </c>
      <c r="Z233" s="145">
        <v>0</v>
      </c>
      <c r="AA233" s="145">
        <v>0</v>
      </c>
      <c r="AB233" s="145">
        <v>60</v>
      </c>
      <c r="AC233" s="145">
        <v>0</v>
      </c>
      <c r="AD233" s="145">
        <v>0</v>
      </c>
      <c r="AE233" s="145"/>
      <c r="AF233" s="145"/>
      <c r="AG233" s="145"/>
      <c r="AH233" s="145"/>
      <c r="AI233" s="145"/>
      <c r="AJ233" s="145"/>
      <c r="AK233" s="145"/>
      <c r="AL233" s="145"/>
      <c r="AM233" s="145"/>
      <c r="AN233" s="145"/>
      <c r="AO233" s="145"/>
      <c r="AP233" s="145"/>
      <c r="AQ233" s="131">
        <f t="shared" si="83"/>
        <v>3506532</v>
      </c>
    </row>
    <row r="234" spans="2:87">
      <c r="B234" s="150" t="s">
        <v>284</v>
      </c>
      <c r="C234" s="145">
        <v>0</v>
      </c>
      <c r="D234" s="145">
        <v>0</v>
      </c>
      <c r="E234" s="145">
        <v>664424</v>
      </c>
      <c r="F234" s="145">
        <v>0</v>
      </c>
      <c r="G234" s="145">
        <v>0</v>
      </c>
      <c r="H234" s="145">
        <v>0</v>
      </c>
      <c r="I234" s="145">
        <v>0</v>
      </c>
      <c r="J234" s="145">
        <v>0</v>
      </c>
      <c r="K234" s="145">
        <v>0</v>
      </c>
      <c r="L234" s="145">
        <v>0</v>
      </c>
      <c r="M234" s="145">
        <v>0</v>
      </c>
      <c r="N234" s="145">
        <v>0</v>
      </c>
      <c r="O234" s="145">
        <v>0</v>
      </c>
      <c r="P234" s="145">
        <v>0</v>
      </c>
      <c r="Q234" s="145">
        <v>0</v>
      </c>
      <c r="R234" s="145">
        <v>0</v>
      </c>
      <c r="S234" s="145">
        <v>0</v>
      </c>
      <c r="T234" s="145">
        <v>0</v>
      </c>
      <c r="U234" s="145">
        <v>0</v>
      </c>
      <c r="V234" s="145">
        <v>0</v>
      </c>
      <c r="W234" s="145">
        <v>0</v>
      </c>
      <c r="X234" s="145">
        <v>0</v>
      </c>
      <c r="Y234" s="145">
        <v>10280969</v>
      </c>
      <c r="Z234" s="145">
        <v>0</v>
      </c>
      <c r="AA234" s="145">
        <v>0</v>
      </c>
      <c r="AB234" s="145">
        <v>0</v>
      </c>
      <c r="AC234" s="145">
        <v>0</v>
      </c>
      <c r="AD234" s="145">
        <v>0</v>
      </c>
      <c r="AE234" s="145"/>
      <c r="AF234" s="145"/>
      <c r="AG234" s="145"/>
      <c r="AH234" s="145"/>
      <c r="AI234" s="145"/>
      <c r="AJ234" s="145"/>
      <c r="AK234" s="145"/>
      <c r="AL234" s="145"/>
      <c r="AM234" s="145"/>
      <c r="AN234" s="145"/>
      <c r="AO234" s="145"/>
      <c r="AP234" s="145"/>
      <c r="AQ234" s="131">
        <f t="shared" si="83"/>
        <v>10945393</v>
      </c>
    </row>
    <row r="235" spans="2:87">
      <c r="B235" s="149" t="s">
        <v>285</v>
      </c>
      <c r="C235" s="142">
        <v>0</v>
      </c>
      <c r="D235" s="142">
        <v>0</v>
      </c>
      <c r="E235" s="142">
        <v>3564111</v>
      </c>
      <c r="F235" s="142">
        <v>3473500</v>
      </c>
      <c r="G235" s="142">
        <v>0</v>
      </c>
      <c r="H235" s="142">
        <v>0</v>
      </c>
      <c r="I235" s="142">
        <v>298403</v>
      </c>
      <c r="J235" s="142">
        <v>0</v>
      </c>
      <c r="K235" s="142">
        <v>267221</v>
      </c>
      <c r="L235" s="142">
        <v>0</v>
      </c>
      <c r="M235" s="142">
        <v>1301062</v>
      </c>
      <c r="N235" s="142">
        <v>28662</v>
      </c>
      <c r="O235" s="142">
        <v>0</v>
      </c>
      <c r="P235" s="142">
        <v>276299</v>
      </c>
      <c r="Q235" s="142">
        <v>14527</v>
      </c>
      <c r="R235" s="142">
        <v>-9963</v>
      </c>
      <c r="S235" s="142">
        <v>0</v>
      </c>
      <c r="T235" s="142">
        <v>1262054</v>
      </c>
      <c r="U235" s="142">
        <v>167965</v>
      </c>
      <c r="V235" s="142">
        <v>0</v>
      </c>
      <c r="W235" s="142">
        <v>0</v>
      </c>
      <c r="X235" s="142">
        <v>1647</v>
      </c>
      <c r="Y235" s="142">
        <v>12281249</v>
      </c>
      <c r="Z235" s="142">
        <v>0</v>
      </c>
      <c r="AA235" s="142">
        <v>0</v>
      </c>
      <c r="AB235" s="142">
        <v>60</v>
      </c>
      <c r="AC235" s="142">
        <v>0</v>
      </c>
      <c r="AD235" s="142">
        <v>0</v>
      </c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31">
        <f t="shared" si="83"/>
        <v>22926797</v>
      </c>
      <c r="AU235" s="135">
        <f t="shared" ref="AU235:CI235" si="93">C235-SUM(C230:C234)</f>
        <v>0</v>
      </c>
      <c r="AV235" s="135">
        <f t="shared" si="93"/>
        <v>0</v>
      </c>
      <c r="AW235" s="135">
        <f t="shared" si="93"/>
        <v>0</v>
      </c>
      <c r="AX235" s="135">
        <f t="shared" si="93"/>
        <v>0</v>
      </c>
      <c r="AY235" s="135">
        <f t="shared" si="93"/>
        <v>0</v>
      </c>
      <c r="AZ235" s="135">
        <f t="shared" si="93"/>
        <v>0</v>
      </c>
      <c r="BA235" s="135">
        <f t="shared" si="93"/>
        <v>0</v>
      </c>
      <c r="BB235" s="135">
        <f t="shared" si="93"/>
        <v>0</v>
      </c>
      <c r="BC235" s="135">
        <f t="shared" si="93"/>
        <v>0</v>
      </c>
      <c r="BD235" s="135">
        <f t="shared" si="93"/>
        <v>0</v>
      </c>
      <c r="BE235" s="135">
        <f t="shared" si="93"/>
        <v>0</v>
      </c>
      <c r="BF235" s="135">
        <f t="shared" si="93"/>
        <v>0</v>
      </c>
      <c r="BG235" s="135">
        <f t="shared" si="93"/>
        <v>0</v>
      </c>
      <c r="BH235" s="135">
        <f t="shared" si="93"/>
        <v>0</v>
      </c>
      <c r="BI235" s="135">
        <f t="shared" si="93"/>
        <v>0</v>
      </c>
      <c r="BJ235" s="135">
        <f t="shared" si="93"/>
        <v>0</v>
      </c>
      <c r="BK235" s="135">
        <f t="shared" si="93"/>
        <v>0</v>
      </c>
      <c r="BL235" s="135">
        <f t="shared" si="93"/>
        <v>0</v>
      </c>
      <c r="BM235" s="135">
        <f t="shared" si="93"/>
        <v>0</v>
      </c>
      <c r="BN235" s="135">
        <f t="shared" si="93"/>
        <v>0</v>
      </c>
      <c r="BO235" s="135">
        <f t="shared" si="93"/>
        <v>0</v>
      </c>
      <c r="BP235" s="135">
        <f t="shared" si="93"/>
        <v>0</v>
      </c>
      <c r="BQ235" s="135">
        <f t="shared" si="93"/>
        <v>0</v>
      </c>
      <c r="BR235" s="135">
        <f t="shared" si="93"/>
        <v>0</v>
      </c>
      <c r="BS235" s="135">
        <f t="shared" si="93"/>
        <v>0</v>
      </c>
      <c r="BT235" s="135">
        <f t="shared" si="93"/>
        <v>0</v>
      </c>
      <c r="BU235" s="135">
        <f t="shared" si="93"/>
        <v>0</v>
      </c>
      <c r="BV235" s="135">
        <f t="shared" si="93"/>
        <v>0</v>
      </c>
      <c r="BW235" s="135">
        <f t="shared" si="93"/>
        <v>0</v>
      </c>
      <c r="BX235" s="135">
        <f t="shared" si="93"/>
        <v>0</v>
      </c>
      <c r="BY235" s="135">
        <f t="shared" si="93"/>
        <v>0</v>
      </c>
      <c r="BZ235" s="135">
        <f t="shared" si="93"/>
        <v>0</v>
      </c>
      <c r="CA235" s="135">
        <f t="shared" si="93"/>
        <v>0</v>
      </c>
      <c r="CB235" s="135">
        <f t="shared" si="93"/>
        <v>0</v>
      </c>
      <c r="CC235" s="135">
        <f t="shared" si="93"/>
        <v>0</v>
      </c>
      <c r="CD235" s="135">
        <f t="shared" si="93"/>
        <v>0</v>
      </c>
      <c r="CE235" s="135">
        <f t="shared" si="93"/>
        <v>0</v>
      </c>
      <c r="CF235" s="135">
        <f t="shared" si="93"/>
        <v>0</v>
      </c>
      <c r="CG235" s="135">
        <f t="shared" si="93"/>
        <v>0</v>
      </c>
      <c r="CH235" s="135">
        <f t="shared" si="93"/>
        <v>0</v>
      </c>
      <c r="CI235" s="135">
        <f t="shared" si="93"/>
        <v>0</v>
      </c>
    </row>
    <row r="236" spans="2:87">
      <c r="B236" s="153" t="s">
        <v>286</v>
      </c>
      <c r="C236" s="142">
        <v>4624460</v>
      </c>
      <c r="D236" s="142">
        <v>0</v>
      </c>
      <c r="E236" s="142">
        <v>-3564111</v>
      </c>
      <c r="F236" s="142">
        <v>-1014540</v>
      </c>
      <c r="G236" s="142">
        <v>0</v>
      </c>
      <c r="H236" s="142">
        <v>0</v>
      </c>
      <c r="I236" s="142">
        <v>-298403</v>
      </c>
      <c r="J236" s="142">
        <v>0</v>
      </c>
      <c r="K236" s="142">
        <v>-267221</v>
      </c>
      <c r="L236" s="142">
        <v>0</v>
      </c>
      <c r="M236" s="142">
        <v>-1301062</v>
      </c>
      <c r="N236" s="142">
        <v>-28662</v>
      </c>
      <c r="O236" s="142">
        <v>2554</v>
      </c>
      <c r="P236" s="142">
        <v>783096</v>
      </c>
      <c r="Q236" s="142">
        <v>-14527</v>
      </c>
      <c r="R236" s="142">
        <v>9963</v>
      </c>
      <c r="S236" s="142">
        <v>0</v>
      </c>
      <c r="T236" s="142">
        <v>-1262054</v>
      </c>
      <c r="U236" s="142">
        <v>-167965</v>
      </c>
      <c r="V236" s="142">
        <v>0</v>
      </c>
      <c r="W236" s="142">
        <v>0</v>
      </c>
      <c r="X236" s="142">
        <v>-1647</v>
      </c>
      <c r="Y236" s="142">
        <v>-2217571</v>
      </c>
      <c r="Z236" s="142">
        <v>2300220</v>
      </c>
      <c r="AA236" s="142">
        <v>1000000</v>
      </c>
      <c r="AB236" s="142">
        <v>-60</v>
      </c>
      <c r="AC236" s="142">
        <v>276582</v>
      </c>
      <c r="AD236" s="142">
        <v>0</v>
      </c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31">
        <f t="shared" si="83"/>
        <v>-1140948</v>
      </c>
      <c r="AU236" s="135">
        <f t="shared" ref="AU236:CI236" si="94">C236-(C229-C235)</f>
        <v>0</v>
      </c>
      <c r="AV236" s="135">
        <f t="shared" si="94"/>
        <v>0</v>
      </c>
      <c r="AW236" s="135">
        <f t="shared" si="94"/>
        <v>0</v>
      </c>
      <c r="AX236" s="135">
        <f t="shared" si="94"/>
        <v>0</v>
      </c>
      <c r="AY236" s="135">
        <f t="shared" si="94"/>
        <v>0</v>
      </c>
      <c r="AZ236" s="135">
        <f t="shared" si="94"/>
        <v>0</v>
      </c>
      <c r="BA236" s="135">
        <f t="shared" si="94"/>
        <v>0</v>
      </c>
      <c r="BB236" s="135">
        <f t="shared" si="94"/>
        <v>0</v>
      </c>
      <c r="BC236" s="135">
        <f t="shared" si="94"/>
        <v>0</v>
      </c>
      <c r="BD236" s="135">
        <f t="shared" si="94"/>
        <v>0</v>
      </c>
      <c r="BE236" s="135">
        <f t="shared" si="94"/>
        <v>0</v>
      </c>
      <c r="BF236" s="135">
        <f t="shared" si="94"/>
        <v>0</v>
      </c>
      <c r="BG236" s="135">
        <f t="shared" si="94"/>
        <v>0</v>
      </c>
      <c r="BH236" s="135">
        <f t="shared" si="94"/>
        <v>0</v>
      </c>
      <c r="BI236" s="135">
        <f t="shared" si="94"/>
        <v>0</v>
      </c>
      <c r="BJ236" s="135">
        <f t="shared" si="94"/>
        <v>0</v>
      </c>
      <c r="BK236" s="135">
        <f t="shared" si="94"/>
        <v>0</v>
      </c>
      <c r="BL236" s="135">
        <f t="shared" si="94"/>
        <v>0</v>
      </c>
      <c r="BM236" s="135">
        <f t="shared" si="94"/>
        <v>0</v>
      </c>
      <c r="BN236" s="135">
        <f t="shared" si="94"/>
        <v>0</v>
      </c>
      <c r="BO236" s="135">
        <f t="shared" si="94"/>
        <v>0</v>
      </c>
      <c r="BP236" s="135">
        <f t="shared" si="94"/>
        <v>0</v>
      </c>
      <c r="BQ236" s="135">
        <f t="shared" si="94"/>
        <v>0</v>
      </c>
      <c r="BR236" s="135">
        <f t="shared" si="94"/>
        <v>0</v>
      </c>
      <c r="BS236" s="135">
        <f t="shared" si="94"/>
        <v>0</v>
      </c>
      <c r="BT236" s="135">
        <f t="shared" si="94"/>
        <v>0</v>
      </c>
      <c r="BU236" s="135">
        <f t="shared" si="94"/>
        <v>0</v>
      </c>
      <c r="BV236" s="135">
        <f t="shared" si="94"/>
        <v>0</v>
      </c>
      <c r="BW236" s="135">
        <f t="shared" si="94"/>
        <v>0</v>
      </c>
      <c r="BX236" s="135">
        <f t="shared" si="94"/>
        <v>0</v>
      </c>
      <c r="BY236" s="135">
        <f t="shared" si="94"/>
        <v>0</v>
      </c>
      <c r="BZ236" s="135">
        <f t="shared" si="94"/>
        <v>0</v>
      </c>
      <c r="CA236" s="135">
        <f t="shared" si="94"/>
        <v>0</v>
      </c>
      <c r="CB236" s="135">
        <f t="shared" si="94"/>
        <v>0</v>
      </c>
      <c r="CC236" s="135">
        <f t="shared" si="94"/>
        <v>0</v>
      </c>
      <c r="CD236" s="135">
        <f t="shared" si="94"/>
        <v>0</v>
      </c>
      <c r="CE236" s="135">
        <f t="shared" si="94"/>
        <v>0</v>
      </c>
      <c r="CF236" s="135">
        <f t="shared" si="94"/>
        <v>0</v>
      </c>
      <c r="CG236" s="135">
        <f t="shared" si="94"/>
        <v>0</v>
      </c>
      <c r="CH236" s="135">
        <f t="shared" si="94"/>
        <v>0</v>
      </c>
      <c r="CI236" s="135">
        <f t="shared" si="94"/>
        <v>0</v>
      </c>
    </row>
    <row r="237" spans="2:87">
      <c r="B237" s="160" t="s">
        <v>287</v>
      </c>
      <c r="C237" s="145">
        <v>-634227</v>
      </c>
      <c r="D237" s="145">
        <v>0</v>
      </c>
      <c r="E237" s="145">
        <v>20457</v>
      </c>
      <c r="F237" s="145">
        <v>-8149</v>
      </c>
      <c r="G237" s="145">
        <v>-11564</v>
      </c>
      <c r="H237" s="145">
        <v>1040487</v>
      </c>
      <c r="I237" s="145">
        <v>-471261</v>
      </c>
      <c r="J237" s="145">
        <v>194733</v>
      </c>
      <c r="K237" s="145">
        <v>119819</v>
      </c>
      <c r="L237" s="145">
        <v>0</v>
      </c>
      <c r="M237" s="145">
        <v>27169</v>
      </c>
      <c r="N237" s="145">
        <v>0</v>
      </c>
      <c r="O237" s="145">
        <v>0</v>
      </c>
      <c r="P237" s="145">
        <v>-37742</v>
      </c>
      <c r="Q237" s="145">
        <v>0</v>
      </c>
      <c r="R237" s="145">
        <v>-229856</v>
      </c>
      <c r="S237" s="145">
        <v>0</v>
      </c>
      <c r="T237" s="145">
        <v>-35605</v>
      </c>
      <c r="U237" s="145">
        <v>-28225</v>
      </c>
      <c r="V237" s="145">
        <v>-52728</v>
      </c>
      <c r="W237" s="145">
        <v>33400</v>
      </c>
      <c r="X237" s="145">
        <v>-1540</v>
      </c>
      <c r="Y237" s="145">
        <v>4796</v>
      </c>
      <c r="Z237" s="145">
        <v>0</v>
      </c>
      <c r="AA237" s="145">
        <v>0</v>
      </c>
      <c r="AB237" s="145">
        <v>238451</v>
      </c>
      <c r="AC237" s="145">
        <v>0</v>
      </c>
      <c r="AD237" s="145">
        <v>0</v>
      </c>
      <c r="AE237" s="145"/>
      <c r="AF237" s="145"/>
      <c r="AG237" s="145"/>
      <c r="AH237" s="145"/>
      <c r="AI237" s="145"/>
      <c r="AJ237" s="145"/>
      <c r="AK237" s="145"/>
      <c r="AL237" s="145"/>
      <c r="AM237" s="145"/>
      <c r="AN237" s="145"/>
      <c r="AO237" s="145"/>
      <c r="AP237" s="145"/>
      <c r="AQ237" s="131">
        <f t="shared" si="83"/>
        <v>168415</v>
      </c>
    </row>
    <row r="238" spans="2:87">
      <c r="B238" s="153" t="s">
        <v>288</v>
      </c>
      <c r="C238" s="142">
        <v>1262460</v>
      </c>
      <c r="D238" s="142">
        <v>0</v>
      </c>
      <c r="E238" s="142">
        <v>-3675104</v>
      </c>
      <c r="F238" s="142">
        <v>-6490932</v>
      </c>
      <c r="G238" s="142">
        <v>384329</v>
      </c>
      <c r="H238" s="142">
        <v>11401671</v>
      </c>
      <c r="I238" s="142">
        <v>1259858</v>
      </c>
      <c r="J238" s="142">
        <v>544444</v>
      </c>
      <c r="K238" s="142">
        <v>633694</v>
      </c>
      <c r="L238" s="142">
        <v>323370</v>
      </c>
      <c r="M238" s="142">
        <v>438236</v>
      </c>
      <c r="N238" s="142">
        <v>-92247</v>
      </c>
      <c r="O238" s="142">
        <v>-319708</v>
      </c>
      <c r="P238" s="142">
        <v>1104840</v>
      </c>
      <c r="Q238" s="142">
        <v>-4298</v>
      </c>
      <c r="R238" s="142">
        <v>4240081</v>
      </c>
      <c r="S238" s="142">
        <v>673693</v>
      </c>
      <c r="T238" s="142">
        <v>-20172840</v>
      </c>
      <c r="U238" s="142">
        <v>-90691</v>
      </c>
      <c r="V238" s="142">
        <v>5247885</v>
      </c>
      <c r="W238" s="142">
        <v>1364784</v>
      </c>
      <c r="X238" s="142">
        <v>382412</v>
      </c>
      <c r="Y238" s="142">
        <v>-940519</v>
      </c>
      <c r="Z238" s="142">
        <v>-1025102</v>
      </c>
      <c r="AA238" s="142">
        <v>-422114</v>
      </c>
      <c r="AB238" s="142">
        <v>-25368392</v>
      </c>
      <c r="AC238" s="142">
        <v>482304</v>
      </c>
      <c r="AD238" s="142">
        <v>-264473</v>
      </c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31">
        <f t="shared" si="83"/>
        <v>-29122359</v>
      </c>
      <c r="AU238" s="159">
        <f t="shared" ref="AU238:CI238" si="95">C238-SUM(C208,C223,C236,C237)</f>
        <v>0</v>
      </c>
      <c r="AV238" s="159">
        <f t="shared" si="95"/>
        <v>0</v>
      </c>
      <c r="AW238" s="159">
        <f t="shared" si="95"/>
        <v>0</v>
      </c>
      <c r="AX238" s="159">
        <f t="shared" si="95"/>
        <v>0</v>
      </c>
      <c r="AY238" s="159">
        <f t="shared" si="95"/>
        <v>0</v>
      </c>
      <c r="AZ238" s="159">
        <f t="shared" si="95"/>
        <v>0</v>
      </c>
      <c r="BA238" s="159">
        <f t="shared" si="95"/>
        <v>1</v>
      </c>
      <c r="BB238" s="159">
        <f t="shared" si="95"/>
        <v>0</v>
      </c>
      <c r="BC238" s="159">
        <f t="shared" si="95"/>
        <v>0</v>
      </c>
      <c r="BD238" s="159">
        <f t="shared" si="95"/>
        <v>0</v>
      </c>
      <c r="BE238" s="159">
        <f t="shared" si="95"/>
        <v>0</v>
      </c>
      <c r="BF238" s="135">
        <f t="shared" si="95"/>
        <v>1</v>
      </c>
      <c r="BG238" s="135">
        <f t="shared" si="95"/>
        <v>0</v>
      </c>
      <c r="BH238" s="135">
        <f t="shared" si="95"/>
        <v>0</v>
      </c>
      <c r="BI238" s="135">
        <f t="shared" si="95"/>
        <v>1</v>
      </c>
      <c r="BJ238" s="135">
        <f t="shared" si="95"/>
        <v>0</v>
      </c>
      <c r="BK238" s="135">
        <f t="shared" si="95"/>
        <v>0</v>
      </c>
      <c r="BL238" s="135">
        <f t="shared" si="95"/>
        <v>0</v>
      </c>
      <c r="BM238" s="135">
        <f t="shared" si="95"/>
        <v>1</v>
      </c>
      <c r="BN238" s="135">
        <f t="shared" si="95"/>
        <v>0</v>
      </c>
      <c r="BO238" s="135">
        <f t="shared" si="95"/>
        <v>0</v>
      </c>
      <c r="BP238" s="135">
        <f t="shared" si="95"/>
        <v>0</v>
      </c>
      <c r="BQ238" s="135">
        <f t="shared" si="95"/>
        <v>-1</v>
      </c>
      <c r="BR238" s="135">
        <f t="shared" si="95"/>
        <v>0</v>
      </c>
      <c r="BS238" s="135">
        <f t="shared" si="95"/>
        <v>0</v>
      </c>
      <c r="BT238" s="135">
        <f t="shared" si="95"/>
        <v>0</v>
      </c>
      <c r="BU238" s="135">
        <f t="shared" si="95"/>
        <v>0</v>
      </c>
      <c r="BV238" s="135">
        <f t="shared" si="95"/>
        <v>0</v>
      </c>
      <c r="BW238" s="135">
        <f t="shared" si="95"/>
        <v>0</v>
      </c>
      <c r="BX238" s="135">
        <f t="shared" si="95"/>
        <v>0</v>
      </c>
      <c r="BY238" s="135">
        <f t="shared" si="95"/>
        <v>0</v>
      </c>
      <c r="BZ238" s="135">
        <f t="shared" si="95"/>
        <v>0</v>
      </c>
      <c r="CA238" s="135">
        <f t="shared" si="95"/>
        <v>0</v>
      </c>
      <c r="CB238" s="135">
        <f t="shared" si="95"/>
        <v>0</v>
      </c>
      <c r="CC238" s="135">
        <f t="shared" si="95"/>
        <v>0</v>
      </c>
      <c r="CD238" s="135">
        <f t="shared" si="95"/>
        <v>0</v>
      </c>
      <c r="CE238" s="135">
        <f t="shared" si="95"/>
        <v>0</v>
      </c>
      <c r="CF238" s="135">
        <f t="shared" si="95"/>
        <v>0</v>
      </c>
      <c r="CG238" s="135">
        <f t="shared" si="95"/>
        <v>0</v>
      </c>
      <c r="CH238" s="135">
        <f t="shared" si="95"/>
        <v>0</v>
      </c>
      <c r="CI238" s="135">
        <f t="shared" si="95"/>
        <v>3</v>
      </c>
    </row>
    <row r="239" spans="2:87">
      <c r="B239" s="153" t="s">
        <v>289</v>
      </c>
      <c r="C239" s="142">
        <v>2597651</v>
      </c>
      <c r="D239" s="142">
        <v>0</v>
      </c>
      <c r="E239" s="142">
        <v>9433268</v>
      </c>
      <c r="F239" s="142">
        <v>14378394</v>
      </c>
      <c r="G239" s="142">
        <v>215064</v>
      </c>
      <c r="H239" s="142">
        <v>20776732</v>
      </c>
      <c r="I239" s="142">
        <v>6109941</v>
      </c>
      <c r="J239" s="142">
        <v>1890456</v>
      </c>
      <c r="K239" s="142">
        <v>125076</v>
      </c>
      <c r="L239" s="142">
        <v>897290</v>
      </c>
      <c r="M239" s="142">
        <v>246125</v>
      </c>
      <c r="N239" s="142">
        <v>734487</v>
      </c>
      <c r="O239" s="142">
        <v>514512</v>
      </c>
      <c r="P239" s="142">
        <v>941231</v>
      </c>
      <c r="Q239" s="142">
        <v>79</v>
      </c>
      <c r="R239" s="142">
        <v>27391620</v>
      </c>
      <c r="S239" s="142">
        <v>6037739</v>
      </c>
      <c r="T239" s="142">
        <v>11639772</v>
      </c>
      <c r="U239" s="142">
        <v>1791183</v>
      </c>
      <c r="V239" s="142">
        <v>7769060</v>
      </c>
      <c r="W239" s="142">
        <v>580844</v>
      </c>
      <c r="X239" s="142">
        <v>1420937</v>
      </c>
      <c r="Y239" s="142">
        <v>3546404</v>
      </c>
      <c r="Z239" s="142">
        <v>2186269</v>
      </c>
      <c r="AA239" s="142">
        <v>1424995</v>
      </c>
      <c r="AB239" s="142">
        <v>45045206</v>
      </c>
      <c r="AC239" s="142">
        <v>301366</v>
      </c>
      <c r="AD239" s="142">
        <v>353644</v>
      </c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31">
        <f t="shared" si="83"/>
        <v>168349345</v>
      </c>
    </row>
    <row r="240" spans="2:87">
      <c r="B240" s="153" t="s">
        <v>290</v>
      </c>
      <c r="C240" s="142">
        <v>3860111</v>
      </c>
      <c r="D240" s="142">
        <v>2386601</v>
      </c>
      <c r="E240" s="142">
        <v>5758171</v>
      </c>
      <c r="F240" s="142">
        <v>7887462</v>
      </c>
      <c r="G240" s="142">
        <v>599394</v>
      </c>
      <c r="H240" s="142">
        <v>32178403</v>
      </c>
      <c r="I240" s="142">
        <v>7369799</v>
      </c>
      <c r="J240" s="142">
        <v>2029808</v>
      </c>
      <c r="K240" s="142">
        <v>758769</v>
      </c>
      <c r="L240" s="142">
        <v>1220660</v>
      </c>
      <c r="M240" s="142">
        <v>684362</v>
      </c>
      <c r="N240" s="142">
        <v>642239</v>
      </c>
      <c r="O240" s="142">
        <v>194804</v>
      </c>
      <c r="P240" s="142">
        <v>2046071</v>
      </c>
      <c r="Q240" s="142">
        <v>3144570</v>
      </c>
      <c r="R240" s="142">
        <v>31631701</v>
      </c>
      <c r="S240" s="142">
        <v>6711432</v>
      </c>
      <c r="T240" s="142">
        <v>15177643</v>
      </c>
      <c r="U240" s="142">
        <v>1739391</v>
      </c>
      <c r="V240" s="142">
        <v>13016945</v>
      </c>
      <c r="W240" s="142">
        <v>1945628</v>
      </c>
      <c r="X240" s="142">
        <v>1803349</v>
      </c>
      <c r="Y240" s="142">
        <v>2605885</v>
      </c>
      <c r="Z240" s="142">
        <v>1161167</v>
      </c>
      <c r="AA240" s="142">
        <v>1002881</v>
      </c>
      <c r="AB240" s="142">
        <v>19676814</v>
      </c>
      <c r="AC240" s="142">
        <v>783670</v>
      </c>
      <c r="AD240" s="142">
        <v>89171</v>
      </c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31">
        <f t="shared" si="83"/>
        <v>168106901</v>
      </c>
    </row>
    <row r="241" spans="2:87">
      <c r="B241" s="160" t="s">
        <v>291</v>
      </c>
      <c r="C241" s="145">
        <v>968</v>
      </c>
      <c r="D241" s="145">
        <v>0</v>
      </c>
      <c r="E241" s="145">
        <v>671505</v>
      </c>
      <c r="F241" s="145">
        <v>600</v>
      </c>
      <c r="G241" s="145">
        <v>599394</v>
      </c>
      <c r="H241" s="145">
        <v>32175561</v>
      </c>
      <c r="I241" s="145">
        <v>419487</v>
      </c>
      <c r="J241" s="145">
        <v>2404</v>
      </c>
      <c r="K241" s="145">
        <v>449</v>
      </c>
      <c r="L241" s="145">
        <v>3538</v>
      </c>
      <c r="M241" s="145">
        <v>1782</v>
      </c>
      <c r="N241" s="145">
        <v>198</v>
      </c>
      <c r="O241" s="145">
        <v>0</v>
      </c>
      <c r="P241" s="145">
        <v>2046071</v>
      </c>
      <c r="Q241" s="145">
        <v>150</v>
      </c>
      <c r="R241" s="145">
        <v>3290</v>
      </c>
      <c r="S241" s="145">
        <v>0</v>
      </c>
      <c r="T241" s="145">
        <v>1060043</v>
      </c>
      <c r="U241" s="145">
        <v>30</v>
      </c>
      <c r="V241" s="145">
        <v>22387</v>
      </c>
      <c r="W241" s="145">
        <v>774</v>
      </c>
      <c r="X241" s="145">
        <v>1862</v>
      </c>
      <c r="Y241" s="145">
        <v>685359</v>
      </c>
      <c r="Z241" s="145">
        <v>0</v>
      </c>
      <c r="AA241" s="145">
        <v>0</v>
      </c>
      <c r="AB241" s="145">
        <v>1031411</v>
      </c>
      <c r="AC241" s="145">
        <v>30412</v>
      </c>
      <c r="AD241" s="145">
        <v>2425</v>
      </c>
      <c r="AE241" s="145"/>
      <c r="AF241" s="145"/>
      <c r="AG241" s="145"/>
      <c r="AH241" s="145"/>
      <c r="AI241" s="145"/>
      <c r="AJ241" s="145"/>
      <c r="AK241" s="145"/>
      <c r="AL241" s="145"/>
      <c r="AM241" s="145"/>
      <c r="AN241" s="145"/>
      <c r="AO241" s="145"/>
      <c r="AP241" s="145"/>
      <c r="AQ241" s="131">
        <f t="shared" si="83"/>
        <v>38760100</v>
      </c>
    </row>
    <row r="242" spans="2:87">
      <c r="B242" s="160" t="s">
        <v>292</v>
      </c>
      <c r="C242" s="145">
        <v>3859143</v>
      </c>
      <c r="D242" s="145">
        <v>2386601</v>
      </c>
      <c r="E242" s="145">
        <v>5086666</v>
      </c>
      <c r="F242" s="145">
        <v>3875440</v>
      </c>
      <c r="G242" s="145">
        <v>599394</v>
      </c>
      <c r="H242" s="145">
        <v>2842</v>
      </c>
      <c r="I242" s="145">
        <v>6950312</v>
      </c>
      <c r="J242" s="145">
        <v>2027405</v>
      </c>
      <c r="K242" s="145">
        <v>357207</v>
      </c>
      <c r="L242" s="145">
        <v>1217122</v>
      </c>
      <c r="M242" s="145">
        <v>682580</v>
      </c>
      <c r="N242" s="145">
        <v>642041</v>
      </c>
      <c r="O242" s="145">
        <v>194804</v>
      </c>
      <c r="P242" s="145">
        <v>2046071</v>
      </c>
      <c r="Q242" s="145">
        <v>71144</v>
      </c>
      <c r="R242" s="145">
        <v>3458411</v>
      </c>
      <c r="S242" s="145">
        <v>0</v>
      </c>
      <c r="T242" s="145">
        <v>1866124</v>
      </c>
      <c r="U242" s="145">
        <v>769045</v>
      </c>
      <c r="V242" s="145">
        <v>12994558</v>
      </c>
      <c r="W242" s="145">
        <v>1944854</v>
      </c>
      <c r="X242" s="145">
        <v>1529110</v>
      </c>
      <c r="Y242" s="145">
        <v>1920526</v>
      </c>
      <c r="Z242" s="145">
        <v>38050</v>
      </c>
      <c r="AA242" s="145">
        <v>1002881</v>
      </c>
      <c r="AB242" s="145">
        <v>14709311</v>
      </c>
      <c r="AC242" s="145">
        <v>753258</v>
      </c>
      <c r="AD242" s="145">
        <v>86746</v>
      </c>
      <c r="AE242" s="145"/>
      <c r="AF242" s="145"/>
      <c r="AG242" s="145"/>
      <c r="AH242" s="145"/>
      <c r="AI242" s="145"/>
      <c r="AJ242" s="145"/>
      <c r="AK242" s="145"/>
      <c r="AL242" s="145"/>
      <c r="AM242" s="145"/>
      <c r="AN242" s="145"/>
      <c r="AO242" s="145"/>
      <c r="AP242" s="145"/>
      <c r="AQ242" s="131">
        <f t="shared" si="83"/>
        <v>71071646</v>
      </c>
    </row>
    <row r="243" spans="2:87">
      <c r="B243" s="160" t="s">
        <v>293</v>
      </c>
      <c r="C243" s="145">
        <v>0</v>
      </c>
      <c r="D243" s="145">
        <v>0</v>
      </c>
      <c r="E243" s="145">
        <v>0</v>
      </c>
      <c r="F243" s="145">
        <v>4011422</v>
      </c>
      <c r="G243" s="145">
        <v>0</v>
      </c>
      <c r="H243" s="145">
        <v>32178403</v>
      </c>
      <c r="I243" s="145">
        <v>0</v>
      </c>
      <c r="J243" s="145">
        <v>2029808</v>
      </c>
      <c r="K243" s="145">
        <v>401113</v>
      </c>
      <c r="L243" s="145">
        <v>0</v>
      </c>
      <c r="M243" s="145">
        <v>684362</v>
      </c>
      <c r="N243" s="145">
        <v>0</v>
      </c>
      <c r="O243" s="145">
        <v>0</v>
      </c>
      <c r="P243" s="145">
        <v>0</v>
      </c>
      <c r="Q243" s="145">
        <v>3073277</v>
      </c>
      <c r="R243" s="145">
        <v>28170000</v>
      </c>
      <c r="S243" s="145">
        <v>6711432</v>
      </c>
      <c r="T243" s="145">
        <v>12251476</v>
      </c>
      <c r="U243" s="145">
        <v>970317</v>
      </c>
      <c r="V243" s="145">
        <v>0</v>
      </c>
      <c r="W243" s="145">
        <v>0</v>
      </c>
      <c r="X243" s="145">
        <v>272377</v>
      </c>
      <c r="Y243" s="145">
        <v>0</v>
      </c>
      <c r="Z243" s="145">
        <v>1123117</v>
      </c>
      <c r="AA243" s="145">
        <v>0</v>
      </c>
      <c r="AB243" s="145">
        <v>3936092</v>
      </c>
      <c r="AC243" s="145">
        <v>0</v>
      </c>
      <c r="AD243" s="145">
        <v>0</v>
      </c>
      <c r="AE243" s="145"/>
      <c r="AF243" s="145"/>
      <c r="AG243" s="145"/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31">
        <f t="shared" si="83"/>
        <v>95813196</v>
      </c>
    </row>
    <row r="246" spans="2:87" ht="18.75" customHeight="1">
      <c r="B246" s="226" t="s">
        <v>294</v>
      </c>
      <c r="C246" s="227"/>
      <c r="D246" s="227"/>
      <c r="E246" s="227"/>
      <c r="F246" s="227"/>
      <c r="G246" s="227"/>
      <c r="H246" s="227"/>
      <c r="I246" s="227"/>
      <c r="J246" s="227"/>
      <c r="K246" s="227"/>
      <c r="L246" s="227"/>
      <c r="M246" s="227"/>
      <c r="N246" s="227"/>
      <c r="O246" s="227"/>
      <c r="P246" s="227"/>
      <c r="Q246" s="227"/>
      <c r="R246" s="227"/>
      <c r="S246" s="227"/>
      <c r="T246" s="227"/>
      <c r="U246" s="227"/>
      <c r="V246" s="227"/>
      <c r="W246" s="227"/>
      <c r="X246" s="227"/>
      <c r="Y246" s="227"/>
      <c r="Z246" s="227"/>
      <c r="AA246" s="227"/>
      <c r="AB246" s="227"/>
      <c r="AC246" s="227"/>
      <c r="AD246" s="227"/>
      <c r="AE246" s="227"/>
      <c r="AF246" s="227"/>
      <c r="AG246" s="227"/>
      <c r="AH246" s="227"/>
      <c r="AI246" s="227"/>
      <c r="AJ246" s="227"/>
      <c r="AK246" s="227"/>
      <c r="AL246" s="227"/>
      <c r="AM246" s="227"/>
      <c r="AN246" s="227"/>
      <c r="AO246" s="227"/>
      <c r="AP246" s="227"/>
      <c r="AQ246" s="228"/>
    </row>
    <row r="247" spans="2:87" s="185" customFormat="1">
      <c r="B247" s="187"/>
      <c r="C247" s="178">
        <f>COUNTIF($C$248:$AP$248,C248)</f>
        <v>1</v>
      </c>
      <c r="D247" s="178">
        <f t="shared" ref="D247:AP247" si="96">COUNTIF($C$248:$AP$248,D248)</f>
        <v>13</v>
      </c>
      <c r="E247" s="178">
        <f t="shared" si="96"/>
        <v>1</v>
      </c>
      <c r="F247" s="178">
        <f t="shared" si="96"/>
        <v>1</v>
      </c>
      <c r="G247" s="178">
        <f t="shared" si="96"/>
        <v>1</v>
      </c>
      <c r="H247" s="178">
        <f t="shared" si="96"/>
        <v>1</v>
      </c>
      <c r="I247" s="178">
        <f t="shared" si="96"/>
        <v>1</v>
      </c>
      <c r="J247" s="178">
        <f t="shared" si="96"/>
        <v>1</v>
      </c>
      <c r="K247" s="178">
        <f t="shared" si="96"/>
        <v>1</v>
      </c>
      <c r="L247" s="178">
        <f t="shared" si="96"/>
        <v>1</v>
      </c>
      <c r="M247" s="178">
        <f t="shared" si="96"/>
        <v>1</v>
      </c>
      <c r="N247" s="178">
        <f t="shared" si="96"/>
        <v>1</v>
      </c>
      <c r="O247" s="178">
        <f t="shared" si="96"/>
        <v>1</v>
      </c>
      <c r="P247" s="178">
        <f t="shared" si="96"/>
        <v>1</v>
      </c>
      <c r="Q247" s="178">
        <f t="shared" si="96"/>
        <v>1</v>
      </c>
      <c r="R247" s="178">
        <f t="shared" si="96"/>
        <v>1</v>
      </c>
      <c r="S247" s="178">
        <f t="shared" si="96"/>
        <v>1</v>
      </c>
      <c r="T247" s="178">
        <f t="shared" si="96"/>
        <v>1</v>
      </c>
      <c r="U247" s="178">
        <f t="shared" si="96"/>
        <v>1</v>
      </c>
      <c r="V247" s="178">
        <f t="shared" si="96"/>
        <v>1</v>
      </c>
      <c r="W247" s="178">
        <f t="shared" si="96"/>
        <v>1</v>
      </c>
      <c r="X247" s="178">
        <f t="shared" si="96"/>
        <v>1</v>
      </c>
      <c r="Y247" s="178">
        <f t="shared" si="96"/>
        <v>1</v>
      </c>
      <c r="Z247" s="178">
        <f t="shared" si="96"/>
        <v>1</v>
      </c>
      <c r="AA247" s="178">
        <f t="shared" si="96"/>
        <v>1</v>
      </c>
      <c r="AB247" s="178">
        <f t="shared" si="96"/>
        <v>1</v>
      </c>
      <c r="AC247" s="178">
        <f t="shared" si="96"/>
        <v>1</v>
      </c>
      <c r="AD247" s="178">
        <f t="shared" si="96"/>
        <v>1</v>
      </c>
      <c r="AE247" s="178">
        <f t="shared" si="96"/>
        <v>13</v>
      </c>
      <c r="AF247" s="178">
        <f t="shared" si="96"/>
        <v>13</v>
      </c>
      <c r="AG247" s="178">
        <f t="shared" si="96"/>
        <v>13</v>
      </c>
      <c r="AH247" s="178">
        <f t="shared" si="96"/>
        <v>13</v>
      </c>
      <c r="AI247" s="178">
        <f t="shared" si="96"/>
        <v>13</v>
      </c>
      <c r="AJ247" s="178">
        <f t="shared" si="96"/>
        <v>13</v>
      </c>
      <c r="AK247" s="178">
        <f t="shared" si="96"/>
        <v>13</v>
      </c>
      <c r="AL247" s="178">
        <f t="shared" si="96"/>
        <v>13</v>
      </c>
      <c r="AM247" s="178">
        <f t="shared" si="96"/>
        <v>13</v>
      </c>
      <c r="AN247" s="178">
        <f t="shared" si="96"/>
        <v>13</v>
      </c>
      <c r="AO247" s="178">
        <f t="shared" si="96"/>
        <v>13</v>
      </c>
      <c r="AP247" s="178">
        <f t="shared" si="96"/>
        <v>13</v>
      </c>
      <c r="AQ247" s="187"/>
      <c r="AS247" s="177"/>
      <c r="AU247" s="179"/>
      <c r="AV247" s="179"/>
      <c r="AW247" s="179"/>
      <c r="AX247" s="179"/>
      <c r="AY247" s="179"/>
      <c r="AZ247" s="179"/>
      <c r="BA247" s="179"/>
      <c r="BB247" s="179"/>
      <c r="BC247" s="179"/>
      <c r="BD247" s="179"/>
      <c r="BE247" s="179"/>
      <c r="BF247" s="179"/>
      <c r="BG247" s="179"/>
      <c r="BH247" s="179"/>
      <c r="BI247" s="179"/>
      <c r="BJ247" s="179"/>
      <c r="BK247" s="179"/>
      <c r="BL247" s="179"/>
      <c r="BM247" s="179"/>
      <c r="BN247" s="179"/>
      <c r="BO247" s="179"/>
      <c r="BP247" s="179"/>
      <c r="BQ247" s="179"/>
      <c r="BR247" s="179"/>
      <c r="BS247" s="179"/>
      <c r="BT247" s="179"/>
      <c r="BU247" s="179"/>
      <c r="BV247" s="179"/>
      <c r="BW247" s="179"/>
      <c r="BX247" s="179"/>
      <c r="BY247" s="179"/>
      <c r="BZ247" s="179"/>
      <c r="CA247" s="179"/>
      <c r="CB247" s="179"/>
      <c r="CC247" s="179"/>
      <c r="CD247" s="179"/>
      <c r="CE247" s="179"/>
      <c r="CF247" s="179"/>
      <c r="CG247" s="179"/>
      <c r="CH247" s="179"/>
      <c r="CI247" s="179"/>
    </row>
    <row r="248" spans="2:87" s="185" customFormat="1" hidden="1">
      <c r="B248" s="177"/>
      <c r="C248" s="176">
        <f>SUM(C250:C281)</f>
        <v>48890821</v>
      </c>
      <c r="D248" s="176">
        <f t="shared" ref="D248:AP248" si="97">SUM(D250:D281)</f>
        <v>0</v>
      </c>
      <c r="E248" s="176">
        <f t="shared" si="97"/>
        <v>92860345.887000009</v>
      </c>
      <c r="F248" s="176">
        <f t="shared" si="97"/>
        <v>56810737</v>
      </c>
      <c r="G248" s="176">
        <f t="shared" si="97"/>
        <v>1888979</v>
      </c>
      <c r="H248" s="176">
        <f t="shared" si="97"/>
        <v>48604911</v>
      </c>
      <c r="I248" s="176">
        <f t="shared" si="97"/>
        <v>57613801</v>
      </c>
      <c r="J248" s="176">
        <f t="shared" si="97"/>
        <v>9888050</v>
      </c>
      <c r="K248" s="176">
        <f t="shared" si="97"/>
        <v>4702896</v>
      </c>
      <c r="L248" s="176">
        <f t="shared" si="97"/>
        <v>20136489</v>
      </c>
      <c r="M248" s="176">
        <f t="shared" si="97"/>
        <v>11177011</v>
      </c>
      <c r="N248" s="176">
        <f t="shared" si="97"/>
        <v>644531</v>
      </c>
      <c r="O248" s="176">
        <f t="shared" si="97"/>
        <v>111046</v>
      </c>
      <c r="P248" s="176">
        <f t="shared" si="97"/>
        <v>14021583</v>
      </c>
      <c r="Q248" s="176">
        <f t="shared" si="97"/>
        <v>94379</v>
      </c>
      <c r="R248" s="176">
        <f t="shared" si="97"/>
        <v>75488257</v>
      </c>
      <c r="S248" s="176">
        <f t="shared" si="97"/>
        <v>703431</v>
      </c>
      <c r="T248" s="176">
        <f t="shared" si="97"/>
        <v>71738028</v>
      </c>
      <c r="U248" s="176">
        <f t="shared" si="97"/>
        <v>2795040</v>
      </c>
      <c r="V248" s="176">
        <f t="shared" si="97"/>
        <v>90754846</v>
      </c>
      <c r="W248" s="176">
        <f t="shared" si="97"/>
        <v>2213109.9419999998</v>
      </c>
      <c r="X248" s="176">
        <f t="shared" si="97"/>
        <v>7485831</v>
      </c>
      <c r="Y248" s="176">
        <f t="shared" si="97"/>
        <v>89658385</v>
      </c>
      <c r="Z248" s="176">
        <f t="shared" si="97"/>
        <v>1115130</v>
      </c>
      <c r="AA248" s="176">
        <f t="shared" si="97"/>
        <v>9264703</v>
      </c>
      <c r="AB248" s="176">
        <f t="shared" si="97"/>
        <v>120645852</v>
      </c>
      <c r="AC248" s="176">
        <f t="shared" si="97"/>
        <v>5770975</v>
      </c>
      <c r="AD248" s="176">
        <f t="shared" si="97"/>
        <v>38977378</v>
      </c>
      <c r="AE248" s="176">
        <f t="shared" si="97"/>
        <v>0</v>
      </c>
      <c r="AF248" s="176">
        <f t="shared" si="97"/>
        <v>0</v>
      </c>
      <c r="AG248" s="176">
        <f t="shared" si="97"/>
        <v>0</v>
      </c>
      <c r="AH248" s="176">
        <f t="shared" si="97"/>
        <v>0</v>
      </c>
      <c r="AI248" s="176">
        <f t="shared" si="97"/>
        <v>0</v>
      </c>
      <c r="AJ248" s="176">
        <f t="shared" si="97"/>
        <v>0</v>
      </c>
      <c r="AK248" s="176">
        <f t="shared" si="97"/>
        <v>0</v>
      </c>
      <c r="AL248" s="176">
        <f t="shared" si="97"/>
        <v>0</v>
      </c>
      <c r="AM248" s="176">
        <f t="shared" si="97"/>
        <v>0</v>
      </c>
      <c r="AN248" s="176">
        <f t="shared" si="97"/>
        <v>0</v>
      </c>
      <c r="AO248" s="176">
        <f t="shared" si="97"/>
        <v>0</v>
      </c>
      <c r="AP248" s="176">
        <f t="shared" si="97"/>
        <v>0</v>
      </c>
      <c r="AQ248" s="177"/>
      <c r="AS248" s="177"/>
      <c r="AU248" s="179"/>
      <c r="AV248" s="179"/>
      <c r="AW248" s="179"/>
      <c r="AX248" s="179"/>
      <c r="AY248" s="179"/>
      <c r="AZ248" s="179"/>
      <c r="BA248" s="179"/>
      <c r="BB248" s="179"/>
      <c r="BC248" s="179"/>
      <c r="BD248" s="179"/>
      <c r="BE248" s="179"/>
      <c r="BF248" s="179"/>
      <c r="BG248" s="179"/>
      <c r="BH248" s="179"/>
      <c r="BI248" s="179"/>
      <c r="BJ248" s="179"/>
      <c r="BK248" s="179"/>
      <c r="BL248" s="179"/>
      <c r="BM248" s="179"/>
      <c r="BN248" s="179"/>
      <c r="BO248" s="179"/>
      <c r="BP248" s="179"/>
      <c r="BQ248" s="179"/>
      <c r="BR248" s="179"/>
      <c r="BS248" s="179"/>
      <c r="BT248" s="179"/>
      <c r="BU248" s="179"/>
      <c r="BV248" s="179"/>
      <c r="BW248" s="179"/>
      <c r="BX248" s="179"/>
      <c r="BY248" s="179"/>
      <c r="BZ248" s="179"/>
      <c r="CA248" s="179"/>
      <c r="CB248" s="179"/>
      <c r="CC248" s="179"/>
      <c r="CD248" s="179"/>
      <c r="CE248" s="179"/>
      <c r="CF248" s="179"/>
      <c r="CG248" s="179"/>
      <c r="CH248" s="179"/>
      <c r="CI248" s="179"/>
    </row>
    <row r="249" spans="2:87" ht="22.5">
      <c r="B249" s="138"/>
      <c r="C249" s="138" t="str">
        <f>C7</f>
        <v>Ace Seguros</v>
      </c>
      <c r="D249" s="138" t="str">
        <f t="shared" ref="D249:AQ249" si="98">D7</f>
        <v>Assurant Chile</v>
      </c>
      <c r="E249" s="138" t="str">
        <f t="shared" si="98"/>
        <v>BCI Seguros</v>
      </c>
      <c r="F249" s="138" t="str">
        <f t="shared" si="98"/>
        <v>Cardif</v>
      </c>
      <c r="G249" s="138" t="str">
        <f t="shared" si="98"/>
        <v>Cesce Chile</v>
      </c>
      <c r="H249" s="138" t="str">
        <f t="shared" si="98"/>
        <v>Chartis</v>
      </c>
      <c r="I249" s="138" t="str">
        <f t="shared" si="98"/>
        <v>Chilena Consolidada</v>
      </c>
      <c r="J249" s="138" t="str">
        <f t="shared" si="98"/>
        <v>Chubb de Chile</v>
      </c>
      <c r="K249" s="138" t="str">
        <f t="shared" si="98"/>
        <v>Coface Chile</v>
      </c>
      <c r="L249" s="138" t="str">
        <f t="shared" si="98"/>
        <v>Consorio Nacional</v>
      </c>
      <c r="M249" s="138" t="str">
        <f t="shared" si="98"/>
        <v>Continental Crédito</v>
      </c>
      <c r="N249" s="138" t="str">
        <f t="shared" si="98"/>
        <v>Euler Hermes</v>
      </c>
      <c r="O249" s="138" t="str">
        <f t="shared" si="98"/>
        <v>FAF International</v>
      </c>
      <c r="P249" s="138" t="str">
        <f t="shared" si="98"/>
        <v>HDI Seguros</v>
      </c>
      <c r="Q249" s="138" t="str">
        <f t="shared" si="98"/>
        <v>Huelen</v>
      </c>
      <c r="R249" s="138" t="str">
        <f t="shared" si="98"/>
        <v>Liberty Seguros</v>
      </c>
      <c r="S249" s="138" t="str">
        <f t="shared" si="98"/>
        <v>M. de Carabineros</v>
      </c>
      <c r="T249" s="138" t="str">
        <f t="shared" si="98"/>
        <v>Magallanes</v>
      </c>
      <c r="U249" s="138" t="str">
        <f t="shared" si="98"/>
        <v>Magallanes Gar. y Cré.</v>
      </c>
      <c r="V249" s="138" t="str">
        <f t="shared" si="98"/>
        <v>Mapfre</v>
      </c>
      <c r="W249" s="138" t="str">
        <f t="shared" si="98"/>
        <v>Mapfre Gar. y Cré.</v>
      </c>
      <c r="X249" s="138" t="str">
        <f t="shared" si="98"/>
        <v>Orion Seguros</v>
      </c>
      <c r="Y249" s="138" t="str">
        <f t="shared" si="98"/>
        <v>Penta Security</v>
      </c>
      <c r="Z249" s="138" t="str">
        <f t="shared" si="98"/>
        <v>QBE Chile</v>
      </c>
      <c r="AA249" s="138" t="str">
        <f t="shared" si="98"/>
        <v>Renta Nacional</v>
      </c>
      <c r="AB249" s="138" t="str">
        <f t="shared" si="98"/>
        <v>RSA Seguros</v>
      </c>
      <c r="AC249" s="138" t="str">
        <f t="shared" si="98"/>
        <v>Zenit Seguros</v>
      </c>
      <c r="AD249" s="138" t="str">
        <f t="shared" si="98"/>
        <v>Zurich Santander</v>
      </c>
      <c r="AE249" s="138">
        <f t="shared" si="98"/>
        <v>0</v>
      </c>
      <c r="AF249" s="138">
        <f t="shared" si="98"/>
        <v>0</v>
      </c>
      <c r="AG249" s="138">
        <f t="shared" si="98"/>
        <v>0</v>
      </c>
      <c r="AH249" s="138">
        <f t="shared" si="98"/>
        <v>0</v>
      </c>
      <c r="AI249" s="138">
        <f t="shared" si="98"/>
        <v>0</v>
      </c>
      <c r="AJ249" s="138">
        <f t="shared" si="98"/>
        <v>0</v>
      </c>
      <c r="AK249" s="138">
        <f t="shared" si="98"/>
        <v>0</v>
      </c>
      <c r="AL249" s="138">
        <f t="shared" si="98"/>
        <v>0</v>
      </c>
      <c r="AM249" s="138">
        <f t="shared" si="98"/>
        <v>0</v>
      </c>
      <c r="AN249" s="138">
        <f t="shared" si="98"/>
        <v>0</v>
      </c>
      <c r="AO249" s="138">
        <f t="shared" si="98"/>
        <v>0</v>
      </c>
      <c r="AP249" s="138">
        <f t="shared" si="98"/>
        <v>0</v>
      </c>
      <c r="AQ249" s="138" t="str">
        <f t="shared" si="98"/>
        <v>Mercado</v>
      </c>
      <c r="AS249" s="138" t="s">
        <v>339</v>
      </c>
    </row>
    <row r="250" spans="2:87">
      <c r="B250" s="161" t="s">
        <v>295</v>
      </c>
      <c r="C250" s="145">
        <v>8180267</v>
      </c>
      <c r="D250" s="145">
        <v>0</v>
      </c>
      <c r="E250" s="145">
        <v>5959956.0470000003</v>
      </c>
      <c r="F250" s="145">
        <v>13210</v>
      </c>
      <c r="G250" s="145">
        <v>0</v>
      </c>
      <c r="H250" s="145">
        <v>12843790</v>
      </c>
      <c r="I250" s="145">
        <v>2977236</v>
      </c>
      <c r="J250" s="145">
        <v>320791</v>
      </c>
      <c r="K250" s="145">
        <v>0</v>
      </c>
      <c r="L250" s="145">
        <v>804245</v>
      </c>
      <c r="M250" s="145">
        <v>0</v>
      </c>
      <c r="N250" s="145">
        <v>0</v>
      </c>
      <c r="O250" s="145">
        <v>0</v>
      </c>
      <c r="P250" s="145">
        <v>1249670</v>
      </c>
      <c r="Q250" s="145">
        <v>5661</v>
      </c>
      <c r="R250" s="145">
        <v>12742917</v>
      </c>
      <c r="S250" s="145">
        <v>703431</v>
      </c>
      <c r="T250" s="145">
        <v>2591838</v>
      </c>
      <c r="U250" s="145">
        <v>0</v>
      </c>
      <c r="V250" s="145">
        <v>16135280</v>
      </c>
      <c r="W250" s="145">
        <v>0</v>
      </c>
      <c r="X250" s="145">
        <v>657643</v>
      </c>
      <c r="Y250" s="145">
        <v>4427901</v>
      </c>
      <c r="Z250" s="145">
        <v>59538</v>
      </c>
      <c r="AA250" s="145">
        <v>754415</v>
      </c>
      <c r="AB250" s="145">
        <v>12017663</v>
      </c>
      <c r="AC250" s="145">
        <v>119136</v>
      </c>
      <c r="AD250" s="145">
        <v>0</v>
      </c>
      <c r="AE250" s="145"/>
      <c r="AF250" s="145"/>
      <c r="AG250" s="145"/>
      <c r="AH250" s="145"/>
      <c r="AI250" s="145"/>
      <c r="AJ250" s="145"/>
      <c r="AK250" s="145"/>
      <c r="AL250" s="145"/>
      <c r="AM250" s="145"/>
      <c r="AN250" s="145"/>
      <c r="AO250" s="145"/>
      <c r="AP250" s="145"/>
      <c r="AQ250" s="131">
        <f>SUM(C250:AP250)</f>
        <v>82564588.046999991</v>
      </c>
      <c r="AS250" s="145">
        <v>60119519</v>
      </c>
    </row>
    <row r="251" spans="2:87">
      <c r="B251" s="161" t="s">
        <v>296</v>
      </c>
      <c r="C251" s="145">
        <v>284007</v>
      </c>
      <c r="D251" s="145">
        <v>0</v>
      </c>
      <c r="E251" s="145">
        <v>245700.36199999999</v>
      </c>
      <c r="F251" s="145">
        <v>0</v>
      </c>
      <c r="G251" s="145">
        <v>0</v>
      </c>
      <c r="H251" s="145">
        <v>1925367</v>
      </c>
      <c r="I251" s="145">
        <v>1426820</v>
      </c>
      <c r="J251" s="145">
        <v>54146</v>
      </c>
      <c r="K251" s="145">
        <v>0</v>
      </c>
      <c r="L251" s="145">
        <v>76055</v>
      </c>
      <c r="M251" s="145">
        <v>0</v>
      </c>
      <c r="N251" s="145">
        <v>0</v>
      </c>
      <c r="O251" s="145">
        <v>0</v>
      </c>
      <c r="P251" s="145">
        <v>42046</v>
      </c>
      <c r="Q251" s="145">
        <v>0</v>
      </c>
      <c r="R251" s="145">
        <v>1262808</v>
      </c>
      <c r="S251" s="145">
        <v>0</v>
      </c>
      <c r="T251" s="145">
        <v>338491</v>
      </c>
      <c r="U251" s="145">
        <v>0</v>
      </c>
      <c r="V251" s="145">
        <v>228325</v>
      </c>
      <c r="W251" s="145">
        <v>0</v>
      </c>
      <c r="X251" s="145">
        <v>3061</v>
      </c>
      <c r="Y251" s="145">
        <v>447349</v>
      </c>
      <c r="Z251" s="145">
        <v>33106</v>
      </c>
      <c r="AA251" s="145">
        <v>3849</v>
      </c>
      <c r="AB251" s="145">
        <v>2569205</v>
      </c>
      <c r="AC251" s="145">
        <v>0</v>
      </c>
      <c r="AD251" s="145">
        <v>0</v>
      </c>
      <c r="AE251" s="145"/>
      <c r="AF251" s="145"/>
      <c r="AG251" s="145"/>
      <c r="AH251" s="145"/>
      <c r="AI251" s="145"/>
      <c r="AJ251" s="145"/>
      <c r="AK251" s="145"/>
      <c r="AL251" s="145"/>
      <c r="AM251" s="145"/>
      <c r="AN251" s="145"/>
      <c r="AO251" s="145"/>
      <c r="AP251" s="145"/>
      <c r="AQ251" s="131">
        <f t="shared" ref="AQ251:AQ281" si="99">SUM(C251:AP251)</f>
        <v>8940335.3619999997</v>
      </c>
      <c r="AS251" s="145">
        <v>7320483</v>
      </c>
    </row>
    <row r="252" spans="2:87">
      <c r="B252" s="161" t="s">
        <v>297</v>
      </c>
      <c r="C252" s="145">
        <v>8919169</v>
      </c>
      <c r="D252" s="145">
        <v>0</v>
      </c>
      <c r="E252" s="145">
        <v>10428593.212999998</v>
      </c>
      <c r="F252" s="145">
        <v>84706</v>
      </c>
      <c r="G252" s="145">
        <v>0</v>
      </c>
      <c r="H252" s="145">
        <v>18795604</v>
      </c>
      <c r="I252" s="145">
        <v>10715980</v>
      </c>
      <c r="J252" s="145">
        <v>788385</v>
      </c>
      <c r="K252" s="145">
        <v>0</v>
      </c>
      <c r="L252" s="145">
        <v>1259559</v>
      </c>
      <c r="M252" s="145">
        <v>0</v>
      </c>
      <c r="N252" s="145">
        <v>0</v>
      </c>
      <c r="O252" s="145">
        <v>0</v>
      </c>
      <c r="P252" s="145">
        <v>1423023</v>
      </c>
      <c r="Q252" s="145">
        <v>0</v>
      </c>
      <c r="R252" s="145">
        <v>20979399</v>
      </c>
      <c r="S252" s="145">
        <v>0</v>
      </c>
      <c r="T252" s="145">
        <v>4560000</v>
      </c>
      <c r="U252" s="145">
        <v>0</v>
      </c>
      <c r="V252" s="145">
        <v>31010449</v>
      </c>
      <c r="W252" s="145">
        <v>0</v>
      </c>
      <c r="X252" s="145">
        <v>1276966</v>
      </c>
      <c r="Y252" s="145">
        <v>13956238</v>
      </c>
      <c r="Z252" s="145">
        <v>119061</v>
      </c>
      <c r="AA252" s="145">
        <v>640826</v>
      </c>
      <c r="AB252" s="145">
        <v>37525669</v>
      </c>
      <c r="AC252" s="145">
        <v>32267</v>
      </c>
      <c r="AD252" s="145">
        <v>13695218</v>
      </c>
      <c r="AE252" s="145"/>
      <c r="AF252" s="145"/>
      <c r="AG252" s="145"/>
      <c r="AH252" s="145"/>
      <c r="AI252" s="145"/>
      <c r="AJ252" s="145"/>
      <c r="AK252" s="145"/>
      <c r="AL252" s="145"/>
      <c r="AM252" s="145"/>
      <c r="AN252" s="145"/>
      <c r="AO252" s="145"/>
      <c r="AP252" s="145"/>
      <c r="AQ252" s="131">
        <f t="shared" si="99"/>
        <v>176211112.213</v>
      </c>
      <c r="AS252" s="145">
        <v>142350780</v>
      </c>
    </row>
    <row r="253" spans="2:87">
      <c r="B253" s="161" t="s">
        <v>298</v>
      </c>
      <c r="C253" s="145">
        <v>577319</v>
      </c>
      <c r="D253" s="145">
        <v>0</v>
      </c>
      <c r="E253" s="145">
        <v>0</v>
      </c>
      <c r="F253" s="145">
        <v>0</v>
      </c>
      <c r="G253" s="145">
        <v>0</v>
      </c>
      <c r="H253" s="145">
        <v>2774261</v>
      </c>
      <c r="I253" s="145">
        <v>0</v>
      </c>
      <c r="J253" s="145">
        <v>104924</v>
      </c>
      <c r="K253" s="145">
        <v>0</v>
      </c>
      <c r="L253" s="145">
        <v>142890</v>
      </c>
      <c r="M253" s="145">
        <v>0</v>
      </c>
      <c r="N253" s="145">
        <v>0</v>
      </c>
      <c r="O253" s="145">
        <v>0</v>
      </c>
      <c r="P253" s="145">
        <v>35223</v>
      </c>
      <c r="Q253" s="145">
        <v>0</v>
      </c>
      <c r="R253" s="145">
        <v>2030277</v>
      </c>
      <c r="S253" s="145">
        <v>0</v>
      </c>
      <c r="T253" s="145">
        <v>580345</v>
      </c>
      <c r="U253" s="145">
        <v>0</v>
      </c>
      <c r="V253" s="145">
        <v>828982</v>
      </c>
      <c r="W253" s="145">
        <v>0</v>
      </c>
      <c r="X253" s="145">
        <v>0</v>
      </c>
      <c r="Y253" s="145">
        <v>2787225</v>
      </c>
      <c r="Z253" s="145">
        <v>610770</v>
      </c>
      <c r="AA253" s="145">
        <v>1102</v>
      </c>
      <c r="AB253" s="145">
        <v>343360</v>
      </c>
      <c r="AC253" s="145">
        <v>0</v>
      </c>
      <c r="AD253" s="145">
        <v>0</v>
      </c>
      <c r="AE253" s="145"/>
      <c r="AF253" s="145"/>
      <c r="AG253" s="145"/>
      <c r="AH253" s="145"/>
      <c r="AI253" s="145"/>
      <c r="AJ253" s="145"/>
      <c r="AK253" s="145"/>
      <c r="AL253" s="145"/>
      <c r="AM253" s="145"/>
      <c r="AN253" s="145"/>
      <c r="AO253" s="145"/>
      <c r="AP253" s="145"/>
      <c r="AQ253" s="131">
        <f t="shared" si="99"/>
        <v>10816678</v>
      </c>
      <c r="AS253" s="145">
        <v>6153099</v>
      </c>
    </row>
    <row r="254" spans="2:87">
      <c r="B254" s="161" t="s">
        <v>299</v>
      </c>
      <c r="C254" s="145">
        <v>1070925</v>
      </c>
      <c r="D254" s="145">
        <v>0</v>
      </c>
      <c r="E254" s="145">
        <v>93239.45199999999</v>
      </c>
      <c r="F254" s="145">
        <v>5591</v>
      </c>
      <c r="G254" s="145">
        <v>0</v>
      </c>
      <c r="H254" s="145">
        <v>1170</v>
      </c>
      <c r="I254" s="145">
        <v>1398832</v>
      </c>
      <c r="J254" s="145">
        <v>61691</v>
      </c>
      <c r="K254" s="145">
        <v>0</v>
      </c>
      <c r="L254" s="145">
        <v>196469</v>
      </c>
      <c r="M254" s="145">
        <v>0</v>
      </c>
      <c r="N254" s="145">
        <v>0</v>
      </c>
      <c r="O254" s="145">
        <v>0</v>
      </c>
      <c r="P254" s="145">
        <v>87916</v>
      </c>
      <c r="Q254" s="145">
        <v>0</v>
      </c>
      <c r="R254" s="145">
        <v>0</v>
      </c>
      <c r="S254" s="145">
        <v>0</v>
      </c>
      <c r="T254" s="145">
        <v>415182</v>
      </c>
      <c r="U254" s="145">
        <v>0</v>
      </c>
      <c r="V254" s="145">
        <v>2571078</v>
      </c>
      <c r="W254" s="145">
        <v>0</v>
      </c>
      <c r="X254" s="145">
        <v>0</v>
      </c>
      <c r="Y254" s="145">
        <v>1437325</v>
      </c>
      <c r="Z254" s="145">
        <v>71398</v>
      </c>
      <c r="AA254" s="145">
        <v>1153</v>
      </c>
      <c r="AB254" s="145">
        <v>3289917</v>
      </c>
      <c r="AC254" s="145">
        <v>0</v>
      </c>
      <c r="AD254" s="145">
        <v>0</v>
      </c>
      <c r="AE254" s="145"/>
      <c r="AF254" s="145"/>
      <c r="AG254" s="145"/>
      <c r="AH254" s="145"/>
      <c r="AI254" s="145"/>
      <c r="AJ254" s="145"/>
      <c r="AK254" s="145"/>
      <c r="AL254" s="145"/>
      <c r="AM254" s="145"/>
      <c r="AN254" s="145"/>
      <c r="AO254" s="145"/>
      <c r="AP254" s="145"/>
      <c r="AQ254" s="131">
        <f t="shared" si="99"/>
        <v>10701886.452</v>
      </c>
      <c r="AS254" s="145">
        <v>10219970</v>
      </c>
    </row>
    <row r="255" spans="2:87">
      <c r="B255" s="161" t="s">
        <v>300</v>
      </c>
      <c r="C255" s="145">
        <v>423100</v>
      </c>
      <c r="D255" s="145">
        <v>0</v>
      </c>
      <c r="E255" s="145">
        <v>57771.146000000001</v>
      </c>
      <c r="F255" s="145">
        <v>3115</v>
      </c>
      <c r="G255" s="145">
        <v>0</v>
      </c>
      <c r="H255" s="145">
        <v>253196</v>
      </c>
      <c r="I255" s="145">
        <v>224372</v>
      </c>
      <c r="J255" s="145">
        <v>1</v>
      </c>
      <c r="K255" s="145">
        <v>0</v>
      </c>
      <c r="L255" s="145">
        <v>71935</v>
      </c>
      <c r="M255" s="145">
        <v>0</v>
      </c>
      <c r="N255" s="145">
        <v>0</v>
      </c>
      <c r="O255" s="145">
        <v>0</v>
      </c>
      <c r="P255" s="145">
        <v>84231</v>
      </c>
      <c r="Q255" s="145">
        <v>0</v>
      </c>
      <c r="R255" s="145">
        <v>218974</v>
      </c>
      <c r="S255" s="145">
        <v>0</v>
      </c>
      <c r="T255" s="145">
        <v>189869</v>
      </c>
      <c r="U255" s="145">
        <v>0</v>
      </c>
      <c r="V255" s="145">
        <v>1803770</v>
      </c>
      <c r="W255" s="145">
        <v>0</v>
      </c>
      <c r="X255" s="145">
        <v>22179</v>
      </c>
      <c r="Y255" s="145">
        <v>1388232</v>
      </c>
      <c r="Z255" s="145">
        <v>59523</v>
      </c>
      <c r="AA255" s="145">
        <v>1311</v>
      </c>
      <c r="AB255" s="145">
        <v>4134620</v>
      </c>
      <c r="AC255" s="145">
        <v>0</v>
      </c>
      <c r="AD255" s="145">
        <v>0</v>
      </c>
      <c r="AE255" s="145"/>
      <c r="AF255" s="145"/>
      <c r="AG255" s="145"/>
      <c r="AH255" s="145"/>
      <c r="AI255" s="145"/>
      <c r="AJ255" s="145"/>
      <c r="AK255" s="145"/>
      <c r="AL255" s="145"/>
      <c r="AM255" s="145"/>
      <c r="AN255" s="145"/>
      <c r="AO255" s="145"/>
      <c r="AP255" s="145"/>
      <c r="AQ255" s="131">
        <f t="shared" si="99"/>
        <v>8936199.1459999997</v>
      </c>
      <c r="AS255" s="145">
        <v>7792963</v>
      </c>
    </row>
    <row r="256" spans="2:87">
      <c r="B256" s="161" t="s">
        <v>301</v>
      </c>
      <c r="C256" s="145">
        <v>1218916</v>
      </c>
      <c r="D256" s="145">
        <v>0</v>
      </c>
      <c r="E256" s="145">
        <v>80124.028000000006</v>
      </c>
      <c r="F256" s="145">
        <v>5168</v>
      </c>
      <c r="G256" s="145">
        <v>0</v>
      </c>
      <c r="H256" s="145">
        <v>7109</v>
      </c>
      <c r="I256" s="145">
        <v>1429364</v>
      </c>
      <c r="J256" s="145">
        <v>33084</v>
      </c>
      <c r="K256" s="145">
        <v>0</v>
      </c>
      <c r="L256" s="145">
        <v>221351</v>
      </c>
      <c r="M256" s="145">
        <v>0</v>
      </c>
      <c r="N256" s="145">
        <v>0</v>
      </c>
      <c r="O256" s="145">
        <v>0</v>
      </c>
      <c r="P256" s="145">
        <v>116505</v>
      </c>
      <c r="Q256" s="145">
        <v>0</v>
      </c>
      <c r="R256" s="145">
        <v>750</v>
      </c>
      <c r="S256" s="145">
        <v>0</v>
      </c>
      <c r="T256" s="145">
        <v>204413</v>
      </c>
      <c r="U256" s="145">
        <v>0</v>
      </c>
      <c r="V256" s="145">
        <v>1648645</v>
      </c>
      <c r="W256" s="145">
        <v>0</v>
      </c>
      <c r="X256" s="145">
        <v>0</v>
      </c>
      <c r="Y256" s="145">
        <v>2566611</v>
      </c>
      <c r="Z256" s="145">
        <v>59523</v>
      </c>
      <c r="AA256" s="145">
        <v>10797</v>
      </c>
      <c r="AB256" s="145">
        <v>2345509</v>
      </c>
      <c r="AC256" s="145">
        <v>0</v>
      </c>
      <c r="AD256" s="145">
        <v>0</v>
      </c>
      <c r="AE256" s="145"/>
      <c r="AF256" s="145"/>
      <c r="AG256" s="145"/>
      <c r="AH256" s="145"/>
      <c r="AI256" s="145"/>
      <c r="AJ256" s="145"/>
      <c r="AK256" s="145"/>
      <c r="AL256" s="145"/>
      <c r="AM256" s="145"/>
      <c r="AN256" s="145"/>
      <c r="AO256" s="145"/>
      <c r="AP256" s="145"/>
      <c r="AQ256" s="131">
        <f t="shared" si="99"/>
        <v>9947869.0280000009</v>
      </c>
      <c r="AS256" s="145">
        <v>9974384</v>
      </c>
    </row>
    <row r="257" spans="2:45">
      <c r="B257" s="161" t="s">
        <v>302</v>
      </c>
      <c r="C257" s="145">
        <v>3310312</v>
      </c>
      <c r="D257" s="145">
        <v>0</v>
      </c>
      <c r="E257" s="145">
        <v>1715211.9439999999</v>
      </c>
      <c r="F257" s="145">
        <v>7610373</v>
      </c>
      <c r="G257" s="145">
        <v>0</v>
      </c>
      <c r="H257" s="145">
        <v>124489</v>
      </c>
      <c r="I257" s="145">
        <v>421646</v>
      </c>
      <c r="J257" s="145">
        <v>21790</v>
      </c>
      <c r="K257" s="145">
        <v>0</v>
      </c>
      <c r="L257" s="145">
        <v>1013448</v>
      </c>
      <c r="M257" s="145">
        <v>0</v>
      </c>
      <c r="N257" s="145">
        <v>0</v>
      </c>
      <c r="O257" s="145">
        <v>0</v>
      </c>
      <c r="P257" s="145">
        <v>300100</v>
      </c>
      <c r="Q257" s="145">
        <v>0</v>
      </c>
      <c r="R257" s="145">
        <v>784377</v>
      </c>
      <c r="S257" s="145">
        <v>0</v>
      </c>
      <c r="T257" s="145">
        <v>698706</v>
      </c>
      <c r="U257" s="145">
        <v>0</v>
      </c>
      <c r="V257" s="145">
        <v>677884</v>
      </c>
      <c r="W257" s="145">
        <v>0</v>
      </c>
      <c r="X257" s="145">
        <v>0</v>
      </c>
      <c r="Y257" s="145">
        <v>905249</v>
      </c>
      <c r="Z257" s="145">
        <v>0</v>
      </c>
      <c r="AA257" s="145">
        <v>142750</v>
      </c>
      <c r="AB257" s="145">
        <v>1673841</v>
      </c>
      <c r="AC257" s="145">
        <v>134571</v>
      </c>
      <c r="AD257" s="145">
        <v>1219340</v>
      </c>
      <c r="AE257" s="145"/>
      <c r="AF257" s="145"/>
      <c r="AG257" s="145"/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31">
        <f t="shared" si="99"/>
        <v>20754087.943999998</v>
      </c>
      <c r="AS257" s="145">
        <v>20536329</v>
      </c>
    </row>
    <row r="258" spans="2:45">
      <c r="B258" s="161" t="s">
        <v>303</v>
      </c>
      <c r="C258" s="145">
        <v>0</v>
      </c>
      <c r="D258" s="145">
        <v>0</v>
      </c>
      <c r="E258" s="145">
        <v>26665885.470000003</v>
      </c>
      <c r="F258" s="145">
        <v>0</v>
      </c>
      <c r="G258" s="145">
        <v>0</v>
      </c>
      <c r="H258" s="145">
        <v>1117263</v>
      </c>
      <c r="I258" s="145">
        <v>11239262</v>
      </c>
      <c r="J258" s="145">
        <v>0</v>
      </c>
      <c r="K258" s="145">
        <v>0</v>
      </c>
      <c r="L258" s="145">
        <v>7176338</v>
      </c>
      <c r="M258" s="145">
        <v>0</v>
      </c>
      <c r="N258" s="145">
        <v>0</v>
      </c>
      <c r="O258" s="145">
        <v>0</v>
      </c>
      <c r="P258" s="145">
        <v>2604978</v>
      </c>
      <c r="Q258" s="145">
        <v>0</v>
      </c>
      <c r="R258" s="145">
        <v>8921453</v>
      </c>
      <c r="S258" s="145">
        <v>0</v>
      </c>
      <c r="T258" s="145">
        <v>25893229</v>
      </c>
      <c r="U258" s="145">
        <v>0</v>
      </c>
      <c r="V258" s="145">
        <v>3453588</v>
      </c>
      <c r="W258" s="145">
        <v>0</v>
      </c>
      <c r="X258" s="145">
        <v>0</v>
      </c>
      <c r="Y258" s="145">
        <v>12406238</v>
      </c>
      <c r="Z258" s="145">
        <v>0</v>
      </c>
      <c r="AA258" s="145">
        <v>1696290</v>
      </c>
      <c r="AB258" s="145">
        <v>11920739</v>
      </c>
      <c r="AC258" s="145">
        <v>1993548</v>
      </c>
      <c r="AD258" s="145">
        <v>0</v>
      </c>
      <c r="AE258" s="145"/>
      <c r="AF258" s="145"/>
      <c r="AG258" s="145"/>
      <c r="AH258" s="145"/>
      <c r="AI258" s="145"/>
      <c r="AJ258" s="145"/>
      <c r="AK258" s="145"/>
      <c r="AL258" s="145"/>
      <c r="AM258" s="145"/>
      <c r="AN258" s="145"/>
      <c r="AO258" s="145"/>
      <c r="AP258" s="145"/>
      <c r="AQ258" s="131">
        <f t="shared" si="99"/>
        <v>115088811.47</v>
      </c>
      <c r="AS258" s="145">
        <v>103994187</v>
      </c>
    </row>
    <row r="259" spans="2:45">
      <c r="B259" s="161" t="s">
        <v>304</v>
      </c>
      <c r="C259" s="145">
        <v>0</v>
      </c>
      <c r="D259" s="145">
        <v>0</v>
      </c>
      <c r="E259" s="145">
        <v>11094635.598999999</v>
      </c>
      <c r="F259" s="145">
        <v>0</v>
      </c>
      <c r="G259" s="145">
        <v>0</v>
      </c>
      <c r="H259" s="145">
        <v>35116</v>
      </c>
      <c r="I259" s="145">
        <v>4926530</v>
      </c>
      <c r="J259" s="145">
        <v>0</v>
      </c>
      <c r="K259" s="145">
        <v>0</v>
      </c>
      <c r="L259" s="145">
        <v>1533853</v>
      </c>
      <c r="M259" s="145">
        <v>0</v>
      </c>
      <c r="N259" s="145">
        <v>0</v>
      </c>
      <c r="O259" s="145">
        <v>0</v>
      </c>
      <c r="P259" s="145">
        <v>622423</v>
      </c>
      <c r="Q259" s="145">
        <v>13867</v>
      </c>
      <c r="R259" s="145">
        <v>12735765</v>
      </c>
      <c r="S259" s="145">
        <v>0</v>
      </c>
      <c r="T259" s="145">
        <v>4735249</v>
      </c>
      <c r="U259" s="145">
        <v>0</v>
      </c>
      <c r="V259" s="145">
        <v>3247967</v>
      </c>
      <c r="W259" s="145">
        <v>0</v>
      </c>
      <c r="X259" s="145">
        <v>0</v>
      </c>
      <c r="Y259" s="145">
        <v>13860583</v>
      </c>
      <c r="Z259" s="145">
        <v>0</v>
      </c>
      <c r="AA259" s="145">
        <v>2835002</v>
      </c>
      <c r="AB259" s="145">
        <v>9355141</v>
      </c>
      <c r="AC259" s="145">
        <v>1359544</v>
      </c>
      <c r="AD259" s="145">
        <v>0</v>
      </c>
      <c r="AE259" s="145"/>
      <c r="AF259" s="145"/>
      <c r="AG259" s="145"/>
      <c r="AH259" s="145"/>
      <c r="AI259" s="145"/>
      <c r="AJ259" s="145"/>
      <c r="AK259" s="145"/>
      <c r="AL259" s="145"/>
      <c r="AM259" s="145"/>
      <c r="AN259" s="145"/>
      <c r="AO259" s="145"/>
      <c r="AP259" s="145"/>
      <c r="AQ259" s="131">
        <f t="shared" si="99"/>
        <v>66355675.598999999</v>
      </c>
      <c r="AS259" s="145">
        <v>50627790</v>
      </c>
    </row>
    <row r="260" spans="2:45">
      <c r="B260" s="161" t="s">
        <v>305</v>
      </c>
      <c r="C260" s="145">
        <v>0</v>
      </c>
      <c r="D260" s="145">
        <v>0</v>
      </c>
      <c r="E260" s="145">
        <v>10076.127999999999</v>
      </c>
      <c r="F260" s="145">
        <v>0</v>
      </c>
      <c r="G260" s="145">
        <v>0</v>
      </c>
      <c r="H260" s="145">
        <v>0</v>
      </c>
      <c r="I260" s="145">
        <v>39962</v>
      </c>
      <c r="J260" s="145">
        <v>0</v>
      </c>
      <c r="K260" s="145">
        <v>0</v>
      </c>
      <c r="L260" s="145">
        <v>0</v>
      </c>
      <c r="M260" s="145">
        <v>0</v>
      </c>
      <c r="N260" s="145">
        <v>0</v>
      </c>
      <c r="O260" s="145">
        <v>0</v>
      </c>
      <c r="P260" s="145">
        <v>-17</v>
      </c>
      <c r="Q260" s="145">
        <v>0</v>
      </c>
      <c r="R260" s="145">
        <v>7828</v>
      </c>
      <c r="S260" s="145">
        <v>0</v>
      </c>
      <c r="T260" s="145">
        <v>472898</v>
      </c>
      <c r="U260" s="145">
        <v>0</v>
      </c>
      <c r="V260" s="145">
        <v>2901217</v>
      </c>
      <c r="W260" s="145">
        <v>0</v>
      </c>
      <c r="X260" s="145">
        <v>665139</v>
      </c>
      <c r="Y260" s="145">
        <v>942054</v>
      </c>
      <c r="Z260" s="145">
        <v>0</v>
      </c>
      <c r="AA260" s="145">
        <v>0</v>
      </c>
      <c r="AB260" s="145">
        <v>1518954</v>
      </c>
      <c r="AC260" s="145">
        <v>0</v>
      </c>
      <c r="AD260" s="145">
        <v>0</v>
      </c>
      <c r="AE260" s="145"/>
      <c r="AF260" s="145"/>
      <c r="AG260" s="145"/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31">
        <f t="shared" si="99"/>
        <v>6558111.1280000005</v>
      </c>
      <c r="AS260" s="145">
        <v>5361355</v>
      </c>
    </row>
    <row r="261" spans="2:45">
      <c r="B261" s="161" t="s">
        <v>306</v>
      </c>
      <c r="C261" s="145">
        <v>0</v>
      </c>
      <c r="D261" s="145">
        <v>0</v>
      </c>
      <c r="E261" s="145">
        <v>15129.511999999999</v>
      </c>
      <c r="F261" s="145">
        <v>0</v>
      </c>
      <c r="G261" s="145">
        <v>0</v>
      </c>
      <c r="H261" s="145">
        <v>45540</v>
      </c>
      <c r="I261" s="145">
        <v>0</v>
      </c>
      <c r="J261" s="145">
        <v>0</v>
      </c>
      <c r="K261" s="145">
        <v>0</v>
      </c>
      <c r="L261" s="145">
        <v>0</v>
      </c>
      <c r="M261" s="145">
        <v>0</v>
      </c>
      <c r="N261" s="145">
        <v>0</v>
      </c>
      <c r="O261" s="145">
        <v>0</v>
      </c>
      <c r="P261" s="145">
        <v>0</v>
      </c>
      <c r="Q261" s="145">
        <v>0</v>
      </c>
      <c r="R261" s="145">
        <v>175316</v>
      </c>
      <c r="S261" s="145">
        <v>0</v>
      </c>
      <c r="T261" s="145">
        <v>171998</v>
      </c>
      <c r="U261" s="145">
        <v>0</v>
      </c>
      <c r="V261" s="145">
        <v>7483709</v>
      </c>
      <c r="W261" s="145">
        <v>0</v>
      </c>
      <c r="X261" s="145">
        <v>233845</v>
      </c>
      <c r="Y261" s="145">
        <v>954250</v>
      </c>
      <c r="Z261" s="145">
        <v>14449</v>
      </c>
      <c r="AA261" s="145">
        <v>0</v>
      </c>
      <c r="AB261" s="145">
        <v>0</v>
      </c>
      <c r="AC261" s="145">
        <v>0</v>
      </c>
      <c r="AD261" s="145">
        <v>0</v>
      </c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31">
        <f t="shared" si="99"/>
        <v>9094236.5120000001</v>
      </c>
      <c r="AS261" s="145">
        <v>8681799</v>
      </c>
    </row>
    <row r="262" spans="2:45">
      <c r="B262" s="161" t="s">
        <v>307</v>
      </c>
      <c r="C262" s="145">
        <v>1447184</v>
      </c>
      <c r="D262" s="145">
        <v>0</v>
      </c>
      <c r="E262" s="145">
        <v>1173696.257</v>
      </c>
      <c r="F262" s="145">
        <v>0</v>
      </c>
      <c r="G262" s="145">
        <v>0</v>
      </c>
      <c r="H262" s="145">
        <v>192585</v>
      </c>
      <c r="I262" s="145">
        <v>336158</v>
      </c>
      <c r="J262" s="145">
        <v>1719988</v>
      </c>
      <c r="K262" s="145">
        <v>0</v>
      </c>
      <c r="L262" s="145">
        <v>8158</v>
      </c>
      <c r="M262" s="145">
        <v>0</v>
      </c>
      <c r="N262" s="145">
        <v>0</v>
      </c>
      <c r="O262" s="145">
        <v>0</v>
      </c>
      <c r="P262" s="145">
        <v>1881905</v>
      </c>
      <c r="Q262" s="145">
        <v>0</v>
      </c>
      <c r="R262" s="145">
        <v>808221</v>
      </c>
      <c r="S262" s="145">
        <v>0</v>
      </c>
      <c r="T262" s="145">
        <v>914611</v>
      </c>
      <c r="U262" s="145">
        <v>0</v>
      </c>
      <c r="V262" s="145">
        <v>990363</v>
      </c>
      <c r="W262" s="145">
        <v>0</v>
      </c>
      <c r="X262" s="145">
        <v>1757238</v>
      </c>
      <c r="Y262" s="145">
        <v>2445927</v>
      </c>
      <c r="Z262" s="145">
        <v>41584</v>
      </c>
      <c r="AA262" s="145">
        <v>296515</v>
      </c>
      <c r="AB262" s="145">
        <v>719274</v>
      </c>
      <c r="AC262" s="145">
        <v>0</v>
      </c>
      <c r="AD262" s="145">
        <v>0</v>
      </c>
      <c r="AE262" s="145"/>
      <c r="AF262" s="145"/>
      <c r="AG262" s="145"/>
      <c r="AH262" s="145"/>
      <c r="AI262" s="145"/>
      <c r="AJ262" s="145"/>
      <c r="AK262" s="145"/>
      <c r="AL262" s="145"/>
      <c r="AM262" s="145"/>
      <c r="AN262" s="145"/>
      <c r="AO262" s="145"/>
      <c r="AP262" s="145"/>
      <c r="AQ262" s="131">
        <f t="shared" si="99"/>
        <v>14733407.256999999</v>
      </c>
      <c r="AS262" s="145">
        <v>12726219</v>
      </c>
    </row>
    <row r="263" spans="2:45">
      <c r="B263" s="161" t="s">
        <v>308</v>
      </c>
      <c r="C263" s="145">
        <v>2317637</v>
      </c>
      <c r="D263" s="145">
        <v>0</v>
      </c>
      <c r="E263" s="145">
        <v>451301.27600000001</v>
      </c>
      <c r="F263" s="145">
        <v>0</v>
      </c>
      <c r="G263" s="145">
        <v>0</v>
      </c>
      <c r="H263" s="145">
        <v>1179371</v>
      </c>
      <c r="I263" s="145">
        <v>947537</v>
      </c>
      <c r="J263" s="145">
        <v>1023340</v>
      </c>
      <c r="K263" s="145">
        <v>0</v>
      </c>
      <c r="L263" s="145">
        <v>0</v>
      </c>
      <c r="M263" s="145">
        <v>0</v>
      </c>
      <c r="N263" s="145">
        <v>0</v>
      </c>
      <c r="O263" s="145">
        <v>0</v>
      </c>
      <c r="P263" s="145">
        <v>390584</v>
      </c>
      <c r="Q263" s="145">
        <v>0</v>
      </c>
      <c r="R263" s="145">
        <v>1723825</v>
      </c>
      <c r="S263" s="145">
        <v>0</v>
      </c>
      <c r="T263" s="145">
        <v>704305</v>
      </c>
      <c r="U263" s="145">
        <v>0</v>
      </c>
      <c r="V263" s="145">
        <v>620946</v>
      </c>
      <c r="W263" s="145">
        <v>0</v>
      </c>
      <c r="X263" s="145">
        <v>512937</v>
      </c>
      <c r="Y263" s="145">
        <v>2571421</v>
      </c>
      <c r="Z263" s="145">
        <v>0</v>
      </c>
      <c r="AA263" s="145">
        <v>69924</v>
      </c>
      <c r="AB263" s="145">
        <v>3896435</v>
      </c>
      <c r="AC263" s="145">
        <v>0</v>
      </c>
      <c r="AD263" s="145">
        <v>0</v>
      </c>
      <c r="AE263" s="145"/>
      <c r="AF263" s="145"/>
      <c r="AG263" s="145"/>
      <c r="AH263" s="145"/>
      <c r="AI263" s="145"/>
      <c r="AJ263" s="145"/>
      <c r="AK263" s="145"/>
      <c r="AL263" s="145"/>
      <c r="AM263" s="145"/>
      <c r="AN263" s="145"/>
      <c r="AO263" s="145"/>
      <c r="AP263" s="145"/>
      <c r="AQ263" s="131">
        <f t="shared" si="99"/>
        <v>16409563.276000001</v>
      </c>
      <c r="AS263" s="145">
        <v>15102261</v>
      </c>
    </row>
    <row r="264" spans="2:45">
      <c r="B264" s="161" t="s">
        <v>309</v>
      </c>
      <c r="C264" s="145">
        <v>230648</v>
      </c>
      <c r="D264" s="145">
        <v>0</v>
      </c>
      <c r="E264" s="145">
        <v>31050.805</v>
      </c>
      <c r="F264" s="145">
        <v>0</v>
      </c>
      <c r="G264" s="145">
        <v>0</v>
      </c>
      <c r="H264" s="145">
        <v>51774</v>
      </c>
      <c r="I264" s="145">
        <v>181736</v>
      </c>
      <c r="J264" s="145">
        <v>155022</v>
      </c>
      <c r="K264" s="145">
        <v>0</v>
      </c>
      <c r="L264" s="145">
        <v>0</v>
      </c>
      <c r="M264" s="145">
        <v>0</v>
      </c>
      <c r="N264" s="145">
        <v>0</v>
      </c>
      <c r="O264" s="145">
        <v>0</v>
      </c>
      <c r="P264" s="145">
        <v>60417</v>
      </c>
      <c r="Q264" s="145">
        <v>0</v>
      </c>
      <c r="R264" s="145">
        <v>39961</v>
      </c>
      <c r="S264" s="145">
        <v>0</v>
      </c>
      <c r="T264" s="145">
        <v>233981</v>
      </c>
      <c r="U264" s="145">
        <v>0</v>
      </c>
      <c r="V264" s="145">
        <v>69628</v>
      </c>
      <c r="W264" s="145">
        <v>0</v>
      </c>
      <c r="X264" s="145">
        <v>47537</v>
      </c>
      <c r="Y264" s="145">
        <v>47541</v>
      </c>
      <c r="Z264" s="145">
        <v>2280</v>
      </c>
      <c r="AA264" s="145">
        <v>11955</v>
      </c>
      <c r="AB264" s="145">
        <v>91445</v>
      </c>
      <c r="AC264" s="145">
        <v>0</v>
      </c>
      <c r="AD264" s="145">
        <v>0</v>
      </c>
      <c r="AE264" s="145"/>
      <c r="AF264" s="145"/>
      <c r="AG264" s="145"/>
      <c r="AH264" s="145"/>
      <c r="AI264" s="145"/>
      <c r="AJ264" s="145"/>
      <c r="AK264" s="145"/>
      <c r="AL264" s="145"/>
      <c r="AM264" s="145"/>
      <c r="AN264" s="145"/>
      <c r="AO264" s="145"/>
      <c r="AP264" s="145"/>
      <c r="AQ264" s="131">
        <f t="shared" si="99"/>
        <v>1254975.8049999999</v>
      </c>
      <c r="AS264" s="145">
        <v>1292464</v>
      </c>
    </row>
    <row r="265" spans="2:45">
      <c r="B265" s="161" t="s">
        <v>310</v>
      </c>
      <c r="C265" s="145">
        <v>3718</v>
      </c>
      <c r="D265" s="145">
        <v>0</v>
      </c>
      <c r="E265" s="145">
        <v>1825834.6140000001</v>
      </c>
      <c r="F265" s="145">
        <v>0</v>
      </c>
      <c r="G265" s="145">
        <v>0</v>
      </c>
      <c r="H265" s="145">
        <v>0</v>
      </c>
      <c r="I265" s="145">
        <v>1647351</v>
      </c>
      <c r="J265" s="145">
        <v>274696</v>
      </c>
      <c r="K265" s="145">
        <v>0</v>
      </c>
      <c r="L265" s="145">
        <v>94624</v>
      </c>
      <c r="M265" s="145">
        <v>0</v>
      </c>
      <c r="N265" s="145">
        <v>0</v>
      </c>
      <c r="O265" s="145">
        <v>0</v>
      </c>
      <c r="P265" s="145">
        <v>247329</v>
      </c>
      <c r="Q265" s="145">
        <v>0</v>
      </c>
      <c r="R265" s="145">
        <v>2087341</v>
      </c>
      <c r="S265" s="145">
        <v>0</v>
      </c>
      <c r="T265" s="145">
        <v>1748946</v>
      </c>
      <c r="U265" s="145">
        <v>0</v>
      </c>
      <c r="V265" s="145">
        <v>873739</v>
      </c>
      <c r="W265" s="145">
        <v>0</v>
      </c>
      <c r="X265" s="145">
        <v>80213</v>
      </c>
      <c r="Y265" s="145">
        <v>2922734</v>
      </c>
      <c r="Z265" s="145">
        <v>0</v>
      </c>
      <c r="AA265" s="145">
        <v>497716</v>
      </c>
      <c r="AB265" s="145">
        <v>2140724</v>
      </c>
      <c r="AC265" s="145">
        <v>0</v>
      </c>
      <c r="AD265" s="145">
        <v>0</v>
      </c>
      <c r="AE265" s="145"/>
      <c r="AF265" s="145"/>
      <c r="AG265" s="145"/>
      <c r="AH265" s="145"/>
      <c r="AI265" s="145"/>
      <c r="AJ265" s="145"/>
      <c r="AK265" s="145"/>
      <c r="AL265" s="145"/>
      <c r="AM265" s="145"/>
      <c r="AN265" s="145"/>
      <c r="AO265" s="145"/>
      <c r="AP265" s="145"/>
      <c r="AQ265" s="131">
        <f t="shared" si="99"/>
        <v>14444965.614</v>
      </c>
      <c r="AS265" s="145">
        <v>13532177</v>
      </c>
    </row>
    <row r="266" spans="2:45">
      <c r="B266" s="161" t="s">
        <v>311</v>
      </c>
      <c r="C266" s="145">
        <v>1572505</v>
      </c>
      <c r="D266" s="145">
        <v>0</v>
      </c>
      <c r="E266" s="145">
        <v>249169.46100000001</v>
      </c>
      <c r="F266" s="145">
        <v>0</v>
      </c>
      <c r="G266" s="145">
        <v>0</v>
      </c>
      <c r="H266" s="145">
        <v>521762</v>
      </c>
      <c r="I266" s="145">
        <v>4674482</v>
      </c>
      <c r="J266" s="145">
        <v>0</v>
      </c>
      <c r="K266" s="145">
        <v>0</v>
      </c>
      <c r="L266" s="145">
        <v>229962</v>
      </c>
      <c r="M266" s="145">
        <v>0</v>
      </c>
      <c r="N266" s="145">
        <v>0</v>
      </c>
      <c r="O266" s="145">
        <v>0</v>
      </c>
      <c r="P266" s="145">
        <v>4093</v>
      </c>
      <c r="Q266" s="145">
        <v>0</v>
      </c>
      <c r="R266" s="145">
        <v>1389766</v>
      </c>
      <c r="S266" s="145">
        <v>0</v>
      </c>
      <c r="T266" s="145">
        <v>1867355</v>
      </c>
      <c r="U266" s="145">
        <v>0</v>
      </c>
      <c r="V266" s="145">
        <v>3787756</v>
      </c>
      <c r="W266" s="145">
        <v>0</v>
      </c>
      <c r="X266" s="145">
        <v>298181</v>
      </c>
      <c r="Y266" s="145">
        <v>3880809</v>
      </c>
      <c r="Z266" s="145">
        <v>0</v>
      </c>
      <c r="AA266" s="145">
        <v>76471</v>
      </c>
      <c r="AB266" s="145">
        <v>5065218</v>
      </c>
      <c r="AC266" s="145">
        <v>0</v>
      </c>
      <c r="AD266" s="145">
        <v>0</v>
      </c>
      <c r="AE266" s="145"/>
      <c r="AF266" s="145"/>
      <c r="AG266" s="145"/>
      <c r="AH266" s="145"/>
      <c r="AI266" s="145"/>
      <c r="AJ266" s="145"/>
      <c r="AK266" s="145"/>
      <c r="AL266" s="145"/>
      <c r="AM266" s="145"/>
      <c r="AN266" s="145"/>
      <c r="AO266" s="145"/>
      <c r="AP266" s="145"/>
      <c r="AQ266" s="131">
        <f t="shared" si="99"/>
        <v>23617529.460999999</v>
      </c>
      <c r="AS266" s="145">
        <v>27675353</v>
      </c>
    </row>
    <row r="267" spans="2:45">
      <c r="B267" s="161" t="s">
        <v>312</v>
      </c>
      <c r="C267" s="145">
        <v>12320</v>
      </c>
      <c r="D267" s="145">
        <v>0</v>
      </c>
      <c r="E267" s="145">
        <v>11538.378999999999</v>
      </c>
      <c r="F267" s="145">
        <v>0</v>
      </c>
      <c r="G267" s="145">
        <v>0</v>
      </c>
      <c r="H267" s="145">
        <v>0</v>
      </c>
      <c r="I267" s="145">
        <v>19302</v>
      </c>
      <c r="J267" s="145">
        <v>0</v>
      </c>
      <c r="K267" s="145">
        <v>0</v>
      </c>
      <c r="L267" s="145">
        <v>7635</v>
      </c>
      <c r="M267" s="145">
        <v>0</v>
      </c>
      <c r="N267" s="145">
        <v>0</v>
      </c>
      <c r="O267" s="145">
        <v>0</v>
      </c>
      <c r="P267" s="145">
        <v>2159</v>
      </c>
      <c r="Q267" s="145">
        <v>0</v>
      </c>
      <c r="R267" s="145">
        <v>171917</v>
      </c>
      <c r="S267" s="145">
        <v>0</v>
      </c>
      <c r="T267" s="145">
        <v>15827</v>
      </c>
      <c r="U267" s="145">
        <v>0</v>
      </c>
      <c r="V267" s="145">
        <v>42863</v>
      </c>
      <c r="W267" s="145">
        <v>0</v>
      </c>
      <c r="X267" s="145">
        <v>0</v>
      </c>
      <c r="Y267" s="145">
        <v>25118</v>
      </c>
      <c r="Z267" s="145">
        <v>0</v>
      </c>
      <c r="AA267" s="145">
        <v>198</v>
      </c>
      <c r="AB267" s="145">
        <v>180955</v>
      </c>
      <c r="AC267" s="145">
        <v>0</v>
      </c>
      <c r="AD267" s="145">
        <v>0</v>
      </c>
      <c r="AE267" s="145"/>
      <c r="AF267" s="145"/>
      <c r="AG267" s="145"/>
      <c r="AH267" s="145"/>
      <c r="AI267" s="145"/>
      <c r="AJ267" s="145"/>
      <c r="AK267" s="145"/>
      <c r="AL267" s="145"/>
      <c r="AM267" s="145"/>
      <c r="AN267" s="145"/>
      <c r="AO267" s="145"/>
      <c r="AP267" s="145"/>
      <c r="AQ267" s="131">
        <f t="shared" si="99"/>
        <v>489832.37900000002</v>
      </c>
      <c r="AS267" s="145">
        <v>469060</v>
      </c>
    </row>
    <row r="268" spans="2:45">
      <c r="B268" s="161" t="s">
        <v>313</v>
      </c>
      <c r="C268" s="145">
        <v>980855</v>
      </c>
      <c r="D268" s="145">
        <v>0</v>
      </c>
      <c r="E268" s="145">
        <v>180050.49299999999</v>
      </c>
      <c r="F268" s="145">
        <v>0</v>
      </c>
      <c r="G268" s="145">
        <v>0</v>
      </c>
      <c r="H268" s="145">
        <v>101163</v>
      </c>
      <c r="I268" s="145">
        <v>71696</v>
      </c>
      <c r="J268" s="145">
        <v>7859</v>
      </c>
      <c r="K268" s="145">
        <v>0</v>
      </c>
      <c r="L268" s="145">
        <v>10695</v>
      </c>
      <c r="M268" s="145">
        <v>0</v>
      </c>
      <c r="N268" s="145">
        <v>0</v>
      </c>
      <c r="O268" s="145">
        <v>0</v>
      </c>
      <c r="P268" s="145">
        <v>81635</v>
      </c>
      <c r="Q268" s="145">
        <v>0</v>
      </c>
      <c r="R268" s="145">
        <v>171648</v>
      </c>
      <c r="S268" s="145">
        <v>0</v>
      </c>
      <c r="T268" s="145">
        <v>231837</v>
      </c>
      <c r="U268" s="145">
        <v>0</v>
      </c>
      <c r="V268" s="145">
        <v>229272</v>
      </c>
      <c r="W268" s="145">
        <v>0</v>
      </c>
      <c r="X268" s="145">
        <v>0</v>
      </c>
      <c r="Y268" s="145">
        <v>343578</v>
      </c>
      <c r="Z268" s="145">
        <v>0</v>
      </c>
      <c r="AA268" s="145">
        <v>26361</v>
      </c>
      <c r="AB268" s="145">
        <v>397519</v>
      </c>
      <c r="AC268" s="145">
        <v>0</v>
      </c>
      <c r="AD268" s="145">
        <v>0</v>
      </c>
      <c r="AE268" s="145"/>
      <c r="AF268" s="145"/>
      <c r="AG268" s="145"/>
      <c r="AH268" s="145"/>
      <c r="AI268" s="145"/>
      <c r="AJ268" s="145"/>
      <c r="AK268" s="145"/>
      <c r="AL268" s="145"/>
      <c r="AM268" s="145"/>
      <c r="AN268" s="145"/>
      <c r="AO268" s="145"/>
      <c r="AP268" s="145"/>
      <c r="AQ268" s="131">
        <f t="shared" si="99"/>
        <v>2834168.4929999998</v>
      </c>
      <c r="AS268" s="145">
        <v>2848278</v>
      </c>
    </row>
    <row r="269" spans="2:45">
      <c r="B269" s="161" t="s">
        <v>314</v>
      </c>
      <c r="C269" s="145">
        <v>0</v>
      </c>
      <c r="D269" s="145">
        <v>0</v>
      </c>
      <c r="E269" s="145">
        <v>8366631.0729999999</v>
      </c>
      <c r="F269" s="145">
        <v>0</v>
      </c>
      <c r="G269" s="145">
        <v>0</v>
      </c>
      <c r="H269" s="145">
        <v>583820</v>
      </c>
      <c r="I269" s="145">
        <v>3414095</v>
      </c>
      <c r="J269" s="145">
        <v>297605</v>
      </c>
      <c r="K269" s="145">
        <v>0</v>
      </c>
      <c r="L269" s="145">
        <v>1353071</v>
      </c>
      <c r="M269" s="145">
        <v>0</v>
      </c>
      <c r="N269" s="145">
        <v>0</v>
      </c>
      <c r="O269" s="145">
        <v>0</v>
      </c>
      <c r="P269" s="145">
        <v>594414</v>
      </c>
      <c r="Q269" s="145">
        <v>0</v>
      </c>
      <c r="R269" s="145">
        <v>5920051</v>
      </c>
      <c r="S269" s="145">
        <v>0</v>
      </c>
      <c r="T269" s="145">
        <v>7462064</v>
      </c>
      <c r="U269" s="145">
        <v>0</v>
      </c>
      <c r="V269" s="145">
        <v>3645001</v>
      </c>
      <c r="W269" s="145">
        <v>0</v>
      </c>
      <c r="X269" s="145">
        <v>0</v>
      </c>
      <c r="Y269" s="145">
        <v>5837760</v>
      </c>
      <c r="Z269" s="145">
        <v>3030</v>
      </c>
      <c r="AA269" s="145">
        <v>580171</v>
      </c>
      <c r="AB269" s="145">
        <v>4541828</v>
      </c>
      <c r="AC269" s="145">
        <v>1255781</v>
      </c>
      <c r="AD269" s="145">
        <v>0</v>
      </c>
      <c r="AE269" s="145"/>
      <c r="AF269" s="145"/>
      <c r="AG269" s="145"/>
      <c r="AH269" s="145"/>
      <c r="AI269" s="145"/>
      <c r="AJ269" s="145"/>
      <c r="AK269" s="145"/>
      <c r="AL269" s="145"/>
      <c r="AM269" s="145"/>
      <c r="AN269" s="145"/>
      <c r="AO269" s="145"/>
      <c r="AP269" s="145"/>
      <c r="AQ269" s="131">
        <f t="shared" si="99"/>
        <v>43855322.072999999</v>
      </c>
      <c r="AS269" s="145">
        <v>39946551</v>
      </c>
    </row>
    <row r="270" spans="2:45">
      <c r="B270" s="161" t="s">
        <v>315</v>
      </c>
      <c r="C270" s="145">
        <v>4149744</v>
      </c>
      <c r="D270" s="145">
        <v>0</v>
      </c>
      <c r="E270" s="145">
        <v>1729381.7459999998</v>
      </c>
      <c r="F270" s="145">
        <v>0</v>
      </c>
      <c r="G270" s="145">
        <v>0</v>
      </c>
      <c r="H270" s="145">
        <v>2962667</v>
      </c>
      <c r="I270" s="145">
        <v>7726376</v>
      </c>
      <c r="J270" s="145">
        <v>2414781</v>
      </c>
      <c r="K270" s="145">
        <v>0</v>
      </c>
      <c r="L270" s="145">
        <v>534423</v>
      </c>
      <c r="M270" s="145">
        <v>0</v>
      </c>
      <c r="N270" s="145">
        <v>0</v>
      </c>
      <c r="O270" s="145">
        <v>0</v>
      </c>
      <c r="P270" s="145">
        <v>1297097</v>
      </c>
      <c r="Q270" s="145">
        <v>0</v>
      </c>
      <c r="R270" s="145">
        <v>2154088</v>
      </c>
      <c r="S270" s="145">
        <v>0</v>
      </c>
      <c r="T270" s="145">
        <v>2254753</v>
      </c>
      <c r="U270" s="145">
        <v>0</v>
      </c>
      <c r="V270" s="145">
        <v>2435580</v>
      </c>
      <c r="W270" s="145">
        <v>0</v>
      </c>
      <c r="X270" s="145">
        <v>1287615</v>
      </c>
      <c r="Y270" s="145">
        <v>5598050</v>
      </c>
      <c r="Z270" s="145">
        <v>32636</v>
      </c>
      <c r="AA270" s="145">
        <v>468025</v>
      </c>
      <c r="AB270" s="145">
        <v>1730008</v>
      </c>
      <c r="AC270" s="145">
        <v>0</v>
      </c>
      <c r="AD270" s="145">
        <v>53475</v>
      </c>
      <c r="AE270" s="145"/>
      <c r="AF270" s="145"/>
      <c r="AG270" s="145"/>
      <c r="AH270" s="145"/>
      <c r="AI270" s="145"/>
      <c r="AJ270" s="145"/>
      <c r="AK270" s="145"/>
      <c r="AL270" s="145"/>
      <c r="AM270" s="145"/>
      <c r="AN270" s="145"/>
      <c r="AO270" s="145"/>
      <c r="AP270" s="145"/>
      <c r="AQ270" s="131">
        <f t="shared" si="99"/>
        <v>36828699.745999999</v>
      </c>
      <c r="AS270" s="145">
        <v>30305403</v>
      </c>
    </row>
    <row r="271" spans="2:45">
      <c r="B271" s="161" t="s">
        <v>316</v>
      </c>
      <c r="C271" s="145">
        <v>0</v>
      </c>
      <c r="D271" s="145">
        <v>0</v>
      </c>
      <c r="E271" s="145">
        <v>1267.2919999999999</v>
      </c>
      <c r="F271" s="145">
        <v>0</v>
      </c>
      <c r="G271" s="145">
        <v>0</v>
      </c>
      <c r="H271" s="145">
        <v>0</v>
      </c>
      <c r="I271" s="145">
        <v>0</v>
      </c>
      <c r="J271" s="145">
        <v>0</v>
      </c>
      <c r="K271" s="145">
        <v>0</v>
      </c>
      <c r="L271" s="145">
        <v>0</v>
      </c>
      <c r="M271" s="145">
        <v>0</v>
      </c>
      <c r="N271" s="145">
        <v>0</v>
      </c>
      <c r="O271" s="145">
        <v>0</v>
      </c>
      <c r="P271" s="145">
        <v>262</v>
      </c>
      <c r="Q271" s="145">
        <v>0</v>
      </c>
      <c r="R271" s="145">
        <v>0</v>
      </c>
      <c r="S271" s="145">
        <v>0</v>
      </c>
      <c r="T271" s="145">
        <v>105125</v>
      </c>
      <c r="U271" s="145">
        <v>0</v>
      </c>
      <c r="V271" s="145">
        <v>1528040</v>
      </c>
      <c r="W271" s="145">
        <v>0</v>
      </c>
      <c r="X271" s="145">
        <v>11258</v>
      </c>
      <c r="Y271" s="145">
        <v>0</v>
      </c>
      <c r="Z271" s="145">
        <v>0</v>
      </c>
      <c r="AA271" s="145">
        <v>7996</v>
      </c>
      <c r="AB271" s="145">
        <v>0</v>
      </c>
      <c r="AC271" s="145">
        <v>0</v>
      </c>
      <c r="AD271" s="145">
        <v>2529541</v>
      </c>
      <c r="AE271" s="145"/>
      <c r="AF271" s="145"/>
      <c r="AG271" s="145"/>
      <c r="AH271" s="145"/>
      <c r="AI271" s="145"/>
      <c r="AJ271" s="145"/>
      <c r="AK271" s="145"/>
      <c r="AL271" s="145"/>
      <c r="AM271" s="145"/>
      <c r="AN271" s="145"/>
      <c r="AO271" s="145"/>
      <c r="AP271" s="145"/>
      <c r="AQ271" s="131">
        <f t="shared" si="99"/>
        <v>4183489.2919999999</v>
      </c>
      <c r="AS271" s="145">
        <v>5805575</v>
      </c>
    </row>
    <row r="272" spans="2:45">
      <c r="B272" s="161" t="s">
        <v>317</v>
      </c>
      <c r="C272" s="145">
        <v>7042868</v>
      </c>
      <c r="D272" s="145">
        <v>0</v>
      </c>
      <c r="E272" s="145">
        <v>782469.41500000004</v>
      </c>
      <c r="F272" s="145">
        <v>10017898</v>
      </c>
      <c r="G272" s="145">
        <v>0</v>
      </c>
      <c r="H272" s="145">
        <v>1980177</v>
      </c>
      <c r="I272" s="145">
        <v>1371766</v>
      </c>
      <c r="J272" s="145">
        <v>2338819</v>
      </c>
      <c r="K272" s="145">
        <v>0</v>
      </c>
      <c r="L272" s="145">
        <v>705118</v>
      </c>
      <c r="M272" s="145">
        <v>0</v>
      </c>
      <c r="N272" s="145">
        <v>0</v>
      </c>
      <c r="O272" s="145">
        <v>0</v>
      </c>
      <c r="P272" s="145">
        <v>760832</v>
      </c>
      <c r="Q272" s="145">
        <v>0</v>
      </c>
      <c r="R272" s="145">
        <v>580428</v>
      </c>
      <c r="S272" s="145">
        <v>0</v>
      </c>
      <c r="T272" s="145">
        <v>1156113</v>
      </c>
      <c r="U272" s="145">
        <v>0</v>
      </c>
      <c r="V272" s="145">
        <v>715682</v>
      </c>
      <c r="W272" s="145">
        <v>0</v>
      </c>
      <c r="X272" s="145">
        <v>130869</v>
      </c>
      <c r="Y272" s="145">
        <v>1003284</v>
      </c>
      <c r="Z272" s="145">
        <v>283</v>
      </c>
      <c r="AA272" s="145">
        <v>279708</v>
      </c>
      <c r="AB272" s="145">
        <v>1158552</v>
      </c>
      <c r="AC272" s="145">
        <v>904</v>
      </c>
      <c r="AD272" s="145">
        <v>0</v>
      </c>
      <c r="AE272" s="145"/>
      <c r="AF272" s="145"/>
      <c r="AG272" s="145"/>
      <c r="AH272" s="145"/>
      <c r="AI272" s="145"/>
      <c r="AJ272" s="145"/>
      <c r="AK272" s="145"/>
      <c r="AL272" s="145"/>
      <c r="AM272" s="145"/>
      <c r="AN272" s="145"/>
      <c r="AO272" s="145"/>
      <c r="AP272" s="145"/>
      <c r="AQ272" s="131">
        <f t="shared" si="99"/>
        <v>30025770.414999999</v>
      </c>
      <c r="AS272" s="145">
        <v>29907731</v>
      </c>
    </row>
    <row r="273" spans="2:87">
      <c r="B273" s="161" t="s">
        <v>318</v>
      </c>
      <c r="C273" s="145">
        <v>0</v>
      </c>
      <c r="D273" s="145">
        <v>0</v>
      </c>
      <c r="E273" s="145">
        <v>9799490.5</v>
      </c>
      <c r="F273" s="145">
        <v>0</v>
      </c>
      <c r="G273" s="145">
        <v>0</v>
      </c>
      <c r="H273" s="145">
        <v>0</v>
      </c>
      <c r="I273" s="145">
        <v>1585288</v>
      </c>
      <c r="J273" s="145">
        <v>0</v>
      </c>
      <c r="K273" s="145">
        <v>0</v>
      </c>
      <c r="L273" s="145">
        <v>3721576</v>
      </c>
      <c r="M273" s="145">
        <v>0</v>
      </c>
      <c r="N273" s="145">
        <v>0</v>
      </c>
      <c r="O273" s="145">
        <v>0</v>
      </c>
      <c r="P273" s="145">
        <v>4780</v>
      </c>
      <c r="Q273" s="145">
        <v>0</v>
      </c>
      <c r="R273" s="145">
        <v>22550</v>
      </c>
      <c r="S273" s="145">
        <v>0</v>
      </c>
      <c r="T273" s="145">
        <v>8226961</v>
      </c>
      <c r="U273" s="145">
        <v>0</v>
      </c>
      <c r="V273" s="145">
        <v>2515043</v>
      </c>
      <c r="W273" s="145">
        <v>0</v>
      </c>
      <c r="X273" s="145">
        <v>0</v>
      </c>
      <c r="Y273" s="145">
        <v>7460958</v>
      </c>
      <c r="Z273" s="145">
        <v>0</v>
      </c>
      <c r="AA273" s="145">
        <v>450681</v>
      </c>
      <c r="AB273" s="145">
        <v>2034369</v>
      </c>
      <c r="AC273" s="145">
        <v>351827</v>
      </c>
      <c r="AD273" s="145">
        <v>0</v>
      </c>
      <c r="AE273" s="145"/>
      <c r="AF273" s="145"/>
      <c r="AG273" s="145"/>
      <c r="AH273" s="145"/>
      <c r="AI273" s="145"/>
      <c r="AJ273" s="145"/>
      <c r="AK273" s="145"/>
      <c r="AL273" s="145"/>
      <c r="AM273" s="145"/>
      <c r="AN273" s="145"/>
      <c r="AO273" s="145"/>
      <c r="AP273" s="145"/>
      <c r="AQ273" s="131">
        <f t="shared" si="99"/>
        <v>36173523.5</v>
      </c>
      <c r="AS273" s="145">
        <v>32402585</v>
      </c>
    </row>
    <row r="274" spans="2:87">
      <c r="B274" s="161" t="s">
        <v>319</v>
      </c>
      <c r="C274" s="145">
        <v>0</v>
      </c>
      <c r="D274" s="145">
        <v>0</v>
      </c>
      <c r="E274" s="145">
        <v>9328.4210000000003</v>
      </c>
      <c r="F274" s="145">
        <v>0</v>
      </c>
      <c r="G274" s="145">
        <v>1610677</v>
      </c>
      <c r="H274" s="145">
        <v>0</v>
      </c>
      <c r="I274" s="145">
        <v>37299</v>
      </c>
      <c r="J274" s="145">
        <v>71</v>
      </c>
      <c r="K274" s="145">
        <v>0</v>
      </c>
      <c r="L274" s="145">
        <v>72815</v>
      </c>
      <c r="M274" s="145">
        <v>1763168</v>
      </c>
      <c r="N274" s="145">
        <v>0</v>
      </c>
      <c r="O274" s="145">
        <v>0</v>
      </c>
      <c r="P274" s="145">
        <v>670410</v>
      </c>
      <c r="Q274" s="145">
        <v>0</v>
      </c>
      <c r="R274" s="145">
        <v>5117</v>
      </c>
      <c r="S274" s="145">
        <v>0</v>
      </c>
      <c r="T274" s="145">
        <v>142026</v>
      </c>
      <c r="U274" s="145">
        <v>1374815</v>
      </c>
      <c r="V274" s="145">
        <v>1537</v>
      </c>
      <c r="W274" s="145">
        <v>801053.44400000002</v>
      </c>
      <c r="X274" s="145">
        <v>13763</v>
      </c>
      <c r="Y274" s="145">
        <v>50891</v>
      </c>
      <c r="Z274" s="145">
        <v>7881</v>
      </c>
      <c r="AA274" s="145">
        <v>147073</v>
      </c>
      <c r="AB274" s="145">
        <v>1017</v>
      </c>
      <c r="AC274" s="145">
        <v>0</v>
      </c>
      <c r="AD274" s="145">
        <v>0</v>
      </c>
      <c r="AE274" s="145"/>
      <c r="AF274" s="145"/>
      <c r="AG274" s="145"/>
      <c r="AH274" s="145"/>
      <c r="AI274" s="145"/>
      <c r="AJ274" s="145"/>
      <c r="AK274" s="145"/>
      <c r="AL274" s="145"/>
      <c r="AM274" s="145"/>
      <c r="AN274" s="145"/>
      <c r="AO274" s="145"/>
      <c r="AP274" s="145"/>
      <c r="AQ274" s="131">
        <f t="shared" si="99"/>
        <v>6708941.8650000002</v>
      </c>
      <c r="AS274" s="145">
        <v>5146418</v>
      </c>
    </row>
    <row r="275" spans="2:87">
      <c r="B275" s="161" t="s">
        <v>320</v>
      </c>
      <c r="C275" s="145">
        <v>0</v>
      </c>
      <c r="D275" s="145">
        <v>0</v>
      </c>
      <c r="E275" s="145">
        <v>62321.724999999999</v>
      </c>
      <c r="F275" s="145">
        <v>0</v>
      </c>
      <c r="G275" s="145">
        <v>0</v>
      </c>
      <c r="H275" s="145">
        <v>612472</v>
      </c>
      <c r="I275" s="145">
        <v>13457</v>
      </c>
      <c r="J275" s="145">
        <v>198306</v>
      </c>
      <c r="K275" s="145">
        <v>0</v>
      </c>
      <c r="L275" s="145">
        <v>31585</v>
      </c>
      <c r="M275" s="145">
        <v>0</v>
      </c>
      <c r="N275" s="145">
        <v>0</v>
      </c>
      <c r="O275" s="145">
        <v>0</v>
      </c>
      <c r="P275" s="145">
        <v>992590</v>
      </c>
      <c r="Q275" s="145">
        <v>0</v>
      </c>
      <c r="R275" s="145">
        <v>17097</v>
      </c>
      <c r="S275" s="145">
        <v>0</v>
      </c>
      <c r="T275" s="145">
        <v>77339</v>
      </c>
      <c r="U275" s="145">
        <v>0</v>
      </c>
      <c r="V275" s="145">
        <v>0</v>
      </c>
      <c r="W275" s="145">
        <v>7824</v>
      </c>
      <c r="X275" s="145">
        <v>0</v>
      </c>
      <c r="Y275" s="145">
        <v>32675</v>
      </c>
      <c r="Z275" s="145">
        <v>0</v>
      </c>
      <c r="AA275" s="145">
        <v>0</v>
      </c>
      <c r="AB275" s="145">
        <v>3972</v>
      </c>
      <c r="AC275" s="145">
        <v>0</v>
      </c>
      <c r="AD275" s="145">
        <v>0</v>
      </c>
      <c r="AE275" s="145"/>
      <c r="AF275" s="145"/>
      <c r="AG275" s="145"/>
      <c r="AH275" s="145"/>
      <c r="AI275" s="145"/>
      <c r="AJ275" s="145"/>
      <c r="AK275" s="145"/>
      <c r="AL275" s="145"/>
      <c r="AM275" s="145"/>
      <c r="AN275" s="145"/>
      <c r="AO275" s="145"/>
      <c r="AP275" s="145"/>
      <c r="AQ275" s="131">
        <f t="shared" si="99"/>
        <v>2049638.7250000001</v>
      </c>
      <c r="AS275" s="145">
        <v>2238067</v>
      </c>
    </row>
    <row r="276" spans="2:87">
      <c r="B276" s="161" t="s">
        <v>321</v>
      </c>
      <c r="C276" s="145">
        <v>0</v>
      </c>
      <c r="D276" s="145">
        <v>0</v>
      </c>
      <c r="E276" s="145">
        <v>0</v>
      </c>
      <c r="F276" s="145">
        <v>0</v>
      </c>
      <c r="G276" s="145">
        <v>192990</v>
      </c>
      <c r="H276" s="145">
        <v>0</v>
      </c>
      <c r="I276" s="145">
        <v>0</v>
      </c>
      <c r="J276" s="145">
        <v>0</v>
      </c>
      <c r="K276" s="145">
        <v>2118851</v>
      </c>
      <c r="L276" s="145">
        <v>0</v>
      </c>
      <c r="M276" s="145">
        <v>7450262</v>
      </c>
      <c r="N276" s="145">
        <v>471092</v>
      </c>
      <c r="O276" s="145">
        <v>0</v>
      </c>
      <c r="P276" s="145">
        <v>0</v>
      </c>
      <c r="Q276" s="145">
        <v>0</v>
      </c>
      <c r="R276" s="145">
        <v>0</v>
      </c>
      <c r="S276" s="145">
        <v>0</v>
      </c>
      <c r="T276" s="145">
        <v>0</v>
      </c>
      <c r="U276" s="145">
        <v>1168928</v>
      </c>
      <c r="V276" s="145">
        <v>0</v>
      </c>
      <c r="W276" s="145">
        <v>893064.90399999998</v>
      </c>
      <c r="X276" s="145">
        <v>0</v>
      </c>
      <c r="Y276" s="145">
        <v>0</v>
      </c>
      <c r="Z276" s="145">
        <v>0</v>
      </c>
      <c r="AA276" s="145">
        <v>0</v>
      </c>
      <c r="AB276" s="145">
        <v>0</v>
      </c>
      <c r="AC276" s="145">
        <v>0</v>
      </c>
      <c r="AD276" s="145">
        <v>0</v>
      </c>
      <c r="AE276" s="145"/>
      <c r="AF276" s="145"/>
      <c r="AG276" s="145"/>
      <c r="AH276" s="145"/>
      <c r="AI276" s="145"/>
      <c r="AJ276" s="145"/>
      <c r="AK276" s="145"/>
      <c r="AL276" s="145"/>
      <c r="AM276" s="145"/>
      <c r="AN276" s="145"/>
      <c r="AO276" s="145"/>
      <c r="AP276" s="145"/>
      <c r="AQ276" s="131">
        <f t="shared" si="99"/>
        <v>12295187.903999999</v>
      </c>
      <c r="AS276" s="145">
        <v>10913472</v>
      </c>
    </row>
    <row r="277" spans="2:87">
      <c r="B277" s="161" t="s">
        <v>322</v>
      </c>
      <c r="C277" s="145">
        <v>0</v>
      </c>
      <c r="D277" s="145">
        <v>0</v>
      </c>
      <c r="E277" s="145">
        <v>0</v>
      </c>
      <c r="F277" s="145">
        <v>0</v>
      </c>
      <c r="G277" s="145">
        <v>85312</v>
      </c>
      <c r="H277" s="145">
        <v>0</v>
      </c>
      <c r="I277" s="145">
        <v>0</v>
      </c>
      <c r="J277" s="145">
        <v>0</v>
      </c>
      <c r="K277" s="145">
        <v>2584045</v>
      </c>
      <c r="L277" s="145">
        <v>0</v>
      </c>
      <c r="M277" s="145">
        <v>1963581</v>
      </c>
      <c r="N277" s="145">
        <v>173439</v>
      </c>
      <c r="O277" s="145">
        <v>0</v>
      </c>
      <c r="P277" s="145">
        <v>0</v>
      </c>
      <c r="Q277" s="145">
        <v>0</v>
      </c>
      <c r="R277" s="145">
        <v>0</v>
      </c>
      <c r="S277" s="145">
        <v>0</v>
      </c>
      <c r="T277" s="145">
        <v>0</v>
      </c>
      <c r="U277" s="145">
        <v>251297</v>
      </c>
      <c r="V277" s="145">
        <v>0</v>
      </c>
      <c r="W277" s="145">
        <v>511167.59399999998</v>
      </c>
      <c r="X277" s="145">
        <v>0</v>
      </c>
      <c r="Y277" s="145">
        <v>0</v>
      </c>
      <c r="Z277" s="145">
        <v>0</v>
      </c>
      <c r="AA277" s="145">
        <v>0</v>
      </c>
      <c r="AB277" s="145">
        <v>0</v>
      </c>
      <c r="AC277" s="145">
        <v>0</v>
      </c>
      <c r="AD277" s="145">
        <v>0</v>
      </c>
      <c r="AE277" s="145"/>
      <c r="AF277" s="145"/>
      <c r="AG277" s="145"/>
      <c r="AH277" s="145"/>
      <c r="AI277" s="145"/>
      <c r="AJ277" s="145"/>
      <c r="AK277" s="145"/>
      <c r="AL277" s="145"/>
      <c r="AM277" s="145"/>
      <c r="AN277" s="145"/>
      <c r="AO277" s="145"/>
      <c r="AP277" s="145"/>
      <c r="AQ277" s="131">
        <f t="shared" si="99"/>
        <v>5568841.5939999996</v>
      </c>
      <c r="AS277" s="145">
        <v>4810568</v>
      </c>
    </row>
    <row r="278" spans="2:87">
      <c r="B278" s="161" t="s">
        <v>323</v>
      </c>
      <c r="C278" s="145">
        <v>0</v>
      </c>
      <c r="D278" s="145">
        <v>0</v>
      </c>
      <c r="E278" s="145">
        <v>0</v>
      </c>
      <c r="F278" s="145">
        <v>0</v>
      </c>
      <c r="G278" s="145">
        <v>0</v>
      </c>
      <c r="H278" s="145">
        <v>0</v>
      </c>
      <c r="I278" s="145">
        <v>0</v>
      </c>
      <c r="J278" s="145">
        <v>0</v>
      </c>
      <c r="K278" s="145">
        <v>0</v>
      </c>
      <c r="L278" s="145">
        <v>0</v>
      </c>
      <c r="M278" s="145">
        <v>0</v>
      </c>
      <c r="N278" s="145">
        <v>0</v>
      </c>
      <c r="O278" s="145">
        <v>0</v>
      </c>
      <c r="P278" s="145">
        <v>0</v>
      </c>
      <c r="Q278" s="145">
        <v>0</v>
      </c>
      <c r="R278" s="145">
        <v>0</v>
      </c>
      <c r="S278" s="145">
        <v>0</v>
      </c>
      <c r="T278" s="145">
        <v>0</v>
      </c>
      <c r="U278" s="145">
        <v>0</v>
      </c>
      <c r="V278" s="145">
        <v>0</v>
      </c>
      <c r="W278" s="145">
        <v>0</v>
      </c>
      <c r="X278" s="145">
        <v>0</v>
      </c>
      <c r="Y278" s="145">
        <v>0</v>
      </c>
      <c r="Z278" s="145">
        <v>0</v>
      </c>
      <c r="AA278" s="145">
        <v>0</v>
      </c>
      <c r="AB278" s="145">
        <v>0</v>
      </c>
      <c r="AC278" s="145">
        <v>0</v>
      </c>
      <c r="AD278" s="145">
        <v>0</v>
      </c>
      <c r="AE278" s="145"/>
      <c r="AF278" s="145"/>
      <c r="AG278" s="145"/>
      <c r="AH278" s="145"/>
      <c r="AI278" s="145"/>
      <c r="AJ278" s="145"/>
      <c r="AK278" s="145"/>
      <c r="AL278" s="145"/>
      <c r="AM278" s="145"/>
      <c r="AN278" s="145"/>
      <c r="AO278" s="145"/>
      <c r="AP278" s="145"/>
      <c r="AQ278" s="131">
        <f t="shared" si="99"/>
        <v>0</v>
      </c>
      <c r="AS278" s="145">
        <v>0</v>
      </c>
    </row>
    <row r="279" spans="2:87">
      <c r="B279" s="161" t="s">
        <v>324</v>
      </c>
      <c r="C279" s="145">
        <v>0</v>
      </c>
      <c r="D279" s="145">
        <v>0</v>
      </c>
      <c r="E279" s="145">
        <v>0</v>
      </c>
      <c r="F279" s="145">
        <v>0</v>
      </c>
      <c r="G279" s="145">
        <v>0</v>
      </c>
      <c r="H279" s="145">
        <v>0</v>
      </c>
      <c r="I279" s="145">
        <v>0</v>
      </c>
      <c r="J279" s="145">
        <v>0</v>
      </c>
      <c r="K279" s="145">
        <v>0</v>
      </c>
      <c r="L279" s="145">
        <v>0</v>
      </c>
      <c r="M279" s="145">
        <v>0</v>
      </c>
      <c r="N279" s="145">
        <v>0</v>
      </c>
      <c r="O279" s="145">
        <v>0</v>
      </c>
      <c r="P279" s="145">
        <v>466978</v>
      </c>
      <c r="Q279" s="145">
        <v>0</v>
      </c>
      <c r="R279" s="145">
        <v>0</v>
      </c>
      <c r="S279" s="145">
        <v>0</v>
      </c>
      <c r="T279" s="145">
        <v>1420938</v>
      </c>
      <c r="U279" s="145">
        <v>0</v>
      </c>
      <c r="V279" s="145">
        <v>91678</v>
      </c>
      <c r="W279" s="145">
        <v>0</v>
      </c>
      <c r="X279" s="145">
        <v>0</v>
      </c>
      <c r="Y279" s="145">
        <v>0</v>
      </c>
      <c r="Z279" s="145">
        <v>0</v>
      </c>
      <c r="AA279" s="145">
        <v>0</v>
      </c>
      <c r="AB279" s="145">
        <v>0</v>
      </c>
      <c r="AC279" s="145">
        <v>0</v>
      </c>
      <c r="AD279" s="145">
        <v>0</v>
      </c>
      <c r="AE279" s="145"/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31">
        <f t="shared" si="99"/>
        <v>1979594</v>
      </c>
      <c r="AS279" s="145">
        <v>1225978</v>
      </c>
    </row>
    <row r="280" spans="2:87">
      <c r="B280" s="161" t="s">
        <v>325</v>
      </c>
      <c r="C280" s="145">
        <v>0</v>
      </c>
      <c r="D280" s="145">
        <v>0</v>
      </c>
      <c r="E280" s="145">
        <v>0</v>
      </c>
      <c r="F280" s="145">
        <v>566973</v>
      </c>
      <c r="G280" s="145">
        <v>0</v>
      </c>
      <c r="H280" s="145">
        <v>0</v>
      </c>
      <c r="I280" s="145">
        <v>0</v>
      </c>
      <c r="J280" s="145">
        <v>0</v>
      </c>
      <c r="K280" s="145">
        <v>0</v>
      </c>
      <c r="L280" s="145">
        <v>0</v>
      </c>
      <c r="M280" s="145">
        <v>0</v>
      </c>
      <c r="N280" s="145">
        <v>0</v>
      </c>
      <c r="O280" s="145">
        <v>0</v>
      </c>
      <c r="P280" s="145">
        <v>0</v>
      </c>
      <c r="Q280" s="145">
        <v>0</v>
      </c>
      <c r="R280" s="145">
        <v>0</v>
      </c>
      <c r="S280" s="145">
        <v>0</v>
      </c>
      <c r="T280" s="145">
        <v>0</v>
      </c>
      <c r="U280" s="145">
        <v>0</v>
      </c>
      <c r="V280" s="145">
        <v>0</v>
      </c>
      <c r="W280" s="145">
        <v>0</v>
      </c>
      <c r="X280" s="145">
        <v>0</v>
      </c>
      <c r="Y280" s="145">
        <v>0</v>
      </c>
      <c r="Z280" s="145">
        <v>68</v>
      </c>
      <c r="AA280" s="145">
        <v>0</v>
      </c>
      <c r="AB280" s="145">
        <v>0</v>
      </c>
      <c r="AC280" s="145">
        <v>0</v>
      </c>
      <c r="AD280" s="145">
        <v>0</v>
      </c>
      <c r="AE280" s="145"/>
      <c r="AF280" s="145"/>
      <c r="AG280" s="145"/>
      <c r="AH280" s="145"/>
      <c r="AI280" s="145"/>
      <c r="AJ280" s="145"/>
      <c r="AK280" s="145"/>
      <c r="AL280" s="145"/>
      <c r="AM280" s="145"/>
      <c r="AN280" s="145"/>
      <c r="AO280" s="145"/>
      <c r="AP280" s="145"/>
      <c r="AQ280" s="131">
        <f t="shared" si="99"/>
        <v>567041</v>
      </c>
      <c r="AS280" s="145">
        <v>422635</v>
      </c>
    </row>
    <row r="281" spans="2:87">
      <c r="B281" s="161" t="s">
        <v>326</v>
      </c>
      <c r="C281" s="145">
        <v>7149327</v>
      </c>
      <c r="D281" s="145">
        <v>0</v>
      </c>
      <c r="E281" s="145">
        <v>11820491.528999999</v>
      </c>
      <c r="F281" s="145">
        <v>38503703</v>
      </c>
      <c r="G281" s="145">
        <v>0</v>
      </c>
      <c r="H281" s="145">
        <v>2496215</v>
      </c>
      <c r="I281" s="145">
        <v>787254</v>
      </c>
      <c r="J281" s="145">
        <v>72751</v>
      </c>
      <c r="K281" s="145">
        <v>0</v>
      </c>
      <c r="L281" s="145">
        <v>870684</v>
      </c>
      <c r="M281" s="145">
        <v>0</v>
      </c>
      <c r="N281" s="145">
        <v>0</v>
      </c>
      <c r="O281" s="145">
        <v>111046</v>
      </c>
      <c r="P281" s="145">
        <v>0</v>
      </c>
      <c r="Q281" s="145">
        <v>74851</v>
      </c>
      <c r="R281" s="145">
        <v>536383</v>
      </c>
      <c r="S281" s="145">
        <v>0</v>
      </c>
      <c r="T281" s="145">
        <v>4323629</v>
      </c>
      <c r="U281" s="145">
        <v>0</v>
      </c>
      <c r="V281" s="145">
        <v>1216824</v>
      </c>
      <c r="W281" s="145">
        <v>0</v>
      </c>
      <c r="X281" s="145">
        <v>487387</v>
      </c>
      <c r="Y281" s="145">
        <v>1358384</v>
      </c>
      <c r="Z281" s="145">
        <v>0</v>
      </c>
      <c r="AA281" s="145">
        <v>264414</v>
      </c>
      <c r="AB281" s="145">
        <v>11989918</v>
      </c>
      <c r="AC281" s="145">
        <v>523397</v>
      </c>
      <c r="AD281" s="145">
        <v>21479804</v>
      </c>
      <c r="AE281" s="145"/>
      <c r="AF281" s="145"/>
      <c r="AG281" s="145"/>
      <c r="AH281" s="145"/>
      <c r="AI281" s="145"/>
      <c r="AJ281" s="145"/>
      <c r="AK281" s="145"/>
      <c r="AL281" s="145"/>
      <c r="AM281" s="145"/>
      <c r="AN281" s="145"/>
      <c r="AO281" s="145"/>
      <c r="AP281" s="145"/>
      <c r="AQ281" s="131">
        <f t="shared" si="99"/>
        <v>104066462.529</v>
      </c>
      <c r="AS281" s="145">
        <v>111870836</v>
      </c>
    </row>
    <row r="282" spans="2:87">
      <c r="B282" s="162" t="s">
        <v>327</v>
      </c>
      <c r="C282" s="132">
        <f>SUM(C250:C281)</f>
        <v>48890821</v>
      </c>
      <c r="D282" s="132">
        <f t="shared" ref="D282:AP282" si="100">SUM(D250:D281)</f>
        <v>0</v>
      </c>
      <c r="E282" s="132">
        <f t="shared" si="100"/>
        <v>92860345.887000009</v>
      </c>
      <c r="F282" s="132">
        <f t="shared" si="100"/>
        <v>56810737</v>
      </c>
      <c r="G282" s="132">
        <f t="shared" si="100"/>
        <v>1888979</v>
      </c>
      <c r="H282" s="132">
        <f t="shared" si="100"/>
        <v>48604911</v>
      </c>
      <c r="I282" s="132">
        <f t="shared" si="100"/>
        <v>57613801</v>
      </c>
      <c r="J282" s="132">
        <f t="shared" si="100"/>
        <v>9888050</v>
      </c>
      <c r="K282" s="132">
        <f t="shared" si="100"/>
        <v>4702896</v>
      </c>
      <c r="L282" s="132">
        <f t="shared" si="100"/>
        <v>20136489</v>
      </c>
      <c r="M282" s="132">
        <f t="shared" si="100"/>
        <v>11177011</v>
      </c>
      <c r="N282" s="132">
        <f t="shared" si="100"/>
        <v>644531</v>
      </c>
      <c r="O282" s="132">
        <f t="shared" si="100"/>
        <v>111046</v>
      </c>
      <c r="P282" s="132">
        <f t="shared" si="100"/>
        <v>14021583</v>
      </c>
      <c r="Q282" s="132">
        <f t="shared" si="100"/>
        <v>94379</v>
      </c>
      <c r="R282" s="132">
        <f t="shared" si="100"/>
        <v>75488257</v>
      </c>
      <c r="S282" s="132">
        <f t="shared" si="100"/>
        <v>703431</v>
      </c>
      <c r="T282" s="132">
        <f t="shared" si="100"/>
        <v>71738028</v>
      </c>
      <c r="U282" s="132">
        <f t="shared" si="100"/>
        <v>2795040</v>
      </c>
      <c r="V282" s="132">
        <f t="shared" si="100"/>
        <v>90754846</v>
      </c>
      <c r="W282" s="132">
        <f t="shared" si="100"/>
        <v>2213109.9419999998</v>
      </c>
      <c r="X282" s="132">
        <f t="shared" si="100"/>
        <v>7485831</v>
      </c>
      <c r="Y282" s="132">
        <f t="shared" si="100"/>
        <v>89658385</v>
      </c>
      <c r="Z282" s="132">
        <f t="shared" si="100"/>
        <v>1115130</v>
      </c>
      <c r="AA282" s="132">
        <f t="shared" si="100"/>
        <v>9264703</v>
      </c>
      <c r="AB282" s="132">
        <f t="shared" si="100"/>
        <v>120645852</v>
      </c>
      <c r="AC282" s="132">
        <f t="shared" si="100"/>
        <v>5770975</v>
      </c>
      <c r="AD282" s="132">
        <f t="shared" si="100"/>
        <v>38977378</v>
      </c>
      <c r="AE282" s="132">
        <f t="shared" si="100"/>
        <v>0</v>
      </c>
      <c r="AF282" s="132">
        <f t="shared" si="100"/>
        <v>0</v>
      </c>
      <c r="AG282" s="132">
        <f t="shared" si="100"/>
        <v>0</v>
      </c>
      <c r="AH282" s="132">
        <f t="shared" si="100"/>
        <v>0</v>
      </c>
      <c r="AI282" s="132">
        <f t="shared" si="100"/>
        <v>0</v>
      </c>
      <c r="AJ282" s="132">
        <f t="shared" si="100"/>
        <v>0</v>
      </c>
      <c r="AK282" s="132">
        <f t="shared" si="100"/>
        <v>0</v>
      </c>
      <c r="AL282" s="132">
        <f t="shared" si="100"/>
        <v>0</v>
      </c>
      <c r="AM282" s="132">
        <f t="shared" si="100"/>
        <v>0</v>
      </c>
      <c r="AN282" s="132">
        <f t="shared" si="100"/>
        <v>0</v>
      </c>
      <c r="AO282" s="132">
        <f t="shared" si="100"/>
        <v>0</v>
      </c>
      <c r="AP282" s="132">
        <f t="shared" si="100"/>
        <v>0</v>
      </c>
      <c r="AQ282" s="132">
        <f>SUM(AQ250:AQ281)</f>
        <v>884056545.82900012</v>
      </c>
      <c r="AS282" s="132">
        <f>SUM(AS250:AS281)</f>
        <v>781774289</v>
      </c>
      <c r="AU282" s="159">
        <f t="shared" ref="AU282:CI282" si="101">C282-C119</f>
        <v>0</v>
      </c>
      <c r="AV282" s="159">
        <f t="shared" si="101"/>
        <v>0</v>
      </c>
      <c r="AW282" s="159">
        <f t="shared" si="101"/>
        <v>-0.11299999058246613</v>
      </c>
      <c r="AX282" s="159">
        <f t="shared" si="101"/>
        <v>0</v>
      </c>
      <c r="AY282" s="159">
        <f t="shared" si="101"/>
        <v>0</v>
      </c>
      <c r="AZ282" s="159">
        <f t="shared" si="101"/>
        <v>0</v>
      </c>
      <c r="BA282" s="159">
        <f t="shared" si="101"/>
        <v>0</v>
      </c>
      <c r="BB282" s="159">
        <f t="shared" si="101"/>
        <v>0</v>
      </c>
      <c r="BC282" s="159">
        <f t="shared" si="101"/>
        <v>0</v>
      </c>
      <c r="BD282" s="159">
        <f t="shared" si="101"/>
        <v>0</v>
      </c>
      <c r="BE282" s="159">
        <f t="shared" si="101"/>
        <v>-1</v>
      </c>
      <c r="BF282" s="159">
        <f>N282-N119</f>
        <v>79139</v>
      </c>
      <c r="BG282" s="159">
        <f t="shared" si="101"/>
        <v>0</v>
      </c>
      <c r="BH282" s="159">
        <f t="shared" si="101"/>
        <v>0</v>
      </c>
      <c r="BI282" s="159">
        <f>Q282-Q119</f>
        <v>1</v>
      </c>
      <c r="BJ282" s="159">
        <f t="shared" si="101"/>
        <v>0</v>
      </c>
      <c r="BK282" s="159">
        <f t="shared" si="101"/>
        <v>0</v>
      </c>
      <c r="BL282" s="159">
        <f t="shared" si="101"/>
        <v>0</v>
      </c>
      <c r="BM282" s="159">
        <f t="shared" si="101"/>
        <v>0</v>
      </c>
      <c r="BN282" s="159">
        <f t="shared" si="101"/>
        <v>0</v>
      </c>
      <c r="BO282" s="159">
        <f t="shared" si="101"/>
        <v>-5.8000000193715096E-2</v>
      </c>
      <c r="BP282" s="159">
        <f t="shared" si="101"/>
        <v>0</v>
      </c>
      <c r="BQ282" s="159">
        <f t="shared" si="101"/>
        <v>0</v>
      </c>
      <c r="BR282" s="159">
        <f t="shared" si="101"/>
        <v>0</v>
      </c>
      <c r="BS282" s="159">
        <f t="shared" si="101"/>
        <v>0</v>
      </c>
      <c r="BT282" s="159">
        <f t="shared" si="101"/>
        <v>0</v>
      </c>
      <c r="BU282" s="159">
        <f t="shared" si="101"/>
        <v>0</v>
      </c>
      <c r="BV282" s="159">
        <f t="shared" si="101"/>
        <v>0</v>
      </c>
      <c r="BW282" s="159">
        <f t="shared" si="101"/>
        <v>0</v>
      </c>
      <c r="BX282" s="159">
        <f t="shared" si="101"/>
        <v>0</v>
      </c>
      <c r="BY282" s="159">
        <f t="shared" si="101"/>
        <v>0</v>
      </c>
      <c r="BZ282" s="159">
        <f t="shared" si="101"/>
        <v>0</v>
      </c>
      <c r="CA282" s="159">
        <f t="shared" si="101"/>
        <v>0</v>
      </c>
      <c r="CB282" s="159">
        <f t="shared" si="101"/>
        <v>0</v>
      </c>
      <c r="CC282" s="159">
        <f t="shared" si="101"/>
        <v>0</v>
      </c>
      <c r="CD282" s="159">
        <f t="shared" si="101"/>
        <v>0</v>
      </c>
      <c r="CE282" s="159">
        <f t="shared" si="101"/>
        <v>0</v>
      </c>
      <c r="CF282" s="159">
        <f t="shared" si="101"/>
        <v>0</v>
      </c>
      <c r="CG282" s="159">
        <f t="shared" si="101"/>
        <v>0</v>
      </c>
      <c r="CH282" s="159">
        <f t="shared" si="101"/>
        <v>0</v>
      </c>
      <c r="CI282" s="159">
        <f t="shared" si="101"/>
        <v>79138.829000115395</v>
      </c>
    </row>
    <row r="285" spans="2:87" ht="18.75" customHeight="1">
      <c r="B285" s="226" t="s">
        <v>345</v>
      </c>
      <c r="C285" s="227"/>
      <c r="D285" s="227"/>
      <c r="E285" s="227"/>
      <c r="F285" s="227"/>
      <c r="G285" s="227"/>
      <c r="H285" s="227"/>
      <c r="I285" s="227"/>
      <c r="J285" s="227"/>
      <c r="K285" s="227"/>
      <c r="L285" s="227"/>
      <c r="M285" s="227"/>
      <c r="N285" s="227"/>
      <c r="O285" s="227"/>
      <c r="P285" s="227"/>
      <c r="Q285" s="227"/>
      <c r="R285" s="227"/>
      <c r="S285" s="227"/>
      <c r="T285" s="227"/>
      <c r="U285" s="227"/>
      <c r="V285" s="227"/>
      <c r="W285" s="227"/>
      <c r="X285" s="227"/>
      <c r="Y285" s="227"/>
      <c r="Z285" s="227"/>
      <c r="AA285" s="227"/>
      <c r="AB285" s="227"/>
      <c r="AC285" s="227"/>
      <c r="AD285" s="227"/>
      <c r="AE285" s="227"/>
      <c r="AF285" s="227"/>
      <c r="AG285" s="227"/>
      <c r="AH285" s="227"/>
      <c r="AI285" s="227"/>
      <c r="AJ285" s="227"/>
      <c r="AK285" s="227"/>
      <c r="AL285" s="227"/>
      <c r="AM285" s="227"/>
      <c r="AN285" s="227"/>
      <c r="AO285" s="227"/>
      <c r="AP285" s="227"/>
      <c r="AQ285" s="228"/>
    </row>
    <row r="286" spans="2:87" s="185" customFormat="1">
      <c r="B286" s="187"/>
      <c r="C286" s="178">
        <f>COUNTIF($C$287:$AP$287,C287)</f>
        <v>1</v>
      </c>
      <c r="D286" s="178">
        <f t="shared" ref="D286:AP286" si="102">COUNTIF($C$287:$AP$287,D287)</f>
        <v>13</v>
      </c>
      <c r="E286" s="178">
        <f t="shared" si="102"/>
        <v>1</v>
      </c>
      <c r="F286" s="178">
        <f t="shared" si="102"/>
        <v>1</v>
      </c>
      <c r="G286" s="178">
        <f t="shared" si="102"/>
        <v>1</v>
      </c>
      <c r="H286" s="178">
        <f t="shared" si="102"/>
        <v>1</v>
      </c>
      <c r="I286" s="178">
        <f t="shared" si="102"/>
        <v>1</v>
      </c>
      <c r="J286" s="178">
        <f t="shared" si="102"/>
        <v>1</v>
      </c>
      <c r="K286" s="178">
        <f t="shared" si="102"/>
        <v>1</v>
      </c>
      <c r="L286" s="178">
        <f t="shared" si="102"/>
        <v>1</v>
      </c>
      <c r="M286" s="178">
        <f t="shared" si="102"/>
        <v>1</v>
      </c>
      <c r="N286" s="178">
        <f t="shared" si="102"/>
        <v>1</v>
      </c>
      <c r="O286" s="178">
        <f t="shared" si="102"/>
        <v>1</v>
      </c>
      <c r="P286" s="178">
        <f t="shared" si="102"/>
        <v>1</v>
      </c>
      <c r="Q286" s="178">
        <f t="shared" si="102"/>
        <v>1</v>
      </c>
      <c r="R286" s="178">
        <f t="shared" si="102"/>
        <v>1</v>
      </c>
      <c r="S286" s="178">
        <f t="shared" si="102"/>
        <v>1</v>
      </c>
      <c r="T286" s="178">
        <f t="shared" si="102"/>
        <v>1</v>
      </c>
      <c r="U286" s="178">
        <f t="shared" si="102"/>
        <v>1</v>
      </c>
      <c r="V286" s="178">
        <f t="shared" si="102"/>
        <v>1</v>
      </c>
      <c r="W286" s="178">
        <f t="shared" si="102"/>
        <v>1</v>
      </c>
      <c r="X286" s="178">
        <f t="shared" si="102"/>
        <v>1</v>
      </c>
      <c r="Y286" s="178">
        <f t="shared" si="102"/>
        <v>1</v>
      </c>
      <c r="Z286" s="178">
        <f t="shared" si="102"/>
        <v>1</v>
      </c>
      <c r="AA286" s="178">
        <f t="shared" si="102"/>
        <v>1</v>
      </c>
      <c r="AB286" s="178">
        <f t="shared" si="102"/>
        <v>1</v>
      </c>
      <c r="AC286" s="178">
        <f t="shared" si="102"/>
        <v>1</v>
      </c>
      <c r="AD286" s="178">
        <f t="shared" si="102"/>
        <v>1</v>
      </c>
      <c r="AE286" s="178">
        <f t="shared" si="102"/>
        <v>13</v>
      </c>
      <c r="AF286" s="178">
        <f t="shared" si="102"/>
        <v>13</v>
      </c>
      <c r="AG286" s="178">
        <f t="shared" si="102"/>
        <v>13</v>
      </c>
      <c r="AH286" s="178">
        <f t="shared" si="102"/>
        <v>13</v>
      </c>
      <c r="AI286" s="178">
        <f t="shared" si="102"/>
        <v>13</v>
      </c>
      <c r="AJ286" s="178">
        <f t="shared" si="102"/>
        <v>13</v>
      </c>
      <c r="AK286" s="178">
        <f t="shared" si="102"/>
        <v>13</v>
      </c>
      <c r="AL286" s="178">
        <f t="shared" si="102"/>
        <v>13</v>
      </c>
      <c r="AM286" s="178">
        <f t="shared" si="102"/>
        <v>13</v>
      </c>
      <c r="AN286" s="178">
        <f t="shared" si="102"/>
        <v>13</v>
      </c>
      <c r="AO286" s="178">
        <f t="shared" si="102"/>
        <v>13</v>
      </c>
      <c r="AP286" s="178">
        <f t="shared" si="102"/>
        <v>13</v>
      </c>
      <c r="AQ286" s="187"/>
      <c r="AS286" s="177"/>
      <c r="AU286" s="179"/>
      <c r="AV286" s="179"/>
      <c r="AW286" s="179"/>
      <c r="AX286" s="179"/>
      <c r="AY286" s="179"/>
      <c r="AZ286" s="179"/>
      <c r="BA286" s="179"/>
      <c r="BB286" s="179"/>
      <c r="BC286" s="179"/>
      <c r="BD286" s="179"/>
      <c r="BE286" s="179"/>
      <c r="BF286" s="179"/>
      <c r="BG286" s="179"/>
      <c r="BH286" s="179"/>
      <c r="BI286" s="179"/>
      <c r="BJ286" s="179"/>
      <c r="BK286" s="179"/>
      <c r="BL286" s="179"/>
      <c r="BM286" s="179"/>
      <c r="BN286" s="179"/>
      <c r="BO286" s="179"/>
      <c r="BP286" s="179"/>
      <c r="BQ286" s="179"/>
      <c r="BR286" s="179"/>
      <c r="BS286" s="179"/>
      <c r="BT286" s="179"/>
      <c r="BU286" s="179"/>
      <c r="BV286" s="179"/>
      <c r="BW286" s="179"/>
      <c r="BX286" s="179"/>
      <c r="BY286" s="179"/>
      <c r="BZ286" s="179"/>
      <c r="CA286" s="179"/>
      <c r="CB286" s="179"/>
      <c r="CC286" s="179"/>
      <c r="CD286" s="179"/>
      <c r="CE286" s="179"/>
      <c r="CF286" s="179"/>
      <c r="CG286" s="179"/>
      <c r="CH286" s="179"/>
      <c r="CI286" s="179"/>
    </row>
    <row r="287" spans="2:87" s="185" customFormat="1" hidden="1">
      <c r="B287" s="177"/>
      <c r="C287" s="176">
        <f>SUM(C289:C320)</f>
        <v>16260202</v>
      </c>
      <c r="D287" s="176">
        <f t="shared" ref="D287:AP287" si="103">SUM(D289:D320)</f>
        <v>0</v>
      </c>
      <c r="E287" s="176">
        <f t="shared" si="103"/>
        <v>81727407.762000024</v>
      </c>
      <c r="F287" s="176">
        <f t="shared" si="103"/>
        <v>64036581</v>
      </c>
      <c r="G287" s="176">
        <f t="shared" si="103"/>
        <v>370123</v>
      </c>
      <c r="H287" s="176">
        <f t="shared" si="103"/>
        <v>8334035</v>
      </c>
      <c r="I287" s="176">
        <f t="shared" si="103"/>
        <v>26902955</v>
      </c>
      <c r="J287" s="176">
        <f t="shared" si="103"/>
        <v>952623</v>
      </c>
      <c r="K287" s="176">
        <f t="shared" si="103"/>
        <v>2823165</v>
      </c>
      <c r="L287" s="176">
        <f t="shared" si="103"/>
        <v>17698214</v>
      </c>
      <c r="M287" s="176">
        <f t="shared" si="103"/>
        <v>2516020</v>
      </c>
      <c r="N287" s="176">
        <f t="shared" si="103"/>
        <v>270523</v>
      </c>
      <c r="O287" s="176">
        <f t="shared" si="103"/>
        <v>110661</v>
      </c>
      <c r="P287" s="176">
        <f t="shared" si="103"/>
        <v>11639311</v>
      </c>
      <c r="Q287" s="176">
        <f t="shared" si="103"/>
        <v>94379</v>
      </c>
      <c r="R287" s="176">
        <f t="shared" si="103"/>
        <v>53067615</v>
      </c>
      <c r="S287" s="176">
        <f t="shared" si="103"/>
        <v>426368</v>
      </c>
      <c r="T287" s="176">
        <f t="shared" si="103"/>
        <v>50114228</v>
      </c>
      <c r="U287" s="176">
        <f t="shared" si="103"/>
        <v>428016</v>
      </c>
      <c r="V287" s="176">
        <f t="shared" si="103"/>
        <v>32548096</v>
      </c>
      <c r="W287" s="176">
        <f t="shared" si="103"/>
        <v>493881.45900000003</v>
      </c>
      <c r="X287" s="176">
        <f t="shared" si="103"/>
        <v>136983</v>
      </c>
      <c r="Y287" s="176">
        <f t="shared" si="103"/>
        <v>47995707</v>
      </c>
      <c r="Z287" s="176">
        <f t="shared" si="103"/>
        <v>516057</v>
      </c>
      <c r="AA287" s="176">
        <f t="shared" si="103"/>
        <v>6824355</v>
      </c>
      <c r="AB287" s="176">
        <f t="shared" si="103"/>
        <v>68005389</v>
      </c>
      <c r="AC287" s="176">
        <f t="shared" si="103"/>
        <v>5644070</v>
      </c>
      <c r="AD287" s="176">
        <f t="shared" si="103"/>
        <v>17209813</v>
      </c>
      <c r="AE287" s="176">
        <f t="shared" si="103"/>
        <v>0</v>
      </c>
      <c r="AF287" s="176">
        <f t="shared" si="103"/>
        <v>0</v>
      </c>
      <c r="AG287" s="176">
        <f t="shared" si="103"/>
        <v>0</v>
      </c>
      <c r="AH287" s="176">
        <f t="shared" si="103"/>
        <v>0</v>
      </c>
      <c r="AI287" s="176">
        <f t="shared" si="103"/>
        <v>0</v>
      </c>
      <c r="AJ287" s="176">
        <f t="shared" si="103"/>
        <v>0</v>
      </c>
      <c r="AK287" s="176">
        <f t="shared" si="103"/>
        <v>0</v>
      </c>
      <c r="AL287" s="176">
        <f t="shared" si="103"/>
        <v>0</v>
      </c>
      <c r="AM287" s="176">
        <f t="shared" si="103"/>
        <v>0</v>
      </c>
      <c r="AN287" s="176">
        <f t="shared" si="103"/>
        <v>0</v>
      </c>
      <c r="AO287" s="176">
        <f t="shared" si="103"/>
        <v>0</v>
      </c>
      <c r="AP287" s="176">
        <f t="shared" si="103"/>
        <v>0</v>
      </c>
      <c r="AQ287" s="177"/>
      <c r="AS287" s="177"/>
      <c r="AU287" s="179"/>
      <c r="AV287" s="179"/>
      <c r="AW287" s="179"/>
      <c r="AX287" s="179"/>
      <c r="AY287" s="179"/>
      <c r="AZ287" s="179"/>
      <c r="BA287" s="179"/>
      <c r="BB287" s="179"/>
      <c r="BC287" s="179"/>
      <c r="BD287" s="179"/>
      <c r="BE287" s="179"/>
      <c r="BF287" s="179"/>
      <c r="BG287" s="179"/>
      <c r="BH287" s="179"/>
      <c r="BI287" s="179"/>
      <c r="BJ287" s="179"/>
      <c r="BK287" s="179"/>
      <c r="BL287" s="179"/>
      <c r="BM287" s="179"/>
      <c r="BN287" s="179"/>
      <c r="BO287" s="179"/>
      <c r="BP287" s="179"/>
      <c r="BQ287" s="179"/>
      <c r="BR287" s="179"/>
      <c r="BS287" s="179"/>
      <c r="BT287" s="179"/>
      <c r="BU287" s="179"/>
      <c r="BV287" s="179"/>
      <c r="BW287" s="179"/>
      <c r="BX287" s="179"/>
      <c r="BY287" s="179"/>
      <c r="BZ287" s="179"/>
      <c r="CA287" s="179"/>
      <c r="CB287" s="179"/>
      <c r="CC287" s="179"/>
      <c r="CD287" s="179"/>
      <c r="CE287" s="179"/>
      <c r="CF287" s="179"/>
      <c r="CG287" s="179"/>
      <c r="CH287" s="179"/>
      <c r="CI287" s="179"/>
    </row>
    <row r="288" spans="2:87" ht="22.5">
      <c r="B288" s="138"/>
      <c r="C288" s="138" t="str">
        <f>C7</f>
        <v>Ace Seguros</v>
      </c>
      <c r="D288" s="138" t="str">
        <f t="shared" ref="D288:AQ288" si="104">D7</f>
        <v>Assurant Chile</v>
      </c>
      <c r="E288" s="138" t="str">
        <f t="shared" si="104"/>
        <v>BCI Seguros</v>
      </c>
      <c r="F288" s="138" t="str">
        <f t="shared" si="104"/>
        <v>Cardif</v>
      </c>
      <c r="G288" s="138" t="str">
        <f t="shared" si="104"/>
        <v>Cesce Chile</v>
      </c>
      <c r="H288" s="138" t="str">
        <f t="shared" si="104"/>
        <v>Chartis</v>
      </c>
      <c r="I288" s="138" t="str">
        <f t="shared" si="104"/>
        <v>Chilena Consolidada</v>
      </c>
      <c r="J288" s="138" t="str">
        <f t="shared" si="104"/>
        <v>Chubb de Chile</v>
      </c>
      <c r="K288" s="138" t="str">
        <f t="shared" si="104"/>
        <v>Coface Chile</v>
      </c>
      <c r="L288" s="138" t="str">
        <f t="shared" si="104"/>
        <v>Consorio Nacional</v>
      </c>
      <c r="M288" s="138" t="str">
        <f t="shared" si="104"/>
        <v>Continental Crédito</v>
      </c>
      <c r="N288" s="138" t="str">
        <f t="shared" si="104"/>
        <v>Euler Hermes</v>
      </c>
      <c r="O288" s="138" t="str">
        <f t="shared" si="104"/>
        <v>FAF International</v>
      </c>
      <c r="P288" s="138" t="str">
        <f t="shared" si="104"/>
        <v>HDI Seguros</v>
      </c>
      <c r="Q288" s="138" t="str">
        <f t="shared" si="104"/>
        <v>Huelen</v>
      </c>
      <c r="R288" s="138" t="str">
        <f t="shared" si="104"/>
        <v>Liberty Seguros</v>
      </c>
      <c r="S288" s="138" t="str">
        <f t="shared" si="104"/>
        <v>M. de Carabineros</v>
      </c>
      <c r="T288" s="138" t="str">
        <f t="shared" si="104"/>
        <v>Magallanes</v>
      </c>
      <c r="U288" s="138" t="str">
        <f t="shared" si="104"/>
        <v>Magallanes Gar. y Cré.</v>
      </c>
      <c r="V288" s="138" t="str">
        <f t="shared" si="104"/>
        <v>Mapfre</v>
      </c>
      <c r="W288" s="138" t="str">
        <f t="shared" si="104"/>
        <v>Mapfre Gar. y Cré.</v>
      </c>
      <c r="X288" s="138" t="str">
        <f t="shared" si="104"/>
        <v>Orion Seguros</v>
      </c>
      <c r="Y288" s="138" t="str">
        <f t="shared" si="104"/>
        <v>Penta Security</v>
      </c>
      <c r="Z288" s="138" t="str">
        <f t="shared" si="104"/>
        <v>QBE Chile</v>
      </c>
      <c r="AA288" s="138" t="str">
        <f t="shared" si="104"/>
        <v>Renta Nacional</v>
      </c>
      <c r="AB288" s="138" t="str">
        <f t="shared" si="104"/>
        <v>RSA Seguros</v>
      </c>
      <c r="AC288" s="138" t="str">
        <f t="shared" si="104"/>
        <v>Zenit Seguros</v>
      </c>
      <c r="AD288" s="138" t="str">
        <f t="shared" si="104"/>
        <v>Zurich Santander</v>
      </c>
      <c r="AE288" s="138">
        <f t="shared" si="104"/>
        <v>0</v>
      </c>
      <c r="AF288" s="138">
        <f t="shared" si="104"/>
        <v>0</v>
      </c>
      <c r="AG288" s="138">
        <f t="shared" si="104"/>
        <v>0</v>
      </c>
      <c r="AH288" s="138">
        <f t="shared" si="104"/>
        <v>0</v>
      </c>
      <c r="AI288" s="138">
        <f t="shared" si="104"/>
        <v>0</v>
      </c>
      <c r="AJ288" s="138">
        <f t="shared" si="104"/>
        <v>0</v>
      </c>
      <c r="AK288" s="138">
        <f t="shared" si="104"/>
        <v>0</v>
      </c>
      <c r="AL288" s="138">
        <f t="shared" si="104"/>
        <v>0</v>
      </c>
      <c r="AM288" s="138">
        <f t="shared" si="104"/>
        <v>0</v>
      </c>
      <c r="AN288" s="138">
        <f t="shared" si="104"/>
        <v>0</v>
      </c>
      <c r="AO288" s="138">
        <f t="shared" si="104"/>
        <v>0</v>
      </c>
      <c r="AP288" s="138">
        <f t="shared" si="104"/>
        <v>0</v>
      </c>
      <c r="AQ288" s="138" t="str">
        <f t="shared" si="104"/>
        <v>Mercado</v>
      </c>
      <c r="AS288" s="138" t="s">
        <v>339</v>
      </c>
    </row>
    <row r="289" spans="2:45">
      <c r="B289" s="161" t="str">
        <f>B250</f>
        <v>1 Incendio</v>
      </c>
      <c r="C289" s="145">
        <v>2694872</v>
      </c>
      <c r="D289" s="145">
        <v>0</v>
      </c>
      <c r="E289" s="145">
        <v>3958017.9740000004</v>
      </c>
      <c r="F289" s="145">
        <v>13210</v>
      </c>
      <c r="G289" s="145">
        <v>0</v>
      </c>
      <c r="H289" s="145">
        <v>238631</v>
      </c>
      <c r="I289" s="145">
        <v>1438121</v>
      </c>
      <c r="J289" s="145">
        <v>32763</v>
      </c>
      <c r="K289" s="145">
        <v>0</v>
      </c>
      <c r="L289" s="145">
        <v>387598</v>
      </c>
      <c r="M289" s="145">
        <v>0</v>
      </c>
      <c r="N289" s="145">
        <v>0</v>
      </c>
      <c r="O289" s="145">
        <v>0</v>
      </c>
      <c r="P289" s="145">
        <v>531896</v>
      </c>
      <c r="Q289" s="145">
        <v>5661</v>
      </c>
      <c r="R289" s="145">
        <v>7636292</v>
      </c>
      <c r="S289" s="145">
        <v>426368</v>
      </c>
      <c r="T289" s="145">
        <v>987071</v>
      </c>
      <c r="U289" s="145">
        <v>0</v>
      </c>
      <c r="V289" s="145">
        <v>4613024</v>
      </c>
      <c r="W289" s="145">
        <v>0</v>
      </c>
      <c r="X289" s="145">
        <v>1751</v>
      </c>
      <c r="Y289" s="145">
        <v>1664781</v>
      </c>
      <c r="Z289" s="145">
        <v>27938</v>
      </c>
      <c r="AA289" s="145">
        <v>297451</v>
      </c>
      <c r="AB289" s="145">
        <v>3724611</v>
      </c>
      <c r="AC289" s="145">
        <v>119136</v>
      </c>
      <c r="AD289" s="145">
        <v>0</v>
      </c>
      <c r="AE289" s="145"/>
      <c r="AF289" s="145"/>
      <c r="AG289" s="145"/>
      <c r="AH289" s="145"/>
      <c r="AI289" s="145"/>
      <c r="AJ289" s="145"/>
      <c r="AK289" s="145"/>
      <c r="AL289" s="145"/>
      <c r="AM289" s="145"/>
      <c r="AN289" s="145"/>
      <c r="AO289" s="145"/>
      <c r="AP289" s="145"/>
      <c r="AQ289" s="131">
        <f t="shared" ref="AQ289:AQ320" si="105">SUM(C289:AP289)</f>
        <v>28799192.973999999</v>
      </c>
      <c r="AS289" s="145">
        <v>21705764</v>
      </c>
    </row>
    <row r="290" spans="2:45">
      <c r="B290" s="161" t="str">
        <f t="shared" ref="B290:B321" si="106">B251</f>
        <v>2 Pérdida de Benef. por Incendio</v>
      </c>
      <c r="C290" s="145">
        <v>170895</v>
      </c>
      <c r="D290" s="145">
        <v>0</v>
      </c>
      <c r="E290" s="145">
        <v>30380.504999999976</v>
      </c>
      <c r="F290" s="145">
        <v>0</v>
      </c>
      <c r="G290" s="145">
        <v>0</v>
      </c>
      <c r="H290" s="145">
        <v>2609</v>
      </c>
      <c r="I290" s="145">
        <v>366210</v>
      </c>
      <c r="J290" s="145">
        <v>5502</v>
      </c>
      <c r="K290" s="145">
        <v>0</v>
      </c>
      <c r="L290" s="145">
        <v>11976</v>
      </c>
      <c r="M290" s="145">
        <v>0</v>
      </c>
      <c r="N290" s="145">
        <v>0</v>
      </c>
      <c r="O290" s="145">
        <v>0</v>
      </c>
      <c r="P290" s="145">
        <v>11826</v>
      </c>
      <c r="Q290" s="145">
        <v>0</v>
      </c>
      <c r="R290" s="145">
        <v>332630</v>
      </c>
      <c r="S290" s="145">
        <v>0</v>
      </c>
      <c r="T290" s="145">
        <v>52202</v>
      </c>
      <c r="U290" s="145">
        <v>0</v>
      </c>
      <c r="V290" s="145">
        <v>27916</v>
      </c>
      <c r="W290" s="145">
        <v>0</v>
      </c>
      <c r="X290" s="145">
        <v>227</v>
      </c>
      <c r="Y290" s="145">
        <v>25172</v>
      </c>
      <c r="Z290" s="145">
        <v>15078</v>
      </c>
      <c r="AA290" s="145">
        <v>1030</v>
      </c>
      <c r="AB290" s="145">
        <v>57259</v>
      </c>
      <c r="AC290" s="145">
        <v>0</v>
      </c>
      <c r="AD290" s="145">
        <v>0</v>
      </c>
      <c r="AE290" s="145"/>
      <c r="AF290" s="145"/>
      <c r="AG290" s="145"/>
      <c r="AH290" s="145"/>
      <c r="AI290" s="145"/>
      <c r="AJ290" s="145"/>
      <c r="AK290" s="145"/>
      <c r="AL290" s="145"/>
      <c r="AM290" s="145"/>
      <c r="AN290" s="145"/>
      <c r="AO290" s="145"/>
      <c r="AP290" s="145"/>
      <c r="AQ290" s="131">
        <f t="shared" si="105"/>
        <v>1110912.5049999999</v>
      </c>
      <c r="AS290" s="145">
        <v>523121</v>
      </c>
    </row>
    <row r="291" spans="2:45">
      <c r="B291" s="161" t="str">
        <f t="shared" si="106"/>
        <v>3 Terremoto</v>
      </c>
      <c r="C291" s="145">
        <v>2154354</v>
      </c>
      <c r="D291" s="145">
        <v>0</v>
      </c>
      <c r="E291" s="145">
        <v>6910823.6119999979</v>
      </c>
      <c r="F291" s="145">
        <v>84706</v>
      </c>
      <c r="G291" s="145">
        <v>0</v>
      </c>
      <c r="H291" s="145">
        <v>204846</v>
      </c>
      <c r="I291" s="145">
        <v>0</v>
      </c>
      <c r="J291" s="145">
        <v>81816</v>
      </c>
      <c r="K291" s="145">
        <v>0</v>
      </c>
      <c r="L291" s="145">
        <v>481321</v>
      </c>
      <c r="M291" s="145">
        <v>0</v>
      </c>
      <c r="N291" s="145">
        <v>0</v>
      </c>
      <c r="O291" s="145">
        <v>0</v>
      </c>
      <c r="P291" s="145">
        <v>1397307</v>
      </c>
      <c r="Q291" s="145">
        <v>0</v>
      </c>
      <c r="R291" s="145">
        <v>13317267</v>
      </c>
      <c r="S291" s="145">
        <v>0</v>
      </c>
      <c r="T291" s="145">
        <v>1243451</v>
      </c>
      <c r="U291" s="145">
        <v>0</v>
      </c>
      <c r="V291" s="145">
        <v>11788312</v>
      </c>
      <c r="W291" s="145">
        <v>0</v>
      </c>
      <c r="X291" s="145">
        <v>7129</v>
      </c>
      <c r="Y291" s="145">
        <v>3102100</v>
      </c>
      <c r="Z291" s="145">
        <v>55920</v>
      </c>
      <c r="AA291" s="145">
        <v>219312</v>
      </c>
      <c r="AB291" s="145">
        <v>12634673</v>
      </c>
      <c r="AC291" s="145">
        <v>32267</v>
      </c>
      <c r="AD291" s="145">
        <v>2423124</v>
      </c>
      <c r="AE291" s="145"/>
      <c r="AF291" s="145"/>
      <c r="AG291" s="145"/>
      <c r="AH291" s="145"/>
      <c r="AI291" s="145"/>
      <c r="AJ291" s="145"/>
      <c r="AK291" s="145"/>
      <c r="AL291" s="145"/>
      <c r="AM291" s="145"/>
      <c r="AN291" s="145"/>
      <c r="AO291" s="145"/>
      <c r="AP291" s="145"/>
      <c r="AQ291" s="131">
        <f t="shared" si="105"/>
        <v>56138728.611999996</v>
      </c>
      <c r="AS291" s="145">
        <v>45905636</v>
      </c>
    </row>
    <row r="292" spans="2:45">
      <c r="B292" s="161" t="str">
        <f t="shared" si="106"/>
        <v>4 Pérdida de Benef. por Terremoto</v>
      </c>
      <c r="C292" s="145">
        <v>211713</v>
      </c>
      <c r="D292" s="145">
        <v>0</v>
      </c>
      <c r="E292" s="145">
        <v>0</v>
      </c>
      <c r="F292" s="145">
        <v>0</v>
      </c>
      <c r="G292" s="145">
        <v>0</v>
      </c>
      <c r="H292" s="145">
        <v>24424</v>
      </c>
      <c r="I292" s="145">
        <v>0</v>
      </c>
      <c r="J292" s="145">
        <v>11256</v>
      </c>
      <c r="K292" s="145">
        <v>0</v>
      </c>
      <c r="L292" s="145">
        <v>21952</v>
      </c>
      <c r="M292" s="145">
        <v>0</v>
      </c>
      <c r="N292" s="145">
        <v>0</v>
      </c>
      <c r="O292" s="145">
        <v>0</v>
      </c>
      <c r="P292" s="145">
        <v>26088</v>
      </c>
      <c r="Q292" s="145">
        <v>0</v>
      </c>
      <c r="R292" s="145">
        <v>588760</v>
      </c>
      <c r="S292" s="145">
        <v>0</v>
      </c>
      <c r="T292" s="145">
        <v>85187</v>
      </c>
      <c r="U292" s="145">
        <v>0</v>
      </c>
      <c r="V292" s="145">
        <v>86246</v>
      </c>
      <c r="W292" s="145">
        <v>0</v>
      </c>
      <c r="X292" s="145">
        <v>0</v>
      </c>
      <c r="Y292" s="145">
        <v>80460</v>
      </c>
      <c r="Z292" s="145">
        <v>287576</v>
      </c>
      <c r="AA292" s="145">
        <v>355</v>
      </c>
      <c r="AB292" s="145">
        <v>63172</v>
      </c>
      <c r="AC292" s="145">
        <v>0</v>
      </c>
      <c r="AD292" s="145">
        <v>0</v>
      </c>
      <c r="AE292" s="145"/>
      <c r="AF292" s="145"/>
      <c r="AG292" s="145"/>
      <c r="AH292" s="145"/>
      <c r="AI292" s="145"/>
      <c r="AJ292" s="145"/>
      <c r="AK292" s="145"/>
      <c r="AL292" s="145"/>
      <c r="AM292" s="145"/>
      <c r="AN292" s="145"/>
      <c r="AO292" s="145"/>
      <c r="AP292" s="145"/>
      <c r="AQ292" s="131">
        <f t="shared" si="105"/>
        <v>1487189</v>
      </c>
      <c r="AS292" s="145">
        <v>621177</v>
      </c>
    </row>
    <row r="293" spans="2:45">
      <c r="B293" s="161" t="str">
        <f t="shared" si="106"/>
        <v>5 Riesgos de la Naturaleza</v>
      </c>
      <c r="C293" s="145">
        <v>251372</v>
      </c>
      <c r="D293" s="145">
        <v>0</v>
      </c>
      <c r="E293" s="145">
        <v>41617.215999999993</v>
      </c>
      <c r="F293" s="145">
        <v>5591</v>
      </c>
      <c r="G293" s="145">
        <v>0</v>
      </c>
      <c r="H293" s="145">
        <v>1141</v>
      </c>
      <c r="I293" s="145">
        <v>254001</v>
      </c>
      <c r="J293" s="145">
        <v>6328</v>
      </c>
      <c r="K293" s="145">
        <v>0</v>
      </c>
      <c r="L293" s="145">
        <v>114008</v>
      </c>
      <c r="M293" s="145">
        <v>0</v>
      </c>
      <c r="N293" s="145">
        <v>0</v>
      </c>
      <c r="O293" s="145">
        <v>0</v>
      </c>
      <c r="P293" s="145">
        <v>44979</v>
      </c>
      <c r="Q293" s="145">
        <v>0</v>
      </c>
      <c r="R293" s="145">
        <v>0</v>
      </c>
      <c r="S293" s="145">
        <v>0</v>
      </c>
      <c r="T293" s="145">
        <v>153036</v>
      </c>
      <c r="U293" s="145">
        <v>0</v>
      </c>
      <c r="V293" s="145">
        <v>889103</v>
      </c>
      <c r="W293" s="145">
        <v>0</v>
      </c>
      <c r="X293" s="145">
        <v>0</v>
      </c>
      <c r="Y293" s="145">
        <v>214950</v>
      </c>
      <c r="Z293" s="145">
        <v>32384</v>
      </c>
      <c r="AA293" s="145">
        <v>494</v>
      </c>
      <c r="AB293" s="145">
        <v>2463381</v>
      </c>
      <c r="AC293" s="145">
        <v>0</v>
      </c>
      <c r="AD293" s="145">
        <v>0</v>
      </c>
      <c r="AE293" s="145"/>
      <c r="AF293" s="145"/>
      <c r="AG293" s="145"/>
      <c r="AH293" s="145"/>
      <c r="AI293" s="145"/>
      <c r="AJ293" s="145"/>
      <c r="AK293" s="145"/>
      <c r="AL293" s="145"/>
      <c r="AM293" s="145"/>
      <c r="AN293" s="145"/>
      <c r="AO293" s="145"/>
      <c r="AP293" s="145"/>
      <c r="AQ293" s="131">
        <f t="shared" si="105"/>
        <v>4472385.216</v>
      </c>
      <c r="AS293" s="145">
        <v>4266244</v>
      </c>
    </row>
    <row r="294" spans="2:45">
      <c r="B294" s="161" t="str">
        <f t="shared" si="106"/>
        <v>6 Terrorismo</v>
      </c>
      <c r="C294" s="145">
        <v>96561</v>
      </c>
      <c r="D294" s="145">
        <v>0</v>
      </c>
      <c r="E294" s="145">
        <v>7931.8729999999996</v>
      </c>
      <c r="F294" s="145">
        <v>3115</v>
      </c>
      <c r="G294" s="145">
        <v>0</v>
      </c>
      <c r="H294" s="145">
        <v>3951</v>
      </c>
      <c r="I294" s="145">
        <v>68048</v>
      </c>
      <c r="J294" s="145">
        <v>1</v>
      </c>
      <c r="K294" s="145">
        <v>0</v>
      </c>
      <c r="L294" s="145">
        <v>46985</v>
      </c>
      <c r="M294" s="145">
        <v>0</v>
      </c>
      <c r="N294" s="145">
        <v>0</v>
      </c>
      <c r="O294" s="145">
        <v>0</v>
      </c>
      <c r="P294" s="145">
        <v>44885</v>
      </c>
      <c r="Q294" s="145">
        <v>0</v>
      </c>
      <c r="R294" s="145">
        <v>11359</v>
      </c>
      <c r="S294" s="145">
        <v>0</v>
      </c>
      <c r="T294" s="145">
        <v>70410</v>
      </c>
      <c r="U294" s="145">
        <v>0</v>
      </c>
      <c r="V294" s="145">
        <v>532683</v>
      </c>
      <c r="W294" s="145">
        <v>0</v>
      </c>
      <c r="X294" s="145">
        <v>0</v>
      </c>
      <c r="Y294" s="145">
        <v>162332</v>
      </c>
      <c r="Z294" s="145">
        <v>27952</v>
      </c>
      <c r="AA294" s="145">
        <v>494</v>
      </c>
      <c r="AB294" s="145">
        <v>2263537</v>
      </c>
      <c r="AC294" s="145">
        <v>0</v>
      </c>
      <c r="AD294" s="145">
        <v>0</v>
      </c>
      <c r="AE294" s="145"/>
      <c r="AF294" s="145"/>
      <c r="AG294" s="145"/>
      <c r="AH294" s="145"/>
      <c r="AI294" s="145"/>
      <c r="AJ294" s="145"/>
      <c r="AK294" s="145"/>
      <c r="AL294" s="145"/>
      <c r="AM294" s="145"/>
      <c r="AN294" s="145"/>
      <c r="AO294" s="145"/>
      <c r="AP294" s="145"/>
      <c r="AQ294" s="131">
        <f t="shared" si="105"/>
        <v>3340244.8730000001</v>
      </c>
      <c r="AS294" s="145">
        <v>3305294</v>
      </c>
    </row>
    <row r="295" spans="2:45">
      <c r="B295" s="161" t="str">
        <f t="shared" si="106"/>
        <v>7 Otros Riesgos Adicionales Incendio</v>
      </c>
      <c r="C295" s="145">
        <v>308433</v>
      </c>
      <c r="D295" s="145">
        <v>0</v>
      </c>
      <c r="E295" s="145">
        <v>32207.770000000004</v>
      </c>
      <c r="F295" s="145">
        <v>5168</v>
      </c>
      <c r="G295" s="145">
        <v>0</v>
      </c>
      <c r="H295" s="145">
        <v>390</v>
      </c>
      <c r="I295" s="145">
        <v>263909</v>
      </c>
      <c r="J295" s="145">
        <v>3372</v>
      </c>
      <c r="K295" s="145">
        <v>0</v>
      </c>
      <c r="L295" s="145">
        <v>160468</v>
      </c>
      <c r="M295" s="145">
        <v>0</v>
      </c>
      <c r="N295" s="145">
        <v>0</v>
      </c>
      <c r="O295" s="145">
        <v>0</v>
      </c>
      <c r="P295" s="145">
        <v>61153</v>
      </c>
      <c r="Q295" s="145">
        <v>0</v>
      </c>
      <c r="R295" s="145">
        <v>301</v>
      </c>
      <c r="S295" s="145">
        <v>0</v>
      </c>
      <c r="T295" s="145">
        <v>82043</v>
      </c>
      <c r="U295" s="145">
        <v>0</v>
      </c>
      <c r="V295" s="145">
        <v>586117</v>
      </c>
      <c r="W295" s="145">
        <v>0</v>
      </c>
      <c r="X295" s="145">
        <v>0</v>
      </c>
      <c r="Y295" s="145">
        <v>256907</v>
      </c>
      <c r="Z295" s="145">
        <v>27952</v>
      </c>
      <c r="AA295" s="145">
        <v>8940</v>
      </c>
      <c r="AB295" s="145">
        <v>1600744</v>
      </c>
      <c r="AC295" s="145">
        <v>0</v>
      </c>
      <c r="AD295" s="145">
        <v>0</v>
      </c>
      <c r="AE295" s="145"/>
      <c r="AF295" s="145"/>
      <c r="AG295" s="145"/>
      <c r="AH295" s="145"/>
      <c r="AI295" s="145"/>
      <c r="AJ295" s="145"/>
      <c r="AK295" s="145"/>
      <c r="AL295" s="145"/>
      <c r="AM295" s="145"/>
      <c r="AN295" s="145"/>
      <c r="AO295" s="145"/>
      <c r="AP295" s="145"/>
      <c r="AQ295" s="131">
        <f t="shared" si="105"/>
        <v>3398104.77</v>
      </c>
      <c r="AS295" s="145">
        <v>3754045</v>
      </c>
    </row>
    <row r="296" spans="2:45">
      <c r="B296" s="161" t="str">
        <f t="shared" si="106"/>
        <v>8 Robo</v>
      </c>
      <c r="C296" s="145">
        <v>3161078</v>
      </c>
      <c r="D296" s="145">
        <v>0</v>
      </c>
      <c r="E296" s="145">
        <v>826993.04399999988</v>
      </c>
      <c r="F296" s="145">
        <v>7610373</v>
      </c>
      <c r="G296" s="145">
        <v>0</v>
      </c>
      <c r="H296" s="145">
        <v>24777</v>
      </c>
      <c r="I296" s="145">
        <v>168224</v>
      </c>
      <c r="J296" s="145">
        <v>2247</v>
      </c>
      <c r="K296" s="145">
        <v>0</v>
      </c>
      <c r="L296" s="145">
        <v>918261</v>
      </c>
      <c r="M296" s="145">
        <v>0</v>
      </c>
      <c r="N296" s="145">
        <v>0</v>
      </c>
      <c r="O296" s="145">
        <v>0</v>
      </c>
      <c r="P296" s="145">
        <v>148961</v>
      </c>
      <c r="Q296" s="145">
        <v>0</v>
      </c>
      <c r="R296" s="145">
        <v>422982</v>
      </c>
      <c r="S296" s="145">
        <v>0</v>
      </c>
      <c r="T296" s="145">
        <v>222667</v>
      </c>
      <c r="U296" s="145">
        <v>0</v>
      </c>
      <c r="V296" s="145">
        <v>287286</v>
      </c>
      <c r="W296" s="145">
        <v>0</v>
      </c>
      <c r="X296" s="145">
        <v>0</v>
      </c>
      <c r="Y296" s="145">
        <v>378577</v>
      </c>
      <c r="Z296" s="145">
        <v>0</v>
      </c>
      <c r="AA296" s="145">
        <v>48065</v>
      </c>
      <c r="AB296" s="145">
        <v>1665405</v>
      </c>
      <c r="AC296" s="145">
        <v>134571</v>
      </c>
      <c r="AD296" s="145">
        <v>1219340</v>
      </c>
      <c r="AE296" s="145"/>
      <c r="AF296" s="145"/>
      <c r="AG296" s="145"/>
      <c r="AH296" s="145"/>
      <c r="AI296" s="145"/>
      <c r="AJ296" s="145"/>
      <c r="AK296" s="145"/>
      <c r="AL296" s="145"/>
      <c r="AM296" s="145"/>
      <c r="AN296" s="145"/>
      <c r="AO296" s="145"/>
      <c r="AP296" s="145"/>
      <c r="AQ296" s="131">
        <f t="shared" si="105"/>
        <v>17239807.044</v>
      </c>
      <c r="AS296" s="145">
        <v>17209001</v>
      </c>
    </row>
    <row r="297" spans="2:45">
      <c r="B297" s="161" t="str">
        <f t="shared" si="106"/>
        <v>9 Daños Físicos Vehíc. Mot. G1 (VP)</v>
      </c>
      <c r="C297" s="145">
        <v>0</v>
      </c>
      <c r="D297" s="145">
        <v>0</v>
      </c>
      <c r="E297" s="145">
        <v>26665885.470000003</v>
      </c>
      <c r="F297" s="145">
        <v>0</v>
      </c>
      <c r="G297" s="145">
        <v>0</v>
      </c>
      <c r="H297" s="145">
        <v>1083485</v>
      </c>
      <c r="I297" s="145">
        <v>11254168</v>
      </c>
      <c r="J297" s="145">
        <v>0</v>
      </c>
      <c r="K297" s="145">
        <v>0</v>
      </c>
      <c r="L297" s="145">
        <v>7176338</v>
      </c>
      <c r="M297" s="145">
        <v>0</v>
      </c>
      <c r="N297" s="145">
        <v>0</v>
      </c>
      <c r="O297" s="145">
        <v>0</v>
      </c>
      <c r="P297" s="145">
        <v>2590936</v>
      </c>
      <c r="Q297" s="145">
        <v>0</v>
      </c>
      <c r="R297" s="145">
        <v>8304949</v>
      </c>
      <c r="S297" s="145">
        <v>0</v>
      </c>
      <c r="T297" s="145">
        <v>24443082</v>
      </c>
      <c r="U297" s="145">
        <v>0</v>
      </c>
      <c r="V297" s="145">
        <v>3327551</v>
      </c>
      <c r="W297" s="145">
        <v>0</v>
      </c>
      <c r="X297" s="145">
        <v>0</v>
      </c>
      <c r="Y297" s="145">
        <v>12405275</v>
      </c>
      <c r="Z297" s="145">
        <v>0</v>
      </c>
      <c r="AA297" s="145">
        <v>1696290</v>
      </c>
      <c r="AB297" s="145">
        <v>11920739</v>
      </c>
      <c r="AC297" s="145">
        <v>1993548</v>
      </c>
      <c r="AD297" s="145">
        <v>0</v>
      </c>
      <c r="AE297" s="145"/>
      <c r="AF297" s="145"/>
      <c r="AG297" s="145"/>
      <c r="AH297" s="145"/>
      <c r="AI297" s="145"/>
      <c r="AJ297" s="145"/>
      <c r="AK297" s="145"/>
      <c r="AL297" s="145"/>
      <c r="AM297" s="145"/>
      <c r="AN297" s="145"/>
      <c r="AO297" s="145"/>
      <c r="AP297" s="145"/>
      <c r="AQ297" s="131">
        <f t="shared" si="105"/>
        <v>112862246.47</v>
      </c>
      <c r="AS297" s="145">
        <v>98243022</v>
      </c>
    </row>
    <row r="298" spans="2:45">
      <c r="B298" s="161" t="str">
        <f t="shared" si="106"/>
        <v>10 Daños Físicos Vehíc. Mot. G2 (VC)</v>
      </c>
      <c r="C298" s="145">
        <v>0</v>
      </c>
      <c r="D298" s="145">
        <v>0</v>
      </c>
      <c r="E298" s="145">
        <v>11085425.579</v>
      </c>
      <c r="F298" s="145">
        <v>0</v>
      </c>
      <c r="G298" s="145">
        <v>0</v>
      </c>
      <c r="H298" s="145">
        <v>26975</v>
      </c>
      <c r="I298" s="145">
        <v>4811449</v>
      </c>
      <c r="J298" s="145">
        <v>0</v>
      </c>
      <c r="K298" s="145">
        <v>0</v>
      </c>
      <c r="L298" s="145">
        <v>1413161</v>
      </c>
      <c r="M298" s="145">
        <v>0</v>
      </c>
      <c r="N298" s="145">
        <v>0</v>
      </c>
      <c r="O298" s="145">
        <v>0</v>
      </c>
      <c r="P298" s="145">
        <v>623360</v>
      </c>
      <c r="Q298" s="145">
        <v>13867</v>
      </c>
      <c r="R298" s="145">
        <v>12735765</v>
      </c>
      <c r="S298" s="145">
        <v>0</v>
      </c>
      <c r="T298" s="145">
        <v>2394853</v>
      </c>
      <c r="U298" s="145">
        <v>0</v>
      </c>
      <c r="V298" s="145">
        <v>2179554</v>
      </c>
      <c r="W298" s="145">
        <v>0</v>
      </c>
      <c r="X298" s="145">
        <v>0</v>
      </c>
      <c r="Y298" s="145">
        <v>13517730</v>
      </c>
      <c r="Z298" s="145">
        <v>0</v>
      </c>
      <c r="AA298" s="145">
        <v>2834131</v>
      </c>
      <c r="AB298" s="145">
        <v>9355141</v>
      </c>
      <c r="AC298" s="145">
        <v>1359544</v>
      </c>
      <c r="AD298" s="145">
        <v>0</v>
      </c>
      <c r="AE298" s="145"/>
      <c r="AF298" s="145"/>
      <c r="AG298" s="145"/>
      <c r="AH298" s="145"/>
      <c r="AI298" s="145"/>
      <c r="AJ298" s="145"/>
      <c r="AK298" s="145"/>
      <c r="AL298" s="145"/>
      <c r="AM298" s="145"/>
      <c r="AN298" s="145"/>
      <c r="AO298" s="145"/>
      <c r="AP298" s="145"/>
      <c r="AQ298" s="131">
        <f t="shared" si="105"/>
        <v>62350955.578999996</v>
      </c>
      <c r="AS298" s="145">
        <v>44340044</v>
      </c>
    </row>
    <row r="299" spans="2:45">
      <c r="B299" s="161" t="str">
        <f t="shared" si="106"/>
        <v>11 Casco Marítimo</v>
      </c>
      <c r="C299" s="145">
        <v>0</v>
      </c>
      <c r="D299" s="145">
        <v>0</v>
      </c>
      <c r="E299" s="145">
        <v>9984.4779999999992</v>
      </c>
      <c r="F299" s="145">
        <v>0</v>
      </c>
      <c r="G299" s="145">
        <v>0</v>
      </c>
      <c r="H299" s="145">
        <v>0</v>
      </c>
      <c r="I299" s="145">
        <v>15913</v>
      </c>
      <c r="J299" s="145">
        <v>0</v>
      </c>
      <c r="K299" s="145">
        <v>0</v>
      </c>
      <c r="L299" s="145">
        <v>0</v>
      </c>
      <c r="M299" s="145">
        <v>0</v>
      </c>
      <c r="N299" s="145">
        <v>0</v>
      </c>
      <c r="O299" s="145">
        <v>0</v>
      </c>
      <c r="P299" s="145">
        <v>206</v>
      </c>
      <c r="Q299" s="145">
        <v>0</v>
      </c>
      <c r="R299" s="145">
        <v>1210</v>
      </c>
      <c r="S299" s="145">
        <v>0</v>
      </c>
      <c r="T299" s="145">
        <v>41002</v>
      </c>
      <c r="U299" s="145">
        <v>0</v>
      </c>
      <c r="V299" s="145">
        <v>59438</v>
      </c>
      <c r="W299" s="145">
        <v>0</v>
      </c>
      <c r="X299" s="145">
        <v>0</v>
      </c>
      <c r="Y299" s="145">
        <v>48222</v>
      </c>
      <c r="Z299" s="145">
        <v>0</v>
      </c>
      <c r="AA299" s="145">
        <v>0</v>
      </c>
      <c r="AB299" s="145">
        <v>113756</v>
      </c>
      <c r="AC299" s="145">
        <v>0</v>
      </c>
      <c r="AD299" s="145">
        <v>0</v>
      </c>
      <c r="AE299" s="145"/>
      <c r="AF299" s="145"/>
      <c r="AG299" s="145"/>
      <c r="AH299" s="145"/>
      <c r="AI299" s="145"/>
      <c r="AJ299" s="145"/>
      <c r="AK299" s="145"/>
      <c r="AL299" s="145"/>
      <c r="AM299" s="145"/>
      <c r="AN299" s="145"/>
      <c r="AO299" s="145"/>
      <c r="AP299" s="145"/>
      <c r="AQ299" s="131">
        <f t="shared" si="105"/>
        <v>289731.478</v>
      </c>
      <c r="AS299" s="145">
        <v>215021</v>
      </c>
    </row>
    <row r="300" spans="2:45">
      <c r="B300" s="161" t="str">
        <f t="shared" si="106"/>
        <v>12 Casco Aéreo</v>
      </c>
      <c r="C300" s="145">
        <v>0</v>
      </c>
      <c r="D300" s="145">
        <v>0</v>
      </c>
      <c r="E300" s="145">
        <v>0</v>
      </c>
      <c r="F300" s="145">
        <v>0</v>
      </c>
      <c r="G300" s="145">
        <v>0</v>
      </c>
      <c r="H300" s="145">
        <v>2</v>
      </c>
      <c r="I300" s="145">
        <v>0</v>
      </c>
      <c r="J300" s="145">
        <v>0</v>
      </c>
      <c r="K300" s="145">
        <v>0</v>
      </c>
      <c r="L300" s="145">
        <v>0</v>
      </c>
      <c r="M300" s="145">
        <v>0</v>
      </c>
      <c r="N300" s="145">
        <v>0</v>
      </c>
      <c r="O300" s="145">
        <v>0</v>
      </c>
      <c r="P300" s="145">
        <v>0</v>
      </c>
      <c r="Q300" s="145">
        <v>0</v>
      </c>
      <c r="R300" s="145">
        <v>0</v>
      </c>
      <c r="S300" s="145">
        <v>0</v>
      </c>
      <c r="T300" s="145">
        <v>1555</v>
      </c>
      <c r="U300" s="145">
        <v>0</v>
      </c>
      <c r="V300" s="145">
        <v>5536</v>
      </c>
      <c r="W300" s="145">
        <v>0</v>
      </c>
      <c r="X300" s="145">
        <v>135</v>
      </c>
      <c r="Y300" s="145">
        <v>0</v>
      </c>
      <c r="Z300" s="145">
        <v>0</v>
      </c>
      <c r="AA300" s="145">
        <v>0</v>
      </c>
      <c r="AB300" s="145">
        <v>0</v>
      </c>
      <c r="AC300" s="145">
        <v>0</v>
      </c>
      <c r="AD300" s="145">
        <v>0</v>
      </c>
      <c r="AE300" s="145"/>
      <c r="AF300" s="145"/>
      <c r="AG300" s="145"/>
      <c r="AH300" s="145"/>
      <c r="AI300" s="145"/>
      <c r="AJ300" s="145"/>
      <c r="AK300" s="145"/>
      <c r="AL300" s="145"/>
      <c r="AM300" s="145"/>
      <c r="AN300" s="145"/>
      <c r="AO300" s="145"/>
      <c r="AP300" s="145"/>
      <c r="AQ300" s="131">
        <f t="shared" si="105"/>
        <v>7228</v>
      </c>
      <c r="AS300" s="145">
        <v>24753</v>
      </c>
    </row>
    <row r="301" spans="2:45">
      <c r="B301" s="161" t="str">
        <f t="shared" si="106"/>
        <v>13 Transporte Terrestre</v>
      </c>
      <c r="C301" s="145">
        <v>304904</v>
      </c>
      <c r="D301" s="145">
        <v>0</v>
      </c>
      <c r="E301" s="145">
        <v>463102.51399999997</v>
      </c>
      <c r="F301" s="145">
        <v>0</v>
      </c>
      <c r="G301" s="145">
        <v>0</v>
      </c>
      <c r="H301" s="145">
        <v>124984</v>
      </c>
      <c r="I301" s="145">
        <v>128094</v>
      </c>
      <c r="J301" s="145">
        <v>153465</v>
      </c>
      <c r="K301" s="145">
        <v>0</v>
      </c>
      <c r="L301" s="145">
        <v>4078</v>
      </c>
      <c r="M301" s="145">
        <v>0</v>
      </c>
      <c r="N301" s="145">
        <v>0</v>
      </c>
      <c r="O301" s="145">
        <v>0</v>
      </c>
      <c r="P301" s="145">
        <v>1481632</v>
      </c>
      <c r="Q301" s="145">
        <v>0</v>
      </c>
      <c r="R301" s="145">
        <v>273309</v>
      </c>
      <c r="S301" s="145">
        <v>0</v>
      </c>
      <c r="T301" s="145">
        <v>185181</v>
      </c>
      <c r="U301" s="145">
        <v>0</v>
      </c>
      <c r="V301" s="145">
        <v>255320</v>
      </c>
      <c r="W301" s="145">
        <v>0</v>
      </c>
      <c r="X301" s="145">
        <v>6216</v>
      </c>
      <c r="Y301" s="145">
        <v>868401</v>
      </c>
      <c r="Z301" s="145">
        <v>18168</v>
      </c>
      <c r="AA301" s="145">
        <v>136528</v>
      </c>
      <c r="AB301" s="145">
        <v>714031</v>
      </c>
      <c r="AC301" s="145">
        <v>0</v>
      </c>
      <c r="AD301" s="145">
        <v>0</v>
      </c>
      <c r="AE301" s="145"/>
      <c r="AF301" s="145"/>
      <c r="AG301" s="145"/>
      <c r="AH301" s="145"/>
      <c r="AI301" s="145"/>
      <c r="AJ301" s="145"/>
      <c r="AK301" s="145"/>
      <c r="AL301" s="145"/>
      <c r="AM301" s="145"/>
      <c r="AN301" s="145"/>
      <c r="AO301" s="145"/>
      <c r="AP301" s="145"/>
      <c r="AQ301" s="131">
        <f t="shared" si="105"/>
        <v>5117413.5140000004</v>
      </c>
      <c r="AS301" s="145">
        <v>5092433</v>
      </c>
    </row>
    <row r="302" spans="2:45">
      <c r="B302" s="161" t="str">
        <f t="shared" si="106"/>
        <v>14 Transporte Marítimo</v>
      </c>
      <c r="C302" s="145">
        <v>555980</v>
      </c>
      <c r="D302" s="145">
        <v>0</v>
      </c>
      <c r="E302" s="145">
        <v>145614.45500000002</v>
      </c>
      <c r="F302" s="145">
        <v>0</v>
      </c>
      <c r="G302" s="145">
        <v>0</v>
      </c>
      <c r="H302" s="145">
        <v>694877</v>
      </c>
      <c r="I302" s="145">
        <v>367738</v>
      </c>
      <c r="J302" s="145">
        <v>88647</v>
      </c>
      <c r="K302" s="145">
        <v>0</v>
      </c>
      <c r="L302" s="145">
        <v>0</v>
      </c>
      <c r="M302" s="145">
        <v>0</v>
      </c>
      <c r="N302" s="145">
        <v>0</v>
      </c>
      <c r="O302" s="145">
        <v>0</v>
      </c>
      <c r="P302" s="145">
        <v>195910</v>
      </c>
      <c r="Q302" s="145">
        <v>0</v>
      </c>
      <c r="R302" s="145">
        <v>74749</v>
      </c>
      <c r="S302" s="145">
        <v>0</v>
      </c>
      <c r="T302" s="145">
        <v>333819</v>
      </c>
      <c r="U302" s="145">
        <v>0</v>
      </c>
      <c r="V302" s="145">
        <v>74697</v>
      </c>
      <c r="W302" s="145">
        <v>0</v>
      </c>
      <c r="X302" s="145">
        <v>4179</v>
      </c>
      <c r="Y302" s="145">
        <v>32874</v>
      </c>
      <c r="Z302" s="145">
        <v>0</v>
      </c>
      <c r="AA302" s="145">
        <v>24219</v>
      </c>
      <c r="AB302" s="145">
        <v>1203529</v>
      </c>
      <c r="AC302" s="145">
        <v>0</v>
      </c>
      <c r="AD302" s="145">
        <v>0</v>
      </c>
      <c r="AE302" s="145"/>
      <c r="AF302" s="145"/>
      <c r="AG302" s="145"/>
      <c r="AH302" s="145"/>
      <c r="AI302" s="145"/>
      <c r="AJ302" s="145"/>
      <c r="AK302" s="145"/>
      <c r="AL302" s="145"/>
      <c r="AM302" s="145"/>
      <c r="AN302" s="145"/>
      <c r="AO302" s="145"/>
      <c r="AP302" s="145"/>
      <c r="AQ302" s="131">
        <f t="shared" si="105"/>
        <v>3796832.4550000001</v>
      </c>
      <c r="AS302" s="145">
        <v>3741929</v>
      </c>
    </row>
    <row r="303" spans="2:45">
      <c r="B303" s="161" t="str">
        <f t="shared" si="106"/>
        <v>15 Transporte Aéreo</v>
      </c>
      <c r="C303" s="145">
        <v>75513</v>
      </c>
      <c r="D303" s="145">
        <v>0</v>
      </c>
      <c r="E303" s="145">
        <v>12419.141</v>
      </c>
      <c r="F303" s="145">
        <v>0</v>
      </c>
      <c r="G303" s="145">
        <v>0</v>
      </c>
      <c r="H303" s="145">
        <v>36076</v>
      </c>
      <c r="I303" s="145">
        <v>65466</v>
      </c>
      <c r="J303" s="145">
        <v>15509</v>
      </c>
      <c r="K303" s="145">
        <v>0</v>
      </c>
      <c r="L303" s="145">
        <v>0</v>
      </c>
      <c r="M303" s="145">
        <v>0</v>
      </c>
      <c r="N303" s="145">
        <v>0</v>
      </c>
      <c r="O303" s="145">
        <v>0</v>
      </c>
      <c r="P303" s="145">
        <v>31311</v>
      </c>
      <c r="Q303" s="145">
        <v>0</v>
      </c>
      <c r="R303" s="145">
        <v>16930</v>
      </c>
      <c r="S303" s="145">
        <v>0</v>
      </c>
      <c r="T303" s="145">
        <v>114445</v>
      </c>
      <c r="U303" s="145">
        <v>0</v>
      </c>
      <c r="V303" s="145">
        <v>10933</v>
      </c>
      <c r="W303" s="145">
        <v>0</v>
      </c>
      <c r="X303" s="145">
        <v>1389</v>
      </c>
      <c r="Y303" s="145">
        <v>4618</v>
      </c>
      <c r="Z303" s="145">
        <v>1140</v>
      </c>
      <c r="AA303" s="145">
        <v>5362</v>
      </c>
      <c r="AB303" s="145">
        <v>92301</v>
      </c>
      <c r="AC303" s="145">
        <v>0</v>
      </c>
      <c r="AD303" s="145">
        <v>0</v>
      </c>
      <c r="AE303" s="145"/>
      <c r="AF303" s="145"/>
      <c r="AG303" s="145"/>
      <c r="AH303" s="145"/>
      <c r="AI303" s="145"/>
      <c r="AJ303" s="145"/>
      <c r="AK303" s="145"/>
      <c r="AL303" s="145"/>
      <c r="AM303" s="145"/>
      <c r="AN303" s="145"/>
      <c r="AO303" s="145"/>
      <c r="AP303" s="145"/>
      <c r="AQ303" s="131">
        <f t="shared" si="105"/>
        <v>483412.141</v>
      </c>
      <c r="AS303" s="145">
        <v>485249</v>
      </c>
    </row>
    <row r="304" spans="2:45">
      <c r="B304" s="161" t="str">
        <f t="shared" si="106"/>
        <v>16 Equipo Móvil Contratista</v>
      </c>
      <c r="C304" s="145">
        <v>8966</v>
      </c>
      <c r="D304" s="145">
        <v>0</v>
      </c>
      <c r="E304" s="145">
        <v>545237.42800000007</v>
      </c>
      <c r="F304" s="145">
        <v>0</v>
      </c>
      <c r="G304" s="145">
        <v>0</v>
      </c>
      <c r="H304" s="145">
        <v>0</v>
      </c>
      <c r="I304" s="145">
        <v>489729</v>
      </c>
      <c r="J304" s="145">
        <v>38340</v>
      </c>
      <c r="K304" s="145">
        <v>0</v>
      </c>
      <c r="L304" s="145">
        <v>47328</v>
      </c>
      <c r="M304" s="145">
        <v>0</v>
      </c>
      <c r="N304" s="145">
        <v>0</v>
      </c>
      <c r="O304" s="145">
        <v>0</v>
      </c>
      <c r="P304" s="145">
        <v>84949</v>
      </c>
      <c r="Q304" s="145">
        <v>0</v>
      </c>
      <c r="R304" s="145">
        <v>1177360</v>
      </c>
      <c r="S304" s="145">
        <v>0</v>
      </c>
      <c r="T304" s="145">
        <v>478277</v>
      </c>
      <c r="U304" s="145">
        <v>0</v>
      </c>
      <c r="V304" s="145">
        <v>413026</v>
      </c>
      <c r="W304" s="145">
        <v>0</v>
      </c>
      <c r="X304" s="145">
        <v>0</v>
      </c>
      <c r="Y304" s="145">
        <v>707829</v>
      </c>
      <c r="Z304" s="145">
        <v>0</v>
      </c>
      <c r="AA304" s="145">
        <v>187332</v>
      </c>
      <c r="AB304" s="145">
        <v>1917444</v>
      </c>
      <c r="AC304" s="145">
        <v>0</v>
      </c>
      <c r="AD304" s="145">
        <v>0</v>
      </c>
      <c r="AE304" s="145"/>
      <c r="AF304" s="145"/>
      <c r="AG304" s="145"/>
      <c r="AH304" s="145"/>
      <c r="AI304" s="145"/>
      <c r="AJ304" s="145"/>
      <c r="AK304" s="145"/>
      <c r="AL304" s="145"/>
      <c r="AM304" s="145"/>
      <c r="AN304" s="145"/>
      <c r="AO304" s="145"/>
      <c r="AP304" s="145"/>
      <c r="AQ304" s="131">
        <f t="shared" si="105"/>
        <v>6095817.4280000003</v>
      </c>
      <c r="AS304" s="145">
        <v>4345000</v>
      </c>
    </row>
    <row r="305" spans="2:45">
      <c r="B305" s="161" t="str">
        <f t="shared" si="106"/>
        <v>17 Todo Riesgo Construc. y Montaje</v>
      </c>
      <c r="C305" s="145">
        <v>70049</v>
      </c>
      <c r="D305" s="145">
        <v>0</v>
      </c>
      <c r="E305" s="145">
        <v>-3560.74099999998</v>
      </c>
      <c r="F305" s="145">
        <v>0</v>
      </c>
      <c r="G305" s="145">
        <v>0</v>
      </c>
      <c r="H305" s="145">
        <v>-3682</v>
      </c>
      <c r="I305" s="145">
        <v>189721</v>
      </c>
      <c r="J305" s="145">
        <v>0</v>
      </c>
      <c r="K305" s="145">
        <v>0</v>
      </c>
      <c r="L305" s="145">
        <v>51525</v>
      </c>
      <c r="M305" s="145">
        <v>0</v>
      </c>
      <c r="N305" s="145">
        <v>0</v>
      </c>
      <c r="O305" s="145">
        <v>0</v>
      </c>
      <c r="P305" s="145">
        <v>2094</v>
      </c>
      <c r="Q305" s="145">
        <v>0</v>
      </c>
      <c r="R305" s="145">
        <v>314574</v>
      </c>
      <c r="S305" s="145">
        <v>0</v>
      </c>
      <c r="T305" s="145">
        <v>387589</v>
      </c>
      <c r="U305" s="145">
        <v>0</v>
      </c>
      <c r="V305" s="145">
        <v>45065</v>
      </c>
      <c r="W305" s="145">
        <v>0</v>
      </c>
      <c r="X305" s="145">
        <v>17574</v>
      </c>
      <c r="Y305" s="145">
        <v>387534</v>
      </c>
      <c r="Z305" s="145">
        <v>0</v>
      </c>
      <c r="AA305" s="145">
        <v>20579</v>
      </c>
      <c r="AB305" s="145">
        <v>538713</v>
      </c>
      <c r="AC305" s="145">
        <v>0</v>
      </c>
      <c r="AD305" s="145">
        <v>0</v>
      </c>
      <c r="AE305" s="145"/>
      <c r="AF305" s="145"/>
      <c r="AG305" s="145"/>
      <c r="AH305" s="145"/>
      <c r="AI305" s="145"/>
      <c r="AJ305" s="145"/>
      <c r="AK305" s="145"/>
      <c r="AL305" s="145"/>
      <c r="AM305" s="145"/>
      <c r="AN305" s="145"/>
      <c r="AO305" s="145"/>
      <c r="AP305" s="145"/>
      <c r="AQ305" s="131">
        <f t="shared" si="105"/>
        <v>2017774.2590000001</v>
      </c>
      <c r="AS305" s="145">
        <v>2408250</v>
      </c>
    </row>
    <row r="306" spans="2:45">
      <c r="B306" s="161" t="str">
        <f t="shared" si="106"/>
        <v>18 Avería de Maquinaria</v>
      </c>
      <c r="C306" s="145">
        <v>4724</v>
      </c>
      <c r="D306" s="145">
        <v>0</v>
      </c>
      <c r="E306" s="145">
        <v>3498.7989999999991</v>
      </c>
      <c r="F306" s="145">
        <v>0</v>
      </c>
      <c r="G306" s="145">
        <v>0</v>
      </c>
      <c r="H306" s="145">
        <v>0</v>
      </c>
      <c r="I306" s="145">
        <v>11664</v>
      </c>
      <c r="J306" s="145">
        <v>0</v>
      </c>
      <c r="K306" s="145">
        <v>0</v>
      </c>
      <c r="L306" s="145">
        <v>1893</v>
      </c>
      <c r="M306" s="145">
        <v>0</v>
      </c>
      <c r="N306" s="145">
        <v>0</v>
      </c>
      <c r="O306" s="145">
        <v>0</v>
      </c>
      <c r="P306" s="145">
        <v>893</v>
      </c>
      <c r="Q306" s="145">
        <v>0</v>
      </c>
      <c r="R306" s="145">
        <v>88277</v>
      </c>
      <c r="S306" s="145">
        <v>0</v>
      </c>
      <c r="T306" s="145">
        <v>2669</v>
      </c>
      <c r="U306" s="145">
        <v>0</v>
      </c>
      <c r="V306" s="145">
        <v>9037</v>
      </c>
      <c r="W306" s="145">
        <v>0</v>
      </c>
      <c r="X306" s="145">
        <v>0</v>
      </c>
      <c r="Y306" s="145">
        <v>7721</v>
      </c>
      <c r="Z306" s="145">
        <v>0</v>
      </c>
      <c r="AA306" s="145">
        <v>89</v>
      </c>
      <c r="AB306" s="145">
        <v>79285</v>
      </c>
      <c r="AC306" s="145">
        <v>0</v>
      </c>
      <c r="AD306" s="145">
        <v>0</v>
      </c>
      <c r="AE306" s="145"/>
      <c r="AF306" s="145"/>
      <c r="AG306" s="145"/>
      <c r="AH306" s="145"/>
      <c r="AI306" s="145"/>
      <c r="AJ306" s="145"/>
      <c r="AK306" s="145"/>
      <c r="AL306" s="145"/>
      <c r="AM306" s="145"/>
      <c r="AN306" s="145"/>
      <c r="AO306" s="145"/>
      <c r="AP306" s="145"/>
      <c r="AQ306" s="131">
        <f t="shared" si="105"/>
        <v>209750.799</v>
      </c>
      <c r="AS306" s="145">
        <v>141925</v>
      </c>
    </row>
    <row r="307" spans="2:45">
      <c r="B307" s="161" t="str">
        <f t="shared" si="106"/>
        <v>19 Equipo Electrónico</v>
      </c>
      <c r="C307" s="145">
        <v>104856</v>
      </c>
      <c r="D307" s="145">
        <v>0</v>
      </c>
      <c r="E307" s="145">
        <v>65967.120999999999</v>
      </c>
      <c r="F307" s="145">
        <v>0</v>
      </c>
      <c r="G307" s="145">
        <v>0</v>
      </c>
      <c r="H307" s="145">
        <v>1750</v>
      </c>
      <c r="I307" s="145">
        <v>28675</v>
      </c>
      <c r="J307" s="145">
        <v>583</v>
      </c>
      <c r="K307" s="145">
        <v>0</v>
      </c>
      <c r="L307" s="145">
        <v>5333</v>
      </c>
      <c r="M307" s="145">
        <v>0</v>
      </c>
      <c r="N307" s="145">
        <v>0</v>
      </c>
      <c r="O307" s="145">
        <v>0</v>
      </c>
      <c r="P307" s="145">
        <v>47864</v>
      </c>
      <c r="Q307" s="145">
        <v>0</v>
      </c>
      <c r="R307" s="145">
        <v>92771</v>
      </c>
      <c r="S307" s="145">
        <v>0</v>
      </c>
      <c r="T307" s="145">
        <v>67532</v>
      </c>
      <c r="U307" s="145">
        <v>0</v>
      </c>
      <c r="V307" s="145">
        <v>59813</v>
      </c>
      <c r="W307" s="145">
        <v>0</v>
      </c>
      <c r="X307" s="145">
        <v>0</v>
      </c>
      <c r="Y307" s="145">
        <v>101807</v>
      </c>
      <c r="Z307" s="145">
        <v>0</v>
      </c>
      <c r="AA307" s="145">
        <v>5962</v>
      </c>
      <c r="AB307" s="145">
        <v>216177</v>
      </c>
      <c r="AC307" s="145">
        <v>0</v>
      </c>
      <c r="AD307" s="145">
        <v>0</v>
      </c>
      <c r="AE307" s="145"/>
      <c r="AF307" s="145"/>
      <c r="AG307" s="145"/>
      <c r="AH307" s="145"/>
      <c r="AI307" s="145"/>
      <c r="AJ307" s="145"/>
      <c r="AK307" s="145"/>
      <c r="AL307" s="145"/>
      <c r="AM307" s="145"/>
      <c r="AN307" s="145"/>
      <c r="AO307" s="145"/>
      <c r="AP307" s="145"/>
      <c r="AQ307" s="131">
        <f t="shared" si="105"/>
        <v>799090.12100000004</v>
      </c>
      <c r="AS307" s="145">
        <v>545836</v>
      </c>
    </row>
    <row r="308" spans="2:45">
      <c r="B308" s="161" t="str">
        <f t="shared" si="106"/>
        <v>20 Responsabilidad Civil Vehíc. Mot.</v>
      </c>
      <c r="C308" s="145">
        <v>0</v>
      </c>
      <c r="D308" s="145">
        <v>0</v>
      </c>
      <c r="E308" s="145">
        <v>8327007.2609999999</v>
      </c>
      <c r="F308" s="145">
        <v>0</v>
      </c>
      <c r="G308" s="145">
        <v>0</v>
      </c>
      <c r="H308" s="145">
        <v>549071</v>
      </c>
      <c r="I308" s="145">
        <v>2998294</v>
      </c>
      <c r="J308" s="145">
        <v>36488</v>
      </c>
      <c r="K308" s="145">
        <v>0</v>
      </c>
      <c r="L308" s="145">
        <v>1284515</v>
      </c>
      <c r="M308" s="145">
        <v>0</v>
      </c>
      <c r="N308" s="145">
        <v>0</v>
      </c>
      <c r="O308" s="145">
        <v>0</v>
      </c>
      <c r="P308" s="145">
        <v>604216</v>
      </c>
      <c r="Q308" s="145">
        <v>0</v>
      </c>
      <c r="R308" s="145">
        <v>5621225</v>
      </c>
      <c r="S308" s="145">
        <v>0</v>
      </c>
      <c r="T308" s="145">
        <v>6003695</v>
      </c>
      <c r="U308" s="145">
        <v>0</v>
      </c>
      <c r="V308" s="145">
        <v>3419409</v>
      </c>
      <c r="W308" s="145">
        <v>0</v>
      </c>
      <c r="X308" s="145">
        <v>0</v>
      </c>
      <c r="Y308" s="145">
        <v>5171562</v>
      </c>
      <c r="Z308" s="145">
        <v>1515</v>
      </c>
      <c r="AA308" s="145">
        <v>550183</v>
      </c>
      <c r="AB308" s="145">
        <v>4524050</v>
      </c>
      <c r="AC308" s="145">
        <v>1128876</v>
      </c>
      <c r="AD308" s="145">
        <v>0</v>
      </c>
      <c r="AE308" s="145"/>
      <c r="AF308" s="145"/>
      <c r="AG308" s="145"/>
      <c r="AH308" s="145"/>
      <c r="AI308" s="145"/>
      <c r="AJ308" s="145"/>
      <c r="AK308" s="145"/>
      <c r="AL308" s="145"/>
      <c r="AM308" s="145"/>
      <c r="AN308" s="145"/>
      <c r="AO308" s="145"/>
      <c r="AP308" s="145"/>
      <c r="AQ308" s="131">
        <f t="shared" si="105"/>
        <v>40220106.261</v>
      </c>
      <c r="AS308" s="145">
        <v>34125126</v>
      </c>
    </row>
    <row r="309" spans="2:45">
      <c r="B309" s="161" t="str">
        <f t="shared" si="106"/>
        <v>21 Responsabilidad Civil</v>
      </c>
      <c r="C309" s="145">
        <v>940525</v>
      </c>
      <c r="D309" s="145">
        <v>0</v>
      </c>
      <c r="E309" s="145">
        <v>258379.32499999972</v>
      </c>
      <c r="F309" s="145">
        <v>0</v>
      </c>
      <c r="G309" s="145">
        <v>0</v>
      </c>
      <c r="H309" s="145">
        <v>1005830</v>
      </c>
      <c r="I309" s="145">
        <v>2011226</v>
      </c>
      <c r="J309" s="145">
        <v>224215</v>
      </c>
      <c r="K309" s="145">
        <v>0</v>
      </c>
      <c r="L309" s="145">
        <v>240910</v>
      </c>
      <c r="M309" s="145">
        <v>0</v>
      </c>
      <c r="N309" s="145">
        <v>0</v>
      </c>
      <c r="O309" s="145">
        <v>0</v>
      </c>
      <c r="P309" s="145">
        <v>1168611</v>
      </c>
      <c r="Q309" s="145">
        <v>0</v>
      </c>
      <c r="R309" s="145">
        <v>1183047</v>
      </c>
      <c r="S309" s="145">
        <v>0</v>
      </c>
      <c r="T309" s="145">
        <v>742142</v>
      </c>
      <c r="U309" s="145">
        <v>0</v>
      </c>
      <c r="V309" s="145">
        <v>269835</v>
      </c>
      <c r="W309" s="145">
        <v>0</v>
      </c>
      <c r="X309" s="145">
        <v>58458</v>
      </c>
      <c r="Y309" s="145">
        <v>276226</v>
      </c>
      <c r="Z309" s="145">
        <v>16318</v>
      </c>
      <c r="AA309" s="145">
        <v>172129</v>
      </c>
      <c r="AB309" s="145">
        <v>1437844</v>
      </c>
      <c r="AC309" s="145">
        <v>0</v>
      </c>
      <c r="AD309" s="145">
        <v>53475</v>
      </c>
      <c r="AE309" s="145"/>
      <c r="AF309" s="145"/>
      <c r="AG309" s="145"/>
      <c r="AH309" s="145"/>
      <c r="AI309" s="145"/>
      <c r="AJ309" s="145"/>
      <c r="AK309" s="145"/>
      <c r="AL309" s="145"/>
      <c r="AM309" s="145"/>
      <c r="AN309" s="145"/>
      <c r="AO309" s="145"/>
      <c r="AP309" s="145"/>
      <c r="AQ309" s="131">
        <f t="shared" si="105"/>
        <v>10059170.324999999</v>
      </c>
      <c r="AS309" s="145">
        <v>9328338</v>
      </c>
    </row>
    <row r="310" spans="2:45">
      <c r="B310" s="161" t="str">
        <f t="shared" si="106"/>
        <v>22 Multiriesgos</v>
      </c>
      <c r="C310" s="145">
        <v>0</v>
      </c>
      <c r="D310" s="145">
        <v>0</v>
      </c>
      <c r="E310" s="145">
        <v>-13093.039999999999</v>
      </c>
      <c r="F310" s="145">
        <v>0</v>
      </c>
      <c r="G310" s="145">
        <v>0</v>
      </c>
      <c r="H310" s="145">
        <v>0</v>
      </c>
      <c r="I310" s="145">
        <v>0</v>
      </c>
      <c r="J310" s="145">
        <v>0</v>
      </c>
      <c r="K310" s="145">
        <v>0</v>
      </c>
      <c r="L310" s="145">
        <v>0</v>
      </c>
      <c r="M310" s="145">
        <v>0</v>
      </c>
      <c r="N310" s="145">
        <v>0</v>
      </c>
      <c r="O310" s="145">
        <v>0</v>
      </c>
      <c r="P310" s="145">
        <v>262</v>
      </c>
      <c r="Q310" s="145">
        <v>0</v>
      </c>
      <c r="R310" s="145">
        <v>0</v>
      </c>
      <c r="S310" s="145">
        <v>0</v>
      </c>
      <c r="T310" s="145">
        <v>20752</v>
      </c>
      <c r="U310" s="145">
        <v>0</v>
      </c>
      <c r="V310" s="145">
        <v>27784</v>
      </c>
      <c r="W310" s="145">
        <v>0</v>
      </c>
      <c r="X310" s="145">
        <v>1178</v>
      </c>
      <c r="Y310" s="145">
        <v>0</v>
      </c>
      <c r="Z310" s="145">
        <v>0</v>
      </c>
      <c r="AA310" s="145">
        <v>2721</v>
      </c>
      <c r="AB310" s="145">
        <v>0</v>
      </c>
      <c r="AC310" s="145">
        <v>0</v>
      </c>
      <c r="AD310" s="145">
        <v>345291</v>
      </c>
      <c r="AE310" s="145"/>
      <c r="AF310" s="145"/>
      <c r="AG310" s="145"/>
      <c r="AH310" s="145"/>
      <c r="AI310" s="145"/>
      <c r="AJ310" s="145"/>
      <c r="AK310" s="145"/>
      <c r="AL310" s="145"/>
      <c r="AM310" s="145"/>
      <c r="AN310" s="145"/>
      <c r="AO310" s="145"/>
      <c r="AP310" s="145"/>
      <c r="AQ310" s="131">
        <f t="shared" si="105"/>
        <v>384894.96</v>
      </c>
      <c r="AS310" s="145">
        <v>1094467</v>
      </c>
    </row>
    <row r="311" spans="2:45">
      <c r="B311" s="161" t="str">
        <f t="shared" si="106"/>
        <v>23 Accidentes Personales</v>
      </c>
      <c r="C311" s="145">
        <v>2727971</v>
      </c>
      <c r="D311" s="145">
        <v>0</v>
      </c>
      <c r="E311" s="145">
        <v>730168.103</v>
      </c>
      <c r="F311" s="145">
        <v>10379190</v>
      </c>
      <c r="G311" s="145">
        <v>0</v>
      </c>
      <c r="H311" s="145">
        <v>1962732</v>
      </c>
      <c r="I311" s="145">
        <v>531621</v>
      </c>
      <c r="J311" s="145">
        <v>223548</v>
      </c>
      <c r="K311" s="145">
        <v>0</v>
      </c>
      <c r="L311" s="145">
        <v>681494</v>
      </c>
      <c r="M311" s="145">
        <v>0</v>
      </c>
      <c r="N311" s="145">
        <v>0</v>
      </c>
      <c r="O311" s="145">
        <v>0</v>
      </c>
      <c r="P311" s="145">
        <v>762015</v>
      </c>
      <c r="Q311" s="145">
        <v>0</v>
      </c>
      <c r="R311" s="145">
        <v>541940</v>
      </c>
      <c r="S311" s="145">
        <v>0</v>
      </c>
      <c r="T311" s="145">
        <v>568187</v>
      </c>
      <c r="U311" s="145">
        <v>0</v>
      </c>
      <c r="V311" s="145">
        <v>241970</v>
      </c>
      <c r="W311" s="145">
        <v>0</v>
      </c>
      <c r="X311" s="145">
        <v>24916</v>
      </c>
      <c r="Y311" s="145">
        <v>919046</v>
      </c>
      <c r="Z311" s="145">
        <v>142</v>
      </c>
      <c r="AA311" s="145">
        <v>92549</v>
      </c>
      <c r="AB311" s="145">
        <v>1141126</v>
      </c>
      <c r="AC311" s="145">
        <v>904</v>
      </c>
      <c r="AD311" s="145">
        <v>0</v>
      </c>
      <c r="AE311" s="145"/>
      <c r="AF311" s="145"/>
      <c r="AG311" s="145"/>
      <c r="AH311" s="145"/>
      <c r="AI311" s="145"/>
      <c r="AJ311" s="145"/>
      <c r="AK311" s="145"/>
      <c r="AL311" s="145"/>
      <c r="AM311" s="145"/>
      <c r="AN311" s="145"/>
      <c r="AO311" s="145"/>
      <c r="AP311" s="145"/>
      <c r="AQ311" s="131">
        <f t="shared" si="105"/>
        <v>21529519.103</v>
      </c>
      <c r="AS311" s="145">
        <v>22057779</v>
      </c>
    </row>
    <row r="312" spans="2:45">
      <c r="B312" s="161" t="str">
        <f t="shared" si="106"/>
        <v>24 SOAP</v>
      </c>
      <c r="C312" s="145">
        <v>0</v>
      </c>
      <c r="D312" s="145">
        <v>0</v>
      </c>
      <c r="E312" s="145">
        <v>9799490.5</v>
      </c>
      <c r="F312" s="145">
        <v>0</v>
      </c>
      <c r="G312" s="145">
        <v>0</v>
      </c>
      <c r="H312" s="145">
        <v>0</v>
      </c>
      <c r="I312" s="145">
        <v>634677</v>
      </c>
      <c r="J312" s="145">
        <v>0</v>
      </c>
      <c r="K312" s="145">
        <v>0</v>
      </c>
      <c r="L312" s="145">
        <v>3721576</v>
      </c>
      <c r="M312" s="145">
        <v>0</v>
      </c>
      <c r="N312" s="145">
        <v>0</v>
      </c>
      <c r="O312" s="145">
        <v>0</v>
      </c>
      <c r="P312" s="145">
        <v>4780</v>
      </c>
      <c r="Q312" s="145">
        <v>0</v>
      </c>
      <c r="R312" s="145">
        <v>22550</v>
      </c>
      <c r="S312" s="145">
        <v>0</v>
      </c>
      <c r="T312" s="145">
        <v>8226961</v>
      </c>
      <c r="U312" s="145">
        <v>0</v>
      </c>
      <c r="V312" s="145">
        <v>2515043</v>
      </c>
      <c r="W312" s="145">
        <v>0</v>
      </c>
      <c r="X312" s="145">
        <v>0</v>
      </c>
      <c r="Y312" s="145">
        <v>7460958</v>
      </c>
      <c r="Z312" s="145">
        <v>0</v>
      </c>
      <c r="AA312" s="145">
        <v>450681</v>
      </c>
      <c r="AB312" s="145">
        <v>2034369</v>
      </c>
      <c r="AC312" s="145">
        <v>351827</v>
      </c>
      <c r="AD312" s="145">
        <v>0</v>
      </c>
      <c r="AE312" s="145"/>
      <c r="AF312" s="145"/>
      <c r="AG312" s="145"/>
      <c r="AH312" s="145"/>
      <c r="AI312" s="145"/>
      <c r="AJ312" s="145"/>
      <c r="AK312" s="145"/>
      <c r="AL312" s="145"/>
      <c r="AM312" s="145"/>
      <c r="AN312" s="145"/>
      <c r="AO312" s="145"/>
      <c r="AP312" s="145"/>
      <c r="AQ312" s="131">
        <f t="shared" si="105"/>
        <v>35222912.5</v>
      </c>
      <c r="AS312" s="145">
        <v>31805567</v>
      </c>
    </row>
    <row r="313" spans="2:45">
      <c r="B313" s="161" t="str">
        <f t="shared" si="106"/>
        <v>25 Garantía</v>
      </c>
      <c r="C313" s="145">
        <v>0</v>
      </c>
      <c r="D313" s="145">
        <v>0</v>
      </c>
      <c r="E313" s="145">
        <v>9328.4210000000003</v>
      </c>
      <c r="F313" s="145">
        <v>0</v>
      </c>
      <c r="G313" s="145">
        <v>335611</v>
      </c>
      <c r="H313" s="145">
        <v>0</v>
      </c>
      <c r="I313" s="145">
        <v>14920</v>
      </c>
      <c r="J313" s="145">
        <v>0</v>
      </c>
      <c r="K313" s="145">
        <v>0</v>
      </c>
      <c r="L313" s="145">
        <v>59110</v>
      </c>
      <c r="M313" s="145">
        <v>760789</v>
      </c>
      <c r="N313" s="145">
        <v>0</v>
      </c>
      <c r="O313" s="145">
        <v>0</v>
      </c>
      <c r="P313" s="145">
        <v>337368</v>
      </c>
      <c r="Q313" s="145">
        <v>0</v>
      </c>
      <c r="R313" s="145">
        <v>3339</v>
      </c>
      <c r="S313" s="145">
        <v>0</v>
      </c>
      <c r="T313" s="145">
        <v>20478</v>
      </c>
      <c r="U313" s="145">
        <v>204868</v>
      </c>
      <c r="V313" s="145">
        <v>769</v>
      </c>
      <c r="W313" s="145">
        <v>147309.09299520007</v>
      </c>
      <c r="X313" s="145">
        <v>13763</v>
      </c>
      <c r="Y313" s="145">
        <v>17781</v>
      </c>
      <c r="Z313" s="145">
        <v>3940</v>
      </c>
      <c r="AA313" s="145">
        <v>52655</v>
      </c>
      <c r="AB313" s="145">
        <v>1017</v>
      </c>
      <c r="AC313" s="145">
        <v>0</v>
      </c>
      <c r="AD313" s="145">
        <v>0</v>
      </c>
      <c r="AE313" s="145"/>
      <c r="AF313" s="145"/>
      <c r="AG313" s="145"/>
      <c r="AH313" s="145"/>
      <c r="AI313" s="145"/>
      <c r="AJ313" s="145"/>
      <c r="AK313" s="145"/>
      <c r="AL313" s="145"/>
      <c r="AM313" s="145"/>
      <c r="AN313" s="145"/>
      <c r="AO313" s="145"/>
      <c r="AP313" s="145"/>
      <c r="AQ313" s="131">
        <f t="shared" si="105"/>
        <v>1983045.5139952002</v>
      </c>
      <c r="AS313" s="145">
        <v>1321802</v>
      </c>
    </row>
    <row r="314" spans="2:45">
      <c r="B314" s="161" t="str">
        <f t="shared" si="106"/>
        <v>26 Fidelidad</v>
      </c>
      <c r="C314" s="145">
        <v>0</v>
      </c>
      <c r="D314" s="145">
        <v>0</v>
      </c>
      <c r="E314" s="145">
        <v>61857.472999999998</v>
      </c>
      <c r="F314" s="145">
        <v>0</v>
      </c>
      <c r="G314" s="145">
        <v>0</v>
      </c>
      <c r="H314" s="145">
        <v>18426</v>
      </c>
      <c r="I314" s="145">
        <v>5383</v>
      </c>
      <c r="J314" s="145">
        <v>21270</v>
      </c>
      <c r="K314" s="145">
        <v>0</v>
      </c>
      <c r="L314" s="145">
        <v>7494</v>
      </c>
      <c r="M314" s="145">
        <v>0</v>
      </c>
      <c r="N314" s="145">
        <v>0</v>
      </c>
      <c r="O314" s="145">
        <v>0</v>
      </c>
      <c r="P314" s="145">
        <v>992590</v>
      </c>
      <c r="Q314" s="145">
        <v>0</v>
      </c>
      <c r="R314" s="145">
        <v>9526</v>
      </c>
      <c r="S314" s="145">
        <v>0</v>
      </c>
      <c r="T314" s="145">
        <v>47614</v>
      </c>
      <c r="U314" s="145">
        <v>0</v>
      </c>
      <c r="V314" s="145">
        <v>0</v>
      </c>
      <c r="W314" s="145">
        <v>1956.2730048000003</v>
      </c>
      <c r="X314" s="145">
        <v>0</v>
      </c>
      <c r="Y314" s="145">
        <v>10813</v>
      </c>
      <c r="Z314" s="145">
        <v>0</v>
      </c>
      <c r="AA314" s="145">
        <v>0</v>
      </c>
      <c r="AB314" s="145">
        <v>3972</v>
      </c>
      <c r="AC314" s="145">
        <v>0</v>
      </c>
      <c r="AD314" s="145">
        <v>0</v>
      </c>
      <c r="AE314" s="145"/>
      <c r="AF314" s="145"/>
      <c r="AG314" s="145"/>
      <c r="AH314" s="145"/>
      <c r="AI314" s="145"/>
      <c r="AJ314" s="145"/>
      <c r="AK314" s="145"/>
      <c r="AL314" s="145"/>
      <c r="AM314" s="145"/>
      <c r="AN314" s="145"/>
      <c r="AO314" s="145"/>
      <c r="AP314" s="145"/>
      <c r="AQ314" s="131">
        <f t="shared" si="105"/>
        <v>1180901.7460048001</v>
      </c>
      <c r="AS314" s="145">
        <v>1076549</v>
      </c>
    </row>
    <row r="315" spans="2:45">
      <c r="B315" s="161" t="str">
        <f t="shared" si="106"/>
        <v>27 Seguro de Crédito por Ventas a Plazo</v>
      </c>
      <c r="C315" s="145">
        <v>0</v>
      </c>
      <c r="D315" s="145">
        <v>0</v>
      </c>
      <c r="E315" s="145">
        <v>0</v>
      </c>
      <c r="F315" s="145">
        <v>0</v>
      </c>
      <c r="G315" s="145">
        <v>23933</v>
      </c>
      <c r="H315" s="145">
        <v>0</v>
      </c>
      <c r="I315" s="145">
        <v>0</v>
      </c>
      <c r="J315" s="145">
        <v>0</v>
      </c>
      <c r="K315" s="145">
        <v>1289156</v>
      </c>
      <c r="L315" s="145">
        <v>0</v>
      </c>
      <c r="M315" s="145">
        <v>1380120</v>
      </c>
      <c r="N315" s="145">
        <v>238731</v>
      </c>
      <c r="O315" s="145">
        <v>0</v>
      </c>
      <c r="P315" s="145">
        <v>0</v>
      </c>
      <c r="Q315" s="145">
        <v>0</v>
      </c>
      <c r="R315" s="145">
        <v>0</v>
      </c>
      <c r="S315" s="145">
        <v>0</v>
      </c>
      <c r="T315" s="145">
        <v>0</v>
      </c>
      <c r="U315" s="145">
        <v>185532</v>
      </c>
      <c r="V315" s="145">
        <v>0</v>
      </c>
      <c r="W315" s="145">
        <v>217172.06099999999</v>
      </c>
      <c r="X315" s="145">
        <v>0</v>
      </c>
      <c r="Y315" s="145">
        <v>0</v>
      </c>
      <c r="Z315" s="145">
        <v>0</v>
      </c>
      <c r="AA315" s="145">
        <v>0</v>
      </c>
      <c r="AB315" s="145">
        <v>0</v>
      </c>
      <c r="AC315" s="145">
        <v>0</v>
      </c>
      <c r="AD315" s="145">
        <v>0</v>
      </c>
      <c r="AE315" s="145"/>
      <c r="AF315" s="145"/>
      <c r="AG315" s="145"/>
      <c r="AH315" s="145"/>
      <c r="AI315" s="145"/>
      <c r="AJ315" s="145"/>
      <c r="AK315" s="145"/>
      <c r="AL315" s="145"/>
      <c r="AM315" s="145"/>
      <c r="AN315" s="145"/>
      <c r="AO315" s="145"/>
      <c r="AP315" s="145"/>
      <c r="AQ315" s="131">
        <f t="shared" si="105"/>
        <v>3334644.0609999998</v>
      </c>
      <c r="AS315" s="145">
        <v>2627239</v>
      </c>
    </row>
    <row r="316" spans="2:45">
      <c r="B316" s="161" t="str">
        <f t="shared" si="106"/>
        <v>28 Seguro de Crédito a la Exportación</v>
      </c>
      <c r="C316" s="145">
        <v>0</v>
      </c>
      <c r="D316" s="145">
        <v>0</v>
      </c>
      <c r="E316" s="145">
        <v>0</v>
      </c>
      <c r="F316" s="145">
        <v>0</v>
      </c>
      <c r="G316" s="145">
        <v>10579</v>
      </c>
      <c r="H316" s="145">
        <v>0</v>
      </c>
      <c r="I316" s="145">
        <v>0</v>
      </c>
      <c r="J316" s="145">
        <v>0</v>
      </c>
      <c r="K316" s="145">
        <v>1534009</v>
      </c>
      <c r="L316" s="145">
        <v>0</v>
      </c>
      <c r="M316" s="145">
        <v>375111</v>
      </c>
      <c r="N316" s="145">
        <v>31792</v>
      </c>
      <c r="O316" s="145">
        <v>0</v>
      </c>
      <c r="P316" s="145">
        <v>0</v>
      </c>
      <c r="Q316" s="145">
        <v>0</v>
      </c>
      <c r="R316" s="145">
        <v>0</v>
      </c>
      <c r="S316" s="145">
        <v>0</v>
      </c>
      <c r="T316" s="145">
        <v>0</v>
      </c>
      <c r="U316" s="145">
        <v>37616</v>
      </c>
      <c r="V316" s="145">
        <v>0</v>
      </c>
      <c r="W316" s="145">
        <v>127444.03200000001</v>
      </c>
      <c r="X316" s="145">
        <v>0</v>
      </c>
      <c r="Y316" s="145">
        <v>0</v>
      </c>
      <c r="Z316" s="145">
        <v>0</v>
      </c>
      <c r="AA316" s="145">
        <v>0</v>
      </c>
      <c r="AB316" s="145">
        <v>0</v>
      </c>
      <c r="AC316" s="145">
        <v>0</v>
      </c>
      <c r="AD316" s="145">
        <v>0</v>
      </c>
      <c r="AE316" s="145"/>
      <c r="AF316" s="145"/>
      <c r="AG316" s="145"/>
      <c r="AH316" s="145"/>
      <c r="AI316" s="145"/>
      <c r="AJ316" s="145"/>
      <c r="AK316" s="145"/>
      <c r="AL316" s="145"/>
      <c r="AM316" s="145"/>
      <c r="AN316" s="145"/>
      <c r="AO316" s="145"/>
      <c r="AP316" s="145"/>
      <c r="AQ316" s="131">
        <f t="shared" si="105"/>
        <v>2116551.0320000001</v>
      </c>
      <c r="AS316" s="145">
        <v>1593800</v>
      </c>
    </row>
    <row r="317" spans="2:45">
      <c r="B317" s="161" t="str">
        <f t="shared" si="106"/>
        <v>29 Otros Seguros de Crédito</v>
      </c>
      <c r="C317" s="145">
        <v>0</v>
      </c>
      <c r="D317" s="145">
        <v>0</v>
      </c>
      <c r="E317" s="145">
        <v>0</v>
      </c>
      <c r="F317" s="145">
        <v>0</v>
      </c>
      <c r="G317" s="145">
        <v>0</v>
      </c>
      <c r="H317" s="145">
        <v>0</v>
      </c>
      <c r="I317" s="145">
        <v>0</v>
      </c>
      <c r="J317" s="145">
        <v>0</v>
      </c>
      <c r="K317" s="145">
        <v>0</v>
      </c>
      <c r="L317" s="145">
        <v>0</v>
      </c>
      <c r="M317" s="145">
        <v>0</v>
      </c>
      <c r="N317" s="145">
        <v>0</v>
      </c>
      <c r="O317" s="145">
        <v>0</v>
      </c>
      <c r="P317" s="145">
        <v>0</v>
      </c>
      <c r="Q317" s="145">
        <v>0</v>
      </c>
      <c r="R317" s="145">
        <v>0</v>
      </c>
      <c r="S317" s="145">
        <v>0</v>
      </c>
      <c r="T317" s="145">
        <v>0</v>
      </c>
      <c r="U317" s="145">
        <v>0</v>
      </c>
      <c r="V317" s="145">
        <v>0</v>
      </c>
      <c r="W317" s="145">
        <v>0</v>
      </c>
      <c r="X317" s="145">
        <v>0</v>
      </c>
      <c r="Y317" s="145">
        <v>0</v>
      </c>
      <c r="Z317" s="145">
        <v>0</v>
      </c>
      <c r="AA317" s="145">
        <v>0</v>
      </c>
      <c r="AB317" s="145">
        <v>0</v>
      </c>
      <c r="AC317" s="145">
        <v>0</v>
      </c>
      <c r="AD317" s="145">
        <v>0</v>
      </c>
      <c r="AE317" s="145"/>
      <c r="AF317" s="145"/>
      <c r="AG317" s="145"/>
      <c r="AH317" s="145"/>
      <c r="AI317" s="145"/>
      <c r="AJ317" s="145"/>
      <c r="AK317" s="145"/>
      <c r="AL317" s="145"/>
      <c r="AM317" s="145"/>
      <c r="AN317" s="145"/>
      <c r="AO317" s="145"/>
      <c r="AP317" s="145"/>
      <c r="AQ317" s="131">
        <f t="shared" si="105"/>
        <v>0</v>
      </c>
      <c r="AS317" s="145">
        <v>0</v>
      </c>
    </row>
    <row r="318" spans="2:45">
      <c r="B318" s="161" t="str">
        <f t="shared" si="106"/>
        <v>30 Seguro Agrícola</v>
      </c>
      <c r="C318" s="145">
        <v>0</v>
      </c>
      <c r="D318" s="145">
        <v>0</v>
      </c>
      <c r="E318" s="145">
        <v>0</v>
      </c>
      <c r="F318" s="145">
        <v>0</v>
      </c>
      <c r="G318" s="145">
        <v>0</v>
      </c>
      <c r="H318" s="145">
        <v>0</v>
      </c>
      <c r="I318" s="145">
        <v>0</v>
      </c>
      <c r="J318" s="145">
        <v>0</v>
      </c>
      <c r="K318" s="145">
        <v>0</v>
      </c>
      <c r="L318" s="145">
        <v>0</v>
      </c>
      <c r="M318" s="145">
        <v>0</v>
      </c>
      <c r="N318" s="145">
        <v>0</v>
      </c>
      <c r="O318" s="145">
        <v>0</v>
      </c>
      <c r="P318" s="145">
        <v>443219</v>
      </c>
      <c r="Q318" s="145">
        <v>0</v>
      </c>
      <c r="R318" s="145">
        <v>0</v>
      </c>
      <c r="S318" s="145">
        <v>0</v>
      </c>
      <c r="T318" s="145">
        <v>282626</v>
      </c>
      <c r="U318" s="145">
        <v>0</v>
      </c>
      <c r="V318" s="145">
        <v>28830</v>
      </c>
      <c r="W318" s="145">
        <v>0</v>
      </c>
      <c r="X318" s="145">
        <v>0</v>
      </c>
      <c r="Y318" s="145">
        <v>0</v>
      </c>
      <c r="Z318" s="145">
        <v>0</v>
      </c>
      <c r="AA318" s="145">
        <v>0</v>
      </c>
      <c r="AB318" s="145">
        <v>0</v>
      </c>
      <c r="AC318" s="145">
        <v>0</v>
      </c>
      <c r="AD318" s="145">
        <v>0</v>
      </c>
      <c r="AE318" s="145"/>
      <c r="AF318" s="145"/>
      <c r="AG318" s="145"/>
      <c r="AH318" s="145"/>
      <c r="AI318" s="145"/>
      <c r="AJ318" s="145"/>
      <c r="AK318" s="145"/>
      <c r="AL318" s="145"/>
      <c r="AM318" s="145"/>
      <c r="AN318" s="145"/>
      <c r="AO318" s="145"/>
      <c r="AP318" s="145"/>
      <c r="AQ318" s="131">
        <f t="shared" si="105"/>
        <v>754675</v>
      </c>
      <c r="AS318" s="145">
        <v>609642</v>
      </c>
    </row>
    <row r="319" spans="2:45">
      <c r="B319" s="161" t="str">
        <f t="shared" si="106"/>
        <v>35 Seguro Salud</v>
      </c>
      <c r="C319" s="145">
        <v>0</v>
      </c>
      <c r="D319" s="145">
        <v>0</v>
      </c>
      <c r="E319" s="145">
        <v>0</v>
      </c>
      <c r="F319" s="145">
        <v>566973</v>
      </c>
      <c r="G319" s="145">
        <v>0</v>
      </c>
      <c r="H319" s="145">
        <v>0</v>
      </c>
      <c r="I319" s="145">
        <v>0</v>
      </c>
      <c r="J319" s="145">
        <v>0</v>
      </c>
      <c r="K319" s="145">
        <v>0</v>
      </c>
      <c r="L319" s="145">
        <v>0</v>
      </c>
      <c r="M319" s="145">
        <v>0</v>
      </c>
      <c r="N319" s="145">
        <v>0</v>
      </c>
      <c r="O319" s="145">
        <v>0</v>
      </c>
      <c r="P319" s="145">
        <v>0</v>
      </c>
      <c r="Q319" s="145">
        <v>0</v>
      </c>
      <c r="R319" s="145">
        <v>0</v>
      </c>
      <c r="S319" s="145">
        <v>0</v>
      </c>
      <c r="T319" s="145">
        <v>0</v>
      </c>
      <c r="U319" s="145">
        <v>0</v>
      </c>
      <c r="V319" s="145">
        <v>0</v>
      </c>
      <c r="W319" s="145">
        <v>0</v>
      </c>
      <c r="X319" s="145">
        <v>0</v>
      </c>
      <c r="Y319" s="145">
        <v>0</v>
      </c>
      <c r="Z319" s="145">
        <v>34</v>
      </c>
      <c r="AA319" s="145">
        <v>0</v>
      </c>
      <c r="AB319" s="145">
        <v>0</v>
      </c>
      <c r="AC319" s="145">
        <v>0</v>
      </c>
      <c r="AD319" s="145">
        <v>0</v>
      </c>
      <c r="AE319" s="145"/>
      <c r="AF319" s="145"/>
      <c r="AG319" s="145"/>
      <c r="AH319" s="145"/>
      <c r="AI319" s="145"/>
      <c r="AJ319" s="145"/>
      <c r="AK319" s="145"/>
      <c r="AL319" s="145"/>
      <c r="AM319" s="145"/>
      <c r="AN319" s="145"/>
      <c r="AO319" s="145"/>
      <c r="AP319" s="145"/>
      <c r="AQ319" s="131">
        <f t="shared" si="105"/>
        <v>567007</v>
      </c>
      <c r="AS319" s="145">
        <v>422635</v>
      </c>
    </row>
    <row r="320" spans="2:45">
      <c r="B320" s="161" t="str">
        <f t="shared" si="106"/>
        <v>50 Otros</v>
      </c>
      <c r="C320" s="145">
        <v>2417436</v>
      </c>
      <c r="D320" s="145">
        <v>0</v>
      </c>
      <c r="E320" s="145">
        <v>11752723.480999999</v>
      </c>
      <c r="F320" s="145">
        <v>45368255</v>
      </c>
      <c r="G320" s="145">
        <v>0</v>
      </c>
      <c r="H320" s="145">
        <v>2332740</v>
      </c>
      <c r="I320" s="145">
        <v>785704</v>
      </c>
      <c r="J320" s="145">
        <v>7273</v>
      </c>
      <c r="K320" s="145">
        <v>0</v>
      </c>
      <c r="L320" s="145">
        <v>860890</v>
      </c>
      <c r="M320" s="145">
        <v>0</v>
      </c>
      <c r="N320" s="145">
        <v>0</v>
      </c>
      <c r="O320" s="145">
        <v>110661</v>
      </c>
      <c r="P320" s="145">
        <v>0</v>
      </c>
      <c r="Q320" s="145">
        <v>74851</v>
      </c>
      <c r="R320" s="145">
        <v>296503</v>
      </c>
      <c r="S320" s="145">
        <v>0</v>
      </c>
      <c r="T320" s="145">
        <v>2855702</v>
      </c>
      <c r="U320" s="145">
        <v>0</v>
      </c>
      <c r="V320" s="145">
        <v>793799</v>
      </c>
      <c r="W320" s="145">
        <v>0</v>
      </c>
      <c r="X320" s="145">
        <v>68</v>
      </c>
      <c r="Y320" s="145">
        <v>172031</v>
      </c>
      <c r="Z320" s="145">
        <v>0</v>
      </c>
      <c r="AA320" s="145">
        <v>16804</v>
      </c>
      <c r="AB320" s="145">
        <v>8239113</v>
      </c>
      <c r="AC320" s="145">
        <v>523397</v>
      </c>
      <c r="AD320" s="145">
        <v>13168583</v>
      </c>
      <c r="AE320" s="145"/>
      <c r="AF320" s="145"/>
      <c r="AG320" s="145"/>
      <c r="AH320" s="145"/>
      <c r="AI320" s="145"/>
      <c r="AJ320" s="145"/>
      <c r="AK320" s="145"/>
      <c r="AL320" s="145"/>
      <c r="AM320" s="145"/>
      <c r="AN320" s="145"/>
      <c r="AO320" s="145"/>
      <c r="AP320" s="145"/>
      <c r="AQ320" s="131">
        <f t="shared" si="105"/>
        <v>89776533.481000006</v>
      </c>
      <c r="AS320" s="145">
        <v>84366477</v>
      </c>
    </row>
    <row r="321" spans="2:87">
      <c r="B321" s="162" t="str">
        <f t="shared" si="106"/>
        <v>Total</v>
      </c>
      <c r="C321" s="132">
        <f>SUM(C289:C320)</f>
        <v>16260202</v>
      </c>
      <c r="D321" s="132">
        <f t="shared" ref="D321:AQ321" si="107">SUM(D289:D320)</f>
        <v>0</v>
      </c>
      <c r="E321" s="132">
        <f t="shared" si="107"/>
        <v>81727407.762000024</v>
      </c>
      <c r="F321" s="132">
        <f t="shared" si="107"/>
        <v>64036581</v>
      </c>
      <c r="G321" s="132">
        <f t="shared" si="107"/>
        <v>370123</v>
      </c>
      <c r="H321" s="132">
        <f t="shared" si="107"/>
        <v>8334035</v>
      </c>
      <c r="I321" s="132">
        <f t="shared" si="107"/>
        <v>26902955</v>
      </c>
      <c r="J321" s="132">
        <f t="shared" si="107"/>
        <v>952623</v>
      </c>
      <c r="K321" s="132">
        <f t="shared" si="107"/>
        <v>2823165</v>
      </c>
      <c r="L321" s="132">
        <f t="shared" si="107"/>
        <v>17698214</v>
      </c>
      <c r="M321" s="132">
        <f t="shared" si="107"/>
        <v>2516020</v>
      </c>
      <c r="N321" s="132">
        <f t="shared" si="107"/>
        <v>270523</v>
      </c>
      <c r="O321" s="132">
        <f t="shared" si="107"/>
        <v>110661</v>
      </c>
      <c r="P321" s="132">
        <f t="shared" si="107"/>
        <v>11639311</v>
      </c>
      <c r="Q321" s="132">
        <f t="shared" si="107"/>
        <v>94379</v>
      </c>
      <c r="R321" s="132">
        <f t="shared" si="107"/>
        <v>53067615</v>
      </c>
      <c r="S321" s="132">
        <f t="shared" si="107"/>
        <v>426368</v>
      </c>
      <c r="T321" s="132">
        <f t="shared" si="107"/>
        <v>50114228</v>
      </c>
      <c r="U321" s="132">
        <f t="shared" si="107"/>
        <v>428016</v>
      </c>
      <c r="V321" s="132">
        <f t="shared" si="107"/>
        <v>32548096</v>
      </c>
      <c r="W321" s="132">
        <f t="shared" si="107"/>
        <v>493881.45900000003</v>
      </c>
      <c r="X321" s="132">
        <f t="shared" si="107"/>
        <v>136983</v>
      </c>
      <c r="Y321" s="132">
        <f t="shared" si="107"/>
        <v>47995707</v>
      </c>
      <c r="Z321" s="132">
        <f t="shared" si="107"/>
        <v>516057</v>
      </c>
      <c r="AA321" s="132">
        <f t="shared" si="107"/>
        <v>6824355</v>
      </c>
      <c r="AB321" s="132">
        <f t="shared" si="107"/>
        <v>68005389</v>
      </c>
      <c r="AC321" s="132">
        <f t="shared" si="107"/>
        <v>5644070</v>
      </c>
      <c r="AD321" s="132">
        <f t="shared" si="107"/>
        <v>17209813</v>
      </c>
      <c r="AE321" s="132">
        <f t="shared" si="107"/>
        <v>0</v>
      </c>
      <c r="AF321" s="132">
        <f t="shared" si="107"/>
        <v>0</v>
      </c>
      <c r="AG321" s="132">
        <f t="shared" si="107"/>
        <v>0</v>
      </c>
      <c r="AH321" s="132">
        <f t="shared" si="107"/>
        <v>0</v>
      </c>
      <c r="AI321" s="132">
        <f t="shared" si="107"/>
        <v>0</v>
      </c>
      <c r="AJ321" s="132">
        <f t="shared" si="107"/>
        <v>0</v>
      </c>
      <c r="AK321" s="132">
        <f t="shared" si="107"/>
        <v>0</v>
      </c>
      <c r="AL321" s="132">
        <f t="shared" si="107"/>
        <v>0</v>
      </c>
      <c r="AM321" s="132">
        <f t="shared" si="107"/>
        <v>0</v>
      </c>
      <c r="AN321" s="132">
        <f t="shared" si="107"/>
        <v>0</v>
      </c>
      <c r="AO321" s="132">
        <f t="shared" si="107"/>
        <v>0</v>
      </c>
      <c r="AP321" s="132">
        <f t="shared" si="107"/>
        <v>0</v>
      </c>
      <c r="AQ321" s="132">
        <f t="shared" si="107"/>
        <v>517146778.22099984</v>
      </c>
      <c r="AS321" s="132">
        <f>SUM(AS289:AS320)</f>
        <v>447303165</v>
      </c>
      <c r="AU321" s="159">
        <f t="shared" ref="AU321:CI321" si="108">C321-C118</f>
        <v>0</v>
      </c>
      <c r="AV321" s="159">
        <f t="shared" si="108"/>
        <v>0</v>
      </c>
      <c r="AW321" s="159">
        <f t="shared" si="108"/>
        <v>-0.23799997568130493</v>
      </c>
      <c r="AX321" s="159">
        <f t="shared" si="108"/>
        <v>0</v>
      </c>
      <c r="AY321" s="159">
        <f t="shared" si="108"/>
        <v>0</v>
      </c>
      <c r="AZ321" s="159">
        <f t="shared" si="108"/>
        <v>0</v>
      </c>
      <c r="BA321" s="159">
        <f t="shared" si="108"/>
        <v>0</v>
      </c>
      <c r="BB321" s="159">
        <f t="shared" si="108"/>
        <v>-1</v>
      </c>
      <c r="BC321" s="159">
        <f t="shared" si="108"/>
        <v>1</v>
      </c>
      <c r="BD321" s="159">
        <f t="shared" si="108"/>
        <v>0</v>
      </c>
      <c r="BE321" s="159">
        <f t="shared" si="108"/>
        <v>0</v>
      </c>
      <c r="BF321" s="159">
        <f>N321-N118</f>
        <v>213984</v>
      </c>
      <c r="BG321" s="159">
        <f t="shared" si="108"/>
        <v>0</v>
      </c>
      <c r="BH321" s="159">
        <f t="shared" si="108"/>
        <v>0</v>
      </c>
      <c r="BI321" s="159">
        <f>Q321-Q118</f>
        <v>1</v>
      </c>
      <c r="BJ321" s="159">
        <f t="shared" si="108"/>
        <v>0</v>
      </c>
      <c r="BK321" s="159">
        <f t="shared" si="108"/>
        <v>0</v>
      </c>
      <c r="BL321" s="159">
        <f t="shared" si="108"/>
        <v>0</v>
      </c>
      <c r="BM321" s="159">
        <f t="shared" si="108"/>
        <v>0</v>
      </c>
      <c r="BN321" s="159">
        <f t="shared" si="108"/>
        <v>0</v>
      </c>
      <c r="BO321" s="159">
        <f t="shared" si="108"/>
        <v>0.45900000003166497</v>
      </c>
      <c r="BP321" s="159">
        <f t="shared" si="108"/>
        <v>0</v>
      </c>
      <c r="BQ321" s="159">
        <f t="shared" si="108"/>
        <v>0</v>
      </c>
      <c r="BR321" s="159">
        <f t="shared" si="108"/>
        <v>0</v>
      </c>
      <c r="BS321" s="159">
        <f t="shared" si="108"/>
        <v>0</v>
      </c>
      <c r="BT321" s="159">
        <f t="shared" si="108"/>
        <v>1</v>
      </c>
      <c r="BU321" s="159">
        <f t="shared" si="108"/>
        <v>0</v>
      </c>
      <c r="BV321" s="159">
        <f t="shared" si="108"/>
        <v>0</v>
      </c>
      <c r="BW321" s="159">
        <f t="shared" si="108"/>
        <v>0</v>
      </c>
      <c r="BX321" s="159">
        <f t="shared" si="108"/>
        <v>0</v>
      </c>
      <c r="BY321" s="159">
        <f t="shared" si="108"/>
        <v>0</v>
      </c>
      <c r="BZ321" s="159">
        <f t="shared" si="108"/>
        <v>0</v>
      </c>
      <c r="CA321" s="159">
        <f t="shared" si="108"/>
        <v>0</v>
      </c>
      <c r="CB321" s="159">
        <f t="shared" si="108"/>
        <v>0</v>
      </c>
      <c r="CC321" s="159">
        <f t="shared" si="108"/>
        <v>0</v>
      </c>
      <c r="CD321" s="159">
        <f t="shared" si="108"/>
        <v>0</v>
      </c>
      <c r="CE321" s="159">
        <f t="shared" si="108"/>
        <v>0</v>
      </c>
      <c r="CF321" s="159">
        <f t="shared" si="108"/>
        <v>0</v>
      </c>
      <c r="CG321" s="159">
        <f t="shared" si="108"/>
        <v>0</v>
      </c>
      <c r="CH321" s="159">
        <f t="shared" si="108"/>
        <v>0</v>
      </c>
      <c r="CI321" s="159">
        <f t="shared" si="108"/>
        <v>213986.22099983692</v>
      </c>
    </row>
    <row r="324" spans="2:87" ht="18.75" customHeight="1">
      <c r="B324" s="226" t="s">
        <v>350</v>
      </c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227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227"/>
      <c r="AL324" s="227"/>
      <c r="AM324" s="227"/>
      <c r="AN324" s="227"/>
      <c r="AO324" s="227"/>
      <c r="AP324" s="227"/>
      <c r="AQ324" s="228"/>
    </row>
    <row r="325" spans="2:87" s="185" customFormat="1">
      <c r="B325" s="187"/>
      <c r="C325" s="178">
        <f>COUNTIF($C$326:$AP$326,C326)</f>
        <v>1</v>
      </c>
      <c r="D325" s="178">
        <f t="shared" ref="D325:AP325" si="109">COUNTIF($C$326:$AP$326,D326)</f>
        <v>13</v>
      </c>
      <c r="E325" s="178">
        <f t="shared" si="109"/>
        <v>1</v>
      </c>
      <c r="F325" s="178">
        <f t="shared" si="109"/>
        <v>1</v>
      </c>
      <c r="G325" s="178">
        <f t="shared" si="109"/>
        <v>1</v>
      </c>
      <c r="H325" s="178">
        <f t="shared" si="109"/>
        <v>1</v>
      </c>
      <c r="I325" s="178">
        <f t="shared" si="109"/>
        <v>1</v>
      </c>
      <c r="J325" s="178">
        <f t="shared" si="109"/>
        <v>1</v>
      </c>
      <c r="K325" s="178">
        <f t="shared" si="109"/>
        <v>1</v>
      </c>
      <c r="L325" s="178">
        <f t="shared" si="109"/>
        <v>1</v>
      </c>
      <c r="M325" s="178">
        <f t="shared" si="109"/>
        <v>1</v>
      </c>
      <c r="N325" s="178">
        <f t="shared" si="109"/>
        <v>1</v>
      </c>
      <c r="O325" s="178">
        <f t="shared" si="109"/>
        <v>1</v>
      </c>
      <c r="P325" s="178">
        <f t="shared" si="109"/>
        <v>1</v>
      </c>
      <c r="Q325" s="178">
        <f t="shared" si="109"/>
        <v>1</v>
      </c>
      <c r="R325" s="178">
        <f t="shared" si="109"/>
        <v>1</v>
      </c>
      <c r="S325" s="178">
        <f t="shared" si="109"/>
        <v>1</v>
      </c>
      <c r="T325" s="178">
        <f t="shared" si="109"/>
        <v>1</v>
      </c>
      <c r="U325" s="178">
        <f t="shared" si="109"/>
        <v>1</v>
      </c>
      <c r="V325" s="178">
        <f t="shared" si="109"/>
        <v>1</v>
      </c>
      <c r="W325" s="178">
        <f t="shared" si="109"/>
        <v>1</v>
      </c>
      <c r="X325" s="178">
        <f t="shared" si="109"/>
        <v>1</v>
      </c>
      <c r="Y325" s="178">
        <f t="shared" si="109"/>
        <v>1</v>
      </c>
      <c r="Z325" s="178">
        <f t="shared" si="109"/>
        <v>1</v>
      </c>
      <c r="AA325" s="178">
        <f t="shared" si="109"/>
        <v>1</v>
      </c>
      <c r="AB325" s="178">
        <f t="shared" si="109"/>
        <v>1</v>
      </c>
      <c r="AC325" s="178">
        <f t="shared" si="109"/>
        <v>1</v>
      </c>
      <c r="AD325" s="178">
        <f t="shared" si="109"/>
        <v>1</v>
      </c>
      <c r="AE325" s="178">
        <f t="shared" si="109"/>
        <v>13</v>
      </c>
      <c r="AF325" s="178">
        <f t="shared" si="109"/>
        <v>13</v>
      </c>
      <c r="AG325" s="178">
        <f t="shared" si="109"/>
        <v>13</v>
      </c>
      <c r="AH325" s="178">
        <f t="shared" si="109"/>
        <v>13</v>
      </c>
      <c r="AI325" s="178">
        <f t="shared" si="109"/>
        <v>13</v>
      </c>
      <c r="AJ325" s="178">
        <f t="shared" si="109"/>
        <v>13</v>
      </c>
      <c r="AK325" s="178">
        <f t="shared" si="109"/>
        <v>13</v>
      </c>
      <c r="AL325" s="178">
        <f t="shared" si="109"/>
        <v>13</v>
      </c>
      <c r="AM325" s="178">
        <f t="shared" si="109"/>
        <v>13</v>
      </c>
      <c r="AN325" s="178">
        <f t="shared" si="109"/>
        <v>13</v>
      </c>
      <c r="AO325" s="178">
        <f t="shared" si="109"/>
        <v>13</v>
      </c>
      <c r="AP325" s="178">
        <f t="shared" si="109"/>
        <v>13</v>
      </c>
      <c r="AQ325" s="187"/>
      <c r="AS325" s="177"/>
      <c r="AU325" s="179"/>
      <c r="AV325" s="179"/>
      <c r="AW325" s="179"/>
      <c r="AX325" s="179"/>
      <c r="AY325" s="179"/>
      <c r="AZ325" s="179"/>
      <c r="BA325" s="179"/>
      <c r="BB325" s="179"/>
      <c r="BC325" s="179"/>
      <c r="BD325" s="179"/>
      <c r="BE325" s="179"/>
      <c r="BF325" s="179"/>
      <c r="BG325" s="179"/>
      <c r="BH325" s="179"/>
      <c r="BI325" s="179"/>
      <c r="BJ325" s="179"/>
      <c r="BK325" s="179"/>
      <c r="BL325" s="179"/>
      <c r="BM325" s="179"/>
      <c r="BN325" s="179"/>
      <c r="BO325" s="179"/>
      <c r="BP325" s="179"/>
      <c r="BQ325" s="179"/>
      <c r="BR325" s="179"/>
      <c r="BS325" s="179"/>
      <c r="BT325" s="179"/>
      <c r="BU325" s="179"/>
      <c r="BV325" s="179"/>
      <c r="BW325" s="179"/>
      <c r="BX325" s="179"/>
      <c r="BY325" s="179"/>
      <c r="BZ325" s="179"/>
      <c r="CA325" s="179"/>
      <c r="CB325" s="179"/>
      <c r="CC325" s="179"/>
      <c r="CD325" s="179"/>
      <c r="CE325" s="179"/>
      <c r="CF325" s="179"/>
      <c r="CG325" s="179"/>
      <c r="CH325" s="179"/>
      <c r="CI325" s="179"/>
    </row>
    <row r="326" spans="2:87" s="185" customFormat="1" hidden="1">
      <c r="B326" s="177"/>
      <c r="C326" s="176">
        <f>SUM(C328:C359)</f>
        <v>7525</v>
      </c>
      <c r="D326" s="176">
        <f t="shared" ref="D326:AP326" si="110">SUM(D328:D359)</f>
        <v>0</v>
      </c>
      <c r="E326" s="176">
        <f t="shared" si="110"/>
        <v>2471845</v>
      </c>
      <c r="F326" s="176">
        <f t="shared" si="110"/>
        <v>73184</v>
      </c>
      <c r="G326" s="176">
        <f t="shared" si="110"/>
        <v>1990</v>
      </c>
      <c r="H326" s="176">
        <f t="shared" si="110"/>
        <v>102992</v>
      </c>
      <c r="I326" s="176">
        <f t="shared" si="110"/>
        <v>687033</v>
      </c>
      <c r="J326" s="176">
        <f t="shared" si="110"/>
        <v>4187</v>
      </c>
      <c r="K326" s="176">
        <f t="shared" si="110"/>
        <v>45</v>
      </c>
      <c r="L326" s="176">
        <f t="shared" si="110"/>
        <v>514084</v>
      </c>
      <c r="M326" s="176">
        <f t="shared" si="110"/>
        <v>7814</v>
      </c>
      <c r="N326" s="176">
        <f t="shared" si="110"/>
        <v>17</v>
      </c>
      <c r="O326" s="176">
        <f t="shared" si="110"/>
        <v>3</v>
      </c>
      <c r="P326" s="176">
        <f t="shared" si="110"/>
        <v>141122</v>
      </c>
      <c r="Q326" s="176">
        <f t="shared" si="110"/>
        <v>43</v>
      </c>
      <c r="R326" s="176">
        <f t="shared" si="110"/>
        <v>65284</v>
      </c>
      <c r="S326" s="176">
        <f t="shared" si="110"/>
        <v>14510</v>
      </c>
      <c r="T326" s="176">
        <f t="shared" si="110"/>
        <v>1080007</v>
      </c>
      <c r="U326" s="176">
        <f t="shared" si="110"/>
        <v>7805</v>
      </c>
      <c r="V326" s="176">
        <f t="shared" si="110"/>
        <v>588581</v>
      </c>
      <c r="W326" s="176">
        <f t="shared" si="110"/>
        <v>2175</v>
      </c>
      <c r="X326" s="176">
        <f t="shared" si="110"/>
        <v>1447</v>
      </c>
      <c r="Y326" s="176">
        <f t="shared" si="110"/>
        <v>623998</v>
      </c>
      <c r="Z326" s="176">
        <f t="shared" si="110"/>
        <v>770</v>
      </c>
      <c r="AA326" s="176">
        <f t="shared" si="110"/>
        <v>98067</v>
      </c>
      <c r="AB326" s="176">
        <f t="shared" si="110"/>
        <v>524782</v>
      </c>
      <c r="AC326" s="176">
        <f t="shared" si="110"/>
        <v>58712</v>
      </c>
      <c r="AD326" s="176">
        <f t="shared" si="110"/>
        <v>49905</v>
      </c>
      <c r="AE326" s="176">
        <f t="shared" si="110"/>
        <v>0</v>
      </c>
      <c r="AF326" s="176">
        <f t="shared" si="110"/>
        <v>0</v>
      </c>
      <c r="AG326" s="176">
        <f t="shared" si="110"/>
        <v>0</v>
      </c>
      <c r="AH326" s="176">
        <f t="shared" si="110"/>
        <v>0</v>
      </c>
      <c r="AI326" s="176">
        <f t="shared" si="110"/>
        <v>0</v>
      </c>
      <c r="AJ326" s="176">
        <f t="shared" si="110"/>
        <v>0</v>
      </c>
      <c r="AK326" s="176">
        <f t="shared" si="110"/>
        <v>0</v>
      </c>
      <c r="AL326" s="176">
        <f t="shared" si="110"/>
        <v>0</v>
      </c>
      <c r="AM326" s="176">
        <f t="shared" si="110"/>
        <v>0</v>
      </c>
      <c r="AN326" s="176">
        <f t="shared" si="110"/>
        <v>0</v>
      </c>
      <c r="AO326" s="176">
        <f t="shared" si="110"/>
        <v>0</v>
      </c>
      <c r="AP326" s="176">
        <f t="shared" si="110"/>
        <v>0</v>
      </c>
      <c r="AQ326" s="177"/>
      <c r="AS326" s="177"/>
      <c r="AU326" s="179"/>
      <c r="AV326" s="179"/>
      <c r="AW326" s="179"/>
      <c r="AX326" s="179"/>
      <c r="AY326" s="179"/>
      <c r="AZ326" s="179"/>
      <c r="BA326" s="179"/>
      <c r="BB326" s="179"/>
      <c r="BC326" s="179"/>
      <c r="BD326" s="179"/>
      <c r="BE326" s="179"/>
      <c r="BF326" s="179"/>
      <c r="BG326" s="179"/>
      <c r="BH326" s="179"/>
      <c r="BI326" s="179"/>
      <c r="BJ326" s="179"/>
      <c r="BK326" s="179"/>
      <c r="BL326" s="179"/>
      <c r="BM326" s="179"/>
      <c r="BN326" s="179"/>
      <c r="BO326" s="179"/>
      <c r="BP326" s="179"/>
      <c r="BQ326" s="179"/>
      <c r="BR326" s="179"/>
      <c r="BS326" s="179"/>
      <c r="BT326" s="179"/>
      <c r="BU326" s="179"/>
      <c r="BV326" s="179"/>
      <c r="BW326" s="179"/>
      <c r="BX326" s="179"/>
      <c r="BY326" s="179"/>
      <c r="BZ326" s="179"/>
      <c r="CA326" s="179"/>
      <c r="CB326" s="179"/>
      <c r="CC326" s="179"/>
      <c r="CD326" s="179"/>
      <c r="CE326" s="179"/>
      <c r="CF326" s="179"/>
      <c r="CG326" s="179"/>
      <c r="CH326" s="179"/>
      <c r="CI326" s="179"/>
    </row>
    <row r="327" spans="2:87" ht="22.5">
      <c r="B327" s="138"/>
      <c r="C327" s="138" t="str">
        <f>C7</f>
        <v>Ace Seguros</v>
      </c>
      <c r="D327" s="138" t="str">
        <f t="shared" ref="D327:AQ327" si="111">D7</f>
        <v>Assurant Chile</v>
      </c>
      <c r="E327" s="138" t="str">
        <f t="shared" si="111"/>
        <v>BCI Seguros</v>
      </c>
      <c r="F327" s="138" t="str">
        <f t="shared" si="111"/>
        <v>Cardif</v>
      </c>
      <c r="G327" s="138" t="str">
        <f t="shared" si="111"/>
        <v>Cesce Chile</v>
      </c>
      <c r="H327" s="138" t="str">
        <f t="shared" si="111"/>
        <v>Chartis</v>
      </c>
      <c r="I327" s="138" t="str">
        <f t="shared" si="111"/>
        <v>Chilena Consolidada</v>
      </c>
      <c r="J327" s="138" t="str">
        <f t="shared" si="111"/>
        <v>Chubb de Chile</v>
      </c>
      <c r="K327" s="138" t="str">
        <f t="shared" si="111"/>
        <v>Coface Chile</v>
      </c>
      <c r="L327" s="138" t="str">
        <f t="shared" si="111"/>
        <v>Consorio Nacional</v>
      </c>
      <c r="M327" s="138" t="str">
        <f t="shared" si="111"/>
        <v>Continental Crédito</v>
      </c>
      <c r="N327" s="138" t="str">
        <f t="shared" si="111"/>
        <v>Euler Hermes</v>
      </c>
      <c r="O327" s="138" t="str">
        <f t="shared" si="111"/>
        <v>FAF International</v>
      </c>
      <c r="P327" s="138" t="str">
        <f t="shared" si="111"/>
        <v>HDI Seguros</v>
      </c>
      <c r="Q327" s="138" t="str">
        <f t="shared" si="111"/>
        <v>Huelen</v>
      </c>
      <c r="R327" s="138" t="str">
        <f t="shared" si="111"/>
        <v>Liberty Seguros</v>
      </c>
      <c r="S327" s="138" t="str">
        <f t="shared" si="111"/>
        <v>M. de Carabineros</v>
      </c>
      <c r="T327" s="138" t="str">
        <f t="shared" si="111"/>
        <v>Magallanes</v>
      </c>
      <c r="U327" s="138" t="str">
        <f t="shared" si="111"/>
        <v>Magallanes Gar. y Cré.</v>
      </c>
      <c r="V327" s="138" t="str">
        <f t="shared" si="111"/>
        <v>Mapfre</v>
      </c>
      <c r="W327" s="138" t="str">
        <f t="shared" si="111"/>
        <v>Mapfre Gar. y Cré.</v>
      </c>
      <c r="X327" s="138" t="str">
        <f t="shared" si="111"/>
        <v>Orion Seguros</v>
      </c>
      <c r="Y327" s="138" t="str">
        <f t="shared" si="111"/>
        <v>Penta Security</v>
      </c>
      <c r="Z327" s="138" t="str">
        <f t="shared" si="111"/>
        <v>QBE Chile</v>
      </c>
      <c r="AA327" s="138" t="str">
        <f t="shared" si="111"/>
        <v>Renta Nacional</v>
      </c>
      <c r="AB327" s="138" t="str">
        <f t="shared" si="111"/>
        <v>RSA Seguros</v>
      </c>
      <c r="AC327" s="138" t="str">
        <f t="shared" si="111"/>
        <v>Zenit Seguros</v>
      </c>
      <c r="AD327" s="138" t="str">
        <f t="shared" si="111"/>
        <v>Zurich Santander</v>
      </c>
      <c r="AE327" s="138">
        <f t="shared" si="111"/>
        <v>0</v>
      </c>
      <c r="AF327" s="138">
        <f t="shared" si="111"/>
        <v>0</v>
      </c>
      <c r="AG327" s="138">
        <f t="shared" si="111"/>
        <v>0</v>
      </c>
      <c r="AH327" s="138">
        <f t="shared" si="111"/>
        <v>0</v>
      </c>
      <c r="AI327" s="138">
        <f t="shared" si="111"/>
        <v>0</v>
      </c>
      <c r="AJ327" s="138">
        <f t="shared" si="111"/>
        <v>0</v>
      </c>
      <c r="AK327" s="138">
        <f t="shared" si="111"/>
        <v>0</v>
      </c>
      <c r="AL327" s="138">
        <f t="shared" si="111"/>
        <v>0</v>
      </c>
      <c r="AM327" s="138">
        <f t="shared" si="111"/>
        <v>0</v>
      </c>
      <c r="AN327" s="138">
        <f t="shared" si="111"/>
        <v>0</v>
      </c>
      <c r="AO327" s="138">
        <f t="shared" si="111"/>
        <v>0</v>
      </c>
      <c r="AP327" s="138">
        <f t="shared" si="111"/>
        <v>0</v>
      </c>
      <c r="AQ327" s="138" t="str">
        <f t="shared" si="111"/>
        <v>Mercado</v>
      </c>
      <c r="AS327" s="138" t="s">
        <v>339</v>
      </c>
    </row>
    <row r="328" spans="2:87">
      <c r="B328" s="161" t="str">
        <f>B250</f>
        <v>1 Incendio</v>
      </c>
      <c r="C328" s="145">
        <v>701</v>
      </c>
      <c r="D328" s="145">
        <v>0</v>
      </c>
      <c r="E328" s="145">
        <v>98053</v>
      </c>
      <c r="F328" s="145">
        <v>3</v>
      </c>
      <c r="G328" s="145">
        <v>0</v>
      </c>
      <c r="H328" s="145">
        <v>8876</v>
      </c>
      <c r="I328" s="145">
        <v>48663</v>
      </c>
      <c r="J328" s="145">
        <v>178</v>
      </c>
      <c r="K328" s="145">
        <v>0</v>
      </c>
      <c r="L328" s="145">
        <v>4929</v>
      </c>
      <c r="M328" s="145">
        <v>0</v>
      </c>
      <c r="N328" s="145">
        <v>0</v>
      </c>
      <c r="O328" s="145">
        <v>0</v>
      </c>
      <c r="P328" s="145">
        <v>13128</v>
      </c>
      <c r="Q328" s="145">
        <v>6</v>
      </c>
      <c r="R328" s="145">
        <v>10594</v>
      </c>
      <c r="S328" s="145">
        <v>13987</v>
      </c>
      <c r="T328" s="145">
        <v>10707</v>
      </c>
      <c r="U328" s="145">
        <v>0</v>
      </c>
      <c r="V328" s="145">
        <v>38624</v>
      </c>
      <c r="W328" s="145">
        <v>0</v>
      </c>
      <c r="X328" s="145">
        <v>107</v>
      </c>
      <c r="Y328" s="145">
        <v>10854</v>
      </c>
      <c r="Z328" s="145">
        <v>141</v>
      </c>
      <c r="AA328" s="145">
        <v>4051</v>
      </c>
      <c r="AB328" s="145">
        <v>34223</v>
      </c>
      <c r="AC328" s="145">
        <v>596</v>
      </c>
      <c r="AD328" s="145">
        <v>0</v>
      </c>
      <c r="AE328" s="145"/>
      <c r="AF328" s="145"/>
      <c r="AG328" s="145"/>
      <c r="AH328" s="145"/>
      <c r="AI328" s="145"/>
      <c r="AJ328" s="145"/>
      <c r="AK328" s="145"/>
      <c r="AL328" s="145"/>
      <c r="AM328" s="145"/>
      <c r="AN328" s="145"/>
      <c r="AO328" s="145"/>
      <c r="AP328" s="145"/>
      <c r="AQ328" s="131">
        <f t="shared" ref="AQ328:AQ359" si="112">SUM(C328:AP328)</f>
        <v>298421</v>
      </c>
      <c r="AS328" s="145">
        <v>274985</v>
      </c>
      <c r="AU328" s="135">
        <f>IF(AND(C250=0,C328=0),0,IF(ISERROR(C250/C328),1,0))</f>
        <v>0</v>
      </c>
      <c r="AV328" s="135">
        <f t="shared" ref="AV328:CI334" si="113">IF(AND(D250=0,D328=0),0,IF(ISERROR(D250/D328),1,0))</f>
        <v>0</v>
      </c>
      <c r="AW328" s="135">
        <f t="shared" si="113"/>
        <v>0</v>
      </c>
      <c r="AX328" s="135">
        <f t="shared" si="113"/>
        <v>0</v>
      </c>
      <c r="AY328" s="135">
        <f t="shared" si="113"/>
        <v>0</v>
      </c>
      <c r="AZ328" s="135">
        <f t="shared" si="113"/>
        <v>0</v>
      </c>
      <c r="BA328" s="135">
        <f t="shared" si="113"/>
        <v>0</v>
      </c>
      <c r="BB328" s="135">
        <f t="shared" si="113"/>
        <v>0</v>
      </c>
      <c r="BC328" s="135">
        <f t="shared" si="113"/>
        <v>0</v>
      </c>
      <c r="BD328" s="135">
        <f t="shared" si="113"/>
        <v>0</v>
      </c>
      <c r="BE328" s="135">
        <f t="shared" si="113"/>
        <v>0</v>
      </c>
      <c r="BF328" s="135">
        <f t="shared" si="113"/>
        <v>0</v>
      </c>
      <c r="BG328" s="135">
        <f t="shared" si="113"/>
        <v>0</v>
      </c>
      <c r="BH328" s="135">
        <f t="shared" si="113"/>
        <v>0</v>
      </c>
      <c r="BI328" s="135">
        <f t="shared" si="113"/>
        <v>0</v>
      </c>
      <c r="BJ328" s="135">
        <f t="shared" si="113"/>
        <v>0</v>
      </c>
      <c r="BK328" s="135">
        <f t="shared" si="113"/>
        <v>0</v>
      </c>
      <c r="BL328" s="135">
        <f t="shared" si="113"/>
        <v>0</v>
      </c>
      <c r="BM328" s="135">
        <f t="shared" si="113"/>
        <v>0</v>
      </c>
      <c r="BN328" s="135">
        <f t="shared" si="113"/>
        <v>0</v>
      </c>
      <c r="BO328" s="135">
        <f t="shared" si="113"/>
        <v>0</v>
      </c>
      <c r="BP328" s="135">
        <f t="shared" si="113"/>
        <v>0</v>
      </c>
      <c r="BQ328" s="135">
        <f t="shared" si="113"/>
        <v>0</v>
      </c>
      <c r="BR328" s="135">
        <f t="shared" si="113"/>
        <v>0</v>
      </c>
      <c r="BS328" s="135">
        <f t="shared" si="113"/>
        <v>0</v>
      </c>
      <c r="BT328" s="135">
        <f t="shared" si="113"/>
        <v>0</v>
      </c>
      <c r="BU328" s="135">
        <f t="shared" si="113"/>
        <v>0</v>
      </c>
      <c r="BV328" s="135">
        <f t="shared" si="113"/>
        <v>0</v>
      </c>
      <c r="BW328" s="135">
        <f t="shared" si="113"/>
        <v>0</v>
      </c>
      <c r="BX328" s="135">
        <f t="shared" si="113"/>
        <v>0</v>
      </c>
      <c r="BY328" s="135">
        <f t="shared" si="113"/>
        <v>0</v>
      </c>
      <c r="BZ328" s="135">
        <f t="shared" si="113"/>
        <v>0</v>
      </c>
      <c r="CA328" s="135">
        <f t="shared" si="113"/>
        <v>0</v>
      </c>
      <c r="CB328" s="135">
        <f t="shared" si="113"/>
        <v>0</v>
      </c>
      <c r="CC328" s="135">
        <f t="shared" si="113"/>
        <v>0</v>
      </c>
      <c r="CD328" s="135">
        <f t="shared" si="113"/>
        <v>0</v>
      </c>
      <c r="CE328" s="135">
        <f t="shared" si="113"/>
        <v>0</v>
      </c>
      <c r="CF328" s="135">
        <f t="shared" si="113"/>
        <v>0</v>
      </c>
      <c r="CG328" s="135">
        <f t="shared" si="113"/>
        <v>0</v>
      </c>
      <c r="CH328" s="135">
        <f t="shared" si="113"/>
        <v>0</v>
      </c>
      <c r="CI328" s="135">
        <f t="shared" si="113"/>
        <v>0</v>
      </c>
    </row>
    <row r="329" spans="2:87">
      <c r="B329" s="161" t="str">
        <f t="shared" ref="B329:B360" si="114">B251</f>
        <v>2 Pérdida de Benef. por Incendio</v>
      </c>
      <c r="C329" s="145">
        <v>85</v>
      </c>
      <c r="D329" s="145">
        <v>0</v>
      </c>
      <c r="E329" s="145">
        <v>1663</v>
      </c>
      <c r="F329" s="145">
        <v>0</v>
      </c>
      <c r="G329" s="145">
        <v>0</v>
      </c>
      <c r="H329" s="145">
        <v>421</v>
      </c>
      <c r="I329" s="145">
        <v>658</v>
      </c>
      <c r="J329" s="145">
        <v>64</v>
      </c>
      <c r="K329" s="145">
        <v>0</v>
      </c>
      <c r="L329" s="145">
        <v>44</v>
      </c>
      <c r="M329" s="145">
        <v>0</v>
      </c>
      <c r="N329" s="145">
        <v>0</v>
      </c>
      <c r="O329" s="145">
        <v>0</v>
      </c>
      <c r="P329" s="145">
        <v>9790</v>
      </c>
      <c r="Q329" s="145">
        <v>0</v>
      </c>
      <c r="R329" s="145">
        <v>3</v>
      </c>
      <c r="S329" s="145">
        <v>0</v>
      </c>
      <c r="T329" s="145">
        <v>527</v>
      </c>
      <c r="U329" s="145">
        <v>0</v>
      </c>
      <c r="V329" s="145">
        <v>3244</v>
      </c>
      <c r="W329" s="145">
        <v>0</v>
      </c>
      <c r="X329" s="145">
        <v>22</v>
      </c>
      <c r="Y329" s="145">
        <v>597</v>
      </c>
      <c r="Z329" s="145">
        <v>27</v>
      </c>
      <c r="AA329" s="145">
        <v>374</v>
      </c>
      <c r="AB329" s="145">
        <v>1020</v>
      </c>
      <c r="AC329" s="145">
        <v>0</v>
      </c>
      <c r="AD329" s="145">
        <v>0</v>
      </c>
      <c r="AE329" s="145"/>
      <c r="AF329" s="145"/>
      <c r="AG329" s="145"/>
      <c r="AH329" s="145"/>
      <c r="AI329" s="145"/>
      <c r="AJ329" s="145"/>
      <c r="AK329" s="145"/>
      <c r="AL329" s="145"/>
      <c r="AM329" s="145"/>
      <c r="AN329" s="145"/>
      <c r="AO329" s="145"/>
      <c r="AP329" s="145"/>
      <c r="AQ329" s="131">
        <f t="shared" si="112"/>
        <v>18539</v>
      </c>
      <c r="AS329" s="145">
        <v>27799</v>
      </c>
      <c r="AU329" s="135">
        <f t="shared" ref="AU329:AU359" si="115">IF(AND(C251=0,C329=0),0,IF(ISERROR(C251/C329),1,0))</f>
        <v>0</v>
      </c>
      <c r="AV329" s="135">
        <f t="shared" si="113"/>
        <v>0</v>
      </c>
      <c r="AW329" s="135">
        <f t="shared" si="113"/>
        <v>0</v>
      </c>
      <c r="AX329" s="135">
        <f t="shared" si="113"/>
        <v>0</v>
      </c>
      <c r="AY329" s="135">
        <f t="shared" si="113"/>
        <v>0</v>
      </c>
      <c r="AZ329" s="135">
        <f t="shared" si="113"/>
        <v>0</v>
      </c>
      <c r="BA329" s="135">
        <f t="shared" si="113"/>
        <v>0</v>
      </c>
      <c r="BB329" s="135">
        <f t="shared" si="113"/>
        <v>0</v>
      </c>
      <c r="BC329" s="135">
        <f t="shared" si="113"/>
        <v>0</v>
      </c>
      <c r="BD329" s="135">
        <f t="shared" si="113"/>
        <v>0</v>
      </c>
      <c r="BE329" s="135">
        <f t="shared" si="113"/>
        <v>0</v>
      </c>
      <c r="BF329" s="135">
        <f t="shared" si="113"/>
        <v>0</v>
      </c>
      <c r="BG329" s="135">
        <f t="shared" si="113"/>
        <v>0</v>
      </c>
      <c r="BH329" s="135">
        <f t="shared" si="113"/>
        <v>0</v>
      </c>
      <c r="BI329" s="135">
        <f t="shared" si="113"/>
        <v>0</v>
      </c>
      <c r="BJ329" s="135">
        <f t="shared" si="113"/>
        <v>0</v>
      </c>
      <c r="BK329" s="135">
        <f t="shared" si="113"/>
        <v>0</v>
      </c>
      <c r="BL329" s="135">
        <f t="shared" si="113"/>
        <v>0</v>
      </c>
      <c r="BM329" s="135">
        <f t="shared" si="113"/>
        <v>0</v>
      </c>
      <c r="BN329" s="135">
        <f t="shared" si="113"/>
        <v>0</v>
      </c>
      <c r="BO329" s="135">
        <f t="shared" si="113"/>
        <v>0</v>
      </c>
      <c r="BP329" s="135">
        <f t="shared" si="113"/>
        <v>0</v>
      </c>
      <c r="BQ329" s="135">
        <f t="shared" si="113"/>
        <v>0</v>
      </c>
      <c r="BR329" s="135">
        <f t="shared" si="113"/>
        <v>0</v>
      </c>
      <c r="BS329" s="135">
        <f t="shared" si="113"/>
        <v>0</v>
      </c>
      <c r="BT329" s="135">
        <f t="shared" si="113"/>
        <v>0</v>
      </c>
      <c r="BU329" s="135">
        <f t="shared" si="113"/>
        <v>0</v>
      </c>
      <c r="BV329" s="135">
        <f t="shared" si="113"/>
        <v>0</v>
      </c>
      <c r="BW329" s="135">
        <f t="shared" si="113"/>
        <v>0</v>
      </c>
      <c r="BX329" s="135">
        <f t="shared" si="113"/>
        <v>0</v>
      </c>
      <c r="BY329" s="135">
        <f t="shared" si="113"/>
        <v>0</v>
      </c>
      <c r="BZ329" s="135">
        <f t="shared" si="113"/>
        <v>0</v>
      </c>
      <c r="CA329" s="135">
        <f t="shared" si="113"/>
        <v>0</v>
      </c>
      <c r="CB329" s="135">
        <f t="shared" si="113"/>
        <v>0</v>
      </c>
      <c r="CC329" s="135">
        <f t="shared" si="113"/>
        <v>0</v>
      </c>
      <c r="CD329" s="135">
        <f t="shared" si="113"/>
        <v>0</v>
      </c>
      <c r="CE329" s="135">
        <f t="shared" si="113"/>
        <v>0</v>
      </c>
      <c r="CF329" s="135">
        <f t="shared" si="113"/>
        <v>0</v>
      </c>
      <c r="CG329" s="135">
        <f t="shared" si="113"/>
        <v>0</v>
      </c>
      <c r="CH329" s="135">
        <f t="shared" si="113"/>
        <v>0</v>
      </c>
      <c r="CI329" s="135">
        <f t="shared" si="113"/>
        <v>0</v>
      </c>
    </row>
    <row r="330" spans="2:87">
      <c r="B330" s="161" t="str">
        <f t="shared" si="114"/>
        <v>3 Terremoto</v>
      </c>
      <c r="C330" s="145">
        <v>552</v>
      </c>
      <c r="D330" s="145">
        <v>0</v>
      </c>
      <c r="E330" s="145">
        <v>53987</v>
      </c>
      <c r="F330" s="145">
        <v>0</v>
      </c>
      <c r="G330" s="145">
        <v>0</v>
      </c>
      <c r="H330" s="145">
        <v>3451</v>
      </c>
      <c r="I330" s="145">
        <v>13466</v>
      </c>
      <c r="J330" s="145">
        <v>167</v>
      </c>
      <c r="K330" s="145">
        <v>0</v>
      </c>
      <c r="L330" s="145">
        <v>1167</v>
      </c>
      <c r="M330" s="145">
        <v>0</v>
      </c>
      <c r="N330" s="145">
        <v>0</v>
      </c>
      <c r="O330" s="145">
        <v>0</v>
      </c>
      <c r="P330" s="145">
        <v>4640</v>
      </c>
      <c r="Q330" s="145">
        <v>0</v>
      </c>
      <c r="R330" s="145">
        <v>3364</v>
      </c>
      <c r="S330" s="145">
        <v>92</v>
      </c>
      <c r="T330" s="145">
        <v>4577</v>
      </c>
      <c r="U330" s="145">
        <v>0</v>
      </c>
      <c r="V330" s="145">
        <v>16703</v>
      </c>
      <c r="W330" s="145">
        <v>0</v>
      </c>
      <c r="X330" s="145">
        <v>103</v>
      </c>
      <c r="Y330" s="145">
        <v>4472</v>
      </c>
      <c r="Z330" s="145">
        <v>141</v>
      </c>
      <c r="AA330" s="145">
        <v>856</v>
      </c>
      <c r="AB330" s="145">
        <v>17845</v>
      </c>
      <c r="AC330" s="145">
        <v>941</v>
      </c>
      <c r="AD330" s="145">
        <v>2142</v>
      </c>
      <c r="AE330" s="145"/>
      <c r="AF330" s="145"/>
      <c r="AG330" s="145"/>
      <c r="AH330" s="145"/>
      <c r="AI330" s="145"/>
      <c r="AJ330" s="145"/>
      <c r="AK330" s="145"/>
      <c r="AL330" s="145"/>
      <c r="AM330" s="145"/>
      <c r="AN330" s="145"/>
      <c r="AO330" s="145"/>
      <c r="AP330" s="145"/>
      <c r="AQ330" s="131">
        <f t="shared" si="112"/>
        <v>128666</v>
      </c>
      <c r="AS330" s="145">
        <v>96420</v>
      </c>
      <c r="AU330" s="135">
        <f t="shared" si="115"/>
        <v>0</v>
      </c>
      <c r="AV330" s="135">
        <f t="shared" si="113"/>
        <v>0</v>
      </c>
      <c r="AW330" s="135">
        <f t="shared" si="113"/>
        <v>0</v>
      </c>
      <c r="AX330" s="135">
        <f t="shared" si="113"/>
        <v>1</v>
      </c>
      <c r="AY330" s="135">
        <f t="shared" si="113"/>
        <v>0</v>
      </c>
      <c r="AZ330" s="135">
        <f t="shared" si="113"/>
        <v>0</v>
      </c>
      <c r="BA330" s="135">
        <f t="shared" si="113"/>
        <v>0</v>
      </c>
      <c r="BB330" s="135">
        <f t="shared" si="113"/>
        <v>0</v>
      </c>
      <c r="BC330" s="135">
        <f t="shared" si="113"/>
        <v>0</v>
      </c>
      <c r="BD330" s="135">
        <f t="shared" si="113"/>
        <v>0</v>
      </c>
      <c r="BE330" s="135">
        <f t="shared" si="113"/>
        <v>0</v>
      </c>
      <c r="BF330" s="135">
        <f t="shared" si="113"/>
        <v>0</v>
      </c>
      <c r="BG330" s="135">
        <f t="shared" si="113"/>
        <v>0</v>
      </c>
      <c r="BH330" s="135">
        <f t="shared" si="113"/>
        <v>0</v>
      </c>
      <c r="BI330" s="135">
        <f t="shared" si="113"/>
        <v>0</v>
      </c>
      <c r="BJ330" s="135">
        <f t="shared" si="113"/>
        <v>0</v>
      </c>
      <c r="BK330" s="135">
        <f t="shared" si="113"/>
        <v>0</v>
      </c>
      <c r="BL330" s="135">
        <f t="shared" si="113"/>
        <v>0</v>
      </c>
      <c r="BM330" s="135">
        <f t="shared" si="113"/>
        <v>0</v>
      </c>
      <c r="BN330" s="135">
        <f t="shared" si="113"/>
        <v>0</v>
      </c>
      <c r="BO330" s="135">
        <f t="shared" si="113"/>
        <v>0</v>
      </c>
      <c r="BP330" s="135">
        <f t="shared" si="113"/>
        <v>0</v>
      </c>
      <c r="BQ330" s="135">
        <f t="shared" si="113"/>
        <v>0</v>
      </c>
      <c r="BR330" s="135">
        <f t="shared" si="113"/>
        <v>0</v>
      </c>
      <c r="BS330" s="135">
        <f t="shared" si="113"/>
        <v>0</v>
      </c>
      <c r="BT330" s="135">
        <f t="shared" si="113"/>
        <v>0</v>
      </c>
      <c r="BU330" s="135">
        <f t="shared" si="113"/>
        <v>0</v>
      </c>
      <c r="BV330" s="135">
        <f t="shared" si="113"/>
        <v>0</v>
      </c>
      <c r="BW330" s="135">
        <f t="shared" si="113"/>
        <v>0</v>
      </c>
      <c r="BX330" s="135">
        <f t="shared" si="113"/>
        <v>0</v>
      </c>
      <c r="BY330" s="135">
        <f t="shared" si="113"/>
        <v>0</v>
      </c>
      <c r="BZ330" s="135">
        <f t="shared" si="113"/>
        <v>0</v>
      </c>
      <c r="CA330" s="135">
        <f t="shared" si="113"/>
        <v>0</v>
      </c>
      <c r="CB330" s="135">
        <f t="shared" si="113"/>
        <v>0</v>
      </c>
      <c r="CC330" s="135">
        <f t="shared" si="113"/>
        <v>0</v>
      </c>
      <c r="CD330" s="135">
        <f t="shared" si="113"/>
        <v>0</v>
      </c>
      <c r="CE330" s="135">
        <f t="shared" si="113"/>
        <v>0</v>
      </c>
      <c r="CF330" s="135">
        <f t="shared" si="113"/>
        <v>0</v>
      </c>
      <c r="CG330" s="135">
        <f t="shared" si="113"/>
        <v>0</v>
      </c>
      <c r="CH330" s="135">
        <f t="shared" si="113"/>
        <v>0</v>
      </c>
      <c r="CI330" s="135">
        <f t="shared" si="113"/>
        <v>0</v>
      </c>
    </row>
    <row r="331" spans="2:87">
      <c r="B331" s="161" t="str">
        <f t="shared" si="114"/>
        <v>4 Pérdida de Benef. por Terremoto</v>
      </c>
      <c r="C331" s="145">
        <v>78</v>
      </c>
      <c r="D331" s="145">
        <v>0</v>
      </c>
      <c r="E331" s="145">
        <v>0</v>
      </c>
      <c r="F331" s="145">
        <v>0</v>
      </c>
      <c r="G331" s="145">
        <v>0</v>
      </c>
      <c r="H331" s="145">
        <v>520</v>
      </c>
      <c r="I331" s="145">
        <v>0</v>
      </c>
      <c r="J331" s="145">
        <v>58</v>
      </c>
      <c r="K331" s="145">
        <v>0</v>
      </c>
      <c r="L331" s="145">
        <v>39</v>
      </c>
      <c r="M331" s="145">
        <v>0</v>
      </c>
      <c r="N331" s="145">
        <v>0</v>
      </c>
      <c r="O331" s="145">
        <v>0</v>
      </c>
      <c r="P331" s="145">
        <v>65</v>
      </c>
      <c r="Q331" s="145">
        <v>0</v>
      </c>
      <c r="R331" s="145">
        <v>55</v>
      </c>
      <c r="S331" s="145">
        <v>315</v>
      </c>
      <c r="T331" s="145">
        <v>207</v>
      </c>
      <c r="U331" s="145">
        <v>0</v>
      </c>
      <c r="V331" s="145">
        <v>2040</v>
      </c>
      <c r="W331" s="145">
        <v>0</v>
      </c>
      <c r="X331" s="145">
        <v>0</v>
      </c>
      <c r="Y331" s="145">
        <v>283</v>
      </c>
      <c r="Z331" s="145">
        <v>133</v>
      </c>
      <c r="AA331" s="145">
        <v>1</v>
      </c>
      <c r="AB331" s="145">
        <v>313</v>
      </c>
      <c r="AC331" s="145">
        <v>0</v>
      </c>
      <c r="AD331" s="145">
        <v>0</v>
      </c>
      <c r="AE331" s="145"/>
      <c r="AF331" s="145"/>
      <c r="AG331" s="145"/>
      <c r="AH331" s="145"/>
      <c r="AI331" s="145"/>
      <c r="AJ331" s="145"/>
      <c r="AK331" s="145"/>
      <c r="AL331" s="145"/>
      <c r="AM331" s="145"/>
      <c r="AN331" s="145"/>
      <c r="AO331" s="145"/>
      <c r="AP331" s="145"/>
      <c r="AQ331" s="131">
        <f t="shared" si="112"/>
        <v>4107</v>
      </c>
      <c r="AS331" s="145">
        <v>2229</v>
      </c>
      <c r="AU331" s="135">
        <f t="shared" si="115"/>
        <v>0</v>
      </c>
      <c r="AV331" s="135">
        <f t="shared" si="113"/>
        <v>0</v>
      </c>
      <c r="AW331" s="135">
        <f t="shared" si="113"/>
        <v>0</v>
      </c>
      <c r="AX331" s="135">
        <f t="shared" si="113"/>
        <v>0</v>
      </c>
      <c r="AY331" s="135">
        <f t="shared" si="113"/>
        <v>0</v>
      </c>
      <c r="AZ331" s="135">
        <f t="shared" si="113"/>
        <v>0</v>
      </c>
      <c r="BA331" s="135">
        <f t="shared" si="113"/>
        <v>0</v>
      </c>
      <c r="BB331" s="135">
        <f t="shared" si="113"/>
        <v>0</v>
      </c>
      <c r="BC331" s="135">
        <f t="shared" si="113"/>
        <v>0</v>
      </c>
      <c r="BD331" s="135">
        <f t="shared" si="113"/>
        <v>0</v>
      </c>
      <c r="BE331" s="135">
        <f t="shared" si="113"/>
        <v>0</v>
      </c>
      <c r="BF331" s="135">
        <f t="shared" si="113"/>
        <v>0</v>
      </c>
      <c r="BG331" s="135">
        <f t="shared" si="113"/>
        <v>0</v>
      </c>
      <c r="BH331" s="135">
        <f t="shared" si="113"/>
        <v>0</v>
      </c>
      <c r="BI331" s="135">
        <f t="shared" si="113"/>
        <v>0</v>
      </c>
      <c r="BJ331" s="135">
        <f t="shared" si="113"/>
        <v>0</v>
      </c>
      <c r="BK331" s="135">
        <f t="shared" si="113"/>
        <v>0</v>
      </c>
      <c r="BL331" s="135">
        <f t="shared" si="113"/>
        <v>0</v>
      </c>
      <c r="BM331" s="135">
        <f t="shared" si="113"/>
        <v>0</v>
      </c>
      <c r="BN331" s="135">
        <f t="shared" si="113"/>
        <v>0</v>
      </c>
      <c r="BO331" s="135">
        <f t="shared" si="113"/>
        <v>0</v>
      </c>
      <c r="BP331" s="135">
        <f t="shared" si="113"/>
        <v>0</v>
      </c>
      <c r="BQ331" s="135">
        <f t="shared" si="113"/>
        <v>0</v>
      </c>
      <c r="BR331" s="135">
        <f t="shared" si="113"/>
        <v>0</v>
      </c>
      <c r="BS331" s="135">
        <f t="shared" si="113"/>
        <v>0</v>
      </c>
      <c r="BT331" s="135">
        <f t="shared" si="113"/>
        <v>0</v>
      </c>
      <c r="BU331" s="135">
        <f t="shared" si="113"/>
        <v>0</v>
      </c>
      <c r="BV331" s="135">
        <f t="shared" si="113"/>
        <v>0</v>
      </c>
      <c r="BW331" s="135">
        <f t="shared" si="113"/>
        <v>0</v>
      </c>
      <c r="BX331" s="135">
        <f t="shared" si="113"/>
        <v>0</v>
      </c>
      <c r="BY331" s="135">
        <f t="shared" si="113"/>
        <v>0</v>
      </c>
      <c r="BZ331" s="135">
        <f t="shared" si="113"/>
        <v>0</v>
      </c>
      <c r="CA331" s="135">
        <f t="shared" si="113"/>
        <v>0</v>
      </c>
      <c r="CB331" s="135">
        <f t="shared" si="113"/>
        <v>0</v>
      </c>
      <c r="CC331" s="135">
        <f t="shared" si="113"/>
        <v>0</v>
      </c>
      <c r="CD331" s="135">
        <f t="shared" si="113"/>
        <v>0</v>
      </c>
      <c r="CE331" s="135">
        <f t="shared" si="113"/>
        <v>0</v>
      </c>
      <c r="CF331" s="135">
        <f t="shared" si="113"/>
        <v>0</v>
      </c>
      <c r="CG331" s="135">
        <f t="shared" si="113"/>
        <v>0</v>
      </c>
      <c r="CH331" s="135">
        <f t="shared" si="113"/>
        <v>0</v>
      </c>
      <c r="CI331" s="135">
        <f t="shared" si="113"/>
        <v>0</v>
      </c>
    </row>
    <row r="332" spans="2:87">
      <c r="B332" s="161" t="str">
        <f t="shared" si="114"/>
        <v>5 Riesgos de la Naturaleza</v>
      </c>
      <c r="C332" s="145">
        <v>577</v>
      </c>
      <c r="D332" s="145">
        <v>0</v>
      </c>
      <c r="E332" s="145">
        <v>3275</v>
      </c>
      <c r="F332" s="145">
        <v>0</v>
      </c>
      <c r="G332" s="145">
        <v>0</v>
      </c>
      <c r="H332" s="145">
        <v>3736</v>
      </c>
      <c r="I332" s="145">
        <v>48159</v>
      </c>
      <c r="J332" s="145">
        <v>178</v>
      </c>
      <c r="K332" s="145">
        <v>0</v>
      </c>
      <c r="L332" s="145">
        <v>4928</v>
      </c>
      <c r="M332" s="145">
        <v>0</v>
      </c>
      <c r="N332" s="145">
        <v>0</v>
      </c>
      <c r="O332" s="145">
        <v>0</v>
      </c>
      <c r="P332" s="145">
        <v>12699</v>
      </c>
      <c r="Q332" s="145">
        <v>0</v>
      </c>
      <c r="R332" s="145">
        <v>0</v>
      </c>
      <c r="S332" s="145">
        <v>0</v>
      </c>
      <c r="T332" s="145">
        <v>10438</v>
      </c>
      <c r="U332" s="145">
        <v>0</v>
      </c>
      <c r="V332" s="145">
        <v>19762</v>
      </c>
      <c r="W332" s="145">
        <v>0</v>
      </c>
      <c r="X332" s="145">
        <v>0</v>
      </c>
      <c r="Y332" s="145">
        <v>9999</v>
      </c>
      <c r="Z332" s="145">
        <v>26</v>
      </c>
      <c r="AA332" s="145">
        <v>2119</v>
      </c>
      <c r="AB332" s="145">
        <v>32086</v>
      </c>
      <c r="AC332" s="145">
        <v>0</v>
      </c>
      <c r="AD332" s="145">
        <v>0</v>
      </c>
      <c r="AE332" s="145"/>
      <c r="AF332" s="145"/>
      <c r="AG332" s="145"/>
      <c r="AH332" s="145"/>
      <c r="AI332" s="145"/>
      <c r="AJ332" s="145"/>
      <c r="AK332" s="145"/>
      <c r="AL332" s="145"/>
      <c r="AM332" s="145"/>
      <c r="AN332" s="145"/>
      <c r="AO332" s="145"/>
      <c r="AP332" s="145"/>
      <c r="AQ332" s="131">
        <f t="shared" si="112"/>
        <v>147982</v>
      </c>
      <c r="AS332" s="145">
        <v>172146</v>
      </c>
      <c r="AU332" s="135">
        <f t="shared" si="115"/>
        <v>0</v>
      </c>
      <c r="AV332" s="135">
        <f t="shared" si="113"/>
        <v>0</v>
      </c>
      <c r="AW332" s="135">
        <f t="shared" si="113"/>
        <v>0</v>
      </c>
      <c r="AX332" s="135">
        <f t="shared" si="113"/>
        <v>1</v>
      </c>
      <c r="AY332" s="135">
        <f t="shared" si="113"/>
        <v>0</v>
      </c>
      <c r="AZ332" s="135">
        <f t="shared" si="113"/>
        <v>0</v>
      </c>
      <c r="BA332" s="135">
        <f t="shared" si="113"/>
        <v>0</v>
      </c>
      <c r="BB332" s="135">
        <f t="shared" si="113"/>
        <v>0</v>
      </c>
      <c r="BC332" s="135">
        <f t="shared" si="113"/>
        <v>0</v>
      </c>
      <c r="BD332" s="135">
        <f t="shared" si="113"/>
        <v>0</v>
      </c>
      <c r="BE332" s="135">
        <f t="shared" si="113"/>
        <v>0</v>
      </c>
      <c r="BF332" s="135">
        <f t="shared" si="113"/>
        <v>0</v>
      </c>
      <c r="BG332" s="135">
        <f t="shared" si="113"/>
        <v>0</v>
      </c>
      <c r="BH332" s="135">
        <f t="shared" si="113"/>
        <v>0</v>
      </c>
      <c r="BI332" s="135">
        <f t="shared" si="113"/>
        <v>0</v>
      </c>
      <c r="BJ332" s="135">
        <f t="shared" si="113"/>
        <v>0</v>
      </c>
      <c r="BK332" s="135">
        <f t="shared" si="113"/>
        <v>0</v>
      </c>
      <c r="BL332" s="135">
        <f t="shared" si="113"/>
        <v>0</v>
      </c>
      <c r="BM332" s="135">
        <f t="shared" si="113"/>
        <v>0</v>
      </c>
      <c r="BN332" s="135">
        <f t="shared" si="113"/>
        <v>0</v>
      </c>
      <c r="BO332" s="135">
        <f t="shared" si="113"/>
        <v>0</v>
      </c>
      <c r="BP332" s="135">
        <f t="shared" si="113"/>
        <v>0</v>
      </c>
      <c r="BQ332" s="135">
        <f t="shared" si="113"/>
        <v>0</v>
      </c>
      <c r="BR332" s="135">
        <f t="shared" si="113"/>
        <v>0</v>
      </c>
      <c r="BS332" s="135">
        <f t="shared" si="113"/>
        <v>0</v>
      </c>
      <c r="BT332" s="135">
        <f t="shared" si="113"/>
        <v>0</v>
      </c>
      <c r="BU332" s="135">
        <f t="shared" si="113"/>
        <v>0</v>
      </c>
      <c r="BV332" s="135">
        <f t="shared" si="113"/>
        <v>0</v>
      </c>
      <c r="BW332" s="135">
        <f t="shared" si="113"/>
        <v>0</v>
      </c>
      <c r="BX332" s="135">
        <f t="shared" si="113"/>
        <v>0</v>
      </c>
      <c r="BY332" s="135">
        <f t="shared" si="113"/>
        <v>0</v>
      </c>
      <c r="BZ332" s="135">
        <f t="shared" si="113"/>
        <v>0</v>
      </c>
      <c r="CA332" s="135">
        <f t="shared" si="113"/>
        <v>0</v>
      </c>
      <c r="CB332" s="135">
        <f t="shared" si="113"/>
        <v>0</v>
      </c>
      <c r="CC332" s="135">
        <f t="shared" si="113"/>
        <v>0</v>
      </c>
      <c r="CD332" s="135">
        <f t="shared" si="113"/>
        <v>0</v>
      </c>
      <c r="CE332" s="135">
        <f t="shared" si="113"/>
        <v>0</v>
      </c>
      <c r="CF332" s="135">
        <f t="shared" si="113"/>
        <v>0</v>
      </c>
      <c r="CG332" s="135">
        <f t="shared" si="113"/>
        <v>0</v>
      </c>
      <c r="CH332" s="135">
        <f t="shared" si="113"/>
        <v>0</v>
      </c>
      <c r="CI332" s="135">
        <f t="shared" si="113"/>
        <v>0</v>
      </c>
    </row>
    <row r="333" spans="2:87">
      <c r="B333" s="161" t="str">
        <f t="shared" si="114"/>
        <v>6 Terrorismo</v>
      </c>
      <c r="C333" s="145">
        <v>578</v>
      </c>
      <c r="D333" s="145">
        <v>0</v>
      </c>
      <c r="E333" s="145">
        <v>3061</v>
      </c>
      <c r="F333" s="145">
        <v>0</v>
      </c>
      <c r="G333" s="145">
        <v>0</v>
      </c>
      <c r="H333" s="145">
        <v>3883</v>
      </c>
      <c r="I333" s="145">
        <v>47094</v>
      </c>
      <c r="J333" s="145">
        <v>59</v>
      </c>
      <c r="K333" s="145">
        <v>0</v>
      </c>
      <c r="L333" s="145">
        <v>1508</v>
      </c>
      <c r="M333" s="145">
        <v>0</v>
      </c>
      <c r="N333" s="145">
        <v>0</v>
      </c>
      <c r="O333" s="145">
        <v>0</v>
      </c>
      <c r="P333" s="145">
        <v>12755</v>
      </c>
      <c r="Q333" s="145">
        <v>0</v>
      </c>
      <c r="R333" s="145">
        <v>56</v>
      </c>
      <c r="S333" s="145">
        <v>116</v>
      </c>
      <c r="T333" s="145">
        <v>9966</v>
      </c>
      <c r="U333" s="145">
        <v>0</v>
      </c>
      <c r="V333" s="145">
        <v>20008</v>
      </c>
      <c r="W333" s="145">
        <v>0</v>
      </c>
      <c r="X333" s="145">
        <v>5</v>
      </c>
      <c r="Y333" s="145">
        <v>9766</v>
      </c>
      <c r="Z333" s="145">
        <v>141</v>
      </c>
      <c r="AA333" s="145">
        <v>2034</v>
      </c>
      <c r="AB333" s="145">
        <v>31136</v>
      </c>
      <c r="AC333" s="145">
        <v>0</v>
      </c>
      <c r="AD333" s="145">
        <v>0</v>
      </c>
      <c r="AE333" s="145"/>
      <c r="AF333" s="145"/>
      <c r="AG333" s="145"/>
      <c r="AH333" s="145"/>
      <c r="AI333" s="145"/>
      <c r="AJ333" s="145"/>
      <c r="AK333" s="145"/>
      <c r="AL333" s="145"/>
      <c r="AM333" s="145"/>
      <c r="AN333" s="145"/>
      <c r="AO333" s="145"/>
      <c r="AP333" s="145"/>
      <c r="AQ333" s="131">
        <f t="shared" si="112"/>
        <v>142166</v>
      </c>
      <c r="AS333" s="145">
        <v>176937</v>
      </c>
      <c r="AU333" s="135">
        <f t="shared" si="115"/>
        <v>0</v>
      </c>
      <c r="AV333" s="135">
        <f t="shared" si="113"/>
        <v>0</v>
      </c>
      <c r="AW333" s="135">
        <f t="shared" si="113"/>
        <v>0</v>
      </c>
      <c r="AX333" s="135">
        <f t="shared" si="113"/>
        <v>1</v>
      </c>
      <c r="AY333" s="135">
        <f t="shared" si="113"/>
        <v>0</v>
      </c>
      <c r="AZ333" s="135">
        <f t="shared" si="113"/>
        <v>0</v>
      </c>
      <c r="BA333" s="135">
        <f t="shared" si="113"/>
        <v>0</v>
      </c>
      <c r="BB333" s="135">
        <f t="shared" si="113"/>
        <v>0</v>
      </c>
      <c r="BC333" s="135">
        <f t="shared" si="113"/>
        <v>0</v>
      </c>
      <c r="BD333" s="135">
        <f t="shared" si="113"/>
        <v>0</v>
      </c>
      <c r="BE333" s="135">
        <f t="shared" si="113"/>
        <v>0</v>
      </c>
      <c r="BF333" s="135">
        <f t="shared" si="113"/>
        <v>0</v>
      </c>
      <c r="BG333" s="135">
        <f t="shared" si="113"/>
        <v>0</v>
      </c>
      <c r="BH333" s="135">
        <f t="shared" si="113"/>
        <v>0</v>
      </c>
      <c r="BI333" s="135">
        <f t="shared" si="113"/>
        <v>0</v>
      </c>
      <c r="BJ333" s="135">
        <f t="shared" si="113"/>
        <v>0</v>
      </c>
      <c r="BK333" s="135">
        <f t="shared" si="113"/>
        <v>0</v>
      </c>
      <c r="BL333" s="135">
        <f t="shared" si="113"/>
        <v>0</v>
      </c>
      <c r="BM333" s="135">
        <f t="shared" si="113"/>
        <v>0</v>
      </c>
      <c r="BN333" s="135">
        <f t="shared" si="113"/>
        <v>0</v>
      </c>
      <c r="BO333" s="135">
        <f t="shared" si="113"/>
        <v>0</v>
      </c>
      <c r="BP333" s="135">
        <f t="shared" si="113"/>
        <v>0</v>
      </c>
      <c r="BQ333" s="135">
        <f t="shared" si="113"/>
        <v>0</v>
      </c>
      <c r="BR333" s="135">
        <f t="shared" si="113"/>
        <v>0</v>
      </c>
      <c r="BS333" s="135">
        <f t="shared" si="113"/>
        <v>0</v>
      </c>
      <c r="BT333" s="135">
        <f t="shared" si="113"/>
        <v>0</v>
      </c>
      <c r="BU333" s="135">
        <f t="shared" si="113"/>
        <v>0</v>
      </c>
      <c r="BV333" s="135">
        <f t="shared" si="113"/>
        <v>0</v>
      </c>
      <c r="BW333" s="135">
        <f t="shared" si="113"/>
        <v>0</v>
      </c>
      <c r="BX333" s="135">
        <f t="shared" si="113"/>
        <v>0</v>
      </c>
      <c r="BY333" s="135">
        <f t="shared" si="113"/>
        <v>0</v>
      </c>
      <c r="BZ333" s="135">
        <f t="shared" si="113"/>
        <v>0</v>
      </c>
      <c r="CA333" s="135">
        <f t="shared" si="113"/>
        <v>0</v>
      </c>
      <c r="CB333" s="135">
        <f t="shared" si="113"/>
        <v>0</v>
      </c>
      <c r="CC333" s="135">
        <f t="shared" si="113"/>
        <v>0</v>
      </c>
      <c r="CD333" s="135">
        <f t="shared" si="113"/>
        <v>0</v>
      </c>
      <c r="CE333" s="135">
        <f t="shared" si="113"/>
        <v>0</v>
      </c>
      <c r="CF333" s="135">
        <f t="shared" si="113"/>
        <v>0</v>
      </c>
      <c r="CG333" s="135">
        <f t="shared" si="113"/>
        <v>0</v>
      </c>
      <c r="CH333" s="135">
        <f t="shared" si="113"/>
        <v>0</v>
      </c>
      <c r="CI333" s="135">
        <f t="shared" si="113"/>
        <v>0</v>
      </c>
    </row>
    <row r="334" spans="2:87">
      <c r="B334" s="161" t="str">
        <f t="shared" si="114"/>
        <v>7 Otros Riesgos Adicionales Incendio</v>
      </c>
      <c r="C334" s="145">
        <v>614</v>
      </c>
      <c r="D334" s="145">
        <v>0</v>
      </c>
      <c r="E334" s="145">
        <v>4323</v>
      </c>
      <c r="F334" s="145">
        <v>0</v>
      </c>
      <c r="G334" s="145">
        <v>0</v>
      </c>
      <c r="H334" s="145">
        <v>3809</v>
      </c>
      <c r="I334" s="145">
        <v>48102</v>
      </c>
      <c r="J334" s="145">
        <v>177</v>
      </c>
      <c r="K334" s="145">
        <v>0</v>
      </c>
      <c r="L334" s="145">
        <v>4928</v>
      </c>
      <c r="M334" s="145">
        <v>0</v>
      </c>
      <c r="N334" s="145">
        <v>0</v>
      </c>
      <c r="O334" s="145">
        <v>0</v>
      </c>
      <c r="P334" s="145">
        <v>12721</v>
      </c>
      <c r="Q334" s="145">
        <v>0</v>
      </c>
      <c r="R334" s="145">
        <v>58</v>
      </c>
      <c r="S334" s="145">
        <v>0</v>
      </c>
      <c r="T334" s="145">
        <v>10431</v>
      </c>
      <c r="U334" s="145">
        <v>0</v>
      </c>
      <c r="V334" s="145">
        <v>23737</v>
      </c>
      <c r="W334" s="145">
        <v>0</v>
      </c>
      <c r="X334" s="145">
        <v>0</v>
      </c>
      <c r="Y334" s="145">
        <v>8431</v>
      </c>
      <c r="Z334" s="145">
        <v>141</v>
      </c>
      <c r="AA334" s="145">
        <v>3984</v>
      </c>
      <c r="AB334" s="145">
        <v>28793</v>
      </c>
      <c r="AC334" s="145">
        <v>0</v>
      </c>
      <c r="AD334" s="145">
        <v>0</v>
      </c>
      <c r="AE334" s="145"/>
      <c r="AF334" s="145"/>
      <c r="AG334" s="145"/>
      <c r="AH334" s="145"/>
      <c r="AI334" s="145"/>
      <c r="AJ334" s="145"/>
      <c r="AK334" s="145"/>
      <c r="AL334" s="145"/>
      <c r="AM334" s="145"/>
      <c r="AN334" s="145"/>
      <c r="AO334" s="145"/>
      <c r="AP334" s="145"/>
      <c r="AQ334" s="131">
        <f t="shared" si="112"/>
        <v>150249</v>
      </c>
      <c r="AS334" s="145">
        <v>178076</v>
      </c>
      <c r="AU334" s="135">
        <f t="shared" si="115"/>
        <v>0</v>
      </c>
      <c r="AV334" s="135">
        <f t="shared" si="113"/>
        <v>0</v>
      </c>
      <c r="AW334" s="135">
        <f t="shared" si="113"/>
        <v>0</v>
      </c>
      <c r="AX334" s="135">
        <f t="shared" si="113"/>
        <v>1</v>
      </c>
      <c r="AY334" s="135">
        <f t="shared" si="113"/>
        <v>0</v>
      </c>
      <c r="AZ334" s="135">
        <f t="shared" si="113"/>
        <v>0</v>
      </c>
      <c r="BA334" s="135">
        <f t="shared" si="113"/>
        <v>0</v>
      </c>
      <c r="BB334" s="135">
        <f t="shared" si="113"/>
        <v>0</v>
      </c>
      <c r="BC334" s="135">
        <f t="shared" si="113"/>
        <v>0</v>
      </c>
      <c r="BD334" s="135">
        <f t="shared" si="113"/>
        <v>0</v>
      </c>
      <c r="BE334" s="135">
        <f t="shared" si="113"/>
        <v>0</v>
      </c>
      <c r="BF334" s="135">
        <f t="shared" si="113"/>
        <v>0</v>
      </c>
      <c r="BG334" s="135">
        <f t="shared" si="113"/>
        <v>0</v>
      </c>
      <c r="BH334" s="135">
        <f t="shared" si="113"/>
        <v>0</v>
      </c>
      <c r="BI334" s="135">
        <f t="shared" si="113"/>
        <v>0</v>
      </c>
      <c r="BJ334" s="135">
        <f t="shared" si="113"/>
        <v>0</v>
      </c>
      <c r="BK334" s="135">
        <f t="shared" ref="BK334:BK359" si="116">IF(AND(S256=0,S334=0),0,IF(ISERROR(S256/S334),1,0))</f>
        <v>0</v>
      </c>
      <c r="BL334" s="135">
        <f t="shared" ref="BL334:BL359" si="117">IF(AND(T256=0,T334=0),0,IF(ISERROR(T256/T334),1,0))</f>
        <v>0</v>
      </c>
      <c r="BM334" s="135">
        <f t="shared" ref="BM334:BM359" si="118">IF(AND(U256=0,U334=0),0,IF(ISERROR(U256/U334),1,0))</f>
        <v>0</v>
      </c>
      <c r="BN334" s="135">
        <f t="shared" ref="BN334:BN359" si="119">IF(AND(V256=0,V334=0),0,IF(ISERROR(V256/V334),1,0))</f>
        <v>0</v>
      </c>
      <c r="BO334" s="135">
        <f t="shared" ref="BO334:BO359" si="120">IF(AND(W256=0,W334=0),0,IF(ISERROR(W256/W334),1,0))</f>
        <v>0</v>
      </c>
      <c r="BP334" s="135">
        <f t="shared" ref="BP334:BP359" si="121">IF(AND(X256=0,X334=0),0,IF(ISERROR(X256/X334),1,0))</f>
        <v>0</v>
      </c>
      <c r="BQ334" s="135">
        <f t="shared" ref="BQ334:BQ359" si="122">IF(AND(Y256=0,Y334=0),0,IF(ISERROR(Y256/Y334),1,0))</f>
        <v>0</v>
      </c>
      <c r="BR334" s="135">
        <f t="shared" ref="BR334:BR359" si="123">IF(AND(Z256=0,Z334=0),0,IF(ISERROR(Z256/Z334),1,0))</f>
        <v>0</v>
      </c>
      <c r="BS334" s="135">
        <f t="shared" ref="BS334:BS359" si="124">IF(AND(AA256=0,AA334=0),0,IF(ISERROR(AA256/AA334),1,0))</f>
        <v>0</v>
      </c>
      <c r="BT334" s="135">
        <f t="shared" ref="BT334:BT359" si="125">IF(AND(AB256=0,AB334=0),0,IF(ISERROR(AB256/AB334),1,0))</f>
        <v>0</v>
      </c>
      <c r="BU334" s="135">
        <f t="shared" ref="BU334:BU359" si="126">IF(AND(AC256=0,AC334=0),0,IF(ISERROR(AC256/AC334),1,0))</f>
        <v>0</v>
      </c>
      <c r="BV334" s="135">
        <f t="shared" ref="BV334:BV359" si="127">IF(AND(AD256=0,AD334=0),0,IF(ISERROR(AD256/AD334),1,0))</f>
        <v>0</v>
      </c>
      <c r="BW334" s="135">
        <f t="shared" ref="BW334:BW359" si="128">IF(AND(AE256=0,AE334=0),0,IF(ISERROR(AE256/AE334),1,0))</f>
        <v>0</v>
      </c>
      <c r="BX334" s="135">
        <f t="shared" ref="BX334:BX359" si="129">IF(AND(AF256=0,AF334=0),0,IF(ISERROR(AF256/AF334),1,0))</f>
        <v>0</v>
      </c>
      <c r="BY334" s="135">
        <f t="shared" ref="BY334:BY359" si="130">IF(AND(AG256=0,AG334=0),0,IF(ISERROR(AG256/AG334),1,0))</f>
        <v>0</v>
      </c>
      <c r="BZ334" s="135">
        <f t="shared" ref="BZ334:BZ359" si="131">IF(AND(AH256=0,AH334=0),0,IF(ISERROR(AH256/AH334),1,0))</f>
        <v>0</v>
      </c>
      <c r="CA334" s="135">
        <f t="shared" ref="CA334:CA359" si="132">IF(AND(AI256=0,AI334=0),0,IF(ISERROR(AI256/AI334),1,0))</f>
        <v>0</v>
      </c>
      <c r="CB334" s="135">
        <f t="shared" ref="CB334:CB359" si="133">IF(AND(AJ256=0,AJ334=0),0,IF(ISERROR(AJ256/AJ334),1,0))</f>
        <v>0</v>
      </c>
      <c r="CC334" s="135">
        <f t="shared" ref="CC334:CC359" si="134">IF(AND(AK256=0,AK334=0),0,IF(ISERROR(AK256/AK334),1,0))</f>
        <v>0</v>
      </c>
      <c r="CD334" s="135">
        <f t="shared" ref="CD334:CD359" si="135">IF(AND(AL256=0,AL334=0),0,IF(ISERROR(AL256/AL334),1,0))</f>
        <v>0</v>
      </c>
      <c r="CE334" s="135">
        <f t="shared" ref="CE334:CE359" si="136">IF(AND(AM256=0,AM334=0),0,IF(ISERROR(AM256/AM334),1,0))</f>
        <v>0</v>
      </c>
      <c r="CF334" s="135">
        <f t="shared" ref="CF334:CF359" si="137">IF(AND(AN256=0,AN334=0),0,IF(ISERROR(AN256/AN334),1,0))</f>
        <v>0</v>
      </c>
      <c r="CG334" s="135">
        <f t="shared" ref="CG334:CG359" si="138">IF(AND(AO256=0,AO334=0),0,IF(ISERROR(AO256/AO334),1,0))</f>
        <v>0</v>
      </c>
      <c r="CH334" s="135">
        <f t="shared" ref="CH334:CH359" si="139">IF(AND(AP256=0,AP334=0),0,IF(ISERROR(AP256/AP334),1,0))</f>
        <v>0</v>
      </c>
      <c r="CI334" s="135">
        <f t="shared" ref="CI334:CI359" si="140">IF(AND(AQ256=0,AQ334=0),0,IF(ISERROR(AQ256/AQ334),1,0))</f>
        <v>0</v>
      </c>
    </row>
    <row r="335" spans="2:87">
      <c r="B335" s="161" t="str">
        <f t="shared" si="114"/>
        <v>8 Robo</v>
      </c>
      <c r="C335" s="145">
        <v>403</v>
      </c>
      <c r="D335" s="145">
        <v>0</v>
      </c>
      <c r="E335" s="145">
        <v>109312</v>
      </c>
      <c r="F335" s="145">
        <v>55374</v>
      </c>
      <c r="G335" s="145">
        <v>0</v>
      </c>
      <c r="H335" s="145">
        <v>4078</v>
      </c>
      <c r="I335" s="145">
        <v>12903</v>
      </c>
      <c r="J335" s="145">
        <v>18</v>
      </c>
      <c r="K335" s="145">
        <v>0</v>
      </c>
      <c r="L335" s="145">
        <v>2613</v>
      </c>
      <c r="M335" s="145">
        <v>0</v>
      </c>
      <c r="N335" s="145">
        <v>0</v>
      </c>
      <c r="O335" s="145">
        <v>0</v>
      </c>
      <c r="P335" s="145">
        <v>2323</v>
      </c>
      <c r="Q335" s="145">
        <v>0</v>
      </c>
      <c r="R335" s="145">
        <v>1345</v>
      </c>
      <c r="S335" s="145">
        <v>0</v>
      </c>
      <c r="T335" s="145">
        <v>2014</v>
      </c>
      <c r="U335" s="145">
        <v>0</v>
      </c>
      <c r="V335" s="145">
        <v>6913</v>
      </c>
      <c r="W335" s="145">
        <v>0</v>
      </c>
      <c r="X335" s="145">
        <v>0</v>
      </c>
      <c r="Y335" s="145">
        <v>1154</v>
      </c>
      <c r="Z335" s="145">
        <v>0</v>
      </c>
      <c r="AA335" s="145">
        <v>531</v>
      </c>
      <c r="AB335" s="145">
        <v>8950</v>
      </c>
      <c r="AC335" s="145">
        <v>3</v>
      </c>
      <c r="AD335" s="145">
        <v>1311</v>
      </c>
      <c r="AE335" s="145"/>
      <c r="AF335" s="145"/>
      <c r="AG335" s="145"/>
      <c r="AH335" s="145"/>
      <c r="AI335" s="145"/>
      <c r="AJ335" s="145"/>
      <c r="AK335" s="145"/>
      <c r="AL335" s="145"/>
      <c r="AM335" s="145"/>
      <c r="AN335" s="145"/>
      <c r="AO335" s="145"/>
      <c r="AP335" s="145"/>
      <c r="AQ335" s="131">
        <f t="shared" si="112"/>
        <v>209245</v>
      </c>
      <c r="AS335" s="145">
        <v>291076</v>
      </c>
      <c r="AU335" s="135">
        <f t="shared" si="115"/>
        <v>0</v>
      </c>
      <c r="AV335" s="135">
        <f t="shared" ref="AV335:AV359" si="141">IF(AND(D257=0,D335=0),0,IF(ISERROR(D257/D335),1,0))</f>
        <v>0</v>
      </c>
      <c r="AW335" s="135">
        <f t="shared" ref="AW335:AW359" si="142">IF(AND(E257=0,E335=0),0,IF(ISERROR(E257/E335),1,0))</f>
        <v>0</v>
      </c>
      <c r="AX335" s="135">
        <f t="shared" ref="AX335:AX359" si="143">IF(AND(F257=0,F335=0),0,IF(ISERROR(F257/F335),1,0))</f>
        <v>0</v>
      </c>
      <c r="AY335" s="135">
        <f t="shared" ref="AY335:AY359" si="144">IF(AND(G257=0,G335=0),0,IF(ISERROR(G257/G335),1,0))</f>
        <v>0</v>
      </c>
      <c r="AZ335" s="135">
        <f t="shared" ref="AZ335:AZ359" si="145">IF(AND(H257=0,H335=0),0,IF(ISERROR(H257/H335),1,0))</f>
        <v>0</v>
      </c>
      <c r="BA335" s="135">
        <f t="shared" ref="BA335:BA359" si="146">IF(AND(I257=0,I335=0),0,IF(ISERROR(I257/I335),1,0))</f>
        <v>0</v>
      </c>
      <c r="BB335" s="135">
        <f t="shared" ref="BB335:BB359" si="147">IF(AND(J257=0,J335=0),0,IF(ISERROR(J257/J335),1,0))</f>
        <v>0</v>
      </c>
      <c r="BC335" s="135">
        <f t="shared" ref="BC335:BC359" si="148">IF(AND(K257=0,K335=0),0,IF(ISERROR(K257/K335),1,0))</f>
        <v>0</v>
      </c>
      <c r="BD335" s="135">
        <f t="shared" ref="BD335:BD359" si="149">IF(AND(L257=0,L335=0),0,IF(ISERROR(L257/L335),1,0))</f>
        <v>0</v>
      </c>
      <c r="BE335" s="135">
        <f t="shared" ref="BE335:BE359" si="150">IF(AND(M257=0,M335=0),0,IF(ISERROR(M257/M335),1,0))</f>
        <v>0</v>
      </c>
      <c r="BF335" s="135">
        <f t="shared" ref="BF335:BF359" si="151">IF(AND(N257=0,N335=0),0,IF(ISERROR(N257/N335),1,0))</f>
        <v>0</v>
      </c>
      <c r="BG335" s="135">
        <f t="shared" ref="BG335:BG359" si="152">IF(AND(O257=0,O335=0),0,IF(ISERROR(O257/O335),1,0))</f>
        <v>0</v>
      </c>
      <c r="BH335" s="135">
        <f t="shared" ref="BH335:BH359" si="153">IF(AND(P257=0,P335=0),0,IF(ISERROR(P257/P335),1,0))</f>
        <v>0</v>
      </c>
      <c r="BI335" s="135">
        <f t="shared" ref="BI335:BI359" si="154">IF(AND(Q257=0,Q335=0),0,IF(ISERROR(Q257/Q335),1,0))</f>
        <v>0</v>
      </c>
      <c r="BJ335" s="135">
        <f t="shared" ref="BJ335:BJ359" si="155">IF(AND(R257=0,R335=0),0,IF(ISERROR(R257/R335),1,0))</f>
        <v>0</v>
      </c>
      <c r="BK335" s="135">
        <f t="shared" si="116"/>
        <v>0</v>
      </c>
      <c r="BL335" s="135">
        <f t="shared" si="117"/>
        <v>0</v>
      </c>
      <c r="BM335" s="135">
        <f t="shared" si="118"/>
        <v>0</v>
      </c>
      <c r="BN335" s="135">
        <f t="shared" si="119"/>
        <v>0</v>
      </c>
      <c r="BO335" s="135">
        <f t="shared" si="120"/>
        <v>0</v>
      </c>
      <c r="BP335" s="135">
        <f t="shared" si="121"/>
        <v>0</v>
      </c>
      <c r="BQ335" s="135">
        <f t="shared" si="122"/>
        <v>0</v>
      </c>
      <c r="BR335" s="135">
        <f t="shared" si="123"/>
        <v>0</v>
      </c>
      <c r="BS335" s="135">
        <f t="shared" si="124"/>
        <v>0</v>
      </c>
      <c r="BT335" s="135">
        <f t="shared" si="125"/>
        <v>0</v>
      </c>
      <c r="BU335" s="135">
        <f t="shared" si="126"/>
        <v>0</v>
      </c>
      <c r="BV335" s="135">
        <f t="shared" si="127"/>
        <v>0</v>
      </c>
      <c r="BW335" s="135">
        <f t="shared" si="128"/>
        <v>0</v>
      </c>
      <c r="BX335" s="135">
        <f t="shared" si="129"/>
        <v>0</v>
      </c>
      <c r="BY335" s="135">
        <f t="shared" si="130"/>
        <v>0</v>
      </c>
      <c r="BZ335" s="135">
        <f t="shared" si="131"/>
        <v>0</v>
      </c>
      <c r="CA335" s="135">
        <f t="shared" si="132"/>
        <v>0</v>
      </c>
      <c r="CB335" s="135">
        <f t="shared" si="133"/>
        <v>0</v>
      </c>
      <c r="CC335" s="135">
        <f t="shared" si="134"/>
        <v>0</v>
      </c>
      <c r="CD335" s="135">
        <f t="shared" si="135"/>
        <v>0</v>
      </c>
      <c r="CE335" s="135">
        <f t="shared" si="136"/>
        <v>0</v>
      </c>
      <c r="CF335" s="135">
        <f t="shared" si="137"/>
        <v>0</v>
      </c>
      <c r="CG335" s="135">
        <f t="shared" si="138"/>
        <v>0</v>
      </c>
      <c r="CH335" s="135">
        <f t="shared" si="139"/>
        <v>0</v>
      </c>
      <c r="CI335" s="135">
        <f t="shared" si="140"/>
        <v>0</v>
      </c>
    </row>
    <row r="336" spans="2:87">
      <c r="B336" s="161" t="str">
        <f t="shared" si="114"/>
        <v>9 Daños Físicos Vehíc. Mot. G1 (VP)</v>
      </c>
      <c r="C336" s="145">
        <v>0</v>
      </c>
      <c r="D336" s="145">
        <v>0</v>
      </c>
      <c r="E336" s="145">
        <v>112005</v>
      </c>
      <c r="F336" s="145">
        <v>0</v>
      </c>
      <c r="G336" s="145">
        <v>0</v>
      </c>
      <c r="H336" s="145">
        <v>12429</v>
      </c>
      <c r="I336" s="145">
        <v>62880</v>
      </c>
      <c r="J336" s="145">
        <v>0</v>
      </c>
      <c r="K336" s="145">
        <v>0</v>
      </c>
      <c r="L336" s="145">
        <v>20730</v>
      </c>
      <c r="M336" s="145">
        <v>0</v>
      </c>
      <c r="N336" s="145">
        <v>0</v>
      </c>
      <c r="O336" s="145">
        <v>0</v>
      </c>
      <c r="P336" s="145">
        <v>9614</v>
      </c>
      <c r="Q336" s="145">
        <v>0</v>
      </c>
      <c r="R336" s="145">
        <v>24774</v>
      </c>
      <c r="S336" s="145">
        <v>0</v>
      </c>
      <c r="T336" s="145">
        <v>105042</v>
      </c>
      <c r="U336" s="145">
        <v>0</v>
      </c>
      <c r="V336" s="145">
        <v>54845</v>
      </c>
      <c r="W336" s="145">
        <v>0</v>
      </c>
      <c r="X336" s="145">
        <v>0</v>
      </c>
      <c r="Y336" s="145">
        <v>20660</v>
      </c>
      <c r="Z336" s="145">
        <v>0</v>
      </c>
      <c r="AA336" s="145">
        <v>6376</v>
      </c>
      <c r="AB336" s="145">
        <v>27419</v>
      </c>
      <c r="AC336" s="145">
        <v>12721</v>
      </c>
      <c r="AD336" s="145">
        <v>0</v>
      </c>
      <c r="AE336" s="145"/>
      <c r="AF336" s="145"/>
      <c r="AG336" s="145"/>
      <c r="AH336" s="145"/>
      <c r="AI336" s="145"/>
      <c r="AJ336" s="145"/>
      <c r="AK336" s="145"/>
      <c r="AL336" s="145"/>
      <c r="AM336" s="145"/>
      <c r="AN336" s="145"/>
      <c r="AO336" s="145"/>
      <c r="AP336" s="145"/>
      <c r="AQ336" s="131">
        <f t="shared" si="112"/>
        <v>469495</v>
      </c>
      <c r="AS336" s="145">
        <v>447677</v>
      </c>
      <c r="AU336" s="135">
        <f t="shared" si="115"/>
        <v>0</v>
      </c>
      <c r="AV336" s="135">
        <f t="shared" si="141"/>
        <v>0</v>
      </c>
      <c r="AW336" s="135">
        <f t="shared" si="142"/>
        <v>0</v>
      </c>
      <c r="AX336" s="135">
        <f t="shared" si="143"/>
        <v>0</v>
      </c>
      <c r="AY336" s="135">
        <f t="shared" si="144"/>
        <v>0</v>
      </c>
      <c r="AZ336" s="135">
        <f t="shared" si="145"/>
        <v>0</v>
      </c>
      <c r="BA336" s="135">
        <f t="shared" si="146"/>
        <v>0</v>
      </c>
      <c r="BB336" s="135">
        <f t="shared" si="147"/>
        <v>0</v>
      </c>
      <c r="BC336" s="135">
        <f t="shared" si="148"/>
        <v>0</v>
      </c>
      <c r="BD336" s="135">
        <f t="shared" si="149"/>
        <v>0</v>
      </c>
      <c r="BE336" s="135">
        <f t="shared" si="150"/>
        <v>0</v>
      </c>
      <c r="BF336" s="135">
        <f t="shared" si="151"/>
        <v>0</v>
      </c>
      <c r="BG336" s="135">
        <f t="shared" si="152"/>
        <v>0</v>
      </c>
      <c r="BH336" s="135">
        <f t="shared" si="153"/>
        <v>0</v>
      </c>
      <c r="BI336" s="135">
        <f t="shared" si="154"/>
        <v>0</v>
      </c>
      <c r="BJ336" s="135">
        <f t="shared" si="155"/>
        <v>0</v>
      </c>
      <c r="BK336" s="135">
        <f t="shared" si="116"/>
        <v>0</v>
      </c>
      <c r="BL336" s="135">
        <f t="shared" si="117"/>
        <v>0</v>
      </c>
      <c r="BM336" s="135">
        <f t="shared" si="118"/>
        <v>0</v>
      </c>
      <c r="BN336" s="135">
        <f t="shared" si="119"/>
        <v>0</v>
      </c>
      <c r="BO336" s="135">
        <f t="shared" si="120"/>
        <v>0</v>
      </c>
      <c r="BP336" s="135">
        <f t="shared" si="121"/>
        <v>0</v>
      </c>
      <c r="BQ336" s="135">
        <f t="shared" si="122"/>
        <v>0</v>
      </c>
      <c r="BR336" s="135">
        <f t="shared" si="123"/>
        <v>0</v>
      </c>
      <c r="BS336" s="135">
        <f t="shared" si="124"/>
        <v>0</v>
      </c>
      <c r="BT336" s="135">
        <f t="shared" si="125"/>
        <v>0</v>
      </c>
      <c r="BU336" s="135">
        <f t="shared" si="126"/>
        <v>0</v>
      </c>
      <c r="BV336" s="135">
        <f t="shared" si="127"/>
        <v>0</v>
      </c>
      <c r="BW336" s="135">
        <f t="shared" si="128"/>
        <v>0</v>
      </c>
      <c r="BX336" s="135">
        <f t="shared" si="129"/>
        <v>0</v>
      </c>
      <c r="BY336" s="135">
        <f t="shared" si="130"/>
        <v>0</v>
      </c>
      <c r="BZ336" s="135">
        <f t="shared" si="131"/>
        <v>0</v>
      </c>
      <c r="CA336" s="135">
        <f t="shared" si="132"/>
        <v>0</v>
      </c>
      <c r="CB336" s="135">
        <f t="shared" si="133"/>
        <v>0</v>
      </c>
      <c r="CC336" s="135">
        <f t="shared" si="134"/>
        <v>0</v>
      </c>
      <c r="CD336" s="135">
        <f t="shared" si="135"/>
        <v>0</v>
      </c>
      <c r="CE336" s="135">
        <f t="shared" si="136"/>
        <v>0</v>
      </c>
      <c r="CF336" s="135">
        <f t="shared" si="137"/>
        <v>0</v>
      </c>
      <c r="CG336" s="135">
        <f t="shared" si="138"/>
        <v>0</v>
      </c>
      <c r="CH336" s="135">
        <f t="shared" si="139"/>
        <v>0</v>
      </c>
      <c r="CI336" s="135">
        <f t="shared" si="140"/>
        <v>0</v>
      </c>
    </row>
    <row r="337" spans="2:87">
      <c r="B337" s="161" t="str">
        <f t="shared" si="114"/>
        <v>10 Daños Físicos Vehíc. Mot. G2 (VC)</v>
      </c>
      <c r="C337" s="145">
        <v>0</v>
      </c>
      <c r="D337" s="145">
        <v>0</v>
      </c>
      <c r="E337" s="145">
        <v>34359</v>
      </c>
      <c r="F337" s="145">
        <v>0</v>
      </c>
      <c r="G337" s="145">
        <v>0</v>
      </c>
      <c r="H337" s="145">
        <v>469</v>
      </c>
      <c r="I337" s="145">
        <v>2578</v>
      </c>
      <c r="J337" s="145">
        <v>0</v>
      </c>
      <c r="K337" s="145">
        <v>0</v>
      </c>
      <c r="L337" s="145">
        <v>926</v>
      </c>
      <c r="M337" s="145">
        <v>0</v>
      </c>
      <c r="N337" s="145">
        <v>0</v>
      </c>
      <c r="O337" s="145">
        <v>0</v>
      </c>
      <c r="P337" s="145">
        <v>2396</v>
      </c>
      <c r="Q337" s="145">
        <v>6</v>
      </c>
      <c r="R337" s="145">
        <v>11763</v>
      </c>
      <c r="S337" s="145">
        <v>0</v>
      </c>
      <c r="T337" s="145">
        <v>22623</v>
      </c>
      <c r="U337" s="145">
        <v>0</v>
      </c>
      <c r="V337" s="145">
        <v>27642</v>
      </c>
      <c r="W337" s="145">
        <v>0</v>
      </c>
      <c r="X337" s="145">
        <v>0</v>
      </c>
      <c r="Y337" s="145">
        <v>5513</v>
      </c>
      <c r="Z337" s="145">
        <v>0</v>
      </c>
      <c r="AA337" s="145">
        <v>5915</v>
      </c>
      <c r="AB337" s="145">
        <v>3390</v>
      </c>
      <c r="AC337" s="145">
        <v>10669</v>
      </c>
      <c r="AD337" s="145">
        <v>0</v>
      </c>
      <c r="AE337" s="145"/>
      <c r="AF337" s="145"/>
      <c r="AG337" s="145"/>
      <c r="AH337" s="145"/>
      <c r="AI337" s="145"/>
      <c r="AJ337" s="145"/>
      <c r="AK337" s="145"/>
      <c r="AL337" s="145"/>
      <c r="AM337" s="145"/>
      <c r="AN337" s="145"/>
      <c r="AO337" s="145"/>
      <c r="AP337" s="145"/>
      <c r="AQ337" s="131">
        <f t="shared" si="112"/>
        <v>128249</v>
      </c>
      <c r="AS337" s="145">
        <v>84482</v>
      </c>
      <c r="AU337" s="135">
        <f t="shared" si="115"/>
        <v>0</v>
      </c>
      <c r="AV337" s="135">
        <f t="shared" si="141"/>
        <v>0</v>
      </c>
      <c r="AW337" s="135">
        <f t="shared" si="142"/>
        <v>0</v>
      </c>
      <c r="AX337" s="135">
        <f t="shared" si="143"/>
        <v>0</v>
      </c>
      <c r="AY337" s="135">
        <f t="shared" si="144"/>
        <v>0</v>
      </c>
      <c r="AZ337" s="135">
        <f t="shared" si="145"/>
        <v>0</v>
      </c>
      <c r="BA337" s="135">
        <f t="shared" si="146"/>
        <v>0</v>
      </c>
      <c r="BB337" s="135">
        <f t="shared" si="147"/>
        <v>0</v>
      </c>
      <c r="BC337" s="135">
        <f t="shared" si="148"/>
        <v>0</v>
      </c>
      <c r="BD337" s="135">
        <f t="shared" si="149"/>
        <v>0</v>
      </c>
      <c r="BE337" s="135">
        <f t="shared" si="150"/>
        <v>0</v>
      </c>
      <c r="BF337" s="135">
        <f t="shared" si="151"/>
        <v>0</v>
      </c>
      <c r="BG337" s="135">
        <f t="shared" si="152"/>
        <v>0</v>
      </c>
      <c r="BH337" s="135">
        <f t="shared" si="153"/>
        <v>0</v>
      </c>
      <c r="BI337" s="135">
        <f t="shared" si="154"/>
        <v>0</v>
      </c>
      <c r="BJ337" s="135">
        <f t="shared" si="155"/>
        <v>0</v>
      </c>
      <c r="BK337" s="135">
        <f t="shared" si="116"/>
        <v>0</v>
      </c>
      <c r="BL337" s="135">
        <f t="shared" si="117"/>
        <v>0</v>
      </c>
      <c r="BM337" s="135">
        <f t="shared" si="118"/>
        <v>0</v>
      </c>
      <c r="BN337" s="135">
        <f t="shared" si="119"/>
        <v>0</v>
      </c>
      <c r="BO337" s="135">
        <f t="shared" si="120"/>
        <v>0</v>
      </c>
      <c r="BP337" s="135">
        <f t="shared" si="121"/>
        <v>0</v>
      </c>
      <c r="BQ337" s="135">
        <f t="shared" si="122"/>
        <v>0</v>
      </c>
      <c r="BR337" s="135">
        <f t="shared" si="123"/>
        <v>0</v>
      </c>
      <c r="BS337" s="135">
        <f t="shared" si="124"/>
        <v>0</v>
      </c>
      <c r="BT337" s="135">
        <f t="shared" si="125"/>
        <v>0</v>
      </c>
      <c r="BU337" s="135">
        <f t="shared" si="126"/>
        <v>0</v>
      </c>
      <c r="BV337" s="135">
        <f t="shared" si="127"/>
        <v>0</v>
      </c>
      <c r="BW337" s="135">
        <f t="shared" si="128"/>
        <v>0</v>
      </c>
      <c r="BX337" s="135">
        <f t="shared" si="129"/>
        <v>0</v>
      </c>
      <c r="BY337" s="135">
        <f t="shared" si="130"/>
        <v>0</v>
      </c>
      <c r="BZ337" s="135">
        <f t="shared" si="131"/>
        <v>0</v>
      </c>
      <c r="CA337" s="135">
        <f t="shared" si="132"/>
        <v>0</v>
      </c>
      <c r="CB337" s="135">
        <f t="shared" si="133"/>
        <v>0</v>
      </c>
      <c r="CC337" s="135">
        <f t="shared" si="134"/>
        <v>0</v>
      </c>
      <c r="CD337" s="135">
        <f t="shared" si="135"/>
        <v>0</v>
      </c>
      <c r="CE337" s="135">
        <f t="shared" si="136"/>
        <v>0</v>
      </c>
      <c r="CF337" s="135">
        <f t="shared" si="137"/>
        <v>0</v>
      </c>
      <c r="CG337" s="135">
        <f t="shared" si="138"/>
        <v>0</v>
      </c>
      <c r="CH337" s="135">
        <f t="shared" si="139"/>
        <v>0</v>
      </c>
      <c r="CI337" s="135">
        <f t="shared" si="140"/>
        <v>0</v>
      </c>
    </row>
    <row r="338" spans="2:87">
      <c r="B338" s="161" t="str">
        <f t="shared" si="114"/>
        <v>11 Casco Marítimo</v>
      </c>
      <c r="C338" s="145">
        <v>0</v>
      </c>
      <c r="D338" s="145">
        <v>0</v>
      </c>
      <c r="E338" s="145">
        <v>26</v>
      </c>
      <c r="F338" s="145">
        <v>0</v>
      </c>
      <c r="G338" s="145">
        <v>0</v>
      </c>
      <c r="H338" s="145">
        <v>0</v>
      </c>
      <c r="I338" s="145">
        <v>64</v>
      </c>
      <c r="J338" s="145">
        <v>0</v>
      </c>
      <c r="K338" s="145">
        <v>0</v>
      </c>
      <c r="L338" s="145">
        <v>0</v>
      </c>
      <c r="M338" s="145">
        <v>0</v>
      </c>
      <c r="N338" s="145">
        <v>0</v>
      </c>
      <c r="O338" s="145">
        <v>0</v>
      </c>
      <c r="P338" s="145">
        <v>0</v>
      </c>
      <c r="Q338" s="145">
        <v>0</v>
      </c>
      <c r="R338" s="145">
        <v>16</v>
      </c>
      <c r="S338" s="145">
        <v>0</v>
      </c>
      <c r="T338" s="145">
        <v>93</v>
      </c>
      <c r="U338" s="145">
        <v>0</v>
      </c>
      <c r="V338" s="145">
        <v>717</v>
      </c>
      <c r="W338" s="145">
        <v>0</v>
      </c>
      <c r="X338" s="145">
        <v>113</v>
      </c>
      <c r="Y338" s="145">
        <v>159</v>
      </c>
      <c r="Z338" s="145">
        <v>0</v>
      </c>
      <c r="AA338" s="145">
        <v>0</v>
      </c>
      <c r="AB338" s="145">
        <v>315</v>
      </c>
      <c r="AC338" s="145">
        <v>0</v>
      </c>
      <c r="AD338" s="145">
        <v>0</v>
      </c>
      <c r="AE338" s="145"/>
      <c r="AF338" s="145"/>
      <c r="AG338" s="145"/>
      <c r="AH338" s="145"/>
      <c r="AI338" s="145"/>
      <c r="AJ338" s="145"/>
      <c r="AK338" s="145"/>
      <c r="AL338" s="145"/>
      <c r="AM338" s="145"/>
      <c r="AN338" s="145"/>
      <c r="AO338" s="145"/>
      <c r="AP338" s="145"/>
      <c r="AQ338" s="131">
        <f t="shared" si="112"/>
        <v>1503</v>
      </c>
      <c r="AS338" s="145">
        <v>1049</v>
      </c>
      <c r="AU338" s="135">
        <f t="shared" si="115"/>
        <v>0</v>
      </c>
      <c r="AV338" s="135">
        <f t="shared" si="141"/>
        <v>0</v>
      </c>
      <c r="AW338" s="135">
        <f t="shared" si="142"/>
        <v>0</v>
      </c>
      <c r="AX338" s="135">
        <f t="shared" si="143"/>
        <v>0</v>
      </c>
      <c r="AY338" s="135">
        <f t="shared" si="144"/>
        <v>0</v>
      </c>
      <c r="AZ338" s="135">
        <f t="shared" si="145"/>
        <v>0</v>
      </c>
      <c r="BA338" s="135">
        <f t="shared" si="146"/>
        <v>0</v>
      </c>
      <c r="BB338" s="135">
        <f t="shared" si="147"/>
        <v>0</v>
      </c>
      <c r="BC338" s="135">
        <f t="shared" si="148"/>
        <v>0</v>
      </c>
      <c r="BD338" s="135">
        <f t="shared" si="149"/>
        <v>0</v>
      </c>
      <c r="BE338" s="135">
        <f t="shared" si="150"/>
        <v>0</v>
      </c>
      <c r="BF338" s="135">
        <f t="shared" si="151"/>
        <v>0</v>
      </c>
      <c r="BG338" s="135">
        <f t="shared" si="152"/>
        <v>0</v>
      </c>
      <c r="BH338" s="135">
        <f t="shared" si="153"/>
        <v>1</v>
      </c>
      <c r="BI338" s="135">
        <f t="shared" si="154"/>
        <v>0</v>
      </c>
      <c r="BJ338" s="135">
        <f t="shared" si="155"/>
        <v>0</v>
      </c>
      <c r="BK338" s="135">
        <f t="shared" si="116"/>
        <v>0</v>
      </c>
      <c r="BL338" s="135">
        <f t="shared" si="117"/>
        <v>0</v>
      </c>
      <c r="BM338" s="135">
        <f t="shared" si="118"/>
        <v>0</v>
      </c>
      <c r="BN338" s="135">
        <f t="shared" si="119"/>
        <v>0</v>
      </c>
      <c r="BO338" s="135">
        <f t="shared" si="120"/>
        <v>0</v>
      </c>
      <c r="BP338" s="135">
        <f t="shared" si="121"/>
        <v>0</v>
      </c>
      <c r="BQ338" s="135">
        <f t="shared" si="122"/>
        <v>0</v>
      </c>
      <c r="BR338" s="135">
        <f t="shared" si="123"/>
        <v>0</v>
      </c>
      <c r="BS338" s="135">
        <f t="shared" si="124"/>
        <v>0</v>
      </c>
      <c r="BT338" s="135">
        <f t="shared" si="125"/>
        <v>0</v>
      </c>
      <c r="BU338" s="135">
        <f t="shared" si="126"/>
        <v>0</v>
      </c>
      <c r="BV338" s="135">
        <f t="shared" si="127"/>
        <v>0</v>
      </c>
      <c r="BW338" s="135">
        <f t="shared" si="128"/>
        <v>0</v>
      </c>
      <c r="BX338" s="135">
        <f t="shared" si="129"/>
        <v>0</v>
      </c>
      <c r="BY338" s="135">
        <f t="shared" si="130"/>
        <v>0</v>
      </c>
      <c r="BZ338" s="135">
        <f t="shared" si="131"/>
        <v>0</v>
      </c>
      <c r="CA338" s="135">
        <f t="shared" si="132"/>
        <v>0</v>
      </c>
      <c r="CB338" s="135">
        <f t="shared" si="133"/>
        <v>0</v>
      </c>
      <c r="CC338" s="135">
        <f t="shared" si="134"/>
        <v>0</v>
      </c>
      <c r="CD338" s="135">
        <f t="shared" si="135"/>
        <v>0</v>
      </c>
      <c r="CE338" s="135">
        <f t="shared" si="136"/>
        <v>0</v>
      </c>
      <c r="CF338" s="135">
        <f t="shared" si="137"/>
        <v>0</v>
      </c>
      <c r="CG338" s="135">
        <f t="shared" si="138"/>
        <v>0</v>
      </c>
      <c r="CH338" s="135">
        <f t="shared" si="139"/>
        <v>0</v>
      </c>
      <c r="CI338" s="135">
        <f t="shared" si="140"/>
        <v>0</v>
      </c>
    </row>
    <row r="339" spans="2:87">
      <c r="B339" s="161" t="str">
        <f t="shared" si="114"/>
        <v>12 Casco Aéreo</v>
      </c>
      <c r="C339" s="145">
        <v>0</v>
      </c>
      <c r="D339" s="145">
        <v>0</v>
      </c>
      <c r="E339" s="145">
        <v>2</v>
      </c>
      <c r="F339" s="145">
        <v>0</v>
      </c>
      <c r="G339" s="145">
        <v>0</v>
      </c>
      <c r="H339" s="145">
        <v>11</v>
      </c>
      <c r="I339" s="145">
        <v>0</v>
      </c>
      <c r="J339" s="145">
        <v>0</v>
      </c>
      <c r="K339" s="145">
        <v>0</v>
      </c>
      <c r="L339" s="145">
        <v>0</v>
      </c>
      <c r="M339" s="145">
        <v>0</v>
      </c>
      <c r="N339" s="145">
        <v>0</v>
      </c>
      <c r="O339" s="145">
        <v>0</v>
      </c>
      <c r="P339" s="145">
        <v>0</v>
      </c>
      <c r="Q339" s="145">
        <v>0</v>
      </c>
      <c r="R339" s="145">
        <v>11</v>
      </c>
      <c r="S339" s="145">
        <v>0</v>
      </c>
      <c r="T339" s="145">
        <v>33</v>
      </c>
      <c r="U339" s="145">
        <v>0</v>
      </c>
      <c r="V339" s="145">
        <v>185</v>
      </c>
      <c r="W339" s="145">
        <v>0</v>
      </c>
      <c r="X339" s="145">
        <v>35</v>
      </c>
      <c r="Y339" s="145">
        <v>15</v>
      </c>
      <c r="Z339" s="145">
        <v>1</v>
      </c>
      <c r="AA339" s="145">
        <v>0</v>
      </c>
      <c r="AB339" s="145">
        <v>0</v>
      </c>
      <c r="AC339" s="145">
        <v>0</v>
      </c>
      <c r="AD339" s="145">
        <v>0</v>
      </c>
      <c r="AE339" s="145"/>
      <c r="AF339" s="145"/>
      <c r="AG339" s="145"/>
      <c r="AH339" s="145"/>
      <c r="AI339" s="145"/>
      <c r="AJ339" s="145"/>
      <c r="AK339" s="145"/>
      <c r="AL339" s="145"/>
      <c r="AM339" s="145"/>
      <c r="AN339" s="145"/>
      <c r="AO339" s="145"/>
      <c r="AP339" s="145"/>
      <c r="AQ339" s="131">
        <f t="shared" si="112"/>
        <v>293</v>
      </c>
      <c r="AS339" s="145">
        <v>233</v>
      </c>
      <c r="AU339" s="135">
        <f t="shared" si="115"/>
        <v>0</v>
      </c>
      <c r="AV339" s="135">
        <f t="shared" si="141"/>
        <v>0</v>
      </c>
      <c r="AW339" s="135">
        <f t="shared" si="142"/>
        <v>0</v>
      </c>
      <c r="AX339" s="135">
        <f t="shared" si="143"/>
        <v>0</v>
      </c>
      <c r="AY339" s="135">
        <f t="shared" si="144"/>
        <v>0</v>
      </c>
      <c r="AZ339" s="135">
        <f t="shared" si="145"/>
        <v>0</v>
      </c>
      <c r="BA339" s="135">
        <f t="shared" si="146"/>
        <v>0</v>
      </c>
      <c r="BB339" s="135">
        <f t="shared" si="147"/>
        <v>0</v>
      </c>
      <c r="BC339" s="135">
        <f t="shared" si="148"/>
        <v>0</v>
      </c>
      <c r="BD339" s="135">
        <f t="shared" si="149"/>
        <v>0</v>
      </c>
      <c r="BE339" s="135">
        <f t="shared" si="150"/>
        <v>0</v>
      </c>
      <c r="BF339" s="135">
        <f t="shared" si="151"/>
        <v>0</v>
      </c>
      <c r="BG339" s="135">
        <f t="shared" si="152"/>
        <v>0</v>
      </c>
      <c r="BH339" s="135">
        <f t="shared" si="153"/>
        <v>0</v>
      </c>
      <c r="BI339" s="135">
        <f t="shared" si="154"/>
        <v>0</v>
      </c>
      <c r="BJ339" s="135">
        <f t="shared" si="155"/>
        <v>0</v>
      </c>
      <c r="BK339" s="135">
        <f t="shared" si="116"/>
        <v>0</v>
      </c>
      <c r="BL339" s="135">
        <f t="shared" si="117"/>
        <v>0</v>
      </c>
      <c r="BM339" s="135">
        <f t="shared" si="118"/>
        <v>0</v>
      </c>
      <c r="BN339" s="135">
        <f t="shared" si="119"/>
        <v>0</v>
      </c>
      <c r="BO339" s="135">
        <f t="shared" si="120"/>
        <v>0</v>
      </c>
      <c r="BP339" s="135">
        <f t="shared" si="121"/>
        <v>0</v>
      </c>
      <c r="BQ339" s="135">
        <f t="shared" si="122"/>
        <v>0</v>
      </c>
      <c r="BR339" s="135">
        <f t="shared" si="123"/>
        <v>0</v>
      </c>
      <c r="BS339" s="135">
        <f t="shared" si="124"/>
        <v>0</v>
      </c>
      <c r="BT339" s="135">
        <f t="shared" si="125"/>
        <v>0</v>
      </c>
      <c r="BU339" s="135">
        <f t="shared" si="126"/>
        <v>0</v>
      </c>
      <c r="BV339" s="135">
        <f t="shared" si="127"/>
        <v>0</v>
      </c>
      <c r="BW339" s="135">
        <f t="shared" si="128"/>
        <v>0</v>
      </c>
      <c r="BX339" s="135">
        <f t="shared" si="129"/>
        <v>0</v>
      </c>
      <c r="BY339" s="135">
        <f t="shared" si="130"/>
        <v>0</v>
      </c>
      <c r="BZ339" s="135">
        <f t="shared" si="131"/>
        <v>0</v>
      </c>
      <c r="CA339" s="135">
        <f t="shared" si="132"/>
        <v>0</v>
      </c>
      <c r="CB339" s="135">
        <f t="shared" si="133"/>
        <v>0</v>
      </c>
      <c r="CC339" s="135">
        <f t="shared" si="134"/>
        <v>0</v>
      </c>
      <c r="CD339" s="135">
        <f t="shared" si="135"/>
        <v>0</v>
      </c>
      <c r="CE339" s="135">
        <f t="shared" si="136"/>
        <v>0</v>
      </c>
      <c r="CF339" s="135">
        <f t="shared" si="137"/>
        <v>0</v>
      </c>
      <c r="CG339" s="135">
        <f t="shared" si="138"/>
        <v>0</v>
      </c>
      <c r="CH339" s="135">
        <f t="shared" si="139"/>
        <v>0</v>
      </c>
      <c r="CI339" s="135">
        <f t="shared" si="140"/>
        <v>0</v>
      </c>
    </row>
    <row r="340" spans="2:87">
      <c r="B340" s="161" t="str">
        <f t="shared" si="114"/>
        <v>13 Transporte Terrestre</v>
      </c>
      <c r="C340" s="145">
        <v>394</v>
      </c>
      <c r="D340" s="145">
        <v>0</v>
      </c>
      <c r="E340" s="145">
        <v>2606</v>
      </c>
      <c r="F340" s="145">
        <v>0</v>
      </c>
      <c r="G340" s="145">
        <v>0</v>
      </c>
      <c r="H340" s="145">
        <v>1578</v>
      </c>
      <c r="I340" s="145">
        <v>787</v>
      </c>
      <c r="J340" s="145">
        <v>243</v>
      </c>
      <c r="K340" s="145">
        <v>0</v>
      </c>
      <c r="L340" s="145">
        <v>66</v>
      </c>
      <c r="M340" s="145">
        <v>0</v>
      </c>
      <c r="N340" s="145">
        <v>0</v>
      </c>
      <c r="O340" s="145">
        <v>0</v>
      </c>
      <c r="P340" s="145">
        <v>963</v>
      </c>
      <c r="Q340" s="145">
        <v>0</v>
      </c>
      <c r="R340" s="145">
        <v>1553</v>
      </c>
      <c r="S340" s="145">
        <v>0</v>
      </c>
      <c r="T340" s="145">
        <v>1132</v>
      </c>
      <c r="U340" s="145">
        <v>0</v>
      </c>
      <c r="V340" s="145">
        <v>10691</v>
      </c>
      <c r="W340" s="145">
        <v>0</v>
      </c>
      <c r="X340" s="145">
        <v>85</v>
      </c>
      <c r="Y340" s="145">
        <v>2800</v>
      </c>
      <c r="Z340" s="145">
        <v>8</v>
      </c>
      <c r="AA340" s="145">
        <v>1044</v>
      </c>
      <c r="AB340" s="145">
        <v>1217</v>
      </c>
      <c r="AC340" s="145">
        <v>0</v>
      </c>
      <c r="AD340" s="145">
        <v>0</v>
      </c>
      <c r="AE340" s="145"/>
      <c r="AF340" s="145"/>
      <c r="AG340" s="145"/>
      <c r="AH340" s="145"/>
      <c r="AI340" s="145"/>
      <c r="AJ340" s="145"/>
      <c r="AK340" s="145"/>
      <c r="AL340" s="145"/>
      <c r="AM340" s="145"/>
      <c r="AN340" s="145"/>
      <c r="AO340" s="145"/>
      <c r="AP340" s="145"/>
      <c r="AQ340" s="131">
        <f t="shared" si="112"/>
        <v>25167</v>
      </c>
      <c r="AS340" s="145">
        <v>21334</v>
      </c>
      <c r="AU340" s="135">
        <f t="shared" si="115"/>
        <v>0</v>
      </c>
      <c r="AV340" s="135">
        <f t="shared" si="141"/>
        <v>0</v>
      </c>
      <c r="AW340" s="135">
        <f t="shared" si="142"/>
        <v>0</v>
      </c>
      <c r="AX340" s="135">
        <f t="shared" si="143"/>
        <v>0</v>
      </c>
      <c r="AY340" s="135">
        <f t="shared" si="144"/>
        <v>0</v>
      </c>
      <c r="AZ340" s="135">
        <f t="shared" si="145"/>
        <v>0</v>
      </c>
      <c r="BA340" s="135">
        <f t="shared" si="146"/>
        <v>0</v>
      </c>
      <c r="BB340" s="135">
        <f t="shared" si="147"/>
        <v>0</v>
      </c>
      <c r="BC340" s="135">
        <f t="shared" si="148"/>
        <v>0</v>
      </c>
      <c r="BD340" s="135">
        <f t="shared" si="149"/>
        <v>0</v>
      </c>
      <c r="BE340" s="135">
        <f t="shared" si="150"/>
        <v>0</v>
      </c>
      <c r="BF340" s="135">
        <f t="shared" si="151"/>
        <v>0</v>
      </c>
      <c r="BG340" s="135">
        <f t="shared" si="152"/>
        <v>0</v>
      </c>
      <c r="BH340" s="135">
        <f t="shared" si="153"/>
        <v>0</v>
      </c>
      <c r="BI340" s="135">
        <f t="shared" si="154"/>
        <v>0</v>
      </c>
      <c r="BJ340" s="135">
        <f t="shared" si="155"/>
        <v>0</v>
      </c>
      <c r="BK340" s="135">
        <f t="shared" si="116"/>
        <v>0</v>
      </c>
      <c r="BL340" s="135">
        <f t="shared" si="117"/>
        <v>0</v>
      </c>
      <c r="BM340" s="135">
        <f t="shared" si="118"/>
        <v>0</v>
      </c>
      <c r="BN340" s="135">
        <f t="shared" si="119"/>
        <v>0</v>
      </c>
      <c r="BO340" s="135">
        <f t="shared" si="120"/>
        <v>0</v>
      </c>
      <c r="BP340" s="135">
        <f t="shared" si="121"/>
        <v>0</v>
      </c>
      <c r="BQ340" s="135">
        <f t="shared" si="122"/>
        <v>0</v>
      </c>
      <c r="BR340" s="135">
        <f t="shared" si="123"/>
        <v>0</v>
      </c>
      <c r="BS340" s="135">
        <f t="shared" si="124"/>
        <v>0</v>
      </c>
      <c r="BT340" s="135">
        <f t="shared" si="125"/>
        <v>0</v>
      </c>
      <c r="BU340" s="135">
        <f t="shared" si="126"/>
        <v>0</v>
      </c>
      <c r="BV340" s="135">
        <f t="shared" si="127"/>
        <v>0</v>
      </c>
      <c r="BW340" s="135">
        <f t="shared" si="128"/>
        <v>0</v>
      </c>
      <c r="BX340" s="135">
        <f t="shared" si="129"/>
        <v>0</v>
      </c>
      <c r="BY340" s="135">
        <f t="shared" si="130"/>
        <v>0</v>
      </c>
      <c r="BZ340" s="135">
        <f t="shared" si="131"/>
        <v>0</v>
      </c>
      <c r="CA340" s="135">
        <f t="shared" si="132"/>
        <v>0</v>
      </c>
      <c r="CB340" s="135">
        <f t="shared" si="133"/>
        <v>0</v>
      </c>
      <c r="CC340" s="135">
        <f t="shared" si="134"/>
        <v>0</v>
      </c>
      <c r="CD340" s="135">
        <f t="shared" si="135"/>
        <v>0</v>
      </c>
      <c r="CE340" s="135">
        <f t="shared" si="136"/>
        <v>0</v>
      </c>
      <c r="CF340" s="135">
        <f t="shared" si="137"/>
        <v>0</v>
      </c>
      <c r="CG340" s="135">
        <f t="shared" si="138"/>
        <v>0</v>
      </c>
      <c r="CH340" s="135">
        <f t="shared" si="139"/>
        <v>0</v>
      </c>
      <c r="CI340" s="135">
        <f t="shared" si="140"/>
        <v>0</v>
      </c>
    </row>
    <row r="341" spans="2:87">
      <c r="B341" s="161" t="str">
        <f t="shared" si="114"/>
        <v>14 Transporte Marítimo</v>
      </c>
      <c r="C341" s="145">
        <v>623</v>
      </c>
      <c r="D341" s="145">
        <v>0</v>
      </c>
      <c r="E341" s="145">
        <v>4830</v>
      </c>
      <c r="F341" s="145">
        <v>0</v>
      </c>
      <c r="G341" s="145">
        <v>0</v>
      </c>
      <c r="H341" s="145">
        <v>3950</v>
      </c>
      <c r="I341" s="145">
        <v>125</v>
      </c>
      <c r="J341" s="145">
        <v>251</v>
      </c>
      <c r="K341" s="145">
        <v>0</v>
      </c>
      <c r="L341" s="145">
        <v>0</v>
      </c>
      <c r="M341" s="145">
        <v>0</v>
      </c>
      <c r="N341" s="145">
        <v>0</v>
      </c>
      <c r="O341" s="145">
        <v>0</v>
      </c>
      <c r="P341" s="145">
        <v>553</v>
      </c>
      <c r="Q341" s="145">
        <v>0</v>
      </c>
      <c r="R341" s="145">
        <v>701</v>
      </c>
      <c r="S341" s="145">
        <v>0</v>
      </c>
      <c r="T341" s="145">
        <v>285</v>
      </c>
      <c r="U341" s="145">
        <v>0</v>
      </c>
      <c r="V341" s="145">
        <v>2085</v>
      </c>
      <c r="W341" s="145">
        <v>0</v>
      </c>
      <c r="X341" s="145">
        <v>174</v>
      </c>
      <c r="Y341" s="145">
        <v>270</v>
      </c>
      <c r="Z341" s="145">
        <v>0</v>
      </c>
      <c r="AA341" s="145">
        <v>337</v>
      </c>
      <c r="AB341" s="145">
        <v>259</v>
      </c>
      <c r="AC341" s="145">
        <v>0</v>
      </c>
      <c r="AD341" s="145">
        <v>0</v>
      </c>
      <c r="AE341" s="145"/>
      <c r="AF341" s="145"/>
      <c r="AG341" s="145"/>
      <c r="AH341" s="145"/>
      <c r="AI341" s="145"/>
      <c r="AJ341" s="145"/>
      <c r="AK341" s="145"/>
      <c r="AL341" s="145"/>
      <c r="AM341" s="145"/>
      <c r="AN341" s="145"/>
      <c r="AO341" s="145"/>
      <c r="AP341" s="145"/>
      <c r="AQ341" s="131">
        <f t="shared" si="112"/>
        <v>14443</v>
      </c>
      <c r="AS341" s="145">
        <v>16453</v>
      </c>
      <c r="AU341" s="135">
        <f t="shared" si="115"/>
        <v>0</v>
      </c>
      <c r="AV341" s="135">
        <f t="shared" si="141"/>
        <v>0</v>
      </c>
      <c r="AW341" s="135">
        <f t="shared" si="142"/>
        <v>0</v>
      </c>
      <c r="AX341" s="135">
        <f t="shared" si="143"/>
        <v>0</v>
      </c>
      <c r="AY341" s="135">
        <f t="shared" si="144"/>
        <v>0</v>
      </c>
      <c r="AZ341" s="135">
        <f t="shared" si="145"/>
        <v>0</v>
      </c>
      <c r="BA341" s="135">
        <f t="shared" si="146"/>
        <v>0</v>
      </c>
      <c r="BB341" s="135">
        <f t="shared" si="147"/>
        <v>0</v>
      </c>
      <c r="BC341" s="135">
        <f t="shared" si="148"/>
        <v>0</v>
      </c>
      <c r="BD341" s="135">
        <f t="shared" si="149"/>
        <v>0</v>
      </c>
      <c r="BE341" s="135">
        <f t="shared" si="150"/>
        <v>0</v>
      </c>
      <c r="BF341" s="135">
        <f t="shared" si="151"/>
        <v>0</v>
      </c>
      <c r="BG341" s="135">
        <f t="shared" si="152"/>
        <v>0</v>
      </c>
      <c r="BH341" s="135">
        <f t="shared" si="153"/>
        <v>0</v>
      </c>
      <c r="BI341" s="135">
        <f t="shared" si="154"/>
        <v>0</v>
      </c>
      <c r="BJ341" s="135">
        <f t="shared" si="155"/>
        <v>0</v>
      </c>
      <c r="BK341" s="135">
        <f t="shared" si="116"/>
        <v>0</v>
      </c>
      <c r="BL341" s="135">
        <f t="shared" si="117"/>
        <v>0</v>
      </c>
      <c r="BM341" s="135">
        <f t="shared" si="118"/>
        <v>0</v>
      </c>
      <c r="BN341" s="135">
        <f t="shared" si="119"/>
        <v>0</v>
      </c>
      <c r="BO341" s="135">
        <f t="shared" si="120"/>
        <v>0</v>
      </c>
      <c r="BP341" s="135">
        <f t="shared" si="121"/>
        <v>0</v>
      </c>
      <c r="BQ341" s="135">
        <f t="shared" si="122"/>
        <v>0</v>
      </c>
      <c r="BR341" s="135">
        <f t="shared" si="123"/>
        <v>0</v>
      </c>
      <c r="BS341" s="135">
        <f t="shared" si="124"/>
        <v>0</v>
      </c>
      <c r="BT341" s="135">
        <f t="shared" si="125"/>
        <v>0</v>
      </c>
      <c r="BU341" s="135">
        <f t="shared" si="126"/>
        <v>0</v>
      </c>
      <c r="BV341" s="135">
        <f t="shared" si="127"/>
        <v>0</v>
      </c>
      <c r="BW341" s="135">
        <f t="shared" si="128"/>
        <v>0</v>
      </c>
      <c r="BX341" s="135">
        <f t="shared" si="129"/>
        <v>0</v>
      </c>
      <c r="BY341" s="135">
        <f t="shared" si="130"/>
        <v>0</v>
      </c>
      <c r="BZ341" s="135">
        <f t="shared" si="131"/>
        <v>0</v>
      </c>
      <c r="CA341" s="135">
        <f t="shared" si="132"/>
        <v>0</v>
      </c>
      <c r="CB341" s="135">
        <f t="shared" si="133"/>
        <v>0</v>
      </c>
      <c r="CC341" s="135">
        <f t="shared" si="134"/>
        <v>0</v>
      </c>
      <c r="CD341" s="135">
        <f t="shared" si="135"/>
        <v>0</v>
      </c>
      <c r="CE341" s="135">
        <f t="shared" si="136"/>
        <v>0</v>
      </c>
      <c r="CF341" s="135">
        <f t="shared" si="137"/>
        <v>0</v>
      </c>
      <c r="CG341" s="135">
        <f t="shared" si="138"/>
        <v>0</v>
      </c>
      <c r="CH341" s="135">
        <f t="shared" si="139"/>
        <v>0</v>
      </c>
      <c r="CI341" s="135">
        <f t="shared" si="140"/>
        <v>0</v>
      </c>
    </row>
    <row r="342" spans="2:87">
      <c r="B342" s="161" t="str">
        <f t="shared" si="114"/>
        <v>15 Transporte Aéreo</v>
      </c>
      <c r="C342" s="145">
        <v>320</v>
      </c>
      <c r="D342" s="145">
        <v>0</v>
      </c>
      <c r="E342" s="145">
        <v>1130</v>
      </c>
      <c r="F342" s="145">
        <v>0</v>
      </c>
      <c r="G342" s="145">
        <v>0</v>
      </c>
      <c r="H342" s="145">
        <v>2448</v>
      </c>
      <c r="I342" s="145">
        <v>97</v>
      </c>
      <c r="J342" s="145">
        <v>194</v>
      </c>
      <c r="K342" s="145">
        <v>0</v>
      </c>
      <c r="L342" s="145">
        <v>0</v>
      </c>
      <c r="M342" s="145">
        <v>0</v>
      </c>
      <c r="N342" s="145">
        <v>0</v>
      </c>
      <c r="O342" s="145">
        <v>0</v>
      </c>
      <c r="P342" s="145">
        <v>193</v>
      </c>
      <c r="Q342" s="145">
        <v>0</v>
      </c>
      <c r="R342" s="145">
        <v>209</v>
      </c>
      <c r="S342" s="145">
        <v>0</v>
      </c>
      <c r="T342" s="145">
        <v>80</v>
      </c>
      <c r="U342" s="145">
        <v>0</v>
      </c>
      <c r="V342" s="145">
        <v>1204</v>
      </c>
      <c r="W342" s="145">
        <v>0</v>
      </c>
      <c r="X342" s="145">
        <v>58</v>
      </c>
      <c r="Y342" s="145">
        <v>93</v>
      </c>
      <c r="Z342" s="145">
        <v>1</v>
      </c>
      <c r="AA342" s="145">
        <v>111</v>
      </c>
      <c r="AB342" s="145">
        <v>52</v>
      </c>
      <c r="AC342" s="145">
        <v>0</v>
      </c>
      <c r="AD342" s="145">
        <v>0</v>
      </c>
      <c r="AE342" s="145"/>
      <c r="AF342" s="145"/>
      <c r="AG342" s="145"/>
      <c r="AH342" s="145"/>
      <c r="AI342" s="145"/>
      <c r="AJ342" s="145"/>
      <c r="AK342" s="145"/>
      <c r="AL342" s="145"/>
      <c r="AM342" s="145"/>
      <c r="AN342" s="145"/>
      <c r="AO342" s="145"/>
      <c r="AP342" s="145"/>
      <c r="AQ342" s="131">
        <f t="shared" si="112"/>
        <v>6190</v>
      </c>
      <c r="AS342" s="145">
        <v>7567</v>
      </c>
      <c r="AU342" s="135">
        <f t="shared" si="115"/>
        <v>0</v>
      </c>
      <c r="AV342" s="135">
        <f t="shared" si="141"/>
        <v>0</v>
      </c>
      <c r="AW342" s="135">
        <f t="shared" si="142"/>
        <v>0</v>
      </c>
      <c r="AX342" s="135">
        <f t="shared" si="143"/>
        <v>0</v>
      </c>
      <c r="AY342" s="135">
        <f t="shared" si="144"/>
        <v>0</v>
      </c>
      <c r="AZ342" s="135">
        <f t="shared" si="145"/>
        <v>0</v>
      </c>
      <c r="BA342" s="135">
        <f t="shared" si="146"/>
        <v>0</v>
      </c>
      <c r="BB342" s="135">
        <f t="shared" si="147"/>
        <v>0</v>
      </c>
      <c r="BC342" s="135">
        <f t="shared" si="148"/>
        <v>0</v>
      </c>
      <c r="BD342" s="135">
        <f t="shared" si="149"/>
        <v>0</v>
      </c>
      <c r="BE342" s="135">
        <f t="shared" si="150"/>
        <v>0</v>
      </c>
      <c r="BF342" s="135">
        <f t="shared" si="151"/>
        <v>0</v>
      </c>
      <c r="BG342" s="135">
        <f t="shared" si="152"/>
        <v>0</v>
      </c>
      <c r="BH342" s="135">
        <f t="shared" si="153"/>
        <v>0</v>
      </c>
      <c r="BI342" s="135">
        <f t="shared" si="154"/>
        <v>0</v>
      </c>
      <c r="BJ342" s="135">
        <f t="shared" si="155"/>
        <v>0</v>
      </c>
      <c r="BK342" s="135">
        <f t="shared" si="116"/>
        <v>0</v>
      </c>
      <c r="BL342" s="135">
        <f t="shared" si="117"/>
        <v>0</v>
      </c>
      <c r="BM342" s="135">
        <f t="shared" si="118"/>
        <v>0</v>
      </c>
      <c r="BN342" s="135">
        <f t="shared" si="119"/>
        <v>0</v>
      </c>
      <c r="BO342" s="135">
        <f t="shared" si="120"/>
        <v>0</v>
      </c>
      <c r="BP342" s="135">
        <f t="shared" si="121"/>
        <v>0</v>
      </c>
      <c r="BQ342" s="135">
        <f t="shared" si="122"/>
        <v>0</v>
      </c>
      <c r="BR342" s="135">
        <f t="shared" si="123"/>
        <v>0</v>
      </c>
      <c r="BS342" s="135">
        <f t="shared" si="124"/>
        <v>0</v>
      </c>
      <c r="BT342" s="135">
        <f t="shared" si="125"/>
        <v>0</v>
      </c>
      <c r="BU342" s="135">
        <f t="shared" si="126"/>
        <v>0</v>
      </c>
      <c r="BV342" s="135">
        <f t="shared" si="127"/>
        <v>0</v>
      </c>
      <c r="BW342" s="135">
        <f t="shared" si="128"/>
        <v>0</v>
      </c>
      <c r="BX342" s="135">
        <f t="shared" si="129"/>
        <v>0</v>
      </c>
      <c r="BY342" s="135">
        <f t="shared" si="130"/>
        <v>0</v>
      </c>
      <c r="BZ342" s="135">
        <f t="shared" si="131"/>
        <v>0</v>
      </c>
      <c r="CA342" s="135">
        <f t="shared" si="132"/>
        <v>0</v>
      </c>
      <c r="CB342" s="135">
        <f t="shared" si="133"/>
        <v>0</v>
      </c>
      <c r="CC342" s="135">
        <f t="shared" si="134"/>
        <v>0</v>
      </c>
      <c r="CD342" s="135">
        <f t="shared" si="135"/>
        <v>0</v>
      </c>
      <c r="CE342" s="135">
        <f t="shared" si="136"/>
        <v>0</v>
      </c>
      <c r="CF342" s="135">
        <f t="shared" si="137"/>
        <v>0</v>
      </c>
      <c r="CG342" s="135">
        <f t="shared" si="138"/>
        <v>0</v>
      </c>
      <c r="CH342" s="135">
        <f t="shared" si="139"/>
        <v>0</v>
      </c>
      <c r="CI342" s="135">
        <f t="shared" si="140"/>
        <v>0</v>
      </c>
    </row>
    <row r="343" spans="2:87">
      <c r="B343" s="161" t="str">
        <f t="shared" si="114"/>
        <v>16 Equipo Móvil Contratista</v>
      </c>
      <c r="C343" s="145">
        <v>6</v>
      </c>
      <c r="D343" s="145">
        <v>0</v>
      </c>
      <c r="E343" s="145">
        <v>3573</v>
      </c>
      <c r="F343" s="145">
        <v>0</v>
      </c>
      <c r="G343" s="145">
        <v>0</v>
      </c>
      <c r="H343" s="145">
        <v>0</v>
      </c>
      <c r="I343" s="145">
        <v>158</v>
      </c>
      <c r="J343" s="145">
        <v>183</v>
      </c>
      <c r="K343" s="145">
        <v>0</v>
      </c>
      <c r="L343" s="145">
        <v>23</v>
      </c>
      <c r="M343" s="145">
        <v>0</v>
      </c>
      <c r="N343" s="145">
        <v>0</v>
      </c>
      <c r="O343" s="145">
        <v>0</v>
      </c>
      <c r="P343" s="145">
        <v>192</v>
      </c>
      <c r="Q343" s="145">
        <v>0</v>
      </c>
      <c r="R343" s="145">
        <v>1375</v>
      </c>
      <c r="S343" s="145">
        <v>0</v>
      </c>
      <c r="T343" s="145">
        <v>1155</v>
      </c>
      <c r="U343" s="145">
        <v>0</v>
      </c>
      <c r="V343" s="145">
        <v>2655</v>
      </c>
      <c r="W343" s="145">
        <v>0</v>
      </c>
      <c r="X343" s="145">
        <v>1</v>
      </c>
      <c r="Y343" s="145">
        <v>1511</v>
      </c>
      <c r="Z343" s="145">
        <v>0</v>
      </c>
      <c r="AA343" s="145">
        <v>510</v>
      </c>
      <c r="AB343" s="145">
        <v>1464</v>
      </c>
      <c r="AC343" s="145">
        <v>0</v>
      </c>
      <c r="AD343" s="145">
        <v>0</v>
      </c>
      <c r="AE343" s="145"/>
      <c r="AF343" s="145"/>
      <c r="AG343" s="145"/>
      <c r="AH343" s="145"/>
      <c r="AI343" s="145"/>
      <c r="AJ343" s="145"/>
      <c r="AK343" s="145"/>
      <c r="AL343" s="145"/>
      <c r="AM343" s="145"/>
      <c r="AN343" s="145"/>
      <c r="AO343" s="145"/>
      <c r="AP343" s="145"/>
      <c r="AQ343" s="131">
        <f t="shared" si="112"/>
        <v>12806</v>
      </c>
      <c r="AS343" s="145">
        <v>8814</v>
      </c>
      <c r="AU343" s="135">
        <f t="shared" si="115"/>
        <v>0</v>
      </c>
      <c r="AV343" s="135">
        <f t="shared" si="141"/>
        <v>0</v>
      </c>
      <c r="AW343" s="135">
        <f t="shared" si="142"/>
        <v>0</v>
      </c>
      <c r="AX343" s="135">
        <f t="shared" si="143"/>
        <v>0</v>
      </c>
      <c r="AY343" s="135">
        <f t="shared" si="144"/>
        <v>0</v>
      </c>
      <c r="AZ343" s="135">
        <f t="shared" si="145"/>
        <v>0</v>
      </c>
      <c r="BA343" s="135">
        <f t="shared" si="146"/>
        <v>0</v>
      </c>
      <c r="BB343" s="135">
        <f t="shared" si="147"/>
        <v>0</v>
      </c>
      <c r="BC343" s="135">
        <f t="shared" si="148"/>
        <v>0</v>
      </c>
      <c r="BD343" s="135">
        <f t="shared" si="149"/>
        <v>0</v>
      </c>
      <c r="BE343" s="135">
        <f t="shared" si="150"/>
        <v>0</v>
      </c>
      <c r="BF343" s="135">
        <f t="shared" si="151"/>
        <v>0</v>
      </c>
      <c r="BG343" s="135">
        <f t="shared" si="152"/>
        <v>0</v>
      </c>
      <c r="BH343" s="135">
        <f t="shared" si="153"/>
        <v>0</v>
      </c>
      <c r="BI343" s="135">
        <f t="shared" si="154"/>
        <v>0</v>
      </c>
      <c r="BJ343" s="135">
        <f t="shared" si="155"/>
        <v>0</v>
      </c>
      <c r="BK343" s="135">
        <f t="shared" si="116"/>
        <v>0</v>
      </c>
      <c r="BL343" s="135">
        <f t="shared" si="117"/>
        <v>0</v>
      </c>
      <c r="BM343" s="135">
        <f t="shared" si="118"/>
        <v>0</v>
      </c>
      <c r="BN343" s="135">
        <f t="shared" si="119"/>
        <v>0</v>
      </c>
      <c r="BO343" s="135">
        <f t="shared" si="120"/>
        <v>0</v>
      </c>
      <c r="BP343" s="135">
        <f t="shared" si="121"/>
        <v>0</v>
      </c>
      <c r="BQ343" s="135">
        <f t="shared" si="122"/>
        <v>0</v>
      </c>
      <c r="BR343" s="135">
        <f t="shared" si="123"/>
        <v>0</v>
      </c>
      <c r="BS343" s="135">
        <f t="shared" si="124"/>
        <v>0</v>
      </c>
      <c r="BT343" s="135">
        <f t="shared" si="125"/>
        <v>0</v>
      </c>
      <c r="BU343" s="135">
        <f t="shared" si="126"/>
        <v>0</v>
      </c>
      <c r="BV343" s="135">
        <f t="shared" si="127"/>
        <v>0</v>
      </c>
      <c r="BW343" s="135">
        <f t="shared" si="128"/>
        <v>0</v>
      </c>
      <c r="BX343" s="135">
        <f t="shared" si="129"/>
        <v>0</v>
      </c>
      <c r="BY343" s="135">
        <f t="shared" si="130"/>
        <v>0</v>
      </c>
      <c r="BZ343" s="135">
        <f t="shared" si="131"/>
        <v>0</v>
      </c>
      <c r="CA343" s="135">
        <f t="shared" si="132"/>
        <v>0</v>
      </c>
      <c r="CB343" s="135">
        <f t="shared" si="133"/>
        <v>0</v>
      </c>
      <c r="CC343" s="135">
        <f t="shared" si="134"/>
        <v>0</v>
      </c>
      <c r="CD343" s="135">
        <f t="shared" si="135"/>
        <v>0</v>
      </c>
      <c r="CE343" s="135">
        <f t="shared" si="136"/>
        <v>0</v>
      </c>
      <c r="CF343" s="135">
        <f t="shared" si="137"/>
        <v>0</v>
      </c>
      <c r="CG343" s="135">
        <f t="shared" si="138"/>
        <v>0</v>
      </c>
      <c r="CH343" s="135">
        <f t="shared" si="139"/>
        <v>0</v>
      </c>
      <c r="CI343" s="135">
        <f t="shared" si="140"/>
        <v>0</v>
      </c>
    </row>
    <row r="344" spans="2:87">
      <c r="B344" s="161" t="str">
        <f t="shared" si="114"/>
        <v>17 Todo Riesgo Construc. y Montaje</v>
      </c>
      <c r="C344" s="145">
        <v>16</v>
      </c>
      <c r="D344" s="145">
        <v>0</v>
      </c>
      <c r="E344" s="145">
        <v>127</v>
      </c>
      <c r="F344" s="145">
        <v>0</v>
      </c>
      <c r="G344" s="145">
        <v>0</v>
      </c>
      <c r="H344" s="145">
        <v>3</v>
      </c>
      <c r="I344" s="145">
        <v>313</v>
      </c>
      <c r="J344" s="145">
        <v>0</v>
      </c>
      <c r="K344" s="145">
        <v>0</v>
      </c>
      <c r="L344" s="145">
        <v>50</v>
      </c>
      <c r="M344" s="145">
        <v>0</v>
      </c>
      <c r="N344" s="145">
        <v>0</v>
      </c>
      <c r="O344" s="145">
        <v>0</v>
      </c>
      <c r="P344" s="145">
        <v>16</v>
      </c>
      <c r="Q344" s="145">
        <v>0</v>
      </c>
      <c r="R344" s="145">
        <v>314</v>
      </c>
      <c r="S344" s="145">
        <v>0</v>
      </c>
      <c r="T344" s="145">
        <v>782</v>
      </c>
      <c r="U344" s="145">
        <v>0</v>
      </c>
      <c r="V344" s="145">
        <v>254</v>
      </c>
      <c r="W344" s="145">
        <v>0</v>
      </c>
      <c r="X344" s="145">
        <v>129</v>
      </c>
      <c r="Y344" s="145">
        <v>592</v>
      </c>
      <c r="Z344" s="145">
        <v>0</v>
      </c>
      <c r="AA344" s="145">
        <v>96</v>
      </c>
      <c r="AB344" s="145">
        <v>417</v>
      </c>
      <c r="AC344" s="145">
        <v>0</v>
      </c>
      <c r="AD344" s="145">
        <v>0</v>
      </c>
      <c r="AE344" s="145"/>
      <c r="AF344" s="145"/>
      <c r="AG344" s="145"/>
      <c r="AH344" s="145"/>
      <c r="AI344" s="145"/>
      <c r="AJ344" s="145"/>
      <c r="AK344" s="145"/>
      <c r="AL344" s="145"/>
      <c r="AM344" s="145"/>
      <c r="AN344" s="145"/>
      <c r="AO344" s="145"/>
      <c r="AP344" s="145"/>
      <c r="AQ344" s="131">
        <f t="shared" si="112"/>
        <v>3109</v>
      </c>
      <c r="AS344" s="145">
        <v>3021</v>
      </c>
      <c r="AU344" s="135">
        <f t="shared" si="115"/>
        <v>0</v>
      </c>
      <c r="AV344" s="135">
        <f t="shared" si="141"/>
        <v>0</v>
      </c>
      <c r="AW344" s="135">
        <f t="shared" si="142"/>
        <v>0</v>
      </c>
      <c r="AX344" s="135">
        <f t="shared" si="143"/>
        <v>0</v>
      </c>
      <c r="AY344" s="135">
        <f t="shared" si="144"/>
        <v>0</v>
      </c>
      <c r="AZ344" s="135">
        <f t="shared" si="145"/>
        <v>0</v>
      </c>
      <c r="BA344" s="135">
        <f t="shared" si="146"/>
        <v>0</v>
      </c>
      <c r="BB344" s="135">
        <f t="shared" si="147"/>
        <v>0</v>
      </c>
      <c r="BC344" s="135">
        <f t="shared" si="148"/>
        <v>0</v>
      </c>
      <c r="BD344" s="135">
        <f t="shared" si="149"/>
        <v>0</v>
      </c>
      <c r="BE344" s="135">
        <f t="shared" si="150"/>
        <v>0</v>
      </c>
      <c r="BF344" s="135">
        <f t="shared" si="151"/>
        <v>0</v>
      </c>
      <c r="BG344" s="135">
        <f t="shared" si="152"/>
        <v>0</v>
      </c>
      <c r="BH344" s="135">
        <f t="shared" si="153"/>
        <v>0</v>
      </c>
      <c r="BI344" s="135">
        <f t="shared" si="154"/>
        <v>0</v>
      </c>
      <c r="BJ344" s="135">
        <f t="shared" si="155"/>
        <v>0</v>
      </c>
      <c r="BK344" s="135">
        <f t="shared" si="116"/>
        <v>0</v>
      </c>
      <c r="BL344" s="135">
        <f t="shared" si="117"/>
        <v>0</v>
      </c>
      <c r="BM344" s="135">
        <f t="shared" si="118"/>
        <v>0</v>
      </c>
      <c r="BN344" s="135">
        <f t="shared" si="119"/>
        <v>0</v>
      </c>
      <c r="BO344" s="135">
        <f t="shared" si="120"/>
        <v>0</v>
      </c>
      <c r="BP344" s="135">
        <f t="shared" si="121"/>
        <v>0</v>
      </c>
      <c r="BQ344" s="135">
        <f t="shared" si="122"/>
        <v>0</v>
      </c>
      <c r="BR344" s="135">
        <f t="shared" si="123"/>
        <v>0</v>
      </c>
      <c r="BS344" s="135">
        <f t="shared" si="124"/>
        <v>0</v>
      </c>
      <c r="BT344" s="135">
        <f t="shared" si="125"/>
        <v>0</v>
      </c>
      <c r="BU344" s="135">
        <f t="shared" si="126"/>
        <v>0</v>
      </c>
      <c r="BV344" s="135">
        <f t="shared" si="127"/>
        <v>0</v>
      </c>
      <c r="BW344" s="135">
        <f t="shared" si="128"/>
        <v>0</v>
      </c>
      <c r="BX344" s="135">
        <f t="shared" si="129"/>
        <v>0</v>
      </c>
      <c r="BY344" s="135">
        <f t="shared" si="130"/>
        <v>0</v>
      </c>
      <c r="BZ344" s="135">
        <f t="shared" si="131"/>
        <v>0</v>
      </c>
      <c r="CA344" s="135">
        <f t="shared" si="132"/>
        <v>0</v>
      </c>
      <c r="CB344" s="135">
        <f t="shared" si="133"/>
        <v>0</v>
      </c>
      <c r="CC344" s="135">
        <f t="shared" si="134"/>
        <v>0</v>
      </c>
      <c r="CD344" s="135">
        <f t="shared" si="135"/>
        <v>0</v>
      </c>
      <c r="CE344" s="135">
        <f t="shared" si="136"/>
        <v>0</v>
      </c>
      <c r="CF344" s="135">
        <f t="shared" si="137"/>
        <v>0</v>
      </c>
      <c r="CG344" s="135">
        <f t="shared" si="138"/>
        <v>0</v>
      </c>
      <c r="CH344" s="135">
        <f t="shared" si="139"/>
        <v>0</v>
      </c>
      <c r="CI344" s="135">
        <f t="shared" si="140"/>
        <v>0</v>
      </c>
    </row>
    <row r="345" spans="2:87">
      <c r="B345" s="161" t="str">
        <f t="shared" si="114"/>
        <v>18 Avería de Maquinaria</v>
      </c>
      <c r="C345" s="145">
        <v>241</v>
      </c>
      <c r="D345" s="145">
        <v>0</v>
      </c>
      <c r="E345" s="145">
        <v>745</v>
      </c>
      <c r="F345" s="145">
        <v>0</v>
      </c>
      <c r="G345" s="145">
        <v>0</v>
      </c>
      <c r="H345" s="145">
        <v>0</v>
      </c>
      <c r="I345" s="145">
        <v>123</v>
      </c>
      <c r="J345" s="145">
        <v>3</v>
      </c>
      <c r="K345" s="145">
        <v>0</v>
      </c>
      <c r="L345" s="145">
        <v>0</v>
      </c>
      <c r="M345" s="145">
        <v>0</v>
      </c>
      <c r="N345" s="145">
        <v>0</v>
      </c>
      <c r="O345" s="145">
        <v>0</v>
      </c>
      <c r="P345" s="145">
        <v>297</v>
      </c>
      <c r="Q345" s="145">
        <v>0</v>
      </c>
      <c r="R345" s="145">
        <v>64</v>
      </c>
      <c r="S345" s="145">
        <v>0</v>
      </c>
      <c r="T345" s="145">
        <v>5</v>
      </c>
      <c r="U345" s="145">
        <v>0</v>
      </c>
      <c r="V345" s="145">
        <v>45</v>
      </c>
      <c r="W345" s="145">
        <v>0</v>
      </c>
      <c r="X345" s="145">
        <v>0</v>
      </c>
      <c r="Y345" s="145">
        <v>6</v>
      </c>
      <c r="Z345" s="145">
        <v>0</v>
      </c>
      <c r="AA345" s="145">
        <v>13</v>
      </c>
      <c r="AB345" s="145">
        <v>52</v>
      </c>
      <c r="AC345" s="145">
        <v>0</v>
      </c>
      <c r="AD345" s="145">
        <v>0</v>
      </c>
      <c r="AE345" s="145"/>
      <c r="AF345" s="145"/>
      <c r="AG345" s="145"/>
      <c r="AH345" s="145"/>
      <c r="AI345" s="145"/>
      <c r="AJ345" s="145"/>
      <c r="AK345" s="145"/>
      <c r="AL345" s="145"/>
      <c r="AM345" s="145"/>
      <c r="AN345" s="145"/>
      <c r="AO345" s="145"/>
      <c r="AP345" s="145"/>
      <c r="AQ345" s="131">
        <f t="shared" si="112"/>
        <v>1594</v>
      </c>
      <c r="AS345" s="145">
        <v>2873</v>
      </c>
      <c r="AU345" s="135">
        <f t="shared" si="115"/>
        <v>0</v>
      </c>
      <c r="AV345" s="135">
        <f t="shared" si="141"/>
        <v>0</v>
      </c>
      <c r="AW345" s="135">
        <f t="shared" si="142"/>
        <v>0</v>
      </c>
      <c r="AX345" s="135">
        <f t="shared" si="143"/>
        <v>0</v>
      </c>
      <c r="AY345" s="135">
        <f t="shared" si="144"/>
        <v>0</v>
      </c>
      <c r="AZ345" s="135">
        <f t="shared" si="145"/>
        <v>0</v>
      </c>
      <c r="BA345" s="135">
        <f t="shared" si="146"/>
        <v>0</v>
      </c>
      <c r="BB345" s="135">
        <f t="shared" si="147"/>
        <v>0</v>
      </c>
      <c r="BC345" s="135">
        <f t="shared" si="148"/>
        <v>0</v>
      </c>
      <c r="BD345" s="135">
        <f t="shared" si="149"/>
        <v>1</v>
      </c>
      <c r="BE345" s="135">
        <f t="shared" si="150"/>
        <v>0</v>
      </c>
      <c r="BF345" s="135">
        <f t="shared" si="151"/>
        <v>0</v>
      </c>
      <c r="BG345" s="135">
        <f t="shared" si="152"/>
        <v>0</v>
      </c>
      <c r="BH345" s="135">
        <f t="shared" si="153"/>
        <v>0</v>
      </c>
      <c r="BI345" s="135">
        <f t="shared" si="154"/>
        <v>0</v>
      </c>
      <c r="BJ345" s="135">
        <f t="shared" si="155"/>
        <v>0</v>
      </c>
      <c r="BK345" s="135">
        <f t="shared" si="116"/>
        <v>0</v>
      </c>
      <c r="BL345" s="135">
        <f t="shared" si="117"/>
        <v>0</v>
      </c>
      <c r="BM345" s="135">
        <f t="shared" si="118"/>
        <v>0</v>
      </c>
      <c r="BN345" s="135">
        <f t="shared" si="119"/>
        <v>0</v>
      </c>
      <c r="BO345" s="135">
        <f t="shared" si="120"/>
        <v>0</v>
      </c>
      <c r="BP345" s="135">
        <f t="shared" si="121"/>
        <v>0</v>
      </c>
      <c r="BQ345" s="135">
        <f t="shared" si="122"/>
        <v>0</v>
      </c>
      <c r="BR345" s="135">
        <f t="shared" si="123"/>
        <v>0</v>
      </c>
      <c r="BS345" s="135">
        <f t="shared" si="124"/>
        <v>0</v>
      </c>
      <c r="BT345" s="135">
        <f t="shared" si="125"/>
        <v>0</v>
      </c>
      <c r="BU345" s="135">
        <f t="shared" si="126"/>
        <v>0</v>
      </c>
      <c r="BV345" s="135">
        <f t="shared" si="127"/>
        <v>0</v>
      </c>
      <c r="BW345" s="135">
        <f t="shared" si="128"/>
        <v>0</v>
      </c>
      <c r="BX345" s="135">
        <f t="shared" si="129"/>
        <v>0</v>
      </c>
      <c r="BY345" s="135">
        <f t="shared" si="130"/>
        <v>0</v>
      </c>
      <c r="BZ345" s="135">
        <f t="shared" si="131"/>
        <v>0</v>
      </c>
      <c r="CA345" s="135">
        <f t="shared" si="132"/>
        <v>0</v>
      </c>
      <c r="CB345" s="135">
        <f t="shared" si="133"/>
        <v>0</v>
      </c>
      <c r="CC345" s="135">
        <f t="shared" si="134"/>
        <v>0</v>
      </c>
      <c r="CD345" s="135">
        <f t="shared" si="135"/>
        <v>0</v>
      </c>
      <c r="CE345" s="135">
        <f t="shared" si="136"/>
        <v>0</v>
      </c>
      <c r="CF345" s="135">
        <f t="shared" si="137"/>
        <v>0</v>
      </c>
      <c r="CG345" s="135">
        <f t="shared" si="138"/>
        <v>0</v>
      </c>
      <c r="CH345" s="135">
        <f t="shared" si="139"/>
        <v>0</v>
      </c>
      <c r="CI345" s="135">
        <f t="shared" si="140"/>
        <v>0</v>
      </c>
    </row>
    <row r="346" spans="2:87">
      <c r="B346" s="161" t="str">
        <f t="shared" si="114"/>
        <v>19 Equipo Electrónico</v>
      </c>
      <c r="C346" s="145">
        <v>262</v>
      </c>
      <c r="D346" s="145">
        <v>0</v>
      </c>
      <c r="E346" s="145">
        <v>2379</v>
      </c>
      <c r="F346" s="145">
        <v>0</v>
      </c>
      <c r="G346" s="145">
        <v>0</v>
      </c>
      <c r="H346" s="145">
        <v>1648</v>
      </c>
      <c r="I346" s="145">
        <v>34</v>
      </c>
      <c r="J346" s="145">
        <v>12</v>
      </c>
      <c r="K346" s="145">
        <v>0</v>
      </c>
      <c r="L346" s="145">
        <v>6</v>
      </c>
      <c r="M346" s="145">
        <v>0</v>
      </c>
      <c r="N346" s="145">
        <v>0</v>
      </c>
      <c r="O346" s="145">
        <v>0</v>
      </c>
      <c r="P346" s="145">
        <v>558</v>
      </c>
      <c r="Q346" s="145">
        <v>0</v>
      </c>
      <c r="R346" s="145">
        <v>349</v>
      </c>
      <c r="S346" s="145">
        <v>0</v>
      </c>
      <c r="T346" s="145">
        <v>275</v>
      </c>
      <c r="U346" s="145">
        <v>0</v>
      </c>
      <c r="V346" s="145">
        <v>322</v>
      </c>
      <c r="W346" s="145">
        <v>0</v>
      </c>
      <c r="X346" s="145">
        <v>0</v>
      </c>
      <c r="Y346" s="145">
        <v>340</v>
      </c>
      <c r="Z346" s="145">
        <v>0</v>
      </c>
      <c r="AA346" s="145">
        <v>62</v>
      </c>
      <c r="AB346" s="145">
        <v>1229</v>
      </c>
      <c r="AC346" s="145">
        <v>0</v>
      </c>
      <c r="AD346" s="145">
        <v>0</v>
      </c>
      <c r="AE346" s="145"/>
      <c r="AF346" s="145"/>
      <c r="AG346" s="145"/>
      <c r="AH346" s="145"/>
      <c r="AI346" s="145"/>
      <c r="AJ346" s="145"/>
      <c r="AK346" s="145"/>
      <c r="AL346" s="145"/>
      <c r="AM346" s="145"/>
      <c r="AN346" s="145"/>
      <c r="AO346" s="145"/>
      <c r="AP346" s="145"/>
      <c r="AQ346" s="131">
        <f t="shared" si="112"/>
        <v>7476</v>
      </c>
      <c r="AS346" s="145">
        <v>7545</v>
      </c>
      <c r="AU346" s="135">
        <f t="shared" si="115"/>
        <v>0</v>
      </c>
      <c r="AV346" s="135">
        <f t="shared" si="141"/>
        <v>0</v>
      </c>
      <c r="AW346" s="135">
        <f t="shared" si="142"/>
        <v>0</v>
      </c>
      <c r="AX346" s="135">
        <f t="shared" si="143"/>
        <v>0</v>
      </c>
      <c r="AY346" s="135">
        <f t="shared" si="144"/>
        <v>0</v>
      </c>
      <c r="AZ346" s="135">
        <f t="shared" si="145"/>
        <v>0</v>
      </c>
      <c r="BA346" s="135">
        <f t="shared" si="146"/>
        <v>0</v>
      </c>
      <c r="BB346" s="135">
        <f t="shared" si="147"/>
        <v>0</v>
      </c>
      <c r="BC346" s="135">
        <f t="shared" si="148"/>
        <v>0</v>
      </c>
      <c r="BD346" s="135">
        <f t="shared" si="149"/>
        <v>0</v>
      </c>
      <c r="BE346" s="135">
        <f t="shared" si="150"/>
        <v>0</v>
      </c>
      <c r="BF346" s="135">
        <f t="shared" si="151"/>
        <v>0</v>
      </c>
      <c r="BG346" s="135">
        <f t="shared" si="152"/>
        <v>0</v>
      </c>
      <c r="BH346" s="135">
        <f t="shared" si="153"/>
        <v>0</v>
      </c>
      <c r="BI346" s="135">
        <f t="shared" si="154"/>
        <v>0</v>
      </c>
      <c r="BJ346" s="135">
        <f t="shared" si="155"/>
        <v>0</v>
      </c>
      <c r="BK346" s="135">
        <f t="shared" si="116"/>
        <v>0</v>
      </c>
      <c r="BL346" s="135">
        <f t="shared" si="117"/>
        <v>0</v>
      </c>
      <c r="BM346" s="135">
        <f t="shared" si="118"/>
        <v>0</v>
      </c>
      <c r="BN346" s="135">
        <f t="shared" si="119"/>
        <v>0</v>
      </c>
      <c r="BO346" s="135">
        <f t="shared" si="120"/>
        <v>0</v>
      </c>
      <c r="BP346" s="135">
        <f t="shared" si="121"/>
        <v>0</v>
      </c>
      <c r="BQ346" s="135">
        <f t="shared" si="122"/>
        <v>0</v>
      </c>
      <c r="BR346" s="135">
        <f t="shared" si="123"/>
        <v>0</v>
      </c>
      <c r="BS346" s="135">
        <f t="shared" si="124"/>
        <v>0</v>
      </c>
      <c r="BT346" s="135">
        <f t="shared" si="125"/>
        <v>0</v>
      </c>
      <c r="BU346" s="135">
        <f t="shared" si="126"/>
        <v>0</v>
      </c>
      <c r="BV346" s="135">
        <f t="shared" si="127"/>
        <v>0</v>
      </c>
      <c r="BW346" s="135">
        <f t="shared" si="128"/>
        <v>0</v>
      </c>
      <c r="BX346" s="135">
        <f t="shared" si="129"/>
        <v>0</v>
      </c>
      <c r="BY346" s="135">
        <f t="shared" si="130"/>
        <v>0</v>
      </c>
      <c r="BZ346" s="135">
        <f t="shared" si="131"/>
        <v>0</v>
      </c>
      <c r="CA346" s="135">
        <f t="shared" si="132"/>
        <v>0</v>
      </c>
      <c r="CB346" s="135">
        <f t="shared" si="133"/>
        <v>0</v>
      </c>
      <c r="CC346" s="135">
        <f t="shared" si="134"/>
        <v>0</v>
      </c>
      <c r="CD346" s="135">
        <f t="shared" si="135"/>
        <v>0</v>
      </c>
      <c r="CE346" s="135">
        <f t="shared" si="136"/>
        <v>0</v>
      </c>
      <c r="CF346" s="135">
        <f t="shared" si="137"/>
        <v>0</v>
      </c>
      <c r="CG346" s="135">
        <f t="shared" si="138"/>
        <v>0</v>
      </c>
      <c r="CH346" s="135">
        <f t="shared" si="139"/>
        <v>0</v>
      </c>
      <c r="CI346" s="135">
        <f t="shared" si="140"/>
        <v>0</v>
      </c>
    </row>
    <row r="347" spans="2:87">
      <c r="B347" s="161" t="str">
        <f t="shared" si="114"/>
        <v>20 Responsabilidad Civil Vehíc. Mot.</v>
      </c>
      <c r="C347" s="145">
        <v>0</v>
      </c>
      <c r="D347" s="145">
        <v>0</v>
      </c>
      <c r="E347" s="145">
        <v>148624</v>
      </c>
      <c r="F347" s="145">
        <v>0</v>
      </c>
      <c r="G347" s="145">
        <v>0</v>
      </c>
      <c r="H347" s="145">
        <v>14851</v>
      </c>
      <c r="I347" s="145">
        <v>64411</v>
      </c>
      <c r="J347" s="145">
        <v>316</v>
      </c>
      <c r="K347" s="145">
        <v>0</v>
      </c>
      <c r="L347" s="145">
        <v>21915</v>
      </c>
      <c r="M347" s="145">
        <v>0</v>
      </c>
      <c r="N347" s="145">
        <v>0</v>
      </c>
      <c r="O347" s="145">
        <v>0</v>
      </c>
      <c r="P347" s="145">
        <v>10523</v>
      </c>
      <c r="Q347" s="145">
        <v>0</v>
      </c>
      <c r="R347" s="145">
        <v>2076</v>
      </c>
      <c r="S347" s="145">
        <v>0</v>
      </c>
      <c r="T347" s="145">
        <v>126236</v>
      </c>
      <c r="U347" s="145">
        <v>0</v>
      </c>
      <c r="V347" s="145">
        <v>35310</v>
      </c>
      <c r="W347" s="145">
        <v>0</v>
      </c>
      <c r="X347" s="145">
        <v>0</v>
      </c>
      <c r="Y347" s="145">
        <v>30015</v>
      </c>
      <c r="Z347" s="145">
        <v>1</v>
      </c>
      <c r="AA347" s="145">
        <v>13199</v>
      </c>
      <c r="AB347" s="145">
        <v>35208</v>
      </c>
      <c r="AC347" s="145">
        <v>12814</v>
      </c>
      <c r="AD347" s="145">
        <v>0</v>
      </c>
      <c r="AE347" s="145"/>
      <c r="AF347" s="145"/>
      <c r="AG347" s="145"/>
      <c r="AH347" s="145"/>
      <c r="AI347" s="145"/>
      <c r="AJ347" s="145"/>
      <c r="AK347" s="145"/>
      <c r="AL347" s="145"/>
      <c r="AM347" s="145"/>
      <c r="AN347" s="145"/>
      <c r="AO347" s="145"/>
      <c r="AP347" s="145"/>
      <c r="AQ347" s="131">
        <f t="shared" si="112"/>
        <v>515499</v>
      </c>
      <c r="AS347" s="145">
        <v>468234</v>
      </c>
      <c r="AU347" s="135">
        <f t="shared" si="115"/>
        <v>0</v>
      </c>
      <c r="AV347" s="135">
        <f t="shared" si="141"/>
        <v>0</v>
      </c>
      <c r="AW347" s="135">
        <f t="shared" si="142"/>
        <v>0</v>
      </c>
      <c r="AX347" s="135">
        <f t="shared" si="143"/>
        <v>0</v>
      </c>
      <c r="AY347" s="135">
        <f t="shared" si="144"/>
        <v>0</v>
      </c>
      <c r="AZ347" s="135">
        <f t="shared" si="145"/>
        <v>0</v>
      </c>
      <c r="BA347" s="135">
        <f t="shared" si="146"/>
        <v>0</v>
      </c>
      <c r="BB347" s="135">
        <f t="shared" si="147"/>
        <v>0</v>
      </c>
      <c r="BC347" s="135">
        <f t="shared" si="148"/>
        <v>0</v>
      </c>
      <c r="BD347" s="135">
        <f t="shared" si="149"/>
        <v>0</v>
      </c>
      <c r="BE347" s="135">
        <f t="shared" si="150"/>
        <v>0</v>
      </c>
      <c r="BF347" s="135">
        <f t="shared" si="151"/>
        <v>0</v>
      </c>
      <c r="BG347" s="135">
        <f t="shared" si="152"/>
        <v>0</v>
      </c>
      <c r="BH347" s="135">
        <f t="shared" si="153"/>
        <v>0</v>
      </c>
      <c r="BI347" s="135">
        <f t="shared" si="154"/>
        <v>0</v>
      </c>
      <c r="BJ347" s="135">
        <f t="shared" si="155"/>
        <v>0</v>
      </c>
      <c r="BK347" s="135">
        <f t="shared" si="116"/>
        <v>0</v>
      </c>
      <c r="BL347" s="135">
        <f t="shared" si="117"/>
        <v>0</v>
      </c>
      <c r="BM347" s="135">
        <f t="shared" si="118"/>
        <v>0</v>
      </c>
      <c r="BN347" s="135">
        <f t="shared" si="119"/>
        <v>0</v>
      </c>
      <c r="BO347" s="135">
        <f t="shared" si="120"/>
        <v>0</v>
      </c>
      <c r="BP347" s="135">
        <f t="shared" si="121"/>
        <v>0</v>
      </c>
      <c r="BQ347" s="135">
        <f t="shared" si="122"/>
        <v>0</v>
      </c>
      <c r="BR347" s="135">
        <f t="shared" si="123"/>
        <v>0</v>
      </c>
      <c r="BS347" s="135">
        <f t="shared" si="124"/>
        <v>0</v>
      </c>
      <c r="BT347" s="135">
        <f t="shared" si="125"/>
        <v>0</v>
      </c>
      <c r="BU347" s="135">
        <f t="shared" si="126"/>
        <v>0</v>
      </c>
      <c r="BV347" s="135">
        <f t="shared" si="127"/>
        <v>0</v>
      </c>
      <c r="BW347" s="135">
        <f t="shared" si="128"/>
        <v>0</v>
      </c>
      <c r="BX347" s="135">
        <f t="shared" si="129"/>
        <v>0</v>
      </c>
      <c r="BY347" s="135">
        <f t="shared" si="130"/>
        <v>0</v>
      </c>
      <c r="BZ347" s="135">
        <f t="shared" si="131"/>
        <v>0</v>
      </c>
      <c r="CA347" s="135">
        <f t="shared" si="132"/>
        <v>0</v>
      </c>
      <c r="CB347" s="135">
        <f t="shared" si="133"/>
        <v>0</v>
      </c>
      <c r="CC347" s="135">
        <f t="shared" si="134"/>
        <v>0</v>
      </c>
      <c r="CD347" s="135">
        <f t="shared" si="135"/>
        <v>0</v>
      </c>
      <c r="CE347" s="135">
        <f t="shared" si="136"/>
        <v>0</v>
      </c>
      <c r="CF347" s="135">
        <f t="shared" si="137"/>
        <v>0</v>
      </c>
      <c r="CG347" s="135">
        <f t="shared" si="138"/>
        <v>0</v>
      </c>
      <c r="CH347" s="135">
        <f t="shared" si="139"/>
        <v>0</v>
      </c>
      <c r="CI347" s="135">
        <f t="shared" si="140"/>
        <v>0</v>
      </c>
    </row>
    <row r="348" spans="2:87">
      <c r="B348" s="161" t="str">
        <f t="shared" si="114"/>
        <v>21 Responsabilidad Civil</v>
      </c>
      <c r="C348" s="145">
        <v>847</v>
      </c>
      <c r="D348" s="145">
        <v>0</v>
      </c>
      <c r="E348" s="145">
        <v>30891</v>
      </c>
      <c r="F348" s="145">
        <v>0</v>
      </c>
      <c r="G348" s="145">
        <v>0</v>
      </c>
      <c r="H348" s="145">
        <v>5148</v>
      </c>
      <c r="I348" s="145">
        <v>23874</v>
      </c>
      <c r="J348" s="145">
        <v>470</v>
      </c>
      <c r="K348" s="145">
        <v>0</v>
      </c>
      <c r="L348" s="145">
        <v>301</v>
      </c>
      <c r="M348" s="145">
        <v>0</v>
      </c>
      <c r="N348" s="145">
        <v>0</v>
      </c>
      <c r="O348" s="145">
        <v>0</v>
      </c>
      <c r="P348" s="145">
        <v>2340</v>
      </c>
      <c r="Q348" s="145">
        <v>0</v>
      </c>
      <c r="R348" s="145">
        <v>967</v>
      </c>
      <c r="S348" s="145">
        <v>0</v>
      </c>
      <c r="T348" s="145">
        <v>7257</v>
      </c>
      <c r="U348" s="145">
        <v>0</v>
      </c>
      <c r="V348" s="145">
        <v>15254</v>
      </c>
      <c r="W348" s="145">
        <v>0</v>
      </c>
      <c r="X348" s="145">
        <v>402</v>
      </c>
      <c r="Y348" s="145">
        <v>932</v>
      </c>
      <c r="Z348" s="145">
        <v>6</v>
      </c>
      <c r="AA348" s="145">
        <v>2127</v>
      </c>
      <c r="AB348" s="145">
        <v>13371</v>
      </c>
      <c r="AC348" s="145">
        <v>0</v>
      </c>
      <c r="AD348" s="145">
        <v>6</v>
      </c>
      <c r="AE348" s="145"/>
      <c r="AF348" s="145"/>
      <c r="AG348" s="145"/>
      <c r="AH348" s="145"/>
      <c r="AI348" s="145"/>
      <c r="AJ348" s="145"/>
      <c r="AK348" s="145"/>
      <c r="AL348" s="145"/>
      <c r="AM348" s="145"/>
      <c r="AN348" s="145"/>
      <c r="AO348" s="145"/>
      <c r="AP348" s="145"/>
      <c r="AQ348" s="131">
        <f t="shared" si="112"/>
        <v>104193</v>
      </c>
      <c r="AS348" s="145">
        <v>129892</v>
      </c>
      <c r="AU348" s="135">
        <f t="shared" si="115"/>
        <v>0</v>
      </c>
      <c r="AV348" s="135">
        <f t="shared" si="141"/>
        <v>0</v>
      </c>
      <c r="AW348" s="135">
        <f t="shared" si="142"/>
        <v>0</v>
      </c>
      <c r="AX348" s="135">
        <f t="shared" si="143"/>
        <v>0</v>
      </c>
      <c r="AY348" s="135">
        <f t="shared" si="144"/>
        <v>0</v>
      </c>
      <c r="AZ348" s="135">
        <f t="shared" si="145"/>
        <v>0</v>
      </c>
      <c r="BA348" s="135">
        <f t="shared" si="146"/>
        <v>0</v>
      </c>
      <c r="BB348" s="135">
        <f t="shared" si="147"/>
        <v>0</v>
      </c>
      <c r="BC348" s="135">
        <f t="shared" si="148"/>
        <v>0</v>
      </c>
      <c r="BD348" s="135">
        <f t="shared" si="149"/>
        <v>0</v>
      </c>
      <c r="BE348" s="135">
        <f t="shared" si="150"/>
        <v>0</v>
      </c>
      <c r="BF348" s="135">
        <f t="shared" si="151"/>
        <v>0</v>
      </c>
      <c r="BG348" s="135">
        <f t="shared" si="152"/>
        <v>0</v>
      </c>
      <c r="BH348" s="135">
        <f t="shared" si="153"/>
        <v>0</v>
      </c>
      <c r="BI348" s="135">
        <f t="shared" si="154"/>
        <v>0</v>
      </c>
      <c r="BJ348" s="135">
        <f t="shared" si="155"/>
        <v>0</v>
      </c>
      <c r="BK348" s="135">
        <f t="shared" si="116"/>
        <v>0</v>
      </c>
      <c r="BL348" s="135">
        <f t="shared" si="117"/>
        <v>0</v>
      </c>
      <c r="BM348" s="135">
        <f t="shared" si="118"/>
        <v>0</v>
      </c>
      <c r="BN348" s="135">
        <f t="shared" si="119"/>
        <v>0</v>
      </c>
      <c r="BO348" s="135">
        <f t="shared" si="120"/>
        <v>0</v>
      </c>
      <c r="BP348" s="135">
        <f t="shared" si="121"/>
        <v>0</v>
      </c>
      <c r="BQ348" s="135">
        <f t="shared" si="122"/>
        <v>0</v>
      </c>
      <c r="BR348" s="135">
        <f t="shared" si="123"/>
        <v>0</v>
      </c>
      <c r="BS348" s="135">
        <f t="shared" si="124"/>
        <v>0</v>
      </c>
      <c r="BT348" s="135">
        <f t="shared" si="125"/>
        <v>0</v>
      </c>
      <c r="BU348" s="135">
        <f t="shared" si="126"/>
        <v>0</v>
      </c>
      <c r="BV348" s="135">
        <f t="shared" si="127"/>
        <v>0</v>
      </c>
      <c r="BW348" s="135">
        <f t="shared" si="128"/>
        <v>0</v>
      </c>
      <c r="BX348" s="135">
        <f t="shared" si="129"/>
        <v>0</v>
      </c>
      <c r="BY348" s="135">
        <f t="shared" si="130"/>
        <v>0</v>
      </c>
      <c r="BZ348" s="135">
        <f t="shared" si="131"/>
        <v>0</v>
      </c>
      <c r="CA348" s="135">
        <f t="shared" si="132"/>
        <v>0</v>
      </c>
      <c r="CB348" s="135">
        <f t="shared" si="133"/>
        <v>0</v>
      </c>
      <c r="CC348" s="135">
        <f t="shared" si="134"/>
        <v>0</v>
      </c>
      <c r="CD348" s="135">
        <f t="shared" si="135"/>
        <v>0</v>
      </c>
      <c r="CE348" s="135">
        <f t="shared" si="136"/>
        <v>0</v>
      </c>
      <c r="CF348" s="135">
        <f t="shared" si="137"/>
        <v>0</v>
      </c>
      <c r="CG348" s="135">
        <f t="shared" si="138"/>
        <v>0</v>
      </c>
      <c r="CH348" s="135">
        <f t="shared" si="139"/>
        <v>0</v>
      </c>
      <c r="CI348" s="135">
        <f t="shared" si="140"/>
        <v>0</v>
      </c>
    </row>
    <row r="349" spans="2:87">
      <c r="B349" s="161" t="str">
        <f t="shared" si="114"/>
        <v>22 Multiriesgos</v>
      </c>
      <c r="C349" s="145">
        <v>0</v>
      </c>
      <c r="D349" s="145">
        <v>0</v>
      </c>
      <c r="E349" s="145">
        <v>0</v>
      </c>
      <c r="F349" s="145">
        <v>0</v>
      </c>
      <c r="G349" s="145">
        <v>0</v>
      </c>
      <c r="H349" s="145">
        <v>212</v>
      </c>
      <c r="I349" s="145">
        <v>0</v>
      </c>
      <c r="J349" s="145">
        <v>0</v>
      </c>
      <c r="K349" s="145">
        <v>0</v>
      </c>
      <c r="L349" s="145">
        <v>0</v>
      </c>
      <c r="M349" s="145">
        <v>0</v>
      </c>
      <c r="N349" s="145">
        <v>0</v>
      </c>
      <c r="O349" s="145">
        <v>0</v>
      </c>
      <c r="P349" s="145">
        <v>0</v>
      </c>
      <c r="Q349" s="145">
        <v>0</v>
      </c>
      <c r="R349" s="145">
        <v>0</v>
      </c>
      <c r="S349" s="145">
        <v>0</v>
      </c>
      <c r="T349" s="145">
        <v>154</v>
      </c>
      <c r="U349" s="145">
        <v>0</v>
      </c>
      <c r="V349" s="145">
        <v>77</v>
      </c>
      <c r="W349" s="145">
        <v>0</v>
      </c>
      <c r="X349" s="145">
        <v>41</v>
      </c>
      <c r="Y349" s="145">
        <v>0</v>
      </c>
      <c r="Z349" s="145">
        <v>0</v>
      </c>
      <c r="AA349" s="145">
        <v>33</v>
      </c>
      <c r="AB349" s="145">
        <v>0</v>
      </c>
      <c r="AC349" s="145">
        <v>0</v>
      </c>
      <c r="AD349" s="145">
        <v>2178</v>
      </c>
      <c r="AE349" s="145"/>
      <c r="AF349" s="145"/>
      <c r="AG349" s="145"/>
      <c r="AH349" s="145"/>
      <c r="AI349" s="145"/>
      <c r="AJ349" s="145"/>
      <c r="AK349" s="145"/>
      <c r="AL349" s="145"/>
      <c r="AM349" s="145"/>
      <c r="AN349" s="145"/>
      <c r="AO349" s="145"/>
      <c r="AP349" s="145"/>
      <c r="AQ349" s="131">
        <f t="shared" si="112"/>
        <v>2695</v>
      </c>
      <c r="AS349" s="145">
        <v>32393</v>
      </c>
      <c r="AU349" s="135">
        <f t="shared" si="115"/>
        <v>0</v>
      </c>
      <c r="AV349" s="135">
        <f t="shared" si="141"/>
        <v>0</v>
      </c>
      <c r="AW349" s="135">
        <f t="shared" si="142"/>
        <v>1</v>
      </c>
      <c r="AX349" s="135">
        <f t="shared" si="143"/>
        <v>0</v>
      </c>
      <c r="AY349" s="135">
        <f t="shared" si="144"/>
        <v>0</v>
      </c>
      <c r="AZ349" s="135">
        <f t="shared" si="145"/>
        <v>0</v>
      </c>
      <c r="BA349" s="135">
        <f t="shared" si="146"/>
        <v>0</v>
      </c>
      <c r="BB349" s="135">
        <f t="shared" si="147"/>
        <v>0</v>
      </c>
      <c r="BC349" s="135">
        <f t="shared" si="148"/>
        <v>0</v>
      </c>
      <c r="BD349" s="135">
        <f t="shared" si="149"/>
        <v>0</v>
      </c>
      <c r="BE349" s="135">
        <f t="shared" si="150"/>
        <v>0</v>
      </c>
      <c r="BF349" s="135">
        <f t="shared" si="151"/>
        <v>0</v>
      </c>
      <c r="BG349" s="135">
        <f t="shared" si="152"/>
        <v>0</v>
      </c>
      <c r="BH349" s="135">
        <f t="shared" si="153"/>
        <v>1</v>
      </c>
      <c r="BI349" s="135">
        <f t="shared" si="154"/>
        <v>0</v>
      </c>
      <c r="BJ349" s="135">
        <f t="shared" si="155"/>
        <v>0</v>
      </c>
      <c r="BK349" s="135">
        <f t="shared" si="116"/>
        <v>0</v>
      </c>
      <c r="BL349" s="135">
        <f t="shared" si="117"/>
        <v>0</v>
      </c>
      <c r="BM349" s="135">
        <f t="shared" si="118"/>
        <v>0</v>
      </c>
      <c r="BN349" s="135">
        <f t="shared" si="119"/>
        <v>0</v>
      </c>
      <c r="BO349" s="135">
        <f t="shared" si="120"/>
        <v>0</v>
      </c>
      <c r="BP349" s="135">
        <f t="shared" si="121"/>
        <v>0</v>
      </c>
      <c r="BQ349" s="135">
        <f t="shared" si="122"/>
        <v>0</v>
      </c>
      <c r="BR349" s="135">
        <f t="shared" si="123"/>
        <v>0</v>
      </c>
      <c r="BS349" s="135">
        <f t="shared" si="124"/>
        <v>0</v>
      </c>
      <c r="BT349" s="135">
        <f t="shared" si="125"/>
        <v>0</v>
      </c>
      <c r="BU349" s="135">
        <f t="shared" si="126"/>
        <v>0</v>
      </c>
      <c r="BV349" s="135">
        <f t="shared" si="127"/>
        <v>0</v>
      </c>
      <c r="BW349" s="135">
        <f t="shared" si="128"/>
        <v>0</v>
      </c>
      <c r="BX349" s="135">
        <f t="shared" si="129"/>
        <v>0</v>
      </c>
      <c r="BY349" s="135">
        <f t="shared" si="130"/>
        <v>0</v>
      </c>
      <c r="BZ349" s="135">
        <f t="shared" si="131"/>
        <v>0</v>
      </c>
      <c r="CA349" s="135">
        <f t="shared" si="132"/>
        <v>0</v>
      </c>
      <c r="CB349" s="135">
        <f t="shared" si="133"/>
        <v>0</v>
      </c>
      <c r="CC349" s="135">
        <f t="shared" si="134"/>
        <v>0</v>
      </c>
      <c r="CD349" s="135">
        <f t="shared" si="135"/>
        <v>0</v>
      </c>
      <c r="CE349" s="135">
        <f t="shared" si="136"/>
        <v>0</v>
      </c>
      <c r="CF349" s="135">
        <f t="shared" si="137"/>
        <v>0</v>
      </c>
      <c r="CG349" s="135">
        <f t="shared" si="138"/>
        <v>0</v>
      </c>
      <c r="CH349" s="135">
        <f t="shared" si="139"/>
        <v>0</v>
      </c>
      <c r="CI349" s="135">
        <f t="shared" si="140"/>
        <v>0</v>
      </c>
    </row>
    <row r="350" spans="2:87">
      <c r="B350" s="161" t="str">
        <f t="shared" si="114"/>
        <v>23 Accidentes Personales</v>
      </c>
      <c r="C350" s="145">
        <v>752</v>
      </c>
      <c r="D350" s="145">
        <v>0</v>
      </c>
      <c r="E350" s="145">
        <v>155172</v>
      </c>
      <c r="F350" s="145">
        <v>11835</v>
      </c>
      <c r="G350" s="145">
        <v>0</v>
      </c>
      <c r="H350" s="145">
        <v>12401</v>
      </c>
      <c r="I350" s="145">
        <v>51201</v>
      </c>
      <c r="J350" s="145">
        <v>1573</v>
      </c>
      <c r="K350" s="145">
        <v>0</v>
      </c>
      <c r="L350" s="145">
        <v>10260</v>
      </c>
      <c r="M350" s="145">
        <v>0</v>
      </c>
      <c r="N350" s="145">
        <v>0</v>
      </c>
      <c r="O350" s="145">
        <v>0</v>
      </c>
      <c r="P350" s="145">
        <v>5586</v>
      </c>
      <c r="Q350" s="145">
        <v>0</v>
      </c>
      <c r="R350" s="145">
        <v>1892</v>
      </c>
      <c r="S350" s="145">
        <v>0</v>
      </c>
      <c r="T350" s="145">
        <v>57760</v>
      </c>
      <c r="U350" s="145">
        <v>0</v>
      </c>
      <c r="V350" s="145">
        <v>19643</v>
      </c>
      <c r="W350" s="145">
        <v>0</v>
      </c>
      <c r="X350" s="145">
        <v>135</v>
      </c>
      <c r="Y350" s="145">
        <v>1214</v>
      </c>
      <c r="Z350" s="145">
        <v>1</v>
      </c>
      <c r="AA350" s="145">
        <v>7183</v>
      </c>
      <c r="AB350" s="145">
        <v>30280</v>
      </c>
      <c r="AC350" s="145">
        <v>2019</v>
      </c>
      <c r="AD350" s="145">
        <v>0</v>
      </c>
      <c r="AE350" s="145"/>
      <c r="AF350" s="145"/>
      <c r="AG350" s="145"/>
      <c r="AH350" s="145"/>
      <c r="AI350" s="145"/>
      <c r="AJ350" s="145"/>
      <c r="AK350" s="145"/>
      <c r="AL350" s="145"/>
      <c r="AM350" s="145"/>
      <c r="AN350" s="145"/>
      <c r="AO350" s="145"/>
      <c r="AP350" s="145"/>
      <c r="AQ350" s="131">
        <f t="shared" si="112"/>
        <v>368907</v>
      </c>
      <c r="AS350" s="145">
        <v>405942</v>
      </c>
      <c r="AU350" s="135">
        <f t="shared" si="115"/>
        <v>0</v>
      </c>
      <c r="AV350" s="135">
        <f t="shared" si="141"/>
        <v>0</v>
      </c>
      <c r="AW350" s="135">
        <f t="shared" si="142"/>
        <v>0</v>
      </c>
      <c r="AX350" s="135">
        <f t="shared" si="143"/>
        <v>0</v>
      </c>
      <c r="AY350" s="135">
        <f t="shared" si="144"/>
        <v>0</v>
      </c>
      <c r="AZ350" s="135">
        <f t="shared" si="145"/>
        <v>0</v>
      </c>
      <c r="BA350" s="135">
        <f t="shared" si="146"/>
        <v>0</v>
      </c>
      <c r="BB350" s="135">
        <f t="shared" si="147"/>
        <v>0</v>
      </c>
      <c r="BC350" s="135">
        <f t="shared" si="148"/>
        <v>0</v>
      </c>
      <c r="BD350" s="135">
        <f t="shared" si="149"/>
        <v>0</v>
      </c>
      <c r="BE350" s="135">
        <f t="shared" si="150"/>
        <v>0</v>
      </c>
      <c r="BF350" s="135">
        <f t="shared" si="151"/>
        <v>0</v>
      </c>
      <c r="BG350" s="135">
        <f t="shared" si="152"/>
        <v>0</v>
      </c>
      <c r="BH350" s="135">
        <f t="shared" si="153"/>
        <v>0</v>
      </c>
      <c r="BI350" s="135">
        <f t="shared" si="154"/>
        <v>0</v>
      </c>
      <c r="BJ350" s="135">
        <f t="shared" si="155"/>
        <v>0</v>
      </c>
      <c r="BK350" s="135">
        <f t="shared" si="116"/>
        <v>0</v>
      </c>
      <c r="BL350" s="135">
        <f t="shared" si="117"/>
        <v>0</v>
      </c>
      <c r="BM350" s="135">
        <f t="shared" si="118"/>
        <v>0</v>
      </c>
      <c r="BN350" s="135">
        <f t="shared" si="119"/>
        <v>0</v>
      </c>
      <c r="BO350" s="135">
        <f t="shared" si="120"/>
        <v>0</v>
      </c>
      <c r="BP350" s="135">
        <f t="shared" si="121"/>
        <v>0</v>
      </c>
      <c r="BQ350" s="135">
        <f t="shared" si="122"/>
        <v>0</v>
      </c>
      <c r="BR350" s="135">
        <f t="shared" si="123"/>
        <v>0</v>
      </c>
      <c r="BS350" s="135">
        <f t="shared" si="124"/>
        <v>0</v>
      </c>
      <c r="BT350" s="135">
        <f t="shared" si="125"/>
        <v>0</v>
      </c>
      <c r="BU350" s="135">
        <f t="shared" si="126"/>
        <v>0</v>
      </c>
      <c r="BV350" s="135">
        <f t="shared" si="127"/>
        <v>0</v>
      </c>
      <c r="BW350" s="135">
        <f t="shared" si="128"/>
        <v>0</v>
      </c>
      <c r="BX350" s="135">
        <f t="shared" si="129"/>
        <v>0</v>
      </c>
      <c r="BY350" s="135">
        <f t="shared" si="130"/>
        <v>0</v>
      </c>
      <c r="BZ350" s="135">
        <f t="shared" si="131"/>
        <v>0</v>
      </c>
      <c r="CA350" s="135">
        <f t="shared" si="132"/>
        <v>0</v>
      </c>
      <c r="CB350" s="135">
        <f t="shared" si="133"/>
        <v>0</v>
      </c>
      <c r="CC350" s="135">
        <f t="shared" si="134"/>
        <v>0</v>
      </c>
      <c r="CD350" s="135">
        <f t="shared" si="135"/>
        <v>0</v>
      </c>
      <c r="CE350" s="135">
        <f t="shared" si="136"/>
        <v>0</v>
      </c>
      <c r="CF350" s="135">
        <f t="shared" si="137"/>
        <v>0</v>
      </c>
      <c r="CG350" s="135">
        <f t="shared" si="138"/>
        <v>0</v>
      </c>
      <c r="CH350" s="135">
        <f t="shared" si="139"/>
        <v>0</v>
      </c>
      <c r="CI350" s="135">
        <f t="shared" si="140"/>
        <v>0</v>
      </c>
    </row>
    <row r="351" spans="2:87">
      <c r="B351" s="161" t="str">
        <f t="shared" si="114"/>
        <v>24 SOAP</v>
      </c>
      <c r="C351" s="145">
        <v>0</v>
      </c>
      <c r="D351" s="145">
        <v>0</v>
      </c>
      <c r="E351" s="145">
        <v>862874</v>
      </c>
      <c r="F351" s="145">
        <v>0</v>
      </c>
      <c r="G351" s="145">
        <v>0</v>
      </c>
      <c r="H351" s="145">
        <v>0</v>
      </c>
      <c r="I351" s="145">
        <v>150386</v>
      </c>
      <c r="J351" s="145">
        <v>0</v>
      </c>
      <c r="K351" s="145">
        <v>0</v>
      </c>
      <c r="L351" s="145">
        <v>413628</v>
      </c>
      <c r="M351" s="145">
        <v>0</v>
      </c>
      <c r="N351" s="145">
        <v>0</v>
      </c>
      <c r="O351" s="145">
        <v>0</v>
      </c>
      <c r="P351" s="145">
        <v>659</v>
      </c>
      <c r="Q351" s="145">
        <v>0</v>
      </c>
      <c r="R351" s="145">
        <v>3383</v>
      </c>
      <c r="S351" s="145">
        <v>0</v>
      </c>
      <c r="T351" s="145">
        <v>591741</v>
      </c>
      <c r="U351" s="145">
        <v>0</v>
      </c>
      <c r="V351" s="145">
        <v>238979</v>
      </c>
      <c r="W351" s="145">
        <v>0</v>
      </c>
      <c r="X351" s="145">
        <v>0</v>
      </c>
      <c r="Y351" s="145">
        <v>511801</v>
      </c>
      <c r="Z351" s="145">
        <v>0</v>
      </c>
      <c r="AA351" s="145">
        <v>45454</v>
      </c>
      <c r="AB351" s="145">
        <v>202922</v>
      </c>
      <c r="AC351" s="145">
        <v>17318</v>
      </c>
      <c r="AD351" s="145">
        <v>0</v>
      </c>
      <c r="AE351" s="145"/>
      <c r="AF351" s="145"/>
      <c r="AG351" s="145"/>
      <c r="AH351" s="145"/>
      <c r="AI351" s="145"/>
      <c r="AJ351" s="145"/>
      <c r="AK351" s="145"/>
      <c r="AL351" s="145"/>
      <c r="AM351" s="145"/>
      <c r="AN351" s="145"/>
      <c r="AO351" s="145"/>
      <c r="AP351" s="145"/>
      <c r="AQ351" s="131">
        <f t="shared" si="112"/>
        <v>3039145</v>
      </c>
      <c r="AS351" s="145">
        <v>2508197</v>
      </c>
      <c r="AU351" s="135">
        <f t="shared" si="115"/>
        <v>0</v>
      </c>
      <c r="AV351" s="135">
        <f t="shared" si="141"/>
        <v>0</v>
      </c>
      <c r="AW351" s="135">
        <f t="shared" si="142"/>
        <v>0</v>
      </c>
      <c r="AX351" s="135">
        <f t="shared" si="143"/>
        <v>0</v>
      </c>
      <c r="AY351" s="135">
        <f t="shared" si="144"/>
        <v>0</v>
      </c>
      <c r="AZ351" s="135">
        <f t="shared" si="145"/>
        <v>0</v>
      </c>
      <c r="BA351" s="135">
        <f t="shared" si="146"/>
        <v>0</v>
      </c>
      <c r="BB351" s="135">
        <f t="shared" si="147"/>
        <v>0</v>
      </c>
      <c r="BC351" s="135">
        <f t="shared" si="148"/>
        <v>0</v>
      </c>
      <c r="BD351" s="135">
        <f t="shared" si="149"/>
        <v>0</v>
      </c>
      <c r="BE351" s="135">
        <f t="shared" si="150"/>
        <v>0</v>
      </c>
      <c r="BF351" s="135">
        <f t="shared" si="151"/>
        <v>0</v>
      </c>
      <c r="BG351" s="135">
        <f t="shared" si="152"/>
        <v>0</v>
      </c>
      <c r="BH351" s="135">
        <f t="shared" si="153"/>
        <v>0</v>
      </c>
      <c r="BI351" s="135">
        <f t="shared" si="154"/>
        <v>0</v>
      </c>
      <c r="BJ351" s="135">
        <f t="shared" si="155"/>
        <v>0</v>
      </c>
      <c r="BK351" s="135">
        <f t="shared" si="116"/>
        <v>0</v>
      </c>
      <c r="BL351" s="135">
        <f t="shared" si="117"/>
        <v>0</v>
      </c>
      <c r="BM351" s="135">
        <f t="shared" si="118"/>
        <v>0</v>
      </c>
      <c r="BN351" s="135">
        <f t="shared" si="119"/>
        <v>0</v>
      </c>
      <c r="BO351" s="135">
        <f t="shared" si="120"/>
        <v>0</v>
      </c>
      <c r="BP351" s="135">
        <f t="shared" si="121"/>
        <v>0</v>
      </c>
      <c r="BQ351" s="135">
        <f t="shared" si="122"/>
        <v>0</v>
      </c>
      <c r="BR351" s="135">
        <f t="shared" si="123"/>
        <v>0</v>
      </c>
      <c r="BS351" s="135">
        <f t="shared" si="124"/>
        <v>0</v>
      </c>
      <c r="BT351" s="135">
        <f t="shared" si="125"/>
        <v>0</v>
      </c>
      <c r="BU351" s="135">
        <f t="shared" si="126"/>
        <v>0</v>
      </c>
      <c r="BV351" s="135">
        <f t="shared" si="127"/>
        <v>0</v>
      </c>
      <c r="BW351" s="135">
        <f t="shared" si="128"/>
        <v>0</v>
      </c>
      <c r="BX351" s="135">
        <f t="shared" si="129"/>
        <v>0</v>
      </c>
      <c r="BY351" s="135">
        <f t="shared" si="130"/>
        <v>0</v>
      </c>
      <c r="BZ351" s="135">
        <f t="shared" si="131"/>
        <v>0</v>
      </c>
      <c r="CA351" s="135">
        <f t="shared" si="132"/>
        <v>0</v>
      </c>
      <c r="CB351" s="135">
        <f t="shared" si="133"/>
        <v>0</v>
      </c>
      <c r="CC351" s="135">
        <f t="shared" si="134"/>
        <v>0</v>
      </c>
      <c r="CD351" s="135">
        <f t="shared" si="135"/>
        <v>0</v>
      </c>
      <c r="CE351" s="135">
        <f t="shared" si="136"/>
        <v>0</v>
      </c>
      <c r="CF351" s="135">
        <f t="shared" si="137"/>
        <v>0</v>
      </c>
      <c r="CG351" s="135">
        <f t="shared" si="138"/>
        <v>0</v>
      </c>
      <c r="CH351" s="135">
        <f t="shared" si="139"/>
        <v>0</v>
      </c>
      <c r="CI351" s="135">
        <f t="shared" si="140"/>
        <v>0</v>
      </c>
    </row>
    <row r="352" spans="2:87">
      <c r="B352" s="161" t="str">
        <f t="shared" si="114"/>
        <v>25 Garantía</v>
      </c>
      <c r="C352" s="145">
        <v>0</v>
      </c>
      <c r="D352" s="145">
        <v>0</v>
      </c>
      <c r="E352" s="145">
        <v>23</v>
      </c>
      <c r="F352" s="145">
        <v>0</v>
      </c>
      <c r="G352" s="145">
        <v>1986</v>
      </c>
      <c r="H352" s="145">
        <v>0</v>
      </c>
      <c r="I352" s="145">
        <v>86</v>
      </c>
      <c r="J352" s="145">
        <v>1</v>
      </c>
      <c r="K352" s="145">
        <v>0</v>
      </c>
      <c r="L352" s="145">
        <v>322</v>
      </c>
      <c r="M352" s="145">
        <v>7774</v>
      </c>
      <c r="N352" s="145">
        <v>0</v>
      </c>
      <c r="O352" s="145">
        <v>0</v>
      </c>
      <c r="P352" s="145">
        <v>3192</v>
      </c>
      <c r="Q352" s="145">
        <v>0</v>
      </c>
      <c r="R352" s="145">
        <v>8</v>
      </c>
      <c r="S352" s="145">
        <v>0</v>
      </c>
      <c r="T352" s="145">
        <v>1500</v>
      </c>
      <c r="U352" s="145">
        <v>7785</v>
      </c>
      <c r="V352" s="145">
        <v>8</v>
      </c>
      <c r="W352" s="145">
        <v>2151</v>
      </c>
      <c r="X352" s="145">
        <v>15</v>
      </c>
      <c r="Y352" s="145">
        <v>161</v>
      </c>
      <c r="Z352" s="145">
        <v>1</v>
      </c>
      <c r="AA352" s="145">
        <v>1600</v>
      </c>
      <c r="AB352" s="145">
        <v>0</v>
      </c>
      <c r="AC352" s="145">
        <v>0</v>
      </c>
      <c r="AD352" s="145">
        <v>0</v>
      </c>
      <c r="AE352" s="145"/>
      <c r="AF352" s="145"/>
      <c r="AG352" s="145"/>
      <c r="AH352" s="145"/>
      <c r="AI352" s="145"/>
      <c r="AJ352" s="145"/>
      <c r="AK352" s="145"/>
      <c r="AL352" s="145"/>
      <c r="AM352" s="145"/>
      <c r="AN352" s="145"/>
      <c r="AO352" s="145"/>
      <c r="AP352" s="145"/>
      <c r="AQ352" s="131">
        <f t="shared" si="112"/>
        <v>26613</v>
      </c>
      <c r="AS352" s="145">
        <v>24220</v>
      </c>
      <c r="AU352" s="135">
        <f t="shared" si="115"/>
        <v>0</v>
      </c>
      <c r="AV352" s="135">
        <f t="shared" si="141"/>
        <v>0</v>
      </c>
      <c r="AW352" s="135">
        <f t="shared" si="142"/>
        <v>0</v>
      </c>
      <c r="AX352" s="135">
        <f t="shared" si="143"/>
        <v>0</v>
      </c>
      <c r="AY352" s="135">
        <f t="shared" si="144"/>
        <v>0</v>
      </c>
      <c r="AZ352" s="135">
        <f t="shared" si="145"/>
        <v>0</v>
      </c>
      <c r="BA352" s="135">
        <f t="shared" si="146"/>
        <v>0</v>
      </c>
      <c r="BB352" s="135">
        <f t="shared" si="147"/>
        <v>0</v>
      </c>
      <c r="BC352" s="135">
        <f t="shared" si="148"/>
        <v>0</v>
      </c>
      <c r="BD352" s="135">
        <f t="shared" si="149"/>
        <v>0</v>
      </c>
      <c r="BE352" s="135">
        <f t="shared" si="150"/>
        <v>0</v>
      </c>
      <c r="BF352" s="135">
        <f t="shared" si="151"/>
        <v>0</v>
      </c>
      <c r="BG352" s="135">
        <f t="shared" si="152"/>
        <v>0</v>
      </c>
      <c r="BH352" s="135">
        <f t="shared" si="153"/>
        <v>0</v>
      </c>
      <c r="BI352" s="135">
        <f t="shared" si="154"/>
        <v>0</v>
      </c>
      <c r="BJ352" s="135">
        <f t="shared" si="155"/>
        <v>0</v>
      </c>
      <c r="BK352" s="135">
        <f t="shared" si="116"/>
        <v>0</v>
      </c>
      <c r="BL352" s="135">
        <f t="shared" si="117"/>
        <v>0</v>
      </c>
      <c r="BM352" s="135">
        <f t="shared" si="118"/>
        <v>0</v>
      </c>
      <c r="BN352" s="135">
        <f t="shared" si="119"/>
        <v>0</v>
      </c>
      <c r="BO352" s="135">
        <f t="shared" si="120"/>
        <v>0</v>
      </c>
      <c r="BP352" s="135">
        <f t="shared" si="121"/>
        <v>0</v>
      </c>
      <c r="BQ352" s="135">
        <f t="shared" si="122"/>
        <v>0</v>
      </c>
      <c r="BR352" s="135">
        <f t="shared" si="123"/>
        <v>0</v>
      </c>
      <c r="BS352" s="135">
        <f t="shared" si="124"/>
        <v>0</v>
      </c>
      <c r="BT352" s="135">
        <f t="shared" si="125"/>
        <v>1</v>
      </c>
      <c r="BU352" s="135">
        <f t="shared" si="126"/>
        <v>0</v>
      </c>
      <c r="BV352" s="135">
        <f t="shared" si="127"/>
        <v>0</v>
      </c>
      <c r="BW352" s="135">
        <f t="shared" si="128"/>
        <v>0</v>
      </c>
      <c r="BX352" s="135">
        <f t="shared" si="129"/>
        <v>0</v>
      </c>
      <c r="BY352" s="135">
        <f t="shared" si="130"/>
        <v>0</v>
      </c>
      <c r="BZ352" s="135">
        <f t="shared" si="131"/>
        <v>0</v>
      </c>
      <c r="CA352" s="135">
        <f t="shared" si="132"/>
        <v>0</v>
      </c>
      <c r="CB352" s="135">
        <f t="shared" si="133"/>
        <v>0</v>
      </c>
      <c r="CC352" s="135">
        <f t="shared" si="134"/>
        <v>0</v>
      </c>
      <c r="CD352" s="135">
        <f t="shared" si="135"/>
        <v>0</v>
      </c>
      <c r="CE352" s="135">
        <f t="shared" si="136"/>
        <v>0</v>
      </c>
      <c r="CF352" s="135">
        <f t="shared" si="137"/>
        <v>0</v>
      </c>
      <c r="CG352" s="135">
        <f t="shared" si="138"/>
        <v>0</v>
      </c>
      <c r="CH352" s="135">
        <f t="shared" si="139"/>
        <v>0</v>
      </c>
      <c r="CI352" s="135">
        <f t="shared" si="140"/>
        <v>0</v>
      </c>
    </row>
    <row r="353" spans="2:87">
      <c r="B353" s="161" t="str">
        <f t="shared" si="114"/>
        <v>26 Fidelidad</v>
      </c>
      <c r="C353" s="145">
        <v>0</v>
      </c>
      <c r="D353" s="145">
        <v>0</v>
      </c>
      <c r="E353" s="145">
        <v>2</v>
      </c>
      <c r="F353" s="145">
        <v>0</v>
      </c>
      <c r="G353" s="145">
        <v>0</v>
      </c>
      <c r="H353" s="145">
        <v>89</v>
      </c>
      <c r="I353" s="145">
        <v>7</v>
      </c>
      <c r="J353" s="145">
        <v>16</v>
      </c>
      <c r="K353" s="145">
        <v>0</v>
      </c>
      <c r="L353" s="145">
        <v>0</v>
      </c>
      <c r="M353" s="145">
        <v>0</v>
      </c>
      <c r="N353" s="145">
        <v>0</v>
      </c>
      <c r="O353" s="145">
        <v>0</v>
      </c>
      <c r="P353" s="145">
        <v>5020</v>
      </c>
      <c r="Q353" s="145">
        <v>0</v>
      </c>
      <c r="R353" s="145">
        <v>4</v>
      </c>
      <c r="S353" s="145">
        <v>0</v>
      </c>
      <c r="T353" s="145">
        <v>301</v>
      </c>
      <c r="U353" s="145">
        <v>0</v>
      </c>
      <c r="V353" s="145">
        <v>0</v>
      </c>
      <c r="W353" s="145">
        <v>5</v>
      </c>
      <c r="X353" s="145">
        <v>0</v>
      </c>
      <c r="Y353" s="145">
        <v>9</v>
      </c>
      <c r="Z353" s="145">
        <v>0</v>
      </c>
      <c r="AA353" s="145">
        <v>0</v>
      </c>
      <c r="AB353" s="145">
        <v>5</v>
      </c>
      <c r="AC353" s="145">
        <v>0</v>
      </c>
      <c r="AD353" s="145">
        <v>0</v>
      </c>
      <c r="AE353" s="145"/>
      <c r="AF353" s="145"/>
      <c r="AG353" s="145"/>
      <c r="AH353" s="145"/>
      <c r="AI353" s="145"/>
      <c r="AJ353" s="145"/>
      <c r="AK353" s="145"/>
      <c r="AL353" s="145"/>
      <c r="AM353" s="145"/>
      <c r="AN353" s="145"/>
      <c r="AO353" s="145"/>
      <c r="AP353" s="145"/>
      <c r="AQ353" s="131">
        <f t="shared" si="112"/>
        <v>5458</v>
      </c>
      <c r="AS353" s="145">
        <v>7755</v>
      </c>
      <c r="AU353" s="135">
        <f t="shared" si="115"/>
        <v>0</v>
      </c>
      <c r="AV353" s="135">
        <f t="shared" si="141"/>
        <v>0</v>
      </c>
      <c r="AW353" s="135">
        <f t="shared" si="142"/>
        <v>0</v>
      </c>
      <c r="AX353" s="135">
        <f t="shared" si="143"/>
        <v>0</v>
      </c>
      <c r="AY353" s="135">
        <f t="shared" si="144"/>
        <v>0</v>
      </c>
      <c r="AZ353" s="135">
        <f t="shared" si="145"/>
        <v>0</v>
      </c>
      <c r="BA353" s="135">
        <f t="shared" si="146"/>
        <v>0</v>
      </c>
      <c r="BB353" s="135">
        <f t="shared" si="147"/>
        <v>0</v>
      </c>
      <c r="BC353" s="135">
        <f t="shared" si="148"/>
        <v>0</v>
      </c>
      <c r="BD353" s="135">
        <f t="shared" si="149"/>
        <v>1</v>
      </c>
      <c r="BE353" s="135">
        <f t="shared" si="150"/>
        <v>0</v>
      </c>
      <c r="BF353" s="135">
        <f t="shared" si="151"/>
        <v>0</v>
      </c>
      <c r="BG353" s="135">
        <f t="shared" si="152"/>
        <v>0</v>
      </c>
      <c r="BH353" s="135">
        <f t="shared" si="153"/>
        <v>0</v>
      </c>
      <c r="BI353" s="135">
        <f t="shared" si="154"/>
        <v>0</v>
      </c>
      <c r="BJ353" s="135">
        <f t="shared" si="155"/>
        <v>0</v>
      </c>
      <c r="BK353" s="135">
        <f t="shared" si="116"/>
        <v>0</v>
      </c>
      <c r="BL353" s="135">
        <f t="shared" si="117"/>
        <v>0</v>
      </c>
      <c r="BM353" s="135">
        <f t="shared" si="118"/>
        <v>0</v>
      </c>
      <c r="BN353" s="135">
        <f t="shared" si="119"/>
        <v>0</v>
      </c>
      <c r="BO353" s="135">
        <f t="shared" si="120"/>
        <v>0</v>
      </c>
      <c r="BP353" s="135">
        <f t="shared" si="121"/>
        <v>0</v>
      </c>
      <c r="BQ353" s="135">
        <f t="shared" si="122"/>
        <v>0</v>
      </c>
      <c r="BR353" s="135">
        <f t="shared" si="123"/>
        <v>0</v>
      </c>
      <c r="BS353" s="135">
        <f t="shared" si="124"/>
        <v>0</v>
      </c>
      <c r="BT353" s="135">
        <f t="shared" si="125"/>
        <v>0</v>
      </c>
      <c r="BU353" s="135">
        <f t="shared" si="126"/>
        <v>0</v>
      </c>
      <c r="BV353" s="135">
        <f t="shared" si="127"/>
        <v>0</v>
      </c>
      <c r="BW353" s="135">
        <f t="shared" si="128"/>
        <v>0</v>
      </c>
      <c r="BX353" s="135">
        <f t="shared" si="129"/>
        <v>0</v>
      </c>
      <c r="BY353" s="135">
        <f t="shared" si="130"/>
        <v>0</v>
      </c>
      <c r="BZ353" s="135">
        <f t="shared" si="131"/>
        <v>0</v>
      </c>
      <c r="CA353" s="135">
        <f t="shared" si="132"/>
        <v>0</v>
      </c>
      <c r="CB353" s="135">
        <f t="shared" si="133"/>
        <v>0</v>
      </c>
      <c r="CC353" s="135">
        <f t="shared" si="134"/>
        <v>0</v>
      </c>
      <c r="CD353" s="135">
        <f t="shared" si="135"/>
        <v>0</v>
      </c>
      <c r="CE353" s="135">
        <f t="shared" si="136"/>
        <v>0</v>
      </c>
      <c r="CF353" s="135">
        <f t="shared" si="137"/>
        <v>0</v>
      </c>
      <c r="CG353" s="135">
        <f t="shared" si="138"/>
        <v>0</v>
      </c>
      <c r="CH353" s="135">
        <f t="shared" si="139"/>
        <v>0</v>
      </c>
      <c r="CI353" s="135">
        <f t="shared" si="140"/>
        <v>0</v>
      </c>
    </row>
    <row r="354" spans="2:87">
      <c r="B354" s="161" t="str">
        <f t="shared" si="114"/>
        <v>27 Seguro de Crédito por Ventas a Plazo</v>
      </c>
      <c r="C354" s="145">
        <v>0</v>
      </c>
      <c r="D354" s="145">
        <v>0</v>
      </c>
      <c r="E354" s="145">
        <v>0</v>
      </c>
      <c r="F354" s="145">
        <v>0</v>
      </c>
      <c r="G354" s="145">
        <v>4</v>
      </c>
      <c r="H354" s="145">
        <v>0</v>
      </c>
      <c r="I354" s="145">
        <v>0</v>
      </c>
      <c r="J354" s="145">
        <v>0</v>
      </c>
      <c r="K354" s="145">
        <v>16</v>
      </c>
      <c r="L354" s="145">
        <v>0</v>
      </c>
      <c r="M354" s="145">
        <v>22</v>
      </c>
      <c r="N354" s="145">
        <v>9</v>
      </c>
      <c r="O354" s="145">
        <v>0</v>
      </c>
      <c r="P354" s="145">
        <v>0</v>
      </c>
      <c r="Q354" s="145">
        <v>0</v>
      </c>
      <c r="R354" s="145">
        <v>0</v>
      </c>
      <c r="S354" s="145">
        <v>0</v>
      </c>
      <c r="T354" s="145">
        <v>0</v>
      </c>
      <c r="U354" s="145">
        <v>12</v>
      </c>
      <c r="V354" s="145">
        <v>0</v>
      </c>
      <c r="W354" s="145">
        <v>8</v>
      </c>
      <c r="X354" s="145">
        <v>0</v>
      </c>
      <c r="Y354" s="145">
        <v>0</v>
      </c>
      <c r="Z354" s="145">
        <v>0</v>
      </c>
      <c r="AA354" s="145">
        <v>0</v>
      </c>
      <c r="AB354" s="145">
        <v>0</v>
      </c>
      <c r="AC354" s="145">
        <v>0</v>
      </c>
      <c r="AD354" s="145">
        <v>0</v>
      </c>
      <c r="AE354" s="145"/>
      <c r="AF354" s="145"/>
      <c r="AG354" s="145"/>
      <c r="AH354" s="145"/>
      <c r="AI354" s="145"/>
      <c r="AJ354" s="145"/>
      <c r="AK354" s="145"/>
      <c r="AL354" s="145"/>
      <c r="AM354" s="145"/>
      <c r="AN354" s="145"/>
      <c r="AO354" s="145"/>
      <c r="AP354" s="145"/>
      <c r="AQ354" s="131">
        <f t="shared" si="112"/>
        <v>71</v>
      </c>
      <c r="AS354" s="145">
        <v>137</v>
      </c>
      <c r="AU354" s="135">
        <f t="shared" si="115"/>
        <v>0</v>
      </c>
      <c r="AV354" s="135">
        <f t="shared" si="141"/>
        <v>0</v>
      </c>
      <c r="AW354" s="135">
        <f t="shared" si="142"/>
        <v>0</v>
      </c>
      <c r="AX354" s="135">
        <f t="shared" si="143"/>
        <v>0</v>
      </c>
      <c r="AY354" s="135">
        <f t="shared" si="144"/>
        <v>0</v>
      </c>
      <c r="AZ354" s="135">
        <f t="shared" si="145"/>
        <v>0</v>
      </c>
      <c r="BA354" s="135">
        <f t="shared" si="146"/>
        <v>0</v>
      </c>
      <c r="BB354" s="135">
        <f t="shared" si="147"/>
        <v>0</v>
      </c>
      <c r="BC354" s="135">
        <f t="shared" si="148"/>
        <v>0</v>
      </c>
      <c r="BD354" s="135">
        <f t="shared" si="149"/>
        <v>0</v>
      </c>
      <c r="BE354" s="135">
        <f t="shared" si="150"/>
        <v>0</v>
      </c>
      <c r="BF354" s="135">
        <f t="shared" si="151"/>
        <v>0</v>
      </c>
      <c r="BG354" s="135">
        <f t="shared" si="152"/>
        <v>0</v>
      </c>
      <c r="BH354" s="135">
        <f t="shared" si="153"/>
        <v>0</v>
      </c>
      <c r="BI354" s="135">
        <f t="shared" si="154"/>
        <v>0</v>
      </c>
      <c r="BJ354" s="135">
        <f t="shared" si="155"/>
        <v>0</v>
      </c>
      <c r="BK354" s="135">
        <f t="shared" si="116"/>
        <v>0</v>
      </c>
      <c r="BL354" s="135">
        <f t="shared" si="117"/>
        <v>0</v>
      </c>
      <c r="BM354" s="135">
        <f t="shared" si="118"/>
        <v>0</v>
      </c>
      <c r="BN354" s="135">
        <f t="shared" si="119"/>
        <v>0</v>
      </c>
      <c r="BO354" s="135">
        <f t="shared" si="120"/>
        <v>0</v>
      </c>
      <c r="BP354" s="135">
        <f t="shared" si="121"/>
        <v>0</v>
      </c>
      <c r="BQ354" s="135">
        <f t="shared" si="122"/>
        <v>0</v>
      </c>
      <c r="BR354" s="135">
        <f t="shared" si="123"/>
        <v>0</v>
      </c>
      <c r="BS354" s="135">
        <f t="shared" si="124"/>
        <v>0</v>
      </c>
      <c r="BT354" s="135">
        <f t="shared" si="125"/>
        <v>0</v>
      </c>
      <c r="BU354" s="135">
        <f t="shared" si="126"/>
        <v>0</v>
      </c>
      <c r="BV354" s="135">
        <f t="shared" si="127"/>
        <v>0</v>
      </c>
      <c r="BW354" s="135">
        <f t="shared" si="128"/>
        <v>0</v>
      </c>
      <c r="BX354" s="135">
        <f t="shared" si="129"/>
        <v>0</v>
      </c>
      <c r="BY354" s="135">
        <f t="shared" si="130"/>
        <v>0</v>
      </c>
      <c r="BZ354" s="135">
        <f t="shared" si="131"/>
        <v>0</v>
      </c>
      <c r="CA354" s="135">
        <f t="shared" si="132"/>
        <v>0</v>
      </c>
      <c r="CB354" s="135">
        <f t="shared" si="133"/>
        <v>0</v>
      </c>
      <c r="CC354" s="135">
        <f t="shared" si="134"/>
        <v>0</v>
      </c>
      <c r="CD354" s="135">
        <f t="shared" si="135"/>
        <v>0</v>
      </c>
      <c r="CE354" s="135">
        <f t="shared" si="136"/>
        <v>0</v>
      </c>
      <c r="CF354" s="135">
        <f t="shared" si="137"/>
        <v>0</v>
      </c>
      <c r="CG354" s="135">
        <f t="shared" si="138"/>
        <v>0</v>
      </c>
      <c r="CH354" s="135">
        <f t="shared" si="139"/>
        <v>0</v>
      </c>
      <c r="CI354" s="135">
        <f t="shared" si="140"/>
        <v>0</v>
      </c>
    </row>
    <row r="355" spans="2:87">
      <c r="B355" s="161" t="str">
        <f t="shared" si="114"/>
        <v>28 Seguro de Crédito a la Exportación</v>
      </c>
      <c r="C355" s="145">
        <v>0</v>
      </c>
      <c r="D355" s="145">
        <v>0</v>
      </c>
      <c r="E355" s="145">
        <v>0</v>
      </c>
      <c r="F355" s="145">
        <v>0</v>
      </c>
      <c r="G355" s="145">
        <v>0</v>
      </c>
      <c r="H355" s="145">
        <v>0</v>
      </c>
      <c r="I355" s="145">
        <v>0</v>
      </c>
      <c r="J355" s="145">
        <v>0</v>
      </c>
      <c r="K355" s="145">
        <v>29</v>
      </c>
      <c r="L355" s="145">
        <v>0</v>
      </c>
      <c r="M355" s="145">
        <v>18</v>
      </c>
      <c r="N355" s="145">
        <v>8</v>
      </c>
      <c r="O355" s="145">
        <v>0</v>
      </c>
      <c r="P355" s="145">
        <v>0</v>
      </c>
      <c r="Q355" s="145">
        <v>0</v>
      </c>
      <c r="R355" s="145">
        <v>0</v>
      </c>
      <c r="S355" s="145">
        <v>0</v>
      </c>
      <c r="T355" s="145">
        <v>0</v>
      </c>
      <c r="U355" s="145">
        <v>8</v>
      </c>
      <c r="V355" s="145">
        <v>0</v>
      </c>
      <c r="W355" s="145">
        <v>11</v>
      </c>
      <c r="X355" s="145">
        <v>0</v>
      </c>
      <c r="Y355" s="145">
        <v>0</v>
      </c>
      <c r="Z355" s="145">
        <v>0</v>
      </c>
      <c r="AA355" s="145">
        <v>0</v>
      </c>
      <c r="AB355" s="145">
        <v>0</v>
      </c>
      <c r="AC355" s="145">
        <v>0</v>
      </c>
      <c r="AD355" s="145">
        <v>0</v>
      </c>
      <c r="AE355" s="145"/>
      <c r="AF355" s="145"/>
      <c r="AG355" s="145"/>
      <c r="AH355" s="145"/>
      <c r="AI355" s="145"/>
      <c r="AJ355" s="145"/>
      <c r="AK355" s="145"/>
      <c r="AL355" s="145"/>
      <c r="AM355" s="145"/>
      <c r="AN355" s="145"/>
      <c r="AO355" s="145"/>
      <c r="AP355" s="145"/>
      <c r="AQ355" s="131">
        <f t="shared" si="112"/>
        <v>74</v>
      </c>
      <c r="AS355" s="145">
        <v>158</v>
      </c>
      <c r="AU355" s="135">
        <f t="shared" si="115"/>
        <v>0</v>
      </c>
      <c r="AV355" s="135">
        <f t="shared" si="141"/>
        <v>0</v>
      </c>
      <c r="AW355" s="135">
        <f t="shared" si="142"/>
        <v>0</v>
      </c>
      <c r="AX355" s="135">
        <f t="shared" si="143"/>
        <v>0</v>
      </c>
      <c r="AY355" s="135">
        <f t="shared" si="144"/>
        <v>1</v>
      </c>
      <c r="AZ355" s="135">
        <f t="shared" si="145"/>
        <v>0</v>
      </c>
      <c r="BA355" s="135">
        <f t="shared" si="146"/>
        <v>0</v>
      </c>
      <c r="BB355" s="135">
        <f t="shared" si="147"/>
        <v>0</v>
      </c>
      <c r="BC355" s="135">
        <f t="shared" si="148"/>
        <v>0</v>
      </c>
      <c r="BD355" s="135">
        <f t="shared" si="149"/>
        <v>0</v>
      </c>
      <c r="BE355" s="135">
        <f t="shared" si="150"/>
        <v>0</v>
      </c>
      <c r="BF355" s="135">
        <f t="shared" si="151"/>
        <v>0</v>
      </c>
      <c r="BG355" s="135">
        <f t="shared" si="152"/>
        <v>0</v>
      </c>
      <c r="BH355" s="135">
        <f t="shared" si="153"/>
        <v>0</v>
      </c>
      <c r="BI355" s="135">
        <f t="shared" si="154"/>
        <v>0</v>
      </c>
      <c r="BJ355" s="135">
        <f t="shared" si="155"/>
        <v>0</v>
      </c>
      <c r="BK355" s="135">
        <f t="shared" si="116"/>
        <v>0</v>
      </c>
      <c r="BL355" s="135">
        <f t="shared" si="117"/>
        <v>0</v>
      </c>
      <c r="BM355" s="135">
        <f t="shared" si="118"/>
        <v>0</v>
      </c>
      <c r="BN355" s="135">
        <f t="shared" si="119"/>
        <v>0</v>
      </c>
      <c r="BO355" s="135">
        <f t="shared" si="120"/>
        <v>0</v>
      </c>
      <c r="BP355" s="135">
        <f t="shared" si="121"/>
        <v>0</v>
      </c>
      <c r="BQ355" s="135">
        <f t="shared" si="122"/>
        <v>0</v>
      </c>
      <c r="BR355" s="135">
        <f t="shared" si="123"/>
        <v>0</v>
      </c>
      <c r="BS355" s="135">
        <f t="shared" si="124"/>
        <v>0</v>
      </c>
      <c r="BT355" s="135">
        <f t="shared" si="125"/>
        <v>0</v>
      </c>
      <c r="BU355" s="135">
        <f t="shared" si="126"/>
        <v>0</v>
      </c>
      <c r="BV355" s="135">
        <f t="shared" si="127"/>
        <v>0</v>
      </c>
      <c r="BW355" s="135">
        <f t="shared" si="128"/>
        <v>0</v>
      </c>
      <c r="BX355" s="135">
        <f t="shared" si="129"/>
        <v>0</v>
      </c>
      <c r="BY355" s="135">
        <f t="shared" si="130"/>
        <v>0</v>
      </c>
      <c r="BZ355" s="135">
        <f t="shared" si="131"/>
        <v>0</v>
      </c>
      <c r="CA355" s="135">
        <f t="shared" si="132"/>
        <v>0</v>
      </c>
      <c r="CB355" s="135">
        <f t="shared" si="133"/>
        <v>0</v>
      </c>
      <c r="CC355" s="135">
        <f t="shared" si="134"/>
        <v>0</v>
      </c>
      <c r="CD355" s="135">
        <f t="shared" si="135"/>
        <v>0</v>
      </c>
      <c r="CE355" s="135">
        <f t="shared" si="136"/>
        <v>0</v>
      </c>
      <c r="CF355" s="135">
        <f t="shared" si="137"/>
        <v>0</v>
      </c>
      <c r="CG355" s="135">
        <f t="shared" si="138"/>
        <v>0</v>
      </c>
      <c r="CH355" s="135">
        <f t="shared" si="139"/>
        <v>0</v>
      </c>
      <c r="CI355" s="135">
        <f t="shared" si="140"/>
        <v>0</v>
      </c>
    </row>
    <row r="356" spans="2:87">
      <c r="B356" s="161" t="str">
        <f t="shared" si="114"/>
        <v>29 Otros Seguros de Crédito</v>
      </c>
      <c r="C356" s="145">
        <v>0</v>
      </c>
      <c r="D356" s="145">
        <v>0</v>
      </c>
      <c r="E356" s="145">
        <v>0</v>
      </c>
      <c r="F356" s="145">
        <v>0</v>
      </c>
      <c r="G356" s="145">
        <v>0</v>
      </c>
      <c r="H356" s="145">
        <v>0</v>
      </c>
      <c r="I356" s="145">
        <v>0</v>
      </c>
      <c r="J356" s="145">
        <v>0</v>
      </c>
      <c r="K356" s="145">
        <v>0</v>
      </c>
      <c r="L356" s="145">
        <v>0</v>
      </c>
      <c r="M356" s="145">
        <v>0</v>
      </c>
      <c r="N356" s="145">
        <v>0</v>
      </c>
      <c r="O356" s="145">
        <v>0</v>
      </c>
      <c r="P356" s="145">
        <v>0</v>
      </c>
      <c r="Q356" s="145">
        <v>0</v>
      </c>
      <c r="R356" s="145">
        <v>0</v>
      </c>
      <c r="S356" s="145">
        <v>0</v>
      </c>
      <c r="T356" s="145">
        <v>0</v>
      </c>
      <c r="U356" s="145">
        <v>0</v>
      </c>
      <c r="V356" s="145">
        <v>0</v>
      </c>
      <c r="W356" s="145">
        <v>0</v>
      </c>
      <c r="X356" s="145">
        <v>0</v>
      </c>
      <c r="Y356" s="145">
        <v>0</v>
      </c>
      <c r="Z356" s="145">
        <v>0</v>
      </c>
      <c r="AA356" s="145">
        <v>0</v>
      </c>
      <c r="AB356" s="145">
        <v>0</v>
      </c>
      <c r="AC356" s="145">
        <v>0</v>
      </c>
      <c r="AD356" s="145">
        <v>0</v>
      </c>
      <c r="AE356" s="145"/>
      <c r="AF356" s="145"/>
      <c r="AG356" s="145"/>
      <c r="AH356" s="145"/>
      <c r="AI356" s="145"/>
      <c r="AJ356" s="145"/>
      <c r="AK356" s="145"/>
      <c r="AL356" s="145"/>
      <c r="AM356" s="145"/>
      <c r="AN356" s="145"/>
      <c r="AO356" s="145"/>
      <c r="AP356" s="145"/>
      <c r="AQ356" s="131">
        <f t="shared" si="112"/>
        <v>0</v>
      </c>
      <c r="AS356" s="145">
        <v>0</v>
      </c>
      <c r="AU356" s="135">
        <f t="shared" si="115"/>
        <v>0</v>
      </c>
      <c r="AV356" s="135">
        <f t="shared" si="141"/>
        <v>0</v>
      </c>
      <c r="AW356" s="135">
        <f t="shared" si="142"/>
        <v>0</v>
      </c>
      <c r="AX356" s="135">
        <f t="shared" si="143"/>
        <v>0</v>
      </c>
      <c r="AY356" s="135">
        <f t="shared" si="144"/>
        <v>0</v>
      </c>
      <c r="AZ356" s="135">
        <f t="shared" si="145"/>
        <v>0</v>
      </c>
      <c r="BA356" s="135">
        <f t="shared" si="146"/>
        <v>0</v>
      </c>
      <c r="BB356" s="135">
        <f t="shared" si="147"/>
        <v>0</v>
      </c>
      <c r="BC356" s="135">
        <f t="shared" si="148"/>
        <v>0</v>
      </c>
      <c r="BD356" s="135">
        <f t="shared" si="149"/>
        <v>0</v>
      </c>
      <c r="BE356" s="135">
        <f t="shared" si="150"/>
        <v>0</v>
      </c>
      <c r="BF356" s="135">
        <f t="shared" si="151"/>
        <v>0</v>
      </c>
      <c r="BG356" s="135">
        <f t="shared" si="152"/>
        <v>0</v>
      </c>
      <c r="BH356" s="135">
        <f t="shared" si="153"/>
        <v>0</v>
      </c>
      <c r="BI356" s="135">
        <f t="shared" si="154"/>
        <v>0</v>
      </c>
      <c r="BJ356" s="135">
        <f t="shared" si="155"/>
        <v>0</v>
      </c>
      <c r="BK356" s="135">
        <f t="shared" si="116"/>
        <v>0</v>
      </c>
      <c r="BL356" s="135">
        <f t="shared" si="117"/>
        <v>0</v>
      </c>
      <c r="BM356" s="135">
        <f t="shared" si="118"/>
        <v>0</v>
      </c>
      <c r="BN356" s="135">
        <f t="shared" si="119"/>
        <v>0</v>
      </c>
      <c r="BO356" s="135">
        <f t="shared" si="120"/>
        <v>0</v>
      </c>
      <c r="BP356" s="135">
        <f t="shared" si="121"/>
        <v>0</v>
      </c>
      <c r="BQ356" s="135">
        <f t="shared" si="122"/>
        <v>0</v>
      </c>
      <c r="BR356" s="135">
        <f t="shared" si="123"/>
        <v>0</v>
      </c>
      <c r="BS356" s="135">
        <f t="shared" si="124"/>
        <v>0</v>
      </c>
      <c r="BT356" s="135">
        <f t="shared" si="125"/>
        <v>0</v>
      </c>
      <c r="BU356" s="135">
        <f t="shared" si="126"/>
        <v>0</v>
      </c>
      <c r="BV356" s="135">
        <f t="shared" si="127"/>
        <v>0</v>
      </c>
      <c r="BW356" s="135">
        <f t="shared" si="128"/>
        <v>0</v>
      </c>
      <c r="BX356" s="135">
        <f t="shared" si="129"/>
        <v>0</v>
      </c>
      <c r="BY356" s="135">
        <f t="shared" si="130"/>
        <v>0</v>
      </c>
      <c r="BZ356" s="135">
        <f t="shared" si="131"/>
        <v>0</v>
      </c>
      <c r="CA356" s="135">
        <f t="shared" si="132"/>
        <v>0</v>
      </c>
      <c r="CB356" s="135">
        <f t="shared" si="133"/>
        <v>0</v>
      </c>
      <c r="CC356" s="135">
        <f t="shared" si="134"/>
        <v>0</v>
      </c>
      <c r="CD356" s="135">
        <f t="shared" si="135"/>
        <v>0</v>
      </c>
      <c r="CE356" s="135">
        <f t="shared" si="136"/>
        <v>0</v>
      </c>
      <c r="CF356" s="135">
        <f t="shared" si="137"/>
        <v>0</v>
      </c>
      <c r="CG356" s="135">
        <f t="shared" si="138"/>
        <v>0</v>
      </c>
      <c r="CH356" s="135">
        <f t="shared" si="139"/>
        <v>0</v>
      </c>
      <c r="CI356" s="135">
        <f t="shared" si="140"/>
        <v>0</v>
      </c>
    </row>
    <row r="357" spans="2:87">
      <c r="B357" s="161" t="str">
        <f t="shared" si="114"/>
        <v>30 Seguro Agrícola</v>
      </c>
      <c r="C357" s="145">
        <v>0</v>
      </c>
      <c r="D357" s="145">
        <v>0</v>
      </c>
      <c r="E357" s="145">
        <v>0</v>
      </c>
      <c r="F357" s="145">
        <v>0</v>
      </c>
      <c r="G357" s="145">
        <v>0</v>
      </c>
      <c r="H357" s="145">
        <v>0</v>
      </c>
      <c r="I357" s="145">
        <v>0</v>
      </c>
      <c r="J357" s="145">
        <v>0</v>
      </c>
      <c r="K357" s="145">
        <v>0</v>
      </c>
      <c r="L357" s="145">
        <v>0</v>
      </c>
      <c r="M357" s="145">
        <v>0</v>
      </c>
      <c r="N357" s="145">
        <v>0</v>
      </c>
      <c r="O357" s="145">
        <v>0</v>
      </c>
      <c r="P357" s="145">
        <v>30899</v>
      </c>
      <c r="Q357" s="145">
        <v>0</v>
      </c>
      <c r="R357" s="145">
        <v>0</v>
      </c>
      <c r="S357" s="145">
        <v>0</v>
      </c>
      <c r="T357" s="145">
        <v>8430</v>
      </c>
      <c r="U357" s="145">
        <v>0</v>
      </c>
      <c r="V357" s="145">
        <v>116</v>
      </c>
      <c r="W357" s="145">
        <v>0</v>
      </c>
      <c r="X357" s="145">
        <v>0</v>
      </c>
      <c r="Y357" s="145">
        <v>0</v>
      </c>
      <c r="Z357" s="145">
        <v>0</v>
      </c>
      <c r="AA357" s="145">
        <v>0</v>
      </c>
      <c r="AB357" s="145">
        <v>0</v>
      </c>
      <c r="AC357" s="145">
        <v>0</v>
      </c>
      <c r="AD357" s="145">
        <v>0</v>
      </c>
      <c r="AE357" s="145"/>
      <c r="AF357" s="145"/>
      <c r="AG357" s="145"/>
      <c r="AH357" s="145"/>
      <c r="AI357" s="145"/>
      <c r="AJ357" s="145"/>
      <c r="AK357" s="145"/>
      <c r="AL357" s="145"/>
      <c r="AM357" s="145"/>
      <c r="AN357" s="145"/>
      <c r="AO357" s="145"/>
      <c r="AP357" s="145"/>
      <c r="AQ357" s="131">
        <f t="shared" si="112"/>
        <v>39445</v>
      </c>
      <c r="AS357" s="145">
        <v>8064</v>
      </c>
      <c r="AU357" s="135">
        <f t="shared" si="115"/>
        <v>0</v>
      </c>
      <c r="AV357" s="135">
        <f t="shared" si="141"/>
        <v>0</v>
      </c>
      <c r="AW357" s="135">
        <f t="shared" si="142"/>
        <v>0</v>
      </c>
      <c r="AX357" s="135">
        <f t="shared" si="143"/>
        <v>0</v>
      </c>
      <c r="AY357" s="135">
        <f t="shared" si="144"/>
        <v>0</v>
      </c>
      <c r="AZ357" s="135">
        <f t="shared" si="145"/>
        <v>0</v>
      </c>
      <c r="BA357" s="135">
        <f t="shared" si="146"/>
        <v>0</v>
      </c>
      <c r="BB357" s="135">
        <f t="shared" si="147"/>
        <v>0</v>
      </c>
      <c r="BC357" s="135">
        <f t="shared" si="148"/>
        <v>0</v>
      </c>
      <c r="BD357" s="135">
        <f t="shared" si="149"/>
        <v>0</v>
      </c>
      <c r="BE357" s="135">
        <f t="shared" si="150"/>
        <v>0</v>
      </c>
      <c r="BF357" s="135">
        <f t="shared" si="151"/>
        <v>0</v>
      </c>
      <c r="BG357" s="135">
        <f t="shared" si="152"/>
        <v>0</v>
      </c>
      <c r="BH357" s="135">
        <f t="shared" si="153"/>
        <v>0</v>
      </c>
      <c r="BI357" s="135">
        <f t="shared" si="154"/>
        <v>0</v>
      </c>
      <c r="BJ357" s="135">
        <f t="shared" si="155"/>
        <v>0</v>
      </c>
      <c r="BK357" s="135">
        <f t="shared" si="116"/>
        <v>0</v>
      </c>
      <c r="BL357" s="135">
        <f t="shared" si="117"/>
        <v>0</v>
      </c>
      <c r="BM357" s="135">
        <f t="shared" si="118"/>
        <v>0</v>
      </c>
      <c r="BN357" s="135">
        <f t="shared" si="119"/>
        <v>0</v>
      </c>
      <c r="BO357" s="135">
        <f t="shared" si="120"/>
        <v>0</v>
      </c>
      <c r="BP357" s="135">
        <f t="shared" si="121"/>
        <v>0</v>
      </c>
      <c r="BQ357" s="135">
        <f t="shared" si="122"/>
        <v>0</v>
      </c>
      <c r="BR357" s="135">
        <f t="shared" si="123"/>
        <v>0</v>
      </c>
      <c r="BS357" s="135">
        <f t="shared" si="124"/>
        <v>0</v>
      </c>
      <c r="BT357" s="135">
        <f t="shared" si="125"/>
        <v>0</v>
      </c>
      <c r="BU357" s="135">
        <f t="shared" si="126"/>
        <v>0</v>
      </c>
      <c r="BV357" s="135">
        <f t="shared" si="127"/>
        <v>0</v>
      </c>
      <c r="BW357" s="135">
        <f t="shared" si="128"/>
        <v>0</v>
      </c>
      <c r="BX357" s="135">
        <f t="shared" si="129"/>
        <v>0</v>
      </c>
      <c r="BY357" s="135">
        <f t="shared" si="130"/>
        <v>0</v>
      </c>
      <c r="BZ357" s="135">
        <f t="shared" si="131"/>
        <v>0</v>
      </c>
      <c r="CA357" s="135">
        <f t="shared" si="132"/>
        <v>0</v>
      </c>
      <c r="CB357" s="135">
        <f t="shared" si="133"/>
        <v>0</v>
      </c>
      <c r="CC357" s="135">
        <f t="shared" si="134"/>
        <v>0</v>
      </c>
      <c r="CD357" s="135">
        <f t="shared" si="135"/>
        <v>0</v>
      </c>
      <c r="CE357" s="135">
        <f t="shared" si="136"/>
        <v>0</v>
      </c>
      <c r="CF357" s="135">
        <f t="shared" si="137"/>
        <v>0</v>
      </c>
      <c r="CG357" s="135">
        <f t="shared" si="138"/>
        <v>0</v>
      </c>
      <c r="CH357" s="135">
        <f t="shared" si="139"/>
        <v>0</v>
      </c>
      <c r="CI357" s="135">
        <f t="shared" si="140"/>
        <v>0</v>
      </c>
    </row>
    <row r="358" spans="2:87">
      <c r="B358" s="161" t="str">
        <f t="shared" si="114"/>
        <v>35 Seguro Salud</v>
      </c>
      <c r="C358" s="145">
        <v>0</v>
      </c>
      <c r="D358" s="145">
        <v>0</v>
      </c>
      <c r="E358" s="145">
        <v>0</v>
      </c>
      <c r="F358" s="145">
        <v>156</v>
      </c>
      <c r="G358" s="145">
        <v>0</v>
      </c>
      <c r="H358" s="145">
        <v>0</v>
      </c>
      <c r="I358" s="145">
        <v>0</v>
      </c>
      <c r="J358" s="145">
        <v>0</v>
      </c>
      <c r="K358" s="145">
        <v>0</v>
      </c>
      <c r="L358" s="145">
        <v>0</v>
      </c>
      <c r="M358" s="145">
        <v>0</v>
      </c>
      <c r="N358" s="145">
        <v>0</v>
      </c>
      <c r="O358" s="145">
        <v>0</v>
      </c>
      <c r="P358" s="145">
        <v>0</v>
      </c>
      <c r="Q358" s="145">
        <v>0</v>
      </c>
      <c r="R358" s="145">
        <v>0</v>
      </c>
      <c r="S358" s="145">
        <v>0</v>
      </c>
      <c r="T358" s="145">
        <v>0</v>
      </c>
      <c r="U358" s="145">
        <v>0</v>
      </c>
      <c r="V358" s="145">
        <v>0</v>
      </c>
      <c r="W358" s="145">
        <v>0</v>
      </c>
      <c r="X358" s="145">
        <v>0</v>
      </c>
      <c r="Y358" s="145">
        <v>0</v>
      </c>
      <c r="Z358" s="145">
        <v>1</v>
      </c>
      <c r="AA358" s="145">
        <v>0</v>
      </c>
      <c r="AB358" s="145">
        <v>0</v>
      </c>
      <c r="AC358" s="145">
        <v>0</v>
      </c>
      <c r="AD358" s="145">
        <v>0</v>
      </c>
      <c r="AE358" s="145"/>
      <c r="AF358" s="145"/>
      <c r="AG358" s="145"/>
      <c r="AH358" s="145"/>
      <c r="AI358" s="145"/>
      <c r="AJ358" s="145"/>
      <c r="AK358" s="145"/>
      <c r="AL358" s="145"/>
      <c r="AM358" s="145"/>
      <c r="AN358" s="145"/>
      <c r="AO358" s="145"/>
      <c r="AP358" s="145"/>
      <c r="AQ358" s="131">
        <f t="shared" si="112"/>
        <v>157</v>
      </c>
      <c r="AS358" s="145">
        <v>3774</v>
      </c>
      <c r="AU358" s="135">
        <f t="shared" si="115"/>
        <v>0</v>
      </c>
      <c r="AV358" s="135">
        <f t="shared" si="141"/>
        <v>0</v>
      </c>
      <c r="AW358" s="135">
        <f t="shared" si="142"/>
        <v>0</v>
      </c>
      <c r="AX358" s="135">
        <f t="shared" si="143"/>
        <v>0</v>
      </c>
      <c r="AY358" s="135">
        <f t="shared" si="144"/>
        <v>0</v>
      </c>
      <c r="AZ358" s="135">
        <f t="shared" si="145"/>
        <v>0</v>
      </c>
      <c r="BA358" s="135">
        <f t="shared" si="146"/>
        <v>0</v>
      </c>
      <c r="BB358" s="135">
        <f t="shared" si="147"/>
        <v>0</v>
      </c>
      <c r="BC358" s="135">
        <f t="shared" si="148"/>
        <v>0</v>
      </c>
      <c r="BD358" s="135">
        <f t="shared" si="149"/>
        <v>0</v>
      </c>
      <c r="BE358" s="135">
        <f t="shared" si="150"/>
        <v>0</v>
      </c>
      <c r="BF358" s="135">
        <f t="shared" si="151"/>
        <v>0</v>
      </c>
      <c r="BG358" s="135">
        <f t="shared" si="152"/>
        <v>0</v>
      </c>
      <c r="BH358" s="135">
        <f t="shared" si="153"/>
        <v>0</v>
      </c>
      <c r="BI358" s="135">
        <f t="shared" si="154"/>
        <v>0</v>
      </c>
      <c r="BJ358" s="135">
        <f t="shared" si="155"/>
        <v>0</v>
      </c>
      <c r="BK358" s="135">
        <f t="shared" si="116"/>
        <v>0</v>
      </c>
      <c r="BL358" s="135">
        <f t="shared" si="117"/>
        <v>0</v>
      </c>
      <c r="BM358" s="135">
        <f t="shared" si="118"/>
        <v>0</v>
      </c>
      <c r="BN358" s="135">
        <f t="shared" si="119"/>
        <v>0</v>
      </c>
      <c r="BO358" s="135">
        <f t="shared" si="120"/>
        <v>0</v>
      </c>
      <c r="BP358" s="135">
        <f t="shared" si="121"/>
        <v>0</v>
      </c>
      <c r="BQ358" s="135">
        <f t="shared" si="122"/>
        <v>0</v>
      </c>
      <c r="BR358" s="135">
        <f t="shared" si="123"/>
        <v>0</v>
      </c>
      <c r="BS358" s="135">
        <f t="shared" si="124"/>
        <v>0</v>
      </c>
      <c r="BT358" s="135">
        <f t="shared" si="125"/>
        <v>0</v>
      </c>
      <c r="BU358" s="135">
        <f t="shared" si="126"/>
        <v>0</v>
      </c>
      <c r="BV358" s="135">
        <f t="shared" si="127"/>
        <v>0</v>
      </c>
      <c r="BW358" s="135">
        <f t="shared" si="128"/>
        <v>0</v>
      </c>
      <c r="BX358" s="135">
        <f t="shared" si="129"/>
        <v>0</v>
      </c>
      <c r="BY358" s="135">
        <f t="shared" si="130"/>
        <v>0</v>
      </c>
      <c r="BZ358" s="135">
        <f t="shared" si="131"/>
        <v>0</v>
      </c>
      <c r="CA358" s="135">
        <f t="shared" si="132"/>
        <v>0</v>
      </c>
      <c r="CB358" s="135">
        <f t="shared" si="133"/>
        <v>0</v>
      </c>
      <c r="CC358" s="135">
        <f t="shared" si="134"/>
        <v>0</v>
      </c>
      <c r="CD358" s="135">
        <f t="shared" si="135"/>
        <v>0</v>
      </c>
      <c r="CE358" s="135">
        <f t="shared" si="136"/>
        <v>0</v>
      </c>
      <c r="CF358" s="135">
        <f t="shared" si="137"/>
        <v>0</v>
      </c>
      <c r="CG358" s="135">
        <f t="shared" si="138"/>
        <v>0</v>
      </c>
      <c r="CH358" s="135">
        <f t="shared" si="139"/>
        <v>0</v>
      </c>
      <c r="CI358" s="135">
        <f t="shared" si="140"/>
        <v>0</v>
      </c>
    </row>
    <row r="359" spans="2:87">
      <c r="B359" s="161" t="str">
        <f t="shared" si="114"/>
        <v>50 Otros</v>
      </c>
      <c r="C359" s="145">
        <v>476</v>
      </c>
      <c r="D359" s="145">
        <v>0</v>
      </c>
      <c r="E359" s="145">
        <v>838803</v>
      </c>
      <c r="F359" s="145">
        <v>5816</v>
      </c>
      <c r="G359" s="145">
        <v>0</v>
      </c>
      <c r="H359" s="145">
        <v>18981</v>
      </c>
      <c r="I359" s="145">
        <v>110864</v>
      </c>
      <c r="J359" s="145">
        <v>26</v>
      </c>
      <c r="K359" s="145">
        <v>0</v>
      </c>
      <c r="L359" s="145">
        <v>25701</v>
      </c>
      <c r="M359" s="145">
        <v>0</v>
      </c>
      <c r="N359" s="145">
        <v>0</v>
      </c>
      <c r="O359" s="145">
        <v>3</v>
      </c>
      <c r="P359" s="145">
        <v>0</v>
      </c>
      <c r="Q359" s="145">
        <v>31</v>
      </c>
      <c r="R359" s="145">
        <v>350</v>
      </c>
      <c r="S359" s="145">
        <v>0</v>
      </c>
      <c r="T359" s="145">
        <v>106256</v>
      </c>
      <c r="U359" s="145">
        <v>0</v>
      </c>
      <c r="V359" s="145">
        <v>47518</v>
      </c>
      <c r="W359" s="145">
        <v>0</v>
      </c>
      <c r="X359" s="145">
        <v>22</v>
      </c>
      <c r="Y359" s="145">
        <v>2351</v>
      </c>
      <c r="Z359" s="145">
        <v>0</v>
      </c>
      <c r="AA359" s="145">
        <v>57</v>
      </c>
      <c r="AB359" s="145">
        <v>52816</v>
      </c>
      <c r="AC359" s="145">
        <v>1631</v>
      </c>
      <c r="AD359" s="145">
        <v>44268</v>
      </c>
      <c r="AE359" s="145"/>
      <c r="AF359" s="145"/>
      <c r="AG359" s="145"/>
      <c r="AH359" s="145"/>
      <c r="AI359" s="145"/>
      <c r="AJ359" s="145"/>
      <c r="AK359" s="145"/>
      <c r="AL359" s="145"/>
      <c r="AM359" s="145"/>
      <c r="AN359" s="145"/>
      <c r="AO359" s="145"/>
      <c r="AP359" s="145"/>
      <c r="AQ359" s="131">
        <f t="shared" si="112"/>
        <v>1255970</v>
      </c>
      <c r="AS359" s="145">
        <v>827775</v>
      </c>
      <c r="AU359" s="135">
        <f t="shared" si="115"/>
        <v>0</v>
      </c>
      <c r="AV359" s="135">
        <f t="shared" si="141"/>
        <v>0</v>
      </c>
      <c r="AW359" s="135">
        <f t="shared" si="142"/>
        <v>0</v>
      </c>
      <c r="AX359" s="135">
        <f t="shared" si="143"/>
        <v>0</v>
      </c>
      <c r="AY359" s="135">
        <f t="shared" si="144"/>
        <v>0</v>
      </c>
      <c r="AZ359" s="135">
        <f t="shared" si="145"/>
        <v>0</v>
      </c>
      <c r="BA359" s="135">
        <f t="shared" si="146"/>
        <v>0</v>
      </c>
      <c r="BB359" s="135">
        <f t="shared" si="147"/>
        <v>0</v>
      </c>
      <c r="BC359" s="135">
        <f t="shared" si="148"/>
        <v>0</v>
      </c>
      <c r="BD359" s="135">
        <f t="shared" si="149"/>
        <v>0</v>
      </c>
      <c r="BE359" s="135">
        <f t="shared" si="150"/>
        <v>0</v>
      </c>
      <c r="BF359" s="135">
        <f t="shared" si="151"/>
        <v>0</v>
      </c>
      <c r="BG359" s="135">
        <f t="shared" si="152"/>
        <v>0</v>
      </c>
      <c r="BH359" s="135">
        <f t="shared" si="153"/>
        <v>0</v>
      </c>
      <c r="BI359" s="135">
        <f t="shared" si="154"/>
        <v>0</v>
      </c>
      <c r="BJ359" s="135">
        <f t="shared" si="155"/>
        <v>0</v>
      </c>
      <c r="BK359" s="135">
        <f t="shared" si="116"/>
        <v>0</v>
      </c>
      <c r="BL359" s="135">
        <f t="shared" si="117"/>
        <v>0</v>
      </c>
      <c r="BM359" s="135">
        <f t="shared" si="118"/>
        <v>0</v>
      </c>
      <c r="BN359" s="135">
        <f t="shared" si="119"/>
        <v>0</v>
      </c>
      <c r="BO359" s="135">
        <f t="shared" si="120"/>
        <v>0</v>
      </c>
      <c r="BP359" s="135">
        <f t="shared" si="121"/>
        <v>0</v>
      </c>
      <c r="BQ359" s="135">
        <f t="shared" si="122"/>
        <v>0</v>
      </c>
      <c r="BR359" s="135">
        <f t="shared" si="123"/>
        <v>0</v>
      </c>
      <c r="BS359" s="135">
        <f t="shared" si="124"/>
        <v>0</v>
      </c>
      <c r="BT359" s="135">
        <f t="shared" si="125"/>
        <v>0</v>
      </c>
      <c r="BU359" s="135">
        <f t="shared" si="126"/>
        <v>0</v>
      </c>
      <c r="BV359" s="135">
        <f t="shared" si="127"/>
        <v>0</v>
      </c>
      <c r="BW359" s="135">
        <f t="shared" si="128"/>
        <v>0</v>
      </c>
      <c r="BX359" s="135">
        <f t="shared" si="129"/>
        <v>0</v>
      </c>
      <c r="BY359" s="135">
        <f t="shared" si="130"/>
        <v>0</v>
      </c>
      <c r="BZ359" s="135">
        <f t="shared" si="131"/>
        <v>0</v>
      </c>
      <c r="CA359" s="135">
        <f t="shared" si="132"/>
        <v>0</v>
      </c>
      <c r="CB359" s="135">
        <f t="shared" si="133"/>
        <v>0</v>
      </c>
      <c r="CC359" s="135">
        <f t="shared" si="134"/>
        <v>0</v>
      </c>
      <c r="CD359" s="135">
        <f t="shared" si="135"/>
        <v>0</v>
      </c>
      <c r="CE359" s="135">
        <f t="shared" si="136"/>
        <v>0</v>
      </c>
      <c r="CF359" s="135">
        <f t="shared" si="137"/>
        <v>0</v>
      </c>
      <c r="CG359" s="135">
        <f t="shared" si="138"/>
        <v>0</v>
      </c>
      <c r="CH359" s="135">
        <f t="shared" si="139"/>
        <v>0</v>
      </c>
      <c r="CI359" s="135">
        <f t="shared" si="140"/>
        <v>0</v>
      </c>
    </row>
    <row r="360" spans="2:87">
      <c r="B360" s="162" t="str">
        <f t="shared" si="114"/>
        <v>Total</v>
      </c>
      <c r="C360" s="132">
        <f>SUM(C328:C359)</f>
        <v>7525</v>
      </c>
      <c r="D360" s="132">
        <f t="shared" ref="D360:AQ360" si="156">SUM(D328:D359)</f>
        <v>0</v>
      </c>
      <c r="E360" s="132">
        <f t="shared" si="156"/>
        <v>2471845</v>
      </c>
      <c r="F360" s="132">
        <f t="shared" si="156"/>
        <v>73184</v>
      </c>
      <c r="G360" s="132">
        <f t="shared" si="156"/>
        <v>1990</v>
      </c>
      <c r="H360" s="132">
        <f t="shared" si="156"/>
        <v>102992</v>
      </c>
      <c r="I360" s="132">
        <f t="shared" si="156"/>
        <v>687033</v>
      </c>
      <c r="J360" s="132">
        <f t="shared" si="156"/>
        <v>4187</v>
      </c>
      <c r="K360" s="132">
        <f t="shared" si="156"/>
        <v>45</v>
      </c>
      <c r="L360" s="132">
        <f t="shared" si="156"/>
        <v>514084</v>
      </c>
      <c r="M360" s="132">
        <f t="shared" si="156"/>
        <v>7814</v>
      </c>
      <c r="N360" s="132">
        <f t="shared" si="156"/>
        <v>17</v>
      </c>
      <c r="O360" s="132">
        <f t="shared" si="156"/>
        <v>3</v>
      </c>
      <c r="P360" s="132">
        <f t="shared" si="156"/>
        <v>141122</v>
      </c>
      <c r="Q360" s="132">
        <f t="shared" si="156"/>
        <v>43</v>
      </c>
      <c r="R360" s="132">
        <f t="shared" si="156"/>
        <v>65284</v>
      </c>
      <c r="S360" s="132">
        <f t="shared" si="156"/>
        <v>14510</v>
      </c>
      <c r="T360" s="132">
        <f t="shared" si="156"/>
        <v>1080007</v>
      </c>
      <c r="U360" s="132">
        <f t="shared" si="156"/>
        <v>7805</v>
      </c>
      <c r="V360" s="132">
        <f t="shared" si="156"/>
        <v>588581</v>
      </c>
      <c r="W360" s="132">
        <f t="shared" si="156"/>
        <v>2175</v>
      </c>
      <c r="X360" s="132">
        <f t="shared" si="156"/>
        <v>1447</v>
      </c>
      <c r="Y360" s="132">
        <f t="shared" si="156"/>
        <v>623998</v>
      </c>
      <c r="Z360" s="132">
        <f t="shared" si="156"/>
        <v>770</v>
      </c>
      <c r="AA360" s="132">
        <f t="shared" si="156"/>
        <v>98067</v>
      </c>
      <c r="AB360" s="132">
        <f t="shared" si="156"/>
        <v>524782</v>
      </c>
      <c r="AC360" s="132">
        <f t="shared" si="156"/>
        <v>58712</v>
      </c>
      <c r="AD360" s="132">
        <f t="shared" si="156"/>
        <v>49905</v>
      </c>
      <c r="AE360" s="132">
        <f t="shared" si="156"/>
        <v>0</v>
      </c>
      <c r="AF360" s="132">
        <f t="shared" si="156"/>
        <v>0</v>
      </c>
      <c r="AG360" s="132">
        <f t="shared" si="156"/>
        <v>0</v>
      </c>
      <c r="AH360" s="132">
        <f t="shared" si="156"/>
        <v>0</v>
      </c>
      <c r="AI360" s="132">
        <f t="shared" si="156"/>
        <v>0</v>
      </c>
      <c r="AJ360" s="132">
        <f t="shared" si="156"/>
        <v>0</v>
      </c>
      <c r="AK360" s="132">
        <f t="shared" si="156"/>
        <v>0</v>
      </c>
      <c r="AL360" s="132">
        <f t="shared" si="156"/>
        <v>0</v>
      </c>
      <c r="AM360" s="132">
        <f t="shared" si="156"/>
        <v>0</v>
      </c>
      <c r="AN360" s="132">
        <f t="shared" si="156"/>
        <v>0</v>
      </c>
      <c r="AO360" s="132">
        <f t="shared" si="156"/>
        <v>0</v>
      </c>
      <c r="AP360" s="132">
        <f t="shared" si="156"/>
        <v>0</v>
      </c>
      <c r="AQ360" s="132">
        <f t="shared" si="156"/>
        <v>7127927</v>
      </c>
      <c r="AS360" s="132">
        <f>SUM(AS328:AS359)</f>
        <v>6237257</v>
      </c>
    </row>
    <row r="363" spans="2:87" ht="18.75" customHeight="1">
      <c r="B363" s="226" t="s">
        <v>351</v>
      </c>
      <c r="C363" s="227"/>
      <c r="D363" s="227"/>
      <c r="E363" s="227"/>
      <c r="F363" s="227"/>
      <c r="G363" s="227"/>
      <c r="H363" s="227"/>
      <c r="I363" s="227"/>
      <c r="J363" s="227"/>
      <c r="K363" s="227"/>
      <c r="L363" s="227"/>
      <c r="M363" s="227"/>
      <c r="N363" s="227"/>
      <c r="O363" s="227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  <c r="AA363" s="227"/>
      <c r="AB363" s="227"/>
      <c r="AC363" s="227"/>
      <c r="AD363" s="227"/>
      <c r="AE363" s="227"/>
      <c r="AF363" s="227"/>
      <c r="AG363" s="227"/>
      <c r="AH363" s="227"/>
      <c r="AI363" s="227"/>
      <c r="AJ363" s="227"/>
      <c r="AK363" s="227"/>
      <c r="AL363" s="227"/>
      <c r="AM363" s="227"/>
      <c r="AN363" s="227"/>
      <c r="AO363" s="227"/>
      <c r="AP363" s="227"/>
      <c r="AQ363" s="228"/>
    </row>
    <row r="364" spans="2:87" s="185" customFormat="1">
      <c r="B364" s="187"/>
      <c r="C364" s="178">
        <f>COUNTIF($C$365:$AP$365,C365)</f>
        <v>1</v>
      </c>
      <c r="D364" s="178">
        <f t="shared" ref="D364:AP364" si="157">COUNTIF($C$365:$AP$365,D365)</f>
        <v>13</v>
      </c>
      <c r="E364" s="178">
        <f t="shared" si="157"/>
        <v>1</v>
      </c>
      <c r="F364" s="178">
        <f t="shared" si="157"/>
        <v>1</v>
      </c>
      <c r="G364" s="178">
        <f t="shared" si="157"/>
        <v>1</v>
      </c>
      <c r="H364" s="178">
        <f t="shared" si="157"/>
        <v>1</v>
      </c>
      <c r="I364" s="178">
        <f t="shared" si="157"/>
        <v>1</v>
      </c>
      <c r="J364" s="178">
        <f t="shared" si="157"/>
        <v>1</v>
      </c>
      <c r="K364" s="178">
        <f t="shared" si="157"/>
        <v>1</v>
      </c>
      <c r="L364" s="178">
        <f t="shared" si="157"/>
        <v>1</v>
      </c>
      <c r="M364" s="178">
        <f t="shared" si="157"/>
        <v>1</v>
      </c>
      <c r="N364" s="178">
        <f t="shared" si="157"/>
        <v>1</v>
      </c>
      <c r="O364" s="178">
        <f t="shared" si="157"/>
        <v>1</v>
      </c>
      <c r="P364" s="178">
        <f t="shared" si="157"/>
        <v>1</v>
      </c>
      <c r="Q364" s="178">
        <f t="shared" si="157"/>
        <v>1</v>
      </c>
      <c r="R364" s="178">
        <f t="shared" si="157"/>
        <v>1</v>
      </c>
      <c r="S364" s="178">
        <f t="shared" si="157"/>
        <v>1</v>
      </c>
      <c r="T364" s="178">
        <f t="shared" si="157"/>
        <v>1</v>
      </c>
      <c r="U364" s="178">
        <f t="shared" si="157"/>
        <v>1</v>
      </c>
      <c r="V364" s="178">
        <f t="shared" si="157"/>
        <v>1</v>
      </c>
      <c r="W364" s="178">
        <f t="shared" si="157"/>
        <v>1</v>
      </c>
      <c r="X364" s="178">
        <f t="shared" si="157"/>
        <v>1</v>
      </c>
      <c r="Y364" s="178">
        <f t="shared" si="157"/>
        <v>1</v>
      </c>
      <c r="Z364" s="178">
        <f t="shared" si="157"/>
        <v>1</v>
      </c>
      <c r="AA364" s="178">
        <f t="shared" si="157"/>
        <v>1</v>
      </c>
      <c r="AB364" s="178">
        <f t="shared" si="157"/>
        <v>1</v>
      </c>
      <c r="AC364" s="178">
        <f t="shared" si="157"/>
        <v>1</v>
      </c>
      <c r="AD364" s="178">
        <f t="shared" si="157"/>
        <v>1</v>
      </c>
      <c r="AE364" s="178">
        <f t="shared" si="157"/>
        <v>13</v>
      </c>
      <c r="AF364" s="178">
        <f t="shared" si="157"/>
        <v>13</v>
      </c>
      <c r="AG364" s="178">
        <f t="shared" si="157"/>
        <v>13</v>
      </c>
      <c r="AH364" s="178">
        <f t="shared" si="157"/>
        <v>13</v>
      </c>
      <c r="AI364" s="178">
        <f t="shared" si="157"/>
        <v>13</v>
      </c>
      <c r="AJ364" s="178">
        <f t="shared" si="157"/>
        <v>13</v>
      </c>
      <c r="AK364" s="178">
        <f t="shared" si="157"/>
        <v>13</v>
      </c>
      <c r="AL364" s="178">
        <f t="shared" si="157"/>
        <v>13</v>
      </c>
      <c r="AM364" s="178">
        <f t="shared" si="157"/>
        <v>13</v>
      </c>
      <c r="AN364" s="178">
        <f t="shared" si="157"/>
        <v>13</v>
      </c>
      <c r="AO364" s="178">
        <f t="shared" si="157"/>
        <v>13</v>
      </c>
      <c r="AP364" s="178">
        <f t="shared" si="157"/>
        <v>13</v>
      </c>
      <c r="AQ364" s="187"/>
      <c r="AS364" s="177"/>
      <c r="AU364" s="179"/>
      <c r="AV364" s="179"/>
      <c r="AW364" s="179"/>
      <c r="AX364" s="179"/>
      <c r="AY364" s="179"/>
      <c r="AZ364" s="179"/>
      <c r="BA364" s="179"/>
      <c r="BB364" s="179"/>
      <c r="BC364" s="179"/>
      <c r="BD364" s="179"/>
      <c r="BE364" s="179"/>
      <c r="BF364" s="179"/>
      <c r="BG364" s="179"/>
      <c r="BH364" s="179"/>
      <c r="BI364" s="179"/>
      <c r="BJ364" s="179"/>
      <c r="BK364" s="179"/>
      <c r="BL364" s="179"/>
      <c r="BM364" s="179"/>
      <c r="BN364" s="179"/>
      <c r="BO364" s="179"/>
      <c r="BP364" s="179"/>
      <c r="BQ364" s="179"/>
      <c r="BR364" s="179"/>
      <c r="BS364" s="179"/>
      <c r="BT364" s="179"/>
      <c r="BU364" s="179"/>
      <c r="BV364" s="179"/>
      <c r="BW364" s="179"/>
      <c r="BX364" s="179"/>
      <c r="BY364" s="179"/>
      <c r="BZ364" s="179"/>
      <c r="CA364" s="179"/>
      <c r="CB364" s="179"/>
      <c r="CC364" s="179"/>
      <c r="CD364" s="179"/>
      <c r="CE364" s="179"/>
      <c r="CF364" s="179"/>
      <c r="CG364" s="179"/>
      <c r="CH364" s="179"/>
      <c r="CI364" s="179"/>
    </row>
    <row r="365" spans="2:87" s="185" customFormat="1" hidden="1">
      <c r="B365" s="177"/>
      <c r="C365" s="176">
        <f>SUM(C367:C398)</f>
        <v>12127</v>
      </c>
      <c r="D365" s="176">
        <f t="shared" ref="D365:AP365" si="158">SUM(D367:D398)</f>
        <v>0</v>
      </c>
      <c r="E365" s="176">
        <f t="shared" si="158"/>
        <v>2642046</v>
      </c>
      <c r="F365" s="176">
        <f t="shared" si="158"/>
        <v>498673</v>
      </c>
      <c r="G365" s="176">
        <f t="shared" si="158"/>
        <v>3378</v>
      </c>
      <c r="H365" s="176">
        <f t="shared" si="158"/>
        <v>142576</v>
      </c>
      <c r="I365" s="176">
        <f t="shared" si="158"/>
        <v>995475</v>
      </c>
      <c r="J365" s="176">
        <f t="shared" si="158"/>
        <v>3106</v>
      </c>
      <c r="K365" s="176">
        <f t="shared" si="158"/>
        <v>322</v>
      </c>
      <c r="L365" s="176">
        <f t="shared" si="158"/>
        <v>777034</v>
      </c>
      <c r="M365" s="176">
        <f t="shared" si="158"/>
        <v>20185</v>
      </c>
      <c r="N365" s="176">
        <f t="shared" si="158"/>
        <v>13</v>
      </c>
      <c r="O365" s="176">
        <f t="shared" si="158"/>
        <v>21</v>
      </c>
      <c r="P365" s="176">
        <f t="shared" si="158"/>
        <v>235495</v>
      </c>
      <c r="Q365" s="176">
        <f t="shared" si="158"/>
        <v>151</v>
      </c>
      <c r="R365" s="176">
        <f t="shared" si="158"/>
        <v>192739</v>
      </c>
      <c r="S365" s="176">
        <f t="shared" si="158"/>
        <v>62845</v>
      </c>
      <c r="T365" s="176">
        <f t="shared" si="158"/>
        <v>1849950</v>
      </c>
      <c r="U365" s="176">
        <f t="shared" si="158"/>
        <v>13892</v>
      </c>
      <c r="V365" s="176">
        <f t="shared" si="158"/>
        <v>642819</v>
      </c>
      <c r="W365" s="176">
        <f t="shared" si="158"/>
        <v>3493</v>
      </c>
      <c r="X365" s="176">
        <f t="shared" si="158"/>
        <v>2082</v>
      </c>
      <c r="Y365" s="176">
        <f t="shared" si="158"/>
        <v>647130</v>
      </c>
      <c r="Z365" s="176">
        <f t="shared" si="158"/>
        <v>770</v>
      </c>
      <c r="AA365" s="176">
        <f t="shared" si="158"/>
        <v>168850</v>
      </c>
      <c r="AB365" s="176">
        <f t="shared" si="158"/>
        <v>757479</v>
      </c>
      <c r="AC365" s="176">
        <f t="shared" si="158"/>
        <v>157689</v>
      </c>
      <c r="AD365" s="176">
        <f t="shared" si="158"/>
        <v>372203</v>
      </c>
      <c r="AE365" s="176">
        <f t="shared" si="158"/>
        <v>0</v>
      </c>
      <c r="AF365" s="176">
        <f t="shared" si="158"/>
        <v>0</v>
      </c>
      <c r="AG365" s="176">
        <f t="shared" si="158"/>
        <v>0</v>
      </c>
      <c r="AH365" s="176">
        <f t="shared" si="158"/>
        <v>0</v>
      </c>
      <c r="AI365" s="176">
        <f t="shared" si="158"/>
        <v>0</v>
      </c>
      <c r="AJ365" s="176">
        <f t="shared" si="158"/>
        <v>0</v>
      </c>
      <c r="AK365" s="176">
        <f t="shared" si="158"/>
        <v>0</v>
      </c>
      <c r="AL365" s="176">
        <f t="shared" si="158"/>
        <v>0</v>
      </c>
      <c r="AM365" s="176">
        <f t="shared" si="158"/>
        <v>0</v>
      </c>
      <c r="AN365" s="176">
        <f t="shared" si="158"/>
        <v>0</v>
      </c>
      <c r="AO365" s="176">
        <f t="shared" si="158"/>
        <v>0</v>
      </c>
      <c r="AP365" s="176">
        <f t="shared" si="158"/>
        <v>0</v>
      </c>
      <c r="AQ365" s="177"/>
      <c r="AS365" s="177"/>
      <c r="AU365" s="179"/>
      <c r="AV365" s="179"/>
      <c r="AW365" s="179"/>
      <c r="AX365" s="179"/>
      <c r="AY365" s="179"/>
      <c r="AZ365" s="179"/>
      <c r="BA365" s="179"/>
      <c r="BB365" s="179"/>
      <c r="BC365" s="179"/>
      <c r="BD365" s="179"/>
      <c r="BE365" s="179"/>
      <c r="BF365" s="179"/>
      <c r="BG365" s="179"/>
      <c r="BH365" s="179"/>
      <c r="BI365" s="179"/>
      <c r="BJ365" s="179"/>
      <c r="BK365" s="179"/>
      <c r="BL365" s="179"/>
      <c r="BM365" s="179"/>
      <c r="BN365" s="179"/>
      <c r="BO365" s="179"/>
      <c r="BP365" s="179"/>
      <c r="BQ365" s="179"/>
      <c r="BR365" s="179"/>
      <c r="BS365" s="179"/>
      <c r="BT365" s="179"/>
      <c r="BU365" s="179"/>
      <c r="BV365" s="179"/>
      <c r="BW365" s="179"/>
      <c r="BX365" s="179"/>
      <c r="BY365" s="179"/>
      <c r="BZ365" s="179"/>
      <c r="CA365" s="179"/>
      <c r="CB365" s="179"/>
      <c r="CC365" s="179"/>
      <c r="CD365" s="179"/>
      <c r="CE365" s="179"/>
      <c r="CF365" s="179"/>
      <c r="CG365" s="179"/>
      <c r="CH365" s="179"/>
      <c r="CI365" s="179"/>
    </row>
    <row r="366" spans="2:87" ht="22.5">
      <c r="B366" s="138"/>
      <c r="C366" s="138" t="str">
        <f>C7</f>
        <v>Ace Seguros</v>
      </c>
      <c r="D366" s="138" t="str">
        <f t="shared" ref="D366:AQ366" si="159">D7</f>
        <v>Assurant Chile</v>
      </c>
      <c r="E366" s="138" t="str">
        <f t="shared" si="159"/>
        <v>BCI Seguros</v>
      </c>
      <c r="F366" s="138" t="str">
        <f t="shared" si="159"/>
        <v>Cardif</v>
      </c>
      <c r="G366" s="138" t="str">
        <f t="shared" si="159"/>
        <v>Cesce Chile</v>
      </c>
      <c r="H366" s="138" t="str">
        <f t="shared" si="159"/>
        <v>Chartis</v>
      </c>
      <c r="I366" s="138" t="str">
        <f t="shared" si="159"/>
        <v>Chilena Consolidada</v>
      </c>
      <c r="J366" s="138" t="str">
        <f t="shared" si="159"/>
        <v>Chubb de Chile</v>
      </c>
      <c r="K366" s="138" t="str">
        <f t="shared" si="159"/>
        <v>Coface Chile</v>
      </c>
      <c r="L366" s="138" t="str">
        <f t="shared" si="159"/>
        <v>Consorio Nacional</v>
      </c>
      <c r="M366" s="138" t="str">
        <f t="shared" si="159"/>
        <v>Continental Crédito</v>
      </c>
      <c r="N366" s="138" t="str">
        <f t="shared" si="159"/>
        <v>Euler Hermes</v>
      </c>
      <c r="O366" s="138" t="str">
        <f t="shared" si="159"/>
        <v>FAF International</v>
      </c>
      <c r="P366" s="138" t="str">
        <f t="shared" si="159"/>
        <v>HDI Seguros</v>
      </c>
      <c r="Q366" s="138" t="str">
        <f t="shared" si="159"/>
        <v>Huelen</v>
      </c>
      <c r="R366" s="138" t="str">
        <f t="shared" si="159"/>
        <v>Liberty Seguros</v>
      </c>
      <c r="S366" s="138" t="str">
        <f t="shared" si="159"/>
        <v>M. de Carabineros</v>
      </c>
      <c r="T366" s="138" t="str">
        <f t="shared" si="159"/>
        <v>Magallanes</v>
      </c>
      <c r="U366" s="138" t="str">
        <f t="shared" si="159"/>
        <v>Magallanes Gar. y Cré.</v>
      </c>
      <c r="V366" s="138" t="str">
        <f t="shared" si="159"/>
        <v>Mapfre</v>
      </c>
      <c r="W366" s="138" t="str">
        <f t="shared" si="159"/>
        <v>Mapfre Gar. y Cré.</v>
      </c>
      <c r="X366" s="138" t="str">
        <f t="shared" si="159"/>
        <v>Orion Seguros</v>
      </c>
      <c r="Y366" s="138" t="str">
        <f t="shared" si="159"/>
        <v>Penta Security</v>
      </c>
      <c r="Z366" s="138" t="str">
        <f t="shared" si="159"/>
        <v>QBE Chile</v>
      </c>
      <c r="AA366" s="138" t="str">
        <f t="shared" si="159"/>
        <v>Renta Nacional</v>
      </c>
      <c r="AB366" s="138" t="str">
        <f t="shared" si="159"/>
        <v>RSA Seguros</v>
      </c>
      <c r="AC366" s="138" t="str">
        <f t="shared" si="159"/>
        <v>Zenit Seguros</v>
      </c>
      <c r="AD366" s="138" t="str">
        <f t="shared" si="159"/>
        <v>Zurich Santander</v>
      </c>
      <c r="AE366" s="138">
        <f t="shared" si="159"/>
        <v>0</v>
      </c>
      <c r="AF366" s="138">
        <f t="shared" si="159"/>
        <v>0</v>
      </c>
      <c r="AG366" s="138">
        <f t="shared" si="159"/>
        <v>0</v>
      </c>
      <c r="AH366" s="138">
        <f t="shared" si="159"/>
        <v>0</v>
      </c>
      <c r="AI366" s="138">
        <f t="shared" si="159"/>
        <v>0</v>
      </c>
      <c r="AJ366" s="138">
        <f t="shared" si="159"/>
        <v>0</v>
      </c>
      <c r="AK366" s="138">
        <f t="shared" si="159"/>
        <v>0</v>
      </c>
      <c r="AL366" s="138">
        <f t="shared" si="159"/>
        <v>0</v>
      </c>
      <c r="AM366" s="138">
        <f t="shared" si="159"/>
        <v>0</v>
      </c>
      <c r="AN366" s="138">
        <f t="shared" si="159"/>
        <v>0</v>
      </c>
      <c r="AO366" s="138">
        <f t="shared" si="159"/>
        <v>0</v>
      </c>
      <c r="AP366" s="138">
        <f t="shared" si="159"/>
        <v>0</v>
      </c>
      <c r="AQ366" s="138" t="str">
        <f t="shared" si="159"/>
        <v>Mercado</v>
      </c>
      <c r="AS366" s="138" t="s">
        <v>339</v>
      </c>
    </row>
    <row r="367" spans="2:87">
      <c r="B367" s="161" t="str">
        <f>B250</f>
        <v>1 Incendio</v>
      </c>
      <c r="C367" s="145">
        <v>1236</v>
      </c>
      <c r="D367" s="145">
        <v>0</v>
      </c>
      <c r="E367" s="145">
        <v>127096</v>
      </c>
      <c r="F367" s="145">
        <v>680</v>
      </c>
      <c r="G367" s="145">
        <v>0</v>
      </c>
      <c r="H367" s="145">
        <v>10577</v>
      </c>
      <c r="I367" s="145">
        <v>66782</v>
      </c>
      <c r="J367" s="145">
        <v>163</v>
      </c>
      <c r="K367" s="145">
        <v>0</v>
      </c>
      <c r="L367" s="145">
        <v>23122</v>
      </c>
      <c r="M367" s="145">
        <v>0</v>
      </c>
      <c r="N367" s="145">
        <v>0</v>
      </c>
      <c r="O367" s="145">
        <v>0</v>
      </c>
      <c r="P367" s="145">
        <v>21258</v>
      </c>
      <c r="Q367" s="145">
        <v>12</v>
      </c>
      <c r="R367" s="145">
        <v>24181</v>
      </c>
      <c r="S367" s="145">
        <v>30546</v>
      </c>
      <c r="T367" s="145">
        <v>23169</v>
      </c>
      <c r="U367" s="145">
        <v>0</v>
      </c>
      <c r="V367" s="145">
        <v>46991</v>
      </c>
      <c r="W367" s="145">
        <v>0</v>
      </c>
      <c r="X367" s="145">
        <v>131</v>
      </c>
      <c r="Y367" s="145">
        <v>17944</v>
      </c>
      <c r="Z367" s="145">
        <v>141</v>
      </c>
      <c r="AA367" s="145">
        <v>7621</v>
      </c>
      <c r="AB367" s="145">
        <v>46453</v>
      </c>
      <c r="AC367" s="145">
        <v>10760</v>
      </c>
      <c r="AD367" s="145">
        <v>0</v>
      </c>
      <c r="AE367" s="145"/>
      <c r="AF367" s="145"/>
      <c r="AG367" s="145"/>
      <c r="AH367" s="145"/>
      <c r="AI367" s="145"/>
      <c r="AJ367" s="145"/>
      <c r="AK367" s="145"/>
      <c r="AL367" s="145"/>
      <c r="AM367" s="145"/>
      <c r="AN367" s="145"/>
      <c r="AO367" s="145"/>
      <c r="AP367" s="145"/>
      <c r="AQ367" s="131">
        <f t="shared" ref="AQ367:AQ398" si="160">SUM(C367:AP367)</f>
        <v>458863</v>
      </c>
      <c r="AS367" s="145">
        <v>432367</v>
      </c>
    </row>
    <row r="368" spans="2:87">
      <c r="B368" s="161" t="str">
        <f t="shared" ref="B368:B399" si="161">B251</f>
        <v>2 Pérdida de Benef. por Incendio</v>
      </c>
      <c r="C368" s="145">
        <v>177</v>
      </c>
      <c r="D368" s="145">
        <v>0</v>
      </c>
      <c r="E368" s="145">
        <v>4386</v>
      </c>
      <c r="F368" s="145">
        <v>0</v>
      </c>
      <c r="G368" s="145">
        <v>0</v>
      </c>
      <c r="H368" s="145">
        <v>672</v>
      </c>
      <c r="I368" s="145">
        <v>1250</v>
      </c>
      <c r="J368" s="145">
        <v>57</v>
      </c>
      <c r="K368" s="145">
        <v>0</v>
      </c>
      <c r="L368" s="145">
        <v>72</v>
      </c>
      <c r="M368" s="145">
        <v>0</v>
      </c>
      <c r="N368" s="145">
        <v>0</v>
      </c>
      <c r="O368" s="145">
        <v>0</v>
      </c>
      <c r="P368" s="145">
        <v>15763</v>
      </c>
      <c r="Q368" s="145">
        <v>0</v>
      </c>
      <c r="R368" s="145">
        <v>866</v>
      </c>
      <c r="S368" s="145">
        <v>0</v>
      </c>
      <c r="T368" s="145">
        <v>1085</v>
      </c>
      <c r="U368" s="145">
        <v>0</v>
      </c>
      <c r="V368" s="145">
        <v>1852</v>
      </c>
      <c r="W368" s="145">
        <v>0</v>
      </c>
      <c r="X368" s="145">
        <v>22</v>
      </c>
      <c r="Y368" s="145">
        <v>1310</v>
      </c>
      <c r="Z368" s="145">
        <v>27</v>
      </c>
      <c r="AA368" s="145">
        <v>647</v>
      </c>
      <c r="AB368" s="145">
        <v>2009</v>
      </c>
      <c r="AC368" s="145">
        <v>1</v>
      </c>
      <c r="AD368" s="145">
        <v>0</v>
      </c>
      <c r="AE368" s="145"/>
      <c r="AF368" s="145"/>
      <c r="AG368" s="145"/>
      <c r="AH368" s="145"/>
      <c r="AI368" s="145"/>
      <c r="AJ368" s="145"/>
      <c r="AK368" s="145"/>
      <c r="AL368" s="145"/>
      <c r="AM368" s="145"/>
      <c r="AN368" s="145"/>
      <c r="AO368" s="145"/>
      <c r="AP368" s="145"/>
      <c r="AQ368" s="131">
        <f t="shared" si="160"/>
        <v>30196</v>
      </c>
      <c r="AS368" s="145">
        <v>26219</v>
      </c>
    </row>
    <row r="369" spans="2:45">
      <c r="B369" s="161" t="str">
        <f t="shared" si="161"/>
        <v>3 Terremoto</v>
      </c>
      <c r="C369" s="145">
        <v>1009</v>
      </c>
      <c r="D369" s="145">
        <v>0</v>
      </c>
      <c r="E369" s="145">
        <v>64975</v>
      </c>
      <c r="F369" s="145">
        <v>56</v>
      </c>
      <c r="G369" s="145">
        <v>0</v>
      </c>
      <c r="H369" s="145">
        <v>3692</v>
      </c>
      <c r="I369" s="145">
        <v>24661</v>
      </c>
      <c r="J369" s="145">
        <v>154</v>
      </c>
      <c r="K369" s="145">
        <v>0</v>
      </c>
      <c r="L369" s="145">
        <v>5853</v>
      </c>
      <c r="M369" s="145">
        <v>0</v>
      </c>
      <c r="N369" s="145">
        <v>0</v>
      </c>
      <c r="O369" s="145">
        <v>0</v>
      </c>
      <c r="P369" s="145">
        <v>6943</v>
      </c>
      <c r="Q369" s="145">
        <v>0</v>
      </c>
      <c r="R369" s="145">
        <v>14085</v>
      </c>
      <c r="S369" s="145">
        <v>239</v>
      </c>
      <c r="T369" s="145">
        <v>10035</v>
      </c>
      <c r="U369" s="145">
        <v>0</v>
      </c>
      <c r="V369" s="145">
        <v>17069</v>
      </c>
      <c r="W369" s="145">
        <v>0</v>
      </c>
      <c r="X369" s="145">
        <v>117</v>
      </c>
      <c r="Y369" s="145">
        <v>7360</v>
      </c>
      <c r="Z369" s="145">
        <v>141</v>
      </c>
      <c r="AA369" s="145">
        <v>3416</v>
      </c>
      <c r="AB369" s="145">
        <v>32834</v>
      </c>
      <c r="AC369" s="145">
        <v>8525</v>
      </c>
      <c r="AD369" s="145">
        <v>5062</v>
      </c>
      <c r="AE369" s="145"/>
      <c r="AF369" s="145"/>
      <c r="AG369" s="145"/>
      <c r="AH369" s="145"/>
      <c r="AI369" s="145"/>
      <c r="AJ369" s="145"/>
      <c r="AK369" s="145"/>
      <c r="AL369" s="145"/>
      <c r="AM369" s="145"/>
      <c r="AN369" s="145"/>
      <c r="AO369" s="145"/>
      <c r="AP369" s="145"/>
      <c r="AQ369" s="131">
        <f t="shared" si="160"/>
        <v>206226</v>
      </c>
      <c r="AS369" s="145">
        <v>163335</v>
      </c>
    </row>
    <row r="370" spans="2:45">
      <c r="B370" s="161" t="str">
        <f t="shared" si="161"/>
        <v>4 Pérdida de Benef. por Terremoto</v>
      </c>
      <c r="C370" s="145">
        <v>165</v>
      </c>
      <c r="D370" s="145">
        <v>0</v>
      </c>
      <c r="E370" s="145">
        <v>0</v>
      </c>
      <c r="F370" s="145">
        <v>0</v>
      </c>
      <c r="G370" s="145">
        <v>0</v>
      </c>
      <c r="H370" s="145">
        <v>784</v>
      </c>
      <c r="I370" s="145">
        <v>0</v>
      </c>
      <c r="J370" s="145">
        <v>53</v>
      </c>
      <c r="K370" s="145">
        <v>0</v>
      </c>
      <c r="L370" s="145">
        <v>59</v>
      </c>
      <c r="M370" s="145">
        <v>0</v>
      </c>
      <c r="N370" s="145">
        <v>0</v>
      </c>
      <c r="O370" s="145">
        <v>0</v>
      </c>
      <c r="P370" s="145">
        <v>99</v>
      </c>
      <c r="Q370" s="145">
        <v>0</v>
      </c>
      <c r="R370" s="145">
        <v>676</v>
      </c>
      <c r="S370" s="145">
        <v>1275</v>
      </c>
      <c r="T370" s="145">
        <v>413</v>
      </c>
      <c r="U370" s="145">
        <v>0</v>
      </c>
      <c r="V370" s="145">
        <v>792</v>
      </c>
      <c r="W370" s="145">
        <v>0</v>
      </c>
      <c r="X370" s="145">
        <v>0</v>
      </c>
      <c r="Y370" s="145">
        <v>541</v>
      </c>
      <c r="Z370" s="145">
        <v>133</v>
      </c>
      <c r="AA370" s="145">
        <v>3</v>
      </c>
      <c r="AB370" s="145">
        <v>561</v>
      </c>
      <c r="AC370" s="145">
        <v>0</v>
      </c>
      <c r="AD370" s="145">
        <v>0</v>
      </c>
      <c r="AE370" s="145"/>
      <c r="AF370" s="145"/>
      <c r="AG370" s="145"/>
      <c r="AH370" s="145"/>
      <c r="AI370" s="145"/>
      <c r="AJ370" s="145"/>
      <c r="AK370" s="145"/>
      <c r="AL370" s="145"/>
      <c r="AM370" s="145"/>
      <c r="AN370" s="145"/>
      <c r="AO370" s="145"/>
      <c r="AP370" s="145"/>
      <c r="AQ370" s="131">
        <f t="shared" si="160"/>
        <v>5554</v>
      </c>
      <c r="AS370" s="145">
        <v>3610</v>
      </c>
    </row>
    <row r="371" spans="2:45">
      <c r="B371" s="161" t="str">
        <f t="shared" si="161"/>
        <v>5 Riesgos de la Naturaleza</v>
      </c>
      <c r="C371" s="145">
        <v>1070</v>
      </c>
      <c r="D371" s="145">
        <v>0</v>
      </c>
      <c r="E371" s="145">
        <v>5624</v>
      </c>
      <c r="F371" s="145">
        <v>0</v>
      </c>
      <c r="G371" s="145">
        <v>0</v>
      </c>
      <c r="H371" s="145">
        <v>3237</v>
      </c>
      <c r="I371" s="145">
        <v>65581</v>
      </c>
      <c r="J371" s="145">
        <v>163</v>
      </c>
      <c r="K371" s="145">
        <v>0</v>
      </c>
      <c r="L371" s="145">
        <v>23109</v>
      </c>
      <c r="M371" s="145">
        <v>0</v>
      </c>
      <c r="N371" s="145">
        <v>0</v>
      </c>
      <c r="O371" s="145">
        <v>0</v>
      </c>
      <c r="P371" s="145">
        <v>20556</v>
      </c>
      <c r="Q371" s="145">
        <v>0</v>
      </c>
      <c r="R371" s="145">
        <v>727</v>
      </c>
      <c r="S371" s="145">
        <v>0</v>
      </c>
      <c r="T371" s="145">
        <v>22546</v>
      </c>
      <c r="U371" s="145">
        <v>0</v>
      </c>
      <c r="V371" s="145">
        <v>21144</v>
      </c>
      <c r="W371" s="145">
        <v>0</v>
      </c>
      <c r="X371" s="145">
        <v>0</v>
      </c>
      <c r="Y371" s="145">
        <v>17090</v>
      </c>
      <c r="Z371" s="145">
        <v>26</v>
      </c>
      <c r="AA371" s="145">
        <v>7376</v>
      </c>
      <c r="AB371" s="145">
        <v>61195</v>
      </c>
      <c r="AC371" s="145">
        <v>0</v>
      </c>
      <c r="AD371" s="145">
        <v>0</v>
      </c>
      <c r="AE371" s="145"/>
      <c r="AF371" s="145"/>
      <c r="AG371" s="145"/>
      <c r="AH371" s="145"/>
      <c r="AI371" s="145"/>
      <c r="AJ371" s="145"/>
      <c r="AK371" s="145"/>
      <c r="AL371" s="145"/>
      <c r="AM371" s="145"/>
      <c r="AN371" s="145"/>
      <c r="AO371" s="145"/>
      <c r="AP371" s="145"/>
      <c r="AQ371" s="131">
        <f t="shared" si="160"/>
        <v>249444</v>
      </c>
      <c r="AS371" s="145">
        <v>266513</v>
      </c>
    </row>
    <row r="372" spans="2:45">
      <c r="B372" s="161" t="str">
        <f t="shared" si="161"/>
        <v>6 Terrorismo</v>
      </c>
      <c r="C372" s="145">
        <v>1073</v>
      </c>
      <c r="D372" s="145">
        <v>0</v>
      </c>
      <c r="E372" s="145">
        <v>5041</v>
      </c>
      <c r="F372" s="145">
        <v>0</v>
      </c>
      <c r="G372" s="145">
        <v>0</v>
      </c>
      <c r="H372" s="145">
        <v>3582</v>
      </c>
      <c r="I372" s="145">
        <v>63486</v>
      </c>
      <c r="J372" s="145">
        <v>52</v>
      </c>
      <c r="K372" s="145">
        <v>0</v>
      </c>
      <c r="L372" s="145">
        <v>17046</v>
      </c>
      <c r="M372" s="145">
        <v>0</v>
      </c>
      <c r="N372" s="145">
        <v>0</v>
      </c>
      <c r="O372" s="145">
        <v>0</v>
      </c>
      <c r="P372" s="145">
        <v>20597</v>
      </c>
      <c r="Q372" s="145">
        <v>0</v>
      </c>
      <c r="R372" s="145">
        <v>104</v>
      </c>
      <c r="S372" s="145">
        <v>239</v>
      </c>
      <c r="T372" s="145">
        <v>22586</v>
      </c>
      <c r="U372" s="145">
        <v>0</v>
      </c>
      <c r="V372" s="145">
        <v>21107</v>
      </c>
      <c r="W372" s="145">
        <v>0</v>
      </c>
      <c r="X372" s="145">
        <v>5</v>
      </c>
      <c r="Y372" s="145">
        <v>16616</v>
      </c>
      <c r="Z372" s="145">
        <v>141</v>
      </c>
      <c r="AA372" s="145">
        <v>7231</v>
      </c>
      <c r="AB372" s="145">
        <v>58692</v>
      </c>
      <c r="AC372" s="145">
        <v>0</v>
      </c>
      <c r="AD372" s="145">
        <v>0</v>
      </c>
      <c r="AE372" s="145"/>
      <c r="AF372" s="145"/>
      <c r="AG372" s="145"/>
      <c r="AH372" s="145"/>
      <c r="AI372" s="145"/>
      <c r="AJ372" s="145"/>
      <c r="AK372" s="145"/>
      <c r="AL372" s="145"/>
      <c r="AM372" s="145"/>
      <c r="AN372" s="145"/>
      <c r="AO372" s="145"/>
      <c r="AP372" s="145"/>
      <c r="AQ372" s="131">
        <f t="shared" si="160"/>
        <v>237598</v>
      </c>
      <c r="AS372" s="145">
        <v>283770</v>
      </c>
    </row>
    <row r="373" spans="2:45">
      <c r="B373" s="161" t="str">
        <f t="shared" si="161"/>
        <v>7 Otros Riesgos Adicionales Incendio</v>
      </c>
      <c r="C373" s="145">
        <v>1115</v>
      </c>
      <c r="D373" s="145">
        <v>0</v>
      </c>
      <c r="E373" s="145">
        <v>8697</v>
      </c>
      <c r="F373" s="145">
        <v>0</v>
      </c>
      <c r="G373" s="145">
        <v>0</v>
      </c>
      <c r="H373" s="145">
        <v>3379</v>
      </c>
      <c r="I373" s="145">
        <v>65554</v>
      </c>
      <c r="J373" s="145">
        <v>162</v>
      </c>
      <c r="K373" s="145">
        <v>0</v>
      </c>
      <c r="L373" s="145">
        <v>23109</v>
      </c>
      <c r="M373" s="145">
        <v>0</v>
      </c>
      <c r="N373" s="145">
        <v>0</v>
      </c>
      <c r="O373" s="145">
        <v>0</v>
      </c>
      <c r="P373" s="145">
        <v>20576</v>
      </c>
      <c r="Q373" s="145">
        <v>0</v>
      </c>
      <c r="R373" s="145">
        <v>6228</v>
      </c>
      <c r="S373" s="145">
        <v>30546</v>
      </c>
      <c r="T373" s="145">
        <v>22583</v>
      </c>
      <c r="U373" s="145">
        <v>0</v>
      </c>
      <c r="V373" s="145">
        <v>28071</v>
      </c>
      <c r="W373" s="145">
        <v>0</v>
      </c>
      <c r="X373" s="145">
        <v>0</v>
      </c>
      <c r="Y373" s="145">
        <v>13943</v>
      </c>
      <c r="Z373" s="145">
        <v>141</v>
      </c>
      <c r="AA373" s="145">
        <v>7520</v>
      </c>
      <c r="AB373" s="145">
        <v>58438</v>
      </c>
      <c r="AC373" s="145">
        <v>0</v>
      </c>
      <c r="AD373" s="145">
        <v>0</v>
      </c>
      <c r="AE373" s="145"/>
      <c r="AF373" s="145"/>
      <c r="AG373" s="145"/>
      <c r="AH373" s="145"/>
      <c r="AI373" s="145"/>
      <c r="AJ373" s="145"/>
      <c r="AK373" s="145"/>
      <c r="AL373" s="145"/>
      <c r="AM373" s="145"/>
      <c r="AN373" s="145"/>
      <c r="AO373" s="145"/>
      <c r="AP373" s="145"/>
      <c r="AQ373" s="131">
        <f t="shared" si="160"/>
        <v>290062</v>
      </c>
      <c r="AS373" s="145">
        <v>279350</v>
      </c>
    </row>
    <row r="374" spans="2:45">
      <c r="B374" s="161" t="str">
        <f t="shared" si="161"/>
        <v>8 Robo</v>
      </c>
      <c r="C374" s="145">
        <v>739</v>
      </c>
      <c r="D374" s="145">
        <v>0</v>
      </c>
      <c r="E374" s="145">
        <v>214312</v>
      </c>
      <c r="F374" s="145">
        <v>274936</v>
      </c>
      <c r="G374" s="145">
        <v>0</v>
      </c>
      <c r="H374" s="145">
        <v>5664</v>
      </c>
      <c r="I374" s="145">
        <v>24068</v>
      </c>
      <c r="J374" s="145">
        <v>14</v>
      </c>
      <c r="K374" s="145">
        <v>0</v>
      </c>
      <c r="L374" s="145">
        <v>13765</v>
      </c>
      <c r="M374" s="145">
        <v>0</v>
      </c>
      <c r="N374" s="145">
        <v>0</v>
      </c>
      <c r="O374" s="145">
        <v>0</v>
      </c>
      <c r="P374" s="145">
        <v>4076</v>
      </c>
      <c r="Q374" s="145">
        <v>0</v>
      </c>
      <c r="R374" s="145">
        <v>5727</v>
      </c>
      <c r="S374" s="145">
        <v>0</v>
      </c>
      <c r="T374" s="145">
        <v>4539</v>
      </c>
      <c r="U374" s="145">
        <v>0</v>
      </c>
      <c r="V374" s="145">
        <v>10011</v>
      </c>
      <c r="W374" s="145">
        <v>0</v>
      </c>
      <c r="X374" s="145">
        <v>0</v>
      </c>
      <c r="Y374" s="145">
        <v>1977</v>
      </c>
      <c r="Z374" s="145">
        <v>0</v>
      </c>
      <c r="AA374" s="145">
        <v>950</v>
      </c>
      <c r="AB374" s="145">
        <v>21327</v>
      </c>
      <c r="AC374" s="145">
        <v>12</v>
      </c>
      <c r="AD374" s="145">
        <v>32726</v>
      </c>
      <c r="AE374" s="145"/>
      <c r="AF374" s="145"/>
      <c r="AG374" s="145"/>
      <c r="AH374" s="145"/>
      <c r="AI374" s="145"/>
      <c r="AJ374" s="145"/>
      <c r="AK374" s="145"/>
      <c r="AL374" s="145"/>
      <c r="AM374" s="145"/>
      <c r="AN374" s="145"/>
      <c r="AO374" s="145"/>
      <c r="AP374" s="145"/>
      <c r="AQ374" s="131">
        <f t="shared" si="160"/>
        <v>614843</v>
      </c>
      <c r="AS374" s="145">
        <v>603083</v>
      </c>
    </row>
    <row r="375" spans="2:45">
      <c r="B375" s="161" t="str">
        <f t="shared" si="161"/>
        <v>9 Daños Físicos Vehíc. Mot. G1 (VP)</v>
      </c>
      <c r="C375" s="145">
        <v>0</v>
      </c>
      <c r="D375" s="145">
        <v>0</v>
      </c>
      <c r="E375" s="145">
        <v>186531</v>
      </c>
      <c r="F375" s="145">
        <v>0</v>
      </c>
      <c r="G375" s="145">
        <v>0</v>
      </c>
      <c r="H375" s="145">
        <v>21608</v>
      </c>
      <c r="I375" s="145">
        <v>119635</v>
      </c>
      <c r="J375" s="145">
        <v>0</v>
      </c>
      <c r="K375" s="145">
        <v>0</v>
      </c>
      <c r="L375" s="145">
        <v>64937</v>
      </c>
      <c r="M375" s="145">
        <v>0</v>
      </c>
      <c r="N375" s="145">
        <v>0</v>
      </c>
      <c r="O375" s="145">
        <v>0</v>
      </c>
      <c r="P375" s="145">
        <v>14786</v>
      </c>
      <c r="Q375" s="145">
        <v>0</v>
      </c>
      <c r="R375" s="145">
        <v>40791</v>
      </c>
      <c r="S375" s="145">
        <v>0</v>
      </c>
      <c r="T375" s="145">
        <v>239251</v>
      </c>
      <c r="U375" s="145">
        <v>0</v>
      </c>
      <c r="V375" s="145">
        <v>67636</v>
      </c>
      <c r="W375" s="145">
        <v>0</v>
      </c>
      <c r="X375" s="145">
        <v>0</v>
      </c>
      <c r="Y375" s="145">
        <v>34759</v>
      </c>
      <c r="Z375" s="145">
        <v>0</v>
      </c>
      <c r="AA375" s="145">
        <v>11818</v>
      </c>
      <c r="AB375" s="145">
        <v>54921</v>
      </c>
      <c r="AC375" s="145">
        <v>26105</v>
      </c>
      <c r="AD375" s="145">
        <v>0</v>
      </c>
      <c r="AE375" s="145"/>
      <c r="AF375" s="145"/>
      <c r="AG375" s="145"/>
      <c r="AH375" s="145"/>
      <c r="AI375" s="145"/>
      <c r="AJ375" s="145"/>
      <c r="AK375" s="145"/>
      <c r="AL375" s="145"/>
      <c r="AM375" s="145"/>
      <c r="AN375" s="145"/>
      <c r="AO375" s="145"/>
      <c r="AP375" s="145"/>
      <c r="AQ375" s="131">
        <f t="shared" si="160"/>
        <v>882778</v>
      </c>
      <c r="AS375" s="145">
        <v>759248</v>
      </c>
    </row>
    <row r="376" spans="2:45">
      <c r="B376" s="161" t="str">
        <f t="shared" si="161"/>
        <v>10 Daños Físicos Vehíc. Mot. G2 (VC)</v>
      </c>
      <c r="C376" s="145">
        <v>0</v>
      </c>
      <c r="D376" s="145">
        <v>0</v>
      </c>
      <c r="E376" s="145">
        <v>39086</v>
      </c>
      <c r="F376" s="145">
        <v>0</v>
      </c>
      <c r="G376" s="145">
        <v>0</v>
      </c>
      <c r="H376" s="145">
        <v>1200</v>
      </c>
      <c r="I376" s="145">
        <v>4669</v>
      </c>
      <c r="J376" s="145">
        <v>0</v>
      </c>
      <c r="K376" s="145">
        <v>0</v>
      </c>
      <c r="L376" s="145">
        <v>2625</v>
      </c>
      <c r="M376" s="145">
        <v>0</v>
      </c>
      <c r="N376" s="145">
        <v>0</v>
      </c>
      <c r="O376" s="145">
        <v>0</v>
      </c>
      <c r="P376" s="145">
        <v>3955</v>
      </c>
      <c r="Q376" s="145">
        <v>12</v>
      </c>
      <c r="R376" s="145">
        <v>18406</v>
      </c>
      <c r="S376" s="145">
        <v>0</v>
      </c>
      <c r="T376" s="145">
        <v>112935</v>
      </c>
      <c r="U376" s="145">
        <v>0</v>
      </c>
      <c r="V376" s="145">
        <v>20733</v>
      </c>
      <c r="W376" s="145">
        <v>0</v>
      </c>
      <c r="X376" s="145">
        <v>0</v>
      </c>
      <c r="Y376" s="145">
        <v>8990</v>
      </c>
      <c r="Z376" s="145">
        <v>0</v>
      </c>
      <c r="AA376" s="145">
        <v>10118</v>
      </c>
      <c r="AB376" s="145">
        <v>676</v>
      </c>
      <c r="AC376" s="145">
        <v>17947</v>
      </c>
      <c r="AD376" s="145">
        <v>0</v>
      </c>
      <c r="AE376" s="145"/>
      <c r="AF376" s="145"/>
      <c r="AG376" s="145"/>
      <c r="AH376" s="145"/>
      <c r="AI376" s="145"/>
      <c r="AJ376" s="145"/>
      <c r="AK376" s="145"/>
      <c r="AL376" s="145"/>
      <c r="AM376" s="145"/>
      <c r="AN376" s="145"/>
      <c r="AO376" s="145"/>
      <c r="AP376" s="145"/>
      <c r="AQ376" s="131">
        <f t="shared" si="160"/>
        <v>241352</v>
      </c>
      <c r="AS376" s="145">
        <v>209109</v>
      </c>
    </row>
    <row r="377" spans="2:45">
      <c r="B377" s="161" t="str">
        <f t="shared" si="161"/>
        <v>11 Casco Marítimo</v>
      </c>
      <c r="C377" s="145">
        <v>0</v>
      </c>
      <c r="D377" s="145">
        <v>0</v>
      </c>
      <c r="E377" s="145">
        <v>35</v>
      </c>
      <c r="F377" s="145">
        <v>0</v>
      </c>
      <c r="G377" s="145">
        <v>0</v>
      </c>
      <c r="H377" s="145">
        <v>0</v>
      </c>
      <c r="I377" s="145">
        <v>89</v>
      </c>
      <c r="J377" s="145">
        <v>0</v>
      </c>
      <c r="K377" s="145">
        <v>0</v>
      </c>
      <c r="L377" s="145">
        <v>0</v>
      </c>
      <c r="M377" s="145">
        <v>0</v>
      </c>
      <c r="N377" s="145">
        <v>0</v>
      </c>
      <c r="O377" s="145">
        <v>0</v>
      </c>
      <c r="P377" s="145">
        <v>0</v>
      </c>
      <c r="Q377" s="145">
        <v>0</v>
      </c>
      <c r="R377" s="145">
        <v>36</v>
      </c>
      <c r="S377" s="145">
        <v>0</v>
      </c>
      <c r="T377" s="145">
        <v>184</v>
      </c>
      <c r="U377" s="145">
        <v>0</v>
      </c>
      <c r="V377" s="145">
        <v>382</v>
      </c>
      <c r="W377" s="145">
        <v>0</v>
      </c>
      <c r="X377" s="145">
        <v>134</v>
      </c>
      <c r="Y377" s="145">
        <v>248</v>
      </c>
      <c r="Z377" s="145">
        <v>0</v>
      </c>
      <c r="AA377" s="145">
        <v>0</v>
      </c>
      <c r="AB377" s="145">
        <v>581</v>
      </c>
      <c r="AC377" s="145">
        <v>0</v>
      </c>
      <c r="AD377" s="145">
        <v>0</v>
      </c>
      <c r="AE377" s="145"/>
      <c r="AF377" s="145"/>
      <c r="AG377" s="145"/>
      <c r="AH377" s="145"/>
      <c r="AI377" s="145"/>
      <c r="AJ377" s="145"/>
      <c r="AK377" s="145"/>
      <c r="AL377" s="145"/>
      <c r="AM377" s="145"/>
      <c r="AN377" s="145"/>
      <c r="AO377" s="145"/>
      <c r="AP377" s="145"/>
      <c r="AQ377" s="131">
        <f t="shared" si="160"/>
        <v>1689</v>
      </c>
      <c r="AS377" s="145">
        <v>1477</v>
      </c>
    </row>
    <row r="378" spans="2:45">
      <c r="B378" s="161" t="str">
        <f t="shared" si="161"/>
        <v>12 Casco Aéreo</v>
      </c>
      <c r="C378" s="145">
        <v>0</v>
      </c>
      <c r="D378" s="145">
        <v>0</v>
      </c>
      <c r="E378" s="145">
        <v>4</v>
      </c>
      <c r="F378" s="145">
        <v>0</v>
      </c>
      <c r="G378" s="145">
        <v>0</v>
      </c>
      <c r="H378" s="145">
        <v>9</v>
      </c>
      <c r="I378" s="145">
        <v>0</v>
      </c>
      <c r="J378" s="145">
        <v>0</v>
      </c>
      <c r="K378" s="145">
        <v>0</v>
      </c>
      <c r="L378" s="145">
        <v>0</v>
      </c>
      <c r="M378" s="145">
        <v>0</v>
      </c>
      <c r="N378" s="145">
        <v>0</v>
      </c>
      <c r="O378" s="145">
        <v>0</v>
      </c>
      <c r="P378" s="145">
        <v>0</v>
      </c>
      <c r="Q378" s="145">
        <v>0</v>
      </c>
      <c r="R378" s="145">
        <v>19</v>
      </c>
      <c r="S378" s="145">
        <v>0</v>
      </c>
      <c r="T378" s="145">
        <v>79</v>
      </c>
      <c r="U378" s="145">
        <v>0</v>
      </c>
      <c r="V378" s="145">
        <v>104</v>
      </c>
      <c r="W378" s="145">
        <v>0</v>
      </c>
      <c r="X378" s="145">
        <v>51</v>
      </c>
      <c r="Y378" s="145">
        <v>26</v>
      </c>
      <c r="Z378" s="145">
        <v>1</v>
      </c>
      <c r="AA378" s="145">
        <v>0</v>
      </c>
      <c r="AB378" s="145">
        <v>0</v>
      </c>
      <c r="AC378" s="145">
        <v>0</v>
      </c>
      <c r="AD378" s="145">
        <v>0</v>
      </c>
      <c r="AE378" s="145"/>
      <c r="AF378" s="145"/>
      <c r="AG378" s="145"/>
      <c r="AH378" s="145"/>
      <c r="AI378" s="145"/>
      <c r="AJ378" s="145"/>
      <c r="AK378" s="145"/>
      <c r="AL378" s="145"/>
      <c r="AM378" s="145"/>
      <c r="AN378" s="145"/>
      <c r="AO378" s="145"/>
      <c r="AP378" s="145"/>
      <c r="AQ378" s="131">
        <f t="shared" si="160"/>
        <v>293</v>
      </c>
      <c r="AS378" s="145">
        <v>326</v>
      </c>
    </row>
    <row r="379" spans="2:45">
      <c r="B379" s="161" t="str">
        <f t="shared" si="161"/>
        <v>13 Transporte Terrestre</v>
      </c>
      <c r="C379" s="145">
        <v>326</v>
      </c>
      <c r="D379" s="145">
        <v>0</v>
      </c>
      <c r="E379" s="145">
        <v>2137</v>
      </c>
      <c r="F379" s="145">
        <v>0</v>
      </c>
      <c r="G379" s="145">
        <v>0</v>
      </c>
      <c r="H379" s="145">
        <v>255</v>
      </c>
      <c r="I379" s="145">
        <v>1371</v>
      </c>
      <c r="J379" s="145">
        <v>135</v>
      </c>
      <c r="K379" s="145">
        <v>0</v>
      </c>
      <c r="L379" s="145">
        <v>81</v>
      </c>
      <c r="M379" s="145">
        <v>0</v>
      </c>
      <c r="N379" s="145">
        <v>0</v>
      </c>
      <c r="O379" s="145">
        <v>0</v>
      </c>
      <c r="P379" s="145">
        <v>1204</v>
      </c>
      <c r="Q379" s="145">
        <v>0</v>
      </c>
      <c r="R379" s="145">
        <v>1054</v>
      </c>
      <c r="S379" s="145">
        <v>0</v>
      </c>
      <c r="T379" s="145">
        <v>2017</v>
      </c>
      <c r="U379" s="145">
        <v>0</v>
      </c>
      <c r="V379" s="145">
        <v>8711</v>
      </c>
      <c r="W379" s="145">
        <v>0</v>
      </c>
      <c r="X379" s="145">
        <v>206</v>
      </c>
      <c r="Y379" s="145">
        <v>3472</v>
      </c>
      <c r="Z379" s="145">
        <v>8</v>
      </c>
      <c r="AA379" s="145">
        <v>1529</v>
      </c>
      <c r="AB379" s="145">
        <v>1766</v>
      </c>
      <c r="AC379" s="145">
        <v>0</v>
      </c>
      <c r="AD379" s="145">
        <v>0</v>
      </c>
      <c r="AE379" s="145"/>
      <c r="AF379" s="145"/>
      <c r="AG379" s="145"/>
      <c r="AH379" s="145"/>
      <c r="AI379" s="145"/>
      <c r="AJ379" s="145"/>
      <c r="AK379" s="145"/>
      <c r="AL379" s="145"/>
      <c r="AM379" s="145"/>
      <c r="AN379" s="145"/>
      <c r="AO379" s="145"/>
      <c r="AP379" s="145"/>
      <c r="AQ379" s="131">
        <f t="shared" si="160"/>
        <v>24272</v>
      </c>
      <c r="AS379" s="145">
        <v>18975</v>
      </c>
    </row>
    <row r="380" spans="2:45">
      <c r="B380" s="161" t="str">
        <f t="shared" si="161"/>
        <v>14 Transporte Marítimo</v>
      </c>
      <c r="C380" s="145">
        <v>487</v>
      </c>
      <c r="D380" s="145">
        <v>0</v>
      </c>
      <c r="E380" s="145">
        <v>954</v>
      </c>
      <c r="F380" s="145">
        <v>0</v>
      </c>
      <c r="G380" s="145">
        <v>0</v>
      </c>
      <c r="H380" s="145">
        <v>347</v>
      </c>
      <c r="I380" s="145">
        <v>289</v>
      </c>
      <c r="J380" s="145">
        <v>83</v>
      </c>
      <c r="K380" s="145">
        <v>0</v>
      </c>
      <c r="L380" s="145">
        <v>0</v>
      </c>
      <c r="M380" s="145">
        <v>0</v>
      </c>
      <c r="N380" s="145">
        <v>0</v>
      </c>
      <c r="O380" s="145">
        <v>0</v>
      </c>
      <c r="P380" s="145">
        <v>542</v>
      </c>
      <c r="Q380" s="145">
        <v>0</v>
      </c>
      <c r="R380" s="145">
        <v>206</v>
      </c>
      <c r="S380" s="145">
        <v>0</v>
      </c>
      <c r="T380" s="145">
        <v>276</v>
      </c>
      <c r="U380" s="145">
        <v>0</v>
      </c>
      <c r="V380" s="145">
        <v>4169</v>
      </c>
      <c r="W380" s="145">
        <v>0</v>
      </c>
      <c r="X380" s="145">
        <v>152</v>
      </c>
      <c r="Y380" s="145">
        <v>179</v>
      </c>
      <c r="Z380" s="145">
        <v>0</v>
      </c>
      <c r="AA380" s="145">
        <v>303</v>
      </c>
      <c r="AB380" s="145">
        <v>14</v>
      </c>
      <c r="AC380" s="145">
        <v>0</v>
      </c>
      <c r="AD380" s="145">
        <v>0</v>
      </c>
      <c r="AE380" s="145"/>
      <c r="AF380" s="145"/>
      <c r="AG380" s="145"/>
      <c r="AH380" s="145"/>
      <c r="AI380" s="145"/>
      <c r="AJ380" s="145"/>
      <c r="AK380" s="145"/>
      <c r="AL380" s="145"/>
      <c r="AM380" s="145"/>
      <c r="AN380" s="145"/>
      <c r="AO380" s="145"/>
      <c r="AP380" s="145"/>
      <c r="AQ380" s="131">
        <f t="shared" si="160"/>
        <v>8001</v>
      </c>
      <c r="AS380" s="145">
        <v>7562</v>
      </c>
    </row>
    <row r="381" spans="2:45">
      <c r="B381" s="161" t="str">
        <f t="shared" si="161"/>
        <v>15 Transporte Aéreo</v>
      </c>
      <c r="C381" s="145">
        <v>242</v>
      </c>
      <c r="D381" s="145">
        <v>0</v>
      </c>
      <c r="E381" s="145">
        <v>125</v>
      </c>
      <c r="F381" s="145">
        <v>0</v>
      </c>
      <c r="G381" s="145">
        <v>0</v>
      </c>
      <c r="H381" s="145">
        <v>69</v>
      </c>
      <c r="I381" s="145">
        <v>243</v>
      </c>
      <c r="J381" s="145">
        <v>82</v>
      </c>
      <c r="K381" s="145">
        <v>0</v>
      </c>
      <c r="L381" s="145">
        <v>0</v>
      </c>
      <c r="M381" s="145">
        <v>0</v>
      </c>
      <c r="N381" s="145">
        <v>0</v>
      </c>
      <c r="O381" s="145">
        <v>0</v>
      </c>
      <c r="P381" s="145">
        <v>166</v>
      </c>
      <c r="Q381" s="145">
        <v>0</v>
      </c>
      <c r="R381" s="145">
        <v>72</v>
      </c>
      <c r="S381" s="145">
        <v>0</v>
      </c>
      <c r="T381" s="145">
        <v>131</v>
      </c>
      <c r="U381" s="145">
        <v>0</v>
      </c>
      <c r="V381" s="145">
        <v>1214</v>
      </c>
      <c r="W381" s="145">
        <v>0</v>
      </c>
      <c r="X381" s="145">
        <v>81</v>
      </c>
      <c r="Y381" s="145">
        <v>40</v>
      </c>
      <c r="Z381" s="145">
        <v>1</v>
      </c>
      <c r="AA381" s="145">
        <v>118</v>
      </c>
      <c r="AB381" s="145">
        <v>0</v>
      </c>
      <c r="AC381" s="145">
        <v>0</v>
      </c>
      <c r="AD381" s="145">
        <v>0</v>
      </c>
      <c r="AE381" s="145"/>
      <c r="AF381" s="145"/>
      <c r="AG381" s="145"/>
      <c r="AH381" s="145"/>
      <c r="AI381" s="145"/>
      <c r="AJ381" s="145"/>
      <c r="AK381" s="145"/>
      <c r="AL381" s="145"/>
      <c r="AM381" s="145"/>
      <c r="AN381" s="145"/>
      <c r="AO381" s="145"/>
      <c r="AP381" s="145"/>
      <c r="AQ381" s="131">
        <f t="shared" si="160"/>
        <v>2584</v>
      </c>
      <c r="AS381" s="145">
        <v>2939</v>
      </c>
    </row>
    <row r="382" spans="2:45">
      <c r="B382" s="161" t="str">
        <f t="shared" si="161"/>
        <v>16 Equipo Móvil Contratista</v>
      </c>
      <c r="C382" s="145">
        <v>7</v>
      </c>
      <c r="D382" s="145">
        <v>0</v>
      </c>
      <c r="E382" s="145">
        <v>3514</v>
      </c>
      <c r="F382" s="145">
        <v>0</v>
      </c>
      <c r="G382" s="145">
        <v>0</v>
      </c>
      <c r="H382" s="145">
        <v>10</v>
      </c>
      <c r="I382" s="145">
        <v>302</v>
      </c>
      <c r="J382" s="145">
        <v>153</v>
      </c>
      <c r="K382" s="145">
        <v>0</v>
      </c>
      <c r="L382" s="145">
        <v>71</v>
      </c>
      <c r="M382" s="145">
        <v>0</v>
      </c>
      <c r="N382" s="145">
        <v>0</v>
      </c>
      <c r="O382" s="145">
        <v>0</v>
      </c>
      <c r="P382" s="145">
        <v>289</v>
      </c>
      <c r="Q382" s="145">
        <v>0</v>
      </c>
      <c r="R382" s="145">
        <v>1786</v>
      </c>
      <c r="S382" s="145">
        <v>0</v>
      </c>
      <c r="T382" s="145">
        <v>3201</v>
      </c>
      <c r="U382" s="145">
        <v>0</v>
      </c>
      <c r="V382" s="145">
        <v>1257</v>
      </c>
      <c r="W382" s="145">
        <v>0</v>
      </c>
      <c r="X382" s="145">
        <v>6</v>
      </c>
      <c r="Y382" s="145">
        <v>2339</v>
      </c>
      <c r="Z382" s="145">
        <v>0</v>
      </c>
      <c r="AA382" s="145">
        <v>816</v>
      </c>
      <c r="AB382" s="145">
        <v>2686</v>
      </c>
      <c r="AC382" s="145">
        <v>0</v>
      </c>
      <c r="AD382" s="145">
        <v>0</v>
      </c>
      <c r="AE382" s="145"/>
      <c r="AF382" s="145"/>
      <c r="AG382" s="145"/>
      <c r="AH382" s="145"/>
      <c r="AI382" s="145"/>
      <c r="AJ382" s="145"/>
      <c r="AK382" s="145"/>
      <c r="AL382" s="145"/>
      <c r="AM382" s="145"/>
      <c r="AN382" s="145"/>
      <c r="AO382" s="145"/>
      <c r="AP382" s="145"/>
      <c r="AQ382" s="131">
        <f t="shared" si="160"/>
        <v>16437</v>
      </c>
      <c r="AS382" s="145">
        <v>13530</v>
      </c>
    </row>
    <row r="383" spans="2:45">
      <c r="B383" s="161" t="str">
        <f t="shared" si="161"/>
        <v>17 Todo Riesgo Construc. y Montaje</v>
      </c>
      <c r="C383" s="145">
        <v>31</v>
      </c>
      <c r="D383" s="145">
        <v>0</v>
      </c>
      <c r="E383" s="145">
        <v>104</v>
      </c>
      <c r="F383" s="145">
        <v>0</v>
      </c>
      <c r="G383" s="145">
        <v>0</v>
      </c>
      <c r="H383" s="145">
        <v>4</v>
      </c>
      <c r="I383" s="145">
        <v>386</v>
      </c>
      <c r="J383" s="145">
        <v>0</v>
      </c>
      <c r="K383" s="145">
        <v>0</v>
      </c>
      <c r="L383" s="145">
        <v>78</v>
      </c>
      <c r="M383" s="145">
        <v>0</v>
      </c>
      <c r="N383" s="145">
        <v>0</v>
      </c>
      <c r="O383" s="145">
        <v>0</v>
      </c>
      <c r="P383" s="145">
        <v>7</v>
      </c>
      <c r="Q383" s="145">
        <v>0</v>
      </c>
      <c r="R383" s="145">
        <v>377</v>
      </c>
      <c r="S383" s="145">
        <v>0</v>
      </c>
      <c r="T383" s="145">
        <v>1156</v>
      </c>
      <c r="U383" s="145">
        <v>0</v>
      </c>
      <c r="V383" s="145">
        <v>184</v>
      </c>
      <c r="W383" s="145">
        <v>0</v>
      </c>
      <c r="X383" s="145">
        <v>202</v>
      </c>
      <c r="Y383" s="145">
        <v>1165</v>
      </c>
      <c r="Z383" s="145">
        <v>0</v>
      </c>
      <c r="AA383" s="145">
        <v>62</v>
      </c>
      <c r="AB383" s="145">
        <v>553</v>
      </c>
      <c r="AC383" s="145">
        <v>0</v>
      </c>
      <c r="AD383" s="145">
        <v>0</v>
      </c>
      <c r="AE383" s="145"/>
      <c r="AF383" s="145"/>
      <c r="AG383" s="145"/>
      <c r="AH383" s="145"/>
      <c r="AI383" s="145"/>
      <c r="AJ383" s="145"/>
      <c r="AK383" s="145"/>
      <c r="AL383" s="145"/>
      <c r="AM383" s="145"/>
      <c r="AN383" s="145"/>
      <c r="AO383" s="145"/>
      <c r="AP383" s="145"/>
      <c r="AQ383" s="131">
        <f t="shared" si="160"/>
        <v>4309</v>
      </c>
      <c r="AS383" s="145">
        <v>3239</v>
      </c>
    </row>
    <row r="384" spans="2:45">
      <c r="B384" s="161" t="str">
        <f t="shared" si="161"/>
        <v>18 Avería de Maquinaria</v>
      </c>
      <c r="C384" s="145">
        <v>473</v>
      </c>
      <c r="D384" s="145">
        <v>0</v>
      </c>
      <c r="E384" s="145">
        <v>1270</v>
      </c>
      <c r="F384" s="145">
        <v>0</v>
      </c>
      <c r="G384" s="145">
        <v>0</v>
      </c>
      <c r="H384" s="145">
        <v>0</v>
      </c>
      <c r="I384" s="145">
        <v>172</v>
      </c>
      <c r="J384" s="145">
        <v>2</v>
      </c>
      <c r="K384" s="145">
        <v>0</v>
      </c>
      <c r="L384" s="145">
        <v>20</v>
      </c>
      <c r="M384" s="145">
        <v>0</v>
      </c>
      <c r="N384" s="145">
        <v>0</v>
      </c>
      <c r="O384" s="145">
        <v>0</v>
      </c>
      <c r="P384" s="145">
        <v>533</v>
      </c>
      <c r="Q384" s="145">
        <v>0</v>
      </c>
      <c r="R384" s="145">
        <v>376</v>
      </c>
      <c r="S384" s="145">
        <v>0</v>
      </c>
      <c r="T384" s="145">
        <v>13</v>
      </c>
      <c r="U384" s="145">
        <v>0</v>
      </c>
      <c r="V384" s="145">
        <v>57</v>
      </c>
      <c r="W384" s="145">
        <v>0</v>
      </c>
      <c r="X384" s="145">
        <v>0</v>
      </c>
      <c r="Y384" s="145">
        <v>14</v>
      </c>
      <c r="Z384" s="145">
        <v>0</v>
      </c>
      <c r="AA384" s="145">
        <v>18</v>
      </c>
      <c r="AB384" s="145">
        <v>118</v>
      </c>
      <c r="AC384" s="145">
        <v>0</v>
      </c>
      <c r="AD384" s="145">
        <v>0</v>
      </c>
      <c r="AE384" s="145"/>
      <c r="AF384" s="145"/>
      <c r="AG384" s="145"/>
      <c r="AH384" s="145"/>
      <c r="AI384" s="145"/>
      <c r="AJ384" s="145"/>
      <c r="AK384" s="145"/>
      <c r="AL384" s="145"/>
      <c r="AM384" s="145"/>
      <c r="AN384" s="145"/>
      <c r="AO384" s="145"/>
      <c r="AP384" s="145"/>
      <c r="AQ384" s="131">
        <f t="shared" si="160"/>
        <v>3066</v>
      </c>
      <c r="AS384" s="145">
        <v>3090</v>
      </c>
    </row>
    <row r="385" spans="2:45">
      <c r="B385" s="161" t="str">
        <f t="shared" si="161"/>
        <v>19 Equipo Electrónico</v>
      </c>
      <c r="C385" s="145">
        <v>533</v>
      </c>
      <c r="D385" s="145">
        <v>0</v>
      </c>
      <c r="E385" s="145">
        <v>2865</v>
      </c>
      <c r="F385" s="145">
        <v>0</v>
      </c>
      <c r="G385" s="145">
        <v>0</v>
      </c>
      <c r="H385" s="145">
        <v>2133</v>
      </c>
      <c r="I385" s="145">
        <v>97</v>
      </c>
      <c r="J385" s="145">
        <v>8</v>
      </c>
      <c r="K385" s="145">
        <v>0</v>
      </c>
      <c r="L385" s="145">
        <v>34</v>
      </c>
      <c r="M385" s="145">
        <v>0</v>
      </c>
      <c r="N385" s="145">
        <v>0</v>
      </c>
      <c r="O385" s="145">
        <v>0</v>
      </c>
      <c r="P385" s="145">
        <v>990</v>
      </c>
      <c r="Q385" s="145">
        <v>0</v>
      </c>
      <c r="R385" s="145">
        <v>945</v>
      </c>
      <c r="S385" s="145">
        <v>0</v>
      </c>
      <c r="T385" s="145">
        <v>1001</v>
      </c>
      <c r="U385" s="145">
        <v>0</v>
      </c>
      <c r="V385" s="145">
        <v>472</v>
      </c>
      <c r="W385" s="145">
        <v>0</v>
      </c>
      <c r="X385" s="145">
        <v>0</v>
      </c>
      <c r="Y385" s="145">
        <v>576</v>
      </c>
      <c r="Z385" s="145">
        <v>0</v>
      </c>
      <c r="AA385" s="145">
        <v>88</v>
      </c>
      <c r="AB385" s="145">
        <v>2819</v>
      </c>
      <c r="AC385" s="145">
        <v>0</v>
      </c>
      <c r="AD385" s="145">
        <v>0</v>
      </c>
      <c r="AE385" s="145"/>
      <c r="AF385" s="145"/>
      <c r="AG385" s="145"/>
      <c r="AH385" s="145"/>
      <c r="AI385" s="145"/>
      <c r="AJ385" s="145"/>
      <c r="AK385" s="145"/>
      <c r="AL385" s="145"/>
      <c r="AM385" s="145"/>
      <c r="AN385" s="145"/>
      <c r="AO385" s="145"/>
      <c r="AP385" s="145"/>
      <c r="AQ385" s="131">
        <f t="shared" si="160"/>
        <v>12561</v>
      </c>
      <c r="AS385" s="145">
        <v>11617</v>
      </c>
    </row>
    <row r="386" spans="2:45">
      <c r="B386" s="161" t="str">
        <f t="shared" si="161"/>
        <v>20 Responsabilidad Civil Vehíc. Mot.</v>
      </c>
      <c r="C386" s="145">
        <v>0</v>
      </c>
      <c r="D386" s="145">
        <v>0</v>
      </c>
      <c r="E386" s="145">
        <v>217043</v>
      </c>
      <c r="F386" s="145">
        <v>0</v>
      </c>
      <c r="G386" s="145">
        <v>0</v>
      </c>
      <c r="H386" s="145">
        <v>25074</v>
      </c>
      <c r="I386" s="145">
        <v>108719</v>
      </c>
      <c r="J386" s="145">
        <v>261</v>
      </c>
      <c r="K386" s="145">
        <v>0</v>
      </c>
      <c r="L386" s="145">
        <v>67902</v>
      </c>
      <c r="M386" s="145">
        <v>0</v>
      </c>
      <c r="N386" s="145">
        <v>0</v>
      </c>
      <c r="O386" s="145">
        <v>0</v>
      </c>
      <c r="P386" s="145">
        <v>16243</v>
      </c>
      <c r="Q386" s="145">
        <v>0</v>
      </c>
      <c r="R386" s="145">
        <v>60797</v>
      </c>
      <c r="S386" s="145">
        <v>0</v>
      </c>
      <c r="T386" s="145">
        <v>262762</v>
      </c>
      <c r="U386" s="145">
        <v>0</v>
      </c>
      <c r="V386" s="145">
        <v>41726</v>
      </c>
      <c r="W386" s="145">
        <v>0</v>
      </c>
      <c r="X386" s="145">
        <v>0</v>
      </c>
      <c r="Y386" s="145">
        <v>45091</v>
      </c>
      <c r="Z386" s="145">
        <v>1</v>
      </c>
      <c r="AA386" s="145">
        <v>23135</v>
      </c>
      <c r="AB386" s="145">
        <v>63963</v>
      </c>
      <c r="AC386" s="145">
        <v>26496</v>
      </c>
      <c r="AD386" s="145">
        <v>0</v>
      </c>
      <c r="AE386" s="145"/>
      <c r="AF386" s="145"/>
      <c r="AG386" s="145"/>
      <c r="AH386" s="145"/>
      <c r="AI386" s="145"/>
      <c r="AJ386" s="145"/>
      <c r="AK386" s="145"/>
      <c r="AL386" s="145"/>
      <c r="AM386" s="145"/>
      <c r="AN386" s="145"/>
      <c r="AO386" s="145"/>
      <c r="AP386" s="145"/>
      <c r="AQ386" s="131">
        <f t="shared" si="160"/>
        <v>959213</v>
      </c>
      <c r="AS386" s="145">
        <v>802203</v>
      </c>
    </row>
    <row r="387" spans="2:45">
      <c r="B387" s="161" t="str">
        <f t="shared" si="161"/>
        <v>21 Responsabilidad Civil</v>
      </c>
      <c r="C387" s="145">
        <v>1495</v>
      </c>
      <c r="D387" s="145">
        <v>0</v>
      </c>
      <c r="E387" s="145">
        <v>51690</v>
      </c>
      <c r="F387" s="145">
        <v>0</v>
      </c>
      <c r="G387" s="145">
        <v>0</v>
      </c>
      <c r="H387" s="145">
        <v>7870</v>
      </c>
      <c r="I387" s="145">
        <v>39981</v>
      </c>
      <c r="J387" s="145">
        <v>366</v>
      </c>
      <c r="K387" s="145">
        <v>0</v>
      </c>
      <c r="L387" s="145">
        <v>400</v>
      </c>
      <c r="M387" s="145">
        <v>0</v>
      </c>
      <c r="N387" s="145">
        <v>0</v>
      </c>
      <c r="O387" s="145">
        <v>0</v>
      </c>
      <c r="P387" s="145">
        <v>3488</v>
      </c>
      <c r="Q387" s="145">
        <v>0</v>
      </c>
      <c r="R387" s="145">
        <v>4218</v>
      </c>
      <c r="S387" s="145">
        <v>0</v>
      </c>
      <c r="T387" s="145">
        <v>15985</v>
      </c>
      <c r="U387" s="145">
        <v>0</v>
      </c>
      <c r="V387" s="145">
        <v>18225</v>
      </c>
      <c r="W387" s="145">
        <v>0</v>
      </c>
      <c r="X387" s="145">
        <v>655</v>
      </c>
      <c r="Y387" s="145">
        <v>1462</v>
      </c>
      <c r="Z387" s="145">
        <v>6</v>
      </c>
      <c r="AA387" s="145">
        <v>3490</v>
      </c>
      <c r="AB387" s="145">
        <v>25310</v>
      </c>
      <c r="AC387" s="145">
        <v>1</v>
      </c>
      <c r="AD387" s="145">
        <v>36</v>
      </c>
      <c r="AE387" s="145"/>
      <c r="AF387" s="145"/>
      <c r="AG387" s="145"/>
      <c r="AH387" s="145"/>
      <c r="AI387" s="145"/>
      <c r="AJ387" s="145"/>
      <c r="AK387" s="145"/>
      <c r="AL387" s="145"/>
      <c r="AM387" s="145"/>
      <c r="AN387" s="145"/>
      <c r="AO387" s="145"/>
      <c r="AP387" s="145"/>
      <c r="AQ387" s="131">
        <f t="shared" si="160"/>
        <v>174678</v>
      </c>
      <c r="AS387" s="145">
        <v>175965</v>
      </c>
    </row>
    <row r="388" spans="2:45">
      <c r="B388" s="161" t="str">
        <f t="shared" si="161"/>
        <v>22 Multiriesgos</v>
      </c>
      <c r="C388" s="145">
        <v>0</v>
      </c>
      <c r="D388" s="145">
        <v>0</v>
      </c>
      <c r="E388" s="145">
        <v>0</v>
      </c>
      <c r="F388" s="145">
        <v>0</v>
      </c>
      <c r="G388" s="145">
        <v>0</v>
      </c>
      <c r="H388" s="145">
        <v>289</v>
      </c>
      <c r="I388" s="145">
        <v>0</v>
      </c>
      <c r="J388" s="145">
        <v>0</v>
      </c>
      <c r="K388" s="145">
        <v>0</v>
      </c>
      <c r="L388" s="145">
        <v>0</v>
      </c>
      <c r="M388" s="145">
        <v>0</v>
      </c>
      <c r="N388" s="145">
        <v>0</v>
      </c>
      <c r="O388" s="145">
        <v>0</v>
      </c>
      <c r="P388" s="145">
        <v>0</v>
      </c>
      <c r="Q388" s="145">
        <v>0</v>
      </c>
      <c r="R388" s="145">
        <v>0</v>
      </c>
      <c r="S388" s="145">
        <v>0</v>
      </c>
      <c r="T388" s="145">
        <v>310</v>
      </c>
      <c r="U388" s="145">
        <v>0</v>
      </c>
      <c r="V388" s="145">
        <v>104</v>
      </c>
      <c r="W388" s="145">
        <v>0</v>
      </c>
      <c r="X388" s="145">
        <v>45</v>
      </c>
      <c r="Y388" s="145">
        <v>0</v>
      </c>
      <c r="Z388" s="145">
        <v>0</v>
      </c>
      <c r="AA388" s="145">
        <v>59</v>
      </c>
      <c r="AB388" s="145">
        <v>0</v>
      </c>
      <c r="AC388" s="145">
        <v>0</v>
      </c>
      <c r="AD388" s="145">
        <v>34099</v>
      </c>
      <c r="AE388" s="145"/>
      <c r="AF388" s="145"/>
      <c r="AG388" s="145"/>
      <c r="AH388" s="145"/>
      <c r="AI388" s="145"/>
      <c r="AJ388" s="145"/>
      <c r="AK388" s="145"/>
      <c r="AL388" s="145"/>
      <c r="AM388" s="145"/>
      <c r="AN388" s="145"/>
      <c r="AO388" s="145"/>
      <c r="AP388" s="145"/>
      <c r="AQ388" s="131">
        <f t="shared" si="160"/>
        <v>34906</v>
      </c>
      <c r="AS388" s="145">
        <v>66134</v>
      </c>
    </row>
    <row r="389" spans="2:45">
      <c r="B389" s="161" t="str">
        <f t="shared" si="161"/>
        <v>23 Accidentes Personales</v>
      </c>
      <c r="C389" s="145">
        <v>1051</v>
      </c>
      <c r="D389" s="145">
        <v>0</v>
      </c>
      <c r="E389" s="145">
        <v>292644</v>
      </c>
      <c r="F389" s="145">
        <v>138432</v>
      </c>
      <c r="G389" s="145">
        <v>0</v>
      </c>
      <c r="H389" s="145">
        <v>20825</v>
      </c>
      <c r="I389" s="145">
        <v>94214</v>
      </c>
      <c r="J389" s="145">
        <v>1168</v>
      </c>
      <c r="K389" s="145">
        <v>0</v>
      </c>
      <c r="L389" s="145">
        <v>32365</v>
      </c>
      <c r="M389" s="145">
        <v>0</v>
      </c>
      <c r="N389" s="145">
        <v>0</v>
      </c>
      <c r="O389" s="145">
        <v>0</v>
      </c>
      <c r="P389" s="145">
        <v>7645</v>
      </c>
      <c r="Q389" s="145">
        <v>0</v>
      </c>
      <c r="R389" s="145">
        <v>2357</v>
      </c>
      <c r="S389" s="145">
        <v>0</v>
      </c>
      <c r="T389" s="145">
        <v>210788</v>
      </c>
      <c r="U389" s="145">
        <v>0</v>
      </c>
      <c r="V389" s="145">
        <v>11653</v>
      </c>
      <c r="W389" s="145">
        <v>0</v>
      </c>
      <c r="X389" s="145">
        <v>212</v>
      </c>
      <c r="Y389" s="145">
        <v>1970</v>
      </c>
      <c r="Z389" s="145">
        <v>1</v>
      </c>
      <c r="AA389" s="145">
        <v>12568</v>
      </c>
      <c r="AB389" s="145">
        <v>12732</v>
      </c>
      <c r="AC389" s="145">
        <v>13012</v>
      </c>
      <c r="AD389" s="145">
        <v>0</v>
      </c>
      <c r="AE389" s="145"/>
      <c r="AF389" s="145"/>
      <c r="AG389" s="145"/>
      <c r="AH389" s="145"/>
      <c r="AI389" s="145"/>
      <c r="AJ389" s="145"/>
      <c r="AK389" s="145"/>
      <c r="AL389" s="145"/>
      <c r="AM389" s="145"/>
      <c r="AN389" s="145"/>
      <c r="AO389" s="145"/>
      <c r="AP389" s="145"/>
      <c r="AQ389" s="131">
        <f t="shared" si="160"/>
        <v>853637</v>
      </c>
      <c r="AS389" s="145">
        <v>852136</v>
      </c>
    </row>
    <row r="390" spans="2:45">
      <c r="B390" s="161" t="str">
        <f t="shared" si="161"/>
        <v>24 SOAP</v>
      </c>
      <c r="C390" s="145">
        <v>0</v>
      </c>
      <c r="D390" s="145">
        <v>0</v>
      </c>
      <c r="E390" s="145">
        <v>706180</v>
      </c>
      <c r="F390" s="145">
        <v>0</v>
      </c>
      <c r="G390" s="145">
        <v>0</v>
      </c>
      <c r="H390" s="145">
        <v>0</v>
      </c>
      <c r="I390" s="145">
        <v>147203</v>
      </c>
      <c r="J390" s="145">
        <v>0</v>
      </c>
      <c r="K390" s="145">
        <v>0</v>
      </c>
      <c r="L390" s="145">
        <v>413628</v>
      </c>
      <c r="M390" s="145">
        <v>0</v>
      </c>
      <c r="N390" s="145">
        <v>0</v>
      </c>
      <c r="O390" s="145">
        <v>0</v>
      </c>
      <c r="P390" s="145">
        <v>658</v>
      </c>
      <c r="Q390" s="145">
        <v>0</v>
      </c>
      <c r="R390" s="145">
        <v>3788</v>
      </c>
      <c r="S390" s="145">
        <v>0</v>
      </c>
      <c r="T390" s="145">
        <v>637684</v>
      </c>
      <c r="U390" s="145">
        <v>0</v>
      </c>
      <c r="V390" s="145">
        <v>238979</v>
      </c>
      <c r="W390" s="145">
        <v>0</v>
      </c>
      <c r="X390" s="145">
        <v>0</v>
      </c>
      <c r="Y390" s="145">
        <v>464910</v>
      </c>
      <c r="Z390" s="145">
        <v>0</v>
      </c>
      <c r="AA390" s="145">
        <v>67756</v>
      </c>
      <c r="AB390" s="145">
        <v>202922</v>
      </c>
      <c r="AC390" s="145">
        <v>46556</v>
      </c>
      <c r="AD390" s="145">
        <v>0</v>
      </c>
      <c r="AE390" s="145"/>
      <c r="AF390" s="145"/>
      <c r="AG390" s="145"/>
      <c r="AH390" s="145"/>
      <c r="AI390" s="145"/>
      <c r="AJ390" s="145"/>
      <c r="AK390" s="145"/>
      <c r="AL390" s="145"/>
      <c r="AM390" s="145"/>
      <c r="AN390" s="145"/>
      <c r="AO390" s="145"/>
      <c r="AP390" s="145"/>
      <c r="AQ390" s="131">
        <f t="shared" si="160"/>
        <v>2930264</v>
      </c>
      <c r="AS390" s="145">
        <v>2228278</v>
      </c>
    </row>
    <row r="391" spans="2:45">
      <c r="B391" s="161" t="str">
        <f t="shared" si="161"/>
        <v>25 Garantía</v>
      </c>
      <c r="C391" s="145">
        <v>0</v>
      </c>
      <c r="D391" s="145">
        <v>0</v>
      </c>
      <c r="E391" s="145">
        <v>22</v>
      </c>
      <c r="F391" s="145">
        <v>0</v>
      </c>
      <c r="G391" s="145">
        <v>3346</v>
      </c>
      <c r="H391" s="145">
        <v>0</v>
      </c>
      <c r="I391" s="145">
        <v>71</v>
      </c>
      <c r="J391" s="145">
        <v>1</v>
      </c>
      <c r="K391" s="145">
        <v>0</v>
      </c>
      <c r="L391" s="145">
        <v>334</v>
      </c>
      <c r="M391" s="145">
        <v>19659</v>
      </c>
      <c r="N391" s="145">
        <v>0</v>
      </c>
      <c r="O391" s="145">
        <v>0</v>
      </c>
      <c r="P391" s="145">
        <v>5286</v>
      </c>
      <c r="Q391" s="145">
        <v>0</v>
      </c>
      <c r="R391" s="145">
        <v>14</v>
      </c>
      <c r="S391" s="145">
        <v>0</v>
      </c>
      <c r="T391" s="145">
        <v>6629</v>
      </c>
      <c r="U391" s="145">
        <v>13785</v>
      </c>
      <c r="V391" s="145">
        <v>3970</v>
      </c>
      <c r="W391" s="145">
        <v>3356</v>
      </c>
      <c r="X391" s="145">
        <v>21</v>
      </c>
      <c r="Y391" s="145">
        <v>717</v>
      </c>
      <c r="Z391" s="145">
        <v>1</v>
      </c>
      <c r="AA391" s="145">
        <v>2109</v>
      </c>
      <c r="AB391" s="145">
        <v>1</v>
      </c>
      <c r="AC391" s="145">
        <v>0</v>
      </c>
      <c r="AD391" s="145">
        <v>0</v>
      </c>
      <c r="AE391" s="145"/>
      <c r="AF391" s="145"/>
      <c r="AG391" s="145"/>
      <c r="AH391" s="145"/>
      <c r="AI391" s="145"/>
      <c r="AJ391" s="145"/>
      <c r="AK391" s="145"/>
      <c r="AL391" s="145"/>
      <c r="AM391" s="145"/>
      <c r="AN391" s="145"/>
      <c r="AO391" s="145"/>
      <c r="AP391" s="145"/>
      <c r="AQ391" s="131">
        <f t="shared" si="160"/>
        <v>59322</v>
      </c>
      <c r="AS391" s="145">
        <v>45569</v>
      </c>
    </row>
    <row r="392" spans="2:45">
      <c r="B392" s="161" t="str">
        <f t="shared" si="161"/>
        <v>26 Fidelidad</v>
      </c>
      <c r="C392" s="145">
        <v>1</v>
      </c>
      <c r="D392" s="145">
        <v>0</v>
      </c>
      <c r="E392" s="145">
        <v>5</v>
      </c>
      <c r="F392" s="145">
        <v>0</v>
      </c>
      <c r="G392" s="145">
        <v>0</v>
      </c>
      <c r="H392" s="145">
        <v>130</v>
      </c>
      <c r="I392" s="145">
        <v>9</v>
      </c>
      <c r="J392" s="145">
        <v>10</v>
      </c>
      <c r="K392" s="145">
        <v>0</v>
      </c>
      <c r="L392" s="145">
        <v>7</v>
      </c>
      <c r="M392" s="145">
        <v>0</v>
      </c>
      <c r="N392" s="145">
        <v>0</v>
      </c>
      <c r="O392" s="145">
        <v>0</v>
      </c>
      <c r="P392" s="145">
        <v>19918</v>
      </c>
      <c r="Q392" s="145">
        <v>0</v>
      </c>
      <c r="R392" s="145">
        <v>6</v>
      </c>
      <c r="S392" s="145">
        <v>0</v>
      </c>
      <c r="T392" s="145">
        <v>2377</v>
      </c>
      <c r="U392" s="145">
        <v>0</v>
      </c>
      <c r="V392" s="145">
        <v>0</v>
      </c>
      <c r="W392" s="145">
        <v>12</v>
      </c>
      <c r="X392" s="145">
        <v>0</v>
      </c>
      <c r="Y392" s="145">
        <v>17</v>
      </c>
      <c r="Z392" s="145">
        <v>0</v>
      </c>
      <c r="AA392" s="145">
        <v>0</v>
      </c>
      <c r="AB392" s="145">
        <v>16</v>
      </c>
      <c r="AC392" s="145">
        <v>0</v>
      </c>
      <c r="AD392" s="145">
        <v>0</v>
      </c>
      <c r="AE392" s="145"/>
      <c r="AF392" s="145"/>
      <c r="AG392" s="145"/>
      <c r="AH392" s="145"/>
      <c r="AI392" s="145"/>
      <c r="AJ392" s="145"/>
      <c r="AK392" s="145"/>
      <c r="AL392" s="145"/>
      <c r="AM392" s="145"/>
      <c r="AN392" s="145"/>
      <c r="AO392" s="145"/>
      <c r="AP392" s="145"/>
      <c r="AQ392" s="131">
        <f t="shared" si="160"/>
        <v>22508</v>
      </c>
      <c r="AS392" s="145">
        <v>25019</v>
      </c>
    </row>
    <row r="393" spans="2:45">
      <c r="B393" s="161" t="str">
        <f t="shared" si="161"/>
        <v>27 Seguro de Crédito por Ventas a Plazo</v>
      </c>
      <c r="C393" s="145">
        <v>0</v>
      </c>
      <c r="D393" s="145">
        <v>0</v>
      </c>
      <c r="E393" s="145">
        <v>0</v>
      </c>
      <c r="F393" s="145">
        <v>0</v>
      </c>
      <c r="G393" s="145">
        <v>19</v>
      </c>
      <c r="H393" s="145">
        <v>0</v>
      </c>
      <c r="I393" s="145">
        <v>0</v>
      </c>
      <c r="J393" s="145">
        <v>0</v>
      </c>
      <c r="K393" s="145">
        <v>130</v>
      </c>
      <c r="L393" s="145">
        <v>0</v>
      </c>
      <c r="M393" s="145">
        <v>334</v>
      </c>
      <c r="N393" s="145">
        <v>6</v>
      </c>
      <c r="O393" s="145">
        <v>0</v>
      </c>
      <c r="P393" s="145">
        <v>0</v>
      </c>
      <c r="Q393" s="145">
        <v>0</v>
      </c>
      <c r="R393" s="145">
        <v>0</v>
      </c>
      <c r="S393" s="145">
        <v>0</v>
      </c>
      <c r="T393" s="145">
        <v>0</v>
      </c>
      <c r="U393" s="145">
        <v>69</v>
      </c>
      <c r="V393" s="145">
        <v>0</v>
      </c>
      <c r="W393" s="145">
        <v>67</v>
      </c>
      <c r="X393" s="145">
        <v>0</v>
      </c>
      <c r="Y393" s="145">
        <v>0</v>
      </c>
      <c r="Z393" s="145">
        <v>0</v>
      </c>
      <c r="AA393" s="145">
        <v>0</v>
      </c>
      <c r="AB393" s="145">
        <v>0</v>
      </c>
      <c r="AC393" s="145">
        <v>0</v>
      </c>
      <c r="AD393" s="145">
        <v>0</v>
      </c>
      <c r="AE393" s="145"/>
      <c r="AF393" s="145"/>
      <c r="AG393" s="145"/>
      <c r="AH393" s="145"/>
      <c r="AI393" s="145"/>
      <c r="AJ393" s="145"/>
      <c r="AK393" s="145"/>
      <c r="AL393" s="145"/>
      <c r="AM393" s="145"/>
      <c r="AN393" s="145"/>
      <c r="AO393" s="145"/>
      <c r="AP393" s="145"/>
      <c r="AQ393" s="131">
        <f t="shared" si="160"/>
        <v>625</v>
      </c>
      <c r="AS393" s="145">
        <v>537</v>
      </c>
    </row>
    <row r="394" spans="2:45">
      <c r="B394" s="161" t="str">
        <f t="shared" si="161"/>
        <v>28 Seguro de Crédito a la Exportación</v>
      </c>
      <c r="C394" s="145">
        <v>0</v>
      </c>
      <c r="D394" s="145">
        <v>0</v>
      </c>
      <c r="E394" s="145">
        <v>0</v>
      </c>
      <c r="F394" s="145">
        <v>0</v>
      </c>
      <c r="G394" s="145">
        <v>13</v>
      </c>
      <c r="H394" s="145">
        <v>0</v>
      </c>
      <c r="I394" s="145">
        <v>0</v>
      </c>
      <c r="J394" s="145">
        <v>0</v>
      </c>
      <c r="K394" s="145">
        <v>192</v>
      </c>
      <c r="L394" s="145">
        <v>0</v>
      </c>
      <c r="M394" s="145">
        <v>192</v>
      </c>
      <c r="N394" s="145">
        <v>7</v>
      </c>
      <c r="O394" s="145">
        <v>0</v>
      </c>
      <c r="P394" s="145">
        <v>0</v>
      </c>
      <c r="Q394" s="145">
        <v>0</v>
      </c>
      <c r="R394" s="145">
        <v>0</v>
      </c>
      <c r="S394" s="145">
        <v>0</v>
      </c>
      <c r="T394" s="145">
        <v>0</v>
      </c>
      <c r="U394" s="145">
        <v>38</v>
      </c>
      <c r="V394" s="145">
        <v>0</v>
      </c>
      <c r="W394" s="145">
        <v>58</v>
      </c>
      <c r="X394" s="145">
        <v>0</v>
      </c>
      <c r="Y394" s="145">
        <v>0</v>
      </c>
      <c r="Z394" s="145">
        <v>0</v>
      </c>
      <c r="AA394" s="145">
        <v>0</v>
      </c>
      <c r="AB394" s="145">
        <v>0</v>
      </c>
      <c r="AC394" s="145">
        <v>0</v>
      </c>
      <c r="AD394" s="145">
        <v>0</v>
      </c>
      <c r="AE394" s="145"/>
      <c r="AF394" s="145"/>
      <c r="AG394" s="145"/>
      <c r="AH394" s="145"/>
      <c r="AI394" s="145"/>
      <c r="AJ394" s="145"/>
      <c r="AK394" s="145"/>
      <c r="AL394" s="145"/>
      <c r="AM394" s="145"/>
      <c r="AN394" s="145"/>
      <c r="AO394" s="145"/>
      <c r="AP394" s="145"/>
      <c r="AQ394" s="131">
        <f t="shared" si="160"/>
        <v>500</v>
      </c>
      <c r="AS394" s="145">
        <v>415</v>
      </c>
    </row>
    <row r="395" spans="2:45">
      <c r="B395" s="161" t="str">
        <f t="shared" si="161"/>
        <v>29 Otros Seguros de Crédito</v>
      </c>
      <c r="C395" s="145">
        <v>0</v>
      </c>
      <c r="D395" s="145">
        <v>0</v>
      </c>
      <c r="E395" s="145">
        <v>0</v>
      </c>
      <c r="F395" s="145">
        <v>0</v>
      </c>
      <c r="G395" s="145">
        <v>0</v>
      </c>
      <c r="H395" s="145">
        <v>0</v>
      </c>
      <c r="I395" s="145">
        <v>0</v>
      </c>
      <c r="J395" s="145">
        <v>0</v>
      </c>
      <c r="K395" s="145">
        <v>0</v>
      </c>
      <c r="L395" s="145">
        <v>0</v>
      </c>
      <c r="M395" s="145">
        <v>0</v>
      </c>
      <c r="N395" s="145">
        <v>0</v>
      </c>
      <c r="O395" s="145">
        <v>0</v>
      </c>
      <c r="P395" s="145">
        <v>0</v>
      </c>
      <c r="Q395" s="145">
        <v>0</v>
      </c>
      <c r="R395" s="145">
        <v>0</v>
      </c>
      <c r="S395" s="145">
        <v>0</v>
      </c>
      <c r="T395" s="145">
        <v>0</v>
      </c>
      <c r="U395" s="145">
        <v>0</v>
      </c>
      <c r="V395" s="145">
        <v>0</v>
      </c>
      <c r="W395" s="145">
        <v>0</v>
      </c>
      <c r="X395" s="145">
        <v>0</v>
      </c>
      <c r="Y395" s="145">
        <v>0</v>
      </c>
      <c r="Z395" s="145">
        <v>0</v>
      </c>
      <c r="AA395" s="145">
        <v>0</v>
      </c>
      <c r="AB395" s="145">
        <v>0</v>
      </c>
      <c r="AC395" s="145">
        <v>0</v>
      </c>
      <c r="AD395" s="145">
        <v>0</v>
      </c>
      <c r="AE395" s="145"/>
      <c r="AF395" s="145"/>
      <c r="AG395" s="145"/>
      <c r="AH395" s="145"/>
      <c r="AI395" s="145"/>
      <c r="AJ395" s="145"/>
      <c r="AK395" s="145"/>
      <c r="AL395" s="145"/>
      <c r="AM395" s="145"/>
      <c r="AN395" s="145"/>
      <c r="AO395" s="145"/>
      <c r="AP395" s="145"/>
      <c r="AQ395" s="131">
        <f t="shared" si="160"/>
        <v>0</v>
      </c>
      <c r="AS395" s="145">
        <v>0</v>
      </c>
    </row>
    <row r="396" spans="2:45">
      <c r="B396" s="161" t="str">
        <f t="shared" si="161"/>
        <v>30 Seguro Agrícola</v>
      </c>
      <c r="C396" s="145">
        <v>0</v>
      </c>
      <c r="D396" s="145">
        <v>0</v>
      </c>
      <c r="E396" s="145">
        <v>0</v>
      </c>
      <c r="F396" s="145">
        <v>0</v>
      </c>
      <c r="G396" s="145">
        <v>0</v>
      </c>
      <c r="H396" s="145">
        <v>0</v>
      </c>
      <c r="I396" s="145">
        <v>0</v>
      </c>
      <c r="J396" s="145">
        <v>0</v>
      </c>
      <c r="K396" s="145">
        <v>0</v>
      </c>
      <c r="L396" s="145">
        <v>0</v>
      </c>
      <c r="M396" s="145">
        <v>0</v>
      </c>
      <c r="N396" s="145">
        <v>0</v>
      </c>
      <c r="O396" s="145">
        <v>0</v>
      </c>
      <c r="P396" s="145">
        <v>49917</v>
      </c>
      <c r="Q396" s="145">
        <v>0</v>
      </c>
      <c r="R396" s="145">
        <v>0</v>
      </c>
      <c r="S396" s="145">
        <v>0</v>
      </c>
      <c r="T396" s="145">
        <v>8695</v>
      </c>
      <c r="U396" s="145">
        <v>0</v>
      </c>
      <c r="V396" s="145">
        <v>1808</v>
      </c>
      <c r="W396" s="145">
        <v>0</v>
      </c>
      <c r="X396" s="145">
        <v>0</v>
      </c>
      <c r="Y396" s="145">
        <v>0</v>
      </c>
      <c r="Z396" s="145">
        <v>0</v>
      </c>
      <c r="AA396" s="145">
        <v>0</v>
      </c>
      <c r="AB396" s="145">
        <v>0</v>
      </c>
      <c r="AC396" s="145">
        <v>0</v>
      </c>
      <c r="AD396" s="145">
        <v>0</v>
      </c>
      <c r="AE396" s="145"/>
      <c r="AF396" s="145"/>
      <c r="AG396" s="145"/>
      <c r="AH396" s="145"/>
      <c r="AI396" s="145"/>
      <c r="AJ396" s="145"/>
      <c r="AK396" s="145"/>
      <c r="AL396" s="145"/>
      <c r="AM396" s="145"/>
      <c r="AN396" s="145"/>
      <c r="AO396" s="145"/>
      <c r="AP396" s="145"/>
      <c r="AQ396" s="131">
        <f t="shared" si="160"/>
        <v>60420</v>
      </c>
      <c r="AS396" s="145">
        <v>10257</v>
      </c>
    </row>
    <row r="397" spans="2:45">
      <c r="B397" s="161" t="str">
        <f t="shared" si="161"/>
        <v>35 Seguro Salud</v>
      </c>
      <c r="C397" s="145">
        <v>0</v>
      </c>
      <c r="D397" s="145">
        <v>0</v>
      </c>
      <c r="E397" s="145">
        <v>0</v>
      </c>
      <c r="F397" s="145">
        <v>5795</v>
      </c>
      <c r="G397" s="145">
        <v>0</v>
      </c>
      <c r="H397" s="145">
        <v>0</v>
      </c>
      <c r="I397" s="145">
        <v>0</v>
      </c>
      <c r="J397" s="145">
        <v>0</v>
      </c>
      <c r="K397" s="145">
        <v>0</v>
      </c>
      <c r="L397" s="145">
        <v>0</v>
      </c>
      <c r="M397" s="145">
        <v>0</v>
      </c>
      <c r="N397" s="145">
        <v>0</v>
      </c>
      <c r="O397" s="145">
        <v>0</v>
      </c>
      <c r="P397" s="145">
        <v>0</v>
      </c>
      <c r="Q397" s="145">
        <v>0</v>
      </c>
      <c r="R397" s="145">
        <v>0</v>
      </c>
      <c r="S397" s="145">
        <v>0</v>
      </c>
      <c r="T397" s="145">
        <v>0</v>
      </c>
      <c r="U397" s="145">
        <v>0</v>
      </c>
      <c r="V397" s="145">
        <v>0</v>
      </c>
      <c r="W397" s="145">
        <v>0</v>
      </c>
      <c r="X397" s="145">
        <v>0</v>
      </c>
      <c r="Y397" s="145">
        <v>0</v>
      </c>
      <c r="Z397" s="145">
        <v>1</v>
      </c>
      <c r="AA397" s="145">
        <v>0</v>
      </c>
      <c r="AB397" s="145">
        <v>0</v>
      </c>
      <c r="AC397" s="145">
        <v>0</v>
      </c>
      <c r="AD397" s="145">
        <v>0</v>
      </c>
      <c r="AE397" s="145"/>
      <c r="AF397" s="145"/>
      <c r="AG397" s="145"/>
      <c r="AH397" s="145"/>
      <c r="AI397" s="145"/>
      <c r="AJ397" s="145"/>
      <c r="AK397" s="145"/>
      <c r="AL397" s="145"/>
      <c r="AM397" s="145"/>
      <c r="AN397" s="145"/>
      <c r="AO397" s="145"/>
      <c r="AP397" s="145"/>
      <c r="AQ397" s="131">
        <f t="shared" si="160"/>
        <v>5796</v>
      </c>
      <c r="AS397" s="145">
        <v>4615</v>
      </c>
    </row>
    <row r="398" spans="2:45">
      <c r="B398" s="161" t="str">
        <f t="shared" si="161"/>
        <v>50 Otros</v>
      </c>
      <c r="C398" s="145">
        <v>897</v>
      </c>
      <c r="D398" s="145">
        <v>0</v>
      </c>
      <c r="E398" s="145">
        <v>707706</v>
      </c>
      <c r="F398" s="145">
        <v>78774</v>
      </c>
      <c r="G398" s="145">
        <v>0</v>
      </c>
      <c r="H398" s="145">
        <v>31166</v>
      </c>
      <c r="I398" s="145">
        <v>166643</v>
      </c>
      <c r="J398" s="145">
        <v>19</v>
      </c>
      <c r="K398" s="145">
        <v>0</v>
      </c>
      <c r="L398" s="145">
        <v>88417</v>
      </c>
      <c r="M398" s="145">
        <v>0</v>
      </c>
      <c r="N398" s="145">
        <v>0</v>
      </c>
      <c r="O398" s="145">
        <v>21</v>
      </c>
      <c r="P398" s="145">
        <v>0</v>
      </c>
      <c r="Q398" s="145">
        <v>127</v>
      </c>
      <c r="R398" s="145">
        <v>4897</v>
      </c>
      <c r="S398" s="145">
        <v>0</v>
      </c>
      <c r="T398" s="145">
        <v>237520</v>
      </c>
      <c r="U398" s="145">
        <v>0</v>
      </c>
      <c r="V398" s="145">
        <v>74398</v>
      </c>
      <c r="W398" s="145">
        <v>0</v>
      </c>
      <c r="X398" s="145">
        <v>42</v>
      </c>
      <c r="Y398" s="145">
        <v>4374</v>
      </c>
      <c r="Z398" s="145">
        <v>0</v>
      </c>
      <c r="AA398" s="145">
        <v>99</v>
      </c>
      <c r="AB398" s="145">
        <v>106892</v>
      </c>
      <c r="AC398" s="145">
        <v>8274</v>
      </c>
      <c r="AD398" s="145">
        <v>300280</v>
      </c>
      <c r="AE398" s="145"/>
      <c r="AF398" s="145"/>
      <c r="AG398" s="145"/>
      <c r="AH398" s="145"/>
      <c r="AI398" s="145"/>
      <c r="AJ398" s="145"/>
      <c r="AK398" s="145"/>
      <c r="AL398" s="145"/>
      <c r="AM398" s="145"/>
      <c r="AN398" s="145"/>
      <c r="AO398" s="145"/>
      <c r="AP398" s="145"/>
      <c r="AQ398" s="131">
        <f t="shared" si="160"/>
        <v>1810546</v>
      </c>
      <c r="AS398" s="145">
        <v>1737053</v>
      </c>
    </row>
    <row r="399" spans="2:45">
      <c r="B399" s="162" t="str">
        <f t="shared" si="161"/>
        <v>Total</v>
      </c>
      <c r="C399" s="132">
        <f>SUM(C367:C398)</f>
        <v>12127</v>
      </c>
      <c r="D399" s="132">
        <f t="shared" ref="D399:AQ399" si="162">SUM(D367:D398)</f>
        <v>0</v>
      </c>
      <c r="E399" s="132">
        <f t="shared" si="162"/>
        <v>2642046</v>
      </c>
      <c r="F399" s="132">
        <f t="shared" si="162"/>
        <v>498673</v>
      </c>
      <c r="G399" s="132">
        <f t="shared" si="162"/>
        <v>3378</v>
      </c>
      <c r="H399" s="132">
        <f t="shared" si="162"/>
        <v>142576</v>
      </c>
      <c r="I399" s="132">
        <f t="shared" si="162"/>
        <v>995475</v>
      </c>
      <c r="J399" s="132">
        <f t="shared" si="162"/>
        <v>3106</v>
      </c>
      <c r="K399" s="132">
        <f t="shared" si="162"/>
        <v>322</v>
      </c>
      <c r="L399" s="132">
        <f t="shared" si="162"/>
        <v>777034</v>
      </c>
      <c r="M399" s="132">
        <f t="shared" si="162"/>
        <v>20185</v>
      </c>
      <c r="N399" s="132">
        <f t="shared" si="162"/>
        <v>13</v>
      </c>
      <c r="O399" s="132">
        <f t="shared" si="162"/>
        <v>21</v>
      </c>
      <c r="P399" s="132">
        <f t="shared" si="162"/>
        <v>235495</v>
      </c>
      <c r="Q399" s="132">
        <f t="shared" si="162"/>
        <v>151</v>
      </c>
      <c r="R399" s="132">
        <f t="shared" si="162"/>
        <v>192739</v>
      </c>
      <c r="S399" s="132">
        <f t="shared" si="162"/>
        <v>62845</v>
      </c>
      <c r="T399" s="132">
        <f t="shared" si="162"/>
        <v>1849950</v>
      </c>
      <c r="U399" s="132">
        <f t="shared" si="162"/>
        <v>13892</v>
      </c>
      <c r="V399" s="132">
        <f t="shared" si="162"/>
        <v>642819</v>
      </c>
      <c r="W399" s="132">
        <f t="shared" si="162"/>
        <v>3493</v>
      </c>
      <c r="X399" s="132">
        <f t="shared" si="162"/>
        <v>2082</v>
      </c>
      <c r="Y399" s="132">
        <f t="shared" si="162"/>
        <v>647130</v>
      </c>
      <c r="Z399" s="132">
        <f t="shared" si="162"/>
        <v>770</v>
      </c>
      <c r="AA399" s="132">
        <f t="shared" si="162"/>
        <v>168850</v>
      </c>
      <c r="AB399" s="132">
        <f t="shared" si="162"/>
        <v>757479</v>
      </c>
      <c r="AC399" s="132">
        <f t="shared" si="162"/>
        <v>157689</v>
      </c>
      <c r="AD399" s="132">
        <f t="shared" si="162"/>
        <v>372203</v>
      </c>
      <c r="AE399" s="132">
        <f t="shared" si="162"/>
        <v>0</v>
      </c>
      <c r="AF399" s="132">
        <f t="shared" si="162"/>
        <v>0</v>
      </c>
      <c r="AG399" s="132">
        <f t="shared" si="162"/>
        <v>0</v>
      </c>
      <c r="AH399" s="132">
        <f t="shared" si="162"/>
        <v>0</v>
      </c>
      <c r="AI399" s="132">
        <f t="shared" si="162"/>
        <v>0</v>
      </c>
      <c r="AJ399" s="132">
        <f t="shared" si="162"/>
        <v>0</v>
      </c>
      <c r="AK399" s="132">
        <f t="shared" si="162"/>
        <v>0</v>
      </c>
      <c r="AL399" s="132">
        <f t="shared" si="162"/>
        <v>0</v>
      </c>
      <c r="AM399" s="132">
        <f t="shared" si="162"/>
        <v>0</v>
      </c>
      <c r="AN399" s="132">
        <f t="shared" si="162"/>
        <v>0</v>
      </c>
      <c r="AO399" s="132">
        <f t="shared" si="162"/>
        <v>0</v>
      </c>
      <c r="AP399" s="132">
        <f t="shared" si="162"/>
        <v>0</v>
      </c>
      <c r="AQ399" s="132">
        <f t="shared" si="162"/>
        <v>10202543</v>
      </c>
      <c r="AS399" s="132">
        <f>SUM(AS367:AS398)</f>
        <v>9037540</v>
      </c>
    </row>
    <row r="402" spans="2:87" ht="18.75" customHeight="1">
      <c r="B402" s="226" t="s">
        <v>353</v>
      </c>
      <c r="C402" s="227"/>
      <c r="D402" s="227"/>
      <c r="E402" s="227"/>
      <c r="F402" s="227"/>
      <c r="G402" s="227"/>
      <c r="H402" s="227"/>
      <c r="I402" s="227"/>
      <c r="J402" s="227"/>
      <c r="K402" s="227"/>
      <c r="L402" s="227"/>
      <c r="M402" s="227"/>
      <c r="N402" s="227"/>
      <c r="O402" s="227"/>
      <c r="P402" s="227"/>
      <c r="Q402" s="227"/>
      <c r="R402" s="227"/>
      <c r="S402" s="227"/>
      <c r="T402" s="227"/>
      <c r="U402" s="227"/>
      <c r="V402" s="227"/>
      <c r="W402" s="227"/>
      <c r="X402" s="227"/>
      <c r="Y402" s="227"/>
      <c r="Z402" s="227"/>
      <c r="AA402" s="227"/>
      <c r="AB402" s="227"/>
      <c r="AC402" s="227"/>
      <c r="AD402" s="227"/>
      <c r="AE402" s="227"/>
      <c r="AF402" s="227"/>
      <c r="AG402" s="227"/>
      <c r="AH402" s="227"/>
      <c r="AI402" s="227"/>
      <c r="AJ402" s="227"/>
      <c r="AK402" s="227"/>
      <c r="AL402" s="227"/>
      <c r="AM402" s="227"/>
      <c r="AN402" s="227"/>
      <c r="AO402" s="227"/>
      <c r="AP402" s="227"/>
      <c r="AQ402" s="228"/>
    </row>
    <row r="403" spans="2:87" s="185" customFormat="1">
      <c r="B403" s="187"/>
      <c r="C403" s="178">
        <f>COUNTIF($C$404:$AP$404,C404)</f>
        <v>1</v>
      </c>
      <c r="D403" s="178">
        <f t="shared" ref="D403:AP403" si="163">COUNTIF($C$404:$AP$404,D404)</f>
        <v>13</v>
      </c>
      <c r="E403" s="178">
        <f t="shared" si="163"/>
        <v>1</v>
      </c>
      <c r="F403" s="178">
        <f t="shared" si="163"/>
        <v>1</v>
      </c>
      <c r="G403" s="178">
        <f t="shared" si="163"/>
        <v>1</v>
      </c>
      <c r="H403" s="178">
        <f t="shared" si="163"/>
        <v>1</v>
      </c>
      <c r="I403" s="178">
        <f t="shared" si="163"/>
        <v>1</v>
      </c>
      <c r="J403" s="178">
        <f t="shared" si="163"/>
        <v>1</v>
      </c>
      <c r="K403" s="178">
        <f t="shared" si="163"/>
        <v>1</v>
      </c>
      <c r="L403" s="178">
        <f t="shared" si="163"/>
        <v>1</v>
      </c>
      <c r="M403" s="178">
        <f t="shared" si="163"/>
        <v>1</v>
      </c>
      <c r="N403" s="178">
        <f t="shared" si="163"/>
        <v>1</v>
      </c>
      <c r="O403" s="178">
        <f t="shared" si="163"/>
        <v>1</v>
      </c>
      <c r="P403" s="178">
        <f t="shared" si="163"/>
        <v>1</v>
      </c>
      <c r="Q403" s="178">
        <f t="shared" si="163"/>
        <v>1</v>
      </c>
      <c r="R403" s="178">
        <f t="shared" si="163"/>
        <v>1</v>
      </c>
      <c r="S403" s="178">
        <f t="shared" si="163"/>
        <v>1</v>
      </c>
      <c r="T403" s="178">
        <f t="shared" si="163"/>
        <v>1</v>
      </c>
      <c r="U403" s="178">
        <f t="shared" si="163"/>
        <v>1</v>
      </c>
      <c r="V403" s="178">
        <f t="shared" si="163"/>
        <v>1</v>
      </c>
      <c r="W403" s="178">
        <f t="shared" si="163"/>
        <v>1</v>
      </c>
      <c r="X403" s="178">
        <f t="shared" si="163"/>
        <v>1</v>
      </c>
      <c r="Y403" s="178">
        <f t="shared" si="163"/>
        <v>1</v>
      </c>
      <c r="Z403" s="178">
        <f t="shared" si="163"/>
        <v>1</v>
      </c>
      <c r="AA403" s="178">
        <f t="shared" si="163"/>
        <v>1</v>
      </c>
      <c r="AB403" s="178">
        <f t="shared" si="163"/>
        <v>1</v>
      </c>
      <c r="AC403" s="178">
        <f t="shared" si="163"/>
        <v>1</v>
      </c>
      <c r="AD403" s="178">
        <f t="shared" si="163"/>
        <v>1</v>
      </c>
      <c r="AE403" s="178">
        <f t="shared" si="163"/>
        <v>13</v>
      </c>
      <c r="AF403" s="178">
        <f t="shared" si="163"/>
        <v>13</v>
      </c>
      <c r="AG403" s="178">
        <f t="shared" si="163"/>
        <v>13</v>
      </c>
      <c r="AH403" s="178">
        <f t="shared" si="163"/>
        <v>13</v>
      </c>
      <c r="AI403" s="178">
        <f t="shared" si="163"/>
        <v>13</v>
      </c>
      <c r="AJ403" s="178">
        <f t="shared" si="163"/>
        <v>13</v>
      </c>
      <c r="AK403" s="178">
        <f t="shared" si="163"/>
        <v>13</v>
      </c>
      <c r="AL403" s="178">
        <f t="shared" si="163"/>
        <v>13</v>
      </c>
      <c r="AM403" s="178">
        <f t="shared" si="163"/>
        <v>13</v>
      </c>
      <c r="AN403" s="178">
        <f t="shared" si="163"/>
        <v>13</v>
      </c>
      <c r="AO403" s="178">
        <f t="shared" si="163"/>
        <v>13</v>
      </c>
      <c r="AP403" s="178">
        <f t="shared" si="163"/>
        <v>13</v>
      </c>
      <c r="AQ403" s="187"/>
      <c r="AS403" s="177"/>
      <c r="AU403" s="179"/>
      <c r="AV403" s="179"/>
      <c r="AW403" s="179"/>
      <c r="AX403" s="179"/>
      <c r="AY403" s="179"/>
      <c r="AZ403" s="179"/>
      <c r="BA403" s="179"/>
      <c r="BB403" s="179"/>
      <c r="BC403" s="179"/>
      <c r="BD403" s="179"/>
      <c r="BE403" s="179"/>
      <c r="BF403" s="179"/>
      <c r="BG403" s="179"/>
      <c r="BH403" s="179"/>
      <c r="BI403" s="179"/>
      <c r="BJ403" s="179"/>
      <c r="BK403" s="179"/>
      <c r="BL403" s="179"/>
      <c r="BM403" s="179"/>
      <c r="BN403" s="179"/>
      <c r="BO403" s="179"/>
      <c r="BP403" s="179"/>
      <c r="BQ403" s="179"/>
      <c r="BR403" s="179"/>
      <c r="BS403" s="179"/>
      <c r="BT403" s="179"/>
      <c r="BU403" s="179"/>
      <c r="BV403" s="179"/>
      <c r="BW403" s="179"/>
      <c r="BX403" s="179"/>
      <c r="BY403" s="179"/>
      <c r="BZ403" s="179"/>
      <c r="CA403" s="179"/>
      <c r="CB403" s="179"/>
      <c r="CC403" s="179"/>
      <c r="CD403" s="179"/>
      <c r="CE403" s="179"/>
      <c r="CF403" s="179"/>
      <c r="CG403" s="179"/>
      <c r="CH403" s="179"/>
      <c r="CI403" s="179"/>
    </row>
    <row r="404" spans="2:87" s="185" customFormat="1" hidden="1">
      <c r="B404" s="177"/>
      <c r="C404" s="176">
        <f>SUM(C406:C437)</f>
        <v>-39880388</v>
      </c>
      <c r="D404" s="176">
        <f t="shared" ref="D404:AP404" si="164">SUM(D406:D437)</f>
        <v>0</v>
      </c>
      <c r="E404" s="176">
        <f t="shared" si="164"/>
        <v>-47102580.601999998</v>
      </c>
      <c r="F404" s="176">
        <f t="shared" si="164"/>
        <v>-11819866</v>
      </c>
      <c r="G404" s="176">
        <f t="shared" si="164"/>
        <v>-308192.45603202691</v>
      </c>
      <c r="H404" s="176">
        <f t="shared" si="164"/>
        <v>-12414533</v>
      </c>
      <c r="I404" s="176">
        <f t="shared" si="164"/>
        <v>-54361976</v>
      </c>
      <c r="J404" s="176">
        <f t="shared" si="164"/>
        <v>-12611264</v>
      </c>
      <c r="K404" s="176">
        <f t="shared" si="164"/>
        <v>-1838658</v>
      </c>
      <c r="L404" s="176">
        <f t="shared" si="164"/>
        <v>-4661134</v>
      </c>
      <c r="M404" s="176">
        <f t="shared" si="164"/>
        <v>-4371759</v>
      </c>
      <c r="N404" s="176">
        <f t="shared" si="164"/>
        <v>-33118</v>
      </c>
      <c r="O404" s="176">
        <f t="shared" si="164"/>
        <v>-1393</v>
      </c>
      <c r="P404" s="176">
        <f t="shared" si="164"/>
        <v>-6548673</v>
      </c>
      <c r="Q404" s="176">
        <f t="shared" si="164"/>
        <v>-17035</v>
      </c>
      <c r="R404" s="176">
        <f t="shared" si="164"/>
        <v>-28156067</v>
      </c>
      <c r="S404" s="176">
        <f t="shared" si="164"/>
        <v>-176401</v>
      </c>
      <c r="T404" s="176">
        <f t="shared" si="164"/>
        <v>-42141030</v>
      </c>
      <c r="U404" s="176">
        <f t="shared" si="164"/>
        <v>-710925</v>
      </c>
      <c r="V404" s="176">
        <f t="shared" si="164"/>
        <v>-62141831</v>
      </c>
      <c r="W404" s="176">
        <f t="shared" si="164"/>
        <v>662735.97699999996</v>
      </c>
      <c r="X404" s="176">
        <f t="shared" si="164"/>
        <v>-982975</v>
      </c>
      <c r="Y404" s="176">
        <f t="shared" si="164"/>
        <v>-62160898.174939424</v>
      </c>
      <c r="Z404" s="176">
        <f t="shared" si="164"/>
        <v>-350176</v>
      </c>
      <c r="AA404" s="176">
        <f t="shared" si="164"/>
        <v>-5726424</v>
      </c>
      <c r="AB404" s="176">
        <f t="shared" si="164"/>
        <v>-101361908</v>
      </c>
      <c r="AC404" s="176">
        <f t="shared" si="164"/>
        <v>-2154598</v>
      </c>
      <c r="AD404" s="176">
        <f t="shared" si="164"/>
        <v>-9215657</v>
      </c>
      <c r="AE404" s="176">
        <f t="shared" si="164"/>
        <v>0</v>
      </c>
      <c r="AF404" s="176">
        <f t="shared" si="164"/>
        <v>0</v>
      </c>
      <c r="AG404" s="176">
        <f t="shared" si="164"/>
        <v>0</v>
      </c>
      <c r="AH404" s="176">
        <f t="shared" si="164"/>
        <v>0</v>
      </c>
      <c r="AI404" s="176">
        <f t="shared" si="164"/>
        <v>0</v>
      </c>
      <c r="AJ404" s="176">
        <f t="shared" si="164"/>
        <v>0</v>
      </c>
      <c r="AK404" s="176">
        <f t="shared" si="164"/>
        <v>0</v>
      </c>
      <c r="AL404" s="176">
        <f t="shared" si="164"/>
        <v>0</v>
      </c>
      <c r="AM404" s="176">
        <f t="shared" si="164"/>
        <v>0</v>
      </c>
      <c r="AN404" s="176">
        <f t="shared" si="164"/>
        <v>0</v>
      </c>
      <c r="AO404" s="176">
        <f t="shared" si="164"/>
        <v>0</v>
      </c>
      <c r="AP404" s="176">
        <f t="shared" si="164"/>
        <v>0</v>
      </c>
      <c r="AQ404" s="177"/>
      <c r="AS404" s="177"/>
      <c r="AU404" s="179"/>
      <c r="AV404" s="179"/>
      <c r="AW404" s="179"/>
      <c r="AX404" s="179"/>
      <c r="AY404" s="179"/>
      <c r="AZ404" s="179"/>
      <c r="BA404" s="179"/>
      <c r="BB404" s="179"/>
      <c r="BC404" s="179"/>
      <c r="BD404" s="179"/>
      <c r="BE404" s="179"/>
      <c r="BF404" s="179"/>
      <c r="BG404" s="179"/>
      <c r="BH404" s="179"/>
      <c r="BI404" s="179"/>
      <c r="BJ404" s="179"/>
      <c r="BK404" s="179"/>
      <c r="BL404" s="179"/>
      <c r="BM404" s="179"/>
      <c r="BN404" s="179"/>
      <c r="BO404" s="179"/>
      <c r="BP404" s="179"/>
      <c r="BQ404" s="179"/>
      <c r="BR404" s="179"/>
      <c r="BS404" s="179"/>
      <c r="BT404" s="179"/>
      <c r="BU404" s="179"/>
      <c r="BV404" s="179"/>
      <c r="BW404" s="179"/>
      <c r="BX404" s="179"/>
      <c r="BY404" s="179"/>
      <c r="BZ404" s="179"/>
      <c r="CA404" s="179"/>
      <c r="CB404" s="179"/>
      <c r="CC404" s="179"/>
      <c r="CD404" s="179"/>
      <c r="CE404" s="179"/>
      <c r="CF404" s="179"/>
      <c r="CG404" s="179"/>
      <c r="CH404" s="179"/>
      <c r="CI404" s="179"/>
    </row>
    <row r="405" spans="2:87" ht="22.5">
      <c r="B405" s="138"/>
      <c r="C405" s="138" t="str">
        <f>C7</f>
        <v>Ace Seguros</v>
      </c>
      <c r="D405" s="138" t="str">
        <f t="shared" ref="D405:AQ405" si="165">D7</f>
        <v>Assurant Chile</v>
      </c>
      <c r="E405" s="138" t="str">
        <f t="shared" si="165"/>
        <v>BCI Seguros</v>
      </c>
      <c r="F405" s="138" t="str">
        <f t="shared" si="165"/>
        <v>Cardif</v>
      </c>
      <c r="G405" s="138" t="str">
        <f t="shared" si="165"/>
        <v>Cesce Chile</v>
      </c>
      <c r="H405" s="138" t="str">
        <f t="shared" si="165"/>
        <v>Chartis</v>
      </c>
      <c r="I405" s="138" t="str">
        <f t="shared" si="165"/>
        <v>Chilena Consolidada</v>
      </c>
      <c r="J405" s="138" t="str">
        <f t="shared" si="165"/>
        <v>Chubb de Chile</v>
      </c>
      <c r="K405" s="138" t="str">
        <f t="shared" si="165"/>
        <v>Coface Chile</v>
      </c>
      <c r="L405" s="138" t="str">
        <f t="shared" si="165"/>
        <v>Consorio Nacional</v>
      </c>
      <c r="M405" s="138" t="str">
        <f t="shared" si="165"/>
        <v>Continental Crédito</v>
      </c>
      <c r="N405" s="138" t="str">
        <f t="shared" si="165"/>
        <v>Euler Hermes</v>
      </c>
      <c r="O405" s="138" t="str">
        <f t="shared" si="165"/>
        <v>FAF International</v>
      </c>
      <c r="P405" s="138" t="str">
        <f t="shared" si="165"/>
        <v>HDI Seguros</v>
      </c>
      <c r="Q405" s="138" t="str">
        <f t="shared" si="165"/>
        <v>Huelen</v>
      </c>
      <c r="R405" s="138" t="str">
        <f t="shared" si="165"/>
        <v>Liberty Seguros</v>
      </c>
      <c r="S405" s="138" t="str">
        <f t="shared" si="165"/>
        <v>M. de Carabineros</v>
      </c>
      <c r="T405" s="138" t="str">
        <f t="shared" si="165"/>
        <v>Magallanes</v>
      </c>
      <c r="U405" s="138" t="str">
        <f t="shared" si="165"/>
        <v>Magallanes Gar. y Cré.</v>
      </c>
      <c r="V405" s="138" t="str">
        <f t="shared" si="165"/>
        <v>Mapfre</v>
      </c>
      <c r="W405" s="138" t="str">
        <f t="shared" si="165"/>
        <v>Mapfre Gar. y Cré.</v>
      </c>
      <c r="X405" s="138" t="str">
        <f t="shared" si="165"/>
        <v>Orion Seguros</v>
      </c>
      <c r="Y405" s="138" t="str">
        <f t="shared" si="165"/>
        <v>Penta Security</v>
      </c>
      <c r="Z405" s="138" t="str">
        <f t="shared" si="165"/>
        <v>QBE Chile</v>
      </c>
      <c r="AA405" s="138" t="str">
        <f t="shared" si="165"/>
        <v>Renta Nacional</v>
      </c>
      <c r="AB405" s="138" t="str">
        <f t="shared" si="165"/>
        <v>RSA Seguros</v>
      </c>
      <c r="AC405" s="138" t="str">
        <f t="shared" si="165"/>
        <v>Zenit Seguros</v>
      </c>
      <c r="AD405" s="138" t="str">
        <f t="shared" si="165"/>
        <v>Zurich Santander</v>
      </c>
      <c r="AE405" s="138">
        <f t="shared" si="165"/>
        <v>0</v>
      </c>
      <c r="AF405" s="138">
        <f t="shared" si="165"/>
        <v>0</v>
      </c>
      <c r="AG405" s="138">
        <f t="shared" si="165"/>
        <v>0</v>
      </c>
      <c r="AH405" s="138">
        <f t="shared" si="165"/>
        <v>0</v>
      </c>
      <c r="AI405" s="138">
        <f t="shared" si="165"/>
        <v>0</v>
      </c>
      <c r="AJ405" s="138">
        <f t="shared" si="165"/>
        <v>0</v>
      </c>
      <c r="AK405" s="138">
        <f t="shared" si="165"/>
        <v>0</v>
      </c>
      <c r="AL405" s="138">
        <f t="shared" si="165"/>
        <v>0</v>
      </c>
      <c r="AM405" s="138">
        <f t="shared" si="165"/>
        <v>0</v>
      </c>
      <c r="AN405" s="138">
        <f t="shared" si="165"/>
        <v>0</v>
      </c>
      <c r="AO405" s="138">
        <f t="shared" si="165"/>
        <v>0</v>
      </c>
      <c r="AP405" s="138">
        <f t="shared" si="165"/>
        <v>0</v>
      </c>
      <c r="AQ405" s="138" t="str">
        <f t="shared" si="165"/>
        <v>Mercado</v>
      </c>
      <c r="AS405" s="138" t="s">
        <v>339</v>
      </c>
    </row>
    <row r="406" spans="2:87">
      <c r="B406" s="161" t="str">
        <f>B250</f>
        <v>1 Incendio</v>
      </c>
      <c r="C406" s="145">
        <v>-22322640</v>
      </c>
      <c r="D406" s="145">
        <v>0</v>
      </c>
      <c r="E406" s="145">
        <v>-5513001.1809999999</v>
      </c>
      <c r="F406" s="145">
        <v>2426</v>
      </c>
      <c r="G406" s="145">
        <v>0</v>
      </c>
      <c r="H406" s="145">
        <v>-8701477</v>
      </c>
      <c r="I406" s="145">
        <v>-8146703</v>
      </c>
      <c r="J406" s="145">
        <v>-207086</v>
      </c>
      <c r="K406" s="145">
        <v>0</v>
      </c>
      <c r="L406" s="145">
        <v>-299794</v>
      </c>
      <c r="M406" s="145">
        <v>0</v>
      </c>
      <c r="N406" s="145">
        <v>0</v>
      </c>
      <c r="O406" s="145">
        <v>0</v>
      </c>
      <c r="P406" s="145">
        <v>-782674</v>
      </c>
      <c r="Q406" s="145">
        <v>-636</v>
      </c>
      <c r="R406" s="145">
        <v>-10217827</v>
      </c>
      <c r="S406" s="145">
        <v>-176401</v>
      </c>
      <c r="T406" s="145">
        <v>-3657283</v>
      </c>
      <c r="U406" s="145">
        <v>0</v>
      </c>
      <c r="V406" s="145">
        <v>-42278539</v>
      </c>
      <c r="W406" s="145">
        <v>0</v>
      </c>
      <c r="X406" s="145">
        <v>-74860</v>
      </c>
      <c r="Y406" s="145">
        <v>-22236385.750569753</v>
      </c>
      <c r="Z406" s="145">
        <v>0</v>
      </c>
      <c r="AA406" s="145">
        <v>-183131</v>
      </c>
      <c r="AB406" s="145">
        <v>-52637396</v>
      </c>
      <c r="AC406" s="145">
        <v>-29632</v>
      </c>
      <c r="AD406" s="145">
        <v>0</v>
      </c>
      <c r="AE406" s="145"/>
      <c r="AF406" s="145"/>
      <c r="AG406" s="145"/>
      <c r="AH406" s="145"/>
      <c r="AI406" s="145"/>
      <c r="AJ406" s="145"/>
      <c r="AK406" s="145"/>
      <c r="AL406" s="145"/>
      <c r="AM406" s="145"/>
      <c r="AN406" s="145"/>
      <c r="AO406" s="145"/>
      <c r="AP406" s="145"/>
      <c r="AQ406" s="131">
        <f t="shared" ref="AQ406:AQ437" si="166">SUM(C406:AP406)</f>
        <v>-177463039.93156976</v>
      </c>
      <c r="AS406" s="145">
        <v>-81346071</v>
      </c>
    </row>
    <row r="407" spans="2:87">
      <c r="B407" s="161" t="str">
        <f t="shared" ref="B407:B438" si="167">B251</f>
        <v>2 Pérdida de Benef. por Incendio</v>
      </c>
      <c r="C407" s="145">
        <v>-112</v>
      </c>
      <c r="D407" s="145">
        <v>0</v>
      </c>
      <c r="E407" s="145">
        <v>198810.05300000001</v>
      </c>
      <c r="F407" s="145">
        <v>0</v>
      </c>
      <c r="G407" s="145">
        <v>0</v>
      </c>
      <c r="H407" s="145">
        <v>0</v>
      </c>
      <c r="I407" s="145">
        <v>-1766348</v>
      </c>
      <c r="J407" s="145">
        <v>-98126</v>
      </c>
      <c r="K407" s="145">
        <v>0</v>
      </c>
      <c r="L407" s="145">
        <v>2331</v>
      </c>
      <c r="M407" s="145">
        <v>0</v>
      </c>
      <c r="N407" s="145">
        <v>0</v>
      </c>
      <c r="O407" s="145">
        <v>0</v>
      </c>
      <c r="P407" s="145">
        <v>1694</v>
      </c>
      <c r="Q407" s="145">
        <v>0</v>
      </c>
      <c r="R407" s="145">
        <v>-1906508</v>
      </c>
      <c r="S407" s="145">
        <v>0</v>
      </c>
      <c r="T407" s="145">
        <v>-95224</v>
      </c>
      <c r="U407" s="145">
        <v>0</v>
      </c>
      <c r="V407" s="145">
        <v>-965743</v>
      </c>
      <c r="W407" s="145">
        <v>0</v>
      </c>
      <c r="X407" s="145">
        <v>0</v>
      </c>
      <c r="Y407" s="145">
        <v>0</v>
      </c>
      <c r="Z407" s="145">
        <v>0</v>
      </c>
      <c r="AA407" s="145">
        <v>0</v>
      </c>
      <c r="AB407" s="145">
        <v>-425571</v>
      </c>
      <c r="AC407" s="145">
        <v>0</v>
      </c>
      <c r="AD407" s="145">
        <v>0</v>
      </c>
      <c r="AE407" s="145"/>
      <c r="AF407" s="145"/>
      <c r="AG407" s="145"/>
      <c r="AH407" s="145"/>
      <c r="AI407" s="145"/>
      <c r="AJ407" s="145"/>
      <c r="AK407" s="145"/>
      <c r="AL407" s="145"/>
      <c r="AM407" s="145"/>
      <c r="AN407" s="145"/>
      <c r="AO407" s="145"/>
      <c r="AP407" s="145"/>
      <c r="AQ407" s="131">
        <f t="shared" si="166"/>
        <v>-5054796.9469999997</v>
      </c>
      <c r="AS407" s="145">
        <v>-5912280</v>
      </c>
    </row>
    <row r="408" spans="2:87">
      <c r="B408" s="161" t="str">
        <f t="shared" si="167"/>
        <v>3 Terremoto</v>
      </c>
      <c r="C408" s="145">
        <v>423210</v>
      </c>
      <c r="D408" s="145">
        <v>0</v>
      </c>
      <c r="E408" s="145">
        <v>1566292.0029999996</v>
      </c>
      <c r="F408" s="145">
        <v>-8685</v>
      </c>
      <c r="G408" s="145">
        <v>0</v>
      </c>
      <c r="H408" s="145">
        <v>6115723</v>
      </c>
      <c r="I408" s="145">
        <v>-2468083</v>
      </c>
      <c r="J408" s="145">
        <v>-88828</v>
      </c>
      <c r="K408" s="145">
        <v>0</v>
      </c>
      <c r="L408" s="145">
        <v>4237275</v>
      </c>
      <c r="M408" s="145">
        <v>0</v>
      </c>
      <c r="N408" s="145">
        <v>0</v>
      </c>
      <c r="O408" s="145">
        <v>0</v>
      </c>
      <c r="P408" s="145">
        <v>-281621</v>
      </c>
      <c r="Q408" s="145">
        <v>0</v>
      </c>
      <c r="R408" s="145">
        <v>6465191</v>
      </c>
      <c r="S408" s="145">
        <v>0</v>
      </c>
      <c r="T408" s="145">
        <v>2054148</v>
      </c>
      <c r="U408" s="145">
        <v>0</v>
      </c>
      <c r="V408" s="145">
        <v>12288380</v>
      </c>
      <c r="W408" s="145">
        <v>0</v>
      </c>
      <c r="X408" s="145">
        <v>0</v>
      </c>
      <c r="Y408" s="145">
        <v>17083369.418323919</v>
      </c>
      <c r="Z408" s="145">
        <v>-350176</v>
      </c>
      <c r="AA408" s="145">
        <v>62005</v>
      </c>
      <c r="AB408" s="145">
        <v>7138520</v>
      </c>
      <c r="AC408" s="145">
        <v>-7840</v>
      </c>
      <c r="AD408" s="145">
        <v>-396362</v>
      </c>
      <c r="AE408" s="145"/>
      <c r="AF408" s="145"/>
      <c r="AG408" s="145"/>
      <c r="AH408" s="145"/>
      <c r="AI408" s="145"/>
      <c r="AJ408" s="145"/>
      <c r="AK408" s="145"/>
      <c r="AL408" s="145"/>
      <c r="AM408" s="145"/>
      <c r="AN408" s="145"/>
      <c r="AO408" s="145"/>
      <c r="AP408" s="145"/>
      <c r="AQ408" s="131">
        <f t="shared" si="166"/>
        <v>53832518.421323918</v>
      </c>
      <c r="AS408" s="145">
        <v>51811101</v>
      </c>
    </row>
    <row r="409" spans="2:87">
      <c r="B409" s="161" t="str">
        <f t="shared" si="167"/>
        <v>4 Pérdida de Benef. por Terremoto</v>
      </c>
      <c r="C409" s="145">
        <v>63104</v>
      </c>
      <c r="D409" s="145">
        <v>0</v>
      </c>
      <c r="E409" s="145">
        <v>0</v>
      </c>
      <c r="F409" s="145">
        <v>0</v>
      </c>
      <c r="G409" s="145">
        <v>0</v>
      </c>
      <c r="H409" s="145">
        <v>80481</v>
      </c>
      <c r="I409" s="145">
        <v>0</v>
      </c>
      <c r="J409" s="145">
        <v>0</v>
      </c>
      <c r="K409" s="145">
        <v>0</v>
      </c>
      <c r="L409" s="145">
        <v>966336</v>
      </c>
      <c r="M409" s="145">
        <v>0</v>
      </c>
      <c r="N409" s="145">
        <v>0</v>
      </c>
      <c r="O409" s="145">
        <v>0</v>
      </c>
      <c r="P409" s="145">
        <v>-3</v>
      </c>
      <c r="Q409" s="145">
        <v>0</v>
      </c>
      <c r="R409" s="145">
        <v>1647554</v>
      </c>
      <c r="S409" s="145">
        <v>0</v>
      </c>
      <c r="T409" s="145">
        <v>-2151</v>
      </c>
      <c r="U409" s="145">
        <v>0</v>
      </c>
      <c r="V409" s="145">
        <v>259837</v>
      </c>
      <c r="W409" s="145">
        <v>0</v>
      </c>
      <c r="X409" s="145">
        <v>0</v>
      </c>
      <c r="Y409" s="145">
        <v>0</v>
      </c>
      <c r="Z409" s="145">
        <v>0</v>
      </c>
      <c r="AA409" s="145">
        <v>0</v>
      </c>
      <c r="AB409" s="145">
        <v>-391521</v>
      </c>
      <c r="AC409" s="145">
        <v>0</v>
      </c>
      <c r="AD409" s="145">
        <v>0</v>
      </c>
      <c r="AE409" s="145"/>
      <c r="AF409" s="145"/>
      <c r="AG409" s="145"/>
      <c r="AH409" s="145"/>
      <c r="AI409" s="145"/>
      <c r="AJ409" s="145"/>
      <c r="AK409" s="145"/>
      <c r="AL409" s="145"/>
      <c r="AM409" s="145"/>
      <c r="AN409" s="145"/>
      <c r="AO409" s="145"/>
      <c r="AP409" s="145"/>
      <c r="AQ409" s="131">
        <f t="shared" si="166"/>
        <v>2623637</v>
      </c>
      <c r="AS409" s="145">
        <v>-10947788</v>
      </c>
    </row>
    <row r="410" spans="2:87">
      <c r="B410" s="161" t="str">
        <f t="shared" si="167"/>
        <v>5 Riesgos de la Naturaleza</v>
      </c>
      <c r="C410" s="145">
        <v>-1179685</v>
      </c>
      <c r="D410" s="145">
        <v>0</v>
      </c>
      <c r="E410" s="145">
        <v>-227350.68999999997</v>
      </c>
      <c r="F410" s="145">
        <v>-10081</v>
      </c>
      <c r="G410" s="145">
        <v>0</v>
      </c>
      <c r="H410" s="145">
        <v>-1244</v>
      </c>
      <c r="I410" s="145">
        <v>-2965662</v>
      </c>
      <c r="J410" s="145">
        <v>-2032337</v>
      </c>
      <c r="K410" s="145">
        <v>0</v>
      </c>
      <c r="L410" s="145">
        <v>-368096</v>
      </c>
      <c r="M410" s="145">
        <v>0</v>
      </c>
      <c r="N410" s="145">
        <v>0</v>
      </c>
      <c r="O410" s="145">
        <v>0</v>
      </c>
      <c r="P410" s="145">
        <v>-136113</v>
      </c>
      <c r="Q410" s="145">
        <v>0</v>
      </c>
      <c r="R410" s="145">
        <v>0</v>
      </c>
      <c r="S410" s="145">
        <v>0</v>
      </c>
      <c r="T410" s="145">
        <v>-570569</v>
      </c>
      <c r="U410" s="145">
        <v>0</v>
      </c>
      <c r="V410" s="145">
        <v>-1699097</v>
      </c>
      <c r="W410" s="145">
        <v>0</v>
      </c>
      <c r="X410" s="145">
        <v>0</v>
      </c>
      <c r="Y410" s="145">
        <v>-4665132</v>
      </c>
      <c r="Z410" s="145">
        <v>0</v>
      </c>
      <c r="AA410" s="145">
        <v>-111807</v>
      </c>
      <c r="AB410" s="145">
        <v>-2938934</v>
      </c>
      <c r="AC410" s="145">
        <v>0</v>
      </c>
      <c r="AD410" s="145">
        <v>0</v>
      </c>
      <c r="AE410" s="145"/>
      <c r="AF410" s="145"/>
      <c r="AG410" s="145"/>
      <c r="AH410" s="145"/>
      <c r="AI410" s="145"/>
      <c r="AJ410" s="145"/>
      <c r="AK410" s="145"/>
      <c r="AL410" s="145"/>
      <c r="AM410" s="145"/>
      <c r="AN410" s="145"/>
      <c r="AO410" s="145"/>
      <c r="AP410" s="145"/>
      <c r="AQ410" s="131">
        <f t="shared" si="166"/>
        <v>-16906107.689999998</v>
      </c>
      <c r="AS410" s="145">
        <v>-2187513</v>
      </c>
    </row>
    <row r="411" spans="2:87">
      <c r="B411" s="161" t="str">
        <f t="shared" si="167"/>
        <v>6 Terrorismo</v>
      </c>
      <c r="C411" s="145">
        <v>-240104</v>
      </c>
      <c r="D411" s="145">
        <v>0</v>
      </c>
      <c r="E411" s="145">
        <v>-1573.0500000000011</v>
      </c>
      <c r="F411" s="145">
        <v>4</v>
      </c>
      <c r="G411" s="145">
        <v>0</v>
      </c>
      <c r="H411" s="145">
        <v>0</v>
      </c>
      <c r="I411" s="145">
        <v>4272</v>
      </c>
      <c r="J411" s="145">
        <v>0</v>
      </c>
      <c r="K411" s="145">
        <v>0</v>
      </c>
      <c r="L411" s="145">
        <v>-4420</v>
      </c>
      <c r="M411" s="145">
        <v>0</v>
      </c>
      <c r="N411" s="145">
        <v>0</v>
      </c>
      <c r="O411" s="145">
        <v>0</v>
      </c>
      <c r="P411" s="145">
        <v>-1331</v>
      </c>
      <c r="Q411" s="145">
        <v>0</v>
      </c>
      <c r="R411" s="145">
        <v>0</v>
      </c>
      <c r="S411" s="145">
        <v>0</v>
      </c>
      <c r="T411" s="145">
        <v>-44379</v>
      </c>
      <c r="U411" s="145">
        <v>0</v>
      </c>
      <c r="V411" s="145">
        <v>-4809</v>
      </c>
      <c r="W411" s="145">
        <v>0</v>
      </c>
      <c r="X411" s="145">
        <v>0</v>
      </c>
      <c r="Y411" s="145">
        <v>0</v>
      </c>
      <c r="Z411" s="145">
        <v>0</v>
      </c>
      <c r="AA411" s="145">
        <v>-2600</v>
      </c>
      <c r="AB411" s="145">
        <v>-150862</v>
      </c>
      <c r="AC411" s="145">
        <v>0</v>
      </c>
      <c r="AD411" s="145">
        <v>0</v>
      </c>
      <c r="AE411" s="145"/>
      <c r="AF411" s="145"/>
      <c r="AG411" s="145"/>
      <c r="AH411" s="145"/>
      <c r="AI411" s="145"/>
      <c r="AJ411" s="145"/>
      <c r="AK411" s="145"/>
      <c r="AL411" s="145"/>
      <c r="AM411" s="145"/>
      <c r="AN411" s="145"/>
      <c r="AO411" s="145"/>
      <c r="AP411" s="145"/>
      <c r="AQ411" s="131">
        <f t="shared" si="166"/>
        <v>-445802.05</v>
      </c>
      <c r="AS411" s="145">
        <v>-78705</v>
      </c>
    </row>
    <row r="412" spans="2:87">
      <c r="B412" s="161" t="str">
        <f t="shared" si="167"/>
        <v>7 Otros Riesgos Adicionales Incendio</v>
      </c>
      <c r="C412" s="145">
        <v>-2116345</v>
      </c>
      <c r="D412" s="145">
        <v>0</v>
      </c>
      <c r="E412" s="145">
        <v>16808.408000000003</v>
      </c>
      <c r="F412" s="145">
        <v>-1196</v>
      </c>
      <c r="G412" s="145">
        <v>0</v>
      </c>
      <c r="H412" s="145">
        <v>5553</v>
      </c>
      <c r="I412" s="145">
        <v>-645627</v>
      </c>
      <c r="J412" s="145">
        <v>-906215</v>
      </c>
      <c r="K412" s="145">
        <v>0</v>
      </c>
      <c r="L412" s="145">
        <v>-43134</v>
      </c>
      <c r="M412" s="145">
        <v>0</v>
      </c>
      <c r="N412" s="145">
        <v>0</v>
      </c>
      <c r="O412" s="145">
        <v>0</v>
      </c>
      <c r="P412" s="145">
        <v>-34728</v>
      </c>
      <c r="Q412" s="145">
        <v>0</v>
      </c>
      <c r="R412" s="145">
        <v>0</v>
      </c>
      <c r="S412" s="145">
        <v>0</v>
      </c>
      <c r="T412" s="145">
        <v>-1728149</v>
      </c>
      <c r="U412" s="145">
        <v>0</v>
      </c>
      <c r="V412" s="145">
        <v>-548230</v>
      </c>
      <c r="W412" s="145">
        <v>0</v>
      </c>
      <c r="X412" s="145">
        <v>0</v>
      </c>
      <c r="Y412" s="145">
        <v>0</v>
      </c>
      <c r="Z412" s="145">
        <v>0</v>
      </c>
      <c r="AA412" s="145">
        <v>-14962</v>
      </c>
      <c r="AB412" s="145">
        <v>-933784</v>
      </c>
      <c r="AC412" s="145">
        <v>0</v>
      </c>
      <c r="AD412" s="145">
        <v>0</v>
      </c>
      <c r="AE412" s="145"/>
      <c r="AF412" s="145"/>
      <c r="AG412" s="145"/>
      <c r="AH412" s="145"/>
      <c r="AI412" s="145"/>
      <c r="AJ412" s="145"/>
      <c r="AK412" s="145"/>
      <c r="AL412" s="145"/>
      <c r="AM412" s="145"/>
      <c r="AN412" s="145"/>
      <c r="AO412" s="145"/>
      <c r="AP412" s="145"/>
      <c r="AQ412" s="131">
        <f t="shared" si="166"/>
        <v>-6950008.5920000002</v>
      </c>
      <c r="AS412" s="145">
        <v>-2935273</v>
      </c>
    </row>
    <row r="413" spans="2:87">
      <c r="B413" s="161" t="str">
        <f t="shared" si="167"/>
        <v>8 Robo</v>
      </c>
      <c r="C413" s="145">
        <v>-877464</v>
      </c>
      <c r="D413" s="145">
        <v>0</v>
      </c>
      <c r="E413" s="145">
        <v>-2433811.442999999</v>
      </c>
      <c r="F413" s="145">
        <v>2380021</v>
      </c>
      <c r="G413" s="145">
        <v>0</v>
      </c>
      <c r="H413" s="145">
        <v>-171432</v>
      </c>
      <c r="I413" s="145">
        <v>-420704</v>
      </c>
      <c r="J413" s="145">
        <v>-733</v>
      </c>
      <c r="K413" s="145">
        <v>0</v>
      </c>
      <c r="L413" s="145">
        <v>-251276</v>
      </c>
      <c r="M413" s="145">
        <v>0</v>
      </c>
      <c r="N413" s="145">
        <v>0</v>
      </c>
      <c r="O413" s="145">
        <v>0</v>
      </c>
      <c r="P413" s="145">
        <v>-169100</v>
      </c>
      <c r="Q413" s="145">
        <v>0</v>
      </c>
      <c r="R413" s="145">
        <v>-516665</v>
      </c>
      <c r="S413" s="145">
        <v>0</v>
      </c>
      <c r="T413" s="145">
        <v>-276763</v>
      </c>
      <c r="U413" s="145">
        <v>0</v>
      </c>
      <c r="V413" s="145">
        <v>-74510</v>
      </c>
      <c r="W413" s="145">
        <v>0</v>
      </c>
      <c r="X413" s="145">
        <v>0</v>
      </c>
      <c r="Y413" s="145">
        <v>-567506.91501941334</v>
      </c>
      <c r="Z413" s="145">
        <v>0</v>
      </c>
      <c r="AA413" s="145">
        <v>10913</v>
      </c>
      <c r="AB413" s="145">
        <v>-1026543</v>
      </c>
      <c r="AC413" s="145">
        <v>-28002</v>
      </c>
      <c r="AD413" s="145">
        <v>-416388</v>
      </c>
      <c r="AE413" s="145"/>
      <c r="AF413" s="145"/>
      <c r="AG413" s="145"/>
      <c r="AH413" s="145"/>
      <c r="AI413" s="145"/>
      <c r="AJ413" s="145"/>
      <c r="AK413" s="145"/>
      <c r="AL413" s="145"/>
      <c r="AM413" s="145"/>
      <c r="AN413" s="145"/>
      <c r="AO413" s="145"/>
      <c r="AP413" s="145"/>
      <c r="AQ413" s="131">
        <f t="shared" si="166"/>
        <v>-4839964.3580194125</v>
      </c>
      <c r="AS413" s="145">
        <v>-6950827</v>
      </c>
    </row>
    <row r="414" spans="2:87">
      <c r="B414" s="161" t="str">
        <f t="shared" si="167"/>
        <v>9 Daños Físicos Vehíc. Mot. G1 (VP)</v>
      </c>
      <c r="C414" s="145">
        <v>0</v>
      </c>
      <c r="D414" s="145">
        <v>0</v>
      </c>
      <c r="E414" s="145">
        <v>-17676703.532000005</v>
      </c>
      <c r="F414" s="145">
        <v>0</v>
      </c>
      <c r="G414" s="145">
        <v>0</v>
      </c>
      <c r="H414" s="145">
        <v>-739099</v>
      </c>
      <c r="I414" s="145">
        <v>-8499201</v>
      </c>
      <c r="J414" s="145">
        <v>0</v>
      </c>
      <c r="K414" s="145">
        <v>0</v>
      </c>
      <c r="L414" s="145">
        <v>-5979594</v>
      </c>
      <c r="M414" s="145">
        <v>0</v>
      </c>
      <c r="N414" s="145">
        <v>0</v>
      </c>
      <c r="O414" s="145">
        <v>0</v>
      </c>
      <c r="P414" s="145">
        <v>-2060892</v>
      </c>
      <c r="Q414" s="145">
        <v>0</v>
      </c>
      <c r="R414" s="145">
        <v>-7753540</v>
      </c>
      <c r="S414" s="145">
        <v>0</v>
      </c>
      <c r="T414" s="145">
        <v>-16719984</v>
      </c>
      <c r="U414" s="145">
        <v>0</v>
      </c>
      <c r="V414" s="145">
        <v>-2804049</v>
      </c>
      <c r="W414" s="145">
        <v>0</v>
      </c>
      <c r="X414" s="145">
        <v>0</v>
      </c>
      <c r="Y414" s="145">
        <v>-6681205.5264794007</v>
      </c>
      <c r="Z414" s="145">
        <v>0</v>
      </c>
      <c r="AA414" s="145">
        <v>-1401792</v>
      </c>
      <c r="AB414" s="145">
        <v>-10255692</v>
      </c>
      <c r="AC414" s="145">
        <v>-877886</v>
      </c>
      <c r="AD414" s="145">
        <v>0</v>
      </c>
      <c r="AE414" s="145"/>
      <c r="AF414" s="145"/>
      <c r="AG414" s="145"/>
      <c r="AH414" s="145"/>
      <c r="AI414" s="145"/>
      <c r="AJ414" s="145"/>
      <c r="AK414" s="145"/>
      <c r="AL414" s="145"/>
      <c r="AM414" s="145"/>
      <c r="AN414" s="145"/>
      <c r="AO414" s="145"/>
      <c r="AP414" s="145"/>
      <c r="AQ414" s="131">
        <f t="shared" si="166"/>
        <v>-81449638.058479398</v>
      </c>
      <c r="AS414" s="145">
        <v>-73156089</v>
      </c>
    </row>
    <row r="415" spans="2:87">
      <c r="B415" s="161" t="str">
        <f t="shared" si="167"/>
        <v>10 Daños Físicos Vehíc. Mot. G2 (VC)</v>
      </c>
      <c r="C415" s="145">
        <v>0</v>
      </c>
      <c r="D415" s="145">
        <v>0</v>
      </c>
      <c r="E415" s="145">
        <v>-5804315.2749999985</v>
      </c>
      <c r="F415" s="145">
        <v>0</v>
      </c>
      <c r="G415" s="145">
        <v>0</v>
      </c>
      <c r="H415" s="145">
        <v>-26579</v>
      </c>
      <c r="I415" s="145">
        <v>-2290875</v>
      </c>
      <c r="J415" s="145">
        <v>0</v>
      </c>
      <c r="K415" s="145">
        <v>0</v>
      </c>
      <c r="L415" s="145">
        <v>-347011</v>
      </c>
      <c r="M415" s="145">
        <v>0</v>
      </c>
      <c r="N415" s="145">
        <v>0</v>
      </c>
      <c r="O415" s="145">
        <v>0</v>
      </c>
      <c r="P415" s="145">
        <v>-531330</v>
      </c>
      <c r="Q415" s="145">
        <v>-447</v>
      </c>
      <c r="R415" s="145">
        <v>-8345922</v>
      </c>
      <c r="S415" s="145">
        <v>0</v>
      </c>
      <c r="T415" s="145">
        <v>-2663376</v>
      </c>
      <c r="U415" s="145">
        <v>0</v>
      </c>
      <c r="V415" s="145">
        <v>-2366605</v>
      </c>
      <c r="W415" s="145">
        <v>0</v>
      </c>
      <c r="X415" s="145">
        <v>0</v>
      </c>
      <c r="Y415" s="145">
        <v>-8234755.9370799251</v>
      </c>
      <c r="Z415" s="145">
        <v>0</v>
      </c>
      <c r="AA415" s="145">
        <v>-2475527</v>
      </c>
      <c r="AB415" s="145">
        <v>-4905907</v>
      </c>
      <c r="AC415" s="145">
        <v>-655133</v>
      </c>
      <c r="AD415" s="145">
        <v>0</v>
      </c>
      <c r="AE415" s="145"/>
      <c r="AF415" s="145"/>
      <c r="AG415" s="145"/>
      <c r="AH415" s="145"/>
      <c r="AI415" s="145"/>
      <c r="AJ415" s="145"/>
      <c r="AK415" s="145"/>
      <c r="AL415" s="145"/>
      <c r="AM415" s="145"/>
      <c r="AN415" s="145"/>
      <c r="AO415" s="145"/>
      <c r="AP415" s="145"/>
      <c r="AQ415" s="131">
        <f t="shared" si="166"/>
        <v>-38647783.212079927</v>
      </c>
      <c r="AS415" s="145">
        <v>-31096559</v>
      </c>
    </row>
    <row r="416" spans="2:87">
      <c r="B416" s="161" t="str">
        <f t="shared" si="167"/>
        <v>11 Casco Marítimo</v>
      </c>
      <c r="C416" s="145">
        <v>0</v>
      </c>
      <c r="D416" s="145">
        <v>0</v>
      </c>
      <c r="E416" s="145">
        <v>0</v>
      </c>
      <c r="F416" s="145">
        <v>0</v>
      </c>
      <c r="G416" s="145">
        <v>0</v>
      </c>
      <c r="H416" s="145">
        <v>0</v>
      </c>
      <c r="I416" s="145">
        <v>-6615</v>
      </c>
      <c r="J416" s="145">
        <v>0</v>
      </c>
      <c r="K416" s="145">
        <v>0</v>
      </c>
      <c r="L416" s="145">
        <v>0</v>
      </c>
      <c r="M416" s="145">
        <v>0</v>
      </c>
      <c r="N416" s="145">
        <v>0</v>
      </c>
      <c r="O416" s="145">
        <v>0</v>
      </c>
      <c r="P416" s="145">
        <v>0</v>
      </c>
      <c r="Q416" s="145">
        <v>0</v>
      </c>
      <c r="R416" s="145">
        <v>256</v>
      </c>
      <c r="S416" s="145">
        <v>0</v>
      </c>
      <c r="T416" s="145">
        <v>144006</v>
      </c>
      <c r="U416" s="145">
        <v>0</v>
      </c>
      <c r="V416" s="145">
        <v>-1296520</v>
      </c>
      <c r="W416" s="145">
        <v>0</v>
      </c>
      <c r="X416" s="145">
        <v>-57411</v>
      </c>
      <c r="Y416" s="145">
        <v>-5733880.9226168543</v>
      </c>
      <c r="Z416" s="145">
        <v>0</v>
      </c>
      <c r="AA416" s="145">
        <v>0</v>
      </c>
      <c r="AB416" s="145">
        <v>-915865</v>
      </c>
      <c r="AC416" s="145">
        <v>0</v>
      </c>
      <c r="AD416" s="145">
        <v>0</v>
      </c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31">
        <f t="shared" si="166"/>
        <v>-7866029.9226168543</v>
      </c>
      <c r="AS416" s="145">
        <v>2038253</v>
      </c>
    </row>
    <row r="417" spans="2:45">
      <c r="B417" s="161" t="str">
        <f t="shared" si="167"/>
        <v>12 Casco Aéreo</v>
      </c>
      <c r="C417" s="145">
        <v>0</v>
      </c>
      <c r="D417" s="145">
        <v>0</v>
      </c>
      <c r="E417" s="145">
        <v>0</v>
      </c>
      <c r="F417" s="145">
        <v>0</v>
      </c>
      <c r="G417" s="145">
        <v>0</v>
      </c>
      <c r="H417" s="145">
        <v>-1134166</v>
      </c>
      <c r="I417" s="145">
        <v>0</v>
      </c>
      <c r="J417" s="145">
        <v>0</v>
      </c>
      <c r="K417" s="145">
        <v>0</v>
      </c>
      <c r="L417" s="145">
        <v>0</v>
      </c>
      <c r="M417" s="145">
        <v>0</v>
      </c>
      <c r="N417" s="145">
        <v>0</v>
      </c>
      <c r="O417" s="145">
        <v>0</v>
      </c>
      <c r="P417" s="145">
        <v>0</v>
      </c>
      <c r="Q417" s="145">
        <v>0</v>
      </c>
      <c r="R417" s="145">
        <v>-243093</v>
      </c>
      <c r="S417" s="145">
        <v>0</v>
      </c>
      <c r="T417" s="145">
        <v>-10300</v>
      </c>
      <c r="U417" s="145">
        <v>0</v>
      </c>
      <c r="V417" s="145">
        <v>-211118</v>
      </c>
      <c r="W417" s="145">
        <v>0</v>
      </c>
      <c r="X417" s="145">
        <v>-114656</v>
      </c>
      <c r="Y417" s="145">
        <v>-875784.87139876001</v>
      </c>
      <c r="Z417" s="145">
        <v>0</v>
      </c>
      <c r="AA417" s="145">
        <v>0</v>
      </c>
      <c r="AB417" s="145">
        <v>-10869</v>
      </c>
      <c r="AC417" s="145">
        <v>0</v>
      </c>
      <c r="AD417" s="145">
        <v>0</v>
      </c>
      <c r="AE417" s="145"/>
      <c r="AF417" s="145"/>
      <c r="AG417" s="145"/>
      <c r="AH417" s="145"/>
      <c r="AI417" s="145"/>
      <c r="AJ417" s="145"/>
      <c r="AK417" s="145"/>
      <c r="AL417" s="145"/>
      <c r="AM417" s="145"/>
      <c r="AN417" s="145"/>
      <c r="AO417" s="145"/>
      <c r="AP417" s="145"/>
      <c r="AQ417" s="131">
        <f t="shared" si="166"/>
        <v>-2599986.87139876</v>
      </c>
      <c r="AS417" s="145">
        <v>-2086919</v>
      </c>
    </row>
    <row r="418" spans="2:45">
      <c r="B418" s="161" t="str">
        <f t="shared" si="167"/>
        <v>13 Transporte Terrestre</v>
      </c>
      <c r="C418" s="145">
        <v>-473704</v>
      </c>
      <c r="D418" s="145">
        <v>0</v>
      </c>
      <c r="E418" s="145">
        <v>-756645.31199999992</v>
      </c>
      <c r="F418" s="145">
        <v>0</v>
      </c>
      <c r="G418" s="145">
        <v>0</v>
      </c>
      <c r="H418" s="145">
        <v>-35881</v>
      </c>
      <c r="I418" s="145">
        <v>-302729</v>
      </c>
      <c r="J418" s="145">
        <v>-964305</v>
      </c>
      <c r="K418" s="145">
        <v>0</v>
      </c>
      <c r="L418" s="145">
        <v>-1092</v>
      </c>
      <c r="M418" s="145">
        <v>0</v>
      </c>
      <c r="N418" s="145">
        <v>0</v>
      </c>
      <c r="O418" s="145">
        <v>0</v>
      </c>
      <c r="P418" s="145">
        <v>-854593</v>
      </c>
      <c r="Q418" s="145">
        <v>0</v>
      </c>
      <c r="R418" s="145">
        <v>-513031</v>
      </c>
      <c r="S418" s="145">
        <v>0</v>
      </c>
      <c r="T418" s="145">
        <v>-332773</v>
      </c>
      <c r="U418" s="145">
        <v>0</v>
      </c>
      <c r="V418" s="145">
        <v>-460305</v>
      </c>
      <c r="W418" s="145">
        <v>0</v>
      </c>
      <c r="X418" s="145">
        <v>-130079</v>
      </c>
      <c r="Y418" s="145">
        <v>-472502.63719366211</v>
      </c>
      <c r="Z418" s="145">
        <v>0</v>
      </c>
      <c r="AA418" s="145">
        <v>-308809</v>
      </c>
      <c r="AB418" s="145">
        <v>-304426</v>
      </c>
      <c r="AC418" s="145">
        <v>0</v>
      </c>
      <c r="AD418" s="145">
        <v>0</v>
      </c>
      <c r="AE418" s="145"/>
      <c r="AF418" s="145"/>
      <c r="AG418" s="145"/>
      <c r="AH418" s="145"/>
      <c r="AI418" s="145"/>
      <c r="AJ418" s="145"/>
      <c r="AK418" s="145"/>
      <c r="AL418" s="145"/>
      <c r="AM418" s="145"/>
      <c r="AN418" s="145"/>
      <c r="AO418" s="145"/>
      <c r="AP418" s="145"/>
      <c r="AQ418" s="131">
        <f t="shared" si="166"/>
        <v>-5910874.949193662</v>
      </c>
      <c r="AS418" s="145">
        <v>-4767336</v>
      </c>
    </row>
    <row r="419" spans="2:45">
      <c r="B419" s="161" t="str">
        <f t="shared" si="167"/>
        <v>14 Transporte Marítimo</v>
      </c>
      <c r="C419" s="145">
        <v>-1042234</v>
      </c>
      <c r="D419" s="145">
        <v>0</v>
      </c>
      <c r="E419" s="145">
        <v>-85438.271000000066</v>
      </c>
      <c r="F419" s="145">
        <v>0</v>
      </c>
      <c r="G419" s="145">
        <v>0</v>
      </c>
      <c r="H419" s="145">
        <v>-550984</v>
      </c>
      <c r="I419" s="145">
        <v>1670471</v>
      </c>
      <c r="J419" s="145">
        <v>-295745</v>
      </c>
      <c r="K419" s="145">
        <v>0</v>
      </c>
      <c r="L419" s="145">
        <v>0</v>
      </c>
      <c r="M419" s="145">
        <v>0</v>
      </c>
      <c r="N419" s="145">
        <v>0</v>
      </c>
      <c r="O419" s="145">
        <v>0</v>
      </c>
      <c r="P419" s="145">
        <v>-88080</v>
      </c>
      <c r="Q419" s="145">
        <v>0</v>
      </c>
      <c r="R419" s="145">
        <v>-473493</v>
      </c>
      <c r="S419" s="145">
        <v>0</v>
      </c>
      <c r="T419" s="145">
        <v>-107909</v>
      </c>
      <c r="U419" s="145">
        <v>0</v>
      </c>
      <c r="V419" s="145">
        <v>-291999</v>
      </c>
      <c r="W419" s="145">
        <v>0</v>
      </c>
      <c r="X419" s="145">
        <v>-87035</v>
      </c>
      <c r="Y419" s="145">
        <v>-6174466.3829771411</v>
      </c>
      <c r="Z419" s="145">
        <v>0</v>
      </c>
      <c r="AA419" s="145">
        <v>-74167</v>
      </c>
      <c r="AB419" s="145">
        <v>-13390941</v>
      </c>
      <c r="AC419" s="145">
        <v>0</v>
      </c>
      <c r="AD419" s="145">
        <v>0</v>
      </c>
      <c r="AE419" s="145"/>
      <c r="AF419" s="145"/>
      <c r="AG419" s="145"/>
      <c r="AH419" s="145"/>
      <c r="AI419" s="145"/>
      <c r="AJ419" s="145"/>
      <c r="AK419" s="145"/>
      <c r="AL419" s="145"/>
      <c r="AM419" s="145"/>
      <c r="AN419" s="145"/>
      <c r="AO419" s="145"/>
      <c r="AP419" s="145"/>
      <c r="AQ419" s="131">
        <f t="shared" si="166"/>
        <v>-20992020.653977141</v>
      </c>
      <c r="AS419" s="145">
        <v>-2009881</v>
      </c>
    </row>
    <row r="420" spans="2:45">
      <c r="B420" s="161" t="str">
        <f t="shared" si="167"/>
        <v>15 Transporte Aéreo</v>
      </c>
      <c r="C420" s="145">
        <v>-17403</v>
      </c>
      <c r="D420" s="145">
        <v>0</v>
      </c>
      <c r="E420" s="145">
        <v>-5425.9950000000008</v>
      </c>
      <c r="F420" s="145">
        <v>0</v>
      </c>
      <c r="G420" s="145">
        <v>0</v>
      </c>
      <c r="H420" s="145">
        <v>19030</v>
      </c>
      <c r="I420" s="145">
        <v>-1202695</v>
      </c>
      <c r="J420" s="145">
        <v>-105084</v>
      </c>
      <c r="K420" s="145">
        <v>0</v>
      </c>
      <c r="L420" s="145">
        <v>0</v>
      </c>
      <c r="M420" s="145">
        <v>0</v>
      </c>
      <c r="N420" s="145">
        <v>0</v>
      </c>
      <c r="O420" s="145">
        <v>0</v>
      </c>
      <c r="P420" s="145">
        <v>-32837</v>
      </c>
      <c r="Q420" s="145">
        <v>0</v>
      </c>
      <c r="R420" s="145">
        <v>-4838</v>
      </c>
      <c r="S420" s="145">
        <v>0</v>
      </c>
      <c r="T420" s="145">
        <v>-52380</v>
      </c>
      <c r="U420" s="145">
        <v>0</v>
      </c>
      <c r="V420" s="145">
        <v>24876</v>
      </c>
      <c r="W420" s="145">
        <v>0</v>
      </c>
      <c r="X420" s="145">
        <v>-5692</v>
      </c>
      <c r="Y420" s="145">
        <v>-11879.456139213309</v>
      </c>
      <c r="Z420" s="145">
        <v>0</v>
      </c>
      <c r="AA420" s="145">
        <v>2288</v>
      </c>
      <c r="AB420" s="145">
        <v>-10227</v>
      </c>
      <c r="AC420" s="145">
        <v>0</v>
      </c>
      <c r="AD420" s="145">
        <v>0</v>
      </c>
      <c r="AE420" s="145"/>
      <c r="AF420" s="145"/>
      <c r="AG420" s="145"/>
      <c r="AH420" s="145"/>
      <c r="AI420" s="145"/>
      <c r="AJ420" s="145"/>
      <c r="AK420" s="145"/>
      <c r="AL420" s="145"/>
      <c r="AM420" s="145"/>
      <c r="AN420" s="145"/>
      <c r="AO420" s="145"/>
      <c r="AP420" s="145"/>
      <c r="AQ420" s="131">
        <f t="shared" si="166"/>
        <v>-1402267.4511392135</v>
      </c>
      <c r="AS420" s="145">
        <v>-388107</v>
      </c>
    </row>
    <row r="421" spans="2:45">
      <c r="B421" s="161" t="str">
        <f t="shared" si="167"/>
        <v>16 Equipo Móvil Contratista</v>
      </c>
      <c r="C421" s="145">
        <v>0</v>
      </c>
      <c r="D421" s="145">
        <v>0</v>
      </c>
      <c r="E421" s="145">
        <v>-1150429.2149999999</v>
      </c>
      <c r="F421" s="145">
        <v>0</v>
      </c>
      <c r="G421" s="145">
        <v>0</v>
      </c>
      <c r="H421" s="145">
        <v>0</v>
      </c>
      <c r="I421" s="145">
        <v>-1598405</v>
      </c>
      <c r="J421" s="145">
        <v>-201459</v>
      </c>
      <c r="K421" s="145">
        <v>0</v>
      </c>
      <c r="L421" s="145">
        <v>1391</v>
      </c>
      <c r="M421" s="145">
        <v>0</v>
      </c>
      <c r="N421" s="145">
        <v>0</v>
      </c>
      <c r="O421" s="145">
        <v>0</v>
      </c>
      <c r="P421" s="145">
        <v>-36306</v>
      </c>
      <c r="Q421" s="145">
        <v>0</v>
      </c>
      <c r="R421" s="145">
        <v>-2190616</v>
      </c>
      <c r="S421" s="145">
        <v>0</v>
      </c>
      <c r="T421" s="145">
        <v>-556026</v>
      </c>
      <c r="U421" s="145">
        <v>0</v>
      </c>
      <c r="V421" s="145">
        <v>-1108702</v>
      </c>
      <c r="W421" s="145">
        <v>0</v>
      </c>
      <c r="X421" s="145">
        <v>1421</v>
      </c>
      <c r="Y421" s="145">
        <v>-963824.28229987458</v>
      </c>
      <c r="Z421" s="145">
        <v>0</v>
      </c>
      <c r="AA421" s="145">
        <v>-167281</v>
      </c>
      <c r="AB421" s="145">
        <v>-960991</v>
      </c>
      <c r="AC421" s="145">
        <v>0</v>
      </c>
      <c r="AD421" s="145">
        <v>0</v>
      </c>
      <c r="AE421" s="145"/>
      <c r="AF421" s="145"/>
      <c r="AG421" s="145"/>
      <c r="AH421" s="145"/>
      <c r="AI421" s="145"/>
      <c r="AJ421" s="145"/>
      <c r="AK421" s="145"/>
      <c r="AL421" s="145"/>
      <c r="AM421" s="145"/>
      <c r="AN421" s="145"/>
      <c r="AO421" s="145"/>
      <c r="AP421" s="145"/>
      <c r="AQ421" s="131">
        <f t="shared" si="166"/>
        <v>-8931227.4972998742</v>
      </c>
      <c r="AS421" s="145">
        <v>-7103025</v>
      </c>
    </row>
    <row r="422" spans="2:45">
      <c r="B422" s="161" t="str">
        <f t="shared" si="167"/>
        <v>17 Todo Riesgo Construc. y Montaje</v>
      </c>
      <c r="C422" s="145">
        <v>-5092128</v>
      </c>
      <c r="D422" s="145">
        <v>0</v>
      </c>
      <c r="E422" s="145">
        <v>-962093.85100000014</v>
      </c>
      <c r="F422" s="145">
        <v>0</v>
      </c>
      <c r="G422" s="145">
        <v>0</v>
      </c>
      <c r="H422" s="145">
        <v>-119229</v>
      </c>
      <c r="I422" s="145">
        <v>-15966115</v>
      </c>
      <c r="J422" s="145">
        <v>0</v>
      </c>
      <c r="K422" s="145">
        <v>0</v>
      </c>
      <c r="L422" s="145">
        <v>-22438</v>
      </c>
      <c r="M422" s="145">
        <v>0</v>
      </c>
      <c r="N422" s="145">
        <v>0</v>
      </c>
      <c r="O422" s="145">
        <v>0</v>
      </c>
      <c r="P422" s="145">
        <v>-1529</v>
      </c>
      <c r="Q422" s="145">
        <v>0</v>
      </c>
      <c r="R422" s="145">
        <v>-994963</v>
      </c>
      <c r="S422" s="145">
        <v>0</v>
      </c>
      <c r="T422" s="145">
        <v>-2064691</v>
      </c>
      <c r="U422" s="145">
        <v>0</v>
      </c>
      <c r="V422" s="145">
        <v>-17820130</v>
      </c>
      <c r="W422" s="145">
        <v>0</v>
      </c>
      <c r="X422" s="145">
        <v>-17267</v>
      </c>
      <c r="Y422" s="145">
        <v>-10373807.99552042</v>
      </c>
      <c r="Z422" s="145">
        <v>0</v>
      </c>
      <c r="AA422" s="145">
        <v>-9485</v>
      </c>
      <c r="AB422" s="145">
        <v>-8523356</v>
      </c>
      <c r="AC422" s="145">
        <v>0</v>
      </c>
      <c r="AD422" s="145">
        <v>0</v>
      </c>
      <c r="AE422" s="145"/>
      <c r="AF422" s="145"/>
      <c r="AG422" s="145"/>
      <c r="AH422" s="145"/>
      <c r="AI422" s="145"/>
      <c r="AJ422" s="145"/>
      <c r="AK422" s="145"/>
      <c r="AL422" s="145"/>
      <c r="AM422" s="145"/>
      <c r="AN422" s="145"/>
      <c r="AO422" s="145"/>
      <c r="AP422" s="145"/>
      <c r="AQ422" s="131">
        <f t="shared" si="166"/>
        <v>-61967232.846520416</v>
      </c>
      <c r="AS422" s="145">
        <v>-87571</v>
      </c>
    </row>
    <row r="423" spans="2:45">
      <c r="B423" s="161" t="str">
        <f t="shared" si="167"/>
        <v>18 Avería de Maquinaria</v>
      </c>
      <c r="C423" s="145">
        <v>-7280</v>
      </c>
      <c r="D423" s="145">
        <v>0</v>
      </c>
      <c r="E423" s="145">
        <v>-80966.670999999988</v>
      </c>
      <c r="F423" s="145">
        <v>0</v>
      </c>
      <c r="G423" s="145">
        <v>0</v>
      </c>
      <c r="H423" s="145">
        <v>0</v>
      </c>
      <c r="I423" s="145">
        <v>72305</v>
      </c>
      <c r="J423" s="145">
        <v>112</v>
      </c>
      <c r="K423" s="145">
        <v>0</v>
      </c>
      <c r="L423" s="145">
        <v>409</v>
      </c>
      <c r="M423" s="145">
        <v>0</v>
      </c>
      <c r="N423" s="145">
        <v>0</v>
      </c>
      <c r="O423" s="145">
        <v>0</v>
      </c>
      <c r="P423" s="145">
        <v>-275</v>
      </c>
      <c r="Q423" s="145">
        <v>0</v>
      </c>
      <c r="R423" s="145">
        <v>-91713</v>
      </c>
      <c r="S423" s="145">
        <v>0</v>
      </c>
      <c r="T423" s="145">
        <v>-935</v>
      </c>
      <c r="U423" s="145">
        <v>0</v>
      </c>
      <c r="V423" s="145">
        <v>24394</v>
      </c>
      <c r="W423" s="145">
        <v>0</v>
      </c>
      <c r="X423" s="145">
        <v>0</v>
      </c>
      <c r="Y423" s="145">
        <v>20346.80096196002</v>
      </c>
      <c r="Z423" s="145">
        <v>0</v>
      </c>
      <c r="AA423" s="145">
        <v>1666</v>
      </c>
      <c r="AB423" s="145">
        <v>-495431</v>
      </c>
      <c r="AC423" s="145">
        <v>0</v>
      </c>
      <c r="AD423" s="145">
        <v>0</v>
      </c>
      <c r="AE423" s="145"/>
      <c r="AF423" s="145"/>
      <c r="AG423" s="145"/>
      <c r="AH423" s="145"/>
      <c r="AI423" s="145"/>
      <c r="AJ423" s="145"/>
      <c r="AK423" s="145"/>
      <c r="AL423" s="145"/>
      <c r="AM423" s="145"/>
      <c r="AN423" s="145"/>
      <c r="AO423" s="145"/>
      <c r="AP423" s="145"/>
      <c r="AQ423" s="131">
        <f t="shared" si="166"/>
        <v>-557367.87003803998</v>
      </c>
      <c r="AS423" s="145">
        <v>-1604632</v>
      </c>
    </row>
    <row r="424" spans="2:45">
      <c r="B424" s="161" t="str">
        <f t="shared" si="167"/>
        <v>19 Equipo Electrónico</v>
      </c>
      <c r="C424" s="145">
        <v>-454803</v>
      </c>
      <c r="D424" s="145">
        <v>0</v>
      </c>
      <c r="E424" s="145">
        <v>-1140747.476</v>
      </c>
      <c r="F424" s="145">
        <v>0</v>
      </c>
      <c r="G424" s="145">
        <v>0</v>
      </c>
      <c r="H424" s="145">
        <v>-170210</v>
      </c>
      <c r="I424" s="145">
        <v>-14619</v>
      </c>
      <c r="J424" s="145">
        <v>0</v>
      </c>
      <c r="K424" s="145">
        <v>0</v>
      </c>
      <c r="L424" s="145">
        <v>34686</v>
      </c>
      <c r="M424" s="145">
        <v>0</v>
      </c>
      <c r="N424" s="145">
        <v>0</v>
      </c>
      <c r="O424" s="145">
        <v>0</v>
      </c>
      <c r="P424" s="145">
        <v>-16954</v>
      </c>
      <c r="Q424" s="145">
        <v>0</v>
      </c>
      <c r="R424" s="145">
        <v>-83465</v>
      </c>
      <c r="S424" s="145">
        <v>0</v>
      </c>
      <c r="T424" s="145">
        <v>-83691</v>
      </c>
      <c r="U424" s="145">
        <v>0</v>
      </c>
      <c r="V424" s="145">
        <v>-21557</v>
      </c>
      <c r="W424" s="145">
        <v>0</v>
      </c>
      <c r="X424" s="145">
        <v>0</v>
      </c>
      <c r="Y424" s="145">
        <v>-61011.031357311847</v>
      </c>
      <c r="Z424" s="145">
        <v>0</v>
      </c>
      <c r="AA424" s="145">
        <v>3793</v>
      </c>
      <c r="AB424" s="145">
        <v>-468891</v>
      </c>
      <c r="AC424" s="145">
        <v>0</v>
      </c>
      <c r="AD424" s="145">
        <v>0</v>
      </c>
      <c r="AE424" s="145"/>
      <c r="AF424" s="145"/>
      <c r="AG424" s="145"/>
      <c r="AH424" s="145"/>
      <c r="AI424" s="145"/>
      <c r="AJ424" s="145"/>
      <c r="AK424" s="145"/>
      <c r="AL424" s="145"/>
      <c r="AM424" s="145"/>
      <c r="AN424" s="145"/>
      <c r="AO424" s="145"/>
      <c r="AP424" s="145"/>
      <c r="AQ424" s="131">
        <f t="shared" si="166"/>
        <v>-2477469.5073573119</v>
      </c>
      <c r="AS424" s="145">
        <v>-683285</v>
      </c>
    </row>
    <row r="425" spans="2:45">
      <c r="B425" s="161" t="str">
        <f t="shared" si="167"/>
        <v>20 Responsabilidad Civil Vehíc. Mot.</v>
      </c>
      <c r="C425" s="145">
        <v>0</v>
      </c>
      <c r="D425" s="145">
        <v>0</v>
      </c>
      <c r="E425" s="145">
        <v>-3325453.9810000001</v>
      </c>
      <c r="F425" s="145">
        <v>0</v>
      </c>
      <c r="G425" s="145">
        <v>0</v>
      </c>
      <c r="H425" s="145">
        <v>-212547</v>
      </c>
      <c r="I425" s="145">
        <v>-2471381</v>
      </c>
      <c r="J425" s="145">
        <v>-44106</v>
      </c>
      <c r="K425" s="145">
        <v>0</v>
      </c>
      <c r="L425" s="145">
        <v>-904665</v>
      </c>
      <c r="M425" s="145">
        <v>0</v>
      </c>
      <c r="N425" s="145">
        <v>0</v>
      </c>
      <c r="O425" s="145">
        <v>0</v>
      </c>
      <c r="P425" s="145">
        <v>-332485</v>
      </c>
      <c r="Q425" s="145">
        <v>0</v>
      </c>
      <c r="R425" s="145">
        <v>-2367560</v>
      </c>
      <c r="S425" s="145">
        <v>0</v>
      </c>
      <c r="T425" s="145">
        <v>-3492980</v>
      </c>
      <c r="U425" s="145">
        <v>0</v>
      </c>
      <c r="V425" s="145">
        <v>-1053566</v>
      </c>
      <c r="W425" s="145">
        <v>0</v>
      </c>
      <c r="X425" s="145">
        <v>0</v>
      </c>
      <c r="Y425" s="145">
        <v>-4544235.331423522</v>
      </c>
      <c r="Z425" s="145">
        <v>0</v>
      </c>
      <c r="AA425" s="145">
        <v>-380303</v>
      </c>
      <c r="AB425" s="145">
        <v>-4243449</v>
      </c>
      <c r="AC425" s="145">
        <v>-307053</v>
      </c>
      <c r="AD425" s="145">
        <v>0</v>
      </c>
      <c r="AE425" s="145"/>
      <c r="AF425" s="145"/>
      <c r="AG425" s="145"/>
      <c r="AH425" s="145"/>
      <c r="AI425" s="145"/>
      <c r="AJ425" s="145"/>
      <c r="AK425" s="145"/>
      <c r="AL425" s="145"/>
      <c r="AM425" s="145"/>
      <c r="AN425" s="145"/>
      <c r="AO425" s="145"/>
      <c r="AP425" s="145"/>
      <c r="AQ425" s="131">
        <f t="shared" si="166"/>
        <v>-23679784.312423524</v>
      </c>
      <c r="AS425" s="145">
        <v>-14263511</v>
      </c>
    </row>
    <row r="426" spans="2:45">
      <c r="B426" s="161" t="str">
        <f t="shared" si="167"/>
        <v>21 Responsabilidad Civil</v>
      </c>
      <c r="C426" s="145">
        <v>-1922429</v>
      </c>
      <c r="D426" s="145">
        <v>0</v>
      </c>
      <c r="E426" s="145">
        <v>-1570591.6780000003</v>
      </c>
      <c r="F426" s="145">
        <v>0</v>
      </c>
      <c r="G426" s="145">
        <v>0</v>
      </c>
      <c r="H426" s="145">
        <v>-5297596</v>
      </c>
      <c r="I426" s="145">
        <v>-6243724</v>
      </c>
      <c r="J426" s="145">
        <v>-3283176</v>
      </c>
      <c r="K426" s="145">
        <v>0</v>
      </c>
      <c r="L426" s="145">
        <v>-250526</v>
      </c>
      <c r="M426" s="145">
        <v>0</v>
      </c>
      <c r="N426" s="145">
        <v>0</v>
      </c>
      <c r="O426" s="145">
        <v>0</v>
      </c>
      <c r="P426" s="145">
        <v>-684435</v>
      </c>
      <c r="Q426" s="145">
        <v>0</v>
      </c>
      <c r="R426" s="145">
        <v>-367023</v>
      </c>
      <c r="S426" s="145">
        <v>0</v>
      </c>
      <c r="T426" s="145">
        <v>-4965423</v>
      </c>
      <c r="U426" s="145">
        <v>0</v>
      </c>
      <c r="V426" s="145">
        <v>-261973</v>
      </c>
      <c r="W426" s="145">
        <v>0</v>
      </c>
      <c r="X426" s="145">
        <v>-68264</v>
      </c>
      <c r="Y426" s="145">
        <v>-1731014</v>
      </c>
      <c r="Z426" s="145">
        <v>0</v>
      </c>
      <c r="AA426" s="145">
        <v>-53850</v>
      </c>
      <c r="AB426" s="145">
        <v>-898953</v>
      </c>
      <c r="AC426" s="145">
        <v>0</v>
      </c>
      <c r="AD426" s="145">
        <v>-14464</v>
      </c>
      <c r="AE426" s="145"/>
      <c r="AF426" s="145"/>
      <c r="AG426" s="145"/>
      <c r="AH426" s="145"/>
      <c r="AI426" s="145"/>
      <c r="AJ426" s="145"/>
      <c r="AK426" s="145"/>
      <c r="AL426" s="145"/>
      <c r="AM426" s="145"/>
      <c r="AN426" s="145"/>
      <c r="AO426" s="145"/>
      <c r="AP426" s="145"/>
      <c r="AQ426" s="131">
        <f t="shared" si="166"/>
        <v>-27613441.677999999</v>
      </c>
      <c r="AS426" s="145">
        <v>-8606468</v>
      </c>
    </row>
    <row r="427" spans="2:45">
      <c r="B427" s="161" t="str">
        <f t="shared" si="167"/>
        <v>22 Multiriesgos</v>
      </c>
      <c r="C427" s="145">
        <v>0</v>
      </c>
      <c r="D427" s="145">
        <v>0</v>
      </c>
      <c r="E427" s="145">
        <v>11617.909</v>
      </c>
      <c r="F427" s="145">
        <v>0</v>
      </c>
      <c r="G427" s="145">
        <v>0</v>
      </c>
      <c r="H427" s="145">
        <v>0</v>
      </c>
      <c r="I427" s="145">
        <v>0</v>
      </c>
      <c r="J427" s="145">
        <v>0</v>
      </c>
      <c r="K427" s="145">
        <v>0</v>
      </c>
      <c r="L427" s="145">
        <v>0</v>
      </c>
      <c r="M427" s="145">
        <v>0</v>
      </c>
      <c r="N427" s="145">
        <v>0</v>
      </c>
      <c r="O427" s="145">
        <v>0</v>
      </c>
      <c r="P427" s="145">
        <v>0</v>
      </c>
      <c r="Q427" s="145">
        <v>0</v>
      </c>
      <c r="R427" s="145">
        <v>0</v>
      </c>
      <c r="S427" s="145">
        <v>0</v>
      </c>
      <c r="T427" s="145">
        <v>-299365</v>
      </c>
      <c r="U427" s="145">
        <v>0</v>
      </c>
      <c r="V427" s="145">
        <v>-25188</v>
      </c>
      <c r="W427" s="145">
        <v>0</v>
      </c>
      <c r="X427" s="145">
        <v>-44139</v>
      </c>
      <c r="Y427" s="145">
        <v>2.1083081446156329E-5</v>
      </c>
      <c r="Z427" s="145">
        <v>0</v>
      </c>
      <c r="AA427" s="145">
        <v>-735</v>
      </c>
      <c r="AB427" s="145">
        <v>0</v>
      </c>
      <c r="AC427" s="145">
        <v>0</v>
      </c>
      <c r="AD427" s="145">
        <v>-1954558</v>
      </c>
      <c r="AE427" s="145"/>
      <c r="AF427" s="145"/>
      <c r="AG427" s="145"/>
      <c r="AH427" s="145"/>
      <c r="AI427" s="145"/>
      <c r="AJ427" s="145"/>
      <c r="AK427" s="145"/>
      <c r="AL427" s="145"/>
      <c r="AM427" s="145"/>
      <c r="AN427" s="145"/>
      <c r="AO427" s="145"/>
      <c r="AP427" s="145"/>
      <c r="AQ427" s="131">
        <f t="shared" si="166"/>
        <v>-2312367.0909789167</v>
      </c>
      <c r="AS427" s="145">
        <v>-2901227</v>
      </c>
    </row>
    <row r="428" spans="2:45">
      <c r="B428" s="161" t="str">
        <f t="shared" si="167"/>
        <v>23 Accidentes Personales</v>
      </c>
      <c r="C428" s="145">
        <v>-2051340</v>
      </c>
      <c r="D428" s="145">
        <v>0</v>
      </c>
      <c r="E428" s="145">
        <v>-131791.95599999998</v>
      </c>
      <c r="F428" s="145">
        <v>-557171</v>
      </c>
      <c r="G428" s="145">
        <v>0</v>
      </c>
      <c r="H428" s="145">
        <v>-461053</v>
      </c>
      <c r="I428" s="145">
        <v>-581850</v>
      </c>
      <c r="J428" s="145">
        <v>-1138055</v>
      </c>
      <c r="K428" s="145">
        <v>0</v>
      </c>
      <c r="L428" s="145">
        <v>-183179</v>
      </c>
      <c r="M428" s="145">
        <v>0</v>
      </c>
      <c r="N428" s="145">
        <v>0</v>
      </c>
      <c r="O428" s="145">
        <v>0</v>
      </c>
      <c r="P428" s="145">
        <v>-122103</v>
      </c>
      <c r="Q428" s="145">
        <v>0</v>
      </c>
      <c r="R428" s="145">
        <v>-127864</v>
      </c>
      <c r="S428" s="145">
        <v>0</v>
      </c>
      <c r="T428" s="145">
        <v>-66137</v>
      </c>
      <c r="U428" s="145">
        <v>0</v>
      </c>
      <c r="V428" s="145">
        <v>-61263</v>
      </c>
      <c r="W428" s="145">
        <v>0</v>
      </c>
      <c r="X428" s="145">
        <v>-2385</v>
      </c>
      <c r="Y428" s="145">
        <v>-135644.21134221047</v>
      </c>
      <c r="Z428" s="145">
        <v>0</v>
      </c>
      <c r="AA428" s="145">
        <v>-75637</v>
      </c>
      <c r="AB428" s="145">
        <v>-82952</v>
      </c>
      <c r="AC428" s="145">
        <v>-2318</v>
      </c>
      <c r="AD428" s="145">
        <v>0</v>
      </c>
      <c r="AE428" s="145"/>
      <c r="AF428" s="145"/>
      <c r="AG428" s="145"/>
      <c r="AH428" s="145"/>
      <c r="AI428" s="145"/>
      <c r="AJ428" s="145"/>
      <c r="AK428" s="145"/>
      <c r="AL428" s="145"/>
      <c r="AM428" s="145"/>
      <c r="AN428" s="145"/>
      <c r="AO428" s="145"/>
      <c r="AP428" s="145"/>
      <c r="AQ428" s="131">
        <f t="shared" si="166"/>
        <v>-5780743.1673422111</v>
      </c>
      <c r="AS428" s="145">
        <v>-6106538</v>
      </c>
    </row>
    <row r="429" spans="2:45">
      <c r="B429" s="161" t="str">
        <f t="shared" si="167"/>
        <v>24 SOAP</v>
      </c>
      <c r="C429" s="145">
        <v>0</v>
      </c>
      <c r="D429" s="145">
        <v>0</v>
      </c>
      <c r="E429" s="145">
        <v>-5262105.0539999995</v>
      </c>
      <c r="F429" s="145">
        <v>0</v>
      </c>
      <c r="G429" s="145">
        <v>0</v>
      </c>
      <c r="H429" s="145">
        <v>0</v>
      </c>
      <c r="I429" s="145">
        <v>-351457</v>
      </c>
      <c r="J429" s="145">
        <v>0</v>
      </c>
      <c r="K429" s="145">
        <v>0</v>
      </c>
      <c r="L429" s="145">
        <v>-565582</v>
      </c>
      <c r="M429" s="145">
        <v>0</v>
      </c>
      <c r="N429" s="145">
        <v>0</v>
      </c>
      <c r="O429" s="145">
        <v>0</v>
      </c>
      <c r="P429" s="145">
        <v>-3913</v>
      </c>
      <c r="Q429" s="145">
        <v>0</v>
      </c>
      <c r="R429" s="145">
        <v>-51324</v>
      </c>
      <c r="S429" s="145">
        <v>0</v>
      </c>
      <c r="T429" s="145">
        <v>-1914847</v>
      </c>
      <c r="U429" s="145">
        <v>0</v>
      </c>
      <c r="V429" s="145">
        <v>-557960</v>
      </c>
      <c r="W429" s="145">
        <v>0</v>
      </c>
      <c r="X429" s="145">
        <v>0</v>
      </c>
      <c r="Y429" s="145">
        <v>-4078593</v>
      </c>
      <c r="Z429" s="145">
        <v>0</v>
      </c>
      <c r="AA429" s="145">
        <v>-536078</v>
      </c>
      <c r="AB429" s="145">
        <v>-618584</v>
      </c>
      <c r="AC429" s="145">
        <v>-83612</v>
      </c>
      <c r="AD429" s="145">
        <v>0</v>
      </c>
      <c r="AE429" s="145"/>
      <c r="AF429" s="145"/>
      <c r="AG429" s="145"/>
      <c r="AH429" s="145"/>
      <c r="AI429" s="145"/>
      <c r="AJ429" s="145"/>
      <c r="AK429" s="145"/>
      <c r="AL429" s="145"/>
      <c r="AM429" s="145"/>
      <c r="AN429" s="145"/>
      <c r="AO429" s="145"/>
      <c r="AP429" s="145"/>
      <c r="AQ429" s="131">
        <f t="shared" si="166"/>
        <v>-14024055.054</v>
      </c>
      <c r="AS429" s="145">
        <v>-15739094</v>
      </c>
    </row>
    <row r="430" spans="2:45">
      <c r="B430" s="161" t="str">
        <f t="shared" si="167"/>
        <v>25 Garantía</v>
      </c>
      <c r="C430" s="145">
        <v>0</v>
      </c>
      <c r="D430" s="145">
        <v>0</v>
      </c>
      <c r="E430" s="145">
        <v>-5975.0300000000279</v>
      </c>
      <c r="F430" s="145">
        <v>0</v>
      </c>
      <c r="G430" s="145">
        <v>-254277.9418456011</v>
      </c>
      <c r="H430" s="145">
        <v>0</v>
      </c>
      <c r="I430" s="145">
        <v>0</v>
      </c>
      <c r="J430" s="145">
        <v>0</v>
      </c>
      <c r="K430" s="145">
        <v>0</v>
      </c>
      <c r="L430" s="145">
        <v>556</v>
      </c>
      <c r="M430" s="145">
        <v>-327900</v>
      </c>
      <c r="N430" s="145">
        <v>0</v>
      </c>
      <c r="O430" s="145">
        <v>0</v>
      </c>
      <c r="P430" s="145">
        <v>-253912</v>
      </c>
      <c r="Q430" s="145">
        <v>0</v>
      </c>
      <c r="R430" s="145">
        <v>-2</v>
      </c>
      <c r="S430" s="145">
        <v>0</v>
      </c>
      <c r="T430" s="145">
        <v>80943</v>
      </c>
      <c r="U430" s="145">
        <v>-55115</v>
      </c>
      <c r="V430" s="145">
        <v>-2160</v>
      </c>
      <c r="W430" s="145">
        <v>-75594.072827199998</v>
      </c>
      <c r="X430" s="145">
        <v>0</v>
      </c>
      <c r="Y430" s="145">
        <v>27191</v>
      </c>
      <c r="Z430" s="145">
        <v>0</v>
      </c>
      <c r="AA430" s="145">
        <v>-9979</v>
      </c>
      <c r="AB430" s="145">
        <v>0</v>
      </c>
      <c r="AC430" s="145">
        <v>0</v>
      </c>
      <c r="AD430" s="145">
        <v>0</v>
      </c>
      <c r="AE430" s="145"/>
      <c r="AF430" s="145"/>
      <c r="AG430" s="145"/>
      <c r="AH430" s="145"/>
      <c r="AI430" s="145"/>
      <c r="AJ430" s="145"/>
      <c r="AK430" s="145"/>
      <c r="AL430" s="145"/>
      <c r="AM430" s="145"/>
      <c r="AN430" s="145"/>
      <c r="AO430" s="145"/>
      <c r="AP430" s="145"/>
      <c r="AQ430" s="131">
        <f t="shared" si="166"/>
        <v>-876225.04467280116</v>
      </c>
      <c r="AS430" s="145">
        <v>-1074934</v>
      </c>
    </row>
    <row r="431" spans="2:45">
      <c r="B431" s="161" t="str">
        <f t="shared" si="167"/>
        <v>26 Fidelidad</v>
      </c>
      <c r="C431" s="145">
        <v>-13639</v>
      </c>
      <c r="D431" s="145">
        <v>0</v>
      </c>
      <c r="E431" s="145">
        <v>-19696.862999999983</v>
      </c>
      <c r="F431" s="145">
        <v>0</v>
      </c>
      <c r="G431" s="145">
        <v>0</v>
      </c>
      <c r="H431" s="145">
        <v>-600560</v>
      </c>
      <c r="I431" s="145">
        <v>-35456</v>
      </c>
      <c r="J431" s="145">
        <v>-3246396</v>
      </c>
      <c r="K431" s="145">
        <v>0</v>
      </c>
      <c r="L431" s="145">
        <v>13</v>
      </c>
      <c r="M431" s="145">
        <v>0</v>
      </c>
      <c r="N431" s="145">
        <v>0</v>
      </c>
      <c r="O431" s="145">
        <v>0</v>
      </c>
      <c r="P431" s="145">
        <v>57481</v>
      </c>
      <c r="Q431" s="145">
        <v>0</v>
      </c>
      <c r="R431" s="145">
        <v>-1391</v>
      </c>
      <c r="S431" s="145">
        <v>0</v>
      </c>
      <c r="T431" s="145">
        <v>-2809</v>
      </c>
      <c r="U431" s="145">
        <v>0</v>
      </c>
      <c r="V431" s="145">
        <v>0</v>
      </c>
      <c r="W431" s="145">
        <v>-2166.1171728000004</v>
      </c>
      <c r="X431" s="145">
        <v>0</v>
      </c>
      <c r="Y431" s="145">
        <v>2328</v>
      </c>
      <c r="Z431" s="145">
        <v>0</v>
      </c>
      <c r="AA431" s="145">
        <v>0</v>
      </c>
      <c r="AB431" s="145">
        <v>0</v>
      </c>
      <c r="AC431" s="145">
        <v>0</v>
      </c>
      <c r="AD431" s="145">
        <v>0</v>
      </c>
      <c r="AE431" s="145"/>
      <c r="AF431" s="145"/>
      <c r="AG431" s="145"/>
      <c r="AH431" s="145"/>
      <c r="AI431" s="145"/>
      <c r="AJ431" s="145"/>
      <c r="AK431" s="145"/>
      <c r="AL431" s="145"/>
      <c r="AM431" s="145"/>
      <c r="AN431" s="145"/>
      <c r="AO431" s="145"/>
      <c r="AP431" s="145"/>
      <c r="AQ431" s="131">
        <f t="shared" si="166"/>
        <v>-3862291.9801727999</v>
      </c>
      <c r="AS431" s="145">
        <v>-2804545</v>
      </c>
    </row>
    <row r="432" spans="2:45">
      <c r="B432" s="161" t="str">
        <f t="shared" si="167"/>
        <v>27 Seguro de Crédito por Ventas a Plazo</v>
      </c>
      <c r="C432" s="145">
        <v>0</v>
      </c>
      <c r="D432" s="145">
        <v>0</v>
      </c>
      <c r="E432" s="145">
        <v>0</v>
      </c>
      <c r="F432" s="145">
        <v>0</v>
      </c>
      <c r="G432" s="145">
        <v>-4221.6539371816007</v>
      </c>
      <c r="H432" s="145">
        <v>0</v>
      </c>
      <c r="I432" s="145">
        <v>0</v>
      </c>
      <c r="J432" s="145">
        <v>0</v>
      </c>
      <c r="K432" s="145">
        <v>-1015687</v>
      </c>
      <c r="L432" s="145">
        <v>0</v>
      </c>
      <c r="M432" s="145">
        <v>-3151168</v>
      </c>
      <c r="N432" s="145">
        <v>-24176</v>
      </c>
      <c r="O432" s="145">
        <v>0</v>
      </c>
      <c r="P432" s="145">
        <v>0</v>
      </c>
      <c r="Q432" s="145">
        <v>0</v>
      </c>
      <c r="R432" s="145">
        <v>0</v>
      </c>
      <c r="S432" s="145">
        <v>0</v>
      </c>
      <c r="T432" s="145">
        <v>0</v>
      </c>
      <c r="U432" s="145">
        <v>-368955</v>
      </c>
      <c r="V432" s="145">
        <v>0</v>
      </c>
      <c r="W432" s="145">
        <v>248724.48699999999</v>
      </c>
      <c r="X432" s="145">
        <v>0</v>
      </c>
      <c r="Y432" s="145">
        <v>0</v>
      </c>
      <c r="Z432" s="145">
        <v>0</v>
      </c>
      <c r="AA432" s="145">
        <v>0</v>
      </c>
      <c r="AB432" s="145">
        <v>0</v>
      </c>
      <c r="AC432" s="145">
        <v>0</v>
      </c>
      <c r="AD432" s="145">
        <v>0</v>
      </c>
      <c r="AE432" s="145"/>
      <c r="AF432" s="145"/>
      <c r="AG432" s="145"/>
      <c r="AH432" s="145"/>
      <c r="AI432" s="145"/>
      <c r="AJ432" s="145"/>
      <c r="AK432" s="145"/>
      <c r="AL432" s="145"/>
      <c r="AM432" s="145"/>
      <c r="AN432" s="145"/>
      <c r="AO432" s="145"/>
      <c r="AP432" s="145"/>
      <c r="AQ432" s="131">
        <f t="shared" si="166"/>
        <v>-4315483.1669371817</v>
      </c>
      <c r="AS432" s="145">
        <v>-6472044</v>
      </c>
    </row>
    <row r="433" spans="2:87">
      <c r="B433" s="161" t="str">
        <f t="shared" si="167"/>
        <v>28 Seguro de Crédito a la Exportación</v>
      </c>
      <c r="C433" s="145">
        <v>0</v>
      </c>
      <c r="D433" s="145">
        <v>0</v>
      </c>
      <c r="E433" s="145">
        <v>0</v>
      </c>
      <c r="F433" s="145">
        <v>0</v>
      </c>
      <c r="G433" s="145">
        <v>-49692.860249244171</v>
      </c>
      <c r="H433" s="145">
        <v>0</v>
      </c>
      <c r="I433" s="145">
        <v>0</v>
      </c>
      <c r="J433" s="145">
        <v>0</v>
      </c>
      <c r="K433" s="145">
        <v>-822971</v>
      </c>
      <c r="L433" s="145">
        <v>0</v>
      </c>
      <c r="M433" s="145">
        <v>-892691</v>
      </c>
      <c r="N433" s="145">
        <v>-8942</v>
      </c>
      <c r="O433" s="145">
        <v>0</v>
      </c>
      <c r="P433" s="145">
        <v>0</v>
      </c>
      <c r="Q433" s="145">
        <v>0</v>
      </c>
      <c r="R433" s="145">
        <v>0</v>
      </c>
      <c r="S433" s="145">
        <v>0</v>
      </c>
      <c r="T433" s="145">
        <v>0</v>
      </c>
      <c r="U433" s="145">
        <v>-286855</v>
      </c>
      <c r="V433" s="145">
        <v>0</v>
      </c>
      <c r="W433" s="145">
        <v>491771.68</v>
      </c>
      <c r="X433" s="145">
        <v>0</v>
      </c>
      <c r="Y433" s="145">
        <v>0</v>
      </c>
      <c r="Z433" s="145">
        <v>0</v>
      </c>
      <c r="AA433" s="145">
        <v>0</v>
      </c>
      <c r="AB433" s="145">
        <v>0</v>
      </c>
      <c r="AC433" s="145">
        <v>0</v>
      </c>
      <c r="AD433" s="145">
        <v>0</v>
      </c>
      <c r="AE433" s="145"/>
      <c r="AF433" s="145"/>
      <c r="AG433" s="145"/>
      <c r="AH433" s="145"/>
      <c r="AI433" s="145"/>
      <c r="AJ433" s="145"/>
      <c r="AK433" s="145"/>
      <c r="AL433" s="145"/>
      <c r="AM433" s="145"/>
      <c r="AN433" s="145"/>
      <c r="AO433" s="145"/>
      <c r="AP433" s="145"/>
      <c r="AQ433" s="131">
        <f t="shared" si="166"/>
        <v>-1569380.1802492442</v>
      </c>
      <c r="AS433" s="145">
        <v>-1621460</v>
      </c>
    </row>
    <row r="434" spans="2:87">
      <c r="B434" s="161" t="str">
        <f t="shared" si="167"/>
        <v>29 Otros Seguros de Crédito</v>
      </c>
      <c r="C434" s="145">
        <v>0</v>
      </c>
      <c r="D434" s="145">
        <v>0</v>
      </c>
      <c r="E434" s="145">
        <v>0</v>
      </c>
      <c r="F434" s="145">
        <v>0</v>
      </c>
      <c r="G434" s="145">
        <v>0</v>
      </c>
      <c r="H434" s="145">
        <v>0</v>
      </c>
      <c r="I434" s="145">
        <v>0</v>
      </c>
      <c r="J434" s="145">
        <v>0</v>
      </c>
      <c r="K434" s="145">
        <v>0</v>
      </c>
      <c r="L434" s="145">
        <v>0</v>
      </c>
      <c r="M434" s="145">
        <v>0</v>
      </c>
      <c r="N434" s="145">
        <v>0</v>
      </c>
      <c r="O434" s="145">
        <v>0</v>
      </c>
      <c r="P434" s="145">
        <v>0</v>
      </c>
      <c r="Q434" s="145">
        <v>0</v>
      </c>
      <c r="R434" s="145">
        <v>0</v>
      </c>
      <c r="S434" s="145">
        <v>0</v>
      </c>
      <c r="T434" s="145">
        <v>0</v>
      </c>
      <c r="U434" s="145">
        <v>0</v>
      </c>
      <c r="V434" s="145">
        <v>0</v>
      </c>
      <c r="W434" s="145">
        <v>0</v>
      </c>
      <c r="X434" s="145">
        <v>0</v>
      </c>
      <c r="Y434" s="145">
        <v>0</v>
      </c>
      <c r="Z434" s="145">
        <v>0</v>
      </c>
      <c r="AA434" s="145">
        <v>0</v>
      </c>
      <c r="AB434" s="145">
        <v>0</v>
      </c>
      <c r="AC434" s="145">
        <v>0</v>
      </c>
      <c r="AD434" s="145">
        <v>0</v>
      </c>
      <c r="AE434" s="145"/>
      <c r="AF434" s="145"/>
      <c r="AG434" s="145"/>
      <c r="AH434" s="145"/>
      <c r="AI434" s="145"/>
      <c r="AJ434" s="145"/>
      <c r="AK434" s="145"/>
      <c r="AL434" s="145"/>
      <c r="AM434" s="145"/>
      <c r="AN434" s="145"/>
      <c r="AO434" s="145"/>
      <c r="AP434" s="145"/>
      <c r="AQ434" s="131">
        <f t="shared" si="166"/>
        <v>0</v>
      </c>
      <c r="AS434" s="145">
        <v>0</v>
      </c>
    </row>
    <row r="435" spans="2:87">
      <c r="B435" s="161" t="str">
        <f t="shared" si="167"/>
        <v>30 Seguro Agrícola</v>
      </c>
      <c r="C435" s="145">
        <v>0</v>
      </c>
      <c r="D435" s="145">
        <v>0</v>
      </c>
      <c r="E435" s="145">
        <v>0</v>
      </c>
      <c r="F435" s="145">
        <v>0</v>
      </c>
      <c r="G435" s="145">
        <v>0</v>
      </c>
      <c r="H435" s="145">
        <v>0</v>
      </c>
      <c r="I435" s="145">
        <v>0</v>
      </c>
      <c r="J435" s="145">
        <v>0</v>
      </c>
      <c r="K435" s="145">
        <v>0</v>
      </c>
      <c r="L435" s="145">
        <v>0</v>
      </c>
      <c r="M435" s="145">
        <v>0</v>
      </c>
      <c r="N435" s="145">
        <v>0</v>
      </c>
      <c r="O435" s="145">
        <v>0</v>
      </c>
      <c r="P435" s="145">
        <v>-182634</v>
      </c>
      <c r="Q435" s="145">
        <v>0</v>
      </c>
      <c r="R435" s="145">
        <v>0</v>
      </c>
      <c r="S435" s="145">
        <v>0</v>
      </c>
      <c r="T435" s="145">
        <v>-2138145</v>
      </c>
      <c r="U435" s="145">
        <v>0</v>
      </c>
      <c r="V435" s="145">
        <v>-512674</v>
      </c>
      <c r="W435" s="145">
        <v>0</v>
      </c>
      <c r="X435" s="145">
        <v>0</v>
      </c>
      <c r="Y435" s="145">
        <v>0</v>
      </c>
      <c r="Z435" s="145">
        <v>0</v>
      </c>
      <c r="AA435" s="145">
        <v>0</v>
      </c>
      <c r="AB435" s="145">
        <v>0</v>
      </c>
      <c r="AC435" s="145">
        <v>0</v>
      </c>
      <c r="AD435" s="145">
        <v>0</v>
      </c>
      <c r="AE435" s="145"/>
      <c r="AF435" s="145"/>
      <c r="AG435" s="145"/>
      <c r="AH435" s="145"/>
      <c r="AI435" s="145"/>
      <c r="AJ435" s="145"/>
      <c r="AK435" s="145"/>
      <c r="AL435" s="145"/>
      <c r="AM435" s="145"/>
      <c r="AN435" s="145"/>
      <c r="AO435" s="145"/>
      <c r="AP435" s="145"/>
      <c r="AQ435" s="131">
        <f t="shared" si="166"/>
        <v>-2833453</v>
      </c>
      <c r="AS435" s="145">
        <v>-1907258</v>
      </c>
    </row>
    <row r="436" spans="2:87">
      <c r="B436" s="161" t="str">
        <f t="shared" si="167"/>
        <v>35 Seguro Salud</v>
      </c>
      <c r="C436" s="145">
        <v>0</v>
      </c>
      <c r="D436" s="145">
        <v>0</v>
      </c>
      <c r="E436" s="145">
        <v>0</v>
      </c>
      <c r="F436" s="145">
        <v>-167185</v>
      </c>
      <c r="G436" s="145">
        <v>0</v>
      </c>
      <c r="H436" s="145">
        <v>0</v>
      </c>
      <c r="I436" s="145">
        <v>0</v>
      </c>
      <c r="J436" s="145">
        <v>0</v>
      </c>
      <c r="K436" s="145">
        <v>0</v>
      </c>
      <c r="L436" s="145">
        <v>0</v>
      </c>
      <c r="M436" s="145">
        <v>0</v>
      </c>
      <c r="N436" s="145">
        <v>0</v>
      </c>
      <c r="O436" s="145">
        <v>0</v>
      </c>
      <c r="P436" s="145">
        <v>0</v>
      </c>
      <c r="Q436" s="145">
        <v>0</v>
      </c>
      <c r="R436" s="145">
        <v>0</v>
      </c>
      <c r="S436" s="145">
        <v>0</v>
      </c>
      <c r="T436" s="145">
        <v>0</v>
      </c>
      <c r="U436" s="145">
        <v>0</v>
      </c>
      <c r="V436" s="145">
        <v>0</v>
      </c>
      <c r="W436" s="145">
        <v>0</v>
      </c>
      <c r="X436" s="145">
        <v>0</v>
      </c>
      <c r="Y436" s="145">
        <v>0</v>
      </c>
      <c r="Z436" s="145">
        <v>0</v>
      </c>
      <c r="AA436" s="145">
        <v>0</v>
      </c>
      <c r="AB436" s="145">
        <v>0</v>
      </c>
      <c r="AC436" s="145">
        <v>0</v>
      </c>
      <c r="AD436" s="145">
        <v>0</v>
      </c>
      <c r="AE436" s="145"/>
      <c r="AF436" s="145"/>
      <c r="AG436" s="145"/>
      <c r="AH436" s="145"/>
      <c r="AI436" s="145"/>
      <c r="AJ436" s="145"/>
      <c r="AK436" s="145"/>
      <c r="AL436" s="145"/>
      <c r="AM436" s="145"/>
      <c r="AN436" s="145"/>
      <c r="AO436" s="145"/>
      <c r="AP436" s="145"/>
      <c r="AQ436" s="131">
        <f t="shared" si="166"/>
        <v>-167185</v>
      </c>
      <c r="AS436" s="145">
        <v>-78239</v>
      </c>
    </row>
    <row r="437" spans="2:87">
      <c r="B437" s="161" t="str">
        <f t="shared" si="167"/>
        <v>50 Otros</v>
      </c>
      <c r="C437" s="145">
        <v>-2555392</v>
      </c>
      <c r="D437" s="145">
        <v>0</v>
      </c>
      <c r="E437" s="145">
        <v>-2741992.4510000008</v>
      </c>
      <c r="F437" s="145">
        <v>-13457999</v>
      </c>
      <c r="G437" s="145">
        <v>0</v>
      </c>
      <c r="H437" s="145">
        <v>-413263</v>
      </c>
      <c r="I437" s="145">
        <v>-130775</v>
      </c>
      <c r="J437" s="145">
        <v>275</v>
      </c>
      <c r="K437" s="145">
        <v>0</v>
      </c>
      <c r="L437" s="145">
        <v>-683324</v>
      </c>
      <c r="M437" s="145">
        <v>0</v>
      </c>
      <c r="N437" s="145">
        <v>0</v>
      </c>
      <c r="O437" s="145">
        <v>-1393</v>
      </c>
      <c r="P437" s="145">
        <v>0</v>
      </c>
      <c r="Q437" s="145">
        <v>-15952</v>
      </c>
      <c r="R437" s="145">
        <v>-18230</v>
      </c>
      <c r="S437" s="145">
        <v>0</v>
      </c>
      <c r="T437" s="145">
        <v>-2573838</v>
      </c>
      <c r="U437" s="145">
        <v>0</v>
      </c>
      <c r="V437" s="145">
        <v>-312621</v>
      </c>
      <c r="W437" s="145">
        <v>0</v>
      </c>
      <c r="X437" s="145">
        <v>-382608</v>
      </c>
      <c r="Y437" s="145">
        <v>-1752503.1428289269</v>
      </c>
      <c r="Z437" s="145">
        <v>0</v>
      </c>
      <c r="AA437" s="145">
        <v>-946</v>
      </c>
      <c r="AB437" s="145">
        <v>-3909283</v>
      </c>
      <c r="AC437" s="145">
        <v>-163122</v>
      </c>
      <c r="AD437" s="145">
        <v>-6433885</v>
      </c>
      <c r="AE437" s="145"/>
      <c r="AF437" s="145"/>
      <c r="AG437" s="145"/>
      <c r="AH437" s="145"/>
      <c r="AI437" s="145"/>
      <c r="AJ437" s="145"/>
      <c r="AK437" s="145"/>
      <c r="AL437" s="145"/>
      <c r="AM437" s="145"/>
      <c r="AN437" s="145"/>
      <c r="AO437" s="145"/>
      <c r="AP437" s="145"/>
      <c r="AQ437" s="131">
        <f t="shared" si="166"/>
        <v>-35546851.593828931</v>
      </c>
      <c r="AS437" s="145">
        <v>-34040444</v>
      </c>
    </row>
    <row r="438" spans="2:87">
      <c r="B438" s="162" t="str">
        <f t="shared" si="167"/>
        <v>Total</v>
      </c>
      <c r="C438" s="132">
        <f t="shared" ref="C438:AQ438" si="168">SUM(C406:C437)</f>
        <v>-39880388</v>
      </c>
      <c r="D438" s="132">
        <f t="shared" si="168"/>
        <v>0</v>
      </c>
      <c r="E438" s="132">
        <f t="shared" si="168"/>
        <v>-47102580.601999998</v>
      </c>
      <c r="F438" s="132">
        <f t="shared" si="168"/>
        <v>-11819866</v>
      </c>
      <c r="G438" s="132">
        <f t="shared" si="168"/>
        <v>-308192.45603202691</v>
      </c>
      <c r="H438" s="132">
        <f t="shared" si="168"/>
        <v>-12414533</v>
      </c>
      <c r="I438" s="132">
        <f t="shared" si="168"/>
        <v>-54361976</v>
      </c>
      <c r="J438" s="132">
        <f t="shared" si="168"/>
        <v>-12611264</v>
      </c>
      <c r="K438" s="132">
        <f t="shared" si="168"/>
        <v>-1838658</v>
      </c>
      <c r="L438" s="132">
        <f t="shared" si="168"/>
        <v>-4661134</v>
      </c>
      <c r="M438" s="132">
        <f t="shared" si="168"/>
        <v>-4371759</v>
      </c>
      <c r="N438" s="132">
        <f t="shared" si="168"/>
        <v>-33118</v>
      </c>
      <c r="O438" s="132">
        <f t="shared" si="168"/>
        <v>-1393</v>
      </c>
      <c r="P438" s="132">
        <f t="shared" si="168"/>
        <v>-6548673</v>
      </c>
      <c r="Q438" s="132">
        <f t="shared" si="168"/>
        <v>-17035</v>
      </c>
      <c r="R438" s="132">
        <f t="shared" si="168"/>
        <v>-28156067</v>
      </c>
      <c r="S438" s="132">
        <f t="shared" si="168"/>
        <v>-176401</v>
      </c>
      <c r="T438" s="132">
        <f t="shared" si="168"/>
        <v>-42141030</v>
      </c>
      <c r="U438" s="132">
        <f t="shared" si="168"/>
        <v>-710925</v>
      </c>
      <c r="V438" s="132">
        <f t="shared" si="168"/>
        <v>-62141831</v>
      </c>
      <c r="W438" s="132">
        <f t="shared" si="168"/>
        <v>662735.97699999996</v>
      </c>
      <c r="X438" s="132">
        <f t="shared" si="168"/>
        <v>-982975</v>
      </c>
      <c r="Y438" s="132">
        <f t="shared" si="168"/>
        <v>-62160898.174939424</v>
      </c>
      <c r="Z438" s="132">
        <f t="shared" si="168"/>
        <v>-350176</v>
      </c>
      <c r="AA438" s="132">
        <f t="shared" si="168"/>
        <v>-5726424</v>
      </c>
      <c r="AB438" s="132">
        <f t="shared" si="168"/>
        <v>-101361908</v>
      </c>
      <c r="AC438" s="132">
        <f t="shared" si="168"/>
        <v>-2154598</v>
      </c>
      <c r="AD438" s="132">
        <f t="shared" si="168"/>
        <v>-9215657</v>
      </c>
      <c r="AE438" s="132">
        <f t="shared" si="168"/>
        <v>0</v>
      </c>
      <c r="AF438" s="132">
        <f t="shared" si="168"/>
        <v>0</v>
      </c>
      <c r="AG438" s="132">
        <f t="shared" si="168"/>
        <v>0</v>
      </c>
      <c r="AH438" s="132">
        <f t="shared" si="168"/>
        <v>0</v>
      </c>
      <c r="AI438" s="132">
        <f t="shared" si="168"/>
        <v>0</v>
      </c>
      <c r="AJ438" s="132">
        <f t="shared" si="168"/>
        <v>0</v>
      </c>
      <c r="AK438" s="132">
        <f t="shared" si="168"/>
        <v>0</v>
      </c>
      <c r="AL438" s="132">
        <f t="shared" si="168"/>
        <v>0</v>
      </c>
      <c r="AM438" s="132">
        <f t="shared" si="168"/>
        <v>0</v>
      </c>
      <c r="AN438" s="132">
        <f t="shared" si="168"/>
        <v>0</v>
      </c>
      <c r="AO438" s="132">
        <f t="shared" si="168"/>
        <v>0</v>
      </c>
      <c r="AP438" s="132">
        <f t="shared" si="168"/>
        <v>0</v>
      </c>
      <c r="AQ438" s="132">
        <f t="shared" si="168"/>
        <v>-510586724.25597137</v>
      </c>
      <c r="AS438" s="132">
        <f>SUM(AS406:AS437)</f>
        <v>-275108269</v>
      </c>
      <c r="AU438" s="159">
        <f>C438+C130</f>
        <v>0</v>
      </c>
      <c r="AV438" s="159">
        <f t="shared" ref="AV438:CI438" si="169">D438+D130</f>
        <v>0</v>
      </c>
      <c r="AW438" s="159">
        <f t="shared" si="169"/>
        <v>-0.60199999809265137</v>
      </c>
      <c r="AX438" s="159">
        <f t="shared" si="169"/>
        <v>0</v>
      </c>
      <c r="AY438" s="159">
        <f t="shared" si="169"/>
        <v>-0.45603202690836042</v>
      </c>
      <c r="AZ438" s="159">
        <f t="shared" si="169"/>
        <v>0</v>
      </c>
      <c r="BA438" s="159">
        <f t="shared" si="169"/>
        <v>0</v>
      </c>
      <c r="BB438" s="159">
        <f t="shared" si="169"/>
        <v>0</v>
      </c>
      <c r="BC438" s="159">
        <f t="shared" si="169"/>
        <v>0</v>
      </c>
      <c r="BD438" s="159">
        <f t="shared" si="169"/>
        <v>0</v>
      </c>
      <c r="BE438" s="159">
        <f t="shared" si="169"/>
        <v>0</v>
      </c>
      <c r="BF438" s="159">
        <f t="shared" si="169"/>
        <v>-1</v>
      </c>
      <c r="BG438" s="159">
        <f t="shared" si="169"/>
        <v>0</v>
      </c>
      <c r="BH438" s="159">
        <f t="shared" si="169"/>
        <v>0</v>
      </c>
      <c r="BI438" s="159">
        <f>Q438+Q130</f>
        <v>0</v>
      </c>
      <c r="BJ438" s="159">
        <f t="shared" si="169"/>
        <v>0</v>
      </c>
      <c r="BK438" s="159">
        <f t="shared" si="169"/>
        <v>0</v>
      </c>
      <c r="BL438" s="159">
        <f t="shared" si="169"/>
        <v>1</v>
      </c>
      <c r="BM438" s="159">
        <f t="shared" si="169"/>
        <v>0</v>
      </c>
      <c r="BN438" s="159">
        <f t="shared" si="169"/>
        <v>0</v>
      </c>
      <c r="BO438" s="159">
        <f t="shared" si="169"/>
        <v>-2.3000000044703484E-2</v>
      </c>
      <c r="BP438" s="159">
        <f t="shared" si="169"/>
        <v>0</v>
      </c>
      <c r="BQ438" s="159">
        <f t="shared" si="169"/>
        <v>1.8250605762004852</v>
      </c>
      <c r="BR438" s="159">
        <f t="shared" si="169"/>
        <v>0</v>
      </c>
      <c r="BS438" s="159">
        <f t="shared" si="169"/>
        <v>0</v>
      </c>
      <c r="BT438" s="159">
        <f t="shared" si="169"/>
        <v>0</v>
      </c>
      <c r="BU438" s="159">
        <f t="shared" si="169"/>
        <v>0</v>
      </c>
      <c r="BV438" s="159">
        <f t="shared" si="169"/>
        <v>0</v>
      </c>
      <c r="BW438" s="159">
        <f t="shared" si="169"/>
        <v>0</v>
      </c>
      <c r="BX438" s="159">
        <f t="shared" si="169"/>
        <v>0</v>
      </c>
      <c r="BY438" s="159">
        <f t="shared" si="169"/>
        <v>0</v>
      </c>
      <c r="BZ438" s="159">
        <f t="shared" si="169"/>
        <v>0</v>
      </c>
      <c r="CA438" s="159">
        <f t="shared" si="169"/>
        <v>0</v>
      </c>
      <c r="CB438" s="159">
        <f t="shared" si="169"/>
        <v>0</v>
      </c>
      <c r="CC438" s="159">
        <f t="shared" si="169"/>
        <v>0</v>
      </c>
      <c r="CD438" s="159">
        <f t="shared" si="169"/>
        <v>0</v>
      </c>
      <c r="CE438" s="159">
        <f t="shared" si="169"/>
        <v>0</v>
      </c>
      <c r="CF438" s="159">
        <f t="shared" si="169"/>
        <v>0</v>
      </c>
      <c r="CG438" s="159">
        <f t="shared" si="169"/>
        <v>0</v>
      </c>
      <c r="CH438" s="159">
        <f t="shared" si="169"/>
        <v>0</v>
      </c>
      <c r="CI438" s="159">
        <f t="shared" si="169"/>
        <v>0.74402862787246704</v>
      </c>
    </row>
    <row r="441" spans="2:87" ht="18.75" customHeight="1">
      <c r="B441" s="226" t="s">
        <v>355</v>
      </c>
      <c r="C441" s="227"/>
      <c r="D441" s="227"/>
      <c r="E441" s="227"/>
      <c r="F441" s="227"/>
      <c r="G441" s="227"/>
      <c r="H441" s="227"/>
      <c r="I441" s="227"/>
      <c r="J441" s="227"/>
      <c r="K441" s="227"/>
      <c r="L441" s="227"/>
      <c r="M441" s="227"/>
      <c r="N441" s="227"/>
      <c r="O441" s="227"/>
      <c r="P441" s="227"/>
      <c r="Q441" s="227"/>
      <c r="R441" s="227"/>
      <c r="S441" s="227"/>
      <c r="T441" s="227"/>
      <c r="U441" s="227"/>
      <c r="V441" s="227"/>
      <c r="W441" s="227"/>
      <c r="X441" s="227"/>
      <c r="Y441" s="227"/>
      <c r="Z441" s="227"/>
      <c r="AA441" s="227"/>
      <c r="AB441" s="227"/>
      <c r="AC441" s="227"/>
      <c r="AD441" s="227"/>
      <c r="AE441" s="227"/>
      <c r="AF441" s="227"/>
      <c r="AG441" s="227"/>
      <c r="AH441" s="227"/>
      <c r="AI441" s="227"/>
      <c r="AJ441" s="227"/>
      <c r="AK441" s="227"/>
      <c r="AL441" s="227"/>
      <c r="AM441" s="227"/>
      <c r="AN441" s="227"/>
      <c r="AO441" s="227"/>
      <c r="AP441" s="227"/>
      <c r="AQ441" s="228"/>
    </row>
    <row r="442" spans="2:87" s="185" customFormat="1">
      <c r="B442" s="187"/>
      <c r="C442" s="178">
        <f>COUNTIF($C$443:$AP$443,C443)</f>
        <v>1</v>
      </c>
      <c r="D442" s="178">
        <f t="shared" ref="D442:AP442" si="170">COUNTIF($C$443:$AP$443,D443)</f>
        <v>13</v>
      </c>
      <c r="E442" s="178">
        <f t="shared" si="170"/>
        <v>1</v>
      </c>
      <c r="F442" s="178">
        <f t="shared" si="170"/>
        <v>1</v>
      </c>
      <c r="G442" s="178">
        <f t="shared" si="170"/>
        <v>1</v>
      </c>
      <c r="H442" s="178">
        <f t="shared" si="170"/>
        <v>1</v>
      </c>
      <c r="I442" s="178">
        <f t="shared" si="170"/>
        <v>1</v>
      </c>
      <c r="J442" s="178">
        <f t="shared" si="170"/>
        <v>1</v>
      </c>
      <c r="K442" s="178">
        <f t="shared" si="170"/>
        <v>1</v>
      </c>
      <c r="L442" s="178">
        <f t="shared" si="170"/>
        <v>1</v>
      </c>
      <c r="M442" s="178">
        <f t="shared" si="170"/>
        <v>1</v>
      </c>
      <c r="N442" s="178">
        <f t="shared" si="170"/>
        <v>1</v>
      </c>
      <c r="O442" s="178">
        <f t="shared" si="170"/>
        <v>1</v>
      </c>
      <c r="P442" s="178">
        <f t="shared" si="170"/>
        <v>1</v>
      </c>
      <c r="Q442" s="178">
        <f t="shared" si="170"/>
        <v>1</v>
      </c>
      <c r="R442" s="178">
        <f t="shared" si="170"/>
        <v>1</v>
      </c>
      <c r="S442" s="178">
        <f t="shared" si="170"/>
        <v>1</v>
      </c>
      <c r="T442" s="178">
        <f t="shared" si="170"/>
        <v>1</v>
      </c>
      <c r="U442" s="178">
        <f t="shared" si="170"/>
        <v>1</v>
      </c>
      <c r="V442" s="178">
        <f t="shared" si="170"/>
        <v>1</v>
      </c>
      <c r="W442" s="178">
        <f t="shared" si="170"/>
        <v>1</v>
      </c>
      <c r="X442" s="178">
        <f t="shared" si="170"/>
        <v>1</v>
      </c>
      <c r="Y442" s="178">
        <f t="shared" si="170"/>
        <v>1</v>
      </c>
      <c r="Z442" s="178">
        <f t="shared" si="170"/>
        <v>1</v>
      </c>
      <c r="AA442" s="178">
        <f t="shared" si="170"/>
        <v>1</v>
      </c>
      <c r="AB442" s="178">
        <f t="shared" si="170"/>
        <v>1</v>
      </c>
      <c r="AC442" s="178">
        <f t="shared" si="170"/>
        <v>1</v>
      </c>
      <c r="AD442" s="178">
        <f t="shared" si="170"/>
        <v>1</v>
      </c>
      <c r="AE442" s="178">
        <f t="shared" si="170"/>
        <v>13</v>
      </c>
      <c r="AF442" s="178">
        <f t="shared" si="170"/>
        <v>13</v>
      </c>
      <c r="AG442" s="178">
        <f t="shared" si="170"/>
        <v>13</v>
      </c>
      <c r="AH442" s="178">
        <f t="shared" si="170"/>
        <v>13</v>
      </c>
      <c r="AI442" s="178">
        <f t="shared" si="170"/>
        <v>13</v>
      </c>
      <c r="AJ442" s="178">
        <f t="shared" si="170"/>
        <v>13</v>
      </c>
      <c r="AK442" s="178">
        <f t="shared" si="170"/>
        <v>13</v>
      </c>
      <c r="AL442" s="178">
        <f t="shared" si="170"/>
        <v>13</v>
      </c>
      <c r="AM442" s="178">
        <f t="shared" si="170"/>
        <v>13</v>
      </c>
      <c r="AN442" s="178">
        <f t="shared" si="170"/>
        <v>13</v>
      </c>
      <c r="AO442" s="178">
        <f t="shared" si="170"/>
        <v>13</v>
      </c>
      <c r="AP442" s="178">
        <f t="shared" si="170"/>
        <v>13</v>
      </c>
      <c r="AQ442" s="187"/>
      <c r="AS442" s="177"/>
      <c r="AU442" s="179"/>
      <c r="AV442" s="179"/>
      <c r="AW442" s="179"/>
      <c r="AX442" s="179"/>
      <c r="AY442" s="179"/>
      <c r="AZ442" s="179"/>
      <c r="BA442" s="179"/>
      <c r="BB442" s="179"/>
      <c r="BC442" s="179"/>
      <c r="BD442" s="179"/>
      <c r="BE442" s="179"/>
      <c r="BF442" s="179"/>
      <c r="BG442" s="179"/>
      <c r="BH442" s="179"/>
      <c r="BI442" s="179"/>
      <c r="BJ442" s="179"/>
      <c r="BK442" s="179"/>
      <c r="BL442" s="179"/>
      <c r="BM442" s="179"/>
      <c r="BN442" s="179"/>
      <c r="BO442" s="179"/>
      <c r="BP442" s="179"/>
      <c r="BQ442" s="179"/>
      <c r="BR442" s="179"/>
      <c r="BS442" s="179"/>
      <c r="BT442" s="179"/>
      <c r="BU442" s="179"/>
      <c r="BV442" s="179"/>
      <c r="BW442" s="179"/>
      <c r="BX442" s="179"/>
      <c r="BY442" s="179"/>
      <c r="BZ442" s="179"/>
      <c r="CA442" s="179"/>
      <c r="CB442" s="179"/>
      <c r="CC442" s="179"/>
      <c r="CD442" s="179"/>
      <c r="CE442" s="179"/>
      <c r="CF442" s="179"/>
      <c r="CG442" s="179"/>
      <c r="CH442" s="179"/>
      <c r="CI442" s="179"/>
    </row>
    <row r="443" spans="2:87" s="185" customFormat="1" hidden="1">
      <c r="B443" s="177"/>
      <c r="C443" s="176">
        <f>SUM(C445:C476)</f>
        <v>6198</v>
      </c>
      <c r="D443" s="176">
        <f t="shared" ref="D443:AP443" si="171">SUM(D445:D476)</f>
        <v>0</v>
      </c>
      <c r="E443" s="176">
        <f t="shared" si="171"/>
        <v>58431</v>
      </c>
      <c r="F443" s="176">
        <f t="shared" si="171"/>
        <v>80978</v>
      </c>
      <c r="G443" s="176">
        <f t="shared" si="171"/>
        <v>38</v>
      </c>
      <c r="H443" s="176">
        <f t="shared" si="171"/>
        <v>6167</v>
      </c>
      <c r="I443" s="176">
        <f t="shared" si="171"/>
        <v>21478</v>
      </c>
      <c r="J443" s="176">
        <f t="shared" si="171"/>
        <v>2598</v>
      </c>
      <c r="K443" s="176">
        <f t="shared" si="171"/>
        <v>156</v>
      </c>
      <c r="L443" s="176">
        <f t="shared" si="171"/>
        <v>16694</v>
      </c>
      <c r="M443" s="176">
        <f t="shared" si="171"/>
        <v>1468</v>
      </c>
      <c r="N443" s="176">
        <f t="shared" si="171"/>
        <v>6</v>
      </c>
      <c r="O443" s="176">
        <f t="shared" si="171"/>
        <v>2</v>
      </c>
      <c r="P443" s="176">
        <f t="shared" si="171"/>
        <v>16468</v>
      </c>
      <c r="Q443" s="176">
        <f t="shared" si="171"/>
        <v>29</v>
      </c>
      <c r="R443" s="176">
        <f t="shared" si="171"/>
        <v>48150</v>
      </c>
      <c r="S443" s="176">
        <f t="shared" si="171"/>
        <v>52</v>
      </c>
      <c r="T443" s="176">
        <f t="shared" si="171"/>
        <v>57424</v>
      </c>
      <c r="U443" s="176">
        <f t="shared" si="171"/>
        <v>71</v>
      </c>
      <c r="V443" s="176">
        <f t="shared" si="171"/>
        <v>24472</v>
      </c>
      <c r="W443" s="176">
        <f t="shared" si="171"/>
        <v>113</v>
      </c>
      <c r="X443" s="176">
        <f t="shared" si="171"/>
        <v>8116</v>
      </c>
      <c r="Y443" s="176">
        <f t="shared" si="171"/>
        <v>28694</v>
      </c>
      <c r="Z443" s="176">
        <f t="shared" si="171"/>
        <v>22</v>
      </c>
      <c r="AA443" s="176">
        <f t="shared" si="171"/>
        <v>6911</v>
      </c>
      <c r="AB443" s="176">
        <f t="shared" si="171"/>
        <v>46456</v>
      </c>
      <c r="AC443" s="176">
        <f t="shared" si="171"/>
        <v>1793</v>
      </c>
      <c r="AD443" s="176">
        <f t="shared" si="171"/>
        <v>16654</v>
      </c>
      <c r="AE443" s="176">
        <f t="shared" si="171"/>
        <v>0</v>
      </c>
      <c r="AF443" s="176">
        <f t="shared" si="171"/>
        <v>0</v>
      </c>
      <c r="AG443" s="176">
        <f t="shared" si="171"/>
        <v>0</v>
      </c>
      <c r="AH443" s="176">
        <f t="shared" si="171"/>
        <v>0</v>
      </c>
      <c r="AI443" s="176">
        <f t="shared" si="171"/>
        <v>0</v>
      </c>
      <c r="AJ443" s="176">
        <f t="shared" si="171"/>
        <v>0</v>
      </c>
      <c r="AK443" s="176">
        <f t="shared" si="171"/>
        <v>0</v>
      </c>
      <c r="AL443" s="176">
        <f t="shared" si="171"/>
        <v>0</v>
      </c>
      <c r="AM443" s="176">
        <f t="shared" si="171"/>
        <v>0</v>
      </c>
      <c r="AN443" s="176">
        <f t="shared" si="171"/>
        <v>0</v>
      </c>
      <c r="AO443" s="176">
        <f t="shared" si="171"/>
        <v>0</v>
      </c>
      <c r="AP443" s="176">
        <f t="shared" si="171"/>
        <v>0</v>
      </c>
      <c r="AQ443" s="177"/>
      <c r="AS443" s="177"/>
      <c r="AU443" s="179"/>
      <c r="AV443" s="179"/>
      <c r="AW443" s="179"/>
      <c r="AX443" s="179"/>
      <c r="AY443" s="179"/>
      <c r="AZ443" s="179"/>
      <c r="BA443" s="179"/>
      <c r="BB443" s="179"/>
      <c r="BC443" s="179"/>
      <c r="BD443" s="179"/>
      <c r="BE443" s="179"/>
      <c r="BF443" s="179"/>
      <c r="BG443" s="179"/>
      <c r="BH443" s="179"/>
      <c r="BI443" s="179"/>
      <c r="BJ443" s="179"/>
      <c r="BK443" s="179"/>
      <c r="BL443" s="179"/>
      <c r="BM443" s="179"/>
      <c r="BN443" s="179"/>
      <c r="BO443" s="179"/>
      <c r="BP443" s="179"/>
      <c r="BQ443" s="179"/>
      <c r="BR443" s="179"/>
      <c r="BS443" s="179"/>
      <c r="BT443" s="179"/>
      <c r="BU443" s="179"/>
      <c r="BV443" s="179"/>
      <c r="BW443" s="179"/>
      <c r="BX443" s="179"/>
      <c r="BY443" s="179"/>
      <c r="BZ443" s="179"/>
      <c r="CA443" s="179"/>
      <c r="CB443" s="179"/>
      <c r="CC443" s="179"/>
      <c r="CD443" s="179"/>
      <c r="CE443" s="179"/>
      <c r="CF443" s="179"/>
      <c r="CG443" s="179"/>
      <c r="CH443" s="179"/>
      <c r="CI443" s="179"/>
    </row>
    <row r="444" spans="2:87" ht="22.5">
      <c r="B444" s="138"/>
      <c r="C444" s="138" t="str">
        <f>C7</f>
        <v>Ace Seguros</v>
      </c>
      <c r="D444" s="138" t="str">
        <f t="shared" ref="D444:AQ444" si="172">D7</f>
        <v>Assurant Chile</v>
      </c>
      <c r="E444" s="138" t="str">
        <f t="shared" si="172"/>
        <v>BCI Seguros</v>
      </c>
      <c r="F444" s="138" t="str">
        <f t="shared" si="172"/>
        <v>Cardif</v>
      </c>
      <c r="G444" s="138" t="str">
        <f t="shared" si="172"/>
        <v>Cesce Chile</v>
      </c>
      <c r="H444" s="138" t="str">
        <f t="shared" si="172"/>
        <v>Chartis</v>
      </c>
      <c r="I444" s="138" t="str">
        <f t="shared" si="172"/>
        <v>Chilena Consolidada</v>
      </c>
      <c r="J444" s="138" t="str">
        <f t="shared" si="172"/>
        <v>Chubb de Chile</v>
      </c>
      <c r="K444" s="138" t="str">
        <f t="shared" si="172"/>
        <v>Coface Chile</v>
      </c>
      <c r="L444" s="138" t="str">
        <f t="shared" si="172"/>
        <v>Consorio Nacional</v>
      </c>
      <c r="M444" s="138" t="str">
        <f t="shared" si="172"/>
        <v>Continental Crédito</v>
      </c>
      <c r="N444" s="138" t="str">
        <f t="shared" si="172"/>
        <v>Euler Hermes</v>
      </c>
      <c r="O444" s="138" t="str">
        <f t="shared" si="172"/>
        <v>FAF International</v>
      </c>
      <c r="P444" s="138" t="str">
        <f t="shared" si="172"/>
        <v>HDI Seguros</v>
      </c>
      <c r="Q444" s="138" t="str">
        <f t="shared" si="172"/>
        <v>Huelen</v>
      </c>
      <c r="R444" s="138" t="str">
        <f t="shared" si="172"/>
        <v>Liberty Seguros</v>
      </c>
      <c r="S444" s="138" t="str">
        <f t="shared" si="172"/>
        <v>M. de Carabineros</v>
      </c>
      <c r="T444" s="138" t="str">
        <f t="shared" si="172"/>
        <v>Magallanes</v>
      </c>
      <c r="U444" s="138" t="str">
        <f t="shared" si="172"/>
        <v>Magallanes Gar. y Cré.</v>
      </c>
      <c r="V444" s="138" t="str">
        <f t="shared" si="172"/>
        <v>Mapfre</v>
      </c>
      <c r="W444" s="138" t="str">
        <f t="shared" si="172"/>
        <v>Mapfre Gar. y Cré.</v>
      </c>
      <c r="X444" s="138" t="str">
        <f t="shared" si="172"/>
        <v>Orion Seguros</v>
      </c>
      <c r="Y444" s="138" t="str">
        <f t="shared" si="172"/>
        <v>Penta Security</v>
      </c>
      <c r="Z444" s="138" t="str">
        <f t="shared" si="172"/>
        <v>QBE Chile</v>
      </c>
      <c r="AA444" s="138" t="str">
        <f t="shared" si="172"/>
        <v>Renta Nacional</v>
      </c>
      <c r="AB444" s="138" t="str">
        <f t="shared" si="172"/>
        <v>RSA Seguros</v>
      </c>
      <c r="AC444" s="138" t="str">
        <f t="shared" si="172"/>
        <v>Zenit Seguros</v>
      </c>
      <c r="AD444" s="138" t="str">
        <f t="shared" si="172"/>
        <v>Zurich Santander</v>
      </c>
      <c r="AE444" s="138">
        <f t="shared" si="172"/>
        <v>0</v>
      </c>
      <c r="AF444" s="138">
        <f t="shared" si="172"/>
        <v>0</v>
      </c>
      <c r="AG444" s="138">
        <f t="shared" si="172"/>
        <v>0</v>
      </c>
      <c r="AH444" s="138">
        <f t="shared" si="172"/>
        <v>0</v>
      </c>
      <c r="AI444" s="138">
        <f t="shared" si="172"/>
        <v>0</v>
      </c>
      <c r="AJ444" s="138">
        <f t="shared" si="172"/>
        <v>0</v>
      </c>
      <c r="AK444" s="138">
        <f t="shared" si="172"/>
        <v>0</v>
      </c>
      <c r="AL444" s="138">
        <f t="shared" si="172"/>
        <v>0</v>
      </c>
      <c r="AM444" s="138">
        <f t="shared" si="172"/>
        <v>0</v>
      </c>
      <c r="AN444" s="138">
        <f t="shared" si="172"/>
        <v>0</v>
      </c>
      <c r="AO444" s="138">
        <f t="shared" si="172"/>
        <v>0</v>
      </c>
      <c r="AP444" s="138">
        <f t="shared" si="172"/>
        <v>0</v>
      </c>
      <c r="AQ444" s="138" t="str">
        <f t="shared" si="172"/>
        <v>Mercado</v>
      </c>
      <c r="AS444" s="138" t="s">
        <v>339</v>
      </c>
    </row>
    <row r="445" spans="2:87">
      <c r="B445" s="161" t="str">
        <f>B250</f>
        <v>1 Incendio</v>
      </c>
      <c r="C445" s="145">
        <v>579</v>
      </c>
      <c r="D445" s="145">
        <v>0</v>
      </c>
      <c r="E445" s="145">
        <v>1483</v>
      </c>
      <c r="F445" s="145">
        <v>1</v>
      </c>
      <c r="G445" s="145">
        <v>0</v>
      </c>
      <c r="H445" s="145">
        <v>619</v>
      </c>
      <c r="I445" s="145">
        <v>1121</v>
      </c>
      <c r="J445" s="145">
        <v>20</v>
      </c>
      <c r="K445" s="145">
        <v>0</v>
      </c>
      <c r="L445" s="145">
        <v>318</v>
      </c>
      <c r="M445" s="145">
        <v>0</v>
      </c>
      <c r="N445" s="145">
        <v>0</v>
      </c>
      <c r="O445" s="145">
        <v>0</v>
      </c>
      <c r="P445" s="145">
        <v>360</v>
      </c>
      <c r="Q445" s="145">
        <v>1</v>
      </c>
      <c r="R445" s="145">
        <v>2915</v>
      </c>
      <c r="S445" s="145">
        <v>41</v>
      </c>
      <c r="T445" s="145">
        <v>266</v>
      </c>
      <c r="U445" s="145">
        <v>0</v>
      </c>
      <c r="V445" s="145">
        <v>1626</v>
      </c>
      <c r="W445" s="145">
        <v>0</v>
      </c>
      <c r="X445" s="145">
        <v>1</v>
      </c>
      <c r="Y445" s="145">
        <v>1167</v>
      </c>
      <c r="Z445" s="145">
        <v>0</v>
      </c>
      <c r="AA445" s="145">
        <v>26</v>
      </c>
      <c r="AB445" s="145">
        <v>2281</v>
      </c>
      <c r="AC445" s="145">
        <v>9</v>
      </c>
      <c r="AD445" s="145">
        <v>0</v>
      </c>
      <c r="AE445" s="145"/>
      <c r="AF445" s="145"/>
      <c r="AG445" s="145"/>
      <c r="AH445" s="145"/>
      <c r="AI445" s="145"/>
      <c r="AJ445" s="145"/>
      <c r="AK445" s="145"/>
      <c r="AL445" s="145"/>
      <c r="AM445" s="145"/>
      <c r="AN445" s="145"/>
      <c r="AO445" s="145"/>
      <c r="AP445" s="145"/>
      <c r="AQ445" s="131">
        <f t="shared" ref="AQ445:AQ476" si="173">SUM(C445:AP445)</f>
        <v>12834</v>
      </c>
      <c r="AS445" s="145">
        <v>15349</v>
      </c>
      <c r="AU445" s="135">
        <f>IF(AND(C406=0,C445=0),0,IF(ISERROR(C406/C445),1,0))</f>
        <v>0</v>
      </c>
      <c r="AV445" s="135">
        <f t="shared" ref="AV445:CI451" si="174">IF(AND(D406=0,D445=0),0,IF(ISERROR(D406/D445),1,0))</f>
        <v>0</v>
      </c>
      <c r="AW445" s="135">
        <f t="shared" si="174"/>
        <v>0</v>
      </c>
      <c r="AX445" s="135">
        <f t="shared" si="174"/>
        <v>0</v>
      </c>
      <c r="AY445" s="135">
        <f t="shared" si="174"/>
        <v>0</v>
      </c>
      <c r="AZ445" s="135">
        <f t="shared" si="174"/>
        <v>0</v>
      </c>
      <c r="BA445" s="135">
        <f t="shared" si="174"/>
        <v>0</v>
      </c>
      <c r="BB445" s="135">
        <f t="shared" si="174"/>
        <v>0</v>
      </c>
      <c r="BC445" s="135">
        <f t="shared" si="174"/>
        <v>0</v>
      </c>
      <c r="BD445" s="135">
        <f t="shared" si="174"/>
        <v>0</v>
      </c>
      <c r="BE445" s="135">
        <f t="shared" si="174"/>
        <v>0</v>
      </c>
      <c r="BF445" s="135">
        <f t="shared" si="174"/>
        <v>0</v>
      </c>
      <c r="BG445" s="135">
        <f t="shared" si="174"/>
        <v>0</v>
      </c>
      <c r="BH445" s="135">
        <f t="shared" si="174"/>
        <v>0</v>
      </c>
      <c r="BI445" s="135">
        <f t="shared" si="174"/>
        <v>0</v>
      </c>
      <c r="BJ445" s="135">
        <f t="shared" si="174"/>
        <v>0</v>
      </c>
      <c r="BK445" s="135">
        <f t="shared" si="174"/>
        <v>0</v>
      </c>
      <c r="BL445" s="135">
        <f t="shared" si="174"/>
        <v>0</v>
      </c>
      <c r="BM445" s="135">
        <f t="shared" si="174"/>
        <v>0</v>
      </c>
      <c r="BN445" s="135">
        <f t="shared" si="174"/>
        <v>0</v>
      </c>
      <c r="BO445" s="135">
        <f t="shared" si="174"/>
        <v>0</v>
      </c>
      <c r="BP445" s="135">
        <f t="shared" si="174"/>
        <v>0</v>
      </c>
      <c r="BQ445" s="135">
        <f t="shared" si="174"/>
        <v>0</v>
      </c>
      <c r="BR445" s="135">
        <f t="shared" si="174"/>
        <v>0</v>
      </c>
      <c r="BS445" s="135">
        <f t="shared" si="174"/>
        <v>0</v>
      </c>
      <c r="BT445" s="135">
        <f t="shared" si="174"/>
        <v>0</v>
      </c>
      <c r="BU445" s="135">
        <f t="shared" si="174"/>
        <v>0</v>
      </c>
      <c r="BV445" s="135">
        <f t="shared" si="174"/>
        <v>0</v>
      </c>
      <c r="BW445" s="135">
        <f t="shared" si="174"/>
        <v>0</v>
      </c>
      <c r="BX445" s="135">
        <f t="shared" si="174"/>
        <v>0</v>
      </c>
      <c r="BY445" s="135">
        <f t="shared" si="174"/>
        <v>0</v>
      </c>
      <c r="BZ445" s="135">
        <f t="shared" si="174"/>
        <v>0</v>
      </c>
      <c r="CA445" s="135">
        <f t="shared" si="174"/>
        <v>0</v>
      </c>
      <c r="CB445" s="135">
        <f t="shared" si="174"/>
        <v>0</v>
      </c>
      <c r="CC445" s="135">
        <f t="shared" si="174"/>
        <v>0</v>
      </c>
      <c r="CD445" s="135">
        <f t="shared" si="174"/>
        <v>0</v>
      </c>
      <c r="CE445" s="135">
        <f t="shared" si="174"/>
        <v>0</v>
      </c>
      <c r="CF445" s="135">
        <f t="shared" si="174"/>
        <v>0</v>
      </c>
      <c r="CG445" s="135">
        <f t="shared" si="174"/>
        <v>0</v>
      </c>
      <c r="CH445" s="135">
        <f t="shared" si="174"/>
        <v>0</v>
      </c>
      <c r="CI445" s="135">
        <f t="shared" si="174"/>
        <v>0</v>
      </c>
    </row>
    <row r="446" spans="2:87">
      <c r="B446" s="161" t="str">
        <f t="shared" ref="B446:B477" si="175">B251</f>
        <v>2 Pérdida de Benef. por Incendio</v>
      </c>
      <c r="C446" s="145">
        <v>0</v>
      </c>
      <c r="D446" s="145">
        <v>0</v>
      </c>
      <c r="E446" s="145">
        <v>6</v>
      </c>
      <c r="F446" s="145">
        <v>0</v>
      </c>
      <c r="G446" s="145">
        <v>0</v>
      </c>
      <c r="H446" s="145">
        <v>0</v>
      </c>
      <c r="I446" s="145">
        <v>66</v>
      </c>
      <c r="J446" s="145">
        <v>2</v>
      </c>
      <c r="K446" s="145">
        <v>0</v>
      </c>
      <c r="L446" s="145">
        <v>2</v>
      </c>
      <c r="M446" s="145">
        <v>0</v>
      </c>
      <c r="N446" s="145">
        <v>0</v>
      </c>
      <c r="O446" s="145">
        <v>0</v>
      </c>
      <c r="P446" s="145">
        <v>0</v>
      </c>
      <c r="Q446" s="145">
        <v>0</v>
      </c>
      <c r="R446" s="145">
        <v>15</v>
      </c>
      <c r="S446" s="145">
        <v>0</v>
      </c>
      <c r="T446" s="145">
        <v>6</v>
      </c>
      <c r="U446" s="145">
        <v>0</v>
      </c>
      <c r="V446" s="145">
        <v>14</v>
      </c>
      <c r="W446" s="145">
        <v>0</v>
      </c>
      <c r="X446" s="145">
        <v>0</v>
      </c>
      <c r="Y446" s="145">
        <v>0</v>
      </c>
      <c r="Z446" s="145">
        <v>0</v>
      </c>
      <c r="AA446" s="145">
        <v>0</v>
      </c>
      <c r="AB446" s="145">
        <v>16</v>
      </c>
      <c r="AC446" s="145">
        <v>0</v>
      </c>
      <c r="AD446" s="145">
        <v>0</v>
      </c>
      <c r="AE446" s="145"/>
      <c r="AF446" s="145"/>
      <c r="AG446" s="145"/>
      <c r="AH446" s="145"/>
      <c r="AI446" s="145"/>
      <c r="AJ446" s="145"/>
      <c r="AK446" s="145"/>
      <c r="AL446" s="145"/>
      <c r="AM446" s="145"/>
      <c r="AN446" s="145"/>
      <c r="AO446" s="145"/>
      <c r="AP446" s="145"/>
      <c r="AQ446" s="131">
        <f t="shared" si="173"/>
        <v>127</v>
      </c>
      <c r="AS446" s="145">
        <v>289</v>
      </c>
      <c r="AU446" s="135">
        <f t="shared" ref="AU446:AU476" si="176">IF(AND(C407=0,C446=0),0,IF(ISERROR(C407/C446),1,0))</f>
        <v>1</v>
      </c>
      <c r="AV446" s="135">
        <f t="shared" si="174"/>
        <v>0</v>
      </c>
      <c r="AW446" s="135">
        <f t="shared" si="174"/>
        <v>0</v>
      </c>
      <c r="AX446" s="135">
        <f t="shared" si="174"/>
        <v>0</v>
      </c>
      <c r="AY446" s="135">
        <f t="shared" si="174"/>
        <v>0</v>
      </c>
      <c r="AZ446" s="135">
        <f t="shared" si="174"/>
        <v>0</v>
      </c>
      <c r="BA446" s="135">
        <f t="shared" si="174"/>
        <v>0</v>
      </c>
      <c r="BB446" s="135">
        <f t="shared" si="174"/>
        <v>0</v>
      </c>
      <c r="BC446" s="135">
        <f t="shared" si="174"/>
        <v>0</v>
      </c>
      <c r="BD446" s="135">
        <f t="shared" si="174"/>
        <v>0</v>
      </c>
      <c r="BE446" s="135">
        <f t="shared" si="174"/>
        <v>0</v>
      </c>
      <c r="BF446" s="135">
        <f t="shared" si="174"/>
        <v>0</v>
      </c>
      <c r="BG446" s="135">
        <f t="shared" si="174"/>
        <v>0</v>
      </c>
      <c r="BH446" s="135">
        <f t="shared" si="174"/>
        <v>1</v>
      </c>
      <c r="BI446" s="135">
        <f t="shared" si="174"/>
        <v>0</v>
      </c>
      <c r="BJ446" s="135">
        <f t="shared" si="174"/>
        <v>0</v>
      </c>
      <c r="BK446" s="135">
        <f t="shared" si="174"/>
        <v>0</v>
      </c>
      <c r="BL446" s="135">
        <f t="shared" si="174"/>
        <v>0</v>
      </c>
      <c r="BM446" s="135">
        <f t="shared" si="174"/>
        <v>0</v>
      </c>
      <c r="BN446" s="135">
        <f t="shared" si="174"/>
        <v>0</v>
      </c>
      <c r="BO446" s="135">
        <f t="shared" si="174"/>
        <v>0</v>
      </c>
      <c r="BP446" s="135">
        <f t="shared" si="174"/>
        <v>0</v>
      </c>
      <c r="BQ446" s="135">
        <f t="shared" si="174"/>
        <v>0</v>
      </c>
      <c r="BR446" s="135">
        <f t="shared" si="174"/>
        <v>0</v>
      </c>
      <c r="BS446" s="135">
        <f t="shared" si="174"/>
        <v>0</v>
      </c>
      <c r="BT446" s="135">
        <f t="shared" si="174"/>
        <v>0</v>
      </c>
      <c r="BU446" s="135">
        <f t="shared" si="174"/>
        <v>0</v>
      </c>
      <c r="BV446" s="135">
        <f t="shared" si="174"/>
        <v>0</v>
      </c>
      <c r="BW446" s="135">
        <f t="shared" si="174"/>
        <v>0</v>
      </c>
      <c r="BX446" s="135">
        <f t="shared" si="174"/>
        <v>0</v>
      </c>
      <c r="BY446" s="135">
        <f t="shared" si="174"/>
        <v>0</v>
      </c>
      <c r="BZ446" s="135">
        <f t="shared" si="174"/>
        <v>0</v>
      </c>
      <c r="CA446" s="135">
        <f t="shared" si="174"/>
        <v>0</v>
      </c>
      <c r="CB446" s="135">
        <f t="shared" si="174"/>
        <v>0</v>
      </c>
      <c r="CC446" s="135">
        <f t="shared" si="174"/>
        <v>0</v>
      </c>
      <c r="CD446" s="135">
        <f t="shared" si="174"/>
        <v>0</v>
      </c>
      <c r="CE446" s="135">
        <f t="shared" si="174"/>
        <v>0</v>
      </c>
      <c r="CF446" s="135">
        <f t="shared" si="174"/>
        <v>0</v>
      </c>
      <c r="CG446" s="135">
        <f t="shared" si="174"/>
        <v>0</v>
      </c>
      <c r="CH446" s="135">
        <f t="shared" si="174"/>
        <v>0</v>
      </c>
      <c r="CI446" s="135">
        <f t="shared" si="174"/>
        <v>0</v>
      </c>
    </row>
    <row r="447" spans="2:87">
      <c r="B447" s="161" t="str">
        <f t="shared" si="175"/>
        <v>3 Terremoto</v>
      </c>
      <c r="C447" s="145">
        <v>7</v>
      </c>
      <c r="D447" s="145">
        <v>0</v>
      </c>
      <c r="E447" s="145">
        <v>187</v>
      </c>
      <c r="F447" s="145">
        <v>2</v>
      </c>
      <c r="G447" s="145">
        <v>0</v>
      </c>
      <c r="H447" s="145">
        <v>48</v>
      </c>
      <c r="I447" s="145">
        <v>216</v>
      </c>
      <c r="J447" s="145">
        <v>7</v>
      </c>
      <c r="K447" s="145">
        <v>0</v>
      </c>
      <c r="L447" s="145">
        <v>97</v>
      </c>
      <c r="M447" s="145">
        <v>0</v>
      </c>
      <c r="N447" s="145">
        <v>0</v>
      </c>
      <c r="O447" s="145">
        <v>0</v>
      </c>
      <c r="P447" s="145">
        <v>41</v>
      </c>
      <c r="Q447" s="145">
        <v>0</v>
      </c>
      <c r="R447" s="145">
        <v>588</v>
      </c>
      <c r="S447" s="145">
        <v>1</v>
      </c>
      <c r="T447" s="145">
        <v>83</v>
      </c>
      <c r="U447" s="145">
        <v>0</v>
      </c>
      <c r="V447" s="145">
        <v>2376.9999999999995</v>
      </c>
      <c r="W447" s="145">
        <v>0</v>
      </c>
      <c r="X447" s="145">
        <v>0</v>
      </c>
      <c r="Y447" s="145">
        <v>0</v>
      </c>
      <c r="Z447" s="145">
        <v>0</v>
      </c>
      <c r="AA447" s="145">
        <v>9</v>
      </c>
      <c r="AB447" s="145">
        <v>440</v>
      </c>
      <c r="AC447" s="145">
        <v>0</v>
      </c>
      <c r="AD447" s="145">
        <v>439</v>
      </c>
      <c r="AE447" s="145"/>
      <c r="AF447" s="145"/>
      <c r="AG447" s="145"/>
      <c r="AH447" s="145"/>
      <c r="AI447" s="145"/>
      <c r="AJ447" s="145"/>
      <c r="AK447" s="145"/>
      <c r="AL447" s="145"/>
      <c r="AM447" s="145"/>
      <c r="AN447" s="145"/>
      <c r="AO447" s="145"/>
      <c r="AP447" s="145"/>
      <c r="AQ447" s="131">
        <f t="shared" si="173"/>
        <v>4542</v>
      </c>
      <c r="AS447" s="145">
        <v>26816</v>
      </c>
      <c r="AU447" s="135">
        <f t="shared" si="176"/>
        <v>0</v>
      </c>
      <c r="AV447" s="135">
        <f t="shared" si="174"/>
        <v>0</v>
      </c>
      <c r="AW447" s="135">
        <f t="shared" si="174"/>
        <v>0</v>
      </c>
      <c r="AX447" s="135">
        <f t="shared" si="174"/>
        <v>0</v>
      </c>
      <c r="AY447" s="135">
        <f t="shared" si="174"/>
        <v>0</v>
      </c>
      <c r="AZ447" s="135">
        <f t="shared" si="174"/>
        <v>0</v>
      </c>
      <c r="BA447" s="135">
        <f t="shared" si="174"/>
        <v>0</v>
      </c>
      <c r="BB447" s="135">
        <f t="shared" si="174"/>
        <v>0</v>
      </c>
      <c r="BC447" s="135">
        <f t="shared" si="174"/>
        <v>0</v>
      </c>
      <c r="BD447" s="135">
        <f t="shared" si="174"/>
        <v>0</v>
      </c>
      <c r="BE447" s="135">
        <f t="shared" si="174"/>
        <v>0</v>
      </c>
      <c r="BF447" s="135">
        <f t="shared" si="174"/>
        <v>0</v>
      </c>
      <c r="BG447" s="135">
        <f t="shared" si="174"/>
        <v>0</v>
      </c>
      <c r="BH447" s="135">
        <f t="shared" si="174"/>
        <v>0</v>
      </c>
      <c r="BI447" s="135">
        <f t="shared" si="174"/>
        <v>0</v>
      </c>
      <c r="BJ447" s="135">
        <f t="shared" si="174"/>
        <v>0</v>
      </c>
      <c r="BK447" s="135">
        <f t="shared" si="174"/>
        <v>0</v>
      </c>
      <c r="BL447" s="135">
        <f t="shared" si="174"/>
        <v>0</v>
      </c>
      <c r="BM447" s="135">
        <f t="shared" si="174"/>
        <v>0</v>
      </c>
      <c r="BN447" s="135">
        <f t="shared" si="174"/>
        <v>0</v>
      </c>
      <c r="BO447" s="135">
        <f t="shared" si="174"/>
        <v>0</v>
      </c>
      <c r="BP447" s="135">
        <f t="shared" si="174"/>
        <v>0</v>
      </c>
      <c r="BQ447" s="135">
        <f t="shared" si="174"/>
        <v>1</v>
      </c>
      <c r="BR447" s="135">
        <f t="shared" si="174"/>
        <v>1</v>
      </c>
      <c r="BS447" s="135">
        <f t="shared" si="174"/>
        <v>0</v>
      </c>
      <c r="BT447" s="135">
        <f t="shared" si="174"/>
        <v>0</v>
      </c>
      <c r="BU447" s="135">
        <f t="shared" si="174"/>
        <v>1</v>
      </c>
      <c r="BV447" s="135">
        <f t="shared" si="174"/>
        <v>0</v>
      </c>
      <c r="BW447" s="135">
        <f t="shared" si="174"/>
        <v>0</v>
      </c>
      <c r="BX447" s="135">
        <f t="shared" si="174"/>
        <v>0</v>
      </c>
      <c r="BY447" s="135">
        <f t="shared" si="174"/>
        <v>0</v>
      </c>
      <c r="BZ447" s="135">
        <f t="shared" si="174"/>
        <v>0</v>
      </c>
      <c r="CA447" s="135">
        <f t="shared" si="174"/>
        <v>0</v>
      </c>
      <c r="CB447" s="135">
        <f t="shared" si="174"/>
        <v>0</v>
      </c>
      <c r="CC447" s="135">
        <f t="shared" si="174"/>
        <v>0</v>
      </c>
      <c r="CD447" s="135">
        <f t="shared" si="174"/>
        <v>0</v>
      </c>
      <c r="CE447" s="135">
        <f t="shared" si="174"/>
        <v>0</v>
      </c>
      <c r="CF447" s="135">
        <f t="shared" si="174"/>
        <v>0</v>
      </c>
      <c r="CG447" s="135">
        <f t="shared" si="174"/>
        <v>0</v>
      </c>
      <c r="CH447" s="135">
        <f t="shared" si="174"/>
        <v>0</v>
      </c>
      <c r="CI447" s="135">
        <f t="shared" si="174"/>
        <v>0</v>
      </c>
    </row>
    <row r="448" spans="2:87">
      <c r="B448" s="161" t="str">
        <f t="shared" si="175"/>
        <v>4 Pérdida de Benef. por Terremoto</v>
      </c>
      <c r="C448" s="145">
        <v>0</v>
      </c>
      <c r="D448" s="145">
        <v>0</v>
      </c>
      <c r="E448" s="145">
        <v>0</v>
      </c>
      <c r="F448" s="145">
        <v>0</v>
      </c>
      <c r="G448" s="145">
        <v>0</v>
      </c>
      <c r="H448" s="145">
        <v>4</v>
      </c>
      <c r="I448" s="145">
        <v>0</v>
      </c>
      <c r="J448" s="145">
        <v>0</v>
      </c>
      <c r="K448" s="145">
        <v>0</v>
      </c>
      <c r="L448" s="145">
        <v>1</v>
      </c>
      <c r="M448" s="145">
        <v>0</v>
      </c>
      <c r="N448" s="145">
        <v>0</v>
      </c>
      <c r="O448" s="145">
        <v>0</v>
      </c>
      <c r="P448" s="145">
        <v>0</v>
      </c>
      <c r="Q448" s="145">
        <v>0</v>
      </c>
      <c r="R448" s="145">
        <v>100</v>
      </c>
      <c r="S448" s="145">
        <v>4</v>
      </c>
      <c r="T448" s="145">
        <v>0</v>
      </c>
      <c r="U448" s="145">
        <v>0</v>
      </c>
      <c r="V448" s="145">
        <v>4</v>
      </c>
      <c r="W448" s="145">
        <v>0</v>
      </c>
      <c r="X448" s="145">
        <v>0</v>
      </c>
      <c r="Y448" s="145">
        <v>0</v>
      </c>
      <c r="Z448" s="145">
        <v>22</v>
      </c>
      <c r="AA448" s="145">
        <v>0</v>
      </c>
      <c r="AB448" s="145">
        <v>1</v>
      </c>
      <c r="AC448" s="145">
        <v>0</v>
      </c>
      <c r="AD448" s="145">
        <v>0</v>
      </c>
      <c r="AE448" s="145"/>
      <c r="AF448" s="145"/>
      <c r="AG448" s="145"/>
      <c r="AH448" s="145"/>
      <c r="AI448" s="145"/>
      <c r="AJ448" s="145"/>
      <c r="AK448" s="145"/>
      <c r="AL448" s="145"/>
      <c r="AM448" s="145"/>
      <c r="AN448" s="145"/>
      <c r="AO448" s="145"/>
      <c r="AP448" s="145"/>
      <c r="AQ448" s="131">
        <f t="shared" si="173"/>
        <v>136</v>
      </c>
      <c r="AS448" s="145">
        <v>314</v>
      </c>
      <c r="AU448" s="135">
        <f t="shared" si="176"/>
        <v>1</v>
      </c>
      <c r="AV448" s="135">
        <f t="shared" si="174"/>
        <v>0</v>
      </c>
      <c r="AW448" s="135">
        <f t="shared" si="174"/>
        <v>0</v>
      </c>
      <c r="AX448" s="135">
        <f t="shared" si="174"/>
        <v>0</v>
      </c>
      <c r="AY448" s="135">
        <f t="shared" si="174"/>
        <v>0</v>
      </c>
      <c r="AZ448" s="135">
        <f t="shared" si="174"/>
        <v>0</v>
      </c>
      <c r="BA448" s="135">
        <f t="shared" si="174"/>
        <v>0</v>
      </c>
      <c r="BB448" s="135">
        <f t="shared" si="174"/>
        <v>0</v>
      </c>
      <c r="BC448" s="135">
        <f t="shared" si="174"/>
        <v>0</v>
      </c>
      <c r="BD448" s="135">
        <f t="shared" si="174"/>
        <v>0</v>
      </c>
      <c r="BE448" s="135">
        <f t="shared" si="174"/>
        <v>0</v>
      </c>
      <c r="BF448" s="135">
        <f t="shared" si="174"/>
        <v>0</v>
      </c>
      <c r="BG448" s="135">
        <f t="shared" si="174"/>
        <v>0</v>
      </c>
      <c r="BH448" s="135">
        <f t="shared" si="174"/>
        <v>1</v>
      </c>
      <c r="BI448" s="135">
        <f t="shared" si="174"/>
        <v>0</v>
      </c>
      <c r="BJ448" s="135">
        <f t="shared" si="174"/>
        <v>0</v>
      </c>
      <c r="BK448" s="135">
        <f t="shared" si="174"/>
        <v>0</v>
      </c>
      <c r="BL448" s="135">
        <f t="shared" si="174"/>
        <v>1</v>
      </c>
      <c r="BM448" s="135">
        <f t="shared" si="174"/>
        <v>0</v>
      </c>
      <c r="BN448" s="135">
        <f t="shared" si="174"/>
        <v>0</v>
      </c>
      <c r="BO448" s="135">
        <f t="shared" si="174"/>
        <v>0</v>
      </c>
      <c r="BP448" s="135">
        <f t="shared" si="174"/>
        <v>0</v>
      </c>
      <c r="BQ448" s="135">
        <f t="shared" si="174"/>
        <v>0</v>
      </c>
      <c r="BR448" s="135">
        <f t="shared" si="174"/>
        <v>0</v>
      </c>
      <c r="BS448" s="135">
        <f t="shared" si="174"/>
        <v>0</v>
      </c>
      <c r="BT448" s="135">
        <f t="shared" si="174"/>
        <v>0</v>
      </c>
      <c r="BU448" s="135">
        <f t="shared" si="174"/>
        <v>0</v>
      </c>
      <c r="BV448" s="135">
        <f t="shared" si="174"/>
        <v>0</v>
      </c>
      <c r="BW448" s="135">
        <f t="shared" si="174"/>
        <v>0</v>
      </c>
      <c r="BX448" s="135">
        <f t="shared" si="174"/>
        <v>0</v>
      </c>
      <c r="BY448" s="135">
        <f t="shared" si="174"/>
        <v>0</v>
      </c>
      <c r="BZ448" s="135">
        <f t="shared" si="174"/>
        <v>0</v>
      </c>
      <c r="CA448" s="135">
        <f t="shared" si="174"/>
        <v>0</v>
      </c>
      <c r="CB448" s="135">
        <f t="shared" si="174"/>
        <v>0</v>
      </c>
      <c r="CC448" s="135">
        <f t="shared" si="174"/>
        <v>0</v>
      </c>
      <c r="CD448" s="135">
        <f t="shared" si="174"/>
        <v>0</v>
      </c>
      <c r="CE448" s="135">
        <f t="shared" si="174"/>
        <v>0</v>
      </c>
      <c r="CF448" s="135">
        <f t="shared" si="174"/>
        <v>0</v>
      </c>
      <c r="CG448" s="135">
        <f t="shared" si="174"/>
        <v>0</v>
      </c>
      <c r="CH448" s="135">
        <f t="shared" si="174"/>
        <v>0</v>
      </c>
      <c r="CI448" s="135">
        <f t="shared" si="174"/>
        <v>0</v>
      </c>
    </row>
    <row r="449" spans="2:87">
      <c r="B449" s="161" t="str">
        <f t="shared" si="175"/>
        <v>5 Riesgos de la Naturaleza</v>
      </c>
      <c r="C449" s="145">
        <v>27</v>
      </c>
      <c r="D449" s="145">
        <v>0</v>
      </c>
      <c r="E449" s="145">
        <v>13</v>
      </c>
      <c r="F449" s="145">
        <v>4</v>
      </c>
      <c r="G449" s="145">
        <v>0</v>
      </c>
      <c r="H449" s="145">
        <v>3</v>
      </c>
      <c r="I449" s="145">
        <v>487</v>
      </c>
      <c r="J449" s="145">
        <v>10</v>
      </c>
      <c r="K449" s="145">
        <v>0</v>
      </c>
      <c r="L449" s="145">
        <v>143</v>
      </c>
      <c r="M449" s="145">
        <v>0</v>
      </c>
      <c r="N449" s="145">
        <v>0</v>
      </c>
      <c r="O449" s="145">
        <v>0</v>
      </c>
      <c r="P449" s="145">
        <v>182</v>
      </c>
      <c r="Q449" s="145">
        <v>0</v>
      </c>
      <c r="R449" s="145">
        <v>0</v>
      </c>
      <c r="S449" s="145">
        <v>0</v>
      </c>
      <c r="T449" s="145">
        <v>69</v>
      </c>
      <c r="U449" s="145">
        <v>0</v>
      </c>
      <c r="V449" s="145">
        <v>123</v>
      </c>
      <c r="W449" s="145">
        <v>0</v>
      </c>
      <c r="X449" s="145">
        <v>0</v>
      </c>
      <c r="Y449" s="145">
        <v>237</v>
      </c>
      <c r="Z449" s="145">
        <v>0</v>
      </c>
      <c r="AA449" s="145">
        <v>66</v>
      </c>
      <c r="AB449" s="145">
        <v>1236</v>
      </c>
      <c r="AC449" s="145">
        <v>0</v>
      </c>
      <c r="AD449" s="145">
        <v>0</v>
      </c>
      <c r="AE449" s="145"/>
      <c r="AF449" s="145"/>
      <c r="AG449" s="145"/>
      <c r="AH449" s="145"/>
      <c r="AI449" s="145"/>
      <c r="AJ449" s="145"/>
      <c r="AK449" s="145"/>
      <c r="AL449" s="145"/>
      <c r="AM449" s="145"/>
      <c r="AN449" s="145"/>
      <c r="AO449" s="145"/>
      <c r="AP449" s="145"/>
      <c r="AQ449" s="131">
        <f t="shared" si="173"/>
        <v>2600</v>
      </c>
      <c r="AS449" s="145">
        <v>1077</v>
      </c>
      <c r="AU449" s="135">
        <f t="shared" si="176"/>
        <v>0</v>
      </c>
      <c r="AV449" s="135">
        <f t="shared" si="174"/>
        <v>0</v>
      </c>
      <c r="AW449" s="135">
        <f t="shared" si="174"/>
        <v>0</v>
      </c>
      <c r="AX449" s="135">
        <f t="shared" si="174"/>
        <v>0</v>
      </c>
      <c r="AY449" s="135">
        <f t="shared" si="174"/>
        <v>0</v>
      </c>
      <c r="AZ449" s="135">
        <f t="shared" si="174"/>
        <v>0</v>
      </c>
      <c r="BA449" s="135">
        <f t="shared" si="174"/>
        <v>0</v>
      </c>
      <c r="BB449" s="135">
        <f t="shared" si="174"/>
        <v>0</v>
      </c>
      <c r="BC449" s="135">
        <f t="shared" si="174"/>
        <v>0</v>
      </c>
      <c r="BD449" s="135">
        <f t="shared" si="174"/>
        <v>0</v>
      </c>
      <c r="BE449" s="135">
        <f t="shared" si="174"/>
        <v>0</v>
      </c>
      <c r="BF449" s="135">
        <f t="shared" si="174"/>
        <v>0</v>
      </c>
      <c r="BG449" s="135">
        <f t="shared" si="174"/>
        <v>0</v>
      </c>
      <c r="BH449" s="135">
        <f t="shared" si="174"/>
        <v>0</v>
      </c>
      <c r="BI449" s="135">
        <f t="shared" si="174"/>
        <v>0</v>
      </c>
      <c r="BJ449" s="135">
        <f t="shared" si="174"/>
        <v>0</v>
      </c>
      <c r="BK449" s="135">
        <f t="shared" si="174"/>
        <v>0</v>
      </c>
      <c r="BL449" s="135">
        <f t="shared" si="174"/>
        <v>0</v>
      </c>
      <c r="BM449" s="135">
        <f t="shared" si="174"/>
        <v>0</v>
      </c>
      <c r="BN449" s="135">
        <f t="shared" si="174"/>
        <v>0</v>
      </c>
      <c r="BO449" s="135">
        <f t="shared" si="174"/>
        <v>0</v>
      </c>
      <c r="BP449" s="135">
        <f t="shared" si="174"/>
        <v>0</v>
      </c>
      <c r="BQ449" s="135">
        <f t="shared" si="174"/>
        <v>0</v>
      </c>
      <c r="BR449" s="135">
        <f t="shared" si="174"/>
        <v>0</v>
      </c>
      <c r="BS449" s="135">
        <f t="shared" si="174"/>
        <v>0</v>
      </c>
      <c r="BT449" s="135">
        <f t="shared" si="174"/>
        <v>0</v>
      </c>
      <c r="BU449" s="135">
        <f t="shared" si="174"/>
        <v>0</v>
      </c>
      <c r="BV449" s="135">
        <f t="shared" si="174"/>
        <v>0</v>
      </c>
      <c r="BW449" s="135">
        <f t="shared" si="174"/>
        <v>0</v>
      </c>
      <c r="BX449" s="135">
        <f t="shared" si="174"/>
        <v>0</v>
      </c>
      <c r="BY449" s="135">
        <f t="shared" si="174"/>
        <v>0</v>
      </c>
      <c r="BZ449" s="135">
        <f t="shared" si="174"/>
        <v>0</v>
      </c>
      <c r="CA449" s="135">
        <f t="shared" si="174"/>
        <v>0</v>
      </c>
      <c r="CB449" s="135">
        <f t="shared" si="174"/>
        <v>0</v>
      </c>
      <c r="CC449" s="135">
        <f t="shared" si="174"/>
        <v>0</v>
      </c>
      <c r="CD449" s="135">
        <f t="shared" si="174"/>
        <v>0</v>
      </c>
      <c r="CE449" s="135">
        <f t="shared" si="174"/>
        <v>0</v>
      </c>
      <c r="CF449" s="135">
        <f t="shared" si="174"/>
        <v>0</v>
      </c>
      <c r="CG449" s="135">
        <f t="shared" si="174"/>
        <v>0</v>
      </c>
      <c r="CH449" s="135">
        <f t="shared" si="174"/>
        <v>0</v>
      </c>
      <c r="CI449" s="135">
        <f t="shared" si="174"/>
        <v>0</v>
      </c>
    </row>
    <row r="450" spans="2:87">
      <c r="B450" s="161" t="str">
        <f t="shared" si="175"/>
        <v>6 Terrorismo</v>
      </c>
      <c r="C450" s="145">
        <v>0</v>
      </c>
      <c r="D450" s="145">
        <v>0</v>
      </c>
      <c r="E450" s="145">
        <v>2</v>
      </c>
      <c r="F450" s="145">
        <v>0</v>
      </c>
      <c r="G450" s="145">
        <v>0</v>
      </c>
      <c r="H450" s="145">
        <v>0</v>
      </c>
      <c r="I450" s="145">
        <v>4</v>
      </c>
      <c r="J450" s="145">
        <v>0</v>
      </c>
      <c r="K450" s="145">
        <v>0</v>
      </c>
      <c r="L450" s="145">
        <v>12</v>
      </c>
      <c r="M450" s="145">
        <v>0</v>
      </c>
      <c r="N450" s="145">
        <v>0</v>
      </c>
      <c r="O450" s="145">
        <v>0</v>
      </c>
      <c r="P450" s="145">
        <v>3</v>
      </c>
      <c r="Q450" s="145">
        <v>0</v>
      </c>
      <c r="R450" s="145">
        <v>0</v>
      </c>
      <c r="S450" s="145">
        <v>6</v>
      </c>
      <c r="T450" s="145">
        <v>3</v>
      </c>
      <c r="U450" s="145">
        <v>0</v>
      </c>
      <c r="V450" s="145">
        <v>14</v>
      </c>
      <c r="W450" s="145">
        <v>0</v>
      </c>
      <c r="X450" s="145">
        <v>0</v>
      </c>
      <c r="Y450" s="145">
        <v>0</v>
      </c>
      <c r="Z450" s="145">
        <v>0</v>
      </c>
      <c r="AA450" s="145">
        <v>4</v>
      </c>
      <c r="AB450" s="145">
        <v>18</v>
      </c>
      <c r="AC450" s="145">
        <v>0</v>
      </c>
      <c r="AD450" s="145">
        <v>0</v>
      </c>
      <c r="AE450" s="145"/>
      <c r="AF450" s="145"/>
      <c r="AG450" s="145"/>
      <c r="AH450" s="145"/>
      <c r="AI450" s="145"/>
      <c r="AJ450" s="145"/>
      <c r="AK450" s="145"/>
      <c r="AL450" s="145"/>
      <c r="AM450" s="145"/>
      <c r="AN450" s="145"/>
      <c r="AO450" s="145"/>
      <c r="AP450" s="145"/>
      <c r="AQ450" s="131">
        <f t="shared" si="173"/>
        <v>66</v>
      </c>
      <c r="AS450" s="145">
        <v>28</v>
      </c>
      <c r="AU450" s="135">
        <f>IF(AND(C411=0,C450=0),0,IF(ISERROR(C411/C450),1,0))</f>
        <v>1</v>
      </c>
      <c r="AV450" s="135">
        <f t="shared" si="174"/>
        <v>0</v>
      </c>
      <c r="AW450" s="135">
        <f t="shared" si="174"/>
        <v>0</v>
      </c>
      <c r="AX450" s="135">
        <f t="shared" si="174"/>
        <v>1</v>
      </c>
      <c r="AY450" s="135">
        <f t="shared" si="174"/>
        <v>0</v>
      </c>
      <c r="AZ450" s="135">
        <f t="shared" si="174"/>
        <v>0</v>
      </c>
      <c r="BA450" s="135">
        <f t="shared" si="174"/>
        <v>0</v>
      </c>
      <c r="BB450" s="135">
        <f t="shared" si="174"/>
        <v>0</v>
      </c>
      <c r="BC450" s="135">
        <f t="shared" si="174"/>
        <v>0</v>
      </c>
      <c r="BD450" s="135">
        <f t="shared" si="174"/>
        <v>0</v>
      </c>
      <c r="BE450" s="135">
        <f t="shared" si="174"/>
        <v>0</v>
      </c>
      <c r="BF450" s="135">
        <f t="shared" si="174"/>
        <v>0</v>
      </c>
      <c r="BG450" s="135">
        <f t="shared" si="174"/>
        <v>0</v>
      </c>
      <c r="BH450" s="135">
        <f t="shared" si="174"/>
        <v>0</v>
      </c>
      <c r="BI450" s="135">
        <f t="shared" si="174"/>
        <v>0</v>
      </c>
      <c r="BJ450" s="135">
        <f t="shared" si="174"/>
        <v>0</v>
      </c>
      <c r="BK450" s="135">
        <f t="shared" si="174"/>
        <v>0</v>
      </c>
      <c r="BL450" s="135">
        <f t="shared" si="174"/>
        <v>0</v>
      </c>
      <c r="BM450" s="135">
        <f t="shared" si="174"/>
        <v>0</v>
      </c>
      <c r="BN450" s="135">
        <f t="shared" si="174"/>
        <v>0</v>
      </c>
      <c r="BO450" s="135">
        <f t="shared" si="174"/>
        <v>0</v>
      </c>
      <c r="BP450" s="135">
        <f t="shared" si="174"/>
        <v>0</v>
      </c>
      <c r="BQ450" s="135">
        <f t="shared" si="174"/>
        <v>0</v>
      </c>
      <c r="BR450" s="135">
        <f t="shared" si="174"/>
        <v>0</v>
      </c>
      <c r="BS450" s="135">
        <f t="shared" si="174"/>
        <v>0</v>
      </c>
      <c r="BT450" s="135">
        <f t="shared" si="174"/>
        <v>0</v>
      </c>
      <c r="BU450" s="135">
        <f t="shared" si="174"/>
        <v>0</v>
      </c>
      <c r="BV450" s="135">
        <f t="shared" si="174"/>
        <v>0</v>
      </c>
      <c r="BW450" s="135">
        <f t="shared" si="174"/>
        <v>0</v>
      </c>
      <c r="BX450" s="135">
        <f t="shared" si="174"/>
        <v>0</v>
      </c>
      <c r="BY450" s="135">
        <f t="shared" si="174"/>
        <v>0</v>
      </c>
      <c r="BZ450" s="135">
        <f t="shared" si="174"/>
        <v>0</v>
      </c>
      <c r="CA450" s="135">
        <f t="shared" si="174"/>
        <v>0</v>
      </c>
      <c r="CB450" s="135">
        <f t="shared" si="174"/>
        <v>0</v>
      </c>
      <c r="CC450" s="135">
        <f t="shared" si="174"/>
        <v>0</v>
      </c>
      <c r="CD450" s="135">
        <f t="shared" si="174"/>
        <v>0</v>
      </c>
      <c r="CE450" s="135">
        <f t="shared" si="174"/>
        <v>0</v>
      </c>
      <c r="CF450" s="135">
        <f t="shared" si="174"/>
        <v>0</v>
      </c>
      <c r="CG450" s="135">
        <f t="shared" si="174"/>
        <v>0</v>
      </c>
      <c r="CH450" s="135">
        <f t="shared" si="174"/>
        <v>0</v>
      </c>
      <c r="CI450" s="135">
        <f t="shared" si="174"/>
        <v>0</v>
      </c>
    </row>
    <row r="451" spans="2:87">
      <c r="B451" s="161" t="str">
        <f t="shared" si="175"/>
        <v>7 Otros Riesgos Adicionales Incendio</v>
      </c>
      <c r="C451" s="145">
        <v>413</v>
      </c>
      <c r="D451" s="145">
        <v>0</v>
      </c>
      <c r="E451" s="145">
        <v>8</v>
      </c>
      <c r="F451" s="145">
        <v>2</v>
      </c>
      <c r="G451" s="145">
        <v>0</v>
      </c>
      <c r="H451" s="145">
        <v>5</v>
      </c>
      <c r="I451" s="145">
        <v>389</v>
      </c>
      <c r="J451" s="145">
        <v>117</v>
      </c>
      <c r="K451" s="145">
        <v>0</v>
      </c>
      <c r="L451" s="145">
        <v>110</v>
      </c>
      <c r="M451" s="145">
        <v>0</v>
      </c>
      <c r="N451" s="145">
        <v>0</v>
      </c>
      <c r="O451" s="145">
        <v>0</v>
      </c>
      <c r="P451" s="145">
        <v>92</v>
      </c>
      <c r="Q451" s="145">
        <v>0</v>
      </c>
      <c r="R451" s="145">
        <v>0</v>
      </c>
      <c r="S451" s="145">
        <v>0</v>
      </c>
      <c r="T451" s="145">
        <v>366</v>
      </c>
      <c r="U451" s="145">
        <v>0</v>
      </c>
      <c r="V451" s="145">
        <v>504</v>
      </c>
      <c r="W451" s="145">
        <v>0</v>
      </c>
      <c r="X451" s="145">
        <v>0</v>
      </c>
      <c r="Y451" s="145">
        <v>0</v>
      </c>
      <c r="Z451" s="145">
        <v>0</v>
      </c>
      <c r="AA451" s="145">
        <v>22</v>
      </c>
      <c r="AB451" s="145">
        <v>1335</v>
      </c>
      <c r="AC451" s="145">
        <v>0</v>
      </c>
      <c r="AD451" s="145">
        <v>0</v>
      </c>
      <c r="AE451" s="145"/>
      <c r="AF451" s="145"/>
      <c r="AG451" s="145"/>
      <c r="AH451" s="145"/>
      <c r="AI451" s="145"/>
      <c r="AJ451" s="145"/>
      <c r="AK451" s="145"/>
      <c r="AL451" s="145"/>
      <c r="AM451" s="145"/>
      <c r="AN451" s="145"/>
      <c r="AO451" s="145"/>
      <c r="AP451" s="145"/>
      <c r="AQ451" s="131">
        <f t="shared" si="173"/>
        <v>3363</v>
      </c>
      <c r="AS451" s="145">
        <v>2223</v>
      </c>
      <c r="AU451" s="135">
        <f t="shared" si="176"/>
        <v>0</v>
      </c>
      <c r="AV451" s="135">
        <f t="shared" si="174"/>
        <v>0</v>
      </c>
      <c r="AW451" s="135">
        <f t="shared" si="174"/>
        <v>0</v>
      </c>
      <c r="AX451" s="135">
        <f t="shared" si="174"/>
        <v>0</v>
      </c>
      <c r="AY451" s="135">
        <f t="shared" si="174"/>
        <v>0</v>
      </c>
      <c r="AZ451" s="135">
        <f t="shared" si="174"/>
        <v>0</v>
      </c>
      <c r="BA451" s="135">
        <f t="shared" si="174"/>
        <v>0</v>
      </c>
      <c r="BB451" s="135">
        <f t="shared" si="174"/>
        <v>0</v>
      </c>
      <c r="BC451" s="135">
        <f t="shared" si="174"/>
        <v>0</v>
      </c>
      <c r="BD451" s="135">
        <f t="shared" si="174"/>
        <v>0</v>
      </c>
      <c r="BE451" s="135">
        <f t="shared" si="174"/>
        <v>0</v>
      </c>
      <c r="BF451" s="135">
        <f t="shared" si="174"/>
        <v>0</v>
      </c>
      <c r="BG451" s="135">
        <f t="shared" si="174"/>
        <v>0</v>
      </c>
      <c r="BH451" s="135">
        <f t="shared" si="174"/>
        <v>0</v>
      </c>
      <c r="BI451" s="135">
        <f t="shared" si="174"/>
        <v>0</v>
      </c>
      <c r="BJ451" s="135">
        <f t="shared" si="174"/>
        <v>0</v>
      </c>
      <c r="BK451" s="135">
        <f t="shared" ref="BK451:BK476" si="177">IF(AND(S412=0,S451=0),0,IF(ISERROR(S412/S451),1,0))</f>
        <v>0</v>
      </c>
      <c r="BL451" s="135">
        <f t="shared" ref="BL451:BL476" si="178">IF(AND(T412=0,T451=0),0,IF(ISERROR(T412/T451),1,0))</f>
        <v>0</v>
      </c>
      <c r="BM451" s="135">
        <f t="shared" ref="BM451:BM476" si="179">IF(AND(U412=0,U451=0),0,IF(ISERROR(U412/U451),1,0))</f>
        <v>0</v>
      </c>
      <c r="BN451" s="135">
        <f t="shared" ref="BN451:BN476" si="180">IF(AND(V412=0,V451=0),0,IF(ISERROR(V412/V451),1,0))</f>
        <v>0</v>
      </c>
      <c r="BO451" s="135">
        <f t="shared" ref="BO451:BO476" si="181">IF(AND(W412=0,W451=0),0,IF(ISERROR(W412/W451),1,0))</f>
        <v>0</v>
      </c>
      <c r="BP451" s="135">
        <f t="shared" ref="BP451:BP476" si="182">IF(AND(X412=0,X451=0),0,IF(ISERROR(X412/X451),1,0))</f>
        <v>0</v>
      </c>
      <c r="BQ451" s="135">
        <f t="shared" ref="BQ451:BQ476" si="183">IF(AND(Y412=0,Y451=0),0,IF(ISERROR(Y412/Y451),1,0))</f>
        <v>0</v>
      </c>
      <c r="BR451" s="135">
        <f t="shared" ref="BR451:BR476" si="184">IF(AND(Z412=0,Z451=0),0,IF(ISERROR(Z412/Z451),1,0))</f>
        <v>0</v>
      </c>
      <c r="BS451" s="135">
        <f t="shared" ref="BS451:BS476" si="185">IF(AND(AA412=0,AA451=0),0,IF(ISERROR(AA412/AA451),1,0))</f>
        <v>0</v>
      </c>
      <c r="BT451" s="135">
        <f t="shared" ref="BT451:BT476" si="186">IF(AND(AB412=0,AB451=0),0,IF(ISERROR(AB412/AB451),1,0))</f>
        <v>0</v>
      </c>
      <c r="BU451" s="135">
        <f t="shared" ref="BU451:BU476" si="187">IF(AND(AC412=0,AC451=0),0,IF(ISERROR(AC412/AC451),1,0))</f>
        <v>0</v>
      </c>
      <c r="BV451" s="135">
        <f t="shared" ref="BV451:BV476" si="188">IF(AND(AD412=0,AD451=0),0,IF(ISERROR(AD412/AD451),1,0))</f>
        <v>0</v>
      </c>
      <c r="BW451" s="135">
        <f t="shared" ref="BW451:BW476" si="189">IF(AND(AE412=0,AE451=0),0,IF(ISERROR(AE412/AE451),1,0))</f>
        <v>0</v>
      </c>
      <c r="BX451" s="135">
        <f t="shared" ref="BX451:BX476" si="190">IF(AND(AF412=0,AF451=0),0,IF(ISERROR(AF412/AF451),1,0))</f>
        <v>0</v>
      </c>
      <c r="BY451" s="135">
        <f t="shared" ref="BY451:BY476" si="191">IF(AND(AG412=0,AG451=0),0,IF(ISERROR(AG412/AG451),1,0))</f>
        <v>0</v>
      </c>
      <c r="BZ451" s="135">
        <f t="shared" ref="BZ451:BZ476" si="192">IF(AND(AH412=0,AH451=0),0,IF(ISERROR(AH412/AH451),1,0))</f>
        <v>0</v>
      </c>
      <c r="CA451" s="135">
        <f t="shared" ref="CA451:CA476" si="193">IF(AND(AI412=0,AI451=0),0,IF(ISERROR(AI412/AI451),1,0))</f>
        <v>0</v>
      </c>
      <c r="CB451" s="135">
        <f t="shared" ref="CB451:CB476" si="194">IF(AND(AJ412=0,AJ451=0),0,IF(ISERROR(AJ412/AJ451),1,0))</f>
        <v>0</v>
      </c>
      <c r="CC451" s="135">
        <f t="shared" ref="CC451:CC476" si="195">IF(AND(AK412=0,AK451=0),0,IF(ISERROR(AK412/AK451),1,0))</f>
        <v>0</v>
      </c>
      <c r="CD451" s="135">
        <f t="shared" ref="CD451:CD476" si="196">IF(AND(AL412=0,AL451=0),0,IF(ISERROR(AL412/AL451),1,0))</f>
        <v>0</v>
      </c>
      <c r="CE451" s="135">
        <f t="shared" ref="CE451:CE476" si="197">IF(AND(AM412=0,AM451=0),0,IF(ISERROR(AM412/AM451),1,0))</f>
        <v>0</v>
      </c>
      <c r="CF451" s="135">
        <f t="shared" ref="CF451:CF476" si="198">IF(AND(AN412=0,AN451=0),0,IF(ISERROR(AN412/AN451),1,0))</f>
        <v>0</v>
      </c>
      <c r="CG451" s="135">
        <f t="shared" ref="CG451:CG476" si="199">IF(AND(AO412=0,AO451=0),0,IF(ISERROR(AO412/AO451),1,0))</f>
        <v>0</v>
      </c>
      <c r="CH451" s="135">
        <f t="shared" ref="CH451:CH476" si="200">IF(AND(AP412=0,AP451=0),0,IF(ISERROR(AP412/AP451),1,0))</f>
        <v>0</v>
      </c>
      <c r="CI451" s="135">
        <f t="shared" ref="CI451:CI476" si="201">IF(AND(AQ412=0,AQ451=0),0,IF(ISERROR(AQ412/AQ451),1,0))</f>
        <v>0</v>
      </c>
    </row>
    <row r="452" spans="2:87">
      <c r="B452" s="161" t="str">
        <f t="shared" si="175"/>
        <v>8 Robo</v>
      </c>
      <c r="C452" s="145">
        <v>1587</v>
      </c>
      <c r="D452" s="145">
        <v>0</v>
      </c>
      <c r="E452" s="145">
        <v>365</v>
      </c>
      <c r="F452" s="145">
        <v>1909</v>
      </c>
      <c r="G452" s="145">
        <v>0</v>
      </c>
      <c r="H452" s="145">
        <v>115</v>
      </c>
      <c r="I452" s="145">
        <v>199</v>
      </c>
      <c r="J452" s="145">
        <v>1</v>
      </c>
      <c r="K452" s="145">
        <v>0</v>
      </c>
      <c r="L452" s="145">
        <v>2963</v>
      </c>
      <c r="M452" s="145">
        <v>0</v>
      </c>
      <c r="N452" s="145">
        <v>0</v>
      </c>
      <c r="O452" s="145">
        <v>0</v>
      </c>
      <c r="P452" s="145">
        <v>106</v>
      </c>
      <c r="Q452" s="145">
        <v>0</v>
      </c>
      <c r="R452" s="145">
        <v>300</v>
      </c>
      <c r="S452" s="145">
        <v>0</v>
      </c>
      <c r="T452" s="145">
        <v>119</v>
      </c>
      <c r="U452" s="145">
        <v>0</v>
      </c>
      <c r="V452" s="145">
        <v>168</v>
      </c>
      <c r="W452" s="145">
        <v>0</v>
      </c>
      <c r="X452" s="145">
        <v>0</v>
      </c>
      <c r="Y452" s="145">
        <v>142</v>
      </c>
      <c r="Z452" s="145">
        <v>0</v>
      </c>
      <c r="AA452" s="145">
        <v>56</v>
      </c>
      <c r="AB452" s="145">
        <v>432</v>
      </c>
      <c r="AC452" s="145">
        <v>169</v>
      </c>
      <c r="AD452" s="145">
        <v>238</v>
      </c>
      <c r="AE452" s="145"/>
      <c r="AF452" s="145"/>
      <c r="AG452" s="145"/>
      <c r="AH452" s="145"/>
      <c r="AI452" s="145"/>
      <c r="AJ452" s="145"/>
      <c r="AK452" s="145"/>
      <c r="AL452" s="145"/>
      <c r="AM452" s="145"/>
      <c r="AN452" s="145"/>
      <c r="AO452" s="145"/>
      <c r="AP452" s="145"/>
      <c r="AQ452" s="131">
        <f t="shared" si="173"/>
        <v>8869</v>
      </c>
      <c r="AS452" s="145">
        <v>8215</v>
      </c>
      <c r="AU452" s="135">
        <f t="shared" si="176"/>
        <v>0</v>
      </c>
      <c r="AV452" s="135">
        <f t="shared" ref="AV452:AV476" si="202">IF(AND(D413=0,D452=0),0,IF(ISERROR(D413/D452),1,0))</f>
        <v>0</v>
      </c>
      <c r="AW452" s="135">
        <f t="shared" ref="AW452:AW476" si="203">IF(AND(E413=0,E452=0),0,IF(ISERROR(E413/E452),1,0))</f>
        <v>0</v>
      </c>
      <c r="AX452" s="135">
        <f t="shared" ref="AX452:AX476" si="204">IF(AND(F413=0,F452=0),0,IF(ISERROR(F413/F452),1,0))</f>
        <v>0</v>
      </c>
      <c r="AY452" s="135">
        <f t="shared" ref="AY452:AY476" si="205">IF(AND(G413=0,G452=0),0,IF(ISERROR(G413/G452),1,0))</f>
        <v>0</v>
      </c>
      <c r="AZ452" s="135">
        <f t="shared" ref="AZ452:AZ476" si="206">IF(AND(H413=0,H452=0),0,IF(ISERROR(H413/H452),1,0))</f>
        <v>0</v>
      </c>
      <c r="BA452" s="135">
        <f t="shared" ref="BA452:BA476" si="207">IF(AND(I413=0,I452=0),0,IF(ISERROR(I413/I452),1,0))</f>
        <v>0</v>
      </c>
      <c r="BB452" s="135">
        <f t="shared" ref="BB452:BB476" si="208">IF(AND(J413=0,J452=0),0,IF(ISERROR(J413/J452),1,0))</f>
        <v>0</v>
      </c>
      <c r="BC452" s="135">
        <f t="shared" ref="BC452:BC476" si="209">IF(AND(K413=0,K452=0),0,IF(ISERROR(K413/K452),1,0))</f>
        <v>0</v>
      </c>
      <c r="BD452" s="135">
        <f t="shared" ref="BD452:BD476" si="210">IF(AND(L413=0,L452=0),0,IF(ISERROR(L413/L452),1,0))</f>
        <v>0</v>
      </c>
      <c r="BE452" s="135">
        <f t="shared" ref="BE452:BE476" si="211">IF(AND(M413=0,M452=0),0,IF(ISERROR(M413/M452),1,0))</f>
        <v>0</v>
      </c>
      <c r="BF452" s="135">
        <f t="shared" ref="BF452:BF476" si="212">IF(AND(N413=0,N452=0),0,IF(ISERROR(N413/N452),1,0))</f>
        <v>0</v>
      </c>
      <c r="BG452" s="135">
        <f t="shared" ref="BG452:BG476" si="213">IF(AND(O413=0,O452=0),0,IF(ISERROR(O413/O452),1,0))</f>
        <v>0</v>
      </c>
      <c r="BH452" s="135">
        <f t="shared" ref="BH452:BH476" si="214">IF(AND(P413=0,P452=0),0,IF(ISERROR(P413/P452),1,0))</f>
        <v>0</v>
      </c>
      <c r="BI452" s="135">
        <f t="shared" ref="BI452:BI476" si="215">IF(AND(Q413=0,Q452=0),0,IF(ISERROR(Q413/Q452),1,0))</f>
        <v>0</v>
      </c>
      <c r="BJ452" s="135">
        <f t="shared" ref="BJ452:BJ476" si="216">IF(AND(R413=0,R452=0),0,IF(ISERROR(R413/R452),1,0))</f>
        <v>0</v>
      </c>
      <c r="BK452" s="135">
        <f t="shared" si="177"/>
        <v>0</v>
      </c>
      <c r="BL452" s="135">
        <f t="shared" si="178"/>
        <v>0</v>
      </c>
      <c r="BM452" s="135">
        <f t="shared" si="179"/>
        <v>0</v>
      </c>
      <c r="BN452" s="135">
        <f t="shared" si="180"/>
        <v>0</v>
      </c>
      <c r="BO452" s="135">
        <f t="shared" si="181"/>
        <v>0</v>
      </c>
      <c r="BP452" s="135">
        <f t="shared" si="182"/>
        <v>0</v>
      </c>
      <c r="BQ452" s="135">
        <f t="shared" si="183"/>
        <v>0</v>
      </c>
      <c r="BR452" s="135">
        <f t="shared" si="184"/>
        <v>0</v>
      </c>
      <c r="BS452" s="135">
        <f t="shared" si="185"/>
        <v>0</v>
      </c>
      <c r="BT452" s="135">
        <f t="shared" si="186"/>
        <v>0</v>
      </c>
      <c r="BU452" s="135">
        <f t="shared" si="187"/>
        <v>0</v>
      </c>
      <c r="BV452" s="135">
        <f t="shared" si="188"/>
        <v>0</v>
      </c>
      <c r="BW452" s="135">
        <f t="shared" si="189"/>
        <v>0</v>
      </c>
      <c r="BX452" s="135">
        <f t="shared" si="190"/>
        <v>0</v>
      </c>
      <c r="BY452" s="135">
        <f t="shared" si="191"/>
        <v>0</v>
      </c>
      <c r="BZ452" s="135">
        <f t="shared" si="192"/>
        <v>0</v>
      </c>
      <c r="CA452" s="135">
        <f t="shared" si="193"/>
        <v>0</v>
      </c>
      <c r="CB452" s="135">
        <f t="shared" si="194"/>
        <v>0</v>
      </c>
      <c r="CC452" s="135">
        <f t="shared" si="195"/>
        <v>0</v>
      </c>
      <c r="CD452" s="135">
        <f t="shared" si="196"/>
        <v>0</v>
      </c>
      <c r="CE452" s="135">
        <f t="shared" si="197"/>
        <v>0</v>
      </c>
      <c r="CF452" s="135">
        <f t="shared" si="198"/>
        <v>0</v>
      </c>
      <c r="CG452" s="135">
        <f t="shared" si="199"/>
        <v>0</v>
      </c>
      <c r="CH452" s="135">
        <f t="shared" si="200"/>
        <v>0</v>
      </c>
      <c r="CI452" s="135">
        <f t="shared" si="201"/>
        <v>0</v>
      </c>
    </row>
    <row r="453" spans="2:87">
      <c r="B453" s="161" t="str">
        <f t="shared" si="175"/>
        <v>9 Daños Físicos Vehíc. Mot. G1 (VP)</v>
      </c>
      <c r="C453" s="145">
        <v>0</v>
      </c>
      <c r="D453" s="145">
        <v>0</v>
      </c>
      <c r="E453" s="145">
        <v>31808</v>
      </c>
      <c r="F453" s="145">
        <v>0</v>
      </c>
      <c r="G453" s="145">
        <v>0</v>
      </c>
      <c r="H453" s="145">
        <v>1990</v>
      </c>
      <c r="I453" s="145">
        <v>13539</v>
      </c>
      <c r="J453" s="145">
        <v>0</v>
      </c>
      <c r="K453" s="145">
        <v>0</v>
      </c>
      <c r="L453" s="145">
        <v>11419</v>
      </c>
      <c r="M453" s="145">
        <v>0</v>
      </c>
      <c r="N453" s="145">
        <v>0</v>
      </c>
      <c r="O453" s="145">
        <v>0</v>
      </c>
      <c r="P453" s="145">
        <v>3378</v>
      </c>
      <c r="Q453" s="145">
        <v>0</v>
      </c>
      <c r="R453" s="145">
        <v>22709</v>
      </c>
      <c r="S453" s="145">
        <v>0</v>
      </c>
      <c r="T453" s="145">
        <v>29594</v>
      </c>
      <c r="U453" s="145">
        <v>0</v>
      </c>
      <c r="V453" s="145">
        <v>7740.9999999999991</v>
      </c>
      <c r="W453" s="145">
        <v>0</v>
      </c>
      <c r="X453" s="145">
        <v>0</v>
      </c>
      <c r="Y453" s="145">
        <v>13285</v>
      </c>
      <c r="Z453" s="145">
        <v>0</v>
      </c>
      <c r="AA453" s="145">
        <v>4251</v>
      </c>
      <c r="AB453" s="145">
        <v>23091</v>
      </c>
      <c r="AC453" s="145">
        <v>781</v>
      </c>
      <c r="AD453" s="145">
        <v>0</v>
      </c>
      <c r="AE453" s="145"/>
      <c r="AF453" s="145"/>
      <c r="AG453" s="145"/>
      <c r="AH453" s="145"/>
      <c r="AI453" s="145"/>
      <c r="AJ453" s="145"/>
      <c r="AK453" s="145"/>
      <c r="AL453" s="145"/>
      <c r="AM453" s="145"/>
      <c r="AN453" s="145"/>
      <c r="AO453" s="145"/>
      <c r="AP453" s="145"/>
      <c r="AQ453" s="131">
        <f t="shared" si="173"/>
        <v>163586</v>
      </c>
      <c r="AS453" s="145">
        <v>160353</v>
      </c>
      <c r="AU453" s="135">
        <f t="shared" si="176"/>
        <v>0</v>
      </c>
      <c r="AV453" s="135">
        <f t="shared" si="202"/>
        <v>0</v>
      </c>
      <c r="AW453" s="135">
        <f t="shared" si="203"/>
        <v>0</v>
      </c>
      <c r="AX453" s="135">
        <f t="shared" si="204"/>
        <v>0</v>
      </c>
      <c r="AY453" s="135">
        <f t="shared" si="205"/>
        <v>0</v>
      </c>
      <c r="AZ453" s="135">
        <f t="shared" si="206"/>
        <v>0</v>
      </c>
      <c r="BA453" s="135">
        <f t="shared" si="207"/>
        <v>0</v>
      </c>
      <c r="BB453" s="135">
        <f t="shared" si="208"/>
        <v>0</v>
      </c>
      <c r="BC453" s="135">
        <f t="shared" si="209"/>
        <v>0</v>
      </c>
      <c r="BD453" s="135">
        <f t="shared" si="210"/>
        <v>0</v>
      </c>
      <c r="BE453" s="135">
        <f t="shared" si="211"/>
        <v>0</v>
      </c>
      <c r="BF453" s="135">
        <f t="shared" si="212"/>
        <v>0</v>
      </c>
      <c r="BG453" s="135">
        <f t="shared" si="213"/>
        <v>0</v>
      </c>
      <c r="BH453" s="135">
        <f t="shared" si="214"/>
        <v>0</v>
      </c>
      <c r="BI453" s="135">
        <f t="shared" si="215"/>
        <v>0</v>
      </c>
      <c r="BJ453" s="135">
        <f t="shared" si="216"/>
        <v>0</v>
      </c>
      <c r="BK453" s="135">
        <f t="shared" si="177"/>
        <v>0</v>
      </c>
      <c r="BL453" s="135">
        <f t="shared" si="178"/>
        <v>0</v>
      </c>
      <c r="BM453" s="135">
        <f t="shared" si="179"/>
        <v>0</v>
      </c>
      <c r="BN453" s="135">
        <f t="shared" si="180"/>
        <v>0</v>
      </c>
      <c r="BO453" s="135">
        <f t="shared" si="181"/>
        <v>0</v>
      </c>
      <c r="BP453" s="135">
        <f t="shared" si="182"/>
        <v>0</v>
      </c>
      <c r="BQ453" s="135">
        <f t="shared" si="183"/>
        <v>0</v>
      </c>
      <c r="BR453" s="135">
        <f t="shared" si="184"/>
        <v>0</v>
      </c>
      <c r="BS453" s="135">
        <f t="shared" si="185"/>
        <v>0</v>
      </c>
      <c r="BT453" s="135">
        <f t="shared" si="186"/>
        <v>0</v>
      </c>
      <c r="BU453" s="135">
        <f t="shared" si="187"/>
        <v>0</v>
      </c>
      <c r="BV453" s="135">
        <f t="shared" si="188"/>
        <v>0</v>
      </c>
      <c r="BW453" s="135">
        <f t="shared" si="189"/>
        <v>0</v>
      </c>
      <c r="BX453" s="135">
        <f t="shared" si="190"/>
        <v>0</v>
      </c>
      <c r="BY453" s="135">
        <f t="shared" si="191"/>
        <v>0</v>
      </c>
      <c r="BZ453" s="135">
        <f t="shared" si="192"/>
        <v>0</v>
      </c>
      <c r="CA453" s="135">
        <f t="shared" si="193"/>
        <v>0</v>
      </c>
      <c r="CB453" s="135">
        <f t="shared" si="194"/>
        <v>0</v>
      </c>
      <c r="CC453" s="135">
        <f t="shared" si="195"/>
        <v>0</v>
      </c>
      <c r="CD453" s="135">
        <f t="shared" si="196"/>
        <v>0</v>
      </c>
      <c r="CE453" s="135">
        <f t="shared" si="197"/>
        <v>0</v>
      </c>
      <c r="CF453" s="135">
        <f t="shared" si="198"/>
        <v>0</v>
      </c>
      <c r="CG453" s="135">
        <f t="shared" si="199"/>
        <v>0</v>
      </c>
      <c r="CH453" s="135">
        <f t="shared" si="200"/>
        <v>0</v>
      </c>
      <c r="CI453" s="135">
        <f t="shared" si="201"/>
        <v>0</v>
      </c>
    </row>
    <row r="454" spans="2:87">
      <c r="B454" s="161" t="str">
        <f t="shared" si="175"/>
        <v>10 Daños Físicos Vehíc. Mot. G2 (VC)</v>
      </c>
      <c r="C454" s="145">
        <v>0</v>
      </c>
      <c r="D454" s="145">
        <v>0</v>
      </c>
      <c r="E454" s="145">
        <v>7795</v>
      </c>
      <c r="F454" s="145">
        <v>0</v>
      </c>
      <c r="G454" s="145">
        <v>0</v>
      </c>
      <c r="H454" s="145">
        <v>83</v>
      </c>
      <c r="I454" s="145">
        <v>1774</v>
      </c>
      <c r="J454" s="145">
        <v>0</v>
      </c>
      <c r="K454" s="145">
        <v>0</v>
      </c>
      <c r="L454" s="145">
        <v>327</v>
      </c>
      <c r="M454" s="145">
        <v>0</v>
      </c>
      <c r="N454" s="145">
        <v>0</v>
      </c>
      <c r="O454" s="145">
        <v>0</v>
      </c>
      <c r="P454" s="145">
        <v>417</v>
      </c>
      <c r="Q454" s="145">
        <v>1</v>
      </c>
      <c r="R454" s="145">
        <v>14302</v>
      </c>
      <c r="S454" s="145">
        <v>0</v>
      </c>
      <c r="T454" s="145">
        <v>1910</v>
      </c>
      <c r="U454" s="145">
        <v>0</v>
      </c>
      <c r="V454" s="145">
        <v>3448</v>
      </c>
      <c r="W454" s="145">
        <v>0</v>
      </c>
      <c r="X454" s="145">
        <v>0</v>
      </c>
      <c r="Y454" s="145">
        <v>2263</v>
      </c>
      <c r="Z454" s="145">
        <v>0</v>
      </c>
      <c r="AA454" s="145">
        <v>833</v>
      </c>
      <c r="AB454" s="145">
        <v>1397</v>
      </c>
      <c r="AC454" s="145">
        <v>312</v>
      </c>
      <c r="AD454" s="145">
        <v>0</v>
      </c>
      <c r="AE454" s="145"/>
      <c r="AF454" s="145"/>
      <c r="AG454" s="145"/>
      <c r="AH454" s="145"/>
      <c r="AI454" s="145"/>
      <c r="AJ454" s="145"/>
      <c r="AK454" s="145"/>
      <c r="AL454" s="145"/>
      <c r="AM454" s="145"/>
      <c r="AN454" s="145"/>
      <c r="AO454" s="145"/>
      <c r="AP454" s="145"/>
      <c r="AQ454" s="131">
        <f t="shared" si="173"/>
        <v>34862</v>
      </c>
      <c r="AS454" s="145">
        <v>39672</v>
      </c>
      <c r="AU454" s="135">
        <f t="shared" si="176"/>
        <v>0</v>
      </c>
      <c r="AV454" s="135">
        <f t="shared" si="202"/>
        <v>0</v>
      </c>
      <c r="AW454" s="135">
        <f t="shared" si="203"/>
        <v>0</v>
      </c>
      <c r="AX454" s="135">
        <f t="shared" si="204"/>
        <v>0</v>
      </c>
      <c r="AY454" s="135">
        <f t="shared" si="205"/>
        <v>0</v>
      </c>
      <c r="AZ454" s="135">
        <f t="shared" si="206"/>
        <v>0</v>
      </c>
      <c r="BA454" s="135">
        <f t="shared" si="207"/>
        <v>0</v>
      </c>
      <c r="BB454" s="135">
        <f t="shared" si="208"/>
        <v>0</v>
      </c>
      <c r="BC454" s="135">
        <f t="shared" si="209"/>
        <v>0</v>
      </c>
      <c r="BD454" s="135">
        <f t="shared" si="210"/>
        <v>0</v>
      </c>
      <c r="BE454" s="135">
        <f t="shared" si="211"/>
        <v>0</v>
      </c>
      <c r="BF454" s="135">
        <f t="shared" si="212"/>
        <v>0</v>
      </c>
      <c r="BG454" s="135">
        <f t="shared" si="213"/>
        <v>0</v>
      </c>
      <c r="BH454" s="135">
        <f t="shared" si="214"/>
        <v>0</v>
      </c>
      <c r="BI454" s="135">
        <f t="shared" si="215"/>
        <v>0</v>
      </c>
      <c r="BJ454" s="135">
        <f t="shared" si="216"/>
        <v>0</v>
      </c>
      <c r="BK454" s="135">
        <f t="shared" si="177"/>
        <v>0</v>
      </c>
      <c r="BL454" s="135">
        <f t="shared" si="178"/>
        <v>0</v>
      </c>
      <c r="BM454" s="135">
        <f t="shared" si="179"/>
        <v>0</v>
      </c>
      <c r="BN454" s="135">
        <f t="shared" si="180"/>
        <v>0</v>
      </c>
      <c r="BO454" s="135">
        <f t="shared" si="181"/>
        <v>0</v>
      </c>
      <c r="BP454" s="135">
        <f t="shared" si="182"/>
        <v>0</v>
      </c>
      <c r="BQ454" s="135">
        <f t="shared" si="183"/>
        <v>0</v>
      </c>
      <c r="BR454" s="135">
        <f t="shared" si="184"/>
        <v>0</v>
      </c>
      <c r="BS454" s="135">
        <f t="shared" si="185"/>
        <v>0</v>
      </c>
      <c r="BT454" s="135">
        <f t="shared" si="186"/>
        <v>0</v>
      </c>
      <c r="BU454" s="135">
        <f t="shared" si="187"/>
        <v>0</v>
      </c>
      <c r="BV454" s="135">
        <f t="shared" si="188"/>
        <v>0</v>
      </c>
      <c r="BW454" s="135">
        <f t="shared" si="189"/>
        <v>0</v>
      </c>
      <c r="BX454" s="135">
        <f t="shared" si="190"/>
        <v>0</v>
      </c>
      <c r="BY454" s="135">
        <f t="shared" si="191"/>
        <v>0</v>
      </c>
      <c r="BZ454" s="135">
        <f t="shared" si="192"/>
        <v>0</v>
      </c>
      <c r="CA454" s="135">
        <f t="shared" si="193"/>
        <v>0</v>
      </c>
      <c r="CB454" s="135">
        <f t="shared" si="194"/>
        <v>0</v>
      </c>
      <c r="CC454" s="135">
        <f t="shared" si="195"/>
        <v>0</v>
      </c>
      <c r="CD454" s="135">
        <f t="shared" si="196"/>
        <v>0</v>
      </c>
      <c r="CE454" s="135">
        <f t="shared" si="197"/>
        <v>0</v>
      </c>
      <c r="CF454" s="135">
        <f t="shared" si="198"/>
        <v>0</v>
      </c>
      <c r="CG454" s="135">
        <f t="shared" si="199"/>
        <v>0</v>
      </c>
      <c r="CH454" s="135">
        <f t="shared" si="200"/>
        <v>0</v>
      </c>
      <c r="CI454" s="135">
        <f t="shared" si="201"/>
        <v>0</v>
      </c>
    </row>
    <row r="455" spans="2:87">
      <c r="B455" s="161" t="str">
        <f t="shared" si="175"/>
        <v>11 Casco Marítimo</v>
      </c>
      <c r="C455" s="145">
        <v>0</v>
      </c>
      <c r="D455" s="145">
        <v>0</v>
      </c>
      <c r="E455" s="145">
        <v>0</v>
      </c>
      <c r="F455" s="145">
        <v>0</v>
      </c>
      <c r="G455" s="145">
        <v>0</v>
      </c>
      <c r="H455" s="145">
        <v>0</v>
      </c>
      <c r="I455" s="145">
        <v>2</v>
      </c>
      <c r="J455" s="145">
        <v>0</v>
      </c>
      <c r="K455" s="145">
        <v>0</v>
      </c>
      <c r="L455" s="145">
        <v>0</v>
      </c>
      <c r="M455" s="145">
        <v>0</v>
      </c>
      <c r="N455" s="145">
        <v>0</v>
      </c>
      <c r="O455" s="145">
        <v>0</v>
      </c>
      <c r="P455" s="145">
        <v>0</v>
      </c>
      <c r="Q455" s="145">
        <v>0</v>
      </c>
      <c r="R455" s="145">
        <v>0</v>
      </c>
      <c r="S455" s="145">
        <v>0</v>
      </c>
      <c r="T455" s="145">
        <v>5</v>
      </c>
      <c r="U455" s="145">
        <v>0</v>
      </c>
      <c r="V455" s="145">
        <v>39</v>
      </c>
      <c r="W455" s="145">
        <v>0</v>
      </c>
      <c r="X455" s="145">
        <v>0</v>
      </c>
      <c r="Y455" s="145">
        <v>34</v>
      </c>
      <c r="Z455" s="145">
        <v>0</v>
      </c>
      <c r="AA455" s="145">
        <v>0</v>
      </c>
      <c r="AB455" s="145">
        <v>92</v>
      </c>
      <c r="AC455" s="145">
        <v>0</v>
      </c>
      <c r="AD455" s="145">
        <v>0</v>
      </c>
      <c r="AE455" s="145"/>
      <c r="AF455" s="145"/>
      <c r="AG455" s="145"/>
      <c r="AH455" s="145"/>
      <c r="AI455" s="145"/>
      <c r="AJ455" s="145"/>
      <c r="AK455" s="145"/>
      <c r="AL455" s="145"/>
      <c r="AM455" s="145"/>
      <c r="AN455" s="145"/>
      <c r="AO455" s="145"/>
      <c r="AP455" s="145"/>
      <c r="AQ455" s="131">
        <f t="shared" si="173"/>
        <v>172</v>
      </c>
      <c r="AS455" s="145">
        <v>219</v>
      </c>
      <c r="AU455" s="135">
        <f t="shared" si="176"/>
        <v>0</v>
      </c>
      <c r="AV455" s="135">
        <f t="shared" si="202"/>
        <v>0</v>
      </c>
      <c r="AW455" s="135">
        <f t="shared" si="203"/>
        <v>0</v>
      </c>
      <c r="AX455" s="135">
        <f t="shared" si="204"/>
        <v>0</v>
      </c>
      <c r="AY455" s="135">
        <f t="shared" si="205"/>
        <v>0</v>
      </c>
      <c r="AZ455" s="135">
        <f t="shared" si="206"/>
        <v>0</v>
      </c>
      <c r="BA455" s="135">
        <f t="shared" si="207"/>
        <v>0</v>
      </c>
      <c r="BB455" s="135">
        <f t="shared" si="208"/>
        <v>0</v>
      </c>
      <c r="BC455" s="135">
        <f t="shared" si="209"/>
        <v>0</v>
      </c>
      <c r="BD455" s="135">
        <f t="shared" si="210"/>
        <v>0</v>
      </c>
      <c r="BE455" s="135">
        <f t="shared" si="211"/>
        <v>0</v>
      </c>
      <c r="BF455" s="135">
        <f t="shared" si="212"/>
        <v>0</v>
      </c>
      <c r="BG455" s="135">
        <f t="shared" si="213"/>
        <v>0</v>
      </c>
      <c r="BH455" s="135">
        <f t="shared" si="214"/>
        <v>0</v>
      </c>
      <c r="BI455" s="135">
        <f t="shared" si="215"/>
        <v>0</v>
      </c>
      <c r="BJ455" s="135">
        <f t="shared" si="216"/>
        <v>1</v>
      </c>
      <c r="BK455" s="135">
        <f t="shared" si="177"/>
        <v>0</v>
      </c>
      <c r="BL455" s="135">
        <f t="shared" si="178"/>
        <v>0</v>
      </c>
      <c r="BM455" s="135">
        <f t="shared" si="179"/>
        <v>0</v>
      </c>
      <c r="BN455" s="135">
        <f t="shared" si="180"/>
        <v>0</v>
      </c>
      <c r="BO455" s="135">
        <f t="shared" si="181"/>
        <v>0</v>
      </c>
      <c r="BP455" s="135">
        <f t="shared" si="182"/>
        <v>1</v>
      </c>
      <c r="BQ455" s="135">
        <f t="shared" si="183"/>
        <v>0</v>
      </c>
      <c r="BR455" s="135">
        <f t="shared" si="184"/>
        <v>0</v>
      </c>
      <c r="BS455" s="135">
        <f t="shared" si="185"/>
        <v>0</v>
      </c>
      <c r="BT455" s="135">
        <f t="shared" si="186"/>
        <v>0</v>
      </c>
      <c r="BU455" s="135">
        <f t="shared" si="187"/>
        <v>0</v>
      </c>
      <c r="BV455" s="135">
        <f t="shared" si="188"/>
        <v>0</v>
      </c>
      <c r="BW455" s="135">
        <f t="shared" si="189"/>
        <v>0</v>
      </c>
      <c r="BX455" s="135">
        <f t="shared" si="190"/>
        <v>0</v>
      </c>
      <c r="BY455" s="135">
        <f t="shared" si="191"/>
        <v>0</v>
      </c>
      <c r="BZ455" s="135">
        <f t="shared" si="192"/>
        <v>0</v>
      </c>
      <c r="CA455" s="135">
        <f t="shared" si="193"/>
        <v>0</v>
      </c>
      <c r="CB455" s="135">
        <f t="shared" si="194"/>
        <v>0</v>
      </c>
      <c r="CC455" s="135">
        <f t="shared" si="195"/>
        <v>0</v>
      </c>
      <c r="CD455" s="135">
        <f t="shared" si="196"/>
        <v>0</v>
      </c>
      <c r="CE455" s="135">
        <f t="shared" si="197"/>
        <v>0</v>
      </c>
      <c r="CF455" s="135">
        <f t="shared" si="198"/>
        <v>0</v>
      </c>
      <c r="CG455" s="135">
        <f t="shared" si="199"/>
        <v>0</v>
      </c>
      <c r="CH455" s="135">
        <f t="shared" si="200"/>
        <v>0</v>
      </c>
      <c r="CI455" s="135">
        <f t="shared" si="201"/>
        <v>0</v>
      </c>
    </row>
    <row r="456" spans="2:87">
      <c r="B456" s="161" t="str">
        <f t="shared" si="175"/>
        <v>12 Casco Aéreo</v>
      </c>
      <c r="C456" s="145">
        <v>0</v>
      </c>
      <c r="D456" s="145">
        <v>0</v>
      </c>
      <c r="E456" s="145">
        <v>0</v>
      </c>
      <c r="F456" s="145">
        <v>0</v>
      </c>
      <c r="G456" s="145">
        <v>0</v>
      </c>
      <c r="H456" s="145">
        <v>1</v>
      </c>
      <c r="I456" s="145">
        <v>0</v>
      </c>
      <c r="J456" s="145">
        <v>0</v>
      </c>
      <c r="K456" s="145">
        <v>0</v>
      </c>
      <c r="L456" s="145">
        <v>0</v>
      </c>
      <c r="M456" s="145">
        <v>0</v>
      </c>
      <c r="N456" s="145">
        <v>0</v>
      </c>
      <c r="O456" s="145">
        <v>0</v>
      </c>
      <c r="P456" s="145">
        <v>0</v>
      </c>
      <c r="Q456" s="145">
        <v>0</v>
      </c>
      <c r="R456" s="145">
        <v>1</v>
      </c>
      <c r="S456" s="145">
        <v>0</v>
      </c>
      <c r="T456" s="145">
        <v>1</v>
      </c>
      <c r="U456" s="145">
        <v>0</v>
      </c>
      <c r="V456" s="145">
        <v>1</v>
      </c>
      <c r="W456" s="145">
        <v>0</v>
      </c>
      <c r="X456" s="145">
        <v>0</v>
      </c>
      <c r="Y456" s="145">
        <v>2</v>
      </c>
      <c r="Z456" s="145">
        <v>0</v>
      </c>
      <c r="AA456" s="145">
        <v>0</v>
      </c>
      <c r="AB456" s="145">
        <v>1</v>
      </c>
      <c r="AC456" s="145">
        <v>0</v>
      </c>
      <c r="AD456" s="145">
        <v>0</v>
      </c>
      <c r="AE456" s="145"/>
      <c r="AF456" s="145"/>
      <c r="AG456" s="145"/>
      <c r="AH456" s="145"/>
      <c r="AI456" s="145"/>
      <c r="AJ456" s="145"/>
      <c r="AK456" s="145"/>
      <c r="AL456" s="145"/>
      <c r="AM456" s="145"/>
      <c r="AN456" s="145"/>
      <c r="AO456" s="145"/>
      <c r="AP456" s="145"/>
      <c r="AQ456" s="131">
        <f t="shared" si="173"/>
        <v>7</v>
      </c>
      <c r="AS456" s="145">
        <v>192</v>
      </c>
      <c r="AU456" s="135">
        <f t="shared" si="176"/>
        <v>0</v>
      </c>
      <c r="AV456" s="135">
        <f t="shared" si="202"/>
        <v>0</v>
      </c>
      <c r="AW456" s="135">
        <f t="shared" si="203"/>
        <v>0</v>
      </c>
      <c r="AX456" s="135">
        <f t="shared" si="204"/>
        <v>0</v>
      </c>
      <c r="AY456" s="135">
        <f t="shared" si="205"/>
        <v>0</v>
      </c>
      <c r="AZ456" s="135">
        <f t="shared" si="206"/>
        <v>0</v>
      </c>
      <c r="BA456" s="135">
        <f t="shared" si="207"/>
        <v>0</v>
      </c>
      <c r="BB456" s="135">
        <f t="shared" si="208"/>
        <v>0</v>
      </c>
      <c r="BC456" s="135">
        <f t="shared" si="209"/>
        <v>0</v>
      </c>
      <c r="BD456" s="135">
        <f t="shared" si="210"/>
        <v>0</v>
      </c>
      <c r="BE456" s="135">
        <f t="shared" si="211"/>
        <v>0</v>
      </c>
      <c r="BF456" s="135">
        <f t="shared" si="212"/>
        <v>0</v>
      </c>
      <c r="BG456" s="135">
        <f t="shared" si="213"/>
        <v>0</v>
      </c>
      <c r="BH456" s="135">
        <f t="shared" si="214"/>
        <v>0</v>
      </c>
      <c r="BI456" s="135">
        <f t="shared" si="215"/>
        <v>0</v>
      </c>
      <c r="BJ456" s="135">
        <f t="shared" si="216"/>
        <v>0</v>
      </c>
      <c r="BK456" s="135">
        <f t="shared" si="177"/>
        <v>0</v>
      </c>
      <c r="BL456" s="135">
        <f t="shared" si="178"/>
        <v>0</v>
      </c>
      <c r="BM456" s="135">
        <f t="shared" si="179"/>
        <v>0</v>
      </c>
      <c r="BN456" s="135">
        <f t="shared" si="180"/>
        <v>0</v>
      </c>
      <c r="BO456" s="135">
        <f t="shared" si="181"/>
        <v>0</v>
      </c>
      <c r="BP456" s="135">
        <f t="shared" si="182"/>
        <v>1</v>
      </c>
      <c r="BQ456" s="135">
        <f t="shared" si="183"/>
        <v>0</v>
      </c>
      <c r="BR456" s="135">
        <f t="shared" si="184"/>
        <v>0</v>
      </c>
      <c r="BS456" s="135">
        <f t="shared" si="185"/>
        <v>0</v>
      </c>
      <c r="BT456" s="135">
        <f t="shared" si="186"/>
        <v>0</v>
      </c>
      <c r="BU456" s="135">
        <f t="shared" si="187"/>
        <v>0</v>
      </c>
      <c r="BV456" s="135">
        <f t="shared" si="188"/>
        <v>0</v>
      </c>
      <c r="BW456" s="135">
        <f t="shared" si="189"/>
        <v>0</v>
      </c>
      <c r="BX456" s="135">
        <f t="shared" si="190"/>
        <v>0</v>
      </c>
      <c r="BY456" s="135">
        <f t="shared" si="191"/>
        <v>0</v>
      </c>
      <c r="BZ456" s="135">
        <f t="shared" si="192"/>
        <v>0</v>
      </c>
      <c r="CA456" s="135">
        <f t="shared" si="193"/>
        <v>0</v>
      </c>
      <c r="CB456" s="135">
        <f t="shared" si="194"/>
        <v>0</v>
      </c>
      <c r="CC456" s="135">
        <f t="shared" si="195"/>
        <v>0</v>
      </c>
      <c r="CD456" s="135">
        <f t="shared" si="196"/>
        <v>0</v>
      </c>
      <c r="CE456" s="135">
        <f t="shared" si="197"/>
        <v>0</v>
      </c>
      <c r="CF456" s="135">
        <f t="shared" si="198"/>
        <v>0</v>
      </c>
      <c r="CG456" s="135">
        <f t="shared" si="199"/>
        <v>0</v>
      </c>
      <c r="CH456" s="135">
        <f t="shared" si="200"/>
        <v>0</v>
      </c>
      <c r="CI456" s="135">
        <f t="shared" si="201"/>
        <v>0</v>
      </c>
    </row>
    <row r="457" spans="2:87">
      <c r="B457" s="161" t="str">
        <f t="shared" si="175"/>
        <v>13 Transporte Terrestre</v>
      </c>
      <c r="C457" s="145">
        <v>222</v>
      </c>
      <c r="D457" s="145">
        <v>0</v>
      </c>
      <c r="E457" s="145">
        <v>301</v>
      </c>
      <c r="F457" s="145">
        <v>0</v>
      </c>
      <c r="G457" s="145">
        <v>0</v>
      </c>
      <c r="H457" s="145">
        <v>81</v>
      </c>
      <c r="I457" s="145">
        <v>44</v>
      </c>
      <c r="J457" s="145">
        <v>159</v>
      </c>
      <c r="K457" s="145">
        <v>0</v>
      </c>
      <c r="L457" s="145">
        <v>1</v>
      </c>
      <c r="M457" s="145">
        <v>0</v>
      </c>
      <c r="N457" s="145">
        <v>0</v>
      </c>
      <c r="O457" s="145">
        <v>0</v>
      </c>
      <c r="P457" s="145">
        <v>9828</v>
      </c>
      <c r="Q457" s="145">
        <v>0</v>
      </c>
      <c r="R457" s="145">
        <v>153</v>
      </c>
      <c r="S457" s="145">
        <v>0</v>
      </c>
      <c r="T457" s="145">
        <v>128</v>
      </c>
      <c r="U457" s="145">
        <v>0</v>
      </c>
      <c r="V457" s="145">
        <v>3899</v>
      </c>
      <c r="W457" s="145">
        <v>0</v>
      </c>
      <c r="X457" s="145">
        <v>8028</v>
      </c>
      <c r="Y457" s="145">
        <v>239</v>
      </c>
      <c r="Z457" s="145">
        <v>0</v>
      </c>
      <c r="AA457" s="145">
        <v>63</v>
      </c>
      <c r="AB457" s="145">
        <v>146</v>
      </c>
      <c r="AC457" s="145">
        <v>0</v>
      </c>
      <c r="AD457" s="145">
        <v>0</v>
      </c>
      <c r="AE457" s="145"/>
      <c r="AF457" s="145"/>
      <c r="AG457" s="145"/>
      <c r="AH457" s="145"/>
      <c r="AI457" s="145"/>
      <c r="AJ457" s="145"/>
      <c r="AK457" s="145"/>
      <c r="AL457" s="145"/>
      <c r="AM457" s="145"/>
      <c r="AN457" s="145"/>
      <c r="AO457" s="145"/>
      <c r="AP457" s="145"/>
      <c r="AQ457" s="131">
        <f t="shared" si="173"/>
        <v>23292</v>
      </c>
      <c r="AS457" s="145">
        <v>27047</v>
      </c>
      <c r="AU457" s="135">
        <f t="shared" si="176"/>
        <v>0</v>
      </c>
      <c r="AV457" s="135">
        <f t="shared" si="202"/>
        <v>0</v>
      </c>
      <c r="AW457" s="135">
        <f t="shared" si="203"/>
        <v>0</v>
      </c>
      <c r="AX457" s="135">
        <f t="shared" si="204"/>
        <v>0</v>
      </c>
      <c r="AY457" s="135">
        <f t="shared" si="205"/>
        <v>0</v>
      </c>
      <c r="AZ457" s="135">
        <f t="shared" si="206"/>
        <v>0</v>
      </c>
      <c r="BA457" s="135">
        <f t="shared" si="207"/>
        <v>0</v>
      </c>
      <c r="BB457" s="135">
        <f t="shared" si="208"/>
        <v>0</v>
      </c>
      <c r="BC457" s="135">
        <f t="shared" si="209"/>
        <v>0</v>
      </c>
      <c r="BD457" s="135">
        <f t="shared" si="210"/>
        <v>0</v>
      </c>
      <c r="BE457" s="135">
        <f t="shared" si="211"/>
        <v>0</v>
      </c>
      <c r="BF457" s="135">
        <f t="shared" si="212"/>
        <v>0</v>
      </c>
      <c r="BG457" s="135">
        <f t="shared" si="213"/>
        <v>0</v>
      </c>
      <c r="BH457" s="135">
        <f t="shared" si="214"/>
        <v>0</v>
      </c>
      <c r="BI457" s="135">
        <f t="shared" si="215"/>
        <v>0</v>
      </c>
      <c r="BJ457" s="135">
        <f t="shared" si="216"/>
        <v>0</v>
      </c>
      <c r="BK457" s="135">
        <f t="shared" si="177"/>
        <v>0</v>
      </c>
      <c r="BL457" s="135">
        <f t="shared" si="178"/>
        <v>0</v>
      </c>
      <c r="BM457" s="135">
        <f t="shared" si="179"/>
        <v>0</v>
      </c>
      <c r="BN457" s="135">
        <f t="shared" si="180"/>
        <v>0</v>
      </c>
      <c r="BO457" s="135">
        <f t="shared" si="181"/>
        <v>0</v>
      </c>
      <c r="BP457" s="135">
        <f t="shared" si="182"/>
        <v>0</v>
      </c>
      <c r="BQ457" s="135">
        <f t="shared" si="183"/>
        <v>0</v>
      </c>
      <c r="BR457" s="135">
        <f t="shared" si="184"/>
        <v>0</v>
      </c>
      <c r="BS457" s="135">
        <f t="shared" si="185"/>
        <v>0</v>
      </c>
      <c r="BT457" s="135">
        <f t="shared" si="186"/>
        <v>0</v>
      </c>
      <c r="BU457" s="135">
        <f t="shared" si="187"/>
        <v>0</v>
      </c>
      <c r="BV457" s="135">
        <f t="shared" si="188"/>
        <v>0</v>
      </c>
      <c r="BW457" s="135">
        <f t="shared" si="189"/>
        <v>0</v>
      </c>
      <c r="BX457" s="135">
        <f t="shared" si="190"/>
        <v>0</v>
      </c>
      <c r="BY457" s="135">
        <f t="shared" si="191"/>
        <v>0</v>
      </c>
      <c r="BZ457" s="135">
        <f t="shared" si="192"/>
        <v>0</v>
      </c>
      <c r="CA457" s="135">
        <f t="shared" si="193"/>
        <v>0</v>
      </c>
      <c r="CB457" s="135">
        <f t="shared" si="194"/>
        <v>0</v>
      </c>
      <c r="CC457" s="135">
        <f t="shared" si="195"/>
        <v>0</v>
      </c>
      <c r="CD457" s="135">
        <f t="shared" si="196"/>
        <v>0</v>
      </c>
      <c r="CE457" s="135">
        <f t="shared" si="197"/>
        <v>0</v>
      </c>
      <c r="CF457" s="135">
        <f t="shared" si="198"/>
        <v>0</v>
      </c>
      <c r="CG457" s="135">
        <f t="shared" si="199"/>
        <v>0</v>
      </c>
      <c r="CH457" s="135">
        <f t="shared" si="200"/>
        <v>0</v>
      </c>
      <c r="CI457" s="135">
        <f t="shared" si="201"/>
        <v>0</v>
      </c>
    </row>
    <row r="458" spans="2:87">
      <c r="B458" s="161" t="str">
        <f t="shared" si="175"/>
        <v>14 Transporte Marítimo</v>
      </c>
      <c r="C458" s="145">
        <v>694</v>
      </c>
      <c r="D458" s="145">
        <v>0</v>
      </c>
      <c r="E458" s="145">
        <v>81</v>
      </c>
      <c r="F458" s="145">
        <v>0</v>
      </c>
      <c r="G458" s="145">
        <v>0</v>
      </c>
      <c r="H458" s="145">
        <v>521</v>
      </c>
      <c r="I458" s="145">
        <v>577</v>
      </c>
      <c r="J458" s="145">
        <v>298</v>
      </c>
      <c r="K458" s="145">
        <v>0</v>
      </c>
      <c r="L458" s="145">
        <v>0</v>
      </c>
      <c r="M458" s="145">
        <v>0</v>
      </c>
      <c r="N458" s="145">
        <v>0</v>
      </c>
      <c r="O458" s="145">
        <v>0</v>
      </c>
      <c r="P458" s="145">
        <v>211</v>
      </c>
      <c r="Q458" s="145">
        <v>0</v>
      </c>
      <c r="R458" s="145">
        <v>724</v>
      </c>
      <c r="S458" s="145">
        <v>0</v>
      </c>
      <c r="T458" s="145">
        <v>122</v>
      </c>
      <c r="U458" s="145">
        <v>0</v>
      </c>
      <c r="V458" s="145">
        <v>207</v>
      </c>
      <c r="W458" s="145">
        <v>0</v>
      </c>
      <c r="X458" s="145">
        <v>52</v>
      </c>
      <c r="Y458" s="145">
        <v>141</v>
      </c>
      <c r="Z458" s="145">
        <v>0</v>
      </c>
      <c r="AA458" s="145">
        <v>36</v>
      </c>
      <c r="AB458" s="145">
        <v>307</v>
      </c>
      <c r="AC458" s="145">
        <v>0</v>
      </c>
      <c r="AD458" s="145">
        <v>0</v>
      </c>
      <c r="AE458" s="145"/>
      <c r="AF458" s="145"/>
      <c r="AG458" s="145"/>
      <c r="AH458" s="145"/>
      <c r="AI458" s="145"/>
      <c r="AJ458" s="145"/>
      <c r="AK458" s="145"/>
      <c r="AL458" s="145"/>
      <c r="AM458" s="145"/>
      <c r="AN458" s="145"/>
      <c r="AO458" s="145"/>
      <c r="AP458" s="145"/>
      <c r="AQ458" s="131">
        <f t="shared" si="173"/>
        <v>3971</v>
      </c>
      <c r="AS458" s="145">
        <v>5923</v>
      </c>
      <c r="AU458" s="135">
        <f t="shared" si="176"/>
        <v>0</v>
      </c>
      <c r="AV458" s="135">
        <f t="shared" si="202"/>
        <v>0</v>
      </c>
      <c r="AW458" s="135">
        <f t="shared" si="203"/>
        <v>0</v>
      </c>
      <c r="AX458" s="135">
        <f t="shared" si="204"/>
        <v>0</v>
      </c>
      <c r="AY458" s="135">
        <f t="shared" si="205"/>
        <v>0</v>
      </c>
      <c r="AZ458" s="135">
        <f t="shared" si="206"/>
        <v>0</v>
      </c>
      <c r="BA458" s="135">
        <f t="shared" si="207"/>
        <v>0</v>
      </c>
      <c r="BB458" s="135">
        <f t="shared" si="208"/>
        <v>0</v>
      </c>
      <c r="BC458" s="135">
        <f t="shared" si="209"/>
        <v>0</v>
      </c>
      <c r="BD458" s="135">
        <f t="shared" si="210"/>
        <v>0</v>
      </c>
      <c r="BE458" s="135">
        <f t="shared" si="211"/>
        <v>0</v>
      </c>
      <c r="BF458" s="135">
        <f t="shared" si="212"/>
        <v>0</v>
      </c>
      <c r="BG458" s="135">
        <f t="shared" si="213"/>
        <v>0</v>
      </c>
      <c r="BH458" s="135">
        <f t="shared" si="214"/>
        <v>0</v>
      </c>
      <c r="BI458" s="135">
        <f t="shared" si="215"/>
        <v>0</v>
      </c>
      <c r="BJ458" s="135">
        <f t="shared" si="216"/>
        <v>0</v>
      </c>
      <c r="BK458" s="135">
        <f t="shared" si="177"/>
        <v>0</v>
      </c>
      <c r="BL458" s="135">
        <f t="shared" si="178"/>
        <v>0</v>
      </c>
      <c r="BM458" s="135">
        <f t="shared" si="179"/>
        <v>0</v>
      </c>
      <c r="BN458" s="135">
        <f t="shared" si="180"/>
        <v>0</v>
      </c>
      <c r="BO458" s="135">
        <f t="shared" si="181"/>
        <v>0</v>
      </c>
      <c r="BP458" s="135">
        <f t="shared" si="182"/>
        <v>0</v>
      </c>
      <c r="BQ458" s="135">
        <f t="shared" si="183"/>
        <v>0</v>
      </c>
      <c r="BR458" s="135">
        <f t="shared" si="184"/>
        <v>0</v>
      </c>
      <c r="BS458" s="135">
        <f t="shared" si="185"/>
        <v>0</v>
      </c>
      <c r="BT458" s="135">
        <f t="shared" si="186"/>
        <v>0</v>
      </c>
      <c r="BU458" s="135">
        <f t="shared" si="187"/>
        <v>0</v>
      </c>
      <c r="BV458" s="135">
        <f t="shared" si="188"/>
        <v>0</v>
      </c>
      <c r="BW458" s="135">
        <f t="shared" si="189"/>
        <v>0</v>
      </c>
      <c r="BX458" s="135">
        <f t="shared" si="190"/>
        <v>0</v>
      </c>
      <c r="BY458" s="135">
        <f t="shared" si="191"/>
        <v>0</v>
      </c>
      <c r="BZ458" s="135">
        <f t="shared" si="192"/>
        <v>0</v>
      </c>
      <c r="CA458" s="135">
        <f t="shared" si="193"/>
        <v>0</v>
      </c>
      <c r="CB458" s="135">
        <f t="shared" si="194"/>
        <v>0</v>
      </c>
      <c r="CC458" s="135">
        <f t="shared" si="195"/>
        <v>0</v>
      </c>
      <c r="CD458" s="135">
        <f t="shared" si="196"/>
        <v>0</v>
      </c>
      <c r="CE458" s="135">
        <f t="shared" si="197"/>
        <v>0</v>
      </c>
      <c r="CF458" s="135">
        <f t="shared" si="198"/>
        <v>0</v>
      </c>
      <c r="CG458" s="135">
        <f t="shared" si="199"/>
        <v>0</v>
      </c>
      <c r="CH458" s="135">
        <f t="shared" si="200"/>
        <v>0</v>
      </c>
      <c r="CI458" s="135">
        <f t="shared" si="201"/>
        <v>0</v>
      </c>
    </row>
    <row r="459" spans="2:87">
      <c r="B459" s="161" t="str">
        <f t="shared" si="175"/>
        <v>15 Transporte Aéreo</v>
      </c>
      <c r="C459" s="145">
        <v>102</v>
      </c>
      <c r="D459" s="145">
        <v>0</v>
      </c>
      <c r="E459" s="145">
        <v>11</v>
      </c>
      <c r="F459" s="145">
        <v>0</v>
      </c>
      <c r="G459" s="145">
        <v>0</v>
      </c>
      <c r="H459" s="145">
        <v>40</v>
      </c>
      <c r="I459" s="145">
        <v>63</v>
      </c>
      <c r="J459" s="145">
        <v>52</v>
      </c>
      <c r="K459" s="145">
        <v>0</v>
      </c>
      <c r="L459" s="145">
        <v>0</v>
      </c>
      <c r="M459" s="145">
        <v>0</v>
      </c>
      <c r="N459" s="145">
        <v>0</v>
      </c>
      <c r="O459" s="145">
        <v>0</v>
      </c>
      <c r="P459" s="145">
        <v>43</v>
      </c>
      <c r="Q459" s="145">
        <v>0</v>
      </c>
      <c r="R459" s="145">
        <v>29</v>
      </c>
      <c r="S459" s="145">
        <v>0</v>
      </c>
      <c r="T459" s="145">
        <v>38</v>
      </c>
      <c r="U459" s="145">
        <v>0</v>
      </c>
      <c r="V459" s="145">
        <v>31</v>
      </c>
      <c r="W459" s="145">
        <v>0</v>
      </c>
      <c r="X459" s="145">
        <v>8</v>
      </c>
      <c r="Y459" s="145">
        <v>80</v>
      </c>
      <c r="Z459" s="145">
        <v>0</v>
      </c>
      <c r="AA459" s="145">
        <v>1</v>
      </c>
      <c r="AB459" s="145">
        <v>54</v>
      </c>
      <c r="AC459" s="145">
        <v>0</v>
      </c>
      <c r="AD459" s="145">
        <v>0</v>
      </c>
      <c r="AE459" s="145"/>
      <c r="AF459" s="145"/>
      <c r="AG459" s="145"/>
      <c r="AH459" s="145"/>
      <c r="AI459" s="145"/>
      <c r="AJ459" s="145"/>
      <c r="AK459" s="145"/>
      <c r="AL459" s="145"/>
      <c r="AM459" s="145"/>
      <c r="AN459" s="145"/>
      <c r="AO459" s="145"/>
      <c r="AP459" s="145"/>
      <c r="AQ459" s="131">
        <f t="shared" si="173"/>
        <v>552</v>
      </c>
      <c r="AS459" s="145">
        <v>1258</v>
      </c>
      <c r="AU459" s="135">
        <f t="shared" si="176"/>
        <v>0</v>
      </c>
      <c r="AV459" s="135">
        <f t="shared" si="202"/>
        <v>0</v>
      </c>
      <c r="AW459" s="135">
        <f t="shared" si="203"/>
        <v>0</v>
      </c>
      <c r="AX459" s="135">
        <f t="shared" si="204"/>
        <v>0</v>
      </c>
      <c r="AY459" s="135">
        <f t="shared" si="205"/>
        <v>0</v>
      </c>
      <c r="AZ459" s="135">
        <f t="shared" si="206"/>
        <v>0</v>
      </c>
      <c r="BA459" s="135">
        <f t="shared" si="207"/>
        <v>0</v>
      </c>
      <c r="BB459" s="135">
        <f t="shared" si="208"/>
        <v>0</v>
      </c>
      <c r="BC459" s="135">
        <f t="shared" si="209"/>
        <v>0</v>
      </c>
      <c r="BD459" s="135">
        <f t="shared" si="210"/>
        <v>0</v>
      </c>
      <c r="BE459" s="135">
        <f t="shared" si="211"/>
        <v>0</v>
      </c>
      <c r="BF459" s="135">
        <f t="shared" si="212"/>
        <v>0</v>
      </c>
      <c r="BG459" s="135">
        <f t="shared" si="213"/>
        <v>0</v>
      </c>
      <c r="BH459" s="135">
        <f t="shared" si="214"/>
        <v>0</v>
      </c>
      <c r="BI459" s="135">
        <f t="shared" si="215"/>
        <v>0</v>
      </c>
      <c r="BJ459" s="135">
        <f t="shared" si="216"/>
        <v>0</v>
      </c>
      <c r="BK459" s="135">
        <f t="shared" si="177"/>
        <v>0</v>
      </c>
      <c r="BL459" s="135">
        <f t="shared" si="178"/>
        <v>0</v>
      </c>
      <c r="BM459" s="135">
        <f t="shared" si="179"/>
        <v>0</v>
      </c>
      <c r="BN459" s="135">
        <f t="shared" si="180"/>
        <v>0</v>
      </c>
      <c r="BO459" s="135">
        <f t="shared" si="181"/>
        <v>0</v>
      </c>
      <c r="BP459" s="135">
        <f t="shared" si="182"/>
        <v>0</v>
      </c>
      <c r="BQ459" s="135">
        <f t="shared" si="183"/>
        <v>0</v>
      </c>
      <c r="BR459" s="135">
        <f t="shared" si="184"/>
        <v>0</v>
      </c>
      <c r="BS459" s="135">
        <f t="shared" si="185"/>
        <v>0</v>
      </c>
      <c r="BT459" s="135">
        <f t="shared" si="186"/>
        <v>0</v>
      </c>
      <c r="BU459" s="135">
        <f t="shared" si="187"/>
        <v>0</v>
      </c>
      <c r="BV459" s="135">
        <f t="shared" si="188"/>
        <v>0</v>
      </c>
      <c r="BW459" s="135">
        <f t="shared" si="189"/>
        <v>0</v>
      </c>
      <c r="BX459" s="135">
        <f t="shared" si="190"/>
        <v>0</v>
      </c>
      <c r="BY459" s="135">
        <f t="shared" si="191"/>
        <v>0</v>
      </c>
      <c r="BZ459" s="135">
        <f t="shared" si="192"/>
        <v>0</v>
      </c>
      <c r="CA459" s="135">
        <f t="shared" si="193"/>
        <v>0</v>
      </c>
      <c r="CB459" s="135">
        <f t="shared" si="194"/>
        <v>0</v>
      </c>
      <c r="CC459" s="135">
        <f t="shared" si="195"/>
        <v>0</v>
      </c>
      <c r="CD459" s="135">
        <f t="shared" si="196"/>
        <v>0</v>
      </c>
      <c r="CE459" s="135">
        <f t="shared" si="197"/>
        <v>0</v>
      </c>
      <c r="CF459" s="135">
        <f t="shared" si="198"/>
        <v>0</v>
      </c>
      <c r="CG459" s="135">
        <f t="shared" si="199"/>
        <v>0</v>
      </c>
      <c r="CH459" s="135">
        <f t="shared" si="200"/>
        <v>0</v>
      </c>
      <c r="CI459" s="135">
        <f t="shared" si="201"/>
        <v>0</v>
      </c>
    </row>
    <row r="460" spans="2:87">
      <c r="B460" s="161" t="str">
        <f t="shared" si="175"/>
        <v>16 Equipo Móvil Contratista</v>
      </c>
      <c r="C460" s="145">
        <v>0</v>
      </c>
      <c r="D460" s="145">
        <v>0</v>
      </c>
      <c r="E460" s="145">
        <v>114</v>
      </c>
      <c r="F460" s="145">
        <v>0</v>
      </c>
      <c r="G460" s="145">
        <v>0</v>
      </c>
      <c r="H460" s="145">
        <v>0</v>
      </c>
      <c r="I460" s="145">
        <v>70</v>
      </c>
      <c r="J460" s="145">
        <v>55</v>
      </c>
      <c r="K460" s="145">
        <v>0</v>
      </c>
      <c r="L460" s="145">
        <v>2</v>
      </c>
      <c r="M460" s="145">
        <v>0</v>
      </c>
      <c r="N460" s="145">
        <v>0</v>
      </c>
      <c r="O460" s="145">
        <v>0</v>
      </c>
      <c r="P460" s="145">
        <v>11</v>
      </c>
      <c r="Q460" s="145">
        <v>0</v>
      </c>
      <c r="R460" s="145">
        <v>361</v>
      </c>
      <c r="S460" s="145">
        <v>0</v>
      </c>
      <c r="T460" s="145">
        <v>155</v>
      </c>
      <c r="U460" s="145">
        <v>0</v>
      </c>
      <c r="V460" s="145">
        <v>132</v>
      </c>
      <c r="W460" s="145">
        <v>0</v>
      </c>
      <c r="X460" s="145">
        <v>3</v>
      </c>
      <c r="Y460" s="145">
        <v>136</v>
      </c>
      <c r="Z460" s="145">
        <v>0</v>
      </c>
      <c r="AA460" s="145">
        <v>56</v>
      </c>
      <c r="AB460" s="145">
        <v>189</v>
      </c>
      <c r="AC460" s="145">
        <v>0</v>
      </c>
      <c r="AD460" s="145">
        <v>0</v>
      </c>
      <c r="AE460" s="145"/>
      <c r="AF460" s="145"/>
      <c r="AG460" s="145"/>
      <c r="AH460" s="145"/>
      <c r="AI460" s="145"/>
      <c r="AJ460" s="145"/>
      <c r="AK460" s="145"/>
      <c r="AL460" s="145"/>
      <c r="AM460" s="145"/>
      <c r="AN460" s="145"/>
      <c r="AO460" s="145"/>
      <c r="AP460" s="145"/>
      <c r="AQ460" s="131">
        <f t="shared" si="173"/>
        <v>1284</v>
      </c>
      <c r="AS460" s="145">
        <v>1231</v>
      </c>
      <c r="AU460" s="135">
        <f t="shared" si="176"/>
        <v>0</v>
      </c>
      <c r="AV460" s="135">
        <f t="shared" si="202"/>
        <v>0</v>
      </c>
      <c r="AW460" s="135">
        <f t="shared" si="203"/>
        <v>0</v>
      </c>
      <c r="AX460" s="135">
        <f t="shared" si="204"/>
        <v>0</v>
      </c>
      <c r="AY460" s="135">
        <f t="shared" si="205"/>
        <v>0</v>
      </c>
      <c r="AZ460" s="135">
        <f t="shared" si="206"/>
        <v>0</v>
      </c>
      <c r="BA460" s="135">
        <f t="shared" si="207"/>
        <v>0</v>
      </c>
      <c r="BB460" s="135">
        <f t="shared" si="208"/>
        <v>0</v>
      </c>
      <c r="BC460" s="135">
        <f t="shared" si="209"/>
        <v>0</v>
      </c>
      <c r="BD460" s="135">
        <f t="shared" si="210"/>
        <v>0</v>
      </c>
      <c r="BE460" s="135">
        <f t="shared" si="211"/>
        <v>0</v>
      </c>
      <c r="BF460" s="135">
        <f t="shared" si="212"/>
        <v>0</v>
      </c>
      <c r="BG460" s="135">
        <f t="shared" si="213"/>
        <v>0</v>
      </c>
      <c r="BH460" s="135">
        <f t="shared" si="214"/>
        <v>0</v>
      </c>
      <c r="BI460" s="135">
        <f t="shared" si="215"/>
        <v>0</v>
      </c>
      <c r="BJ460" s="135">
        <f t="shared" si="216"/>
        <v>0</v>
      </c>
      <c r="BK460" s="135">
        <f t="shared" si="177"/>
        <v>0</v>
      </c>
      <c r="BL460" s="135">
        <f t="shared" si="178"/>
        <v>0</v>
      </c>
      <c r="BM460" s="135">
        <f t="shared" si="179"/>
        <v>0</v>
      </c>
      <c r="BN460" s="135">
        <f t="shared" si="180"/>
        <v>0</v>
      </c>
      <c r="BO460" s="135">
        <f t="shared" si="181"/>
        <v>0</v>
      </c>
      <c r="BP460" s="135">
        <f t="shared" si="182"/>
        <v>0</v>
      </c>
      <c r="BQ460" s="135">
        <f t="shared" si="183"/>
        <v>0</v>
      </c>
      <c r="BR460" s="135">
        <f t="shared" si="184"/>
        <v>0</v>
      </c>
      <c r="BS460" s="135">
        <f t="shared" si="185"/>
        <v>0</v>
      </c>
      <c r="BT460" s="135">
        <f t="shared" si="186"/>
        <v>0</v>
      </c>
      <c r="BU460" s="135">
        <f t="shared" si="187"/>
        <v>0</v>
      </c>
      <c r="BV460" s="135">
        <f t="shared" si="188"/>
        <v>0</v>
      </c>
      <c r="BW460" s="135">
        <f t="shared" si="189"/>
        <v>0</v>
      </c>
      <c r="BX460" s="135">
        <f t="shared" si="190"/>
        <v>0</v>
      </c>
      <c r="BY460" s="135">
        <f t="shared" si="191"/>
        <v>0</v>
      </c>
      <c r="BZ460" s="135">
        <f t="shared" si="192"/>
        <v>0</v>
      </c>
      <c r="CA460" s="135">
        <f t="shared" si="193"/>
        <v>0</v>
      </c>
      <c r="CB460" s="135">
        <f t="shared" si="194"/>
        <v>0</v>
      </c>
      <c r="CC460" s="135">
        <f t="shared" si="195"/>
        <v>0</v>
      </c>
      <c r="CD460" s="135">
        <f t="shared" si="196"/>
        <v>0</v>
      </c>
      <c r="CE460" s="135">
        <f t="shared" si="197"/>
        <v>0</v>
      </c>
      <c r="CF460" s="135">
        <f t="shared" si="198"/>
        <v>0</v>
      </c>
      <c r="CG460" s="135">
        <f t="shared" si="199"/>
        <v>0</v>
      </c>
      <c r="CH460" s="135">
        <f t="shared" si="200"/>
        <v>0</v>
      </c>
      <c r="CI460" s="135">
        <f t="shared" si="201"/>
        <v>0</v>
      </c>
    </row>
    <row r="461" spans="2:87">
      <c r="B461" s="161" t="str">
        <f t="shared" si="175"/>
        <v>17 Todo Riesgo Construc. y Montaje</v>
      </c>
      <c r="C461" s="145">
        <v>7</v>
      </c>
      <c r="D461" s="145">
        <v>0</v>
      </c>
      <c r="E461" s="145">
        <v>17</v>
      </c>
      <c r="F461" s="145">
        <v>0</v>
      </c>
      <c r="G461" s="145">
        <v>0</v>
      </c>
      <c r="H461" s="145">
        <v>7</v>
      </c>
      <c r="I461" s="145">
        <v>54</v>
      </c>
      <c r="J461" s="145">
        <v>0</v>
      </c>
      <c r="K461" s="145">
        <v>0</v>
      </c>
      <c r="L461" s="145">
        <v>8</v>
      </c>
      <c r="M461" s="145">
        <v>0</v>
      </c>
      <c r="N461" s="145">
        <v>0</v>
      </c>
      <c r="O461" s="145">
        <v>0</v>
      </c>
      <c r="P461" s="145">
        <v>1</v>
      </c>
      <c r="Q461" s="145">
        <v>0</v>
      </c>
      <c r="R461" s="145">
        <v>37</v>
      </c>
      <c r="S461" s="145">
        <v>0</v>
      </c>
      <c r="T461" s="145">
        <v>198</v>
      </c>
      <c r="U461" s="145">
        <v>0</v>
      </c>
      <c r="V461" s="145">
        <v>45</v>
      </c>
      <c r="W461" s="145">
        <v>0</v>
      </c>
      <c r="X461" s="145">
        <v>12</v>
      </c>
      <c r="Y461" s="145">
        <v>226</v>
      </c>
      <c r="Z461" s="145">
        <v>0</v>
      </c>
      <c r="AA461" s="145">
        <v>1</v>
      </c>
      <c r="AB461" s="145">
        <v>251</v>
      </c>
      <c r="AC461" s="145">
        <v>0</v>
      </c>
      <c r="AD461" s="145">
        <v>0</v>
      </c>
      <c r="AE461" s="145"/>
      <c r="AF461" s="145"/>
      <c r="AG461" s="145"/>
      <c r="AH461" s="145"/>
      <c r="AI461" s="145"/>
      <c r="AJ461" s="145"/>
      <c r="AK461" s="145"/>
      <c r="AL461" s="145"/>
      <c r="AM461" s="145"/>
      <c r="AN461" s="145"/>
      <c r="AO461" s="145"/>
      <c r="AP461" s="145"/>
      <c r="AQ461" s="131">
        <f t="shared" si="173"/>
        <v>864</v>
      </c>
      <c r="AS461" s="145">
        <v>592</v>
      </c>
      <c r="AU461" s="135">
        <f t="shared" si="176"/>
        <v>0</v>
      </c>
      <c r="AV461" s="135">
        <f t="shared" si="202"/>
        <v>0</v>
      </c>
      <c r="AW461" s="135">
        <f t="shared" si="203"/>
        <v>0</v>
      </c>
      <c r="AX461" s="135">
        <f t="shared" si="204"/>
        <v>0</v>
      </c>
      <c r="AY461" s="135">
        <f t="shared" si="205"/>
        <v>0</v>
      </c>
      <c r="AZ461" s="135">
        <f t="shared" si="206"/>
        <v>0</v>
      </c>
      <c r="BA461" s="135">
        <f t="shared" si="207"/>
        <v>0</v>
      </c>
      <c r="BB461" s="135">
        <f t="shared" si="208"/>
        <v>0</v>
      </c>
      <c r="BC461" s="135">
        <f t="shared" si="209"/>
        <v>0</v>
      </c>
      <c r="BD461" s="135">
        <f t="shared" si="210"/>
        <v>0</v>
      </c>
      <c r="BE461" s="135">
        <f t="shared" si="211"/>
        <v>0</v>
      </c>
      <c r="BF461" s="135">
        <f t="shared" si="212"/>
        <v>0</v>
      </c>
      <c r="BG461" s="135">
        <f t="shared" si="213"/>
        <v>0</v>
      </c>
      <c r="BH461" s="135">
        <f t="shared" si="214"/>
        <v>0</v>
      </c>
      <c r="BI461" s="135">
        <f t="shared" si="215"/>
        <v>0</v>
      </c>
      <c r="BJ461" s="135">
        <f t="shared" si="216"/>
        <v>0</v>
      </c>
      <c r="BK461" s="135">
        <f t="shared" si="177"/>
        <v>0</v>
      </c>
      <c r="BL461" s="135">
        <f t="shared" si="178"/>
        <v>0</v>
      </c>
      <c r="BM461" s="135">
        <f t="shared" si="179"/>
        <v>0</v>
      </c>
      <c r="BN461" s="135">
        <f t="shared" si="180"/>
        <v>0</v>
      </c>
      <c r="BO461" s="135">
        <f t="shared" si="181"/>
        <v>0</v>
      </c>
      <c r="BP461" s="135">
        <f t="shared" si="182"/>
        <v>0</v>
      </c>
      <c r="BQ461" s="135">
        <f t="shared" si="183"/>
        <v>0</v>
      </c>
      <c r="BR461" s="135">
        <f t="shared" si="184"/>
        <v>0</v>
      </c>
      <c r="BS461" s="135">
        <f t="shared" si="185"/>
        <v>0</v>
      </c>
      <c r="BT461" s="135">
        <f t="shared" si="186"/>
        <v>0</v>
      </c>
      <c r="BU461" s="135">
        <f t="shared" si="187"/>
        <v>0</v>
      </c>
      <c r="BV461" s="135">
        <f t="shared" si="188"/>
        <v>0</v>
      </c>
      <c r="BW461" s="135">
        <f t="shared" si="189"/>
        <v>0</v>
      </c>
      <c r="BX461" s="135">
        <f t="shared" si="190"/>
        <v>0</v>
      </c>
      <c r="BY461" s="135">
        <f t="shared" si="191"/>
        <v>0</v>
      </c>
      <c r="BZ461" s="135">
        <f t="shared" si="192"/>
        <v>0</v>
      </c>
      <c r="CA461" s="135">
        <f t="shared" si="193"/>
        <v>0</v>
      </c>
      <c r="CB461" s="135">
        <f t="shared" si="194"/>
        <v>0</v>
      </c>
      <c r="CC461" s="135">
        <f t="shared" si="195"/>
        <v>0</v>
      </c>
      <c r="CD461" s="135">
        <f t="shared" si="196"/>
        <v>0</v>
      </c>
      <c r="CE461" s="135">
        <f t="shared" si="197"/>
        <v>0</v>
      </c>
      <c r="CF461" s="135">
        <f t="shared" si="198"/>
        <v>0</v>
      </c>
      <c r="CG461" s="135">
        <f t="shared" si="199"/>
        <v>0</v>
      </c>
      <c r="CH461" s="135">
        <f t="shared" si="200"/>
        <v>0</v>
      </c>
      <c r="CI461" s="135">
        <f t="shared" si="201"/>
        <v>0</v>
      </c>
    </row>
    <row r="462" spans="2:87">
      <c r="B462" s="161" t="str">
        <f t="shared" si="175"/>
        <v>18 Avería de Maquinaria</v>
      </c>
      <c r="C462" s="145">
        <v>0</v>
      </c>
      <c r="D462" s="145">
        <v>0</v>
      </c>
      <c r="E462" s="145">
        <v>16</v>
      </c>
      <c r="F462" s="145">
        <v>0</v>
      </c>
      <c r="G462" s="145">
        <v>0</v>
      </c>
      <c r="H462" s="145">
        <v>0</v>
      </c>
      <c r="I462" s="145">
        <v>2</v>
      </c>
      <c r="J462" s="145">
        <v>0</v>
      </c>
      <c r="K462" s="145">
        <v>0</v>
      </c>
      <c r="L462" s="145">
        <v>1</v>
      </c>
      <c r="M462" s="145">
        <v>0</v>
      </c>
      <c r="N462" s="145">
        <v>0</v>
      </c>
      <c r="O462" s="145">
        <v>0</v>
      </c>
      <c r="P462" s="145">
        <v>2</v>
      </c>
      <c r="Q462" s="145">
        <v>0</v>
      </c>
      <c r="R462" s="145">
        <v>2</v>
      </c>
      <c r="S462" s="145">
        <v>0</v>
      </c>
      <c r="T462" s="145">
        <v>0</v>
      </c>
      <c r="U462" s="145">
        <v>0</v>
      </c>
      <c r="V462" s="145">
        <v>2</v>
      </c>
      <c r="W462" s="145">
        <v>0</v>
      </c>
      <c r="X462" s="145">
        <v>0</v>
      </c>
      <c r="Y462" s="145">
        <v>1</v>
      </c>
      <c r="Z462" s="145">
        <v>0</v>
      </c>
      <c r="AA462" s="145">
        <v>1</v>
      </c>
      <c r="AB462" s="145">
        <v>53</v>
      </c>
      <c r="AC462" s="145">
        <v>0</v>
      </c>
      <c r="AD462" s="145">
        <v>0</v>
      </c>
      <c r="AE462" s="145"/>
      <c r="AF462" s="145"/>
      <c r="AG462" s="145"/>
      <c r="AH462" s="145"/>
      <c r="AI462" s="145"/>
      <c r="AJ462" s="145"/>
      <c r="AK462" s="145"/>
      <c r="AL462" s="145"/>
      <c r="AM462" s="145"/>
      <c r="AN462" s="145"/>
      <c r="AO462" s="145"/>
      <c r="AP462" s="145"/>
      <c r="AQ462" s="131">
        <f t="shared" si="173"/>
        <v>80</v>
      </c>
      <c r="AS462" s="145">
        <v>99</v>
      </c>
      <c r="AU462" s="135">
        <f t="shared" si="176"/>
        <v>1</v>
      </c>
      <c r="AV462" s="135">
        <f t="shared" si="202"/>
        <v>0</v>
      </c>
      <c r="AW462" s="135">
        <f t="shared" si="203"/>
        <v>0</v>
      </c>
      <c r="AX462" s="135">
        <f t="shared" si="204"/>
        <v>0</v>
      </c>
      <c r="AY462" s="135">
        <f t="shared" si="205"/>
        <v>0</v>
      </c>
      <c r="AZ462" s="135">
        <f t="shared" si="206"/>
        <v>0</v>
      </c>
      <c r="BA462" s="135">
        <f t="shared" si="207"/>
        <v>0</v>
      </c>
      <c r="BB462" s="135">
        <f t="shared" si="208"/>
        <v>1</v>
      </c>
      <c r="BC462" s="135">
        <f t="shared" si="209"/>
        <v>0</v>
      </c>
      <c r="BD462" s="135">
        <f t="shared" si="210"/>
        <v>0</v>
      </c>
      <c r="BE462" s="135">
        <f t="shared" si="211"/>
        <v>0</v>
      </c>
      <c r="BF462" s="135">
        <f t="shared" si="212"/>
        <v>0</v>
      </c>
      <c r="BG462" s="135">
        <f t="shared" si="213"/>
        <v>0</v>
      </c>
      <c r="BH462" s="135">
        <f t="shared" si="214"/>
        <v>0</v>
      </c>
      <c r="BI462" s="135">
        <f t="shared" si="215"/>
        <v>0</v>
      </c>
      <c r="BJ462" s="135">
        <f t="shared" si="216"/>
        <v>0</v>
      </c>
      <c r="BK462" s="135">
        <f t="shared" si="177"/>
        <v>0</v>
      </c>
      <c r="BL462" s="135">
        <f t="shared" si="178"/>
        <v>1</v>
      </c>
      <c r="BM462" s="135">
        <f t="shared" si="179"/>
        <v>0</v>
      </c>
      <c r="BN462" s="135">
        <f t="shared" si="180"/>
        <v>0</v>
      </c>
      <c r="BO462" s="135">
        <f t="shared" si="181"/>
        <v>0</v>
      </c>
      <c r="BP462" s="135">
        <f t="shared" si="182"/>
        <v>0</v>
      </c>
      <c r="BQ462" s="135">
        <f t="shared" si="183"/>
        <v>0</v>
      </c>
      <c r="BR462" s="135">
        <f t="shared" si="184"/>
        <v>0</v>
      </c>
      <c r="BS462" s="135">
        <f t="shared" si="185"/>
        <v>0</v>
      </c>
      <c r="BT462" s="135">
        <f t="shared" si="186"/>
        <v>0</v>
      </c>
      <c r="BU462" s="135">
        <f t="shared" si="187"/>
        <v>0</v>
      </c>
      <c r="BV462" s="135">
        <f t="shared" si="188"/>
        <v>0</v>
      </c>
      <c r="BW462" s="135">
        <f t="shared" si="189"/>
        <v>0</v>
      </c>
      <c r="BX462" s="135">
        <f t="shared" si="190"/>
        <v>0</v>
      </c>
      <c r="BY462" s="135">
        <f t="shared" si="191"/>
        <v>0</v>
      </c>
      <c r="BZ462" s="135">
        <f t="shared" si="192"/>
        <v>0</v>
      </c>
      <c r="CA462" s="135">
        <f t="shared" si="193"/>
        <v>0</v>
      </c>
      <c r="CB462" s="135">
        <f t="shared" si="194"/>
        <v>0</v>
      </c>
      <c r="CC462" s="135">
        <f t="shared" si="195"/>
        <v>0</v>
      </c>
      <c r="CD462" s="135">
        <f t="shared" si="196"/>
        <v>0</v>
      </c>
      <c r="CE462" s="135">
        <f t="shared" si="197"/>
        <v>0</v>
      </c>
      <c r="CF462" s="135">
        <f t="shared" si="198"/>
        <v>0</v>
      </c>
      <c r="CG462" s="135">
        <f t="shared" si="199"/>
        <v>0</v>
      </c>
      <c r="CH462" s="135">
        <f t="shared" si="200"/>
        <v>0</v>
      </c>
      <c r="CI462" s="135">
        <f t="shared" si="201"/>
        <v>0</v>
      </c>
    </row>
    <row r="463" spans="2:87">
      <c r="B463" s="161" t="str">
        <f t="shared" si="175"/>
        <v>19 Equipo Electrónico</v>
      </c>
      <c r="C463" s="145">
        <v>40</v>
      </c>
      <c r="D463" s="145">
        <v>0</v>
      </c>
      <c r="E463" s="145">
        <v>241</v>
      </c>
      <c r="F463" s="145">
        <v>0</v>
      </c>
      <c r="G463" s="145">
        <v>0</v>
      </c>
      <c r="H463" s="145">
        <v>25</v>
      </c>
      <c r="I463" s="145">
        <v>6</v>
      </c>
      <c r="J463" s="145">
        <v>0</v>
      </c>
      <c r="K463" s="145">
        <v>0</v>
      </c>
      <c r="L463" s="145">
        <v>3</v>
      </c>
      <c r="M463" s="145">
        <v>0</v>
      </c>
      <c r="N463" s="145">
        <v>0</v>
      </c>
      <c r="O463" s="145">
        <v>0</v>
      </c>
      <c r="P463" s="145">
        <v>19</v>
      </c>
      <c r="Q463" s="145">
        <v>0</v>
      </c>
      <c r="R463" s="145">
        <v>139</v>
      </c>
      <c r="S463" s="145">
        <v>0</v>
      </c>
      <c r="T463" s="145">
        <v>201</v>
      </c>
      <c r="U463" s="145">
        <v>0</v>
      </c>
      <c r="V463" s="145">
        <v>77</v>
      </c>
      <c r="W463" s="145">
        <v>0</v>
      </c>
      <c r="X463" s="145">
        <v>0</v>
      </c>
      <c r="Y463" s="145">
        <v>38</v>
      </c>
      <c r="Z463" s="145">
        <v>0</v>
      </c>
      <c r="AA463" s="145">
        <v>6</v>
      </c>
      <c r="AB463" s="145">
        <v>226</v>
      </c>
      <c r="AC463" s="145">
        <v>0</v>
      </c>
      <c r="AD463" s="145">
        <v>0</v>
      </c>
      <c r="AE463" s="145"/>
      <c r="AF463" s="145"/>
      <c r="AG463" s="145"/>
      <c r="AH463" s="145"/>
      <c r="AI463" s="145"/>
      <c r="AJ463" s="145"/>
      <c r="AK463" s="145"/>
      <c r="AL463" s="145"/>
      <c r="AM463" s="145"/>
      <c r="AN463" s="145"/>
      <c r="AO463" s="145"/>
      <c r="AP463" s="145"/>
      <c r="AQ463" s="131">
        <f t="shared" si="173"/>
        <v>1021</v>
      </c>
      <c r="AS463" s="145">
        <v>1052</v>
      </c>
      <c r="AU463" s="135">
        <f t="shared" si="176"/>
        <v>0</v>
      </c>
      <c r="AV463" s="135">
        <f t="shared" si="202"/>
        <v>0</v>
      </c>
      <c r="AW463" s="135">
        <f t="shared" si="203"/>
        <v>0</v>
      </c>
      <c r="AX463" s="135">
        <f t="shared" si="204"/>
        <v>0</v>
      </c>
      <c r="AY463" s="135">
        <f t="shared" si="205"/>
        <v>0</v>
      </c>
      <c r="AZ463" s="135">
        <f t="shared" si="206"/>
        <v>0</v>
      </c>
      <c r="BA463" s="135">
        <f t="shared" si="207"/>
        <v>0</v>
      </c>
      <c r="BB463" s="135">
        <f t="shared" si="208"/>
        <v>0</v>
      </c>
      <c r="BC463" s="135">
        <f t="shared" si="209"/>
        <v>0</v>
      </c>
      <c r="BD463" s="135">
        <f t="shared" si="210"/>
        <v>0</v>
      </c>
      <c r="BE463" s="135">
        <f t="shared" si="211"/>
        <v>0</v>
      </c>
      <c r="BF463" s="135">
        <f t="shared" si="212"/>
        <v>0</v>
      </c>
      <c r="BG463" s="135">
        <f t="shared" si="213"/>
        <v>0</v>
      </c>
      <c r="BH463" s="135">
        <f t="shared" si="214"/>
        <v>0</v>
      </c>
      <c r="BI463" s="135">
        <f t="shared" si="215"/>
        <v>0</v>
      </c>
      <c r="BJ463" s="135">
        <f t="shared" si="216"/>
        <v>0</v>
      </c>
      <c r="BK463" s="135">
        <f t="shared" si="177"/>
        <v>0</v>
      </c>
      <c r="BL463" s="135">
        <f t="shared" si="178"/>
        <v>0</v>
      </c>
      <c r="BM463" s="135">
        <f t="shared" si="179"/>
        <v>0</v>
      </c>
      <c r="BN463" s="135">
        <f t="shared" si="180"/>
        <v>0</v>
      </c>
      <c r="BO463" s="135">
        <f t="shared" si="181"/>
        <v>0</v>
      </c>
      <c r="BP463" s="135">
        <f t="shared" si="182"/>
        <v>0</v>
      </c>
      <c r="BQ463" s="135">
        <f t="shared" si="183"/>
        <v>0</v>
      </c>
      <c r="BR463" s="135">
        <f t="shared" si="184"/>
        <v>0</v>
      </c>
      <c r="BS463" s="135">
        <f t="shared" si="185"/>
        <v>0</v>
      </c>
      <c r="BT463" s="135">
        <f t="shared" si="186"/>
        <v>0</v>
      </c>
      <c r="BU463" s="135">
        <f t="shared" si="187"/>
        <v>0</v>
      </c>
      <c r="BV463" s="135">
        <f t="shared" si="188"/>
        <v>0</v>
      </c>
      <c r="BW463" s="135">
        <f t="shared" si="189"/>
        <v>0</v>
      </c>
      <c r="BX463" s="135">
        <f t="shared" si="190"/>
        <v>0</v>
      </c>
      <c r="BY463" s="135">
        <f t="shared" si="191"/>
        <v>0</v>
      </c>
      <c r="BZ463" s="135">
        <f t="shared" si="192"/>
        <v>0</v>
      </c>
      <c r="CA463" s="135">
        <f t="shared" si="193"/>
        <v>0</v>
      </c>
      <c r="CB463" s="135">
        <f t="shared" si="194"/>
        <v>0</v>
      </c>
      <c r="CC463" s="135">
        <f t="shared" si="195"/>
        <v>0</v>
      </c>
      <c r="CD463" s="135">
        <f t="shared" si="196"/>
        <v>0</v>
      </c>
      <c r="CE463" s="135">
        <f t="shared" si="197"/>
        <v>0</v>
      </c>
      <c r="CF463" s="135">
        <f t="shared" si="198"/>
        <v>0</v>
      </c>
      <c r="CG463" s="135">
        <f t="shared" si="199"/>
        <v>0</v>
      </c>
      <c r="CH463" s="135">
        <f t="shared" si="200"/>
        <v>0</v>
      </c>
      <c r="CI463" s="135">
        <f t="shared" si="201"/>
        <v>0</v>
      </c>
    </row>
    <row r="464" spans="2:87">
      <c r="B464" s="161" t="str">
        <f t="shared" si="175"/>
        <v>20 Responsabilidad Civil Vehíc. Mot.</v>
      </c>
      <c r="C464" s="145">
        <v>0</v>
      </c>
      <c r="D464" s="145">
        <v>0</v>
      </c>
      <c r="E464" s="145">
        <v>6690</v>
      </c>
      <c r="F464" s="145">
        <v>0</v>
      </c>
      <c r="G464" s="145">
        <v>0</v>
      </c>
      <c r="H464" s="145">
        <v>523</v>
      </c>
      <c r="I464" s="145">
        <v>1416</v>
      </c>
      <c r="J464" s="145">
        <v>9</v>
      </c>
      <c r="K464" s="145">
        <v>0</v>
      </c>
      <c r="L464" s="145">
        <v>363</v>
      </c>
      <c r="M464" s="145">
        <v>0</v>
      </c>
      <c r="N464" s="145">
        <v>0</v>
      </c>
      <c r="O464" s="145">
        <v>0</v>
      </c>
      <c r="P464" s="145">
        <v>999</v>
      </c>
      <c r="Q464" s="145">
        <v>0</v>
      </c>
      <c r="R464" s="145">
        <v>4420</v>
      </c>
      <c r="S464" s="145">
        <v>0</v>
      </c>
      <c r="T464" s="145">
        <v>1984</v>
      </c>
      <c r="U464" s="145">
        <v>0</v>
      </c>
      <c r="V464" s="145">
        <v>1756</v>
      </c>
      <c r="W464" s="145">
        <v>0</v>
      </c>
      <c r="X464" s="145">
        <v>0</v>
      </c>
      <c r="Y464" s="145">
        <v>5468</v>
      </c>
      <c r="Z464" s="145">
        <v>0</v>
      </c>
      <c r="AA464" s="145">
        <v>1019</v>
      </c>
      <c r="AB464" s="145">
        <v>9942</v>
      </c>
      <c r="AC464" s="145">
        <v>366</v>
      </c>
      <c r="AD464" s="145">
        <v>0</v>
      </c>
      <c r="AE464" s="145"/>
      <c r="AF464" s="145"/>
      <c r="AG464" s="145"/>
      <c r="AH464" s="145"/>
      <c r="AI464" s="145"/>
      <c r="AJ464" s="145"/>
      <c r="AK464" s="145"/>
      <c r="AL464" s="145"/>
      <c r="AM464" s="145"/>
      <c r="AN464" s="145"/>
      <c r="AO464" s="145"/>
      <c r="AP464" s="145"/>
      <c r="AQ464" s="131">
        <f t="shared" si="173"/>
        <v>34955</v>
      </c>
      <c r="AS464" s="145">
        <v>32692</v>
      </c>
      <c r="AU464" s="135">
        <f t="shared" si="176"/>
        <v>0</v>
      </c>
      <c r="AV464" s="135">
        <f t="shared" si="202"/>
        <v>0</v>
      </c>
      <c r="AW464" s="135">
        <f t="shared" si="203"/>
        <v>0</v>
      </c>
      <c r="AX464" s="135">
        <f t="shared" si="204"/>
        <v>0</v>
      </c>
      <c r="AY464" s="135">
        <f t="shared" si="205"/>
        <v>0</v>
      </c>
      <c r="AZ464" s="135">
        <f t="shared" si="206"/>
        <v>0</v>
      </c>
      <c r="BA464" s="135">
        <f t="shared" si="207"/>
        <v>0</v>
      </c>
      <c r="BB464" s="135">
        <f t="shared" si="208"/>
        <v>0</v>
      </c>
      <c r="BC464" s="135">
        <f t="shared" si="209"/>
        <v>0</v>
      </c>
      <c r="BD464" s="135">
        <f t="shared" si="210"/>
        <v>0</v>
      </c>
      <c r="BE464" s="135">
        <f t="shared" si="211"/>
        <v>0</v>
      </c>
      <c r="BF464" s="135">
        <f t="shared" si="212"/>
        <v>0</v>
      </c>
      <c r="BG464" s="135">
        <f t="shared" si="213"/>
        <v>0</v>
      </c>
      <c r="BH464" s="135">
        <f t="shared" si="214"/>
        <v>0</v>
      </c>
      <c r="BI464" s="135">
        <f t="shared" si="215"/>
        <v>0</v>
      </c>
      <c r="BJ464" s="135">
        <f t="shared" si="216"/>
        <v>0</v>
      </c>
      <c r="BK464" s="135">
        <f t="shared" si="177"/>
        <v>0</v>
      </c>
      <c r="BL464" s="135">
        <f t="shared" si="178"/>
        <v>0</v>
      </c>
      <c r="BM464" s="135">
        <f t="shared" si="179"/>
        <v>0</v>
      </c>
      <c r="BN464" s="135">
        <f t="shared" si="180"/>
        <v>0</v>
      </c>
      <c r="BO464" s="135">
        <f t="shared" si="181"/>
        <v>0</v>
      </c>
      <c r="BP464" s="135">
        <f t="shared" si="182"/>
        <v>0</v>
      </c>
      <c r="BQ464" s="135">
        <f t="shared" si="183"/>
        <v>0</v>
      </c>
      <c r="BR464" s="135">
        <f t="shared" si="184"/>
        <v>0</v>
      </c>
      <c r="BS464" s="135">
        <f t="shared" si="185"/>
        <v>0</v>
      </c>
      <c r="BT464" s="135">
        <f t="shared" si="186"/>
        <v>0</v>
      </c>
      <c r="BU464" s="135">
        <f t="shared" si="187"/>
        <v>0</v>
      </c>
      <c r="BV464" s="135">
        <f t="shared" si="188"/>
        <v>0</v>
      </c>
      <c r="BW464" s="135">
        <f t="shared" si="189"/>
        <v>0</v>
      </c>
      <c r="BX464" s="135">
        <f t="shared" si="190"/>
        <v>0</v>
      </c>
      <c r="BY464" s="135">
        <f t="shared" si="191"/>
        <v>0</v>
      </c>
      <c r="BZ464" s="135">
        <f t="shared" si="192"/>
        <v>0</v>
      </c>
      <c r="CA464" s="135">
        <f t="shared" si="193"/>
        <v>0</v>
      </c>
      <c r="CB464" s="135">
        <f t="shared" si="194"/>
        <v>0</v>
      </c>
      <c r="CC464" s="135">
        <f t="shared" si="195"/>
        <v>0</v>
      </c>
      <c r="CD464" s="135">
        <f t="shared" si="196"/>
        <v>0</v>
      </c>
      <c r="CE464" s="135">
        <f t="shared" si="197"/>
        <v>0</v>
      </c>
      <c r="CF464" s="135">
        <f t="shared" si="198"/>
        <v>0</v>
      </c>
      <c r="CG464" s="135">
        <f t="shared" si="199"/>
        <v>0</v>
      </c>
      <c r="CH464" s="135">
        <f t="shared" si="200"/>
        <v>0</v>
      </c>
      <c r="CI464" s="135">
        <f t="shared" si="201"/>
        <v>0</v>
      </c>
    </row>
    <row r="465" spans="2:87">
      <c r="B465" s="161" t="str">
        <f t="shared" si="175"/>
        <v>21 Responsabilidad Civil</v>
      </c>
      <c r="C465" s="145">
        <v>307</v>
      </c>
      <c r="D465" s="145">
        <v>0</v>
      </c>
      <c r="E465" s="145">
        <v>176</v>
      </c>
      <c r="F465" s="145">
        <v>0</v>
      </c>
      <c r="G465" s="145">
        <v>0</v>
      </c>
      <c r="H465" s="145">
        <v>435</v>
      </c>
      <c r="I465" s="145">
        <v>696</v>
      </c>
      <c r="J465" s="145">
        <v>326</v>
      </c>
      <c r="K465" s="145">
        <v>0</v>
      </c>
      <c r="L465" s="145">
        <v>19</v>
      </c>
      <c r="M465" s="145">
        <v>0</v>
      </c>
      <c r="N465" s="145">
        <v>0</v>
      </c>
      <c r="O465" s="145">
        <v>0</v>
      </c>
      <c r="P465" s="145">
        <v>106</v>
      </c>
      <c r="Q465" s="145">
        <v>0</v>
      </c>
      <c r="R465" s="145">
        <v>555</v>
      </c>
      <c r="S465" s="145">
        <v>0</v>
      </c>
      <c r="T465" s="145">
        <v>2431</v>
      </c>
      <c r="U465" s="145">
        <v>0</v>
      </c>
      <c r="V465" s="145">
        <v>352</v>
      </c>
      <c r="W465" s="145">
        <v>0</v>
      </c>
      <c r="X465" s="145">
        <v>7</v>
      </c>
      <c r="Y465" s="145">
        <v>320</v>
      </c>
      <c r="Z465" s="145">
        <v>0</v>
      </c>
      <c r="AA465" s="145">
        <v>17</v>
      </c>
      <c r="AB465" s="145">
        <v>525</v>
      </c>
      <c r="AC465" s="145">
        <v>0</v>
      </c>
      <c r="AD465" s="145">
        <v>0</v>
      </c>
      <c r="AE465" s="145"/>
      <c r="AF465" s="145"/>
      <c r="AG465" s="145"/>
      <c r="AH465" s="145"/>
      <c r="AI465" s="145"/>
      <c r="AJ465" s="145"/>
      <c r="AK465" s="145"/>
      <c r="AL465" s="145"/>
      <c r="AM465" s="145"/>
      <c r="AN465" s="145"/>
      <c r="AO465" s="145"/>
      <c r="AP465" s="145"/>
      <c r="AQ465" s="131">
        <f t="shared" si="173"/>
        <v>6272</v>
      </c>
      <c r="AS465" s="145">
        <v>5722</v>
      </c>
      <c r="AU465" s="135">
        <f t="shared" si="176"/>
        <v>0</v>
      </c>
      <c r="AV465" s="135">
        <f t="shared" si="202"/>
        <v>0</v>
      </c>
      <c r="AW465" s="135">
        <f t="shared" si="203"/>
        <v>0</v>
      </c>
      <c r="AX465" s="135">
        <f t="shared" si="204"/>
        <v>0</v>
      </c>
      <c r="AY465" s="135">
        <f t="shared" si="205"/>
        <v>0</v>
      </c>
      <c r="AZ465" s="135">
        <f t="shared" si="206"/>
        <v>0</v>
      </c>
      <c r="BA465" s="135">
        <f t="shared" si="207"/>
        <v>0</v>
      </c>
      <c r="BB465" s="135">
        <f t="shared" si="208"/>
        <v>0</v>
      </c>
      <c r="BC465" s="135">
        <f t="shared" si="209"/>
        <v>0</v>
      </c>
      <c r="BD465" s="135">
        <f t="shared" si="210"/>
        <v>0</v>
      </c>
      <c r="BE465" s="135">
        <f t="shared" si="211"/>
        <v>0</v>
      </c>
      <c r="BF465" s="135">
        <f t="shared" si="212"/>
        <v>0</v>
      </c>
      <c r="BG465" s="135">
        <f t="shared" si="213"/>
        <v>0</v>
      </c>
      <c r="BH465" s="135">
        <f t="shared" si="214"/>
        <v>0</v>
      </c>
      <c r="BI465" s="135">
        <f t="shared" si="215"/>
        <v>0</v>
      </c>
      <c r="BJ465" s="135">
        <f t="shared" si="216"/>
        <v>0</v>
      </c>
      <c r="BK465" s="135">
        <f t="shared" si="177"/>
        <v>0</v>
      </c>
      <c r="BL465" s="135">
        <f t="shared" si="178"/>
        <v>0</v>
      </c>
      <c r="BM465" s="135">
        <f t="shared" si="179"/>
        <v>0</v>
      </c>
      <c r="BN465" s="135">
        <f t="shared" si="180"/>
        <v>0</v>
      </c>
      <c r="BO465" s="135">
        <f t="shared" si="181"/>
        <v>0</v>
      </c>
      <c r="BP465" s="135">
        <f t="shared" si="182"/>
        <v>0</v>
      </c>
      <c r="BQ465" s="135">
        <f t="shared" si="183"/>
        <v>0</v>
      </c>
      <c r="BR465" s="135">
        <f t="shared" si="184"/>
        <v>0</v>
      </c>
      <c r="BS465" s="135">
        <f t="shared" si="185"/>
        <v>0</v>
      </c>
      <c r="BT465" s="135">
        <f t="shared" si="186"/>
        <v>0</v>
      </c>
      <c r="BU465" s="135">
        <f t="shared" si="187"/>
        <v>0</v>
      </c>
      <c r="BV465" s="135">
        <f t="shared" si="188"/>
        <v>1</v>
      </c>
      <c r="BW465" s="135">
        <f t="shared" si="189"/>
        <v>0</v>
      </c>
      <c r="BX465" s="135">
        <f t="shared" si="190"/>
        <v>0</v>
      </c>
      <c r="BY465" s="135">
        <f t="shared" si="191"/>
        <v>0</v>
      </c>
      <c r="BZ465" s="135">
        <f t="shared" si="192"/>
        <v>0</v>
      </c>
      <c r="CA465" s="135">
        <f t="shared" si="193"/>
        <v>0</v>
      </c>
      <c r="CB465" s="135">
        <f t="shared" si="194"/>
        <v>0</v>
      </c>
      <c r="CC465" s="135">
        <f t="shared" si="195"/>
        <v>0</v>
      </c>
      <c r="CD465" s="135">
        <f t="shared" si="196"/>
        <v>0</v>
      </c>
      <c r="CE465" s="135">
        <f t="shared" si="197"/>
        <v>0</v>
      </c>
      <c r="CF465" s="135">
        <f t="shared" si="198"/>
        <v>0</v>
      </c>
      <c r="CG465" s="135">
        <f t="shared" si="199"/>
        <v>0</v>
      </c>
      <c r="CH465" s="135">
        <f t="shared" si="200"/>
        <v>0</v>
      </c>
      <c r="CI465" s="135">
        <f t="shared" si="201"/>
        <v>0</v>
      </c>
    </row>
    <row r="466" spans="2:87">
      <c r="B466" s="161" t="str">
        <f t="shared" si="175"/>
        <v>22 Multiriesgos</v>
      </c>
      <c r="C466" s="145">
        <v>0</v>
      </c>
      <c r="D466" s="145">
        <v>0</v>
      </c>
      <c r="E466" s="145">
        <v>0</v>
      </c>
      <c r="F466" s="145">
        <v>0</v>
      </c>
      <c r="G466" s="145">
        <v>0</v>
      </c>
      <c r="H466" s="145">
        <v>0</v>
      </c>
      <c r="I466" s="145">
        <v>0</v>
      </c>
      <c r="J466" s="145">
        <v>0</v>
      </c>
      <c r="K466" s="145">
        <v>0</v>
      </c>
      <c r="L466" s="145">
        <v>0</v>
      </c>
      <c r="M466" s="145">
        <v>0</v>
      </c>
      <c r="N466" s="145">
        <v>0</v>
      </c>
      <c r="O466" s="145">
        <v>0</v>
      </c>
      <c r="P466" s="145">
        <v>0</v>
      </c>
      <c r="Q466" s="145">
        <v>0</v>
      </c>
      <c r="R466" s="145">
        <v>0</v>
      </c>
      <c r="S466" s="145">
        <v>0</v>
      </c>
      <c r="T466" s="145">
        <v>16</v>
      </c>
      <c r="U466" s="145">
        <v>0</v>
      </c>
      <c r="V466" s="145">
        <v>465</v>
      </c>
      <c r="W466" s="145">
        <v>0</v>
      </c>
      <c r="X466" s="145">
        <v>0</v>
      </c>
      <c r="Y466" s="145">
        <v>0</v>
      </c>
      <c r="Z466" s="145">
        <v>0</v>
      </c>
      <c r="AA466" s="145">
        <v>1</v>
      </c>
      <c r="AB466" s="145">
        <v>0</v>
      </c>
      <c r="AC466" s="145">
        <v>0</v>
      </c>
      <c r="AD466" s="145">
        <v>769</v>
      </c>
      <c r="AE466" s="145"/>
      <c r="AF466" s="145"/>
      <c r="AG466" s="145"/>
      <c r="AH466" s="145"/>
      <c r="AI466" s="145"/>
      <c r="AJ466" s="145"/>
      <c r="AK466" s="145"/>
      <c r="AL466" s="145"/>
      <c r="AM466" s="145"/>
      <c r="AN466" s="145"/>
      <c r="AO466" s="145"/>
      <c r="AP466" s="145"/>
      <c r="AQ466" s="131">
        <f t="shared" si="173"/>
        <v>1251</v>
      </c>
      <c r="AS466" s="145">
        <v>1581</v>
      </c>
      <c r="AU466" s="135">
        <f t="shared" si="176"/>
        <v>0</v>
      </c>
      <c r="AV466" s="135">
        <f t="shared" si="202"/>
        <v>0</v>
      </c>
      <c r="AW466" s="135">
        <f t="shared" si="203"/>
        <v>1</v>
      </c>
      <c r="AX466" s="135">
        <f t="shared" si="204"/>
        <v>0</v>
      </c>
      <c r="AY466" s="135">
        <f t="shared" si="205"/>
        <v>0</v>
      </c>
      <c r="AZ466" s="135">
        <f t="shared" si="206"/>
        <v>0</v>
      </c>
      <c r="BA466" s="135">
        <f t="shared" si="207"/>
        <v>0</v>
      </c>
      <c r="BB466" s="135">
        <f t="shared" si="208"/>
        <v>0</v>
      </c>
      <c r="BC466" s="135">
        <f t="shared" si="209"/>
        <v>0</v>
      </c>
      <c r="BD466" s="135">
        <f t="shared" si="210"/>
        <v>0</v>
      </c>
      <c r="BE466" s="135">
        <f t="shared" si="211"/>
        <v>0</v>
      </c>
      <c r="BF466" s="135">
        <f t="shared" si="212"/>
        <v>0</v>
      </c>
      <c r="BG466" s="135">
        <f t="shared" si="213"/>
        <v>0</v>
      </c>
      <c r="BH466" s="135">
        <f t="shared" si="214"/>
        <v>0</v>
      </c>
      <c r="BI466" s="135">
        <f t="shared" si="215"/>
        <v>0</v>
      </c>
      <c r="BJ466" s="135">
        <f t="shared" si="216"/>
        <v>0</v>
      </c>
      <c r="BK466" s="135">
        <f t="shared" si="177"/>
        <v>0</v>
      </c>
      <c r="BL466" s="135">
        <f t="shared" si="178"/>
        <v>0</v>
      </c>
      <c r="BM466" s="135">
        <f t="shared" si="179"/>
        <v>0</v>
      </c>
      <c r="BN466" s="135">
        <f t="shared" si="180"/>
        <v>0</v>
      </c>
      <c r="BO466" s="135">
        <f t="shared" si="181"/>
        <v>0</v>
      </c>
      <c r="BP466" s="135">
        <f t="shared" si="182"/>
        <v>1</v>
      </c>
      <c r="BQ466" s="135">
        <f t="shared" si="183"/>
        <v>1</v>
      </c>
      <c r="BR466" s="135">
        <f t="shared" si="184"/>
        <v>0</v>
      </c>
      <c r="BS466" s="135">
        <f t="shared" si="185"/>
        <v>0</v>
      </c>
      <c r="BT466" s="135">
        <f t="shared" si="186"/>
        <v>0</v>
      </c>
      <c r="BU466" s="135">
        <f t="shared" si="187"/>
        <v>0</v>
      </c>
      <c r="BV466" s="135">
        <f t="shared" si="188"/>
        <v>0</v>
      </c>
      <c r="BW466" s="135">
        <f t="shared" si="189"/>
        <v>0</v>
      </c>
      <c r="BX466" s="135">
        <f t="shared" si="190"/>
        <v>0</v>
      </c>
      <c r="BY466" s="135">
        <f t="shared" si="191"/>
        <v>0</v>
      </c>
      <c r="BZ466" s="135">
        <f t="shared" si="192"/>
        <v>0</v>
      </c>
      <c r="CA466" s="135">
        <f t="shared" si="193"/>
        <v>0</v>
      </c>
      <c r="CB466" s="135">
        <f t="shared" si="194"/>
        <v>0</v>
      </c>
      <c r="CC466" s="135">
        <f t="shared" si="195"/>
        <v>0</v>
      </c>
      <c r="CD466" s="135">
        <f t="shared" si="196"/>
        <v>0</v>
      </c>
      <c r="CE466" s="135">
        <f t="shared" si="197"/>
        <v>0</v>
      </c>
      <c r="CF466" s="135">
        <f t="shared" si="198"/>
        <v>0</v>
      </c>
      <c r="CG466" s="135">
        <f t="shared" si="199"/>
        <v>0</v>
      </c>
      <c r="CH466" s="135">
        <f t="shared" si="200"/>
        <v>0</v>
      </c>
      <c r="CI466" s="135">
        <f t="shared" si="201"/>
        <v>0</v>
      </c>
    </row>
    <row r="467" spans="2:87">
      <c r="B467" s="161" t="str">
        <f t="shared" si="175"/>
        <v>23 Accidentes Personales</v>
      </c>
      <c r="C467" s="145">
        <v>1577</v>
      </c>
      <c r="D467" s="145">
        <v>0</v>
      </c>
      <c r="E467" s="145">
        <v>77</v>
      </c>
      <c r="F467" s="145">
        <v>7214</v>
      </c>
      <c r="G467" s="145">
        <v>0</v>
      </c>
      <c r="H467" s="145">
        <v>601</v>
      </c>
      <c r="I467" s="145">
        <v>266</v>
      </c>
      <c r="J467" s="145">
        <v>1488</v>
      </c>
      <c r="K467" s="145">
        <v>0</v>
      </c>
      <c r="L467" s="145">
        <v>33</v>
      </c>
      <c r="M467" s="145">
        <v>0</v>
      </c>
      <c r="N467" s="145">
        <v>0</v>
      </c>
      <c r="O467" s="145">
        <v>0</v>
      </c>
      <c r="P467" s="145">
        <v>229</v>
      </c>
      <c r="Q467" s="145">
        <v>0</v>
      </c>
      <c r="R467" s="145">
        <v>270</v>
      </c>
      <c r="S467" s="145">
        <v>0</v>
      </c>
      <c r="T467" s="145">
        <v>322</v>
      </c>
      <c r="U467" s="145">
        <v>0</v>
      </c>
      <c r="V467" s="145">
        <v>93.000000000000014</v>
      </c>
      <c r="W467" s="145">
        <v>0</v>
      </c>
      <c r="X467" s="145">
        <v>2</v>
      </c>
      <c r="Y467" s="145">
        <v>522</v>
      </c>
      <c r="Z467" s="145">
        <v>0</v>
      </c>
      <c r="AA467" s="145">
        <v>4</v>
      </c>
      <c r="AB467" s="145">
        <v>214</v>
      </c>
      <c r="AC467" s="145">
        <v>2</v>
      </c>
      <c r="AD467" s="145">
        <v>0</v>
      </c>
      <c r="AE467" s="145"/>
      <c r="AF467" s="145"/>
      <c r="AG467" s="145"/>
      <c r="AH467" s="145"/>
      <c r="AI467" s="145"/>
      <c r="AJ467" s="145"/>
      <c r="AK467" s="145"/>
      <c r="AL467" s="145"/>
      <c r="AM467" s="145"/>
      <c r="AN467" s="145"/>
      <c r="AO467" s="145"/>
      <c r="AP467" s="145"/>
      <c r="AQ467" s="131">
        <f t="shared" si="173"/>
        <v>12914</v>
      </c>
      <c r="AS467" s="145">
        <v>13284</v>
      </c>
      <c r="AU467" s="135">
        <f t="shared" si="176"/>
        <v>0</v>
      </c>
      <c r="AV467" s="135">
        <f t="shared" si="202"/>
        <v>0</v>
      </c>
      <c r="AW467" s="135">
        <f t="shared" si="203"/>
        <v>0</v>
      </c>
      <c r="AX467" s="135">
        <f t="shared" si="204"/>
        <v>0</v>
      </c>
      <c r="AY467" s="135">
        <f t="shared" si="205"/>
        <v>0</v>
      </c>
      <c r="AZ467" s="135">
        <f t="shared" si="206"/>
        <v>0</v>
      </c>
      <c r="BA467" s="135">
        <f t="shared" si="207"/>
        <v>0</v>
      </c>
      <c r="BB467" s="135">
        <f t="shared" si="208"/>
        <v>0</v>
      </c>
      <c r="BC467" s="135">
        <f t="shared" si="209"/>
        <v>0</v>
      </c>
      <c r="BD467" s="135">
        <f t="shared" si="210"/>
        <v>0</v>
      </c>
      <c r="BE467" s="135">
        <f t="shared" si="211"/>
        <v>0</v>
      </c>
      <c r="BF467" s="135">
        <f t="shared" si="212"/>
        <v>0</v>
      </c>
      <c r="BG467" s="135">
        <f t="shared" si="213"/>
        <v>0</v>
      </c>
      <c r="BH467" s="135">
        <f t="shared" si="214"/>
        <v>0</v>
      </c>
      <c r="BI467" s="135">
        <f t="shared" si="215"/>
        <v>0</v>
      </c>
      <c r="BJ467" s="135">
        <f t="shared" si="216"/>
        <v>0</v>
      </c>
      <c r="BK467" s="135">
        <f t="shared" si="177"/>
        <v>0</v>
      </c>
      <c r="BL467" s="135">
        <f t="shared" si="178"/>
        <v>0</v>
      </c>
      <c r="BM467" s="135">
        <f t="shared" si="179"/>
        <v>0</v>
      </c>
      <c r="BN467" s="135">
        <f t="shared" si="180"/>
        <v>0</v>
      </c>
      <c r="BO467" s="135">
        <f t="shared" si="181"/>
        <v>0</v>
      </c>
      <c r="BP467" s="135">
        <f t="shared" si="182"/>
        <v>0</v>
      </c>
      <c r="BQ467" s="135">
        <f t="shared" si="183"/>
        <v>0</v>
      </c>
      <c r="BR467" s="135">
        <f t="shared" si="184"/>
        <v>0</v>
      </c>
      <c r="BS467" s="135">
        <f t="shared" si="185"/>
        <v>0</v>
      </c>
      <c r="BT467" s="135">
        <f t="shared" si="186"/>
        <v>0</v>
      </c>
      <c r="BU467" s="135">
        <f t="shared" si="187"/>
        <v>0</v>
      </c>
      <c r="BV467" s="135">
        <f t="shared" si="188"/>
        <v>0</v>
      </c>
      <c r="BW467" s="135">
        <f t="shared" si="189"/>
        <v>0</v>
      </c>
      <c r="BX467" s="135">
        <f t="shared" si="190"/>
        <v>0</v>
      </c>
      <c r="BY467" s="135">
        <f t="shared" si="191"/>
        <v>0</v>
      </c>
      <c r="BZ467" s="135">
        <f t="shared" si="192"/>
        <v>0</v>
      </c>
      <c r="CA467" s="135">
        <f t="shared" si="193"/>
        <v>0</v>
      </c>
      <c r="CB467" s="135">
        <f t="shared" si="194"/>
        <v>0</v>
      </c>
      <c r="CC467" s="135">
        <f t="shared" si="195"/>
        <v>0</v>
      </c>
      <c r="CD467" s="135">
        <f t="shared" si="196"/>
        <v>0</v>
      </c>
      <c r="CE467" s="135">
        <f t="shared" si="197"/>
        <v>0</v>
      </c>
      <c r="CF467" s="135">
        <f t="shared" si="198"/>
        <v>0</v>
      </c>
      <c r="CG467" s="135">
        <f t="shared" si="199"/>
        <v>0</v>
      </c>
      <c r="CH467" s="135">
        <f t="shared" si="200"/>
        <v>0</v>
      </c>
      <c r="CI467" s="135">
        <f t="shared" si="201"/>
        <v>0</v>
      </c>
    </row>
    <row r="468" spans="2:87">
      <c r="B468" s="161" t="str">
        <f t="shared" si="175"/>
        <v>24 SOAP</v>
      </c>
      <c r="C468" s="145">
        <v>0</v>
      </c>
      <c r="D468" s="145">
        <v>0</v>
      </c>
      <c r="E468" s="145">
        <v>4740</v>
      </c>
      <c r="F468" s="145">
        <v>0</v>
      </c>
      <c r="G468" s="145">
        <v>0</v>
      </c>
      <c r="H468" s="145">
        <v>0</v>
      </c>
      <c r="I468" s="145">
        <v>396</v>
      </c>
      <c r="J468" s="145">
        <v>0</v>
      </c>
      <c r="K468" s="145">
        <v>0</v>
      </c>
      <c r="L468" s="145">
        <v>639</v>
      </c>
      <c r="M468" s="145">
        <v>0</v>
      </c>
      <c r="N468" s="145">
        <v>0</v>
      </c>
      <c r="O468" s="145">
        <v>0</v>
      </c>
      <c r="P468" s="145">
        <v>4</v>
      </c>
      <c r="Q468" s="145">
        <v>0</v>
      </c>
      <c r="R468" s="145">
        <v>124</v>
      </c>
      <c r="S468" s="145">
        <v>0</v>
      </c>
      <c r="T468" s="145">
        <v>2448</v>
      </c>
      <c r="U468" s="145">
        <v>0</v>
      </c>
      <c r="V468" s="145">
        <v>918</v>
      </c>
      <c r="W468" s="145">
        <v>0</v>
      </c>
      <c r="X468" s="145">
        <v>0</v>
      </c>
      <c r="Y468" s="145">
        <v>3855</v>
      </c>
      <c r="Z468" s="145">
        <v>0</v>
      </c>
      <c r="AA468" s="145">
        <v>427</v>
      </c>
      <c r="AB468" s="145">
        <v>636</v>
      </c>
      <c r="AC468" s="145">
        <v>52</v>
      </c>
      <c r="AD468" s="145">
        <v>0</v>
      </c>
      <c r="AE468" s="145"/>
      <c r="AF468" s="145"/>
      <c r="AG468" s="145"/>
      <c r="AH468" s="145"/>
      <c r="AI468" s="145"/>
      <c r="AJ468" s="145"/>
      <c r="AK468" s="145"/>
      <c r="AL468" s="145"/>
      <c r="AM468" s="145"/>
      <c r="AN468" s="145"/>
      <c r="AO468" s="145"/>
      <c r="AP468" s="145"/>
      <c r="AQ468" s="131">
        <f t="shared" si="173"/>
        <v>14239</v>
      </c>
      <c r="AS468" s="145">
        <v>14757</v>
      </c>
      <c r="AU468" s="135">
        <f t="shared" si="176"/>
        <v>0</v>
      </c>
      <c r="AV468" s="135">
        <f t="shared" si="202"/>
        <v>0</v>
      </c>
      <c r="AW468" s="135">
        <f t="shared" si="203"/>
        <v>0</v>
      </c>
      <c r="AX468" s="135">
        <f t="shared" si="204"/>
        <v>0</v>
      </c>
      <c r="AY468" s="135">
        <f t="shared" si="205"/>
        <v>0</v>
      </c>
      <c r="AZ468" s="135">
        <f t="shared" si="206"/>
        <v>0</v>
      </c>
      <c r="BA468" s="135">
        <f t="shared" si="207"/>
        <v>0</v>
      </c>
      <c r="BB468" s="135">
        <f t="shared" si="208"/>
        <v>0</v>
      </c>
      <c r="BC468" s="135">
        <f t="shared" si="209"/>
        <v>0</v>
      </c>
      <c r="BD468" s="135">
        <f t="shared" si="210"/>
        <v>0</v>
      </c>
      <c r="BE468" s="135">
        <f t="shared" si="211"/>
        <v>0</v>
      </c>
      <c r="BF468" s="135">
        <f t="shared" si="212"/>
        <v>0</v>
      </c>
      <c r="BG468" s="135">
        <f t="shared" si="213"/>
        <v>0</v>
      </c>
      <c r="BH468" s="135">
        <f t="shared" si="214"/>
        <v>0</v>
      </c>
      <c r="BI468" s="135">
        <f t="shared" si="215"/>
        <v>0</v>
      </c>
      <c r="BJ468" s="135">
        <f t="shared" si="216"/>
        <v>0</v>
      </c>
      <c r="BK468" s="135">
        <f t="shared" si="177"/>
        <v>0</v>
      </c>
      <c r="BL468" s="135">
        <f t="shared" si="178"/>
        <v>0</v>
      </c>
      <c r="BM468" s="135">
        <f t="shared" si="179"/>
        <v>0</v>
      </c>
      <c r="BN468" s="135">
        <f t="shared" si="180"/>
        <v>0</v>
      </c>
      <c r="BO468" s="135">
        <f t="shared" si="181"/>
        <v>0</v>
      </c>
      <c r="BP468" s="135">
        <f t="shared" si="182"/>
        <v>0</v>
      </c>
      <c r="BQ468" s="135">
        <f t="shared" si="183"/>
        <v>0</v>
      </c>
      <c r="BR468" s="135">
        <f t="shared" si="184"/>
        <v>0</v>
      </c>
      <c r="BS468" s="135">
        <f t="shared" si="185"/>
        <v>0</v>
      </c>
      <c r="BT468" s="135">
        <f t="shared" si="186"/>
        <v>0</v>
      </c>
      <c r="BU468" s="135">
        <f t="shared" si="187"/>
        <v>0</v>
      </c>
      <c r="BV468" s="135">
        <f t="shared" si="188"/>
        <v>0</v>
      </c>
      <c r="BW468" s="135">
        <f t="shared" si="189"/>
        <v>0</v>
      </c>
      <c r="BX468" s="135">
        <f t="shared" si="190"/>
        <v>0</v>
      </c>
      <c r="BY468" s="135">
        <f t="shared" si="191"/>
        <v>0</v>
      </c>
      <c r="BZ468" s="135">
        <f t="shared" si="192"/>
        <v>0</v>
      </c>
      <c r="CA468" s="135">
        <f t="shared" si="193"/>
        <v>0</v>
      </c>
      <c r="CB468" s="135">
        <f t="shared" si="194"/>
        <v>0</v>
      </c>
      <c r="CC468" s="135">
        <f t="shared" si="195"/>
        <v>0</v>
      </c>
      <c r="CD468" s="135">
        <f t="shared" si="196"/>
        <v>0</v>
      </c>
      <c r="CE468" s="135">
        <f t="shared" si="197"/>
        <v>0</v>
      </c>
      <c r="CF468" s="135">
        <f t="shared" si="198"/>
        <v>0</v>
      </c>
      <c r="CG468" s="135">
        <f t="shared" si="199"/>
        <v>0</v>
      </c>
      <c r="CH468" s="135">
        <f t="shared" si="200"/>
        <v>0</v>
      </c>
      <c r="CI468" s="135">
        <f t="shared" si="201"/>
        <v>0</v>
      </c>
    </row>
    <row r="469" spans="2:87">
      <c r="B469" s="161" t="str">
        <f t="shared" si="175"/>
        <v>25 Garantía</v>
      </c>
      <c r="C469" s="145">
        <v>0</v>
      </c>
      <c r="D469" s="145">
        <v>0</v>
      </c>
      <c r="E469" s="145">
        <v>16</v>
      </c>
      <c r="F469" s="145">
        <v>0</v>
      </c>
      <c r="G469" s="145">
        <v>5</v>
      </c>
      <c r="H469" s="145">
        <v>0</v>
      </c>
      <c r="I469" s="145">
        <v>0</v>
      </c>
      <c r="J469" s="145">
        <v>0</v>
      </c>
      <c r="K469" s="145">
        <v>0</v>
      </c>
      <c r="L469" s="145">
        <v>0</v>
      </c>
      <c r="M469" s="145">
        <v>171</v>
      </c>
      <c r="N469" s="145">
        <v>0</v>
      </c>
      <c r="O469" s="145">
        <v>0</v>
      </c>
      <c r="P469" s="145">
        <v>209</v>
      </c>
      <c r="Q469" s="145">
        <v>0</v>
      </c>
      <c r="R469" s="145">
        <v>0</v>
      </c>
      <c r="S469" s="145">
        <v>0</v>
      </c>
      <c r="T469" s="145">
        <v>0</v>
      </c>
      <c r="U469" s="145">
        <v>11</v>
      </c>
      <c r="V469" s="145">
        <v>8</v>
      </c>
      <c r="W469" s="145">
        <v>16</v>
      </c>
      <c r="X469" s="145">
        <v>0</v>
      </c>
      <c r="Y469" s="145">
        <v>11</v>
      </c>
      <c r="Z469" s="145">
        <v>0</v>
      </c>
      <c r="AA469" s="145">
        <v>0</v>
      </c>
      <c r="AB469" s="145">
        <v>0</v>
      </c>
      <c r="AC469" s="145">
        <v>0</v>
      </c>
      <c r="AD469" s="145">
        <v>0</v>
      </c>
      <c r="AE469" s="145"/>
      <c r="AF469" s="145"/>
      <c r="AG469" s="145"/>
      <c r="AH469" s="145"/>
      <c r="AI469" s="145"/>
      <c r="AJ469" s="145"/>
      <c r="AK469" s="145"/>
      <c r="AL469" s="145"/>
      <c r="AM469" s="145"/>
      <c r="AN469" s="145"/>
      <c r="AO469" s="145"/>
      <c r="AP469" s="145"/>
      <c r="AQ469" s="131">
        <f t="shared" si="173"/>
        <v>447</v>
      </c>
      <c r="AS469" s="145">
        <v>492</v>
      </c>
      <c r="AU469" s="135">
        <f t="shared" si="176"/>
        <v>0</v>
      </c>
      <c r="AV469" s="135">
        <f t="shared" si="202"/>
        <v>0</v>
      </c>
      <c r="AW469" s="135">
        <f t="shared" si="203"/>
        <v>0</v>
      </c>
      <c r="AX469" s="135">
        <f t="shared" si="204"/>
        <v>0</v>
      </c>
      <c r="AY469" s="135">
        <f t="shared" si="205"/>
        <v>0</v>
      </c>
      <c r="AZ469" s="135">
        <f t="shared" si="206"/>
        <v>0</v>
      </c>
      <c r="BA469" s="135">
        <f t="shared" si="207"/>
        <v>0</v>
      </c>
      <c r="BB469" s="135">
        <f t="shared" si="208"/>
        <v>0</v>
      </c>
      <c r="BC469" s="135">
        <f t="shared" si="209"/>
        <v>0</v>
      </c>
      <c r="BD469" s="135">
        <f t="shared" si="210"/>
        <v>1</v>
      </c>
      <c r="BE469" s="135">
        <f t="shared" si="211"/>
        <v>0</v>
      </c>
      <c r="BF469" s="135">
        <f t="shared" si="212"/>
        <v>0</v>
      </c>
      <c r="BG469" s="135">
        <f t="shared" si="213"/>
        <v>0</v>
      </c>
      <c r="BH469" s="135">
        <f t="shared" si="214"/>
        <v>0</v>
      </c>
      <c r="BI469" s="135">
        <f t="shared" si="215"/>
        <v>0</v>
      </c>
      <c r="BJ469" s="135">
        <f t="shared" si="216"/>
        <v>1</v>
      </c>
      <c r="BK469" s="135">
        <f t="shared" si="177"/>
        <v>0</v>
      </c>
      <c r="BL469" s="135">
        <f t="shared" si="178"/>
        <v>1</v>
      </c>
      <c r="BM469" s="135">
        <f t="shared" si="179"/>
        <v>0</v>
      </c>
      <c r="BN469" s="135">
        <f t="shared" si="180"/>
        <v>0</v>
      </c>
      <c r="BO469" s="135">
        <f t="shared" si="181"/>
        <v>0</v>
      </c>
      <c r="BP469" s="135">
        <f t="shared" si="182"/>
        <v>0</v>
      </c>
      <c r="BQ469" s="135">
        <f t="shared" si="183"/>
        <v>0</v>
      </c>
      <c r="BR469" s="135">
        <f t="shared" si="184"/>
        <v>0</v>
      </c>
      <c r="BS469" s="135">
        <f t="shared" si="185"/>
        <v>1</v>
      </c>
      <c r="BT469" s="135">
        <f t="shared" si="186"/>
        <v>0</v>
      </c>
      <c r="BU469" s="135">
        <f t="shared" si="187"/>
        <v>0</v>
      </c>
      <c r="BV469" s="135">
        <f t="shared" si="188"/>
        <v>0</v>
      </c>
      <c r="BW469" s="135">
        <f t="shared" si="189"/>
        <v>0</v>
      </c>
      <c r="BX469" s="135">
        <f t="shared" si="190"/>
        <v>0</v>
      </c>
      <c r="BY469" s="135">
        <f t="shared" si="191"/>
        <v>0</v>
      </c>
      <c r="BZ469" s="135">
        <f t="shared" si="192"/>
        <v>0</v>
      </c>
      <c r="CA469" s="135">
        <f t="shared" si="193"/>
        <v>0</v>
      </c>
      <c r="CB469" s="135">
        <f t="shared" si="194"/>
        <v>0</v>
      </c>
      <c r="CC469" s="135">
        <f t="shared" si="195"/>
        <v>0</v>
      </c>
      <c r="CD469" s="135">
        <f t="shared" si="196"/>
        <v>0</v>
      </c>
      <c r="CE469" s="135">
        <f t="shared" si="197"/>
        <v>0</v>
      </c>
      <c r="CF469" s="135">
        <f t="shared" si="198"/>
        <v>0</v>
      </c>
      <c r="CG469" s="135">
        <f t="shared" si="199"/>
        <v>0</v>
      </c>
      <c r="CH469" s="135">
        <f t="shared" si="200"/>
        <v>0</v>
      </c>
      <c r="CI469" s="135">
        <f t="shared" si="201"/>
        <v>0</v>
      </c>
    </row>
    <row r="470" spans="2:87">
      <c r="B470" s="161" t="str">
        <f t="shared" si="175"/>
        <v>26 Fidelidad</v>
      </c>
      <c r="C470" s="145">
        <v>1</v>
      </c>
      <c r="D470" s="145">
        <v>0</v>
      </c>
      <c r="E470" s="145">
        <v>25</v>
      </c>
      <c r="F470" s="145">
        <v>0</v>
      </c>
      <c r="G470" s="145">
        <v>0</v>
      </c>
      <c r="H470" s="145">
        <v>35</v>
      </c>
      <c r="I470" s="145">
        <v>3</v>
      </c>
      <c r="J470" s="145">
        <v>52</v>
      </c>
      <c r="K470" s="145">
        <v>0</v>
      </c>
      <c r="L470" s="145">
        <v>0</v>
      </c>
      <c r="M470" s="145">
        <v>0</v>
      </c>
      <c r="N470" s="145">
        <v>0</v>
      </c>
      <c r="O470" s="145">
        <v>0</v>
      </c>
      <c r="P470" s="145">
        <v>203</v>
      </c>
      <c r="Q470" s="145">
        <v>0</v>
      </c>
      <c r="R470" s="145">
        <v>4</v>
      </c>
      <c r="S470" s="145">
        <v>0</v>
      </c>
      <c r="T470" s="145">
        <v>0</v>
      </c>
      <c r="U470" s="145">
        <v>0</v>
      </c>
      <c r="V470" s="145">
        <v>0</v>
      </c>
      <c r="W470" s="145">
        <v>0</v>
      </c>
      <c r="X470" s="145">
        <v>0</v>
      </c>
      <c r="Y470" s="145">
        <v>0</v>
      </c>
      <c r="Z470" s="145">
        <v>0</v>
      </c>
      <c r="AA470" s="145">
        <v>0</v>
      </c>
      <c r="AB470" s="145">
        <v>2</v>
      </c>
      <c r="AC470" s="145">
        <v>0</v>
      </c>
      <c r="AD470" s="145">
        <v>0</v>
      </c>
      <c r="AE470" s="145"/>
      <c r="AF470" s="145"/>
      <c r="AG470" s="145"/>
      <c r="AH470" s="145"/>
      <c r="AI470" s="145"/>
      <c r="AJ470" s="145"/>
      <c r="AK470" s="145"/>
      <c r="AL470" s="145"/>
      <c r="AM470" s="145"/>
      <c r="AN470" s="145"/>
      <c r="AO470" s="145"/>
      <c r="AP470" s="145"/>
      <c r="AQ470" s="131">
        <f t="shared" si="173"/>
        <v>325</v>
      </c>
      <c r="AS470" s="145">
        <v>311</v>
      </c>
      <c r="AU470" s="135">
        <f t="shared" si="176"/>
        <v>0</v>
      </c>
      <c r="AV470" s="135">
        <f t="shared" si="202"/>
        <v>0</v>
      </c>
      <c r="AW470" s="135">
        <f t="shared" si="203"/>
        <v>0</v>
      </c>
      <c r="AX470" s="135">
        <f t="shared" si="204"/>
        <v>0</v>
      </c>
      <c r="AY470" s="135">
        <f t="shared" si="205"/>
        <v>0</v>
      </c>
      <c r="AZ470" s="135">
        <f t="shared" si="206"/>
        <v>0</v>
      </c>
      <c r="BA470" s="135">
        <f t="shared" si="207"/>
        <v>0</v>
      </c>
      <c r="BB470" s="135">
        <f t="shared" si="208"/>
        <v>0</v>
      </c>
      <c r="BC470" s="135">
        <f t="shared" si="209"/>
        <v>0</v>
      </c>
      <c r="BD470" s="135">
        <f t="shared" si="210"/>
        <v>1</v>
      </c>
      <c r="BE470" s="135">
        <f t="shared" si="211"/>
        <v>0</v>
      </c>
      <c r="BF470" s="135">
        <f t="shared" si="212"/>
        <v>0</v>
      </c>
      <c r="BG470" s="135">
        <f t="shared" si="213"/>
        <v>0</v>
      </c>
      <c r="BH470" s="135">
        <f t="shared" si="214"/>
        <v>0</v>
      </c>
      <c r="BI470" s="135">
        <f t="shared" si="215"/>
        <v>0</v>
      </c>
      <c r="BJ470" s="135">
        <f t="shared" si="216"/>
        <v>0</v>
      </c>
      <c r="BK470" s="135">
        <f t="shared" si="177"/>
        <v>0</v>
      </c>
      <c r="BL470" s="135">
        <f t="shared" si="178"/>
        <v>1</v>
      </c>
      <c r="BM470" s="135">
        <f t="shared" si="179"/>
        <v>0</v>
      </c>
      <c r="BN470" s="135">
        <f t="shared" si="180"/>
        <v>0</v>
      </c>
      <c r="BO470" s="135">
        <f t="shared" si="181"/>
        <v>1</v>
      </c>
      <c r="BP470" s="135">
        <f t="shared" si="182"/>
        <v>0</v>
      </c>
      <c r="BQ470" s="135">
        <f t="shared" si="183"/>
        <v>1</v>
      </c>
      <c r="BR470" s="135">
        <f t="shared" si="184"/>
        <v>0</v>
      </c>
      <c r="BS470" s="135">
        <f t="shared" si="185"/>
        <v>0</v>
      </c>
      <c r="BT470" s="135">
        <f t="shared" si="186"/>
        <v>0</v>
      </c>
      <c r="BU470" s="135">
        <f t="shared" si="187"/>
        <v>0</v>
      </c>
      <c r="BV470" s="135">
        <f t="shared" si="188"/>
        <v>0</v>
      </c>
      <c r="BW470" s="135">
        <f t="shared" si="189"/>
        <v>0</v>
      </c>
      <c r="BX470" s="135">
        <f t="shared" si="190"/>
        <v>0</v>
      </c>
      <c r="BY470" s="135">
        <f t="shared" si="191"/>
        <v>0</v>
      </c>
      <c r="BZ470" s="135">
        <f t="shared" si="192"/>
        <v>0</v>
      </c>
      <c r="CA470" s="135">
        <f t="shared" si="193"/>
        <v>0</v>
      </c>
      <c r="CB470" s="135">
        <f t="shared" si="194"/>
        <v>0</v>
      </c>
      <c r="CC470" s="135">
        <f t="shared" si="195"/>
        <v>0</v>
      </c>
      <c r="CD470" s="135">
        <f t="shared" si="196"/>
        <v>0</v>
      </c>
      <c r="CE470" s="135">
        <f t="shared" si="197"/>
        <v>0</v>
      </c>
      <c r="CF470" s="135">
        <f t="shared" si="198"/>
        <v>0</v>
      </c>
      <c r="CG470" s="135">
        <f t="shared" si="199"/>
        <v>0</v>
      </c>
      <c r="CH470" s="135">
        <f t="shared" si="200"/>
        <v>0</v>
      </c>
      <c r="CI470" s="135">
        <f t="shared" si="201"/>
        <v>0</v>
      </c>
    </row>
    <row r="471" spans="2:87">
      <c r="B471" s="161" t="str">
        <f t="shared" si="175"/>
        <v>27 Seguro de Crédito por Ventas a Plazo</v>
      </c>
      <c r="C471" s="145">
        <v>0</v>
      </c>
      <c r="D471" s="145">
        <v>0</v>
      </c>
      <c r="E471" s="145">
        <v>0</v>
      </c>
      <c r="F471" s="145">
        <v>0</v>
      </c>
      <c r="G471" s="145">
        <v>30</v>
      </c>
      <c r="H471" s="145">
        <v>0</v>
      </c>
      <c r="I471" s="145">
        <v>0</v>
      </c>
      <c r="J471" s="145">
        <v>0</v>
      </c>
      <c r="K471" s="145">
        <v>118</v>
      </c>
      <c r="L471" s="145">
        <v>0</v>
      </c>
      <c r="M471" s="145">
        <v>1223</v>
      </c>
      <c r="N471" s="145">
        <v>0</v>
      </c>
      <c r="O471" s="145">
        <v>0</v>
      </c>
      <c r="P471" s="145">
        <v>0</v>
      </c>
      <c r="Q471" s="145">
        <v>0</v>
      </c>
      <c r="R471" s="145">
        <v>0</v>
      </c>
      <c r="S471" s="145">
        <v>0</v>
      </c>
      <c r="T471" s="145">
        <v>0</v>
      </c>
      <c r="U471" s="145">
        <v>53</v>
      </c>
      <c r="V471" s="145">
        <v>0</v>
      </c>
      <c r="W471" s="145">
        <v>86</v>
      </c>
      <c r="X471" s="145">
        <v>0</v>
      </c>
      <c r="Y471" s="145">
        <v>0</v>
      </c>
      <c r="Z471" s="145">
        <v>0</v>
      </c>
      <c r="AA471" s="145">
        <v>0</v>
      </c>
      <c r="AB471" s="145">
        <v>0</v>
      </c>
      <c r="AC471" s="145">
        <v>0</v>
      </c>
      <c r="AD471" s="145">
        <v>0</v>
      </c>
      <c r="AE471" s="145"/>
      <c r="AF471" s="145"/>
      <c r="AG471" s="145"/>
      <c r="AH471" s="145"/>
      <c r="AI471" s="145"/>
      <c r="AJ471" s="145"/>
      <c r="AK471" s="145"/>
      <c r="AL471" s="145"/>
      <c r="AM471" s="145"/>
      <c r="AN471" s="145"/>
      <c r="AO471" s="145"/>
      <c r="AP471" s="145"/>
      <c r="AQ471" s="131">
        <f t="shared" si="173"/>
        <v>1510</v>
      </c>
      <c r="AS471" s="145">
        <v>1168</v>
      </c>
      <c r="AU471" s="135">
        <f t="shared" si="176"/>
        <v>0</v>
      </c>
      <c r="AV471" s="135">
        <f t="shared" si="202"/>
        <v>0</v>
      </c>
      <c r="AW471" s="135">
        <f t="shared" si="203"/>
        <v>0</v>
      </c>
      <c r="AX471" s="135">
        <f t="shared" si="204"/>
        <v>0</v>
      </c>
      <c r="AY471" s="135">
        <f t="shared" si="205"/>
        <v>0</v>
      </c>
      <c r="AZ471" s="135">
        <f t="shared" si="206"/>
        <v>0</v>
      </c>
      <c r="BA471" s="135">
        <f t="shared" si="207"/>
        <v>0</v>
      </c>
      <c r="BB471" s="135">
        <f t="shared" si="208"/>
        <v>0</v>
      </c>
      <c r="BC471" s="135">
        <f t="shared" si="209"/>
        <v>0</v>
      </c>
      <c r="BD471" s="135">
        <f t="shared" si="210"/>
        <v>0</v>
      </c>
      <c r="BE471" s="135">
        <f t="shared" si="211"/>
        <v>0</v>
      </c>
      <c r="BF471" s="135">
        <f t="shared" si="212"/>
        <v>1</v>
      </c>
      <c r="BG471" s="135">
        <f t="shared" si="213"/>
        <v>0</v>
      </c>
      <c r="BH471" s="135">
        <f t="shared" si="214"/>
        <v>0</v>
      </c>
      <c r="BI471" s="135">
        <f t="shared" si="215"/>
        <v>0</v>
      </c>
      <c r="BJ471" s="135">
        <f t="shared" si="216"/>
        <v>0</v>
      </c>
      <c r="BK471" s="135">
        <f t="shared" si="177"/>
        <v>0</v>
      </c>
      <c r="BL471" s="135">
        <f t="shared" si="178"/>
        <v>0</v>
      </c>
      <c r="BM471" s="135">
        <f t="shared" si="179"/>
        <v>0</v>
      </c>
      <c r="BN471" s="135">
        <f t="shared" si="180"/>
        <v>0</v>
      </c>
      <c r="BO471" s="135">
        <f t="shared" si="181"/>
        <v>0</v>
      </c>
      <c r="BP471" s="135">
        <f t="shared" si="182"/>
        <v>0</v>
      </c>
      <c r="BQ471" s="135">
        <f t="shared" si="183"/>
        <v>0</v>
      </c>
      <c r="BR471" s="135">
        <f t="shared" si="184"/>
        <v>0</v>
      </c>
      <c r="BS471" s="135">
        <f t="shared" si="185"/>
        <v>0</v>
      </c>
      <c r="BT471" s="135">
        <f t="shared" si="186"/>
        <v>0</v>
      </c>
      <c r="BU471" s="135">
        <f t="shared" si="187"/>
        <v>0</v>
      </c>
      <c r="BV471" s="135">
        <f t="shared" si="188"/>
        <v>0</v>
      </c>
      <c r="BW471" s="135">
        <f t="shared" si="189"/>
        <v>0</v>
      </c>
      <c r="BX471" s="135">
        <f t="shared" si="190"/>
        <v>0</v>
      </c>
      <c r="BY471" s="135">
        <f t="shared" si="191"/>
        <v>0</v>
      </c>
      <c r="BZ471" s="135">
        <f t="shared" si="192"/>
        <v>0</v>
      </c>
      <c r="CA471" s="135">
        <f t="shared" si="193"/>
        <v>0</v>
      </c>
      <c r="CB471" s="135">
        <f t="shared" si="194"/>
        <v>0</v>
      </c>
      <c r="CC471" s="135">
        <f t="shared" si="195"/>
        <v>0</v>
      </c>
      <c r="CD471" s="135">
        <f t="shared" si="196"/>
        <v>0</v>
      </c>
      <c r="CE471" s="135">
        <f t="shared" si="197"/>
        <v>0</v>
      </c>
      <c r="CF471" s="135">
        <f t="shared" si="198"/>
        <v>0</v>
      </c>
      <c r="CG471" s="135">
        <f t="shared" si="199"/>
        <v>0</v>
      </c>
      <c r="CH471" s="135">
        <f t="shared" si="200"/>
        <v>0</v>
      </c>
      <c r="CI471" s="135">
        <f t="shared" si="201"/>
        <v>0</v>
      </c>
    </row>
    <row r="472" spans="2:87">
      <c r="B472" s="161" t="str">
        <f t="shared" si="175"/>
        <v>28 Seguro de Crédito a la Exportación</v>
      </c>
      <c r="C472" s="145">
        <v>0</v>
      </c>
      <c r="D472" s="145">
        <v>0</v>
      </c>
      <c r="E472" s="145">
        <v>0</v>
      </c>
      <c r="F472" s="145">
        <v>0</v>
      </c>
      <c r="G472" s="145">
        <v>3</v>
      </c>
      <c r="H472" s="145">
        <v>0</v>
      </c>
      <c r="I472" s="145">
        <v>0</v>
      </c>
      <c r="J472" s="145">
        <v>0</v>
      </c>
      <c r="K472" s="145">
        <v>38</v>
      </c>
      <c r="L472" s="145">
        <v>0</v>
      </c>
      <c r="M472" s="145">
        <v>74</v>
      </c>
      <c r="N472" s="145">
        <v>6</v>
      </c>
      <c r="O472" s="145">
        <v>0</v>
      </c>
      <c r="P472" s="145">
        <v>0</v>
      </c>
      <c r="Q472" s="145">
        <v>0</v>
      </c>
      <c r="R472" s="145">
        <v>0</v>
      </c>
      <c r="S472" s="145">
        <v>0</v>
      </c>
      <c r="T472" s="145">
        <v>0</v>
      </c>
      <c r="U472" s="145">
        <v>7</v>
      </c>
      <c r="V472" s="145">
        <v>0</v>
      </c>
      <c r="W472" s="145">
        <v>11</v>
      </c>
      <c r="X472" s="145">
        <v>0</v>
      </c>
      <c r="Y472" s="145">
        <v>0</v>
      </c>
      <c r="Z472" s="145">
        <v>0</v>
      </c>
      <c r="AA472" s="145">
        <v>0</v>
      </c>
      <c r="AB472" s="145">
        <v>0</v>
      </c>
      <c r="AC472" s="145">
        <v>0</v>
      </c>
      <c r="AD472" s="145">
        <v>0</v>
      </c>
      <c r="AE472" s="145"/>
      <c r="AF472" s="145"/>
      <c r="AG472" s="145"/>
      <c r="AH472" s="145"/>
      <c r="AI472" s="145"/>
      <c r="AJ472" s="145"/>
      <c r="AK472" s="145"/>
      <c r="AL472" s="145"/>
      <c r="AM472" s="145"/>
      <c r="AN472" s="145"/>
      <c r="AO472" s="145"/>
      <c r="AP472" s="145"/>
      <c r="AQ472" s="131">
        <f t="shared" si="173"/>
        <v>139</v>
      </c>
      <c r="AS472" s="145">
        <v>95</v>
      </c>
      <c r="AU472" s="135">
        <f t="shared" si="176"/>
        <v>0</v>
      </c>
      <c r="AV472" s="135">
        <f t="shared" si="202"/>
        <v>0</v>
      </c>
      <c r="AW472" s="135">
        <f t="shared" si="203"/>
        <v>0</v>
      </c>
      <c r="AX472" s="135">
        <f t="shared" si="204"/>
        <v>0</v>
      </c>
      <c r="AY472" s="135">
        <f t="shared" si="205"/>
        <v>0</v>
      </c>
      <c r="AZ472" s="135">
        <f t="shared" si="206"/>
        <v>0</v>
      </c>
      <c r="BA472" s="135">
        <f t="shared" si="207"/>
        <v>0</v>
      </c>
      <c r="BB472" s="135">
        <f t="shared" si="208"/>
        <v>0</v>
      </c>
      <c r="BC472" s="135">
        <f t="shared" si="209"/>
        <v>0</v>
      </c>
      <c r="BD472" s="135">
        <f t="shared" si="210"/>
        <v>0</v>
      </c>
      <c r="BE472" s="135">
        <f t="shared" si="211"/>
        <v>0</v>
      </c>
      <c r="BF472" s="135">
        <f t="shared" si="212"/>
        <v>0</v>
      </c>
      <c r="BG472" s="135">
        <f t="shared" si="213"/>
        <v>0</v>
      </c>
      <c r="BH472" s="135">
        <f t="shared" si="214"/>
        <v>0</v>
      </c>
      <c r="BI472" s="135">
        <f t="shared" si="215"/>
        <v>0</v>
      </c>
      <c r="BJ472" s="135">
        <f t="shared" si="216"/>
        <v>0</v>
      </c>
      <c r="BK472" s="135">
        <f t="shared" si="177"/>
        <v>0</v>
      </c>
      <c r="BL472" s="135">
        <f t="shared" si="178"/>
        <v>0</v>
      </c>
      <c r="BM472" s="135">
        <f t="shared" si="179"/>
        <v>0</v>
      </c>
      <c r="BN472" s="135">
        <f t="shared" si="180"/>
        <v>0</v>
      </c>
      <c r="BO472" s="135">
        <f t="shared" si="181"/>
        <v>0</v>
      </c>
      <c r="BP472" s="135">
        <f t="shared" si="182"/>
        <v>0</v>
      </c>
      <c r="BQ472" s="135">
        <f t="shared" si="183"/>
        <v>0</v>
      </c>
      <c r="BR472" s="135">
        <f t="shared" si="184"/>
        <v>0</v>
      </c>
      <c r="BS472" s="135">
        <f t="shared" si="185"/>
        <v>0</v>
      </c>
      <c r="BT472" s="135">
        <f t="shared" si="186"/>
        <v>0</v>
      </c>
      <c r="BU472" s="135">
        <f t="shared" si="187"/>
        <v>0</v>
      </c>
      <c r="BV472" s="135">
        <f t="shared" si="188"/>
        <v>0</v>
      </c>
      <c r="BW472" s="135">
        <f t="shared" si="189"/>
        <v>0</v>
      </c>
      <c r="BX472" s="135">
        <f t="shared" si="190"/>
        <v>0</v>
      </c>
      <c r="BY472" s="135">
        <f t="shared" si="191"/>
        <v>0</v>
      </c>
      <c r="BZ472" s="135">
        <f t="shared" si="192"/>
        <v>0</v>
      </c>
      <c r="CA472" s="135">
        <f t="shared" si="193"/>
        <v>0</v>
      </c>
      <c r="CB472" s="135">
        <f t="shared" si="194"/>
        <v>0</v>
      </c>
      <c r="CC472" s="135">
        <f t="shared" si="195"/>
        <v>0</v>
      </c>
      <c r="CD472" s="135">
        <f t="shared" si="196"/>
        <v>0</v>
      </c>
      <c r="CE472" s="135">
        <f t="shared" si="197"/>
        <v>0</v>
      </c>
      <c r="CF472" s="135">
        <f t="shared" si="198"/>
        <v>0</v>
      </c>
      <c r="CG472" s="135">
        <f t="shared" si="199"/>
        <v>0</v>
      </c>
      <c r="CH472" s="135">
        <f t="shared" si="200"/>
        <v>0</v>
      </c>
      <c r="CI472" s="135">
        <f t="shared" si="201"/>
        <v>0</v>
      </c>
    </row>
    <row r="473" spans="2:87">
      <c r="B473" s="161" t="str">
        <f t="shared" si="175"/>
        <v>29 Otros Seguros de Crédito</v>
      </c>
      <c r="C473" s="145">
        <v>0</v>
      </c>
      <c r="D473" s="145">
        <v>0</v>
      </c>
      <c r="E473" s="145">
        <v>0</v>
      </c>
      <c r="F473" s="145">
        <v>0</v>
      </c>
      <c r="G473" s="145">
        <v>0</v>
      </c>
      <c r="H473" s="145">
        <v>0</v>
      </c>
      <c r="I473" s="145">
        <v>0</v>
      </c>
      <c r="J473" s="145">
        <v>0</v>
      </c>
      <c r="K473" s="145">
        <v>0</v>
      </c>
      <c r="L473" s="145">
        <v>0</v>
      </c>
      <c r="M473" s="145">
        <v>0</v>
      </c>
      <c r="N473" s="145">
        <v>0</v>
      </c>
      <c r="O473" s="145">
        <v>0</v>
      </c>
      <c r="P473" s="145">
        <v>0</v>
      </c>
      <c r="Q473" s="145">
        <v>0</v>
      </c>
      <c r="R473" s="145">
        <v>0</v>
      </c>
      <c r="S473" s="145">
        <v>0</v>
      </c>
      <c r="T473" s="145">
        <v>0</v>
      </c>
      <c r="U473" s="145">
        <v>0</v>
      </c>
      <c r="V473" s="145">
        <v>0</v>
      </c>
      <c r="W473" s="145">
        <v>0</v>
      </c>
      <c r="X473" s="145">
        <v>0</v>
      </c>
      <c r="Y473" s="145">
        <v>0</v>
      </c>
      <c r="Z473" s="145">
        <v>0</v>
      </c>
      <c r="AA473" s="145">
        <v>0</v>
      </c>
      <c r="AB473" s="145">
        <v>0</v>
      </c>
      <c r="AC473" s="145">
        <v>0</v>
      </c>
      <c r="AD473" s="145">
        <v>0</v>
      </c>
      <c r="AE473" s="145"/>
      <c r="AF473" s="145"/>
      <c r="AG473" s="145"/>
      <c r="AH473" s="145"/>
      <c r="AI473" s="145"/>
      <c r="AJ473" s="145"/>
      <c r="AK473" s="145"/>
      <c r="AL473" s="145"/>
      <c r="AM473" s="145"/>
      <c r="AN473" s="145"/>
      <c r="AO473" s="145"/>
      <c r="AP473" s="145"/>
      <c r="AQ473" s="131">
        <f t="shared" si="173"/>
        <v>0</v>
      </c>
      <c r="AS473" s="145">
        <v>0</v>
      </c>
      <c r="AU473" s="135">
        <f t="shared" si="176"/>
        <v>0</v>
      </c>
      <c r="AV473" s="135">
        <f t="shared" si="202"/>
        <v>0</v>
      </c>
      <c r="AW473" s="135">
        <f t="shared" si="203"/>
        <v>0</v>
      </c>
      <c r="AX473" s="135">
        <f t="shared" si="204"/>
        <v>0</v>
      </c>
      <c r="AY473" s="135">
        <f t="shared" si="205"/>
        <v>0</v>
      </c>
      <c r="AZ473" s="135">
        <f t="shared" si="206"/>
        <v>0</v>
      </c>
      <c r="BA473" s="135">
        <f t="shared" si="207"/>
        <v>0</v>
      </c>
      <c r="BB473" s="135">
        <f t="shared" si="208"/>
        <v>0</v>
      </c>
      <c r="BC473" s="135">
        <f t="shared" si="209"/>
        <v>0</v>
      </c>
      <c r="BD473" s="135">
        <f t="shared" si="210"/>
        <v>0</v>
      </c>
      <c r="BE473" s="135">
        <f t="shared" si="211"/>
        <v>0</v>
      </c>
      <c r="BF473" s="135">
        <f t="shared" si="212"/>
        <v>0</v>
      </c>
      <c r="BG473" s="135">
        <f t="shared" si="213"/>
        <v>0</v>
      </c>
      <c r="BH473" s="135">
        <f t="shared" si="214"/>
        <v>0</v>
      </c>
      <c r="BI473" s="135">
        <f t="shared" si="215"/>
        <v>0</v>
      </c>
      <c r="BJ473" s="135">
        <f t="shared" si="216"/>
        <v>0</v>
      </c>
      <c r="BK473" s="135">
        <f t="shared" si="177"/>
        <v>0</v>
      </c>
      <c r="BL473" s="135">
        <f t="shared" si="178"/>
        <v>0</v>
      </c>
      <c r="BM473" s="135">
        <f t="shared" si="179"/>
        <v>0</v>
      </c>
      <c r="BN473" s="135">
        <f t="shared" si="180"/>
        <v>0</v>
      </c>
      <c r="BO473" s="135">
        <f t="shared" si="181"/>
        <v>0</v>
      </c>
      <c r="BP473" s="135">
        <f t="shared" si="182"/>
        <v>0</v>
      </c>
      <c r="BQ473" s="135">
        <f t="shared" si="183"/>
        <v>0</v>
      </c>
      <c r="BR473" s="135">
        <f t="shared" si="184"/>
        <v>0</v>
      </c>
      <c r="BS473" s="135">
        <f t="shared" si="185"/>
        <v>0</v>
      </c>
      <c r="BT473" s="135">
        <f t="shared" si="186"/>
        <v>0</v>
      </c>
      <c r="BU473" s="135">
        <f t="shared" si="187"/>
        <v>0</v>
      </c>
      <c r="BV473" s="135">
        <f t="shared" si="188"/>
        <v>0</v>
      </c>
      <c r="BW473" s="135">
        <f t="shared" si="189"/>
        <v>0</v>
      </c>
      <c r="BX473" s="135">
        <f t="shared" si="190"/>
        <v>0</v>
      </c>
      <c r="BY473" s="135">
        <f t="shared" si="191"/>
        <v>0</v>
      </c>
      <c r="BZ473" s="135">
        <f t="shared" si="192"/>
        <v>0</v>
      </c>
      <c r="CA473" s="135">
        <f t="shared" si="193"/>
        <v>0</v>
      </c>
      <c r="CB473" s="135">
        <f t="shared" si="194"/>
        <v>0</v>
      </c>
      <c r="CC473" s="135">
        <f t="shared" si="195"/>
        <v>0</v>
      </c>
      <c r="CD473" s="135">
        <f t="shared" si="196"/>
        <v>0</v>
      </c>
      <c r="CE473" s="135">
        <f t="shared" si="197"/>
        <v>0</v>
      </c>
      <c r="CF473" s="135">
        <f t="shared" si="198"/>
        <v>0</v>
      </c>
      <c r="CG473" s="135">
        <f t="shared" si="199"/>
        <v>0</v>
      </c>
      <c r="CH473" s="135">
        <f t="shared" si="200"/>
        <v>0</v>
      </c>
      <c r="CI473" s="135">
        <f t="shared" si="201"/>
        <v>0</v>
      </c>
    </row>
    <row r="474" spans="2:87">
      <c r="B474" s="161" t="str">
        <f t="shared" si="175"/>
        <v>30 Seguro Agrícola</v>
      </c>
      <c r="C474" s="145">
        <v>0</v>
      </c>
      <c r="D474" s="145">
        <v>0</v>
      </c>
      <c r="E474" s="145">
        <v>0</v>
      </c>
      <c r="F474" s="145">
        <v>0</v>
      </c>
      <c r="G474" s="145">
        <v>0</v>
      </c>
      <c r="H474" s="145">
        <v>0</v>
      </c>
      <c r="I474" s="145">
        <v>0</v>
      </c>
      <c r="J474" s="145">
        <v>0</v>
      </c>
      <c r="K474" s="145">
        <v>0</v>
      </c>
      <c r="L474" s="145">
        <v>0</v>
      </c>
      <c r="M474" s="145">
        <v>0</v>
      </c>
      <c r="N474" s="145">
        <v>0</v>
      </c>
      <c r="O474" s="145">
        <v>0</v>
      </c>
      <c r="P474" s="145">
        <v>24</v>
      </c>
      <c r="Q474" s="145">
        <v>0</v>
      </c>
      <c r="R474" s="145">
        <v>0</v>
      </c>
      <c r="S474" s="145">
        <v>0</v>
      </c>
      <c r="T474" s="145">
        <v>1926</v>
      </c>
      <c r="U474" s="145">
        <v>0</v>
      </c>
      <c r="V474" s="145">
        <v>72</v>
      </c>
      <c r="W474" s="145">
        <v>0</v>
      </c>
      <c r="X474" s="145">
        <v>0</v>
      </c>
      <c r="Y474" s="145">
        <v>0</v>
      </c>
      <c r="Z474" s="145">
        <v>0</v>
      </c>
      <c r="AA474" s="145">
        <v>0</v>
      </c>
      <c r="AB474" s="145">
        <v>0</v>
      </c>
      <c r="AC474" s="145">
        <v>0</v>
      </c>
      <c r="AD474" s="145">
        <v>0</v>
      </c>
      <c r="AE474" s="145"/>
      <c r="AF474" s="145"/>
      <c r="AG474" s="145"/>
      <c r="AH474" s="145"/>
      <c r="AI474" s="145"/>
      <c r="AJ474" s="145"/>
      <c r="AK474" s="145"/>
      <c r="AL474" s="145"/>
      <c r="AM474" s="145"/>
      <c r="AN474" s="145"/>
      <c r="AO474" s="145"/>
      <c r="AP474" s="145"/>
      <c r="AQ474" s="131">
        <f t="shared" si="173"/>
        <v>2022</v>
      </c>
      <c r="AS474" s="145">
        <v>1654</v>
      </c>
      <c r="AU474" s="135">
        <f t="shared" si="176"/>
        <v>0</v>
      </c>
      <c r="AV474" s="135">
        <f t="shared" si="202"/>
        <v>0</v>
      </c>
      <c r="AW474" s="135">
        <f t="shared" si="203"/>
        <v>0</v>
      </c>
      <c r="AX474" s="135">
        <f t="shared" si="204"/>
        <v>0</v>
      </c>
      <c r="AY474" s="135">
        <f t="shared" si="205"/>
        <v>0</v>
      </c>
      <c r="AZ474" s="135">
        <f t="shared" si="206"/>
        <v>0</v>
      </c>
      <c r="BA474" s="135">
        <f t="shared" si="207"/>
        <v>0</v>
      </c>
      <c r="BB474" s="135">
        <f t="shared" si="208"/>
        <v>0</v>
      </c>
      <c r="BC474" s="135">
        <f t="shared" si="209"/>
        <v>0</v>
      </c>
      <c r="BD474" s="135">
        <f t="shared" si="210"/>
        <v>0</v>
      </c>
      <c r="BE474" s="135">
        <f t="shared" si="211"/>
        <v>0</v>
      </c>
      <c r="BF474" s="135">
        <f t="shared" si="212"/>
        <v>0</v>
      </c>
      <c r="BG474" s="135">
        <f t="shared" si="213"/>
        <v>0</v>
      </c>
      <c r="BH474" s="135">
        <f t="shared" si="214"/>
        <v>0</v>
      </c>
      <c r="BI474" s="135">
        <f t="shared" si="215"/>
        <v>0</v>
      </c>
      <c r="BJ474" s="135">
        <f t="shared" si="216"/>
        <v>0</v>
      </c>
      <c r="BK474" s="135">
        <f t="shared" si="177"/>
        <v>0</v>
      </c>
      <c r="BL474" s="135">
        <f t="shared" si="178"/>
        <v>0</v>
      </c>
      <c r="BM474" s="135">
        <f t="shared" si="179"/>
        <v>0</v>
      </c>
      <c r="BN474" s="135">
        <f t="shared" si="180"/>
        <v>0</v>
      </c>
      <c r="BO474" s="135">
        <f t="shared" si="181"/>
        <v>0</v>
      </c>
      <c r="BP474" s="135">
        <f t="shared" si="182"/>
        <v>0</v>
      </c>
      <c r="BQ474" s="135">
        <f t="shared" si="183"/>
        <v>0</v>
      </c>
      <c r="BR474" s="135">
        <f t="shared" si="184"/>
        <v>0</v>
      </c>
      <c r="BS474" s="135">
        <f t="shared" si="185"/>
        <v>0</v>
      </c>
      <c r="BT474" s="135">
        <f t="shared" si="186"/>
        <v>0</v>
      </c>
      <c r="BU474" s="135">
        <f t="shared" si="187"/>
        <v>0</v>
      </c>
      <c r="BV474" s="135">
        <f t="shared" si="188"/>
        <v>0</v>
      </c>
      <c r="BW474" s="135">
        <f t="shared" si="189"/>
        <v>0</v>
      </c>
      <c r="BX474" s="135">
        <f t="shared" si="190"/>
        <v>0</v>
      </c>
      <c r="BY474" s="135">
        <f t="shared" si="191"/>
        <v>0</v>
      </c>
      <c r="BZ474" s="135">
        <f t="shared" si="192"/>
        <v>0</v>
      </c>
      <c r="CA474" s="135">
        <f t="shared" si="193"/>
        <v>0</v>
      </c>
      <c r="CB474" s="135">
        <f t="shared" si="194"/>
        <v>0</v>
      </c>
      <c r="CC474" s="135">
        <f t="shared" si="195"/>
        <v>0</v>
      </c>
      <c r="CD474" s="135">
        <f t="shared" si="196"/>
        <v>0</v>
      </c>
      <c r="CE474" s="135">
        <f t="shared" si="197"/>
        <v>0</v>
      </c>
      <c r="CF474" s="135">
        <f t="shared" si="198"/>
        <v>0</v>
      </c>
      <c r="CG474" s="135">
        <f t="shared" si="199"/>
        <v>0</v>
      </c>
      <c r="CH474" s="135">
        <f t="shared" si="200"/>
        <v>0</v>
      </c>
      <c r="CI474" s="135">
        <f t="shared" si="201"/>
        <v>0</v>
      </c>
    </row>
    <row r="475" spans="2:87">
      <c r="B475" s="161" t="str">
        <f t="shared" si="175"/>
        <v>35 Seguro Salud</v>
      </c>
      <c r="C475" s="145">
        <v>0</v>
      </c>
      <c r="D475" s="145">
        <v>0</v>
      </c>
      <c r="E475" s="145">
        <v>0</v>
      </c>
      <c r="F475" s="145">
        <v>305</v>
      </c>
      <c r="G475" s="145">
        <v>0</v>
      </c>
      <c r="H475" s="145">
        <v>0</v>
      </c>
      <c r="I475" s="145">
        <v>0</v>
      </c>
      <c r="J475" s="145">
        <v>0</v>
      </c>
      <c r="K475" s="145">
        <v>0</v>
      </c>
      <c r="L475" s="145">
        <v>0</v>
      </c>
      <c r="M475" s="145">
        <v>0</v>
      </c>
      <c r="N475" s="145">
        <v>0</v>
      </c>
      <c r="O475" s="145">
        <v>0</v>
      </c>
      <c r="P475" s="145">
        <v>0</v>
      </c>
      <c r="Q475" s="145">
        <v>0</v>
      </c>
      <c r="R475" s="145">
        <v>0</v>
      </c>
      <c r="S475" s="145">
        <v>0</v>
      </c>
      <c r="T475" s="145">
        <v>0</v>
      </c>
      <c r="U475" s="145">
        <v>0</v>
      </c>
      <c r="V475" s="145">
        <v>0</v>
      </c>
      <c r="W475" s="145">
        <v>0</v>
      </c>
      <c r="X475" s="145">
        <v>0</v>
      </c>
      <c r="Y475" s="145">
        <v>0</v>
      </c>
      <c r="Z475" s="145">
        <v>0</v>
      </c>
      <c r="AA475" s="145">
        <v>0</v>
      </c>
      <c r="AB475" s="145">
        <v>0</v>
      </c>
      <c r="AC475" s="145">
        <v>0</v>
      </c>
      <c r="AD475" s="145">
        <v>0</v>
      </c>
      <c r="AE475" s="145"/>
      <c r="AF475" s="145"/>
      <c r="AG475" s="145"/>
      <c r="AH475" s="145"/>
      <c r="AI475" s="145"/>
      <c r="AJ475" s="145"/>
      <c r="AK475" s="145"/>
      <c r="AL475" s="145"/>
      <c r="AM475" s="145"/>
      <c r="AN475" s="145"/>
      <c r="AO475" s="145"/>
      <c r="AP475" s="145"/>
      <c r="AQ475" s="131">
        <f t="shared" si="173"/>
        <v>305</v>
      </c>
      <c r="AS475" s="145">
        <v>177</v>
      </c>
      <c r="AU475" s="135">
        <f t="shared" si="176"/>
        <v>0</v>
      </c>
      <c r="AV475" s="135">
        <f t="shared" si="202"/>
        <v>0</v>
      </c>
      <c r="AW475" s="135">
        <f t="shared" si="203"/>
        <v>0</v>
      </c>
      <c r="AX475" s="135">
        <f t="shared" si="204"/>
        <v>0</v>
      </c>
      <c r="AY475" s="135">
        <f t="shared" si="205"/>
        <v>0</v>
      </c>
      <c r="AZ475" s="135">
        <f t="shared" si="206"/>
        <v>0</v>
      </c>
      <c r="BA475" s="135">
        <f t="shared" si="207"/>
        <v>0</v>
      </c>
      <c r="BB475" s="135">
        <f t="shared" si="208"/>
        <v>0</v>
      </c>
      <c r="BC475" s="135">
        <f t="shared" si="209"/>
        <v>0</v>
      </c>
      <c r="BD475" s="135">
        <f t="shared" si="210"/>
        <v>0</v>
      </c>
      <c r="BE475" s="135">
        <f t="shared" si="211"/>
        <v>0</v>
      </c>
      <c r="BF475" s="135">
        <f t="shared" si="212"/>
        <v>0</v>
      </c>
      <c r="BG475" s="135">
        <f t="shared" si="213"/>
        <v>0</v>
      </c>
      <c r="BH475" s="135">
        <f t="shared" si="214"/>
        <v>0</v>
      </c>
      <c r="BI475" s="135">
        <f t="shared" si="215"/>
        <v>0</v>
      </c>
      <c r="BJ475" s="135">
        <f t="shared" si="216"/>
        <v>0</v>
      </c>
      <c r="BK475" s="135">
        <f t="shared" si="177"/>
        <v>0</v>
      </c>
      <c r="BL475" s="135">
        <f t="shared" si="178"/>
        <v>0</v>
      </c>
      <c r="BM475" s="135">
        <f t="shared" si="179"/>
        <v>0</v>
      </c>
      <c r="BN475" s="135">
        <f t="shared" si="180"/>
        <v>0</v>
      </c>
      <c r="BO475" s="135">
        <f t="shared" si="181"/>
        <v>0</v>
      </c>
      <c r="BP475" s="135">
        <f t="shared" si="182"/>
        <v>0</v>
      </c>
      <c r="BQ475" s="135">
        <f t="shared" si="183"/>
        <v>0</v>
      </c>
      <c r="BR475" s="135">
        <f t="shared" si="184"/>
        <v>0</v>
      </c>
      <c r="BS475" s="135">
        <f t="shared" si="185"/>
        <v>0</v>
      </c>
      <c r="BT475" s="135">
        <f t="shared" si="186"/>
        <v>0</v>
      </c>
      <c r="BU475" s="135">
        <f t="shared" si="187"/>
        <v>0</v>
      </c>
      <c r="BV475" s="135">
        <f t="shared" si="188"/>
        <v>0</v>
      </c>
      <c r="BW475" s="135">
        <f t="shared" si="189"/>
        <v>0</v>
      </c>
      <c r="BX475" s="135">
        <f t="shared" si="190"/>
        <v>0</v>
      </c>
      <c r="BY475" s="135">
        <f t="shared" si="191"/>
        <v>0</v>
      </c>
      <c r="BZ475" s="135">
        <f t="shared" si="192"/>
        <v>0</v>
      </c>
      <c r="CA475" s="135">
        <f t="shared" si="193"/>
        <v>0</v>
      </c>
      <c r="CB475" s="135">
        <f t="shared" si="194"/>
        <v>0</v>
      </c>
      <c r="CC475" s="135">
        <f t="shared" si="195"/>
        <v>0</v>
      </c>
      <c r="CD475" s="135">
        <f t="shared" si="196"/>
        <v>0</v>
      </c>
      <c r="CE475" s="135">
        <f t="shared" si="197"/>
        <v>0</v>
      </c>
      <c r="CF475" s="135">
        <f t="shared" si="198"/>
        <v>0</v>
      </c>
      <c r="CG475" s="135">
        <f t="shared" si="199"/>
        <v>0</v>
      </c>
      <c r="CH475" s="135">
        <f t="shared" si="200"/>
        <v>0</v>
      </c>
      <c r="CI475" s="135">
        <f t="shared" si="201"/>
        <v>0</v>
      </c>
    </row>
    <row r="476" spans="2:87">
      <c r="B476" s="161" t="str">
        <f t="shared" si="175"/>
        <v>50 Otros</v>
      </c>
      <c r="C476" s="145">
        <v>635</v>
      </c>
      <c r="D476" s="145">
        <v>0</v>
      </c>
      <c r="E476" s="145">
        <v>4259</v>
      </c>
      <c r="F476" s="145">
        <v>71541</v>
      </c>
      <c r="G476" s="145">
        <v>0</v>
      </c>
      <c r="H476" s="145">
        <v>1031</v>
      </c>
      <c r="I476" s="145">
        <v>88</v>
      </c>
      <c r="J476" s="145">
        <v>2</v>
      </c>
      <c r="K476" s="145">
        <v>0</v>
      </c>
      <c r="L476" s="145">
        <v>233</v>
      </c>
      <c r="M476" s="145">
        <v>0</v>
      </c>
      <c r="N476" s="145">
        <v>0</v>
      </c>
      <c r="O476" s="145">
        <v>2</v>
      </c>
      <c r="P476" s="145">
        <v>0</v>
      </c>
      <c r="Q476" s="145">
        <v>27</v>
      </c>
      <c r="R476" s="145">
        <v>402</v>
      </c>
      <c r="S476" s="145">
        <v>0</v>
      </c>
      <c r="T476" s="145">
        <v>15033</v>
      </c>
      <c r="U476" s="145">
        <v>0</v>
      </c>
      <c r="V476" s="145">
        <v>356</v>
      </c>
      <c r="W476" s="145">
        <v>0</v>
      </c>
      <c r="X476" s="145">
        <v>3</v>
      </c>
      <c r="Y476" s="145">
        <v>527</v>
      </c>
      <c r="Z476" s="145">
        <v>0</v>
      </c>
      <c r="AA476" s="145">
        <v>12</v>
      </c>
      <c r="AB476" s="145">
        <v>3571</v>
      </c>
      <c r="AC476" s="145">
        <v>102</v>
      </c>
      <c r="AD476" s="145">
        <v>15208</v>
      </c>
      <c r="AE476" s="145"/>
      <c r="AF476" s="145"/>
      <c r="AG476" s="145"/>
      <c r="AH476" s="145"/>
      <c r="AI476" s="145"/>
      <c r="AJ476" s="145"/>
      <c r="AK476" s="145"/>
      <c r="AL476" s="145"/>
      <c r="AM476" s="145"/>
      <c r="AN476" s="145"/>
      <c r="AO476" s="145"/>
      <c r="AP476" s="145"/>
      <c r="AQ476" s="131">
        <f t="shared" si="173"/>
        <v>113032</v>
      </c>
      <c r="AS476" s="145">
        <v>103799</v>
      </c>
      <c r="AU476" s="135">
        <f t="shared" si="176"/>
        <v>0</v>
      </c>
      <c r="AV476" s="135">
        <f t="shared" si="202"/>
        <v>0</v>
      </c>
      <c r="AW476" s="135">
        <f t="shared" si="203"/>
        <v>0</v>
      </c>
      <c r="AX476" s="135">
        <f t="shared" si="204"/>
        <v>0</v>
      </c>
      <c r="AY476" s="135">
        <f t="shared" si="205"/>
        <v>0</v>
      </c>
      <c r="AZ476" s="135">
        <f t="shared" si="206"/>
        <v>0</v>
      </c>
      <c r="BA476" s="135">
        <f t="shared" si="207"/>
        <v>0</v>
      </c>
      <c r="BB476" s="135">
        <f t="shared" si="208"/>
        <v>0</v>
      </c>
      <c r="BC476" s="135">
        <f t="shared" si="209"/>
        <v>0</v>
      </c>
      <c r="BD476" s="135">
        <f t="shared" si="210"/>
        <v>0</v>
      </c>
      <c r="BE476" s="135">
        <f t="shared" si="211"/>
        <v>0</v>
      </c>
      <c r="BF476" s="135">
        <f t="shared" si="212"/>
        <v>0</v>
      </c>
      <c r="BG476" s="135">
        <f t="shared" si="213"/>
        <v>0</v>
      </c>
      <c r="BH476" s="135">
        <f t="shared" si="214"/>
        <v>0</v>
      </c>
      <c r="BI476" s="135">
        <f t="shared" si="215"/>
        <v>0</v>
      </c>
      <c r="BJ476" s="135">
        <f t="shared" si="216"/>
        <v>0</v>
      </c>
      <c r="BK476" s="135">
        <f t="shared" si="177"/>
        <v>0</v>
      </c>
      <c r="BL476" s="135">
        <f t="shared" si="178"/>
        <v>0</v>
      </c>
      <c r="BM476" s="135">
        <f t="shared" si="179"/>
        <v>0</v>
      </c>
      <c r="BN476" s="135">
        <f t="shared" si="180"/>
        <v>0</v>
      </c>
      <c r="BO476" s="135">
        <f t="shared" si="181"/>
        <v>0</v>
      </c>
      <c r="BP476" s="135">
        <f t="shared" si="182"/>
        <v>0</v>
      </c>
      <c r="BQ476" s="135">
        <f t="shared" si="183"/>
        <v>0</v>
      </c>
      <c r="BR476" s="135">
        <f t="shared" si="184"/>
        <v>0</v>
      </c>
      <c r="BS476" s="135">
        <f t="shared" si="185"/>
        <v>0</v>
      </c>
      <c r="BT476" s="135">
        <f t="shared" si="186"/>
        <v>0</v>
      </c>
      <c r="BU476" s="135">
        <f t="shared" si="187"/>
        <v>0</v>
      </c>
      <c r="BV476" s="135">
        <f t="shared" si="188"/>
        <v>0</v>
      </c>
      <c r="BW476" s="135">
        <f t="shared" si="189"/>
        <v>0</v>
      </c>
      <c r="BX476" s="135">
        <f t="shared" si="190"/>
        <v>0</v>
      </c>
      <c r="BY476" s="135">
        <f t="shared" si="191"/>
        <v>0</v>
      </c>
      <c r="BZ476" s="135">
        <f t="shared" si="192"/>
        <v>0</v>
      </c>
      <c r="CA476" s="135">
        <f t="shared" si="193"/>
        <v>0</v>
      </c>
      <c r="CB476" s="135">
        <f t="shared" si="194"/>
        <v>0</v>
      </c>
      <c r="CC476" s="135">
        <f t="shared" si="195"/>
        <v>0</v>
      </c>
      <c r="CD476" s="135">
        <f t="shared" si="196"/>
        <v>0</v>
      </c>
      <c r="CE476" s="135">
        <f t="shared" si="197"/>
        <v>0</v>
      </c>
      <c r="CF476" s="135">
        <f t="shared" si="198"/>
        <v>0</v>
      </c>
      <c r="CG476" s="135">
        <f t="shared" si="199"/>
        <v>0</v>
      </c>
      <c r="CH476" s="135">
        <f t="shared" si="200"/>
        <v>0</v>
      </c>
      <c r="CI476" s="135">
        <f t="shared" si="201"/>
        <v>0</v>
      </c>
    </row>
    <row r="477" spans="2:87">
      <c r="B477" s="162" t="str">
        <f t="shared" si="175"/>
        <v>Total</v>
      </c>
      <c r="C477" s="132">
        <f>SUM(C445:C476)</f>
        <v>6198</v>
      </c>
      <c r="D477" s="132">
        <f t="shared" ref="D477:AQ477" si="217">SUM(D445:D476)</f>
        <v>0</v>
      </c>
      <c r="E477" s="132">
        <f t="shared" si="217"/>
        <v>58431</v>
      </c>
      <c r="F477" s="132">
        <f t="shared" si="217"/>
        <v>80978</v>
      </c>
      <c r="G477" s="132">
        <f t="shared" si="217"/>
        <v>38</v>
      </c>
      <c r="H477" s="132">
        <f t="shared" si="217"/>
        <v>6167</v>
      </c>
      <c r="I477" s="132">
        <f t="shared" si="217"/>
        <v>21478</v>
      </c>
      <c r="J477" s="132">
        <f t="shared" si="217"/>
        <v>2598</v>
      </c>
      <c r="K477" s="132">
        <f t="shared" si="217"/>
        <v>156</v>
      </c>
      <c r="L477" s="132">
        <f t="shared" si="217"/>
        <v>16694</v>
      </c>
      <c r="M477" s="132">
        <f t="shared" si="217"/>
        <v>1468</v>
      </c>
      <c r="N477" s="132">
        <f t="shared" si="217"/>
        <v>6</v>
      </c>
      <c r="O477" s="132">
        <f t="shared" si="217"/>
        <v>2</v>
      </c>
      <c r="P477" s="132">
        <f t="shared" si="217"/>
        <v>16468</v>
      </c>
      <c r="Q477" s="132">
        <f t="shared" si="217"/>
        <v>29</v>
      </c>
      <c r="R477" s="132">
        <f t="shared" si="217"/>
        <v>48150</v>
      </c>
      <c r="S477" s="132">
        <f t="shared" si="217"/>
        <v>52</v>
      </c>
      <c r="T477" s="132">
        <f t="shared" si="217"/>
        <v>57424</v>
      </c>
      <c r="U477" s="132">
        <f t="shared" si="217"/>
        <v>71</v>
      </c>
      <c r="V477" s="132">
        <f t="shared" si="217"/>
        <v>24472</v>
      </c>
      <c r="W477" s="132">
        <f t="shared" si="217"/>
        <v>113</v>
      </c>
      <c r="X477" s="132">
        <f t="shared" si="217"/>
        <v>8116</v>
      </c>
      <c r="Y477" s="132">
        <f t="shared" si="217"/>
        <v>28694</v>
      </c>
      <c r="Z477" s="132">
        <f t="shared" si="217"/>
        <v>22</v>
      </c>
      <c r="AA477" s="132">
        <f t="shared" si="217"/>
        <v>6911</v>
      </c>
      <c r="AB477" s="132">
        <f t="shared" si="217"/>
        <v>46456</v>
      </c>
      <c r="AC477" s="132">
        <f t="shared" si="217"/>
        <v>1793</v>
      </c>
      <c r="AD477" s="132">
        <f t="shared" si="217"/>
        <v>16654</v>
      </c>
      <c r="AE477" s="132">
        <f t="shared" si="217"/>
        <v>0</v>
      </c>
      <c r="AF477" s="132">
        <f t="shared" si="217"/>
        <v>0</v>
      </c>
      <c r="AG477" s="132">
        <f t="shared" si="217"/>
        <v>0</v>
      </c>
      <c r="AH477" s="132">
        <f t="shared" si="217"/>
        <v>0</v>
      </c>
      <c r="AI477" s="132">
        <f t="shared" si="217"/>
        <v>0</v>
      </c>
      <c r="AJ477" s="132">
        <f t="shared" si="217"/>
        <v>0</v>
      </c>
      <c r="AK477" s="132">
        <f t="shared" si="217"/>
        <v>0</v>
      </c>
      <c r="AL477" s="132">
        <f t="shared" si="217"/>
        <v>0</v>
      </c>
      <c r="AM477" s="132">
        <f t="shared" si="217"/>
        <v>0</v>
      </c>
      <c r="AN477" s="132">
        <f t="shared" si="217"/>
        <v>0</v>
      </c>
      <c r="AO477" s="132">
        <f t="shared" si="217"/>
        <v>0</v>
      </c>
      <c r="AP477" s="132">
        <f t="shared" si="217"/>
        <v>0</v>
      </c>
      <c r="AQ477" s="132">
        <f t="shared" si="217"/>
        <v>449639</v>
      </c>
      <c r="AS477" s="132">
        <f>SUM(AS445:AS476)</f>
        <v>467681</v>
      </c>
    </row>
    <row r="480" spans="2:87" ht="18.75" customHeight="1">
      <c r="B480" s="226" t="s">
        <v>363</v>
      </c>
      <c r="C480" s="227"/>
      <c r="D480" s="227"/>
      <c r="E480" s="227"/>
      <c r="F480" s="227"/>
      <c r="G480" s="227"/>
      <c r="H480" s="227"/>
      <c r="I480" s="227"/>
      <c r="J480" s="227"/>
      <c r="K480" s="227"/>
      <c r="L480" s="227"/>
      <c r="M480" s="227"/>
      <c r="N480" s="227"/>
      <c r="O480" s="227"/>
      <c r="P480" s="227"/>
      <c r="Q480" s="227"/>
      <c r="R480" s="227"/>
      <c r="S480" s="227"/>
      <c r="T480" s="227"/>
      <c r="U480" s="227"/>
      <c r="V480" s="227"/>
      <c r="W480" s="227"/>
      <c r="X480" s="227"/>
      <c r="Y480" s="227"/>
      <c r="Z480" s="227"/>
      <c r="AA480" s="227"/>
      <c r="AB480" s="227"/>
      <c r="AC480" s="227"/>
      <c r="AD480" s="227"/>
      <c r="AE480" s="227"/>
      <c r="AF480" s="227"/>
      <c r="AG480" s="227"/>
      <c r="AH480" s="227"/>
      <c r="AI480" s="227"/>
      <c r="AJ480" s="227"/>
      <c r="AK480" s="227"/>
      <c r="AL480" s="227"/>
      <c r="AM480" s="227"/>
      <c r="AN480" s="227"/>
      <c r="AO480" s="227"/>
      <c r="AP480" s="227"/>
      <c r="AQ480" s="228"/>
    </row>
    <row r="481" spans="2:87" s="185" customFormat="1">
      <c r="B481" s="187"/>
      <c r="C481" s="178">
        <f>COUNTIF($C$482:$AP$482,C482)</f>
        <v>1</v>
      </c>
      <c r="D481" s="178">
        <f t="shared" ref="D481:AP481" si="218">COUNTIF($C$482:$AP$482,D482)</f>
        <v>13</v>
      </c>
      <c r="E481" s="178">
        <f t="shared" si="218"/>
        <v>1</v>
      </c>
      <c r="F481" s="178">
        <f t="shared" si="218"/>
        <v>1</v>
      </c>
      <c r="G481" s="178">
        <f t="shared" si="218"/>
        <v>1</v>
      </c>
      <c r="H481" s="178">
        <f t="shared" si="218"/>
        <v>1</v>
      </c>
      <c r="I481" s="178">
        <f t="shared" si="218"/>
        <v>1</v>
      </c>
      <c r="J481" s="178">
        <f t="shared" si="218"/>
        <v>1</v>
      </c>
      <c r="K481" s="178">
        <f t="shared" si="218"/>
        <v>1</v>
      </c>
      <c r="L481" s="178">
        <f t="shared" si="218"/>
        <v>1</v>
      </c>
      <c r="M481" s="178">
        <f t="shared" si="218"/>
        <v>1</v>
      </c>
      <c r="N481" s="178">
        <f t="shared" si="218"/>
        <v>1</v>
      </c>
      <c r="O481" s="178">
        <f t="shared" si="218"/>
        <v>1</v>
      </c>
      <c r="P481" s="178">
        <f t="shared" si="218"/>
        <v>1</v>
      </c>
      <c r="Q481" s="178">
        <f t="shared" si="218"/>
        <v>1</v>
      </c>
      <c r="R481" s="178">
        <f t="shared" si="218"/>
        <v>1</v>
      </c>
      <c r="S481" s="178">
        <f t="shared" si="218"/>
        <v>1</v>
      </c>
      <c r="T481" s="178">
        <f t="shared" si="218"/>
        <v>1</v>
      </c>
      <c r="U481" s="178">
        <f t="shared" si="218"/>
        <v>1</v>
      </c>
      <c r="V481" s="178">
        <f t="shared" si="218"/>
        <v>1</v>
      </c>
      <c r="W481" s="178">
        <f t="shared" si="218"/>
        <v>1</v>
      </c>
      <c r="X481" s="178">
        <f t="shared" si="218"/>
        <v>1</v>
      </c>
      <c r="Y481" s="178">
        <f t="shared" si="218"/>
        <v>1</v>
      </c>
      <c r="Z481" s="178">
        <f t="shared" si="218"/>
        <v>1</v>
      </c>
      <c r="AA481" s="178">
        <f t="shared" si="218"/>
        <v>1</v>
      </c>
      <c r="AB481" s="178">
        <f t="shared" si="218"/>
        <v>1</v>
      </c>
      <c r="AC481" s="178">
        <f t="shared" si="218"/>
        <v>1</v>
      </c>
      <c r="AD481" s="178">
        <f t="shared" si="218"/>
        <v>1</v>
      </c>
      <c r="AE481" s="178">
        <f t="shared" si="218"/>
        <v>13</v>
      </c>
      <c r="AF481" s="178">
        <f t="shared" si="218"/>
        <v>13</v>
      </c>
      <c r="AG481" s="178">
        <f t="shared" si="218"/>
        <v>13</v>
      </c>
      <c r="AH481" s="178">
        <f t="shared" si="218"/>
        <v>13</v>
      </c>
      <c r="AI481" s="178">
        <f t="shared" si="218"/>
        <v>13</v>
      </c>
      <c r="AJ481" s="178">
        <f t="shared" si="218"/>
        <v>13</v>
      </c>
      <c r="AK481" s="178">
        <f t="shared" si="218"/>
        <v>13</v>
      </c>
      <c r="AL481" s="178">
        <f t="shared" si="218"/>
        <v>13</v>
      </c>
      <c r="AM481" s="178">
        <f t="shared" si="218"/>
        <v>13</v>
      </c>
      <c r="AN481" s="178">
        <f t="shared" si="218"/>
        <v>13</v>
      </c>
      <c r="AO481" s="178">
        <f t="shared" si="218"/>
        <v>13</v>
      </c>
      <c r="AP481" s="178">
        <f t="shared" si="218"/>
        <v>13</v>
      </c>
      <c r="AQ481" s="187"/>
      <c r="AS481" s="177"/>
      <c r="AU481" s="179"/>
      <c r="AV481" s="179"/>
      <c r="AW481" s="179"/>
      <c r="AX481" s="179"/>
      <c r="AY481" s="179"/>
      <c r="AZ481" s="179"/>
      <c r="BA481" s="179"/>
      <c r="BB481" s="179"/>
      <c r="BC481" s="179"/>
      <c r="BD481" s="179"/>
      <c r="BE481" s="179"/>
      <c r="BF481" s="179"/>
      <c r="BG481" s="179"/>
      <c r="BH481" s="179"/>
      <c r="BI481" s="179"/>
      <c r="BJ481" s="179"/>
      <c r="BK481" s="179"/>
      <c r="BL481" s="179"/>
      <c r="BM481" s="179"/>
      <c r="BN481" s="179"/>
      <c r="BO481" s="179"/>
      <c r="BP481" s="179"/>
      <c r="BQ481" s="179"/>
      <c r="BR481" s="179"/>
      <c r="BS481" s="179"/>
      <c r="BT481" s="179"/>
      <c r="BU481" s="179"/>
      <c r="BV481" s="179"/>
      <c r="BW481" s="179"/>
      <c r="BX481" s="179"/>
      <c r="BY481" s="179"/>
      <c r="BZ481" s="179"/>
      <c r="CA481" s="179"/>
      <c r="CB481" s="179"/>
      <c r="CC481" s="179"/>
      <c r="CD481" s="179"/>
      <c r="CE481" s="179"/>
      <c r="CF481" s="179"/>
      <c r="CG481" s="179"/>
      <c r="CH481" s="179"/>
      <c r="CI481" s="179"/>
    </row>
    <row r="482" spans="2:87" s="185" customFormat="1" hidden="1">
      <c r="B482" s="177"/>
      <c r="C482" s="186">
        <f>SUM(C484:C516)</f>
        <v>1352.1387685362718</v>
      </c>
      <c r="D482" s="186">
        <f t="shared" ref="D482:AP482" si="219">SUM(D484:D516)</f>
        <v>0</v>
      </c>
      <c r="E482" s="186">
        <f t="shared" si="219"/>
        <v>1821.8692916031559</v>
      </c>
      <c r="F482" s="186">
        <f t="shared" si="219"/>
        <v>301.81551583917076</v>
      </c>
      <c r="G482" s="186">
        <f t="shared" si="219"/>
        <v>113.44869679305143</v>
      </c>
      <c r="H482" s="186">
        <f t="shared" si="219"/>
        <v>1670.424578392812</v>
      </c>
      <c r="I482" s="186">
        <f t="shared" si="219"/>
        <v>1895.1465398366001</v>
      </c>
      <c r="J482" s="186">
        <f t="shared" si="219"/>
        <v>7926.7989862969089</v>
      </c>
      <c r="K482" s="186">
        <f t="shared" si="219"/>
        <v>99.846629747522826</v>
      </c>
      <c r="L482" s="186">
        <f t="shared" si="219"/>
        <v>-1808.5533177400657</v>
      </c>
      <c r="M482" s="186">
        <f t="shared" si="219"/>
        <v>139.39816647544399</v>
      </c>
      <c r="N482" s="186">
        <f t="shared" si="219"/>
        <v>96.040460714885299</v>
      </c>
      <c r="O482" s="186">
        <f t="shared" si="219"/>
        <v>2.5088701979359902</v>
      </c>
      <c r="P482" s="186">
        <f t="shared" si="219"/>
        <v>1323.7214713741828</v>
      </c>
      <c r="Q482" s="186">
        <f t="shared" si="219"/>
        <v>60.952195525186369</v>
      </c>
      <c r="R482" s="186">
        <f t="shared" si="219"/>
        <v>1078.3259928124869</v>
      </c>
      <c r="S482" s="186">
        <f t="shared" si="219"/>
        <v>111.68599395521304</v>
      </c>
      <c r="T482" s="186">
        <f t="shared" si="219"/>
        <v>1937.3575250798096</v>
      </c>
      <c r="U482" s="186">
        <f t="shared" si="219"/>
        <v>104.10261441088217</v>
      </c>
      <c r="V482" s="186">
        <f t="shared" si="219"/>
        <v>1773.1764421119533</v>
      </c>
      <c r="W482" s="186">
        <f t="shared" si="219"/>
        <v>-14.33129844058919</v>
      </c>
      <c r="X482" s="186">
        <f t="shared" si="219"/>
        <v>1642.723662618612</v>
      </c>
      <c r="Y482" s="186">
        <f t="shared" si="219"/>
        <v>2074.0742572216345</v>
      </c>
      <c r="Z482" s="186">
        <f t="shared" si="219"/>
        <v>1800.2051057900255</v>
      </c>
      <c r="AA482" s="186">
        <f t="shared" si="219"/>
        <v>35378.131816516106</v>
      </c>
      <c r="AB482" s="186">
        <f t="shared" si="219"/>
        <v>21395.401650674143</v>
      </c>
      <c r="AC482" s="186">
        <f t="shared" si="219"/>
        <v>371.77853131347194</v>
      </c>
      <c r="AD482" s="186">
        <f t="shared" si="219"/>
        <v>183.14816149193925</v>
      </c>
      <c r="AE482" s="186">
        <f t="shared" si="219"/>
        <v>0</v>
      </c>
      <c r="AF482" s="186">
        <f t="shared" si="219"/>
        <v>0</v>
      </c>
      <c r="AG482" s="186">
        <f t="shared" si="219"/>
        <v>0</v>
      </c>
      <c r="AH482" s="186">
        <f t="shared" si="219"/>
        <v>0</v>
      </c>
      <c r="AI482" s="186">
        <f t="shared" si="219"/>
        <v>0</v>
      </c>
      <c r="AJ482" s="186">
        <f t="shared" si="219"/>
        <v>0</v>
      </c>
      <c r="AK482" s="186">
        <f t="shared" si="219"/>
        <v>0</v>
      </c>
      <c r="AL482" s="186">
        <f t="shared" si="219"/>
        <v>0</v>
      </c>
      <c r="AM482" s="186">
        <f t="shared" si="219"/>
        <v>0</v>
      </c>
      <c r="AN482" s="186">
        <f t="shared" si="219"/>
        <v>0</v>
      </c>
      <c r="AO482" s="186">
        <f t="shared" si="219"/>
        <v>0</v>
      </c>
      <c r="AP482" s="186">
        <f t="shared" si="219"/>
        <v>0</v>
      </c>
      <c r="AQ482" s="177"/>
      <c r="AS482" s="177"/>
      <c r="AU482" s="179"/>
      <c r="AV482" s="179"/>
      <c r="AW482" s="179"/>
      <c r="AX482" s="179"/>
      <c r="AY482" s="179"/>
      <c r="AZ482" s="179"/>
      <c r="BA482" s="179"/>
      <c r="BB482" s="179"/>
      <c r="BC482" s="179"/>
      <c r="BD482" s="179"/>
      <c r="BE482" s="179"/>
      <c r="BF482" s="179"/>
      <c r="BG482" s="179"/>
      <c r="BH482" s="179"/>
      <c r="BI482" s="179"/>
      <c r="BJ482" s="179"/>
      <c r="BK482" s="179"/>
      <c r="BL482" s="179"/>
      <c r="BM482" s="179"/>
      <c r="BN482" s="179"/>
      <c r="BO482" s="179"/>
      <c r="BP482" s="179"/>
      <c r="BQ482" s="179"/>
      <c r="BR482" s="179"/>
      <c r="BS482" s="179"/>
      <c r="BT482" s="179"/>
      <c r="BU482" s="179"/>
      <c r="BV482" s="179"/>
      <c r="BW482" s="179"/>
      <c r="BX482" s="179"/>
      <c r="BY482" s="179"/>
      <c r="BZ482" s="179"/>
      <c r="CA482" s="179"/>
      <c r="CB482" s="179"/>
      <c r="CC482" s="179"/>
      <c r="CD482" s="179"/>
      <c r="CE482" s="179"/>
      <c r="CF482" s="179"/>
      <c r="CG482" s="179"/>
      <c r="CH482" s="179"/>
      <c r="CI482" s="179"/>
    </row>
    <row r="483" spans="2:87" ht="22.5">
      <c r="B483" s="138"/>
      <c r="C483" s="138" t="str">
        <f>C7</f>
        <v>Ace Seguros</v>
      </c>
      <c r="D483" s="138" t="str">
        <f t="shared" ref="D483:AQ483" si="220">D7</f>
        <v>Assurant Chile</v>
      </c>
      <c r="E483" s="138" t="str">
        <f t="shared" si="220"/>
        <v>BCI Seguros</v>
      </c>
      <c r="F483" s="138" t="str">
        <f t="shared" si="220"/>
        <v>Cardif</v>
      </c>
      <c r="G483" s="138" t="str">
        <f t="shared" si="220"/>
        <v>Cesce Chile</v>
      </c>
      <c r="H483" s="138" t="str">
        <f t="shared" si="220"/>
        <v>Chartis</v>
      </c>
      <c r="I483" s="138" t="str">
        <f t="shared" si="220"/>
        <v>Chilena Consolidada</v>
      </c>
      <c r="J483" s="138" t="str">
        <f t="shared" si="220"/>
        <v>Chubb de Chile</v>
      </c>
      <c r="K483" s="138" t="str">
        <f t="shared" si="220"/>
        <v>Coface Chile</v>
      </c>
      <c r="L483" s="138" t="str">
        <f t="shared" si="220"/>
        <v>Consorio Nacional</v>
      </c>
      <c r="M483" s="138" t="str">
        <f t="shared" si="220"/>
        <v>Continental Crédito</v>
      </c>
      <c r="N483" s="138" t="str">
        <f t="shared" si="220"/>
        <v>Euler Hermes</v>
      </c>
      <c r="O483" s="138" t="str">
        <f t="shared" si="220"/>
        <v>FAF International</v>
      </c>
      <c r="P483" s="138" t="str">
        <f t="shared" si="220"/>
        <v>HDI Seguros</v>
      </c>
      <c r="Q483" s="138" t="str">
        <f t="shared" si="220"/>
        <v>Huelen</v>
      </c>
      <c r="R483" s="138" t="str">
        <f t="shared" si="220"/>
        <v>Liberty Seguros</v>
      </c>
      <c r="S483" s="138" t="str">
        <f t="shared" si="220"/>
        <v>M. de Carabineros</v>
      </c>
      <c r="T483" s="138" t="str">
        <f t="shared" si="220"/>
        <v>Magallanes</v>
      </c>
      <c r="U483" s="138" t="str">
        <f t="shared" si="220"/>
        <v>Magallanes Gar. y Cré.</v>
      </c>
      <c r="V483" s="138" t="str">
        <f t="shared" si="220"/>
        <v>Mapfre</v>
      </c>
      <c r="W483" s="138" t="str">
        <f t="shared" si="220"/>
        <v>Mapfre Gar. y Cré.</v>
      </c>
      <c r="X483" s="138" t="str">
        <f t="shared" si="220"/>
        <v>Orion Seguros</v>
      </c>
      <c r="Y483" s="138" t="str">
        <f t="shared" si="220"/>
        <v>Penta Security</v>
      </c>
      <c r="Z483" s="138" t="str">
        <f t="shared" si="220"/>
        <v>QBE Chile</v>
      </c>
      <c r="AA483" s="138" t="str">
        <f t="shared" si="220"/>
        <v>Renta Nacional</v>
      </c>
      <c r="AB483" s="138" t="str">
        <f t="shared" si="220"/>
        <v>RSA Seguros</v>
      </c>
      <c r="AC483" s="138" t="str">
        <f t="shared" si="220"/>
        <v>Zenit Seguros</v>
      </c>
      <c r="AD483" s="138" t="str">
        <f t="shared" si="220"/>
        <v>Zurich Santander</v>
      </c>
      <c r="AE483" s="138">
        <f t="shared" si="220"/>
        <v>0</v>
      </c>
      <c r="AF483" s="138">
        <f t="shared" si="220"/>
        <v>0</v>
      </c>
      <c r="AG483" s="138">
        <f t="shared" si="220"/>
        <v>0</v>
      </c>
      <c r="AH483" s="138">
        <f t="shared" si="220"/>
        <v>0</v>
      </c>
      <c r="AI483" s="138">
        <f t="shared" si="220"/>
        <v>0</v>
      </c>
      <c r="AJ483" s="138">
        <f t="shared" si="220"/>
        <v>0</v>
      </c>
      <c r="AK483" s="138">
        <f t="shared" si="220"/>
        <v>0</v>
      </c>
      <c r="AL483" s="138">
        <f t="shared" si="220"/>
        <v>0</v>
      </c>
      <c r="AM483" s="138">
        <f t="shared" si="220"/>
        <v>0</v>
      </c>
      <c r="AN483" s="138">
        <f t="shared" si="220"/>
        <v>0</v>
      </c>
      <c r="AO483" s="138">
        <f t="shared" si="220"/>
        <v>0</v>
      </c>
      <c r="AP483" s="138">
        <f t="shared" si="220"/>
        <v>0</v>
      </c>
      <c r="AQ483" s="138" t="str">
        <f t="shared" si="220"/>
        <v>Mercado</v>
      </c>
      <c r="AS483" s="138" t="s">
        <v>339</v>
      </c>
    </row>
    <row r="484" spans="2:87">
      <c r="B484" s="161" t="str">
        <f>B250</f>
        <v>1 Incendio</v>
      </c>
      <c r="C484" s="166">
        <f>IFERROR((-C520/C556)*100,"")</f>
        <v>279.9693224026102</v>
      </c>
      <c r="D484" s="166" t="str">
        <f t="shared" ref="D484:AQ490" si="221">IFERROR((-D520/D556)*100,"")</f>
        <v/>
      </c>
      <c r="E484" s="166">
        <f t="shared" si="221"/>
        <v>92.500701977072808</v>
      </c>
      <c r="F484" s="166">
        <f t="shared" si="221"/>
        <v>-19.437545068504125</v>
      </c>
      <c r="G484" s="166" t="str">
        <f t="shared" si="221"/>
        <v/>
      </c>
      <c r="H484" s="166">
        <f t="shared" si="221"/>
        <v>72.070420561397881</v>
      </c>
      <c r="I484" s="166">
        <f t="shared" si="221"/>
        <v>255.2677887119082</v>
      </c>
      <c r="J484" s="166">
        <f t="shared" si="221"/>
        <v>72.322725748770679</v>
      </c>
      <c r="K484" s="166" t="str">
        <f t="shared" si="221"/>
        <v/>
      </c>
      <c r="L484" s="166">
        <f t="shared" si="221"/>
        <v>45.282203798162399</v>
      </c>
      <c r="M484" s="166" t="str">
        <f t="shared" si="221"/>
        <v/>
      </c>
      <c r="N484" s="166" t="str">
        <f t="shared" si="221"/>
        <v/>
      </c>
      <c r="O484" s="166" t="str">
        <f t="shared" si="221"/>
        <v/>
      </c>
      <c r="P484" s="166">
        <f t="shared" si="221"/>
        <v>78.075101026172533</v>
      </c>
      <c r="Q484" s="166">
        <f t="shared" si="221"/>
        <v>13.414891373128032</v>
      </c>
      <c r="R484" s="166">
        <f t="shared" si="221"/>
        <v>95.148791465107607</v>
      </c>
      <c r="S484" s="166">
        <f t="shared" si="221"/>
        <v>58.919350421184127</v>
      </c>
      <c r="T484" s="166">
        <f t="shared" si="221"/>
        <v>108.1835386797956</v>
      </c>
      <c r="U484" s="166" t="str">
        <f t="shared" si="221"/>
        <v/>
      </c>
      <c r="V484" s="166">
        <f t="shared" si="221"/>
        <v>295.19209165067656</v>
      </c>
      <c r="W484" s="166" t="str">
        <f t="shared" si="221"/>
        <v/>
      </c>
      <c r="X484" s="166">
        <f t="shared" si="221"/>
        <v>26.411512964080202</v>
      </c>
      <c r="Y484" s="166">
        <f t="shared" si="221"/>
        <v>469.81202149549517</v>
      </c>
      <c r="Z484" s="166">
        <f t="shared" si="221"/>
        <v>0</v>
      </c>
      <c r="AA484" s="166">
        <f t="shared" si="221"/>
        <v>31.721926689889678</v>
      </c>
      <c r="AB484" s="166">
        <f t="shared" si="221"/>
        <v>355.14844306528238</v>
      </c>
      <c r="AC484" s="166">
        <f t="shared" si="221"/>
        <v>44.350716702912159</v>
      </c>
      <c r="AD484" s="166" t="str">
        <f t="shared" si="221"/>
        <v/>
      </c>
      <c r="AE484" s="166" t="str">
        <f t="shared" si="221"/>
        <v/>
      </c>
      <c r="AF484" s="166" t="str">
        <f t="shared" si="221"/>
        <v/>
      </c>
      <c r="AG484" s="166" t="str">
        <f t="shared" si="221"/>
        <v/>
      </c>
      <c r="AH484" s="166" t="str">
        <f t="shared" si="221"/>
        <v/>
      </c>
      <c r="AI484" s="166" t="str">
        <f t="shared" si="221"/>
        <v/>
      </c>
      <c r="AJ484" s="166" t="str">
        <f t="shared" si="221"/>
        <v/>
      </c>
      <c r="AK484" s="166" t="str">
        <f t="shared" si="221"/>
        <v/>
      </c>
      <c r="AL484" s="166" t="str">
        <f t="shared" si="221"/>
        <v/>
      </c>
      <c r="AM484" s="166" t="str">
        <f t="shared" si="221"/>
        <v/>
      </c>
      <c r="AN484" s="166" t="str">
        <f t="shared" si="221"/>
        <v/>
      </c>
      <c r="AO484" s="166" t="str">
        <f t="shared" si="221"/>
        <v/>
      </c>
      <c r="AP484" s="166" t="str">
        <f t="shared" si="221"/>
        <v/>
      </c>
      <c r="AQ484" s="166">
        <f t="shared" si="221"/>
        <v>220.72526505093708</v>
      </c>
      <c r="AS484" s="166">
        <v>118.309566407635</v>
      </c>
    </row>
    <row r="485" spans="2:87">
      <c r="B485" s="161" t="str">
        <f t="shared" ref="B485:B516" si="222">B251</f>
        <v>2 Pérdida de Benef. por Incendio</v>
      </c>
      <c r="C485" s="166">
        <f t="shared" ref="C485:R516" si="223">IFERROR((-C521/C557)*100,"")</f>
        <v>3.5154790938852633E-2</v>
      </c>
      <c r="D485" s="166" t="str">
        <f t="shared" si="223"/>
        <v/>
      </c>
      <c r="E485" s="166">
        <f t="shared" si="223"/>
        <v>-80.915653270384695</v>
      </c>
      <c r="F485" s="166" t="str">
        <f t="shared" si="223"/>
        <v/>
      </c>
      <c r="G485" s="166" t="str">
        <f t="shared" si="223"/>
        <v/>
      </c>
      <c r="H485" s="166">
        <f t="shared" si="223"/>
        <v>0</v>
      </c>
      <c r="I485" s="166">
        <f t="shared" si="223"/>
        <v>59.286036022428931</v>
      </c>
      <c r="J485" s="166">
        <f t="shared" si="223"/>
        <v>170.29259657769603</v>
      </c>
      <c r="K485" s="166" t="str">
        <f t="shared" si="223"/>
        <v/>
      </c>
      <c r="L485" s="166">
        <f t="shared" si="223"/>
        <v>-4.5033905836440562</v>
      </c>
      <c r="M485" s="166" t="str">
        <f t="shared" si="223"/>
        <v/>
      </c>
      <c r="N485" s="166" t="str">
        <f t="shared" si="223"/>
        <v/>
      </c>
      <c r="O485" s="166" t="str">
        <f t="shared" si="223"/>
        <v/>
      </c>
      <c r="P485" s="166">
        <f t="shared" si="223"/>
        <v>-5.2288792172114702</v>
      </c>
      <c r="Q485" s="166" t="str">
        <f t="shared" si="223"/>
        <v/>
      </c>
      <c r="R485" s="166">
        <f t="shared" si="223"/>
        <v>111.1906358806273</v>
      </c>
      <c r="S485" s="166" t="str">
        <f t="shared" si="221"/>
        <v/>
      </c>
      <c r="T485" s="166">
        <f t="shared" si="221"/>
        <v>32.133360329351419</v>
      </c>
      <c r="U485" s="166" t="str">
        <f t="shared" si="221"/>
        <v/>
      </c>
      <c r="V485" s="166">
        <f t="shared" si="221"/>
        <v>325.44980302688202</v>
      </c>
      <c r="W485" s="166" t="str">
        <f t="shared" si="221"/>
        <v/>
      </c>
      <c r="X485" s="166">
        <f t="shared" si="221"/>
        <v>0</v>
      </c>
      <c r="Y485" s="166">
        <f t="shared" si="221"/>
        <v>0</v>
      </c>
      <c r="Z485" s="166">
        <f t="shared" si="221"/>
        <v>0</v>
      </c>
      <c r="AA485" s="166">
        <f t="shared" si="221"/>
        <v>0</v>
      </c>
      <c r="AB485" s="166">
        <f t="shared" si="221"/>
        <v>9.8910837517652226</v>
      </c>
      <c r="AC485" s="166" t="str">
        <f t="shared" si="221"/>
        <v/>
      </c>
      <c r="AD485" s="166" t="str">
        <f t="shared" si="221"/>
        <v/>
      </c>
      <c r="AE485" s="166" t="str">
        <f t="shared" si="221"/>
        <v/>
      </c>
      <c r="AF485" s="166" t="str">
        <f t="shared" si="221"/>
        <v/>
      </c>
      <c r="AG485" s="166" t="str">
        <f t="shared" si="221"/>
        <v/>
      </c>
      <c r="AH485" s="166" t="str">
        <f t="shared" si="221"/>
        <v/>
      </c>
      <c r="AI485" s="166" t="str">
        <f t="shared" si="221"/>
        <v/>
      </c>
      <c r="AJ485" s="166" t="str">
        <f t="shared" si="221"/>
        <v/>
      </c>
      <c r="AK485" s="166" t="str">
        <f t="shared" si="221"/>
        <v/>
      </c>
      <c r="AL485" s="166" t="str">
        <f t="shared" si="221"/>
        <v/>
      </c>
      <c r="AM485" s="166" t="str">
        <f t="shared" si="221"/>
        <v/>
      </c>
      <c r="AN485" s="166" t="str">
        <f t="shared" si="221"/>
        <v/>
      </c>
      <c r="AO485" s="166" t="str">
        <f t="shared" si="221"/>
        <v/>
      </c>
      <c r="AP485" s="166" t="str">
        <f t="shared" si="221"/>
        <v/>
      </c>
      <c r="AQ485" s="166">
        <f t="shared" si="221"/>
        <v>38.876588727576525</v>
      </c>
      <c r="AS485" s="166">
        <v>51.1538842232696</v>
      </c>
    </row>
    <row r="486" spans="2:87">
      <c r="B486" s="161" t="str">
        <f t="shared" si="222"/>
        <v>3 Terremoto</v>
      </c>
      <c r="C486" s="166">
        <f t="shared" si="223"/>
        <v>-5.5688354698014928</v>
      </c>
      <c r="D486" s="166" t="str">
        <f t="shared" si="221"/>
        <v/>
      </c>
      <c r="E486" s="166">
        <f t="shared" si="221"/>
        <v>-15.019207011042512</v>
      </c>
      <c r="F486" s="166">
        <f t="shared" si="221"/>
        <v>11.21759683814887</v>
      </c>
      <c r="G486" s="166" t="str">
        <f t="shared" si="221"/>
        <v/>
      </c>
      <c r="H486" s="166">
        <f t="shared" si="221"/>
        <v>-33.608864129408559</v>
      </c>
      <c r="I486" s="166">
        <f t="shared" si="221"/>
        <v>19.676247326894707</v>
      </c>
      <c r="J486" s="166">
        <f t="shared" si="221"/>
        <v>11.492432652026196</v>
      </c>
      <c r="K486" s="166" t="str">
        <f t="shared" si="221"/>
        <v/>
      </c>
      <c r="L486" s="166">
        <f t="shared" si="221"/>
        <v>-553.87333240961743</v>
      </c>
      <c r="M486" s="166" t="str">
        <f t="shared" si="221"/>
        <v/>
      </c>
      <c r="N486" s="166" t="str">
        <f t="shared" si="221"/>
        <v/>
      </c>
      <c r="O486" s="166" t="str">
        <f t="shared" si="221"/>
        <v/>
      </c>
      <c r="P486" s="166">
        <f t="shared" si="221"/>
        <v>26.153291809410955</v>
      </c>
      <c r="Q486" s="166" t="str">
        <f t="shared" si="221"/>
        <v/>
      </c>
      <c r="R486" s="166">
        <f t="shared" si="221"/>
        <v>-32.016253773188502</v>
      </c>
      <c r="S486" s="166">
        <f t="shared" si="221"/>
        <v>0</v>
      </c>
      <c r="T486" s="166">
        <f t="shared" si="221"/>
        <v>-39.631167300738952</v>
      </c>
      <c r="U486" s="166" t="str">
        <f t="shared" si="221"/>
        <v/>
      </c>
      <c r="V486" s="166">
        <f t="shared" si="221"/>
        <v>-30.009015369156739</v>
      </c>
      <c r="W486" s="166" t="str">
        <f t="shared" si="221"/>
        <v/>
      </c>
      <c r="X486" s="166">
        <f t="shared" si="221"/>
        <v>0</v>
      </c>
      <c r="Y486" s="166">
        <f t="shared" si="221"/>
        <v>-129.41980233584539</v>
      </c>
      <c r="Z486" s="166">
        <f t="shared" si="221"/>
        <v>1643.2473017362743</v>
      </c>
      <c r="AA486" s="166">
        <f t="shared" si="221"/>
        <v>-11.580325492964585</v>
      </c>
      <c r="AB486" s="166">
        <f t="shared" si="221"/>
        <v>-23.63515123342134</v>
      </c>
      <c r="AC486" s="166">
        <f t="shared" si="221"/>
        <v>22.24075618571031</v>
      </c>
      <c r="AD486" s="166">
        <f t="shared" si="221"/>
        <v>2.5871075283822589</v>
      </c>
      <c r="AE486" s="166" t="str">
        <f t="shared" si="221"/>
        <v/>
      </c>
      <c r="AF486" s="166" t="str">
        <f t="shared" si="221"/>
        <v/>
      </c>
      <c r="AG486" s="166" t="str">
        <f t="shared" si="221"/>
        <v/>
      </c>
      <c r="AH486" s="166" t="str">
        <f t="shared" si="221"/>
        <v/>
      </c>
      <c r="AI486" s="166" t="str">
        <f t="shared" si="221"/>
        <v/>
      </c>
      <c r="AJ486" s="166" t="str">
        <f t="shared" si="221"/>
        <v/>
      </c>
      <c r="AK486" s="166" t="str">
        <f t="shared" si="221"/>
        <v/>
      </c>
      <c r="AL486" s="166" t="str">
        <f t="shared" si="221"/>
        <v/>
      </c>
      <c r="AM486" s="166" t="str">
        <f t="shared" si="221"/>
        <v/>
      </c>
      <c r="AN486" s="166" t="str">
        <f t="shared" si="221"/>
        <v/>
      </c>
      <c r="AO486" s="166" t="str">
        <f t="shared" si="221"/>
        <v/>
      </c>
      <c r="AP486" s="166" t="str">
        <f t="shared" si="221"/>
        <v/>
      </c>
      <c r="AQ486" s="166">
        <f t="shared" si="221"/>
        <v>-30.316298744557042</v>
      </c>
      <c r="AS486" s="166">
        <v>-33.077369303530801</v>
      </c>
    </row>
    <row r="487" spans="2:87">
      <c r="B487" s="161" t="str">
        <f t="shared" si="222"/>
        <v>4 Pérdida de Benef. por Terremoto</v>
      </c>
      <c r="C487" s="166">
        <f t="shared" si="223"/>
        <v>4.6550124150384997</v>
      </c>
      <c r="D487" s="166" t="str">
        <f t="shared" si="221"/>
        <v/>
      </c>
      <c r="E487" s="166" t="str">
        <f t="shared" si="221"/>
        <v/>
      </c>
      <c r="F487" s="166" t="str">
        <f t="shared" si="221"/>
        <v/>
      </c>
      <c r="G487" s="166" t="str">
        <f t="shared" si="221"/>
        <v/>
      </c>
      <c r="H487" s="166">
        <f t="shared" si="221"/>
        <v>-3.2239469625653454</v>
      </c>
      <c r="I487" s="166" t="str">
        <f t="shared" si="221"/>
        <v/>
      </c>
      <c r="J487" s="166">
        <f t="shared" si="221"/>
        <v>0</v>
      </c>
      <c r="K487" s="166" t="str">
        <f t="shared" si="221"/>
        <v/>
      </c>
      <c r="L487" s="166">
        <f t="shared" si="221"/>
        <v>-1708.9076343572603</v>
      </c>
      <c r="M487" s="166" t="str">
        <f t="shared" si="221"/>
        <v/>
      </c>
      <c r="N487" s="166" t="str">
        <f t="shared" si="221"/>
        <v/>
      </c>
      <c r="O487" s="166" t="str">
        <f t="shared" si="221"/>
        <v/>
      </c>
      <c r="P487" s="166">
        <f t="shared" si="221"/>
        <v>1.0055641214721458E-2</v>
      </c>
      <c r="Q487" s="166" t="str">
        <f t="shared" si="221"/>
        <v/>
      </c>
      <c r="R487" s="166">
        <f t="shared" si="221"/>
        <v>-60.559503689322099</v>
      </c>
      <c r="S487" s="166" t="str">
        <f t="shared" si="221"/>
        <v/>
      </c>
      <c r="T487" s="166">
        <f t="shared" si="221"/>
        <v>0.46132168340593094</v>
      </c>
      <c r="U487" s="166" t="str">
        <f t="shared" si="221"/>
        <v/>
      </c>
      <c r="V487" s="166">
        <f t="shared" si="221"/>
        <v>-20.775658042025139</v>
      </c>
      <c r="W487" s="166" t="str">
        <f t="shared" si="221"/>
        <v/>
      </c>
      <c r="X487" s="166" t="str">
        <f t="shared" si="221"/>
        <v/>
      </c>
      <c r="Y487" s="166">
        <f t="shared" si="221"/>
        <v>0</v>
      </c>
      <c r="Z487" s="166">
        <f t="shared" si="221"/>
        <v>0</v>
      </c>
      <c r="AA487" s="166">
        <f t="shared" si="221"/>
        <v>0</v>
      </c>
      <c r="AB487" s="166">
        <f t="shared" si="221"/>
        <v>110.10058970256156</v>
      </c>
      <c r="AC487" s="166" t="str">
        <f t="shared" si="221"/>
        <v/>
      </c>
      <c r="AD487" s="166" t="str">
        <f t="shared" si="221"/>
        <v/>
      </c>
      <c r="AE487" s="166" t="str">
        <f t="shared" si="221"/>
        <v/>
      </c>
      <c r="AF487" s="166" t="str">
        <f t="shared" si="221"/>
        <v/>
      </c>
      <c r="AG487" s="166" t="str">
        <f t="shared" si="221"/>
        <v/>
      </c>
      <c r="AH487" s="166" t="str">
        <f t="shared" si="221"/>
        <v/>
      </c>
      <c r="AI487" s="166" t="str">
        <f t="shared" si="221"/>
        <v/>
      </c>
      <c r="AJ487" s="166" t="str">
        <f t="shared" si="221"/>
        <v/>
      </c>
      <c r="AK487" s="166" t="str">
        <f t="shared" si="221"/>
        <v/>
      </c>
      <c r="AL487" s="166" t="str">
        <f t="shared" si="221"/>
        <v/>
      </c>
      <c r="AM487" s="166" t="str">
        <f t="shared" si="221"/>
        <v/>
      </c>
      <c r="AN487" s="166" t="str">
        <f t="shared" si="221"/>
        <v/>
      </c>
      <c r="AO487" s="166" t="str">
        <f t="shared" si="221"/>
        <v/>
      </c>
      <c r="AP487" s="166" t="str">
        <f t="shared" si="221"/>
        <v/>
      </c>
      <c r="AQ487" s="166">
        <f t="shared" si="221"/>
        <v>-25.745513095778293</v>
      </c>
      <c r="AS487" s="166">
        <v>111.714527731158</v>
      </c>
    </row>
    <row r="488" spans="2:87">
      <c r="B488" s="161" t="str">
        <f t="shared" si="222"/>
        <v>5 Riesgos de la Naturaleza</v>
      </c>
      <c r="C488" s="166">
        <f t="shared" si="223"/>
        <v>92.920922084694041</v>
      </c>
      <c r="D488" s="166" t="str">
        <f t="shared" si="221"/>
        <v/>
      </c>
      <c r="E488" s="166">
        <f t="shared" si="221"/>
        <v>243.83529195345335</v>
      </c>
      <c r="F488" s="166">
        <f t="shared" si="221"/>
        <v>196.97147323173115</v>
      </c>
      <c r="G488" s="166" t="str">
        <f t="shared" si="221"/>
        <v/>
      </c>
      <c r="H488" s="166">
        <f t="shared" si="221"/>
        <v>15.058709599322114</v>
      </c>
      <c r="I488" s="166">
        <f t="shared" si="221"/>
        <v>115.21747153909001</v>
      </c>
      <c r="J488" s="166">
        <f t="shared" si="221"/>
        <v>3684.1058642255057</v>
      </c>
      <c r="K488" s="166" t="str">
        <f t="shared" si="221"/>
        <v/>
      </c>
      <c r="L488" s="166">
        <f t="shared" si="221"/>
        <v>264.23177419817961</v>
      </c>
      <c r="M488" s="166" t="str">
        <f t="shared" si="221"/>
        <v/>
      </c>
      <c r="N488" s="166" t="str">
        <f t="shared" si="221"/>
        <v/>
      </c>
      <c r="O488" s="166" t="str">
        <f t="shared" si="221"/>
        <v/>
      </c>
      <c r="P488" s="166">
        <f t="shared" si="221"/>
        <v>188.72081415340247</v>
      </c>
      <c r="Q488" s="166" t="str">
        <f t="shared" si="221"/>
        <v/>
      </c>
      <c r="R488" s="166">
        <f t="shared" si="221"/>
        <v>0</v>
      </c>
      <c r="S488" s="166">
        <f t="shared" si="221"/>
        <v>0</v>
      </c>
      <c r="T488" s="166">
        <f t="shared" si="221"/>
        <v>115.30326851803201</v>
      </c>
      <c r="U488" s="166" t="str">
        <f t="shared" si="221"/>
        <v/>
      </c>
      <c r="V488" s="166">
        <f t="shared" si="221"/>
        <v>60.178897149191933</v>
      </c>
      <c r="W488" s="166" t="str">
        <f t="shared" si="221"/>
        <v/>
      </c>
      <c r="X488" s="166" t="str">
        <f t="shared" si="221"/>
        <v/>
      </c>
      <c r="Y488" s="166">
        <f t="shared" si="221"/>
        <v>256.45371359982136</v>
      </c>
      <c r="Z488" s="166">
        <f t="shared" si="221"/>
        <v>0</v>
      </c>
      <c r="AA488" s="166">
        <f t="shared" si="221"/>
        <v>34615.170278637772</v>
      </c>
      <c r="AB488" s="166">
        <f t="shared" si="221"/>
        <v>136.18949996617198</v>
      </c>
      <c r="AC488" s="166" t="str">
        <f t="shared" si="221"/>
        <v/>
      </c>
      <c r="AD488" s="166" t="str">
        <f t="shared" si="221"/>
        <v/>
      </c>
      <c r="AE488" s="166" t="str">
        <f t="shared" si="221"/>
        <v/>
      </c>
      <c r="AF488" s="166" t="str">
        <f t="shared" si="221"/>
        <v/>
      </c>
      <c r="AG488" s="166" t="str">
        <f t="shared" si="221"/>
        <v/>
      </c>
      <c r="AH488" s="166" t="str">
        <f t="shared" si="221"/>
        <v/>
      </c>
      <c r="AI488" s="166" t="str">
        <f t="shared" si="221"/>
        <v/>
      </c>
      <c r="AJ488" s="166" t="str">
        <f t="shared" si="221"/>
        <v/>
      </c>
      <c r="AK488" s="166" t="str">
        <f t="shared" si="221"/>
        <v/>
      </c>
      <c r="AL488" s="166" t="str">
        <f t="shared" si="221"/>
        <v/>
      </c>
      <c r="AM488" s="166" t="str">
        <f t="shared" si="221"/>
        <v/>
      </c>
      <c r="AN488" s="166" t="str">
        <f t="shared" si="221"/>
        <v/>
      </c>
      <c r="AO488" s="166" t="str">
        <f t="shared" si="221"/>
        <v/>
      </c>
      <c r="AP488" s="166" t="str">
        <f t="shared" si="221"/>
        <v/>
      </c>
      <c r="AQ488" s="166">
        <f t="shared" si="221"/>
        <v>146.53364459946664</v>
      </c>
      <c r="AS488" s="166">
        <v>18.976493404287201</v>
      </c>
    </row>
    <row r="489" spans="2:87">
      <c r="B489" s="161" t="str">
        <f t="shared" si="222"/>
        <v>6 Terrorismo</v>
      </c>
      <c r="C489" s="166">
        <f t="shared" si="223"/>
        <v>362.1642004917266</v>
      </c>
      <c r="D489" s="166" t="str">
        <f t="shared" si="221"/>
        <v/>
      </c>
      <c r="E489" s="166">
        <f t="shared" si="221"/>
        <v>2.7228990749118962</v>
      </c>
      <c r="F489" s="166">
        <f t="shared" si="221"/>
        <v>-0.14049877063575694</v>
      </c>
      <c r="G489" s="166" t="str">
        <f t="shared" si="221"/>
        <v/>
      </c>
      <c r="H489" s="166">
        <f t="shared" si="221"/>
        <v>0</v>
      </c>
      <c r="I489" s="166">
        <f t="shared" si="221"/>
        <v>-1.0637079384682806</v>
      </c>
      <c r="J489" s="166">
        <f t="shared" si="221"/>
        <v>0</v>
      </c>
      <c r="K489" s="166" t="str">
        <f t="shared" si="221"/>
        <v/>
      </c>
      <c r="L489" s="166">
        <f t="shared" si="221"/>
        <v>6.9032298369463359</v>
      </c>
      <c r="M489" s="166" t="str">
        <f t="shared" si="221"/>
        <v/>
      </c>
      <c r="N489" s="166" t="str">
        <f t="shared" si="221"/>
        <v/>
      </c>
      <c r="O489" s="166" t="str">
        <f t="shared" si="221"/>
        <v/>
      </c>
      <c r="P489" s="166">
        <f t="shared" si="221"/>
        <v>1.9508405763114312</v>
      </c>
      <c r="Q489" s="166" t="str">
        <f t="shared" si="221"/>
        <v/>
      </c>
      <c r="R489" s="166">
        <f t="shared" si="221"/>
        <v>0</v>
      </c>
      <c r="S489" s="166">
        <f t="shared" si="221"/>
        <v>0</v>
      </c>
      <c r="T489" s="166">
        <f t="shared" si="221"/>
        <v>19.397603000183576</v>
      </c>
      <c r="U489" s="166" t="str">
        <f t="shared" si="221"/>
        <v/>
      </c>
      <c r="V489" s="166">
        <f t="shared" si="221"/>
        <v>0.24020367113525079</v>
      </c>
      <c r="W489" s="166" t="str">
        <f t="shared" si="221"/>
        <v/>
      </c>
      <c r="X489" s="166">
        <f t="shared" si="221"/>
        <v>0</v>
      </c>
      <c r="Y489" s="166">
        <f t="shared" si="221"/>
        <v>0</v>
      </c>
      <c r="Z489" s="166">
        <f t="shared" si="221"/>
        <v>0</v>
      </c>
      <c r="AA489" s="166">
        <f t="shared" si="221"/>
        <v>377.90697674418607</v>
      </c>
      <c r="AB489" s="166">
        <f t="shared" si="221"/>
        <v>5.3864049883033092</v>
      </c>
      <c r="AC489" s="166" t="str">
        <f t="shared" si="221"/>
        <v/>
      </c>
      <c r="AD489" s="166" t="str">
        <f t="shared" si="221"/>
        <v/>
      </c>
      <c r="AE489" s="166" t="str">
        <f t="shared" si="221"/>
        <v/>
      </c>
      <c r="AF489" s="166" t="str">
        <f t="shared" si="221"/>
        <v/>
      </c>
      <c r="AG489" s="166" t="str">
        <f t="shared" si="221"/>
        <v/>
      </c>
      <c r="AH489" s="166" t="str">
        <f t="shared" si="221"/>
        <v/>
      </c>
      <c r="AI489" s="166" t="str">
        <f t="shared" si="221"/>
        <v/>
      </c>
      <c r="AJ489" s="166" t="str">
        <f t="shared" si="221"/>
        <v/>
      </c>
      <c r="AK489" s="166" t="str">
        <f t="shared" si="221"/>
        <v/>
      </c>
      <c r="AL489" s="166" t="str">
        <f t="shared" si="221"/>
        <v/>
      </c>
      <c r="AM489" s="166" t="str">
        <f t="shared" si="221"/>
        <v/>
      </c>
      <c r="AN489" s="166" t="str">
        <f t="shared" si="221"/>
        <v/>
      </c>
      <c r="AO489" s="166" t="str">
        <f t="shared" si="221"/>
        <v/>
      </c>
      <c r="AP489" s="166" t="str">
        <f t="shared" si="221"/>
        <v/>
      </c>
      <c r="AQ489" s="166">
        <f t="shared" si="221"/>
        <v>5.5008419360319358</v>
      </c>
      <c r="AS489" s="166">
        <v>0.94799225706953105</v>
      </c>
    </row>
    <row r="490" spans="2:87">
      <c r="B490" s="161" t="str">
        <f t="shared" si="222"/>
        <v>7 Otros Riesgos Adicionales Incendio</v>
      </c>
      <c r="C490" s="166">
        <f t="shared" si="223"/>
        <v>-107.65283855011806</v>
      </c>
      <c r="D490" s="166" t="str">
        <f t="shared" si="221"/>
        <v/>
      </c>
      <c r="E490" s="166">
        <f t="shared" si="221"/>
        <v>-20.977986778198428</v>
      </c>
      <c r="F490" s="166">
        <f t="shared" si="221"/>
        <v>25.226745412360263</v>
      </c>
      <c r="G490" s="166" t="str">
        <f t="shared" si="221"/>
        <v/>
      </c>
      <c r="H490" s="166">
        <f t="shared" si="221"/>
        <v>-29.391838246969776</v>
      </c>
      <c r="I490" s="166">
        <f t="shared" si="221"/>
        <v>25.215569259850884</v>
      </c>
      <c r="J490" s="166">
        <f t="shared" si="221"/>
        <v>3057.7150183891758</v>
      </c>
      <c r="K490" s="166" t="str">
        <f t="shared" si="221"/>
        <v/>
      </c>
      <c r="L490" s="166">
        <f t="shared" si="221"/>
        <v>24.013093799929855</v>
      </c>
      <c r="M490" s="166" t="str">
        <f t="shared" si="221"/>
        <v/>
      </c>
      <c r="N490" s="166" t="str">
        <f t="shared" si="221"/>
        <v/>
      </c>
      <c r="O490" s="166" t="str">
        <f t="shared" si="221"/>
        <v/>
      </c>
      <c r="P490" s="166">
        <f t="shared" si="221"/>
        <v>34.794806027572939</v>
      </c>
      <c r="Q490" s="166" t="str">
        <f t="shared" si="221"/>
        <v/>
      </c>
      <c r="R490" s="166">
        <f t="shared" si="221"/>
        <v>0</v>
      </c>
      <c r="S490" s="166">
        <f t="shared" si="221"/>
        <v>0</v>
      </c>
      <c r="T490" s="166">
        <f t="shared" si="221"/>
        <v>687.55778886475218</v>
      </c>
      <c r="U490" s="166" t="str">
        <f t="shared" si="221"/>
        <v/>
      </c>
      <c r="V490" s="166">
        <f t="shared" si="221"/>
        <v>29.77531781864554</v>
      </c>
      <c r="W490" s="166" t="str">
        <f t="shared" si="221"/>
        <v/>
      </c>
      <c r="X490" s="166" t="str">
        <f t="shared" si="221"/>
        <v/>
      </c>
      <c r="Y490" s="166">
        <f t="shared" si="221"/>
        <v>0</v>
      </c>
      <c r="Z490" s="166">
        <f t="shared" si="221"/>
        <v>0</v>
      </c>
      <c r="AA490" s="166">
        <f t="shared" si="221"/>
        <v>143.58925143953937</v>
      </c>
      <c r="AB490" s="166">
        <f t="shared" si="221"/>
        <v>50.851109017540608</v>
      </c>
      <c r="AC490" s="166" t="str">
        <f t="shared" si="221"/>
        <v/>
      </c>
      <c r="AD490" s="166" t="str">
        <f t="shared" si="221"/>
        <v/>
      </c>
      <c r="AE490" s="166" t="str">
        <f t="shared" si="221"/>
        <v/>
      </c>
      <c r="AF490" s="166" t="str">
        <f t="shared" si="221"/>
        <v/>
      </c>
      <c r="AG490" s="166" t="str">
        <f t="shared" si="221"/>
        <v/>
      </c>
      <c r="AH490" s="166" t="str">
        <f t="shared" ref="D490:AQ497" si="224">IFERROR((-AH526/AH562)*100,"")</f>
        <v/>
      </c>
      <c r="AI490" s="166" t="str">
        <f t="shared" si="224"/>
        <v/>
      </c>
      <c r="AJ490" s="166" t="str">
        <f t="shared" si="224"/>
        <v/>
      </c>
      <c r="AK490" s="166" t="str">
        <f t="shared" si="224"/>
        <v/>
      </c>
      <c r="AL490" s="166" t="str">
        <f t="shared" si="224"/>
        <v/>
      </c>
      <c r="AM490" s="166" t="str">
        <f t="shared" si="224"/>
        <v/>
      </c>
      <c r="AN490" s="166" t="str">
        <f t="shared" si="224"/>
        <v/>
      </c>
      <c r="AO490" s="166" t="str">
        <f t="shared" si="224"/>
        <v/>
      </c>
      <c r="AP490" s="166" t="str">
        <f t="shared" si="224"/>
        <v/>
      </c>
      <c r="AQ490" s="166">
        <f t="shared" si="224"/>
        <v>80.914214254032274</v>
      </c>
      <c r="AS490" s="166">
        <v>24.212135329866499</v>
      </c>
    </row>
    <row r="491" spans="2:87">
      <c r="B491" s="161" t="str">
        <f t="shared" si="222"/>
        <v>8 Robo</v>
      </c>
      <c r="C491" s="166">
        <f t="shared" si="223"/>
        <v>26.551045609456981</v>
      </c>
      <c r="D491" s="166" t="str">
        <f t="shared" si="224"/>
        <v/>
      </c>
      <c r="E491" s="166">
        <f t="shared" si="224"/>
        <v>141.89566785106288</v>
      </c>
      <c r="F491" s="166">
        <f t="shared" si="224"/>
        <v>-33.981217119357687</v>
      </c>
      <c r="G491" s="166" t="str">
        <f t="shared" si="224"/>
        <v/>
      </c>
      <c r="H491" s="166">
        <f t="shared" si="224"/>
        <v>125.34694295365807</v>
      </c>
      <c r="I491" s="166">
        <f t="shared" si="224"/>
        <v>74.424133923248519</v>
      </c>
      <c r="J491" s="166">
        <f t="shared" si="224"/>
        <v>5.3073636956049528</v>
      </c>
      <c r="K491" s="166" t="str">
        <f t="shared" si="224"/>
        <v/>
      </c>
      <c r="L491" s="166">
        <f t="shared" si="224"/>
        <v>27.546544732604172</v>
      </c>
      <c r="M491" s="166" t="str">
        <f t="shared" si="224"/>
        <v/>
      </c>
      <c r="N491" s="166" t="str">
        <f t="shared" si="224"/>
        <v/>
      </c>
      <c r="O491" s="166" t="str">
        <f t="shared" si="224"/>
        <v/>
      </c>
      <c r="P491" s="166">
        <f t="shared" si="224"/>
        <v>36.521416106570832</v>
      </c>
      <c r="Q491" s="166" t="str">
        <f t="shared" si="224"/>
        <v/>
      </c>
      <c r="R491" s="166">
        <f t="shared" si="224"/>
        <v>49.54588651142452</v>
      </c>
      <c r="S491" s="166" t="str">
        <f t="shared" si="224"/>
        <v/>
      </c>
      <c r="T491" s="166">
        <f t="shared" si="224"/>
        <v>35.653343398676476</v>
      </c>
      <c r="U491" s="166" t="str">
        <f t="shared" si="224"/>
        <v/>
      </c>
      <c r="V491" s="166">
        <f t="shared" si="224"/>
        <v>11.18573942076155</v>
      </c>
      <c r="W491" s="166" t="str">
        <f t="shared" si="224"/>
        <v/>
      </c>
      <c r="X491" s="166" t="str">
        <f t="shared" si="224"/>
        <v/>
      </c>
      <c r="Y491" s="166">
        <f t="shared" si="224"/>
        <v>65.913110873926357</v>
      </c>
      <c r="Z491" s="166" t="str">
        <f t="shared" si="224"/>
        <v/>
      </c>
      <c r="AA491" s="166">
        <f t="shared" si="224"/>
        <v>-8.8618387929774425</v>
      </c>
      <c r="AB491" s="166">
        <f t="shared" si="224"/>
        <v>42.52740137183963</v>
      </c>
      <c r="AC491" s="166">
        <f t="shared" si="224"/>
        <v>39.119100771988244</v>
      </c>
      <c r="AD491" s="166">
        <f t="shared" si="224"/>
        <v>45.895922155451011</v>
      </c>
      <c r="AE491" s="166" t="str">
        <f t="shared" si="224"/>
        <v/>
      </c>
      <c r="AF491" s="166" t="str">
        <f t="shared" si="224"/>
        <v/>
      </c>
      <c r="AG491" s="166" t="str">
        <f t="shared" si="224"/>
        <v/>
      </c>
      <c r="AH491" s="166" t="str">
        <f t="shared" si="224"/>
        <v/>
      </c>
      <c r="AI491" s="166" t="str">
        <f t="shared" si="224"/>
        <v/>
      </c>
      <c r="AJ491" s="166" t="str">
        <f t="shared" si="224"/>
        <v/>
      </c>
      <c r="AK491" s="166" t="str">
        <f t="shared" si="224"/>
        <v/>
      </c>
      <c r="AL491" s="166" t="str">
        <f t="shared" si="224"/>
        <v/>
      </c>
      <c r="AM491" s="166" t="str">
        <f t="shared" si="224"/>
        <v/>
      </c>
      <c r="AN491" s="166" t="str">
        <f t="shared" si="224"/>
        <v/>
      </c>
      <c r="AO491" s="166" t="str">
        <f t="shared" si="224"/>
        <v/>
      </c>
      <c r="AP491" s="166" t="str">
        <f t="shared" si="224"/>
        <v/>
      </c>
      <c r="AQ491" s="166">
        <f t="shared" si="224"/>
        <v>23.072717460563304</v>
      </c>
      <c r="AS491" s="166">
        <v>33.552863632719102</v>
      </c>
    </row>
    <row r="492" spans="2:87">
      <c r="B492" s="161" t="str">
        <f t="shared" si="222"/>
        <v>9 Daños Físicos Vehíc. Mot. G1 (VP)</v>
      </c>
      <c r="C492" s="166" t="str">
        <f t="shared" si="223"/>
        <v/>
      </c>
      <c r="D492" s="166" t="str">
        <f t="shared" si="224"/>
        <v/>
      </c>
      <c r="E492" s="166">
        <f t="shared" si="224"/>
        <v>66.289580189965491</v>
      </c>
      <c r="F492" s="166" t="str">
        <f t="shared" si="224"/>
        <v/>
      </c>
      <c r="G492" s="166" t="str">
        <f t="shared" si="224"/>
        <v/>
      </c>
      <c r="H492" s="166">
        <f t="shared" si="224"/>
        <v>75.143607752073535</v>
      </c>
      <c r="I492" s="166">
        <f t="shared" si="224"/>
        <v>52.118708143976441</v>
      </c>
      <c r="J492" s="166" t="str">
        <f t="shared" si="224"/>
        <v/>
      </c>
      <c r="K492" s="166" t="str">
        <f t="shared" si="224"/>
        <v/>
      </c>
      <c r="L492" s="166">
        <f t="shared" si="224"/>
        <v>68.687005833507925</v>
      </c>
      <c r="M492" s="166" t="str">
        <f t="shared" si="224"/>
        <v/>
      </c>
      <c r="N492" s="166" t="str">
        <f t="shared" si="224"/>
        <v/>
      </c>
      <c r="O492" s="166" t="str">
        <f t="shared" si="224"/>
        <v/>
      </c>
      <c r="P492" s="166">
        <f t="shared" si="224"/>
        <v>99.192747239207108</v>
      </c>
      <c r="Q492" s="166" t="str">
        <f t="shared" si="224"/>
        <v/>
      </c>
      <c r="R492" s="166">
        <f t="shared" si="224"/>
        <v>78.090010875238107</v>
      </c>
      <c r="S492" s="166" t="str">
        <f t="shared" si="224"/>
        <v/>
      </c>
      <c r="T492" s="166">
        <f t="shared" si="224"/>
        <v>56.088691603212915</v>
      </c>
      <c r="U492" s="166" t="str">
        <f t="shared" si="224"/>
        <v/>
      </c>
      <c r="V492" s="166">
        <f t="shared" si="224"/>
        <v>75.074216152133474</v>
      </c>
      <c r="W492" s="166" t="str">
        <f t="shared" si="224"/>
        <v/>
      </c>
      <c r="X492" s="166" t="str">
        <f t="shared" si="224"/>
        <v/>
      </c>
      <c r="Y492" s="166">
        <f t="shared" si="224"/>
        <v>59.091822567429439</v>
      </c>
      <c r="Z492" s="166" t="str">
        <f t="shared" si="224"/>
        <v/>
      </c>
      <c r="AA492" s="166">
        <f t="shared" si="224"/>
        <v>77.720639887693082</v>
      </c>
      <c r="AB492" s="166">
        <f t="shared" si="224"/>
        <v>70.607582171215313</v>
      </c>
      <c r="AC492" s="166">
        <f t="shared" si="224"/>
        <v>-59.778271440034473</v>
      </c>
      <c r="AD492" s="166" t="str">
        <f t="shared" si="224"/>
        <v/>
      </c>
      <c r="AE492" s="166" t="str">
        <f t="shared" si="224"/>
        <v/>
      </c>
      <c r="AF492" s="166" t="str">
        <f t="shared" si="224"/>
        <v/>
      </c>
      <c r="AG492" s="166" t="str">
        <f t="shared" si="224"/>
        <v/>
      </c>
      <c r="AH492" s="166" t="str">
        <f t="shared" si="224"/>
        <v/>
      </c>
      <c r="AI492" s="166" t="str">
        <f t="shared" si="224"/>
        <v/>
      </c>
      <c r="AJ492" s="166" t="str">
        <f t="shared" si="224"/>
        <v/>
      </c>
      <c r="AK492" s="166" t="str">
        <f t="shared" si="224"/>
        <v/>
      </c>
      <c r="AL492" s="166" t="str">
        <f t="shared" si="224"/>
        <v/>
      </c>
      <c r="AM492" s="166" t="str">
        <f t="shared" si="224"/>
        <v/>
      </c>
      <c r="AN492" s="166" t="str">
        <f t="shared" si="224"/>
        <v/>
      </c>
      <c r="AO492" s="166" t="str">
        <f t="shared" si="224"/>
        <v/>
      </c>
      <c r="AP492" s="166" t="str">
        <f t="shared" si="224"/>
        <v/>
      </c>
      <c r="AQ492" s="166">
        <f t="shared" si="224"/>
        <v>65.484271034430279</v>
      </c>
      <c r="AS492" s="166">
        <v>76.022588353990898</v>
      </c>
    </row>
    <row r="493" spans="2:87">
      <c r="B493" s="161" t="str">
        <f t="shared" si="222"/>
        <v>10 Daños Físicos Vehíc. Mot. G2 (VC)</v>
      </c>
      <c r="C493" s="166" t="str">
        <f t="shared" si="223"/>
        <v/>
      </c>
      <c r="D493" s="166" t="str">
        <f t="shared" si="224"/>
        <v/>
      </c>
      <c r="E493" s="166">
        <f t="shared" si="224"/>
        <v>52.316412046224961</v>
      </c>
      <c r="F493" s="166" t="str">
        <f t="shared" si="224"/>
        <v/>
      </c>
      <c r="G493" s="166" t="str">
        <f t="shared" si="224"/>
        <v/>
      </c>
      <c r="H493" s="166">
        <f t="shared" si="224"/>
        <v>42.438128692319978</v>
      </c>
      <c r="I493" s="166">
        <f t="shared" si="224"/>
        <v>-263.46068919832737</v>
      </c>
      <c r="J493" s="166" t="str">
        <f t="shared" si="224"/>
        <v/>
      </c>
      <c r="K493" s="166" t="str">
        <f t="shared" si="224"/>
        <v/>
      </c>
      <c r="L493" s="166">
        <f t="shared" si="224"/>
        <v>142.95289295351088</v>
      </c>
      <c r="M493" s="166" t="str">
        <f t="shared" si="224"/>
        <v/>
      </c>
      <c r="N493" s="166" t="str">
        <f t="shared" si="224"/>
        <v/>
      </c>
      <c r="O493" s="166" t="str">
        <f t="shared" si="224"/>
        <v/>
      </c>
      <c r="P493" s="166">
        <f t="shared" si="224"/>
        <v>58.454524551604415</v>
      </c>
      <c r="Q493" s="166">
        <f t="shared" si="224"/>
        <v>3.7756567277641691</v>
      </c>
      <c r="R493" s="166">
        <f t="shared" si="224"/>
        <v>76.03645046214487</v>
      </c>
      <c r="S493" s="166" t="str">
        <f t="shared" si="224"/>
        <v/>
      </c>
      <c r="T493" s="166">
        <f t="shared" si="224"/>
        <v>55.112350831741722</v>
      </c>
      <c r="U493" s="166" t="str">
        <f t="shared" si="224"/>
        <v/>
      </c>
      <c r="V493" s="166">
        <f t="shared" si="224"/>
        <v>83.736013804772298</v>
      </c>
      <c r="W493" s="166" t="str">
        <f t="shared" si="224"/>
        <v/>
      </c>
      <c r="X493" s="166" t="str">
        <f t="shared" si="224"/>
        <v/>
      </c>
      <c r="Y493" s="166">
        <f t="shared" si="224"/>
        <v>65.490060239612404</v>
      </c>
      <c r="Z493" s="166" t="str">
        <f t="shared" si="224"/>
        <v/>
      </c>
      <c r="AA493" s="166">
        <f t="shared" si="224"/>
        <v>98.623469619880495</v>
      </c>
      <c r="AB493" s="166">
        <f t="shared" si="224"/>
        <v>45.952949320129804</v>
      </c>
      <c r="AC493" s="166">
        <f t="shared" si="224"/>
        <v>-71.593225836345098</v>
      </c>
      <c r="AD493" s="166" t="str">
        <f t="shared" si="224"/>
        <v/>
      </c>
      <c r="AE493" s="166" t="str">
        <f t="shared" si="224"/>
        <v/>
      </c>
      <c r="AF493" s="166" t="str">
        <f t="shared" si="224"/>
        <v/>
      </c>
      <c r="AG493" s="166" t="str">
        <f t="shared" si="224"/>
        <v/>
      </c>
      <c r="AH493" s="166" t="str">
        <f t="shared" si="224"/>
        <v/>
      </c>
      <c r="AI493" s="166" t="str">
        <f t="shared" si="224"/>
        <v/>
      </c>
      <c r="AJ493" s="166" t="str">
        <f t="shared" si="224"/>
        <v/>
      </c>
      <c r="AK493" s="166" t="str">
        <f t="shared" si="224"/>
        <v/>
      </c>
      <c r="AL493" s="166" t="str">
        <f t="shared" si="224"/>
        <v/>
      </c>
      <c r="AM493" s="166" t="str">
        <f t="shared" si="224"/>
        <v/>
      </c>
      <c r="AN493" s="166" t="str">
        <f t="shared" si="224"/>
        <v/>
      </c>
      <c r="AO493" s="166" t="str">
        <f t="shared" si="224"/>
        <v/>
      </c>
      <c r="AP493" s="166" t="str">
        <f t="shared" si="224"/>
        <v/>
      </c>
      <c r="AQ493" s="166">
        <f t="shared" si="224"/>
        <v>70.356471683972572</v>
      </c>
      <c r="AS493" s="166">
        <v>67.3176848362843</v>
      </c>
    </row>
    <row r="494" spans="2:87">
      <c r="B494" s="161" t="str">
        <f t="shared" si="222"/>
        <v>11 Casco Marítimo</v>
      </c>
      <c r="C494" s="166" t="str">
        <f t="shared" si="223"/>
        <v/>
      </c>
      <c r="D494" s="166" t="str">
        <f t="shared" si="224"/>
        <v/>
      </c>
      <c r="E494" s="166">
        <f t="shared" si="224"/>
        <v>0</v>
      </c>
      <c r="F494" s="166" t="str">
        <f t="shared" si="224"/>
        <v/>
      </c>
      <c r="G494" s="166" t="str">
        <f t="shared" si="224"/>
        <v/>
      </c>
      <c r="H494" s="166" t="str">
        <f t="shared" si="224"/>
        <v/>
      </c>
      <c r="I494" s="166">
        <f t="shared" si="224"/>
        <v>21.124061951141627</v>
      </c>
      <c r="J494" s="166" t="str">
        <f t="shared" si="224"/>
        <v/>
      </c>
      <c r="K494" s="166" t="str">
        <f t="shared" si="224"/>
        <v/>
      </c>
      <c r="L494" s="166" t="str">
        <f t="shared" si="224"/>
        <v/>
      </c>
      <c r="M494" s="166" t="str">
        <f t="shared" si="224"/>
        <v/>
      </c>
      <c r="N494" s="166" t="str">
        <f t="shared" si="224"/>
        <v/>
      </c>
      <c r="O494" s="166" t="str">
        <f t="shared" si="224"/>
        <v/>
      </c>
      <c r="P494" s="166" t="str">
        <f t="shared" si="224"/>
        <v/>
      </c>
      <c r="Q494" s="166" t="str">
        <f t="shared" si="224"/>
        <v/>
      </c>
      <c r="R494" s="166">
        <f t="shared" si="224"/>
        <v>-1.5004982122970518</v>
      </c>
      <c r="S494" s="166" t="str">
        <f t="shared" si="224"/>
        <v/>
      </c>
      <c r="T494" s="166">
        <f t="shared" si="224"/>
        <v>-39.187865329980731</v>
      </c>
      <c r="U494" s="166" t="str">
        <f t="shared" si="224"/>
        <v/>
      </c>
      <c r="V494" s="166">
        <f t="shared" si="224"/>
        <v>54.980970050357804</v>
      </c>
      <c r="W494" s="166" t="str">
        <f t="shared" si="224"/>
        <v/>
      </c>
      <c r="X494" s="166">
        <f t="shared" si="224"/>
        <v>18.668240481509301</v>
      </c>
      <c r="Y494" s="166">
        <f t="shared" si="224"/>
        <v>520.33820997888154</v>
      </c>
      <c r="Z494" s="166" t="str">
        <f t="shared" si="224"/>
        <v/>
      </c>
      <c r="AA494" s="166" t="str">
        <f t="shared" si="224"/>
        <v/>
      </c>
      <c r="AB494" s="166">
        <f t="shared" si="224"/>
        <v>23.742911398147729</v>
      </c>
      <c r="AC494" s="166" t="str">
        <f t="shared" si="224"/>
        <v/>
      </c>
      <c r="AD494" s="166" t="str">
        <f t="shared" si="224"/>
        <v/>
      </c>
      <c r="AE494" s="166" t="str">
        <f t="shared" si="224"/>
        <v/>
      </c>
      <c r="AF494" s="166" t="str">
        <f t="shared" si="224"/>
        <v/>
      </c>
      <c r="AG494" s="166" t="str">
        <f t="shared" si="224"/>
        <v/>
      </c>
      <c r="AH494" s="166" t="str">
        <f t="shared" si="224"/>
        <v/>
      </c>
      <c r="AI494" s="166" t="str">
        <f t="shared" si="224"/>
        <v/>
      </c>
      <c r="AJ494" s="166" t="str">
        <f t="shared" si="224"/>
        <v/>
      </c>
      <c r="AK494" s="166" t="str">
        <f t="shared" si="224"/>
        <v/>
      </c>
      <c r="AL494" s="166" t="str">
        <f t="shared" si="224"/>
        <v/>
      </c>
      <c r="AM494" s="166" t="str">
        <f t="shared" si="224"/>
        <v/>
      </c>
      <c r="AN494" s="166" t="str">
        <f t="shared" si="224"/>
        <v/>
      </c>
      <c r="AO494" s="166" t="str">
        <f t="shared" si="224"/>
        <v/>
      </c>
      <c r="AP494" s="166" t="str">
        <f t="shared" si="224"/>
        <v/>
      </c>
      <c r="AQ494" s="166">
        <f t="shared" si="224"/>
        <v>97.702959503452817</v>
      </c>
      <c r="AS494" s="166">
        <v>-28.631367177551901</v>
      </c>
    </row>
    <row r="495" spans="2:87">
      <c r="B495" s="161" t="str">
        <f t="shared" si="222"/>
        <v>12 Casco Aéreo</v>
      </c>
      <c r="C495" s="166" t="str">
        <f t="shared" si="223"/>
        <v/>
      </c>
      <c r="D495" s="166" t="str">
        <f t="shared" si="224"/>
        <v/>
      </c>
      <c r="E495" s="166">
        <f t="shared" si="224"/>
        <v>0</v>
      </c>
      <c r="F495" s="166" t="str">
        <f t="shared" si="224"/>
        <v/>
      </c>
      <c r="G495" s="166" t="str">
        <f t="shared" si="224"/>
        <v/>
      </c>
      <c r="H495" s="166">
        <f t="shared" si="224"/>
        <v>904.02767482085494</v>
      </c>
      <c r="I495" s="166" t="str">
        <f t="shared" si="224"/>
        <v/>
      </c>
      <c r="J495" s="166" t="str">
        <f t="shared" si="224"/>
        <v/>
      </c>
      <c r="K495" s="166" t="str">
        <f t="shared" si="224"/>
        <v/>
      </c>
      <c r="L495" s="166" t="str">
        <f t="shared" si="224"/>
        <v/>
      </c>
      <c r="M495" s="166" t="str">
        <f t="shared" si="224"/>
        <v/>
      </c>
      <c r="N495" s="166" t="str">
        <f t="shared" si="224"/>
        <v/>
      </c>
      <c r="O495" s="166" t="str">
        <f t="shared" si="224"/>
        <v/>
      </c>
      <c r="P495" s="166" t="str">
        <f t="shared" si="224"/>
        <v/>
      </c>
      <c r="Q495" s="166" t="str">
        <f t="shared" si="224"/>
        <v/>
      </c>
      <c r="R495" s="166">
        <f t="shared" si="224"/>
        <v>168.73138938440076</v>
      </c>
      <c r="S495" s="166" t="str">
        <f t="shared" si="224"/>
        <v/>
      </c>
      <c r="T495" s="166">
        <f t="shared" si="224"/>
        <v>7.9627067018159607</v>
      </c>
      <c r="U495" s="166" t="str">
        <f t="shared" si="224"/>
        <v/>
      </c>
      <c r="V495" s="166">
        <f t="shared" si="224"/>
        <v>6.8718699201811342</v>
      </c>
      <c r="W495" s="166" t="str">
        <f t="shared" si="224"/>
        <v/>
      </c>
      <c r="X495" s="166">
        <f t="shared" si="224"/>
        <v>33.823824414419725</v>
      </c>
      <c r="Y495" s="166">
        <f t="shared" si="224"/>
        <v>27.234233625655886</v>
      </c>
      <c r="Z495" s="166">
        <f t="shared" si="224"/>
        <v>0</v>
      </c>
      <c r="AA495" s="166" t="str">
        <f t="shared" si="224"/>
        <v/>
      </c>
      <c r="AB495" s="166" t="str">
        <f t="shared" si="224"/>
        <v/>
      </c>
      <c r="AC495" s="166" t="str">
        <f t="shared" si="224"/>
        <v/>
      </c>
      <c r="AD495" s="166" t="str">
        <f t="shared" si="224"/>
        <v/>
      </c>
      <c r="AE495" s="166" t="str">
        <f t="shared" si="224"/>
        <v/>
      </c>
      <c r="AF495" s="166" t="str">
        <f t="shared" si="224"/>
        <v/>
      </c>
      <c r="AG495" s="166" t="str">
        <f t="shared" si="224"/>
        <v/>
      </c>
      <c r="AH495" s="166" t="str">
        <f t="shared" si="224"/>
        <v/>
      </c>
      <c r="AI495" s="166" t="str">
        <f t="shared" si="224"/>
        <v/>
      </c>
      <c r="AJ495" s="166" t="str">
        <f t="shared" si="224"/>
        <v/>
      </c>
      <c r="AK495" s="166" t="str">
        <f t="shared" si="224"/>
        <v/>
      </c>
      <c r="AL495" s="166" t="str">
        <f t="shared" si="224"/>
        <v/>
      </c>
      <c r="AM495" s="166" t="str">
        <f t="shared" si="224"/>
        <v/>
      </c>
      <c r="AN495" s="166" t="str">
        <f t="shared" si="224"/>
        <v/>
      </c>
      <c r="AO495" s="166" t="str">
        <f t="shared" si="224"/>
        <v/>
      </c>
      <c r="AP495" s="166" t="str">
        <f t="shared" si="224"/>
        <v/>
      </c>
      <c r="AQ495" s="166">
        <f t="shared" si="224"/>
        <v>36.907649455845835</v>
      </c>
      <c r="AS495" s="166">
        <v>32.282025607894802</v>
      </c>
    </row>
    <row r="496" spans="2:87">
      <c r="B496" s="161" t="str">
        <f t="shared" si="222"/>
        <v>13 Transporte Terrestre</v>
      </c>
      <c r="C496" s="166">
        <f t="shared" si="223"/>
        <v>37.269183987210411</v>
      </c>
      <c r="D496" s="166" t="str">
        <f t="shared" si="224"/>
        <v/>
      </c>
      <c r="E496" s="166">
        <f t="shared" si="224"/>
        <v>64.466876117847235</v>
      </c>
      <c r="F496" s="166" t="str">
        <f t="shared" si="224"/>
        <v/>
      </c>
      <c r="G496" s="166" t="str">
        <f t="shared" si="224"/>
        <v/>
      </c>
      <c r="H496" s="166">
        <f t="shared" si="224"/>
        <v>15.12587683798732</v>
      </c>
      <c r="I496" s="166">
        <f t="shared" si="224"/>
        <v>120.87595729219073</v>
      </c>
      <c r="J496" s="166">
        <f t="shared" si="224"/>
        <v>55.750485638962118</v>
      </c>
      <c r="K496" s="166" t="str">
        <f t="shared" si="224"/>
        <v/>
      </c>
      <c r="L496" s="166">
        <f t="shared" si="224"/>
        <v>30.182421227197349</v>
      </c>
      <c r="M496" s="166" t="str">
        <f t="shared" si="224"/>
        <v/>
      </c>
      <c r="N496" s="166" t="str">
        <f t="shared" si="224"/>
        <v/>
      </c>
      <c r="O496" s="166" t="str">
        <f t="shared" si="224"/>
        <v/>
      </c>
      <c r="P496" s="166">
        <f t="shared" si="224"/>
        <v>62.393943663925619</v>
      </c>
      <c r="Q496" s="166" t="str">
        <f t="shared" si="224"/>
        <v/>
      </c>
      <c r="R496" s="166">
        <f t="shared" si="224"/>
        <v>92.235598272619725</v>
      </c>
      <c r="S496" s="166" t="str">
        <f t="shared" si="224"/>
        <v/>
      </c>
      <c r="T496" s="166">
        <f t="shared" si="224"/>
        <v>32.627906771526312</v>
      </c>
      <c r="U496" s="166" t="str">
        <f t="shared" si="224"/>
        <v/>
      </c>
      <c r="V496" s="166">
        <f t="shared" si="224"/>
        <v>117.4936825178038</v>
      </c>
      <c r="W496" s="166" t="str">
        <f t="shared" si="224"/>
        <v/>
      </c>
      <c r="X496" s="166">
        <f t="shared" si="224"/>
        <v>8.085356863593363</v>
      </c>
      <c r="Y496" s="166">
        <f t="shared" si="224"/>
        <v>26.039802785417326</v>
      </c>
      <c r="Z496" s="166">
        <f t="shared" si="224"/>
        <v>0</v>
      </c>
      <c r="AA496" s="166">
        <f t="shared" si="224"/>
        <v>147.80854373579035</v>
      </c>
      <c r="AB496" s="166">
        <f t="shared" si="224"/>
        <v>48.398256285353625</v>
      </c>
      <c r="AC496" s="166" t="str">
        <f t="shared" si="224"/>
        <v/>
      </c>
      <c r="AD496" s="166" t="str">
        <f t="shared" si="224"/>
        <v/>
      </c>
      <c r="AE496" s="166" t="str">
        <f t="shared" si="224"/>
        <v/>
      </c>
      <c r="AF496" s="166" t="str">
        <f t="shared" si="224"/>
        <v/>
      </c>
      <c r="AG496" s="166" t="str">
        <f t="shared" si="224"/>
        <v/>
      </c>
      <c r="AH496" s="166" t="str">
        <f t="shared" si="224"/>
        <v/>
      </c>
      <c r="AI496" s="166" t="str">
        <f t="shared" si="224"/>
        <v/>
      </c>
      <c r="AJ496" s="166" t="str">
        <f t="shared" si="224"/>
        <v/>
      </c>
      <c r="AK496" s="166" t="str">
        <f t="shared" si="224"/>
        <v/>
      </c>
      <c r="AL496" s="166" t="str">
        <f t="shared" si="224"/>
        <v/>
      </c>
      <c r="AM496" s="166" t="str">
        <f t="shared" si="224"/>
        <v/>
      </c>
      <c r="AN496" s="166" t="str">
        <f t="shared" si="224"/>
        <v/>
      </c>
      <c r="AO496" s="166" t="str">
        <f t="shared" si="224"/>
        <v/>
      </c>
      <c r="AP496" s="166" t="str">
        <f t="shared" si="224"/>
        <v/>
      </c>
      <c r="AQ496" s="166">
        <f t="shared" si="224"/>
        <v>48.151891323013643</v>
      </c>
      <c r="AS496" s="166">
        <v>35.647954043626498</v>
      </c>
    </row>
    <row r="497" spans="2:45">
      <c r="B497" s="161" t="str">
        <f t="shared" si="222"/>
        <v>14 Transporte Marítimo</v>
      </c>
      <c r="C497" s="166">
        <f t="shared" si="223"/>
        <v>34.458208469658459</v>
      </c>
      <c r="D497" s="166" t="str">
        <f t="shared" si="224"/>
        <v/>
      </c>
      <c r="E497" s="166">
        <f t="shared" si="224"/>
        <v>18.931537654238774</v>
      </c>
      <c r="F497" s="166" t="str">
        <f t="shared" si="224"/>
        <v/>
      </c>
      <c r="G497" s="166" t="str">
        <f t="shared" si="224"/>
        <v/>
      </c>
      <c r="H497" s="166">
        <f t="shared" si="224"/>
        <v>36.819012259550163</v>
      </c>
      <c r="I497" s="166">
        <f t="shared" ref="D497:AQ503" si="225">IFERROR((-I533/I569)*100,"")</f>
        <v>-177.14244811825961</v>
      </c>
      <c r="J497" s="166">
        <f t="shared" si="225"/>
        <v>24.155561998962703</v>
      </c>
      <c r="K497" s="166" t="str">
        <f t="shared" si="225"/>
        <v/>
      </c>
      <c r="L497" s="166" t="str">
        <f t="shared" si="225"/>
        <v/>
      </c>
      <c r="M497" s="166" t="str">
        <f t="shared" si="225"/>
        <v/>
      </c>
      <c r="N497" s="166" t="str">
        <f t="shared" si="225"/>
        <v/>
      </c>
      <c r="O497" s="166" t="str">
        <f t="shared" si="225"/>
        <v/>
      </c>
      <c r="P497" s="166">
        <f t="shared" si="225"/>
        <v>22.698222900259761</v>
      </c>
      <c r="Q497" s="166" t="str">
        <f t="shared" si="225"/>
        <v/>
      </c>
      <c r="R497" s="166">
        <f t="shared" si="225"/>
        <v>29.726487162487945</v>
      </c>
      <c r="S497" s="166" t="str">
        <f t="shared" si="225"/>
        <v/>
      </c>
      <c r="T497" s="166">
        <f t="shared" si="225"/>
        <v>15.097341046932167</v>
      </c>
      <c r="U497" s="166" t="str">
        <f t="shared" si="225"/>
        <v/>
      </c>
      <c r="V497" s="166">
        <f t="shared" si="225"/>
        <v>26.882395561075263</v>
      </c>
      <c r="W497" s="166" t="str">
        <f t="shared" si="225"/>
        <v/>
      </c>
      <c r="X497" s="166">
        <f t="shared" si="225"/>
        <v>15.962548945886713</v>
      </c>
      <c r="Y497" s="166">
        <f t="shared" si="225"/>
        <v>213.77988049854909</v>
      </c>
      <c r="Z497" s="166" t="str">
        <f t="shared" si="225"/>
        <v/>
      </c>
      <c r="AA497" s="166" t="str">
        <f t="shared" si="225"/>
        <v/>
      </c>
      <c r="AB497" s="166">
        <f t="shared" si="225"/>
        <v>19906.851697686863</v>
      </c>
      <c r="AC497" s="166" t="str">
        <f t="shared" si="225"/>
        <v/>
      </c>
      <c r="AD497" s="166" t="str">
        <f t="shared" si="225"/>
        <v/>
      </c>
      <c r="AE497" s="166" t="str">
        <f t="shared" si="225"/>
        <v/>
      </c>
      <c r="AF497" s="166" t="str">
        <f t="shared" si="225"/>
        <v/>
      </c>
      <c r="AG497" s="166" t="str">
        <f t="shared" si="225"/>
        <v/>
      </c>
      <c r="AH497" s="166" t="str">
        <f t="shared" si="225"/>
        <v/>
      </c>
      <c r="AI497" s="166" t="str">
        <f t="shared" si="225"/>
        <v/>
      </c>
      <c r="AJ497" s="166" t="str">
        <f t="shared" si="225"/>
        <v/>
      </c>
      <c r="AK497" s="166" t="str">
        <f t="shared" si="225"/>
        <v/>
      </c>
      <c r="AL497" s="166" t="str">
        <f t="shared" si="225"/>
        <v/>
      </c>
      <c r="AM497" s="166" t="str">
        <f t="shared" si="225"/>
        <v/>
      </c>
      <c r="AN497" s="166" t="str">
        <f t="shared" si="225"/>
        <v/>
      </c>
      <c r="AO497" s="166" t="str">
        <f t="shared" si="225"/>
        <v/>
      </c>
      <c r="AP497" s="166" t="str">
        <f t="shared" si="225"/>
        <v/>
      </c>
      <c r="AQ497" s="166">
        <f t="shared" si="225"/>
        <v>145.5521458962418</v>
      </c>
      <c r="AS497" s="166">
        <v>14.3340300607399</v>
      </c>
    </row>
    <row r="498" spans="2:45">
      <c r="B498" s="161" t="str">
        <f t="shared" si="222"/>
        <v>15 Transporte Aéreo</v>
      </c>
      <c r="C498" s="166">
        <f t="shared" si="223"/>
        <v>5.9086557069811976</v>
      </c>
      <c r="D498" s="166" t="str">
        <f t="shared" si="225"/>
        <v/>
      </c>
      <c r="E498" s="166">
        <f t="shared" si="225"/>
        <v>17.474571110153185</v>
      </c>
      <c r="F498" s="166" t="str">
        <f t="shared" si="225"/>
        <v/>
      </c>
      <c r="G498" s="166" t="str">
        <f t="shared" si="225"/>
        <v/>
      </c>
      <c r="H498" s="166">
        <f t="shared" si="225"/>
        <v>-37.240704500978474</v>
      </c>
      <c r="I498" s="166">
        <f t="shared" si="225"/>
        <v>607.14267685053835</v>
      </c>
      <c r="J498" s="166">
        <f t="shared" si="225"/>
        <v>52.626992593037755</v>
      </c>
      <c r="K498" s="166" t="str">
        <f t="shared" si="225"/>
        <v/>
      </c>
      <c r="L498" s="166" t="str">
        <f t="shared" si="225"/>
        <v/>
      </c>
      <c r="M498" s="166" t="str">
        <f t="shared" si="225"/>
        <v/>
      </c>
      <c r="N498" s="166" t="str">
        <f t="shared" si="225"/>
        <v/>
      </c>
      <c r="O498" s="166" t="str">
        <f t="shared" si="225"/>
        <v/>
      </c>
      <c r="P498" s="166">
        <f t="shared" si="225"/>
        <v>50.385134720432092</v>
      </c>
      <c r="Q498" s="166" t="str">
        <f t="shared" si="225"/>
        <v/>
      </c>
      <c r="R498" s="166">
        <f t="shared" si="225"/>
        <v>13.715873330876308</v>
      </c>
      <c r="S498" s="166" t="str">
        <f t="shared" si="225"/>
        <v/>
      </c>
      <c r="T498" s="166">
        <f t="shared" si="225"/>
        <v>23.272552783109404</v>
      </c>
      <c r="U498" s="166" t="str">
        <f t="shared" si="225"/>
        <v/>
      </c>
      <c r="V498" s="166">
        <f t="shared" si="225"/>
        <v>-50.479920452931268</v>
      </c>
      <c r="W498" s="166" t="str">
        <f t="shared" si="225"/>
        <v/>
      </c>
      <c r="X498" s="166">
        <f t="shared" si="225"/>
        <v>12.251926471221317</v>
      </c>
      <c r="Y498" s="166">
        <f t="shared" si="225"/>
        <v>27.305002118710625</v>
      </c>
      <c r="Z498" s="166">
        <f t="shared" si="225"/>
        <v>0</v>
      </c>
      <c r="AA498" s="166" t="str">
        <f t="shared" si="225"/>
        <v/>
      </c>
      <c r="AB498" s="166" t="str">
        <f t="shared" si="225"/>
        <v/>
      </c>
      <c r="AC498" s="166" t="str">
        <f t="shared" si="225"/>
        <v/>
      </c>
      <c r="AD498" s="166" t="str">
        <f t="shared" si="225"/>
        <v/>
      </c>
      <c r="AE498" s="166" t="str">
        <f t="shared" si="225"/>
        <v/>
      </c>
      <c r="AF498" s="166" t="str">
        <f t="shared" si="225"/>
        <v/>
      </c>
      <c r="AG498" s="166" t="str">
        <f t="shared" si="225"/>
        <v/>
      </c>
      <c r="AH498" s="166" t="str">
        <f t="shared" si="225"/>
        <v/>
      </c>
      <c r="AI498" s="166" t="str">
        <f t="shared" si="225"/>
        <v/>
      </c>
      <c r="AJ498" s="166" t="str">
        <f t="shared" si="225"/>
        <v/>
      </c>
      <c r="AK498" s="166" t="str">
        <f t="shared" si="225"/>
        <v/>
      </c>
      <c r="AL498" s="166" t="str">
        <f t="shared" si="225"/>
        <v/>
      </c>
      <c r="AM498" s="166" t="str">
        <f t="shared" si="225"/>
        <v/>
      </c>
      <c r="AN498" s="166" t="str">
        <f t="shared" si="225"/>
        <v/>
      </c>
      <c r="AO498" s="166" t="str">
        <f t="shared" si="225"/>
        <v/>
      </c>
      <c r="AP498" s="166" t="str">
        <f t="shared" si="225"/>
        <v/>
      </c>
      <c r="AQ498" s="166">
        <f t="shared" si="225"/>
        <v>113.11615863864878</v>
      </c>
      <c r="AS498" s="166">
        <v>23.721442795131399</v>
      </c>
    </row>
    <row r="499" spans="2:45">
      <c r="B499" s="161" t="str">
        <f t="shared" si="222"/>
        <v>16 Equipo Móvil Contratista</v>
      </c>
      <c r="C499" s="166">
        <f t="shared" si="223"/>
        <v>0</v>
      </c>
      <c r="D499" s="166" t="str">
        <f t="shared" si="225"/>
        <v/>
      </c>
      <c r="E499" s="166">
        <f t="shared" si="225"/>
        <v>63.008402085206598</v>
      </c>
      <c r="F499" s="166" t="str">
        <f t="shared" si="225"/>
        <v/>
      </c>
      <c r="G499" s="166" t="str">
        <f t="shared" si="225"/>
        <v/>
      </c>
      <c r="H499" s="166">
        <f t="shared" si="225"/>
        <v>0</v>
      </c>
      <c r="I499" s="166">
        <f t="shared" si="225"/>
        <v>81.793400668714227</v>
      </c>
      <c r="J499" s="166">
        <f t="shared" si="225"/>
        <v>40.230649412892404</v>
      </c>
      <c r="K499" s="166" t="str">
        <f t="shared" si="225"/>
        <v/>
      </c>
      <c r="L499" s="166">
        <f t="shared" si="225"/>
        <v>-3.4843816537661878</v>
      </c>
      <c r="M499" s="166" t="str">
        <f t="shared" si="225"/>
        <v/>
      </c>
      <c r="N499" s="166" t="str">
        <f t="shared" si="225"/>
        <v/>
      </c>
      <c r="O499" s="166" t="str">
        <f t="shared" si="225"/>
        <v/>
      </c>
      <c r="P499" s="166">
        <f t="shared" si="225"/>
        <v>25.307049950509541</v>
      </c>
      <c r="Q499" s="166" t="str">
        <f t="shared" si="225"/>
        <v/>
      </c>
      <c r="R499" s="166">
        <f t="shared" si="225"/>
        <v>98.660308544282415</v>
      </c>
      <c r="S499" s="166" t="str">
        <f t="shared" si="225"/>
        <v/>
      </c>
      <c r="T499" s="166">
        <f t="shared" si="225"/>
        <v>36.782964197824882</v>
      </c>
      <c r="U499" s="166" t="str">
        <f t="shared" si="225"/>
        <v/>
      </c>
      <c r="V499" s="166">
        <f t="shared" si="225"/>
        <v>99.768284595109947</v>
      </c>
      <c r="W499" s="166" t="str">
        <f t="shared" si="225"/>
        <v/>
      </c>
      <c r="X499" s="166">
        <f t="shared" si="225"/>
        <v>-1.0800662785218065</v>
      </c>
      <c r="Y499" s="166">
        <f t="shared" si="225"/>
        <v>44.20996479079831</v>
      </c>
      <c r="Z499" s="166" t="str">
        <f t="shared" si="225"/>
        <v/>
      </c>
      <c r="AA499" s="166">
        <f t="shared" si="225"/>
        <v>55.105133298415176</v>
      </c>
      <c r="AB499" s="166">
        <f t="shared" si="225"/>
        <v>28.480440185477267</v>
      </c>
      <c r="AC499" s="166" t="str">
        <f t="shared" si="225"/>
        <v/>
      </c>
      <c r="AD499" s="166" t="str">
        <f t="shared" si="225"/>
        <v/>
      </c>
      <c r="AE499" s="166" t="str">
        <f t="shared" si="225"/>
        <v/>
      </c>
      <c r="AF499" s="166" t="str">
        <f t="shared" si="225"/>
        <v/>
      </c>
      <c r="AG499" s="166" t="str">
        <f t="shared" si="225"/>
        <v/>
      </c>
      <c r="AH499" s="166" t="str">
        <f t="shared" si="225"/>
        <v/>
      </c>
      <c r="AI499" s="166" t="str">
        <f t="shared" si="225"/>
        <v/>
      </c>
      <c r="AJ499" s="166" t="str">
        <f t="shared" si="225"/>
        <v/>
      </c>
      <c r="AK499" s="166" t="str">
        <f t="shared" si="225"/>
        <v/>
      </c>
      <c r="AL499" s="166" t="str">
        <f t="shared" si="225"/>
        <v/>
      </c>
      <c r="AM499" s="166" t="str">
        <f t="shared" si="225"/>
        <v/>
      </c>
      <c r="AN499" s="166" t="str">
        <f t="shared" si="225"/>
        <v/>
      </c>
      <c r="AO499" s="166" t="str">
        <f t="shared" si="225"/>
        <v/>
      </c>
      <c r="AP499" s="166" t="str">
        <f t="shared" si="225"/>
        <v/>
      </c>
      <c r="AQ499" s="166">
        <f t="shared" si="225"/>
        <v>58.357032149230271</v>
      </c>
      <c r="AS499" s="166">
        <v>57.455116937293099</v>
      </c>
    </row>
    <row r="500" spans="2:45">
      <c r="B500" s="161" t="str">
        <f t="shared" si="222"/>
        <v>17 Todo Riesgo Construc. y Montaje</v>
      </c>
      <c r="C500" s="166">
        <f t="shared" si="223"/>
        <v>236.8442643919274</v>
      </c>
      <c r="D500" s="166" t="str">
        <f t="shared" si="225"/>
        <v/>
      </c>
      <c r="E500" s="166">
        <f t="shared" si="225"/>
        <v>386.12029224560553</v>
      </c>
      <c r="F500" s="166" t="str">
        <f t="shared" si="225"/>
        <v/>
      </c>
      <c r="G500" s="166" t="str">
        <f t="shared" si="225"/>
        <v/>
      </c>
      <c r="H500" s="166">
        <f t="shared" si="225"/>
        <v>24.572659260938561</v>
      </c>
      <c r="I500" s="166">
        <f t="shared" si="225"/>
        <v>289.63889006300502</v>
      </c>
      <c r="J500" s="166" t="str">
        <f t="shared" si="225"/>
        <v/>
      </c>
      <c r="K500" s="166" t="str">
        <f t="shared" si="225"/>
        <v/>
      </c>
      <c r="L500" s="166">
        <f t="shared" si="225"/>
        <v>23.499717224188853</v>
      </c>
      <c r="M500" s="166" t="str">
        <f t="shared" si="225"/>
        <v/>
      </c>
      <c r="N500" s="166" t="str">
        <f t="shared" si="225"/>
        <v/>
      </c>
      <c r="O500" s="166" t="str">
        <f t="shared" si="225"/>
        <v/>
      </c>
      <c r="P500" s="166">
        <f t="shared" si="225"/>
        <v>43.949410750215577</v>
      </c>
      <c r="Q500" s="166" t="str">
        <f t="shared" si="225"/>
        <v/>
      </c>
      <c r="R500" s="166">
        <f t="shared" si="225"/>
        <v>101.02849820375819</v>
      </c>
      <c r="S500" s="166" t="str">
        <f t="shared" si="225"/>
        <v/>
      </c>
      <c r="T500" s="166">
        <f t="shared" si="225"/>
        <v>119.99810531540396</v>
      </c>
      <c r="U500" s="166" t="str">
        <f t="shared" si="225"/>
        <v/>
      </c>
      <c r="V500" s="166">
        <f t="shared" si="225"/>
        <v>435.66623320393018</v>
      </c>
      <c r="W500" s="166" t="str">
        <f t="shared" si="225"/>
        <v/>
      </c>
      <c r="X500" s="166">
        <f t="shared" si="225"/>
        <v>7.466552508453761</v>
      </c>
      <c r="Y500" s="166">
        <f t="shared" si="225"/>
        <v>225.98522511439745</v>
      </c>
      <c r="Z500" s="166" t="str">
        <f t="shared" si="225"/>
        <v/>
      </c>
      <c r="AA500" s="166">
        <f t="shared" si="225"/>
        <v>29.696305572949278</v>
      </c>
      <c r="AB500" s="166">
        <f t="shared" si="225"/>
        <v>143.09780459898445</v>
      </c>
      <c r="AC500" s="166" t="str">
        <f t="shared" si="225"/>
        <v/>
      </c>
      <c r="AD500" s="166" t="str">
        <f t="shared" si="225"/>
        <v/>
      </c>
      <c r="AE500" s="166" t="str">
        <f t="shared" si="225"/>
        <v/>
      </c>
      <c r="AF500" s="166" t="str">
        <f t="shared" si="225"/>
        <v/>
      </c>
      <c r="AG500" s="166" t="str">
        <f t="shared" si="225"/>
        <v/>
      </c>
      <c r="AH500" s="166" t="str">
        <f t="shared" si="225"/>
        <v/>
      </c>
      <c r="AI500" s="166" t="str">
        <f t="shared" si="225"/>
        <v/>
      </c>
      <c r="AJ500" s="166" t="str">
        <f t="shared" si="225"/>
        <v/>
      </c>
      <c r="AK500" s="166" t="str">
        <f t="shared" si="225"/>
        <v/>
      </c>
      <c r="AL500" s="166" t="str">
        <f t="shared" si="225"/>
        <v/>
      </c>
      <c r="AM500" s="166" t="str">
        <f t="shared" si="225"/>
        <v/>
      </c>
      <c r="AN500" s="166" t="str">
        <f t="shared" si="225"/>
        <v/>
      </c>
      <c r="AO500" s="166" t="str">
        <f t="shared" si="225"/>
        <v/>
      </c>
      <c r="AP500" s="166" t="str">
        <f t="shared" si="225"/>
        <v/>
      </c>
      <c r="AQ500" s="166">
        <f t="shared" si="225"/>
        <v>237.40871212029541</v>
      </c>
      <c r="AS500" s="166">
        <v>0.44299608026044301</v>
      </c>
    </row>
    <row r="501" spans="2:45">
      <c r="B501" s="161" t="str">
        <f t="shared" si="222"/>
        <v>18 Avería de Maquinaria</v>
      </c>
      <c r="C501" s="166">
        <f t="shared" si="223"/>
        <v>-14.277029279676807</v>
      </c>
      <c r="D501" s="166" t="str">
        <f t="shared" si="225"/>
        <v/>
      </c>
      <c r="E501" s="166">
        <f t="shared" si="225"/>
        <v>701.71616827632363</v>
      </c>
      <c r="F501" s="166" t="str">
        <f t="shared" si="225"/>
        <v/>
      </c>
      <c r="G501" s="166" t="str">
        <f t="shared" si="225"/>
        <v/>
      </c>
      <c r="H501" s="166" t="str">
        <f t="shared" si="225"/>
        <v/>
      </c>
      <c r="I501" s="166">
        <f t="shared" si="225"/>
        <v>-9.3716867610424011</v>
      </c>
      <c r="J501" s="166" t="str">
        <f t="shared" si="225"/>
        <v/>
      </c>
      <c r="K501" s="166" t="str">
        <f t="shared" si="225"/>
        <v/>
      </c>
      <c r="L501" s="166">
        <f t="shared" si="225"/>
        <v>-17.538593481989707</v>
      </c>
      <c r="M501" s="166" t="str">
        <f t="shared" si="225"/>
        <v/>
      </c>
      <c r="N501" s="166" t="str">
        <f t="shared" si="225"/>
        <v/>
      </c>
      <c r="O501" s="166" t="str">
        <f t="shared" si="225"/>
        <v/>
      </c>
      <c r="P501" s="166">
        <f t="shared" si="225"/>
        <v>8.5112968121324677</v>
      </c>
      <c r="Q501" s="166" t="str">
        <f t="shared" si="225"/>
        <v/>
      </c>
      <c r="R501" s="166">
        <f t="shared" si="225"/>
        <v>65.427501337613705</v>
      </c>
      <c r="S501" s="166" t="str">
        <f t="shared" si="225"/>
        <v/>
      </c>
      <c r="T501" s="166">
        <f t="shared" si="225"/>
        <v>5.0804173005868289</v>
      </c>
      <c r="U501" s="166" t="str">
        <f t="shared" si="225"/>
        <v/>
      </c>
      <c r="V501" s="166">
        <f t="shared" si="225"/>
        <v>-67.706569707735426</v>
      </c>
      <c r="W501" s="166" t="str">
        <f t="shared" si="225"/>
        <v/>
      </c>
      <c r="X501" s="166" t="str">
        <f t="shared" si="225"/>
        <v/>
      </c>
      <c r="Y501" s="166">
        <f t="shared" si="225"/>
        <v>-100.6030584259845</v>
      </c>
      <c r="Z501" s="166" t="str">
        <f t="shared" si="225"/>
        <v/>
      </c>
      <c r="AA501" s="166">
        <f t="shared" si="225"/>
        <v>-460.22099447513813</v>
      </c>
      <c r="AB501" s="166">
        <f t="shared" si="225"/>
        <v>108.87133812829488</v>
      </c>
      <c r="AC501" s="166" t="str">
        <f t="shared" si="225"/>
        <v/>
      </c>
      <c r="AD501" s="166" t="str">
        <f t="shared" si="225"/>
        <v/>
      </c>
      <c r="AE501" s="166" t="str">
        <f t="shared" si="225"/>
        <v/>
      </c>
      <c r="AF501" s="166" t="str">
        <f t="shared" si="225"/>
        <v/>
      </c>
      <c r="AG501" s="166" t="str">
        <f t="shared" si="225"/>
        <v/>
      </c>
      <c r="AH501" s="166" t="str">
        <f t="shared" si="225"/>
        <v/>
      </c>
      <c r="AI501" s="166" t="str">
        <f t="shared" si="225"/>
        <v/>
      </c>
      <c r="AJ501" s="166" t="str">
        <f t="shared" si="225"/>
        <v/>
      </c>
      <c r="AK501" s="166" t="str">
        <f t="shared" si="225"/>
        <v/>
      </c>
      <c r="AL501" s="166" t="str">
        <f t="shared" si="225"/>
        <v/>
      </c>
      <c r="AM501" s="166" t="str">
        <f t="shared" si="225"/>
        <v/>
      </c>
      <c r="AN501" s="166" t="str">
        <f t="shared" si="225"/>
        <v/>
      </c>
      <c r="AO501" s="166" t="str">
        <f t="shared" si="225"/>
        <v/>
      </c>
      <c r="AP501" s="166" t="str">
        <f t="shared" si="225"/>
        <v/>
      </c>
      <c r="AQ501" s="166">
        <f t="shared" si="225"/>
        <v>39.588816894434572</v>
      </c>
      <c r="AS501" s="166">
        <v>107.876160690996</v>
      </c>
    </row>
    <row r="502" spans="2:45">
      <c r="B502" s="161" t="str">
        <f t="shared" si="222"/>
        <v>19 Equipo Electrónico</v>
      </c>
      <c r="C502" s="166">
        <f t="shared" si="223"/>
        <v>70.972368086364739</v>
      </c>
      <c r="D502" s="166" t="str">
        <f t="shared" si="225"/>
        <v/>
      </c>
      <c r="E502" s="166">
        <f t="shared" si="225"/>
        <v>633.57087058906302</v>
      </c>
      <c r="F502" s="166" t="str">
        <f t="shared" si="225"/>
        <v/>
      </c>
      <c r="G502" s="166" t="str">
        <f t="shared" si="225"/>
        <v/>
      </c>
      <c r="H502" s="166">
        <f t="shared" si="225"/>
        <v>122.38104140003739</v>
      </c>
      <c r="I502" s="166">
        <f t="shared" si="225"/>
        <v>16.951727176799363</v>
      </c>
      <c r="J502" s="166">
        <f t="shared" si="225"/>
        <v>0</v>
      </c>
      <c r="K502" s="166" t="str">
        <f t="shared" si="225"/>
        <v/>
      </c>
      <c r="L502" s="166">
        <f t="shared" si="225"/>
        <v>-634.1133455210238</v>
      </c>
      <c r="M502" s="166" t="str">
        <f t="shared" si="225"/>
        <v/>
      </c>
      <c r="N502" s="166" t="str">
        <f t="shared" si="225"/>
        <v/>
      </c>
      <c r="O502" s="166" t="str">
        <f t="shared" si="225"/>
        <v/>
      </c>
      <c r="P502" s="166">
        <f t="shared" si="225"/>
        <v>17.579842389050189</v>
      </c>
      <c r="Q502" s="166" t="str">
        <f t="shared" si="225"/>
        <v/>
      </c>
      <c r="R502" s="166">
        <f t="shared" si="225"/>
        <v>31.692239929222627</v>
      </c>
      <c r="S502" s="166" t="str">
        <f t="shared" si="225"/>
        <v/>
      </c>
      <c r="T502" s="166">
        <f t="shared" si="225"/>
        <v>39.233895730686832</v>
      </c>
      <c r="U502" s="166" t="str">
        <f t="shared" si="225"/>
        <v/>
      </c>
      <c r="V502" s="166">
        <f t="shared" si="225"/>
        <v>10.405413885148018</v>
      </c>
      <c r="W502" s="166" t="str">
        <f t="shared" si="225"/>
        <v/>
      </c>
      <c r="X502" s="166" t="str">
        <f t="shared" si="225"/>
        <v/>
      </c>
      <c r="Y502" s="166">
        <f t="shared" si="225"/>
        <v>29.374025188156576</v>
      </c>
      <c r="Z502" s="166" t="str">
        <f t="shared" si="225"/>
        <v/>
      </c>
      <c r="AA502" s="166">
        <f t="shared" si="225"/>
        <v>-21.434222423146473</v>
      </c>
      <c r="AB502" s="166">
        <f t="shared" si="225"/>
        <v>88.979027189506766</v>
      </c>
      <c r="AC502" s="166" t="str">
        <f t="shared" si="225"/>
        <v/>
      </c>
      <c r="AD502" s="166" t="str">
        <f t="shared" si="225"/>
        <v/>
      </c>
      <c r="AE502" s="166" t="str">
        <f t="shared" si="225"/>
        <v/>
      </c>
      <c r="AF502" s="166" t="str">
        <f t="shared" si="225"/>
        <v/>
      </c>
      <c r="AG502" s="166" t="str">
        <f t="shared" si="225"/>
        <v/>
      </c>
      <c r="AH502" s="166" t="str">
        <f t="shared" si="225"/>
        <v/>
      </c>
      <c r="AI502" s="166" t="str">
        <f t="shared" si="225"/>
        <v/>
      </c>
      <c r="AJ502" s="166" t="str">
        <f t="shared" si="225"/>
        <v/>
      </c>
      <c r="AK502" s="166" t="str">
        <f t="shared" si="225"/>
        <v/>
      </c>
      <c r="AL502" s="166" t="str">
        <f t="shared" si="225"/>
        <v/>
      </c>
      <c r="AM502" s="166" t="str">
        <f t="shared" si="225"/>
        <v/>
      </c>
      <c r="AN502" s="166" t="str">
        <f t="shared" si="225"/>
        <v/>
      </c>
      <c r="AO502" s="166" t="str">
        <f t="shared" si="225"/>
        <v/>
      </c>
      <c r="AP502" s="166" t="str">
        <f t="shared" si="225"/>
        <v/>
      </c>
      <c r="AQ502" s="166">
        <f t="shared" si="225"/>
        <v>95.709532931529111</v>
      </c>
      <c r="AS502" s="166">
        <v>18.818550270565598</v>
      </c>
    </row>
    <row r="503" spans="2:45">
      <c r="B503" s="161" t="str">
        <f t="shared" si="222"/>
        <v>20 Responsabilidad Civil Vehíc. Mot.</v>
      </c>
      <c r="C503" s="166" t="str">
        <f t="shared" si="223"/>
        <v/>
      </c>
      <c r="D503" s="166" t="str">
        <f t="shared" si="225"/>
        <v/>
      </c>
      <c r="E503" s="166">
        <f t="shared" si="225"/>
        <v>39.746631015338906</v>
      </c>
      <c r="F503" s="166" t="str">
        <f t="shared" si="225"/>
        <v/>
      </c>
      <c r="G503" s="166" t="str">
        <f t="shared" si="225"/>
        <v/>
      </c>
      <c r="H503" s="166">
        <f t="shared" si="225"/>
        <v>38.175352258134041</v>
      </c>
      <c r="I503" s="166">
        <f t="shared" si="225"/>
        <v>73.038324875571746</v>
      </c>
      <c r="J503" s="166">
        <f t="shared" si="225"/>
        <v>19.267582007138085</v>
      </c>
      <c r="K503" s="166" t="str">
        <f t="shared" si="225"/>
        <v/>
      </c>
      <c r="L503" s="166">
        <f t="shared" si="225"/>
        <v>64.484892117099463</v>
      </c>
      <c r="M503" s="166" t="str">
        <f t="shared" si="225"/>
        <v/>
      </c>
      <c r="N503" s="166" t="str">
        <f t="shared" si="225"/>
        <v/>
      </c>
      <c r="O503" s="166" t="str">
        <f t="shared" si="225"/>
        <v/>
      </c>
      <c r="P503" s="166">
        <f t="shared" si="225"/>
        <v>45.011304100613266</v>
      </c>
      <c r="Q503" s="166" t="str">
        <f t="shared" si="225"/>
        <v/>
      </c>
      <c r="R503" s="166">
        <f t="shared" si="225"/>
        <v>40.660959564022512</v>
      </c>
      <c r="S503" s="166" t="str">
        <f t="shared" si="225"/>
        <v/>
      </c>
      <c r="T503" s="166">
        <f t="shared" si="225"/>
        <v>38.877040332850811</v>
      </c>
      <c r="U503" s="166" t="str">
        <f t="shared" si="225"/>
        <v/>
      </c>
      <c r="V503" s="166">
        <f t="shared" si="225"/>
        <v>30.681842670687821</v>
      </c>
      <c r="W503" s="166" t="str">
        <f t="shared" si="225"/>
        <v/>
      </c>
      <c r="X503" s="166" t="str">
        <f t="shared" ref="D503:AQ509" si="226">IFERROR((-X539/X575)*100,"")</f>
        <v/>
      </c>
      <c r="Y503" s="166">
        <f t="shared" si="226"/>
        <v>84.214790693579531</v>
      </c>
      <c r="Z503" s="166">
        <f t="shared" si="226"/>
        <v>0</v>
      </c>
      <c r="AA503" s="166">
        <f t="shared" si="226"/>
        <v>65.160320881636352</v>
      </c>
      <c r="AB503" s="166">
        <f t="shared" si="226"/>
        <v>73.87699867233944</v>
      </c>
      <c r="AC503" s="166">
        <f t="shared" si="226"/>
        <v>151.48867435260868</v>
      </c>
      <c r="AD503" s="166" t="str">
        <f t="shared" si="226"/>
        <v/>
      </c>
      <c r="AE503" s="166" t="str">
        <f t="shared" si="226"/>
        <v/>
      </c>
      <c r="AF503" s="166" t="str">
        <f t="shared" si="226"/>
        <v/>
      </c>
      <c r="AG503" s="166" t="str">
        <f t="shared" si="226"/>
        <v/>
      </c>
      <c r="AH503" s="166" t="str">
        <f t="shared" si="226"/>
        <v/>
      </c>
      <c r="AI503" s="166" t="str">
        <f t="shared" si="226"/>
        <v/>
      </c>
      <c r="AJ503" s="166" t="str">
        <f t="shared" si="226"/>
        <v/>
      </c>
      <c r="AK503" s="166" t="str">
        <f t="shared" si="226"/>
        <v/>
      </c>
      <c r="AL503" s="166" t="str">
        <f t="shared" si="226"/>
        <v/>
      </c>
      <c r="AM503" s="166" t="str">
        <f t="shared" si="226"/>
        <v/>
      </c>
      <c r="AN503" s="166" t="str">
        <f t="shared" si="226"/>
        <v/>
      </c>
      <c r="AO503" s="166" t="str">
        <f t="shared" si="226"/>
        <v/>
      </c>
      <c r="AP503" s="166" t="str">
        <f t="shared" si="226"/>
        <v/>
      </c>
      <c r="AQ503" s="166">
        <f t="shared" si="226"/>
        <v>52.802603946660163</v>
      </c>
      <c r="AS503" s="166">
        <v>36.595070615590799</v>
      </c>
    </row>
    <row r="504" spans="2:45">
      <c r="B504" s="161" t="str">
        <f t="shared" si="222"/>
        <v>21 Responsabilidad Civil</v>
      </c>
      <c r="C504" s="166">
        <f t="shared" si="223"/>
        <v>51.585123830336229</v>
      </c>
      <c r="D504" s="166" t="str">
        <f t="shared" si="226"/>
        <v/>
      </c>
      <c r="E504" s="166">
        <f t="shared" si="226"/>
        <v>90.818101997012775</v>
      </c>
      <c r="F504" s="166" t="str">
        <f t="shared" si="226"/>
        <v/>
      </c>
      <c r="G504" s="166" t="str">
        <f t="shared" si="226"/>
        <v/>
      </c>
      <c r="H504" s="166">
        <f t="shared" si="226"/>
        <v>151.14042981020131</v>
      </c>
      <c r="I504" s="166">
        <f t="shared" si="226"/>
        <v>74.616789280712069</v>
      </c>
      <c r="J504" s="166">
        <f t="shared" si="226"/>
        <v>117.38117089574945</v>
      </c>
      <c r="K504" s="166" t="str">
        <f t="shared" si="226"/>
        <v/>
      </c>
      <c r="L504" s="166">
        <f t="shared" si="226"/>
        <v>249.33666411218491</v>
      </c>
      <c r="M504" s="166" t="str">
        <f t="shared" si="226"/>
        <v/>
      </c>
      <c r="N504" s="166" t="str">
        <f t="shared" si="226"/>
        <v/>
      </c>
      <c r="O504" s="166" t="str">
        <f t="shared" si="226"/>
        <v/>
      </c>
      <c r="P504" s="166">
        <f t="shared" si="226"/>
        <v>58.548008366017548</v>
      </c>
      <c r="Q504" s="166" t="str">
        <f t="shared" si="226"/>
        <v/>
      </c>
      <c r="R504" s="166">
        <f t="shared" si="226"/>
        <v>17.015296117139496</v>
      </c>
      <c r="S504" s="166" t="str">
        <f t="shared" si="226"/>
        <v/>
      </c>
      <c r="T504" s="166">
        <f t="shared" si="226"/>
        <v>191.95196390914663</v>
      </c>
      <c r="U504" s="166" t="str">
        <f t="shared" si="226"/>
        <v/>
      </c>
      <c r="V504" s="166">
        <f t="shared" si="226"/>
        <v>23.288103530733686</v>
      </c>
      <c r="W504" s="166" t="str">
        <f t="shared" si="226"/>
        <v/>
      </c>
      <c r="X504" s="166">
        <f t="shared" si="226"/>
        <v>6.9227368053837193</v>
      </c>
      <c r="Y504" s="166">
        <f t="shared" si="226"/>
        <v>40.778225059457839</v>
      </c>
      <c r="Z504" s="166">
        <f t="shared" si="226"/>
        <v>0</v>
      </c>
      <c r="AA504" s="166">
        <f t="shared" si="226"/>
        <v>12.662692673979754</v>
      </c>
      <c r="AB504" s="166">
        <f t="shared" si="226"/>
        <v>46.887601049627825</v>
      </c>
      <c r="AC504" s="166" t="str">
        <f t="shared" si="226"/>
        <v/>
      </c>
      <c r="AD504" s="166">
        <f t="shared" si="226"/>
        <v>23.972818430430099</v>
      </c>
      <c r="AE504" s="166" t="str">
        <f t="shared" si="226"/>
        <v/>
      </c>
      <c r="AF504" s="166" t="str">
        <f t="shared" si="226"/>
        <v/>
      </c>
      <c r="AG504" s="166" t="str">
        <f t="shared" si="226"/>
        <v/>
      </c>
      <c r="AH504" s="166" t="str">
        <f t="shared" si="226"/>
        <v/>
      </c>
      <c r="AI504" s="166" t="str">
        <f t="shared" si="226"/>
        <v/>
      </c>
      <c r="AJ504" s="166" t="str">
        <f t="shared" si="226"/>
        <v/>
      </c>
      <c r="AK504" s="166" t="str">
        <f t="shared" si="226"/>
        <v/>
      </c>
      <c r="AL504" s="166" t="str">
        <f t="shared" si="226"/>
        <v/>
      </c>
      <c r="AM504" s="166" t="str">
        <f t="shared" si="226"/>
        <v/>
      </c>
      <c r="AN504" s="166" t="str">
        <f t="shared" si="226"/>
        <v/>
      </c>
      <c r="AO504" s="166" t="str">
        <f t="shared" si="226"/>
        <v/>
      </c>
      <c r="AP504" s="166" t="str">
        <f t="shared" si="226"/>
        <v/>
      </c>
      <c r="AQ504" s="166">
        <f t="shared" si="226"/>
        <v>79.1092655257508</v>
      </c>
      <c r="AS504" s="166">
        <v>30.755424869379599</v>
      </c>
    </row>
    <row r="505" spans="2:45">
      <c r="B505" s="161" t="str">
        <f t="shared" si="222"/>
        <v>22 Multiriesgos</v>
      </c>
      <c r="C505" s="166" t="str">
        <f t="shared" si="223"/>
        <v/>
      </c>
      <c r="D505" s="166" t="str">
        <f t="shared" si="226"/>
        <v/>
      </c>
      <c r="E505" s="166">
        <f t="shared" si="226"/>
        <v>-916.75075673167703</v>
      </c>
      <c r="F505" s="166" t="str">
        <f t="shared" si="226"/>
        <v/>
      </c>
      <c r="G505" s="166" t="str">
        <f t="shared" si="226"/>
        <v/>
      </c>
      <c r="H505" s="166" t="str">
        <f t="shared" si="226"/>
        <v/>
      </c>
      <c r="I505" s="166" t="str">
        <f t="shared" si="226"/>
        <v/>
      </c>
      <c r="J505" s="166" t="str">
        <f t="shared" si="226"/>
        <v/>
      </c>
      <c r="K505" s="166" t="str">
        <f t="shared" si="226"/>
        <v/>
      </c>
      <c r="L505" s="166" t="str">
        <f t="shared" si="226"/>
        <v/>
      </c>
      <c r="M505" s="166" t="str">
        <f t="shared" si="226"/>
        <v/>
      </c>
      <c r="N505" s="166" t="str">
        <f t="shared" si="226"/>
        <v/>
      </c>
      <c r="O505" s="166" t="str">
        <f t="shared" si="226"/>
        <v/>
      </c>
      <c r="P505" s="166" t="str">
        <f t="shared" si="226"/>
        <v/>
      </c>
      <c r="Q505" s="166" t="str">
        <f t="shared" si="226"/>
        <v/>
      </c>
      <c r="R505" s="166" t="str">
        <f t="shared" si="226"/>
        <v/>
      </c>
      <c r="S505" s="166" t="str">
        <f t="shared" si="226"/>
        <v/>
      </c>
      <c r="T505" s="166">
        <f t="shared" si="226"/>
        <v>168.83611281871964</v>
      </c>
      <c r="U505" s="166" t="str">
        <f t="shared" si="226"/>
        <v/>
      </c>
      <c r="V505" s="166">
        <f t="shared" si="226"/>
        <v>1.3607316444659094</v>
      </c>
      <c r="W505" s="166" t="str">
        <f t="shared" si="226"/>
        <v/>
      </c>
      <c r="X505" s="166">
        <f t="shared" si="226"/>
        <v>1384.1015992474131</v>
      </c>
      <c r="Y505" s="166" t="str">
        <f t="shared" si="226"/>
        <v/>
      </c>
      <c r="Z505" s="166" t="str">
        <f t="shared" si="226"/>
        <v/>
      </c>
      <c r="AA505" s="166">
        <f t="shared" si="226"/>
        <v>11.45930776426567</v>
      </c>
      <c r="AB505" s="166" t="str">
        <f t="shared" si="226"/>
        <v/>
      </c>
      <c r="AC505" s="166" t="str">
        <f t="shared" si="226"/>
        <v/>
      </c>
      <c r="AD505" s="166">
        <f t="shared" si="226"/>
        <v>68.923107086298202</v>
      </c>
      <c r="AE505" s="166" t="str">
        <f t="shared" si="226"/>
        <v/>
      </c>
      <c r="AF505" s="166" t="str">
        <f t="shared" si="226"/>
        <v/>
      </c>
      <c r="AG505" s="166" t="str">
        <f t="shared" si="226"/>
        <v/>
      </c>
      <c r="AH505" s="166" t="str">
        <f t="shared" si="226"/>
        <v/>
      </c>
      <c r="AI505" s="166" t="str">
        <f t="shared" si="226"/>
        <v/>
      </c>
      <c r="AJ505" s="166" t="str">
        <f t="shared" si="226"/>
        <v/>
      </c>
      <c r="AK505" s="166" t="str">
        <f t="shared" si="226"/>
        <v/>
      </c>
      <c r="AL505" s="166" t="str">
        <f t="shared" si="226"/>
        <v/>
      </c>
      <c r="AM505" s="166" t="str">
        <f t="shared" si="226"/>
        <v/>
      </c>
      <c r="AN505" s="166" t="str">
        <f t="shared" si="226"/>
        <v/>
      </c>
      <c r="AO505" s="166" t="str">
        <f t="shared" si="226"/>
        <v/>
      </c>
      <c r="AP505" s="166" t="str">
        <f t="shared" si="226"/>
        <v/>
      </c>
      <c r="AQ505" s="166">
        <f t="shared" si="226"/>
        <v>47.432224476288809</v>
      </c>
      <c r="AS505" s="166">
        <v>51.408757304265499</v>
      </c>
    </row>
    <row r="506" spans="2:45">
      <c r="B506" s="161" t="str">
        <f t="shared" si="222"/>
        <v>23 Accidentes Personales</v>
      </c>
      <c r="C506" s="166">
        <f t="shared" si="223"/>
        <v>32.782269122271181</v>
      </c>
      <c r="D506" s="166" t="str">
        <f t="shared" si="226"/>
        <v/>
      </c>
      <c r="E506" s="166">
        <f t="shared" si="226"/>
        <v>16.843080825082467</v>
      </c>
      <c r="F506" s="166">
        <f t="shared" si="226"/>
        <v>4.3806453768695075</v>
      </c>
      <c r="G506" s="166" t="str">
        <f t="shared" si="226"/>
        <v/>
      </c>
      <c r="H506" s="166">
        <f t="shared" si="226"/>
        <v>22.770545709208616</v>
      </c>
      <c r="I506" s="166">
        <f t="shared" si="226"/>
        <v>34.779983801021551</v>
      </c>
      <c r="J506" s="166">
        <f t="shared" si="226"/>
        <v>70.193503899005179</v>
      </c>
      <c r="K506" s="166" t="str">
        <f t="shared" si="226"/>
        <v/>
      </c>
      <c r="L506" s="166">
        <f t="shared" si="226"/>
        <v>34.438163062339846</v>
      </c>
      <c r="M506" s="166" t="str">
        <f t="shared" si="226"/>
        <v/>
      </c>
      <c r="N506" s="166" t="str">
        <f t="shared" si="226"/>
        <v/>
      </c>
      <c r="O506" s="166" t="str">
        <f t="shared" si="226"/>
        <v/>
      </c>
      <c r="P506" s="166">
        <f t="shared" si="226"/>
        <v>18.820749482095295</v>
      </c>
      <c r="Q506" s="166" t="str">
        <f t="shared" si="226"/>
        <v/>
      </c>
      <c r="R506" s="166">
        <f t="shared" si="226"/>
        <v>22.276462707343548</v>
      </c>
      <c r="S506" s="166" t="str">
        <f t="shared" si="226"/>
        <v/>
      </c>
      <c r="T506" s="166">
        <f t="shared" si="226"/>
        <v>3.8489584818562896</v>
      </c>
      <c r="U506" s="166" t="str">
        <f t="shared" si="226"/>
        <v/>
      </c>
      <c r="V506" s="166">
        <f t="shared" si="226"/>
        <v>8.6210511651077013</v>
      </c>
      <c r="W506" s="166" t="str">
        <f t="shared" si="226"/>
        <v/>
      </c>
      <c r="X506" s="166">
        <f t="shared" si="226"/>
        <v>1.697315608186968</v>
      </c>
      <c r="Y506" s="166">
        <f t="shared" si="226"/>
        <v>12.697276962326921</v>
      </c>
      <c r="Z506" s="166">
        <f t="shared" si="226"/>
        <v>0</v>
      </c>
      <c r="AA506" s="166">
        <f t="shared" si="226"/>
        <v>37.357508346998038</v>
      </c>
      <c r="AB506" s="166">
        <f t="shared" si="226"/>
        <v>6.2425168739553722</v>
      </c>
      <c r="AC506" s="166">
        <f t="shared" si="226"/>
        <v>4.5172945342295163</v>
      </c>
      <c r="AD506" s="166" t="str">
        <f t="shared" si="226"/>
        <v/>
      </c>
      <c r="AE506" s="166" t="str">
        <f t="shared" si="226"/>
        <v/>
      </c>
      <c r="AF506" s="166" t="str">
        <f t="shared" si="226"/>
        <v/>
      </c>
      <c r="AG506" s="166" t="str">
        <f t="shared" si="226"/>
        <v/>
      </c>
      <c r="AH506" s="166" t="str">
        <f t="shared" si="226"/>
        <v/>
      </c>
      <c r="AI506" s="166" t="str">
        <f t="shared" si="226"/>
        <v/>
      </c>
      <c r="AJ506" s="166" t="str">
        <f t="shared" si="226"/>
        <v/>
      </c>
      <c r="AK506" s="166" t="str">
        <f t="shared" si="226"/>
        <v/>
      </c>
      <c r="AL506" s="166" t="str">
        <f t="shared" si="226"/>
        <v/>
      </c>
      <c r="AM506" s="166" t="str">
        <f t="shared" si="226"/>
        <v/>
      </c>
      <c r="AN506" s="166" t="str">
        <f t="shared" si="226"/>
        <v/>
      </c>
      <c r="AO506" s="166" t="str">
        <f t="shared" si="226"/>
        <v/>
      </c>
      <c r="AP506" s="166" t="str">
        <f t="shared" si="226"/>
        <v/>
      </c>
      <c r="AQ506" s="166">
        <f t="shared" si="226"/>
        <v>18.034964934869517</v>
      </c>
      <c r="AS506" s="166">
        <v>19.919024848376299</v>
      </c>
    </row>
    <row r="507" spans="2:45">
      <c r="B507" s="161" t="str">
        <f t="shared" si="222"/>
        <v>24 SOAP</v>
      </c>
      <c r="C507" s="166" t="str">
        <f t="shared" si="223"/>
        <v/>
      </c>
      <c r="D507" s="166" t="str">
        <f t="shared" si="226"/>
        <v/>
      </c>
      <c r="E507" s="166">
        <f t="shared" si="226"/>
        <v>53.6977412652219</v>
      </c>
      <c r="F507" s="166" t="str">
        <f t="shared" si="226"/>
        <v/>
      </c>
      <c r="G507" s="166" t="str">
        <f t="shared" si="226"/>
        <v/>
      </c>
      <c r="H507" s="166" t="str">
        <f t="shared" si="226"/>
        <v/>
      </c>
      <c r="I507" s="166">
        <f t="shared" si="226"/>
        <v>50.040222168750859</v>
      </c>
      <c r="J507" s="166" t="str">
        <f t="shared" si="226"/>
        <v/>
      </c>
      <c r="K507" s="166" t="str">
        <f t="shared" si="226"/>
        <v/>
      </c>
      <c r="L507" s="166">
        <f t="shared" si="226"/>
        <v>34.672713741155299</v>
      </c>
      <c r="M507" s="166" t="str">
        <f t="shared" si="226"/>
        <v/>
      </c>
      <c r="N507" s="166" t="str">
        <f t="shared" si="226"/>
        <v/>
      </c>
      <c r="O507" s="166" t="str">
        <f t="shared" si="226"/>
        <v/>
      </c>
      <c r="P507" s="166">
        <f t="shared" si="226"/>
        <v>323.92384105960264</v>
      </c>
      <c r="Q507" s="166" t="str">
        <f t="shared" si="226"/>
        <v/>
      </c>
      <c r="R507" s="166">
        <f t="shared" si="226"/>
        <v>32.338023199400169</v>
      </c>
      <c r="S507" s="166" t="str">
        <f t="shared" si="226"/>
        <v/>
      </c>
      <c r="T507" s="166">
        <f t="shared" si="226"/>
        <v>36.096694843189269</v>
      </c>
      <c r="U507" s="166" t="str">
        <f t="shared" si="226"/>
        <v/>
      </c>
      <c r="V507" s="166">
        <f t="shared" si="226"/>
        <v>34.896251261014527</v>
      </c>
      <c r="W507" s="166" t="str">
        <f t="shared" si="226"/>
        <v/>
      </c>
      <c r="X507" s="166" t="str">
        <f t="shared" si="226"/>
        <v/>
      </c>
      <c r="Y507" s="166">
        <f t="shared" si="226"/>
        <v>65.84280476028043</v>
      </c>
      <c r="Z507" s="166" t="str">
        <f t="shared" si="226"/>
        <v/>
      </c>
      <c r="AA507" s="166">
        <f t="shared" si="226"/>
        <v>91.391055890455803</v>
      </c>
      <c r="AB507" s="166">
        <f t="shared" si="226"/>
        <v>12.601757854198819</v>
      </c>
      <c r="AC507" s="166">
        <f t="shared" si="226"/>
        <v>57.999243898293919</v>
      </c>
      <c r="AD507" s="166" t="str">
        <f t="shared" si="226"/>
        <v/>
      </c>
      <c r="AE507" s="166" t="str">
        <f t="shared" si="226"/>
        <v/>
      </c>
      <c r="AF507" s="166" t="str">
        <f t="shared" si="226"/>
        <v/>
      </c>
      <c r="AG507" s="166" t="str">
        <f t="shared" si="226"/>
        <v/>
      </c>
      <c r="AH507" s="166" t="str">
        <f t="shared" si="226"/>
        <v/>
      </c>
      <c r="AI507" s="166" t="str">
        <f t="shared" si="226"/>
        <v/>
      </c>
      <c r="AJ507" s="166" t="str">
        <f t="shared" si="226"/>
        <v/>
      </c>
      <c r="AK507" s="166" t="str">
        <f t="shared" si="226"/>
        <v/>
      </c>
      <c r="AL507" s="166" t="str">
        <f t="shared" si="226"/>
        <v/>
      </c>
      <c r="AM507" s="166" t="str">
        <f t="shared" si="226"/>
        <v/>
      </c>
      <c r="AN507" s="166" t="str">
        <f t="shared" si="226"/>
        <v/>
      </c>
      <c r="AO507" s="166" t="str">
        <f t="shared" si="226"/>
        <v/>
      </c>
      <c r="AP507" s="166" t="str">
        <f t="shared" si="226"/>
        <v/>
      </c>
      <c r="AQ507" s="166">
        <f t="shared" si="226"/>
        <v>45.194376719354928</v>
      </c>
      <c r="AS507" s="166">
        <v>69.553571176047996</v>
      </c>
    </row>
    <row r="508" spans="2:45">
      <c r="B508" s="161" t="str">
        <f t="shared" si="222"/>
        <v>25 Garantía</v>
      </c>
      <c r="C508" s="166" t="str">
        <f t="shared" si="223"/>
        <v/>
      </c>
      <c r="D508" s="166" t="str">
        <f t="shared" si="226"/>
        <v/>
      </c>
      <c r="E508" s="166">
        <f t="shared" si="226"/>
        <v>64.051890453915277</v>
      </c>
      <c r="F508" s="166" t="str">
        <f t="shared" si="226"/>
        <v/>
      </c>
      <c r="G508" s="166">
        <f t="shared" si="226"/>
        <v>20.749980769766303</v>
      </c>
      <c r="H508" s="166" t="str">
        <f t="shared" si="226"/>
        <v/>
      </c>
      <c r="I508" s="166">
        <f t="shared" si="226"/>
        <v>0</v>
      </c>
      <c r="J508" s="166">
        <f t="shared" si="226"/>
        <v>0</v>
      </c>
      <c r="K508" s="166" t="str">
        <f t="shared" si="226"/>
        <v/>
      </c>
      <c r="L508" s="166">
        <f t="shared" si="226"/>
        <v>-1.6495090040644378</v>
      </c>
      <c r="M508" s="166">
        <f t="shared" si="226"/>
        <v>22.450047104703895</v>
      </c>
      <c r="N508" s="166" t="str">
        <f t="shared" si="226"/>
        <v/>
      </c>
      <c r="O508" s="166" t="str">
        <f t="shared" si="226"/>
        <v/>
      </c>
      <c r="P508" s="166">
        <f t="shared" si="226"/>
        <v>48.604900459418069</v>
      </c>
      <c r="Q508" s="166" t="str">
        <f t="shared" si="226"/>
        <v/>
      </c>
      <c r="R508" s="166">
        <f t="shared" si="226"/>
        <v>4.730368968779565E-2</v>
      </c>
      <c r="S508" s="166" t="str">
        <f t="shared" si="226"/>
        <v/>
      </c>
      <c r="T508" s="166">
        <f t="shared" si="226"/>
        <v>-24.469529098433753</v>
      </c>
      <c r="U508" s="166">
        <f t="shared" si="226"/>
        <v>3.3349993706977514</v>
      </c>
      <c r="V508" s="166">
        <f t="shared" si="226"/>
        <v>8.6282655588399777</v>
      </c>
      <c r="W508" s="166">
        <f t="shared" si="226"/>
        <v>6.1308293627765407</v>
      </c>
      <c r="X508" s="166">
        <f t="shared" si="226"/>
        <v>0</v>
      </c>
      <c r="Y508" s="166">
        <f t="shared" si="226"/>
        <v>-48.620689916708699</v>
      </c>
      <c r="Z508" s="166">
        <f t="shared" si="226"/>
        <v>0</v>
      </c>
      <c r="AA508" s="166">
        <f t="shared" si="226"/>
        <v>14.012300606605258</v>
      </c>
      <c r="AB508" s="166">
        <f t="shared" si="226"/>
        <v>0</v>
      </c>
      <c r="AC508" s="166" t="str">
        <f t="shared" si="226"/>
        <v/>
      </c>
      <c r="AD508" s="166" t="str">
        <f t="shared" si="226"/>
        <v/>
      </c>
      <c r="AE508" s="166" t="str">
        <f t="shared" si="226"/>
        <v/>
      </c>
      <c r="AF508" s="166" t="str">
        <f t="shared" si="226"/>
        <v/>
      </c>
      <c r="AG508" s="166" t="str">
        <f t="shared" si="226"/>
        <v/>
      </c>
      <c r="AH508" s="166" t="str">
        <f t="shared" si="226"/>
        <v/>
      </c>
      <c r="AI508" s="166" t="str">
        <f t="shared" si="226"/>
        <v/>
      </c>
      <c r="AJ508" s="166" t="str">
        <f t="shared" si="226"/>
        <v/>
      </c>
      <c r="AK508" s="166" t="str">
        <f t="shared" si="226"/>
        <v/>
      </c>
      <c r="AL508" s="166" t="str">
        <f t="shared" si="226"/>
        <v/>
      </c>
      <c r="AM508" s="166" t="str">
        <f t="shared" si="226"/>
        <v/>
      </c>
      <c r="AN508" s="166" t="str">
        <f t="shared" si="226"/>
        <v/>
      </c>
      <c r="AO508" s="166" t="str">
        <f t="shared" si="226"/>
        <v/>
      </c>
      <c r="AP508" s="166" t="str">
        <f t="shared" si="226"/>
        <v/>
      </c>
      <c r="AQ508" s="166">
        <f t="shared" si="226"/>
        <v>13.097476319774898</v>
      </c>
      <c r="AS508" s="166">
        <v>22.391323548036599</v>
      </c>
    </row>
    <row r="509" spans="2:45">
      <c r="B509" s="161" t="str">
        <f t="shared" si="222"/>
        <v>26 Fidelidad</v>
      </c>
      <c r="C509" s="166">
        <f t="shared" si="223"/>
        <v>107.94618124258012</v>
      </c>
      <c r="D509" s="166" t="str">
        <f t="shared" si="226"/>
        <v/>
      </c>
      <c r="E509" s="166">
        <f t="shared" si="226"/>
        <v>31.605131276452923</v>
      </c>
      <c r="F509" s="166" t="str">
        <f t="shared" si="226"/>
        <v/>
      </c>
      <c r="G509" s="166" t="str">
        <f t="shared" si="226"/>
        <v/>
      </c>
      <c r="H509" s="166">
        <f t="shared" si="226"/>
        <v>93.301743892492325</v>
      </c>
      <c r="I509" s="166">
        <f t="shared" si="226"/>
        <v>275.85777639461605</v>
      </c>
      <c r="J509" s="166">
        <f t="shared" si="226"/>
        <v>425.92051765465288</v>
      </c>
      <c r="K509" s="166" t="str">
        <f t="shared" si="226"/>
        <v/>
      </c>
      <c r="L509" s="166">
        <f t="shared" si="226"/>
        <v>-0.1888985759953502</v>
      </c>
      <c r="M509" s="166" t="str">
        <f t="shared" si="226"/>
        <v/>
      </c>
      <c r="N509" s="166" t="str">
        <f t="shared" si="226"/>
        <v/>
      </c>
      <c r="O509" s="166" t="str">
        <f t="shared" si="226"/>
        <v/>
      </c>
      <c r="P509" s="166">
        <f t="shared" si="226"/>
        <v>-3.9956762918989557</v>
      </c>
      <c r="Q509" s="166" t="str">
        <f t="shared" si="226"/>
        <v/>
      </c>
      <c r="R509" s="166">
        <f t="shared" si="226"/>
        <v>7.5973564913430547</v>
      </c>
      <c r="S509" s="166" t="str">
        <f t="shared" si="226"/>
        <v/>
      </c>
      <c r="T509" s="166">
        <f t="shared" si="226"/>
        <v>2.4943834193210375</v>
      </c>
      <c r="U509" s="166" t="str">
        <f t="shared" si="226"/>
        <v/>
      </c>
      <c r="V509" s="166" t="str">
        <f t="shared" si="226"/>
        <v/>
      </c>
      <c r="W509" s="166">
        <f t="shared" si="226"/>
        <v>32.759922493574528</v>
      </c>
      <c r="X509" s="166" t="str">
        <f t="shared" si="226"/>
        <v/>
      </c>
      <c r="Y509" s="166">
        <f t="shared" si="226"/>
        <v>-17.816668915356821</v>
      </c>
      <c r="Z509" s="166" t="str">
        <f t="shared" si="226"/>
        <v/>
      </c>
      <c r="AA509" s="166" t="str">
        <f t="shared" si="226"/>
        <v/>
      </c>
      <c r="AB509" s="166">
        <f t="shared" si="226"/>
        <v>0</v>
      </c>
      <c r="AC509" s="166" t="str">
        <f t="shared" si="226"/>
        <v/>
      </c>
      <c r="AD509" s="166" t="str">
        <f t="shared" si="226"/>
        <v/>
      </c>
      <c r="AE509" s="166" t="str">
        <f t="shared" si="226"/>
        <v/>
      </c>
      <c r="AF509" s="166" t="str">
        <f t="shared" si="226"/>
        <v/>
      </c>
      <c r="AG509" s="166" t="str">
        <f t="shared" si="226"/>
        <v/>
      </c>
      <c r="AH509" s="166" t="str">
        <f t="shared" si="226"/>
        <v/>
      </c>
      <c r="AI509" s="166" t="str">
        <f t="shared" si="226"/>
        <v/>
      </c>
      <c r="AJ509" s="166" t="str">
        <f t="shared" si="226"/>
        <v/>
      </c>
      <c r="AK509" s="166" t="str">
        <f t="shared" si="226"/>
        <v/>
      </c>
      <c r="AL509" s="166" t="str">
        <f t="shared" si="226"/>
        <v/>
      </c>
      <c r="AM509" s="166" t="str">
        <f t="shared" ref="D509:AQ516" si="227">IFERROR((-AM545/AM581)*100,"")</f>
        <v/>
      </c>
      <c r="AN509" s="166" t="str">
        <f t="shared" si="227"/>
        <v/>
      </c>
      <c r="AO509" s="166" t="str">
        <f t="shared" si="227"/>
        <v/>
      </c>
      <c r="AP509" s="166" t="str">
        <f t="shared" si="227"/>
        <v/>
      </c>
      <c r="AQ509" s="166">
        <f t="shared" si="227"/>
        <v>124.06980175716147</v>
      </c>
      <c r="AS509" s="166">
        <v>158.547043819224</v>
      </c>
    </row>
    <row r="510" spans="2:45">
      <c r="B510" s="161" t="str">
        <f t="shared" si="222"/>
        <v>27 Seguro de Crédito por Ventas a Plazo</v>
      </c>
      <c r="C510" s="166" t="str">
        <f t="shared" si="223"/>
        <v/>
      </c>
      <c r="D510" s="166" t="str">
        <f t="shared" si="227"/>
        <v/>
      </c>
      <c r="E510" s="166" t="str">
        <f t="shared" si="227"/>
        <v/>
      </c>
      <c r="F510" s="166" t="str">
        <f t="shared" si="227"/>
        <v/>
      </c>
      <c r="G510" s="166">
        <f t="shared" si="227"/>
        <v>2.8625846316249994</v>
      </c>
      <c r="H510" s="166" t="str">
        <f t="shared" si="227"/>
        <v/>
      </c>
      <c r="I510" s="166" t="str">
        <f t="shared" si="227"/>
        <v/>
      </c>
      <c r="J510" s="166" t="str">
        <f t="shared" si="227"/>
        <v/>
      </c>
      <c r="K510" s="166">
        <f t="shared" si="227"/>
        <v>37.763608755528722</v>
      </c>
      <c r="L510" s="166" t="str">
        <f t="shared" si="227"/>
        <v/>
      </c>
      <c r="M510" s="166">
        <f t="shared" si="227"/>
        <v>42.137688354183759</v>
      </c>
      <c r="N510" s="166">
        <f t="shared" si="227"/>
        <v>37.336875106175967</v>
      </c>
      <c r="O510" s="166" t="str">
        <f t="shared" si="227"/>
        <v/>
      </c>
      <c r="P510" s="166" t="str">
        <f t="shared" si="227"/>
        <v/>
      </c>
      <c r="Q510" s="166" t="str">
        <f t="shared" si="227"/>
        <v/>
      </c>
      <c r="R510" s="166" t="str">
        <f t="shared" si="227"/>
        <v/>
      </c>
      <c r="S510" s="166" t="str">
        <f t="shared" si="227"/>
        <v/>
      </c>
      <c r="T510" s="166" t="str">
        <f t="shared" si="227"/>
        <v/>
      </c>
      <c r="U510" s="166">
        <f t="shared" si="227"/>
        <v>15.529592111183554</v>
      </c>
      <c r="V510" s="166" t="str">
        <f t="shared" si="227"/>
        <v/>
      </c>
      <c r="W510" s="166">
        <f t="shared" si="227"/>
        <v>-9.2198231280277891</v>
      </c>
      <c r="X510" s="166" t="str">
        <f t="shared" si="227"/>
        <v/>
      </c>
      <c r="Y510" s="166" t="str">
        <f t="shared" si="227"/>
        <v/>
      </c>
      <c r="Z510" s="166" t="str">
        <f t="shared" si="227"/>
        <v/>
      </c>
      <c r="AA510" s="166" t="str">
        <f t="shared" si="227"/>
        <v/>
      </c>
      <c r="AB510" s="166" t="str">
        <f t="shared" si="227"/>
        <v/>
      </c>
      <c r="AC510" s="166" t="str">
        <f t="shared" si="227"/>
        <v/>
      </c>
      <c r="AD510" s="166" t="str">
        <f t="shared" si="227"/>
        <v/>
      </c>
      <c r="AE510" s="166" t="str">
        <f t="shared" si="227"/>
        <v/>
      </c>
      <c r="AF510" s="166" t="str">
        <f t="shared" si="227"/>
        <v/>
      </c>
      <c r="AG510" s="166" t="str">
        <f t="shared" si="227"/>
        <v/>
      </c>
      <c r="AH510" s="166" t="str">
        <f t="shared" si="227"/>
        <v/>
      </c>
      <c r="AI510" s="166" t="str">
        <f t="shared" si="227"/>
        <v/>
      </c>
      <c r="AJ510" s="166" t="str">
        <f t="shared" si="227"/>
        <v/>
      </c>
      <c r="AK510" s="166" t="str">
        <f t="shared" si="227"/>
        <v/>
      </c>
      <c r="AL510" s="166" t="str">
        <f t="shared" si="227"/>
        <v/>
      </c>
      <c r="AM510" s="166" t="str">
        <f t="shared" si="227"/>
        <v/>
      </c>
      <c r="AN510" s="166" t="str">
        <f t="shared" si="227"/>
        <v/>
      </c>
      <c r="AO510" s="166" t="str">
        <f t="shared" si="227"/>
        <v/>
      </c>
      <c r="AP510" s="166" t="str">
        <f t="shared" si="227"/>
        <v/>
      </c>
      <c r="AQ510" s="166">
        <f t="shared" si="227"/>
        <v>27.925389918648069</v>
      </c>
      <c r="AS510" s="166">
        <v>64.252654970750896</v>
      </c>
    </row>
    <row r="511" spans="2:45">
      <c r="B511" s="161" t="str">
        <f t="shared" si="222"/>
        <v>28 Seguro de Crédito a la Exportación</v>
      </c>
      <c r="C511" s="166" t="str">
        <f t="shared" si="223"/>
        <v/>
      </c>
      <c r="D511" s="166" t="str">
        <f t="shared" si="227"/>
        <v/>
      </c>
      <c r="E511" s="166" t="str">
        <f t="shared" si="227"/>
        <v/>
      </c>
      <c r="F511" s="166" t="str">
        <f t="shared" si="227"/>
        <v/>
      </c>
      <c r="G511" s="166">
        <f t="shared" si="227"/>
        <v>68.514470417686951</v>
      </c>
      <c r="H511" s="166" t="str">
        <f t="shared" si="227"/>
        <v/>
      </c>
      <c r="I511" s="166" t="str">
        <f t="shared" si="227"/>
        <v/>
      </c>
      <c r="J511" s="166" t="str">
        <f t="shared" si="227"/>
        <v/>
      </c>
      <c r="K511" s="166">
        <f t="shared" si="227"/>
        <v>28.885996677466828</v>
      </c>
      <c r="L511" s="166" t="str">
        <f t="shared" si="227"/>
        <v/>
      </c>
      <c r="M511" s="166">
        <f t="shared" si="227"/>
        <v>36.42636124852234</v>
      </c>
      <c r="N511" s="166">
        <f t="shared" si="227"/>
        <v>25.517221699055447</v>
      </c>
      <c r="O511" s="166" t="str">
        <f t="shared" si="227"/>
        <v/>
      </c>
      <c r="P511" s="166" t="str">
        <f t="shared" si="227"/>
        <v/>
      </c>
      <c r="Q511" s="166" t="str">
        <f t="shared" si="227"/>
        <v/>
      </c>
      <c r="R511" s="166" t="str">
        <f t="shared" si="227"/>
        <v/>
      </c>
      <c r="S511" s="166" t="str">
        <f t="shared" si="227"/>
        <v/>
      </c>
      <c r="T511" s="166" t="str">
        <f t="shared" si="227"/>
        <v/>
      </c>
      <c r="U511" s="166">
        <f t="shared" si="227"/>
        <v>69.236134912168069</v>
      </c>
      <c r="V511" s="166" t="str">
        <f t="shared" si="227"/>
        <v/>
      </c>
      <c r="W511" s="166">
        <f t="shared" si="227"/>
        <v>-31.905582590439884</v>
      </c>
      <c r="X511" s="166" t="str">
        <f t="shared" si="227"/>
        <v/>
      </c>
      <c r="Y511" s="166" t="str">
        <f t="shared" si="227"/>
        <v/>
      </c>
      <c r="Z511" s="166" t="str">
        <f t="shared" si="227"/>
        <v/>
      </c>
      <c r="AA511" s="166" t="str">
        <f t="shared" si="227"/>
        <v/>
      </c>
      <c r="AB511" s="166" t="str">
        <f t="shared" si="227"/>
        <v/>
      </c>
      <c r="AC511" s="166" t="str">
        <f t="shared" si="227"/>
        <v/>
      </c>
      <c r="AD511" s="166" t="str">
        <f t="shared" si="227"/>
        <v/>
      </c>
      <c r="AE511" s="166" t="str">
        <f t="shared" si="227"/>
        <v/>
      </c>
      <c r="AF511" s="166" t="str">
        <f t="shared" si="227"/>
        <v/>
      </c>
      <c r="AG511" s="166" t="str">
        <f t="shared" si="227"/>
        <v/>
      </c>
      <c r="AH511" s="166" t="str">
        <f t="shared" si="227"/>
        <v/>
      </c>
      <c r="AI511" s="166" t="str">
        <f t="shared" si="227"/>
        <v/>
      </c>
      <c r="AJ511" s="166" t="str">
        <f t="shared" si="227"/>
        <v/>
      </c>
      <c r="AK511" s="166" t="str">
        <f t="shared" si="227"/>
        <v/>
      </c>
      <c r="AL511" s="166" t="str">
        <f t="shared" si="227"/>
        <v/>
      </c>
      <c r="AM511" s="166" t="str">
        <f t="shared" si="227"/>
        <v/>
      </c>
      <c r="AN511" s="166" t="str">
        <f t="shared" si="227"/>
        <v/>
      </c>
      <c r="AO511" s="166" t="str">
        <f t="shared" si="227"/>
        <v/>
      </c>
      <c r="AP511" s="166" t="str">
        <f t="shared" si="227"/>
        <v/>
      </c>
      <c r="AQ511" s="166">
        <f t="shared" si="227"/>
        <v>21.31463154725045</v>
      </c>
      <c r="AS511" s="166">
        <v>39.0359953738255</v>
      </c>
    </row>
    <row r="512" spans="2:45">
      <c r="B512" s="161" t="str">
        <f t="shared" si="222"/>
        <v>29 Otros Seguros de Crédito</v>
      </c>
      <c r="C512" s="166" t="str">
        <f t="shared" si="223"/>
        <v/>
      </c>
      <c r="D512" s="166" t="str">
        <f t="shared" si="227"/>
        <v/>
      </c>
      <c r="E512" s="166" t="str">
        <f t="shared" si="227"/>
        <v/>
      </c>
      <c r="F512" s="166" t="str">
        <f t="shared" si="227"/>
        <v/>
      </c>
      <c r="G512" s="166" t="str">
        <f t="shared" si="227"/>
        <v/>
      </c>
      <c r="H512" s="166" t="str">
        <f t="shared" si="227"/>
        <v/>
      </c>
      <c r="I512" s="166" t="str">
        <f t="shared" si="227"/>
        <v/>
      </c>
      <c r="J512" s="166" t="str">
        <f t="shared" si="227"/>
        <v/>
      </c>
      <c r="K512" s="166" t="str">
        <f t="shared" si="227"/>
        <v/>
      </c>
      <c r="L512" s="166" t="str">
        <f t="shared" si="227"/>
        <v/>
      </c>
      <c r="M512" s="166" t="str">
        <f t="shared" si="227"/>
        <v/>
      </c>
      <c r="N512" s="166" t="str">
        <f t="shared" si="227"/>
        <v/>
      </c>
      <c r="O512" s="166" t="str">
        <f t="shared" si="227"/>
        <v/>
      </c>
      <c r="P512" s="166" t="str">
        <f t="shared" si="227"/>
        <v/>
      </c>
      <c r="Q512" s="166" t="str">
        <f t="shared" si="227"/>
        <v/>
      </c>
      <c r="R512" s="166" t="str">
        <f t="shared" si="227"/>
        <v/>
      </c>
      <c r="S512" s="166" t="str">
        <f t="shared" si="227"/>
        <v/>
      </c>
      <c r="T512" s="166" t="str">
        <f t="shared" si="227"/>
        <v/>
      </c>
      <c r="U512" s="166" t="str">
        <f t="shared" si="227"/>
        <v/>
      </c>
      <c r="V512" s="166" t="str">
        <f t="shared" si="227"/>
        <v/>
      </c>
      <c r="W512" s="166" t="str">
        <f t="shared" si="227"/>
        <v/>
      </c>
      <c r="X512" s="166" t="str">
        <f t="shared" si="227"/>
        <v/>
      </c>
      <c r="Y512" s="166" t="str">
        <f t="shared" si="227"/>
        <v/>
      </c>
      <c r="Z512" s="166" t="str">
        <f t="shared" si="227"/>
        <v/>
      </c>
      <c r="AA512" s="166" t="str">
        <f t="shared" si="227"/>
        <v/>
      </c>
      <c r="AB512" s="166" t="str">
        <f t="shared" si="227"/>
        <v/>
      </c>
      <c r="AC512" s="166" t="str">
        <f t="shared" si="227"/>
        <v/>
      </c>
      <c r="AD512" s="166" t="str">
        <f t="shared" si="227"/>
        <v/>
      </c>
      <c r="AE512" s="166" t="str">
        <f t="shared" si="227"/>
        <v/>
      </c>
      <c r="AF512" s="166" t="str">
        <f t="shared" si="227"/>
        <v/>
      </c>
      <c r="AG512" s="166" t="str">
        <f t="shared" si="227"/>
        <v/>
      </c>
      <c r="AH512" s="166" t="str">
        <f t="shared" si="227"/>
        <v/>
      </c>
      <c r="AI512" s="166" t="str">
        <f t="shared" si="227"/>
        <v/>
      </c>
      <c r="AJ512" s="166" t="str">
        <f t="shared" si="227"/>
        <v/>
      </c>
      <c r="AK512" s="166" t="str">
        <f t="shared" si="227"/>
        <v/>
      </c>
      <c r="AL512" s="166" t="str">
        <f t="shared" si="227"/>
        <v/>
      </c>
      <c r="AM512" s="166" t="str">
        <f t="shared" si="227"/>
        <v/>
      </c>
      <c r="AN512" s="166" t="str">
        <f t="shared" si="227"/>
        <v/>
      </c>
      <c r="AO512" s="166" t="str">
        <f t="shared" si="227"/>
        <v/>
      </c>
      <c r="AP512" s="166" t="str">
        <f t="shared" si="227"/>
        <v/>
      </c>
      <c r="AQ512" s="166" t="str">
        <f t="shared" si="227"/>
        <v/>
      </c>
      <c r="AS512" s="166"/>
    </row>
    <row r="513" spans="2:45">
      <c r="B513" s="161" t="str">
        <f t="shared" si="222"/>
        <v>30 Seguro Agrícola</v>
      </c>
      <c r="C513" s="166" t="str">
        <f t="shared" si="223"/>
        <v/>
      </c>
      <c r="D513" s="166" t="str">
        <f t="shared" si="227"/>
        <v/>
      </c>
      <c r="E513" s="166" t="str">
        <f t="shared" si="227"/>
        <v/>
      </c>
      <c r="F513" s="166" t="str">
        <f t="shared" si="227"/>
        <v/>
      </c>
      <c r="G513" s="166" t="str">
        <f t="shared" si="227"/>
        <v/>
      </c>
      <c r="H513" s="166" t="str">
        <f t="shared" si="227"/>
        <v/>
      </c>
      <c r="I513" s="166" t="str">
        <f t="shared" si="227"/>
        <v/>
      </c>
      <c r="J513" s="166" t="str">
        <f t="shared" si="227"/>
        <v/>
      </c>
      <c r="K513" s="166" t="str">
        <f t="shared" si="227"/>
        <v/>
      </c>
      <c r="L513" s="166" t="str">
        <f t="shared" si="227"/>
        <v/>
      </c>
      <c r="M513" s="166" t="str">
        <f t="shared" si="227"/>
        <v/>
      </c>
      <c r="N513" s="166" t="str">
        <f t="shared" si="227"/>
        <v/>
      </c>
      <c r="O513" s="166" t="str">
        <f t="shared" si="227"/>
        <v/>
      </c>
      <c r="P513" s="166">
        <f t="shared" si="227"/>
        <v>32.867704224135444</v>
      </c>
      <c r="Q513" s="166" t="str">
        <f t="shared" si="227"/>
        <v/>
      </c>
      <c r="R513" s="166" t="str">
        <f t="shared" si="227"/>
        <v/>
      </c>
      <c r="S513" s="166" t="str">
        <f t="shared" si="227"/>
        <v/>
      </c>
      <c r="T513" s="166">
        <f t="shared" si="227"/>
        <v>112.50374899369118</v>
      </c>
      <c r="U513" s="166" t="str">
        <f t="shared" si="227"/>
        <v/>
      </c>
      <c r="V513" s="166">
        <f t="shared" si="227"/>
        <v>102.38715771856984</v>
      </c>
      <c r="W513" s="166" t="str">
        <f t="shared" si="227"/>
        <v/>
      </c>
      <c r="X513" s="166" t="str">
        <f t="shared" si="227"/>
        <v/>
      </c>
      <c r="Y513" s="166" t="str">
        <f t="shared" si="227"/>
        <v/>
      </c>
      <c r="Z513" s="166" t="str">
        <f t="shared" si="227"/>
        <v/>
      </c>
      <c r="AA513" s="166" t="str">
        <f t="shared" si="227"/>
        <v/>
      </c>
      <c r="AB513" s="166" t="str">
        <f t="shared" si="227"/>
        <v/>
      </c>
      <c r="AC513" s="166" t="str">
        <f t="shared" si="227"/>
        <v/>
      </c>
      <c r="AD513" s="166" t="str">
        <f t="shared" si="227"/>
        <v/>
      </c>
      <c r="AE513" s="166" t="str">
        <f t="shared" si="227"/>
        <v/>
      </c>
      <c r="AF513" s="166" t="str">
        <f t="shared" si="227"/>
        <v/>
      </c>
      <c r="AG513" s="166" t="str">
        <f t="shared" si="227"/>
        <v/>
      </c>
      <c r="AH513" s="166" t="str">
        <f t="shared" si="227"/>
        <v/>
      </c>
      <c r="AI513" s="166" t="str">
        <f t="shared" si="227"/>
        <v/>
      </c>
      <c r="AJ513" s="166" t="str">
        <f t="shared" si="227"/>
        <v/>
      </c>
      <c r="AK513" s="166" t="str">
        <f t="shared" si="227"/>
        <v/>
      </c>
      <c r="AL513" s="166" t="str">
        <f t="shared" si="227"/>
        <v/>
      </c>
      <c r="AM513" s="166" t="str">
        <f t="shared" si="227"/>
        <v/>
      </c>
      <c r="AN513" s="166" t="str">
        <f t="shared" si="227"/>
        <v/>
      </c>
      <c r="AO513" s="166" t="str">
        <f t="shared" si="227"/>
        <v/>
      </c>
      <c r="AP513" s="166" t="str">
        <f t="shared" si="227"/>
        <v/>
      </c>
      <c r="AQ513" s="166">
        <f t="shared" si="227"/>
        <v>95.825282940381712</v>
      </c>
      <c r="AS513" s="166">
        <v>72.488528636316801</v>
      </c>
    </row>
    <row r="514" spans="2:45">
      <c r="B514" s="161" t="str">
        <f t="shared" si="222"/>
        <v>35 Seguro Salud</v>
      </c>
      <c r="C514" s="166" t="str">
        <f t="shared" si="223"/>
        <v/>
      </c>
      <c r="D514" s="166" t="str">
        <f t="shared" si="227"/>
        <v/>
      </c>
      <c r="E514" s="166" t="str">
        <f t="shared" si="227"/>
        <v/>
      </c>
      <c r="F514" s="166">
        <f t="shared" si="227"/>
        <v>44.272874605427617</v>
      </c>
      <c r="G514" s="166" t="str">
        <f t="shared" si="227"/>
        <v/>
      </c>
      <c r="H514" s="166" t="str">
        <f t="shared" si="227"/>
        <v/>
      </c>
      <c r="I514" s="166" t="str">
        <f t="shared" si="227"/>
        <v/>
      </c>
      <c r="J514" s="166" t="str">
        <f t="shared" si="227"/>
        <v/>
      </c>
      <c r="K514" s="166" t="str">
        <f t="shared" si="227"/>
        <v/>
      </c>
      <c r="L514" s="166" t="str">
        <f t="shared" si="227"/>
        <v/>
      </c>
      <c r="M514" s="166" t="str">
        <f t="shared" si="227"/>
        <v/>
      </c>
      <c r="N514" s="166" t="str">
        <f t="shared" si="227"/>
        <v/>
      </c>
      <c r="O514" s="166" t="str">
        <f t="shared" si="227"/>
        <v/>
      </c>
      <c r="P514" s="166" t="str">
        <f t="shared" si="227"/>
        <v/>
      </c>
      <c r="Q514" s="166" t="str">
        <f t="shared" si="227"/>
        <v/>
      </c>
      <c r="R514" s="166" t="str">
        <f t="shared" si="227"/>
        <v/>
      </c>
      <c r="S514" s="166" t="str">
        <f t="shared" si="227"/>
        <v/>
      </c>
      <c r="T514" s="166" t="str">
        <f t="shared" si="227"/>
        <v/>
      </c>
      <c r="U514" s="166" t="str">
        <f t="shared" si="227"/>
        <v/>
      </c>
      <c r="V514" s="166" t="str">
        <f t="shared" si="227"/>
        <v/>
      </c>
      <c r="W514" s="166" t="str">
        <f t="shared" si="227"/>
        <v/>
      </c>
      <c r="X514" s="166" t="str">
        <f t="shared" si="227"/>
        <v/>
      </c>
      <c r="Y514" s="166" t="str">
        <f t="shared" si="227"/>
        <v/>
      </c>
      <c r="Z514" s="166">
        <f t="shared" si="227"/>
        <v>0</v>
      </c>
      <c r="AA514" s="166" t="str">
        <f t="shared" si="227"/>
        <v/>
      </c>
      <c r="AB514" s="166" t="str">
        <f t="shared" si="227"/>
        <v/>
      </c>
      <c r="AC514" s="166" t="str">
        <f t="shared" si="227"/>
        <v/>
      </c>
      <c r="AD514" s="166" t="str">
        <f t="shared" si="227"/>
        <v/>
      </c>
      <c r="AE514" s="166" t="str">
        <f t="shared" si="227"/>
        <v/>
      </c>
      <c r="AF514" s="166" t="str">
        <f t="shared" si="227"/>
        <v/>
      </c>
      <c r="AG514" s="166" t="str">
        <f t="shared" si="227"/>
        <v/>
      </c>
      <c r="AH514" s="166" t="str">
        <f t="shared" si="227"/>
        <v/>
      </c>
      <c r="AI514" s="166" t="str">
        <f t="shared" si="227"/>
        <v/>
      </c>
      <c r="AJ514" s="166" t="str">
        <f t="shared" si="227"/>
        <v/>
      </c>
      <c r="AK514" s="166" t="str">
        <f t="shared" si="227"/>
        <v/>
      </c>
      <c r="AL514" s="166" t="str">
        <f t="shared" si="227"/>
        <v/>
      </c>
      <c r="AM514" s="166" t="str">
        <f t="shared" si="227"/>
        <v/>
      </c>
      <c r="AN514" s="166" t="str">
        <f t="shared" si="227"/>
        <v/>
      </c>
      <c r="AO514" s="166" t="str">
        <f t="shared" si="227"/>
        <v/>
      </c>
      <c r="AP514" s="166" t="str">
        <f t="shared" si="227"/>
        <v/>
      </c>
      <c r="AQ514" s="166">
        <f t="shared" si="227"/>
        <v>44.272053936249939</v>
      </c>
      <c r="AS514" s="166">
        <v>18.943700848409701</v>
      </c>
    </row>
    <row r="515" spans="2:45">
      <c r="B515" s="161" t="str">
        <f t="shared" si="222"/>
        <v>50 Otros</v>
      </c>
      <c r="C515" s="166">
        <f t="shared" si="223"/>
        <v>38.665961152646894</v>
      </c>
      <c r="D515" s="166" t="str">
        <f t="shared" si="227"/>
        <v/>
      </c>
      <c r="E515" s="166">
        <f t="shared" si="227"/>
        <v>23.196941043212018</v>
      </c>
      <c r="F515" s="166">
        <f t="shared" si="227"/>
        <v>48.620447974346554</v>
      </c>
      <c r="G515" s="166" t="str">
        <f t="shared" si="227"/>
        <v/>
      </c>
      <c r="H515" s="166">
        <f t="shared" si="227"/>
        <v>10.328938538438063</v>
      </c>
      <c r="I515" s="166">
        <f t="shared" si="227"/>
        <v>15.51643537854051</v>
      </c>
      <c r="J515" s="166">
        <f t="shared" si="227"/>
        <v>-0.32471749577867254</v>
      </c>
      <c r="K515" s="166" t="str">
        <f t="shared" si="227"/>
        <v/>
      </c>
      <c r="L515" s="166">
        <f t="shared" si="227"/>
        <v>71.378551044369516</v>
      </c>
      <c r="M515" s="166" t="str">
        <f t="shared" si="227"/>
        <v/>
      </c>
      <c r="N515" s="166" t="str">
        <f t="shared" si="227"/>
        <v/>
      </c>
      <c r="O515" s="166">
        <f t="shared" si="227"/>
        <v>1.2544350989679951</v>
      </c>
      <c r="P515" s="166" t="str">
        <f t="shared" si="227"/>
        <v/>
      </c>
      <c r="Q515" s="166">
        <f t="shared" si="227"/>
        <v>23.554774596518168</v>
      </c>
      <c r="R515" s="166">
        <f t="shared" si="227"/>
        <v>2.6337079950301945</v>
      </c>
      <c r="S515" s="166" t="str">
        <f t="shared" si="227"/>
        <v/>
      </c>
      <c r="T515" s="166">
        <f t="shared" si="227"/>
        <v>42.609529441329741</v>
      </c>
      <c r="U515" s="166" t="str">
        <f t="shared" si="227"/>
        <v/>
      </c>
      <c r="V515" s="166">
        <f t="shared" si="227"/>
        <v>32.788606357583667</v>
      </c>
      <c r="W515" s="166" t="str">
        <f t="shared" si="227"/>
        <v/>
      </c>
      <c r="X515" s="166">
        <f t="shared" si="227"/>
        <v>110.38923943808263</v>
      </c>
      <c r="Y515" s="166">
        <f t="shared" si="227"/>
        <v>67.283046871010981</v>
      </c>
      <c r="Z515" s="166" t="str">
        <f t="shared" si="227"/>
        <v/>
      </c>
      <c r="AA515" s="166">
        <f t="shared" si="227"/>
        <v>0.63942249199032075</v>
      </c>
      <c r="AB515" s="166">
        <f t="shared" si="227"/>
        <v>25.349281193375141</v>
      </c>
      <c r="AC515" s="166">
        <f t="shared" si="227"/>
        <v>5.3977486779863799</v>
      </c>
      <c r="AD515" s="166">
        <f t="shared" si="227"/>
        <v>22.47155633048224</v>
      </c>
      <c r="AE515" s="166" t="str">
        <f t="shared" si="227"/>
        <v/>
      </c>
      <c r="AF515" s="166" t="str">
        <f t="shared" si="227"/>
        <v/>
      </c>
      <c r="AG515" s="166" t="str">
        <f t="shared" si="227"/>
        <v/>
      </c>
      <c r="AH515" s="166" t="str">
        <f t="shared" si="227"/>
        <v/>
      </c>
      <c r="AI515" s="166" t="str">
        <f t="shared" si="227"/>
        <v/>
      </c>
      <c r="AJ515" s="166" t="str">
        <f t="shared" si="227"/>
        <v/>
      </c>
      <c r="AK515" s="166" t="str">
        <f t="shared" si="227"/>
        <v/>
      </c>
      <c r="AL515" s="166" t="str">
        <f t="shared" si="227"/>
        <v/>
      </c>
      <c r="AM515" s="166" t="str">
        <f t="shared" si="227"/>
        <v/>
      </c>
      <c r="AN515" s="166" t="str">
        <f t="shared" si="227"/>
        <v/>
      </c>
      <c r="AO515" s="166" t="str">
        <f t="shared" si="227"/>
        <v/>
      </c>
      <c r="AP515" s="166" t="str">
        <f t="shared" si="227"/>
        <v/>
      </c>
      <c r="AQ515" s="166">
        <f t="shared" si="227"/>
        <v>32.305326737682492</v>
      </c>
      <c r="AS515" s="166">
        <v>35.377488782707502</v>
      </c>
    </row>
    <row r="516" spans="2:45">
      <c r="B516" s="162" t="str">
        <f t="shared" si="222"/>
        <v>Total</v>
      </c>
      <c r="C516" s="167">
        <f t="shared" si="223"/>
        <v>96.909598051426471</v>
      </c>
      <c r="D516" s="167" t="str">
        <f t="shared" si="227"/>
        <v/>
      </c>
      <c r="E516" s="167">
        <f t="shared" si="227"/>
        <v>50.724106347092693</v>
      </c>
      <c r="F516" s="167">
        <f t="shared" si="227"/>
        <v>24.684993358784364</v>
      </c>
      <c r="G516" s="167">
        <f t="shared" si="227"/>
        <v>21.321660973973163</v>
      </c>
      <c r="H516" s="167">
        <f t="shared" si="227"/>
        <v>25.188847886119643</v>
      </c>
      <c r="I516" s="167">
        <f t="shared" si="227"/>
        <v>83.602871023698398</v>
      </c>
      <c r="J516" s="167">
        <f t="shared" si="227"/>
        <v>120.36123840350758</v>
      </c>
      <c r="K516" s="167">
        <f t="shared" si="227"/>
        <v>33.197024314527276</v>
      </c>
      <c r="L516" s="167">
        <f t="shared" si="227"/>
        <v>28.095900165918369</v>
      </c>
      <c r="M516" s="167">
        <f t="shared" si="227"/>
        <v>38.384069768034003</v>
      </c>
      <c r="N516" s="167">
        <f t="shared" ref="N516:AQ516" si="228">IFERROR((-N552/N588)*100,"")</f>
        <v>33.186363909653885</v>
      </c>
      <c r="O516" s="167">
        <f t="shared" si="228"/>
        <v>1.2544350989679951</v>
      </c>
      <c r="P516" s="167">
        <f t="shared" si="228"/>
        <v>50.471020873418084</v>
      </c>
      <c r="Q516" s="167">
        <f t="shared" si="228"/>
        <v>20.206872827775999</v>
      </c>
      <c r="R516" s="167">
        <f t="shared" si="228"/>
        <v>38.603467363523677</v>
      </c>
      <c r="S516" s="167">
        <f t="shared" si="228"/>
        <v>52.766643534028915</v>
      </c>
      <c r="T516" s="167">
        <f t="shared" si="228"/>
        <v>53.480497811820356</v>
      </c>
      <c r="U516" s="167">
        <f t="shared" si="228"/>
        <v>16.00188801683279</v>
      </c>
      <c r="V516" s="167">
        <f t="shared" si="228"/>
        <v>66.594463348994111</v>
      </c>
      <c r="W516" s="167">
        <f t="shared" si="228"/>
        <v>-12.096644578472581</v>
      </c>
      <c r="X516" s="167">
        <f t="shared" si="228"/>
        <v>18.022875148903356</v>
      </c>
      <c r="Y516" s="167">
        <f t="shared" si="228"/>
        <v>68.691259592022419</v>
      </c>
      <c r="Z516" s="167">
        <f t="shared" si="228"/>
        <v>156.9578040537512</v>
      </c>
      <c r="AA516" s="167">
        <f t="shared" si="228"/>
        <v>70.204063418287532</v>
      </c>
      <c r="AB516" s="167">
        <f t="shared" si="228"/>
        <v>79.002107436634844</v>
      </c>
      <c r="AC516" s="167">
        <f t="shared" si="228"/>
        <v>178.03649346612235</v>
      </c>
      <c r="AD516" s="167">
        <f t="shared" si="228"/>
        <v>19.297649960895466</v>
      </c>
      <c r="AE516" s="167" t="str">
        <f t="shared" si="228"/>
        <v/>
      </c>
      <c r="AF516" s="167" t="str">
        <f t="shared" si="228"/>
        <v/>
      </c>
      <c r="AG516" s="167" t="str">
        <f t="shared" si="228"/>
        <v/>
      </c>
      <c r="AH516" s="167" t="str">
        <f t="shared" si="228"/>
        <v/>
      </c>
      <c r="AI516" s="167" t="str">
        <f t="shared" si="228"/>
        <v/>
      </c>
      <c r="AJ516" s="167" t="str">
        <f t="shared" si="228"/>
        <v/>
      </c>
      <c r="AK516" s="167" t="str">
        <f t="shared" si="228"/>
        <v/>
      </c>
      <c r="AL516" s="167" t="str">
        <f t="shared" si="228"/>
        <v/>
      </c>
      <c r="AM516" s="167" t="str">
        <f t="shared" si="228"/>
        <v/>
      </c>
      <c r="AN516" s="167" t="str">
        <f t="shared" si="228"/>
        <v/>
      </c>
      <c r="AO516" s="167" t="str">
        <f t="shared" si="228"/>
        <v/>
      </c>
      <c r="AP516" s="167" t="str">
        <f t="shared" si="228"/>
        <v/>
      </c>
      <c r="AQ516" s="167">
        <f t="shared" si="228"/>
        <v>57.25250002069636</v>
      </c>
      <c r="AS516" s="167">
        <v>35.8375887160785</v>
      </c>
    </row>
    <row r="519" spans="2:45" ht="22.5" customHeight="1">
      <c r="B519" s="216" t="s">
        <v>567</v>
      </c>
      <c r="C519" s="138" t="str">
        <f>C7</f>
        <v>Ace Seguros</v>
      </c>
      <c r="D519" s="138" t="str">
        <f t="shared" ref="D519:AQ519" si="229">D7</f>
        <v>Assurant Chile</v>
      </c>
      <c r="E519" s="138" t="str">
        <f t="shared" si="229"/>
        <v>BCI Seguros</v>
      </c>
      <c r="F519" s="138" t="str">
        <f t="shared" si="229"/>
        <v>Cardif</v>
      </c>
      <c r="G519" s="138" t="str">
        <f t="shared" si="229"/>
        <v>Cesce Chile</v>
      </c>
      <c r="H519" s="138" t="str">
        <f t="shared" si="229"/>
        <v>Chartis</v>
      </c>
      <c r="I519" s="138" t="str">
        <f t="shared" si="229"/>
        <v>Chilena Consolidada</v>
      </c>
      <c r="J519" s="138" t="str">
        <f t="shared" si="229"/>
        <v>Chubb de Chile</v>
      </c>
      <c r="K519" s="138" t="str">
        <f t="shared" si="229"/>
        <v>Coface Chile</v>
      </c>
      <c r="L519" s="138" t="str">
        <f t="shared" si="229"/>
        <v>Consorio Nacional</v>
      </c>
      <c r="M519" s="138" t="str">
        <f t="shared" si="229"/>
        <v>Continental Crédito</v>
      </c>
      <c r="N519" s="138" t="str">
        <f t="shared" si="229"/>
        <v>Euler Hermes</v>
      </c>
      <c r="O519" s="138" t="str">
        <f t="shared" si="229"/>
        <v>FAF International</v>
      </c>
      <c r="P519" s="138" t="str">
        <f t="shared" si="229"/>
        <v>HDI Seguros</v>
      </c>
      <c r="Q519" s="138" t="str">
        <f t="shared" si="229"/>
        <v>Huelen</v>
      </c>
      <c r="R519" s="138" t="str">
        <f t="shared" si="229"/>
        <v>Liberty Seguros</v>
      </c>
      <c r="S519" s="138" t="str">
        <f t="shared" si="229"/>
        <v>M. de Carabineros</v>
      </c>
      <c r="T519" s="138" t="str">
        <f t="shared" si="229"/>
        <v>Magallanes</v>
      </c>
      <c r="U519" s="138" t="str">
        <f t="shared" si="229"/>
        <v>Magallanes Gar. y Cré.</v>
      </c>
      <c r="V519" s="138" t="str">
        <f t="shared" si="229"/>
        <v>Mapfre</v>
      </c>
      <c r="W519" s="138" t="str">
        <f t="shared" si="229"/>
        <v>Mapfre Gar. y Cré.</v>
      </c>
      <c r="X519" s="138" t="str">
        <f t="shared" si="229"/>
        <v>Orion Seguros</v>
      </c>
      <c r="Y519" s="138" t="str">
        <f t="shared" si="229"/>
        <v>Penta Security</v>
      </c>
      <c r="Z519" s="138" t="str">
        <f t="shared" si="229"/>
        <v>QBE Chile</v>
      </c>
      <c r="AA519" s="138" t="str">
        <f t="shared" si="229"/>
        <v>Renta Nacional</v>
      </c>
      <c r="AB519" s="138" t="str">
        <f t="shared" si="229"/>
        <v>RSA Seguros</v>
      </c>
      <c r="AC519" s="138" t="str">
        <f t="shared" si="229"/>
        <v>Zenit Seguros</v>
      </c>
      <c r="AD519" s="138" t="str">
        <f t="shared" si="229"/>
        <v>Zurich Santander</v>
      </c>
      <c r="AE519" s="138">
        <f t="shared" si="229"/>
        <v>0</v>
      </c>
      <c r="AF519" s="138">
        <f t="shared" si="229"/>
        <v>0</v>
      </c>
      <c r="AG519" s="138">
        <f t="shared" si="229"/>
        <v>0</v>
      </c>
      <c r="AH519" s="138">
        <f t="shared" si="229"/>
        <v>0</v>
      </c>
      <c r="AI519" s="138">
        <f t="shared" si="229"/>
        <v>0</v>
      </c>
      <c r="AJ519" s="138">
        <f t="shared" si="229"/>
        <v>0</v>
      </c>
      <c r="AK519" s="138">
        <f t="shared" si="229"/>
        <v>0</v>
      </c>
      <c r="AL519" s="138">
        <f t="shared" si="229"/>
        <v>0</v>
      </c>
      <c r="AM519" s="138">
        <f t="shared" si="229"/>
        <v>0</v>
      </c>
      <c r="AN519" s="138">
        <f t="shared" si="229"/>
        <v>0</v>
      </c>
      <c r="AO519" s="138">
        <f t="shared" si="229"/>
        <v>0</v>
      </c>
      <c r="AP519" s="138">
        <f t="shared" si="229"/>
        <v>0</v>
      </c>
      <c r="AQ519" s="138" t="str">
        <f t="shared" si="229"/>
        <v>Mercado</v>
      </c>
      <c r="AS519" s="164"/>
    </row>
    <row r="520" spans="2:45">
      <c r="B520" s="161" t="str">
        <f>B250</f>
        <v>1 Incendio</v>
      </c>
      <c r="C520" s="145">
        <v>-22322640</v>
      </c>
      <c r="D520" s="145">
        <v>0</v>
      </c>
      <c r="E520" s="145">
        <v>-5513001.1809999999</v>
      </c>
      <c r="F520" s="145">
        <v>2426</v>
      </c>
      <c r="G520" s="145">
        <v>0</v>
      </c>
      <c r="H520" s="145">
        <v>-8701477</v>
      </c>
      <c r="I520" s="145">
        <v>-8146703</v>
      </c>
      <c r="J520" s="145">
        <v>-207086</v>
      </c>
      <c r="K520" s="145">
        <v>0</v>
      </c>
      <c r="L520" s="145">
        <v>-299794</v>
      </c>
      <c r="M520" s="145">
        <v>0</v>
      </c>
      <c r="N520" s="145">
        <v>0</v>
      </c>
      <c r="O520" s="145">
        <v>0</v>
      </c>
      <c r="P520" s="145">
        <v>-782674</v>
      </c>
      <c r="Q520" s="145">
        <v>-636</v>
      </c>
      <c r="R520" s="145">
        <v>-10217827</v>
      </c>
      <c r="S520" s="145">
        <v>-176401</v>
      </c>
      <c r="T520" s="145">
        <v>-3657283</v>
      </c>
      <c r="U520" s="145">
        <v>0</v>
      </c>
      <c r="V520" s="145">
        <v>-42278539</v>
      </c>
      <c r="W520" s="145">
        <v>0</v>
      </c>
      <c r="X520" s="145">
        <v>-74860</v>
      </c>
      <c r="Y520" s="145">
        <v>-22236385.750569753</v>
      </c>
      <c r="Z520" s="145">
        <v>0</v>
      </c>
      <c r="AA520" s="145">
        <v>-183131</v>
      </c>
      <c r="AB520" s="145">
        <v>-52637396</v>
      </c>
      <c r="AC520" s="145">
        <v>-29632</v>
      </c>
      <c r="AD520" s="145">
        <v>0</v>
      </c>
      <c r="AE520" s="166"/>
      <c r="AF520" s="166"/>
      <c r="AG520" s="166"/>
      <c r="AH520" s="166"/>
      <c r="AI520" s="166"/>
      <c r="AJ520" s="166"/>
      <c r="AK520" s="166"/>
      <c r="AL520" s="166"/>
      <c r="AM520" s="166"/>
      <c r="AN520" s="166"/>
      <c r="AO520" s="166"/>
      <c r="AP520" s="166"/>
      <c r="AQ520" s="145">
        <f>SUM(C520:AP520)</f>
        <v>-177463039.93156976</v>
      </c>
      <c r="AS520" s="168"/>
    </row>
    <row r="521" spans="2:45">
      <c r="B521" s="161" t="str">
        <f t="shared" ref="B521:B552" si="230">B251</f>
        <v>2 Pérdida de Benef. por Incendio</v>
      </c>
      <c r="C521" s="145">
        <v>-112</v>
      </c>
      <c r="D521" s="145">
        <v>0</v>
      </c>
      <c r="E521" s="145">
        <v>198810.05300000001</v>
      </c>
      <c r="F521" s="145">
        <v>0</v>
      </c>
      <c r="G521" s="145">
        <v>0</v>
      </c>
      <c r="H521" s="145">
        <v>0</v>
      </c>
      <c r="I521" s="145">
        <v>-1766348</v>
      </c>
      <c r="J521" s="145">
        <v>-98126</v>
      </c>
      <c r="K521" s="145">
        <v>0</v>
      </c>
      <c r="L521" s="145">
        <v>2331</v>
      </c>
      <c r="M521" s="145">
        <v>0</v>
      </c>
      <c r="N521" s="145">
        <v>0</v>
      </c>
      <c r="O521" s="145">
        <v>0</v>
      </c>
      <c r="P521" s="145">
        <v>1694</v>
      </c>
      <c r="Q521" s="145">
        <v>0</v>
      </c>
      <c r="R521" s="145">
        <v>-1906508</v>
      </c>
      <c r="S521" s="145">
        <v>0</v>
      </c>
      <c r="T521" s="145">
        <v>-95224</v>
      </c>
      <c r="U521" s="145">
        <v>0</v>
      </c>
      <c r="V521" s="145">
        <v>-965743</v>
      </c>
      <c r="W521" s="145">
        <v>0</v>
      </c>
      <c r="X521" s="145">
        <v>0</v>
      </c>
      <c r="Y521" s="145">
        <v>0</v>
      </c>
      <c r="Z521" s="145">
        <v>0</v>
      </c>
      <c r="AA521" s="145">
        <v>0</v>
      </c>
      <c r="AB521" s="145">
        <v>-425571</v>
      </c>
      <c r="AC521" s="145">
        <v>0</v>
      </c>
      <c r="AD521" s="145">
        <v>0</v>
      </c>
      <c r="AE521" s="166"/>
      <c r="AF521" s="166"/>
      <c r="AG521" s="166"/>
      <c r="AH521" s="166"/>
      <c r="AI521" s="166"/>
      <c r="AJ521" s="166"/>
      <c r="AK521" s="166"/>
      <c r="AL521" s="166"/>
      <c r="AM521" s="166"/>
      <c r="AN521" s="166"/>
      <c r="AO521" s="166"/>
      <c r="AP521" s="166"/>
      <c r="AQ521" s="145">
        <f t="shared" ref="AQ521:AQ552" si="231">SUM(C521:AP521)</f>
        <v>-5054796.9469999997</v>
      </c>
      <c r="AS521" s="168"/>
    </row>
    <row r="522" spans="2:45">
      <c r="B522" s="161" t="str">
        <f t="shared" si="230"/>
        <v>3 Terremoto</v>
      </c>
      <c r="C522" s="145">
        <v>423210</v>
      </c>
      <c r="D522" s="145">
        <v>0</v>
      </c>
      <c r="E522" s="145">
        <v>1566292.0029999996</v>
      </c>
      <c r="F522" s="145">
        <v>-8685</v>
      </c>
      <c r="G522" s="145">
        <v>0</v>
      </c>
      <c r="H522" s="145">
        <v>6115723</v>
      </c>
      <c r="I522" s="145">
        <v>-2468083</v>
      </c>
      <c r="J522" s="145">
        <v>-88828</v>
      </c>
      <c r="K522" s="145">
        <v>0</v>
      </c>
      <c r="L522" s="145">
        <v>4237275</v>
      </c>
      <c r="M522" s="145">
        <v>0</v>
      </c>
      <c r="N522" s="145">
        <v>0</v>
      </c>
      <c r="O522" s="145">
        <v>0</v>
      </c>
      <c r="P522" s="145">
        <v>-281621</v>
      </c>
      <c r="Q522" s="145">
        <v>0</v>
      </c>
      <c r="R522" s="145">
        <v>6465191</v>
      </c>
      <c r="S522" s="145">
        <v>0</v>
      </c>
      <c r="T522" s="145">
        <v>2054148</v>
      </c>
      <c r="U522" s="145">
        <v>0</v>
      </c>
      <c r="V522" s="145">
        <v>12288380</v>
      </c>
      <c r="W522" s="145">
        <v>0</v>
      </c>
      <c r="X522" s="145">
        <v>0</v>
      </c>
      <c r="Y522" s="145">
        <v>17083369.418323919</v>
      </c>
      <c r="Z522" s="145">
        <v>-350176</v>
      </c>
      <c r="AA522" s="145">
        <v>62005</v>
      </c>
      <c r="AB522" s="145">
        <v>7138520</v>
      </c>
      <c r="AC522" s="145">
        <v>-7840</v>
      </c>
      <c r="AD522" s="145">
        <v>-396362</v>
      </c>
      <c r="AE522" s="166"/>
      <c r="AF522" s="166"/>
      <c r="AG522" s="166"/>
      <c r="AH522" s="166"/>
      <c r="AI522" s="166"/>
      <c r="AJ522" s="166"/>
      <c r="AK522" s="166"/>
      <c r="AL522" s="166"/>
      <c r="AM522" s="166"/>
      <c r="AN522" s="166"/>
      <c r="AO522" s="166"/>
      <c r="AP522" s="166"/>
      <c r="AQ522" s="145">
        <f t="shared" si="231"/>
        <v>53832518.421323918</v>
      </c>
      <c r="AS522" s="168"/>
    </row>
    <row r="523" spans="2:45">
      <c r="B523" s="161" t="str">
        <f t="shared" si="230"/>
        <v>4 Pérdida de Benef. por Terremoto</v>
      </c>
      <c r="C523" s="145">
        <v>63104</v>
      </c>
      <c r="D523" s="145">
        <v>0</v>
      </c>
      <c r="E523" s="145">
        <v>0</v>
      </c>
      <c r="F523" s="145">
        <v>0</v>
      </c>
      <c r="G523" s="145">
        <v>0</v>
      </c>
      <c r="H523" s="145">
        <v>80481</v>
      </c>
      <c r="I523" s="145">
        <v>0</v>
      </c>
      <c r="J523" s="145">
        <v>0</v>
      </c>
      <c r="K523" s="145">
        <v>0</v>
      </c>
      <c r="L523" s="145">
        <v>966336</v>
      </c>
      <c r="M523" s="145">
        <v>0</v>
      </c>
      <c r="N523" s="145">
        <v>0</v>
      </c>
      <c r="O523" s="145">
        <v>0</v>
      </c>
      <c r="P523" s="145">
        <v>-3</v>
      </c>
      <c r="Q523" s="145">
        <v>0</v>
      </c>
      <c r="R523" s="145">
        <v>1647554</v>
      </c>
      <c r="S523" s="145">
        <v>0</v>
      </c>
      <c r="T523" s="145">
        <v>-2151</v>
      </c>
      <c r="U523" s="145">
        <v>0</v>
      </c>
      <c r="V523" s="145">
        <v>259837</v>
      </c>
      <c r="W523" s="145">
        <v>0</v>
      </c>
      <c r="X523" s="145">
        <v>0</v>
      </c>
      <c r="Y523" s="145">
        <v>0</v>
      </c>
      <c r="Z523" s="145">
        <v>0</v>
      </c>
      <c r="AA523" s="145">
        <v>0</v>
      </c>
      <c r="AB523" s="145">
        <v>-391521</v>
      </c>
      <c r="AC523" s="145">
        <v>0</v>
      </c>
      <c r="AD523" s="145">
        <v>0</v>
      </c>
      <c r="AE523" s="166"/>
      <c r="AF523" s="166"/>
      <c r="AG523" s="166"/>
      <c r="AH523" s="166"/>
      <c r="AI523" s="166"/>
      <c r="AJ523" s="166"/>
      <c r="AK523" s="166"/>
      <c r="AL523" s="166"/>
      <c r="AM523" s="166"/>
      <c r="AN523" s="166"/>
      <c r="AO523" s="166"/>
      <c r="AP523" s="166"/>
      <c r="AQ523" s="145">
        <f t="shared" si="231"/>
        <v>2623637</v>
      </c>
      <c r="AS523" s="168"/>
    </row>
    <row r="524" spans="2:45">
      <c r="B524" s="161" t="str">
        <f t="shared" si="230"/>
        <v>5 Riesgos de la Naturaleza</v>
      </c>
      <c r="C524" s="145">
        <v>-1179685</v>
      </c>
      <c r="D524" s="145">
        <v>0</v>
      </c>
      <c r="E524" s="145">
        <v>-227350.68999999997</v>
      </c>
      <c r="F524" s="145">
        <v>-10081</v>
      </c>
      <c r="G524" s="145">
        <v>0</v>
      </c>
      <c r="H524" s="145">
        <v>-1244</v>
      </c>
      <c r="I524" s="145">
        <v>-2965662</v>
      </c>
      <c r="J524" s="145">
        <v>-2032337</v>
      </c>
      <c r="K524" s="145">
        <v>0</v>
      </c>
      <c r="L524" s="145">
        <v>-368096</v>
      </c>
      <c r="M524" s="145">
        <v>0</v>
      </c>
      <c r="N524" s="145">
        <v>0</v>
      </c>
      <c r="O524" s="145">
        <v>0</v>
      </c>
      <c r="P524" s="145">
        <v>-136113</v>
      </c>
      <c r="Q524" s="145">
        <v>0</v>
      </c>
      <c r="R524" s="145">
        <v>0</v>
      </c>
      <c r="S524" s="145">
        <v>0</v>
      </c>
      <c r="T524" s="145">
        <v>-570569</v>
      </c>
      <c r="U524" s="145">
        <v>0</v>
      </c>
      <c r="V524" s="145">
        <v>-1699097</v>
      </c>
      <c r="W524" s="145">
        <v>0</v>
      </c>
      <c r="X524" s="145">
        <v>0</v>
      </c>
      <c r="Y524" s="145">
        <v>-4665132</v>
      </c>
      <c r="Z524" s="145">
        <v>0</v>
      </c>
      <c r="AA524" s="145">
        <v>-111807</v>
      </c>
      <c r="AB524" s="145">
        <v>-2938934</v>
      </c>
      <c r="AC524" s="145">
        <v>0</v>
      </c>
      <c r="AD524" s="145">
        <v>0</v>
      </c>
      <c r="AE524" s="166"/>
      <c r="AF524" s="166"/>
      <c r="AG524" s="166"/>
      <c r="AH524" s="166"/>
      <c r="AI524" s="166"/>
      <c r="AJ524" s="166"/>
      <c r="AK524" s="166"/>
      <c r="AL524" s="166"/>
      <c r="AM524" s="166"/>
      <c r="AN524" s="166"/>
      <c r="AO524" s="166"/>
      <c r="AP524" s="166"/>
      <c r="AQ524" s="145">
        <f t="shared" si="231"/>
        <v>-16906107.689999998</v>
      </c>
      <c r="AS524" s="168"/>
    </row>
    <row r="525" spans="2:45">
      <c r="B525" s="161" t="str">
        <f t="shared" si="230"/>
        <v>6 Terrorismo</v>
      </c>
      <c r="C525" s="145">
        <v>-240104</v>
      </c>
      <c r="D525" s="145">
        <v>0</v>
      </c>
      <c r="E525" s="145">
        <v>-1573.0500000000011</v>
      </c>
      <c r="F525" s="145">
        <v>4</v>
      </c>
      <c r="G525" s="145">
        <v>0</v>
      </c>
      <c r="H525" s="145">
        <v>0</v>
      </c>
      <c r="I525" s="145">
        <v>4272</v>
      </c>
      <c r="J525" s="145">
        <v>0</v>
      </c>
      <c r="K525" s="145">
        <v>0</v>
      </c>
      <c r="L525" s="145">
        <v>-4420</v>
      </c>
      <c r="M525" s="145">
        <v>0</v>
      </c>
      <c r="N525" s="145">
        <v>0</v>
      </c>
      <c r="O525" s="145">
        <v>0</v>
      </c>
      <c r="P525" s="145">
        <v>-1331</v>
      </c>
      <c r="Q525" s="145">
        <v>0</v>
      </c>
      <c r="R525" s="145">
        <v>0</v>
      </c>
      <c r="S525" s="145">
        <v>0</v>
      </c>
      <c r="T525" s="145">
        <v>-44379</v>
      </c>
      <c r="U525" s="145">
        <v>0</v>
      </c>
      <c r="V525" s="145">
        <v>-4809</v>
      </c>
      <c r="W525" s="145">
        <v>0</v>
      </c>
      <c r="X525" s="145">
        <v>0</v>
      </c>
      <c r="Y525" s="145">
        <v>0</v>
      </c>
      <c r="Z525" s="145">
        <v>0</v>
      </c>
      <c r="AA525" s="145">
        <v>-2600</v>
      </c>
      <c r="AB525" s="145">
        <v>-150862</v>
      </c>
      <c r="AC525" s="145">
        <v>0</v>
      </c>
      <c r="AD525" s="145">
        <v>0</v>
      </c>
      <c r="AE525" s="166"/>
      <c r="AF525" s="166"/>
      <c r="AG525" s="166"/>
      <c r="AH525" s="166"/>
      <c r="AI525" s="166"/>
      <c r="AJ525" s="166"/>
      <c r="AK525" s="166"/>
      <c r="AL525" s="166"/>
      <c r="AM525" s="166"/>
      <c r="AN525" s="166"/>
      <c r="AO525" s="166"/>
      <c r="AP525" s="166"/>
      <c r="AQ525" s="145">
        <f t="shared" si="231"/>
        <v>-445802.05</v>
      </c>
      <c r="AS525" s="168"/>
    </row>
    <row r="526" spans="2:45">
      <c r="B526" s="161" t="str">
        <f t="shared" si="230"/>
        <v>7 Otros Riesgos Adicionales Incendio</v>
      </c>
      <c r="C526" s="145">
        <v>-2116345</v>
      </c>
      <c r="D526" s="145">
        <v>0</v>
      </c>
      <c r="E526" s="145">
        <v>16808.408000000003</v>
      </c>
      <c r="F526" s="145">
        <v>-1196</v>
      </c>
      <c r="G526" s="145">
        <v>0</v>
      </c>
      <c r="H526" s="145">
        <v>5553</v>
      </c>
      <c r="I526" s="145">
        <v>-645627</v>
      </c>
      <c r="J526" s="145">
        <v>-906215</v>
      </c>
      <c r="K526" s="145">
        <v>0</v>
      </c>
      <c r="L526" s="145">
        <v>-43134</v>
      </c>
      <c r="M526" s="145">
        <v>0</v>
      </c>
      <c r="N526" s="145">
        <v>0</v>
      </c>
      <c r="O526" s="145">
        <v>0</v>
      </c>
      <c r="P526" s="145">
        <v>-34728</v>
      </c>
      <c r="Q526" s="145">
        <v>0</v>
      </c>
      <c r="R526" s="145">
        <v>0</v>
      </c>
      <c r="S526" s="145">
        <v>0</v>
      </c>
      <c r="T526" s="145">
        <v>-1728149</v>
      </c>
      <c r="U526" s="145">
        <v>0</v>
      </c>
      <c r="V526" s="145">
        <v>-548230</v>
      </c>
      <c r="W526" s="145">
        <v>0</v>
      </c>
      <c r="X526" s="145">
        <v>0</v>
      </c>
      <c r="Y526" s="145">
        <v>0</v>
      </c>
      <c r="Z526" s="145">
        <v>0</v>
      </c>
      <c r="AA526" s="145">
        <v>-14962</v>
      </c>
      <c r="AB526" s="145">
        <v>-933784</v>
      </c>
      <c r="AC526" s="145">
        <v>0</v>
      </c>
      <c r="AD526" s="145">
        <v>0</v>
      </c>
      <c r="AE526" s="166"/>
      <c r="AF526" s="166"/>
      <c r="AG526" s="166"/>
      <c r="AH526" s="166"/>
      <c r="AI526" s="166"/>
      <c r="AJ526" s="166"/>
      <c r="AK526" s="166"/>
      <c r="AL526" s="166"/>
      <c r="AM526" s="166"/>
      <c r="AN526" s="166"/>
      <c r="AO526" s="166"/>
      <c r="AP526" s="166"/>
      <c r="AQ526" s="145">
        <f t="shared" si="231"/>
        <v>-6950008.5920000002</v>
      </c>
      <c r="AS526" s="168"/>
    </row>
    <row r="527" spans="2:45">
      <c r="B527" s="161" t="str">
        <f t="shared" si="230"/>
        <v>8 Robo</v>
      </c>
      <c r="C527" s="145">
        <v>-877464</v>
      </c>
      <c r="D527" s="145">
        <v>0</v>
      </c>
      <c r="E527" s="145">
        <v>-2433811.442999999</v>
      </c>
      <c r="F527" s="145">
        <v>2380021</v>
      </c>
      <c r="G527" s="145">
        <v>0</v>
      </c>
      <c r="H527" s="145">
        <v>-171432</v>
      </c>
      <c r="I527" s="145">
        <v>-420704</v>
      </c>
      <c r="J527" s="145">
        <v>-733</v>
      </c>
      <c r="K527" s="145">
        <v>0</v>
      </c>
      <c r="L527" s="145">
        <v>-251276</v>
      </c>
      <c r="M527" s="145">
        <v>0</v>
      </c>
      <c r="N527" s="145">
        <v>0</v>
      </c>
      <c r="O527" s="145">
        <v>0</v>
      </c>
      <c r="P527" s="145">
        <v>-169100</v>
      </c>
      <c r="Q527" s="145">
        <v>0</v>
      </c>
      <c r="R527" s="145">
        <v>-516665</v>
      </c>
      <c r="S527" s="145">
        <v>0</v>
      </c>
      <c r="T527" s="145">
        <v>-276763</v>
      </c>
      <c r="U527" s="145">
        <v>0</v>
      </c>
      <c r="V527" s="145">
        <v>-74510</v>
      </c>
      <c r="W527" s="145">
        <v>0</v>
      </c>
      <c r="X527" s="145">
        <v>0</v>
      </c>
      <c r="Y527" s="145">
        <v>-567506.91501941334</v>
      </c>
      <c r="Z527" s="145">
        <v>0</v>
      </c>
      <c r="AA527" s="145">
        <v>10913</v>
      </c>
      <c r="AB527" s="145">
        <v>-1026543</v>
      </c>
      <c r="AC527" s="145">
        <v>-28002</v>
      </c>
      <c r="AD527" s="145">
        <v>-416388</v>
      </c>
      <c r="AE527" s="166"/>
      <c r="AF527" s="166"/>
      <c r="AG527" s="166"/>
      <c r="AH527" s="166"/>
      <c r="AI527" s="166"/>
      <c r="AJ527" s="166"/>
      <c r="AK527" s="166"/>
      <c r="AL527" s="166"/>
      <c r="AM527" s="166"/>
      <c r="AN527" s="166"/>
      <c r="AO527" s="166"/>
      <c r="AP527" s="166"/>
      <c r="AQ527" s="145">
        <f t="shared" si="231"/>
        <v>-4839964.3580194125</v>
      </c>
      <c r="AS527" s="168"/>
    </row>
    <row r="528" spans="2:45">
      <c r="B528" s="161" t="str">
        <f t="shared" si="230"/>
        <v>9 Daños Físicos Vehíc. Mot. G1 (VP)</v>
      </c>
      <c r="C528" s="145">
        <v>0</v>
      </c>
      <c r="D528" s="145">
        <v>0</v>
      </c>
      <c r="E528" s="145">
        <v>-17676703.532000005</v>
      </c>
      <c r="F528" s="145">
        <v>0</v>
      </c>
      <c r="G528" s="145">
        <v>0</v>
      </c>
      <c r="H528" s="145">
        <v>-739099</v>
      </c>
      <c r="I528" s="145">
        <v>-8499201</v>
      </c>
      <c r="J528" s="145">
        <v>0</v>
      </c>
      <c r="K528" s="145">
        <v>0</v>
      </c>
      <c r="L528" s="145">
        <v>-5979594</v>
      </c>
      <c r="M528" s="145">
        <v>0</v>
      </c>
      <c r="N528" s="145">
        <v>0</v>
      </c>
      <c r="O528" s="145">
        <v>0</v>
      </c>
      <c r="P528" s="145">
        <v>-2060892</v>
      </c>
      <c r="Q528" s="145">
        <v>0</v>
      </c>
      <c r="R528" s="145">
        <v>-7753540</v>
      </c>
      <c r="S528" s="145">
        <v>0</v>
      </c>
      <c r="T528" s="145">
        <v>-16719984</v>
      </c>
      <c r="U528" s="145">
        <v>0</v>
      </c>
      <c r="V528" s="145">
        <v>-2804049</v>
      </c>
      <c r="W528" s="145">
        <v>0</v>
      </c>
      <c r="X528" s="145">
        <v>0</v>
      </c>
      <c r="Y528" s="145">
        <v>-6681205.5264794007</v>
      </c>
      <c r="Z528" s="145">
        <v>0</v>
      </c>
      <c r="AA528" s="145">
        <v>-1401792</v>
      </c>
      <c r="AB528" s="145">
        <v>-10255692</v>
      </c>
      <c r="AC528" s="145">
        <v>-877886</v>
      </c>
      <c r="AD528" s="145">
        <v>0</v>
      </c>
      <c r="AE528" s="166"/>
      <c r="AF528" s="166"/>
      <c r="AG528" s="166"/>
      <c r="AH528" s="166"/>
      <c r="AI528" s="166"/>
      <c r="AJ528" s="166"/>
      <c r="AK528" s="166"/>
      <c r="AL528" s="166"/>
      <c r="AM528" s="166"/>
      <c r="AN528" s="166"/>
      <c r="AO528" s="166"/>
      <c r="AP528" s="166"/>
      <c r="AQ528" s="145">
        <f t="shared" si="231"/>
        <v>-81449638.058479398</v>
      </c>
      <c r="AS528" s="168"/>
    </row>
    <row r="529" spans="2:45">
      <c r="B529" s="161" t="str">
        <f t="shared" si="230"/>
        <v>10 Daños Físicos Vehíc. Mot. G2 (VC)</v>
      </c>
      <c r="C529" s="145">
        <v>0</v>
      </c>
      <c r="D529" s="145">
        <v>0</v>
      </c>
      <c r="E529" s="145">
        <v>-5804315.2749999985</v>
      </c>
      <c r="F529" s="145">
        <v>0</v>
      </c>
      <c r="G529" s="145">
        <v>0</v>
      </c>
      <c r="H529" s="145">
        <v>-26579</v>
      </c>
      <c r="I529" s="145">
        <v>-2290875</v>
      </c>
      <c r="J529" s="145">
        <v>0</v>
      </c>
      <c r="K529" s="145">
        <v>0</v>
      </c>
      <c r="L529" s="145">
        <v>-347011</v>
      </c>
      <c r="M529" s="145">
        <v>0</v>
      </c>
      <c r="N529" s="145">
        <v>0</v>
      </c>
      <c r="O529" s="145">
        <v>0</v>
      </c>
      <c r="P529" s="145">
        <v>-531330</v>
      </c>
      <c r="Q529" s="145">
        <v>-447</v>
      </c>
      <c r="R529" s="145">
        <v>-8345922</v>
      </c>
      <c r="S529" s="145">
        <v>0</v>
      </c>
      <c r="T529" s="145">
        <v>-2663376</v>
      </c>
      <c r="U529" s="145">
        <v>0</v>
      </c>
      <c r="V529" s="145">
        <v>-2366605</v>
      </c>
      <c r="W529" s="145">
        <v>0</v>
      </c>
      <c r="X529" s="145">
        <v>0</v>
      </c>
      <c r="Y529" s="145">
        <v>-8234755.9370799251</v>
      </c>
      <c r="Z529" s="145">
        <v>0</v>
      </c>
      <c r="AA529" s="145">
        <v>-2475527</v>
      </c>
      <c r="AB529" s="145">
        <v>-4905907</v>
      </c>
      <c r="AC529" s="145">
        <v>-655133</v>
      </c>
      <c r="AD529" s="145">
        <v>0</v>
      </c>
      <c r="AE529" s="166"/>
      <c r="AF529" s="166"/>
      <c r="AG529" s="166"/>
      <c r="AH529" s="166"/>
      <c r="AI529" s="166"/>
      <c r="AJ529" s="166"/>
      <c r="AK529" s="166"/>
      <c r="AL529" s="166"/>
      <c r="AM529" s="166"/>
      <c r="AN529" s="166"/>
      <c r="AO529" s="166"/>
      <c r="AP529" s="166"/>
      <c r="AQ529" s="145">
        <f t="shared" si="231"/>
        <v>-38647783.212079927</v>
      </c>
      <c r="AS529" s="168"/>
    </row>
    <row r="530" spans="2:45">
      <c r="B530" s="161" t="str">
        <f t="shared" si="230"/>
        <v>11 Casco Marítimo</v>
      </c>
      <c r="C530" s="145">
        <v>0</v>
      </c>
      <c r="D530" s="145">
        <v>0</v>
      </c>
      <c r="E530" s="145">
        <v>0</v>
      </c>
      <c r="F530" s="145">
        <v>0</v>
      </c>
      <c r="G530" s="145">
        <v>0</v>
      </c>
      <c r="H530" s="145">
        <v>0</v>
      </c>
      <c r="I530" s="145">
        <v>-6615</v>
      </c>
      <c r="J530" s="145">
        <v>0</v>
      </c>
      <c r="K530" s="145">
        <v>0</v>
      </c>
      <c r="L530" s="145">
        <v>0</v>
      </c>
      <c r="M530" s="145">
        <v>0</v>
      </c>
      <c r="N530" s="145">
        <v>0</v>
      </c>
      <c r="O530" s="145">
        <v>0</v>
      </c>
      <c r="P530" s="145">
        <v>0</v>
      </c>
      <c r="Q530" s="145">
        <v>0</v>
      </c>
      <c r="R530" s="145">
        <v>256</v>
      </c>
      <c r="S530" s="145">
        <v>0</v>
      </c>
      <c r="T530" s="145">
        <v>144006</v>
      </c>
      <c r="U530" s="145">
        <v>0</v>
      </c>
      <c r="V530" s="145">
        <v>-1296520</v>
      </c>
      <c r="W530" s="145">
        <v>0</v>
      </c>
      <c r="X530" s="145">
        <v>-57411</v>
      </c>
      <c r="Y530" s="145">
        <v>-5733880.9226168543</v>
      </c>
      <c r="Z530" s="145">
        <v>0</v>
      </c>
      <c r="AA530" s="145">
        <v>0</v>
      </c>
      <c r="AB530" s="145">
        <v>-915865</v>
      </c>
      <c r="AC530" s="145">
        <v>0</v>
      </c>
      <c r="AD530" s="145">
        <v>0</v>
      </c>
      <c r="AE530" s="166"/>
      <c r="AF530" s="166"/>
      <c r="AG530" s="166"/>
      <c r="AH530" s="166"/>
      <c r="AI530" s="166"/>
      <c r="AJ530" s="166"/>
      <c r="AK530" s="166"/>
      <c r="AL530" s="166"/>
      <c r="AM530" s="166"/>
      <c r="AN530" s="166"/>
      <c r="AO530" s="166"/>
      <c r="AP530" s="166"/>
      <c r="AQ530" s="145">
        <f t="shared" si="231"/>
        <v>-7866029.9226168543</v>
      </c>
      <c r="AS530" s="168"/>
    </row>
    <row r="531" spans="2:45">
      <c r="B531" s="161" t="str">
        <f t="shared" si="230"/>
        <v>12 Casco Aéreo</v>
      </c>
      <c r="C531" s="145">
        <v>0</v>
      </c>
      <c r="D531" s="145">
        <v>0</v>
      </c>
      <c r="E531" s="145">
        <v>0</v>
      </c>
      <c r="F531" s="145">
        <v>0</v>
      </c>
      <c r="G531" s="145">
        <v>0</v>
      </c>
      <c r="H531" s="145">
        <v>-1134166</v>
      </c>
      <c r="I531" s="145">
        <v>0</v>
      </c>
      <c r="J531" s="145">
        <v>0</v>
      </c>
      <c r="K531" s="145">
        <v>0</v>
      </c>
      <c r="L531" s="145">
        <v>0</v>
      </c>
      <c r="M531" s="145">
        <v>0</v>
      </c>
      <c r="N531" s="145">
        <v>0</v>
      </c>
      <c r="O531" s="145">
        <v>0</v>
      </c>
      <c r="P531" s="145">
        <v>0</v>
      </c>
      <c r="Q531" s="145">
        <v>0</v>
      </c>
      <c r="R531" s="145">
        <v>-243093</v>
      </c>
      <c r="S531" s="145">
        <v>0</v>
      </c>
      <c r="T531" s="145">
        <v>-10300</v>
      </c>
      <c r="U531" s="145">
        <v>0</v>
      </c>
      <c r="V531" s="145">
        <v>-211118</v>
      </c>
      <c r="W531" s="145">
        <v>0</v>
      </c>
      <c r="X531" s="145">
        <v>-114656</v>
      </c>
      <c r="Y531" s="145">
        <v>-875784.87139876001</v>
      </c>
      <c r="Z531" s="145">
        <v>0</v>
      </c>
      <c r="AA531" s="145">
        <v>0</v>
      </c>
      <c r="AB531" s="145">
        <v>-10869</v>
      </c>
      <c r="AC531" s="145">
        <v>0</v>
      </c>
      <c r="AD531" s="145">
        <v>0</v>
      </c>
      <c r="AE531" s="166"/>
      <c r="AF531" s="166"/>
      <c r="AG531" s="166"/>
      <c r="AH531" s="166"/>
      <c r="AI531" s="166"/>
      <c r="AJ531" s="166"/>
      <c r="AK531" s="166"/>
      <c r="AL531" s="166"/>
      <c r="AM531" s="166"/>
      <c r="AN531" s="166"/>
      <c r="AO531" s="166"/>
      <c r="AP531" s="166"/>
      <c r="AQ531" s="145">
        <f t="shared" si="231"/>
        <v>-2599986.87139876</v>
      </c>
      <c r="AS531" s="168"/>
    </row>
    <row r="532" spans="2:45">
      <c r="B532" s="161" t="str">
        <f t="shared" si="230"/>
        <v>13 Transporte Terrestre</v>
      </c>
      <c r="C532" s="145">
        <v>-473704</v>
      </c>
      <c r="D532" s="145">
        <v>0</v>
      </c>
      <c r="E532" s="145">
        <v>-756645.31199999992</v>
      </c>
      <c r="F532" s="145">
        <v>0</v>
      </c>
      <c r="G532" s="145">
        <v>0</v>
      </c>
      <c r="H532" s="145">
        <v>-35881</v>
      </c>
      <c r="I532" s="145">
        <v>-302729</v>
      </c>
      <c r="J532" s="145">
        <v>-964305</v>
      </c>
      <c r="K532" s="145">
        <v>0</v>
      </c>
      <c r="L532" s="145">
        <v>-1092</v>
      </c>
      <c r="M532" s="145">
        <v>0</v>
      </c>
      <c r="N532" s="145">
        <v>0</v>
      </c>
      <c r="O532" s="145">
        <v>0</v>
      </c>
      <c r="P532" s="145">
        <v>-854593</v>
      </c>
      <c r="Q532" s="145">
        <v>0</v>
      </c>
      <c r="R532" s="145">
        <v>-513031</v>
      </c>
      <c r="S532" s="145">
        <v>0</v>
      </c>
      <c r="T532" s="145">
        <v>-332773</v>
      </c>
      <c r="U532" s="145">
        <v>0</v>
      </c>
      <c r="V532" s="145">
        <v>-460305</v>
      </c>
      <c r="W532" s="145">
        <v>0</v>
      </c>
      <c r="X532" s="145">
        <v>-130079</v>
      </c>
      <c r="Y532" s="145">
        <v>-472502.63719366211</v>
      </c>
      <c r="Z532" s="145">
        <v>0</v>
      </c>
      <c r="AA532" s="145">
        <v>-308809</v>
      </c>
      <c r="AB532" s="145">
        <v>-304426</v>
      </c>
      <c r="AC532" s="145">
        <v>0</v>
      </c>
      <c r="AD532" s="145">
        <v>0</v>
      </c>
      <c r="AE532" s="166"/>
      <c r="AF532" s="166"/>
      <c r="AG532" s="166"/>
      <c r="AH532" s="166"/>
      <c r="AI532" s="166"/>
      <c r="AJ532" s="166"/>
      <c r="AK532" s="166"/>
      <c r="AL532" s="166"/>
      <c r="AM532" s="166"/>
      <c r="AN532" s="166"/>
      <c r="AO532" s="166"/>
      <c r="AP532" s="166"/>
      <c r="AQ532" s="145">
        <f t="shared" si="231"/>
        <v>-5910874.949193662</v>
      </c>
      <c r="AS532" s="168"/>
    </row>
    <row r="533" spans="2:45">
      <c r="B533" s="161" t="str">
        <f t="shared" si="230"/>
        <v>14 Transporte Marítimo</v>
      </c>
      <c r="C533" s="145">
        <v>-1042234</v>
      </c>
      <c r="D533" s="145">
        <v>0</v>
      </c>
      <c r="E533" s="145">
        <v>-85438.271000000066</v>
      </c>
      <c r="F533" s="145">
        <v>0</v>
      </c>
      <c r="G533" s="145">
        <v>0</v>
      </c>
      <c r="H533" s="145">
        <v>-550984</v>
      </c>
      <c r="I533" s="145">
        <v>1670471</v>
      </c>
      <c r="J533" s="145">
        <v>-295745</v>
      </c>
      <c r="K533" s="145">
        <v>0</v>
      </c>
      <c r="L533" s="145">
        <v>0</v>
      </c>
      <c r="M533" s="145">
        <v>0</v>
      </c>
      <c r="N533" s="145">
        <v>0</v>
      </c>
      <c r="O533" s="145">
        <v>0</v>
      </c>
      <c r="P533" s="145">
        <v>-88080</v>
      </c>
      <c r="Q533" s="145">
        <v>0</v>
      </c>
      <c r="R533" s="145">
        <v>-473493</v>
      </c>
      <c r="S533" s="145">
        <v>0</v>
      </c>
      <c r="T533" s="145">
        <v>-107909</v>
      </c>
      <c r="U533" s="145">
        <v>0</v>
      </c>
      <c r="V533" s="145">
        <v>-291999</v>
      </c>
      <c r="W533" s="145">
        <v>0</v>
      </c>
      <c r="X533" s="145">
        <v>-87035</v>
      </c>
      <c r="Y533" s="145">
        <v>-6174466.3829771411</v>
      </c>
      <c r="Z533" s="145">
        <v>0</v>
      </c>
      <c r="AA533" s="145">
        <v>-74167</v>
      </c>
      <c r="AB533" s="145">
        <v>-13390941</v>
      </c>
      <c r="AC533" s="145">
        <v>0</v>
      </c>
      <c r="AD533" s="145">
        <v>0</v>
      </c>
      <c r="AE533" s="166"/>
      <c r="AF533" s="166"/>
      <c r="AG533" s="166"/>
      <c r="AH533" s="166"/>
      <c r="AI533" s="166"/>
      <c r="AJ533" s="166"/>
      <c r="AK533" s="166"/>
      <c r="AL533" s="166"/>
      <c r="AM533" s="166"/>
      <c r="AN533" s="166"/>
      <c r="AO533" s="166"/>
      <c r="AP533" s="166"/>
      <c r="AQ533" s="145">
        <f t="shared" si="231"/>
        <v>-20992020.653977141</v>
      </c>
      <c r="AS533" s="168"/>
    </row>
    <row r="534" spans="2:45">
      <c r="B534" s="161" t="str">
        <f t="shared" si="230"/>
        <v>15 Transporte Aéreo</v>
      </c>
      <c r="C534" s="145">
        <v>-17403</v>
      </c>
      <c r="D534" s="145">
        <v>0</v>
      </c>
      <c r="E534" s="145">
        <v>-5425.9950000000008</v>
      </c>
      <c r="F534" s="145">
        <v>0</v>
      </c>
      <c r="G534" s="145">
        <v>0</v>
      </c>
      <c r="H534" s="145">
        <v>19030</v>
      </c>
      <c r="I534" s="145">
        <v>-1202695</v>
      </c>
      <c r="J534" s="145">
        <v>-105084</v>
      </c>
      <c r="K534" s="145">
        <v>0</v>
      </c>
      <c r="L534" s="145">
        <v>0</v>
      </c>
      <c r="M534" s="145">
        <v>0</v>
      </c>
      <c r="N534" s="145">
        <v>0</v>
      </c>
      <c r="O534" s="145">
        <v>0</v>
      </c>
      <c r="P534" s="145">
        <v>-32837</v>
      </c>
      <c r="Q534" s="145">
        <v>0</v>
      </c>
      <c r="R534" s="145">
        <v>-4838</v>
      </c>
      <c r="S534" s="145">
        <v>0</v>
      </c>
      <c r="T534" s="145">
        <v>-52380</v>
      </c>
      <c r="U534" s="145">
        <v>0</v>
      </c>
      <c r="V534" s="145">
        <v>24876</v>
      </c>
      <c r="W534" s="145">
        <v>0</v>
      </c>
      <c r="X534" s="145">
        <v>-5692</v>
      </c>
      <c r="Y534" s="145">
        <v>-11879.456139213309</v>
      </c>
      <c r="Z534" s="145">
        <v>0</v>
      </c>
      <c r="AA534" s="145">
        <v>2288</v>
      </c>
      <c r="AB534" s="145">
        <v>-10227</v>
      </c>
      <c r="AC534" s="145">
        <v>0</v>
      </c>
      <c r="AD534" s="145">
        <v>0</v>
      </c>
      <c r="AE534" s="166"/>
      <c r="AF534" s="166"/>
      <c r="AG534" s="166"/>
      <c r="AH534" s="166"/>
      <c r="AI534" s="166"/>
      <c r="AJ534" s="166"/>
      <c r="AK534" s="166"/>
      <c r="AL534" s="166"/>
      <c r="AM534" s="166"/>
      <c r="AN534" s="166"/>
      <c r="AO534" s="166"/>
      <c r="AP534" s="166"/>
      <c r="AQ534" s="145">
        <f t="shared" si="231"/>
        <v>-1402267.4511392135</v>
      </c>
      <c r="AS534" s="168"/>
    </row>
    <row r="535" spans="2:45">
      <c r="B535" s="161" t="str">
        <f t="shared" si="230"/>
        <v>16 Equipo Móvil Contratista</v>
      </c>
      <c r="C535" s="145">
        <v>0</v>
      </c>
      <c r="D535" s="145">
        <v>0</v>
      </c>
      <c r="E535" s="145">
        <v>-1150429.2149999999</v>
      </c>
      <c r="F535" s="145">
        <v>0</v>
      </c>
      <c r="G535" s="145">
        <v>0</v>
      </c>
      <c r="H535" s="145">
        <v>0</v>
      </c>
      <c r="I535" s="145">
        <v>-1598405</v>
      </c>
      <c r="J535" s="145">
        <v>-201459</v>
      </c>
      <c r="K535" s="145">
        <v>0</v>
      </c>
      <c r="L535" s="145">
        <v>1391</v>
      </c>
      <c r="M535" s="145">
        <v>0</v>
      </c>
      <c r="N535" s="145">
        <v>0</v>
      </c>
      <c r="O535" s="145">
        <v>0</v>
      </c>
      <c r="P535" s="145">
        <v>-36306</v>
      </c>
      <c r="Q535" s="145">
        <v>0</v>
      </c>
      <c r="R535" s="145">
        <v>-2190616</v>
      </c>
      <c r="S535" s="145">
        <v>0</v>
      </c>
      <c r="T535" s="145">
        <v>-556026</v>
      </c>
      <c r="U535" s="145">
        <v>0</v>
      </c>
      <c r="V535" s="145">
        <v>-1108702</v>
      </c>
      <c r="W535" s="145">
        <v>0</v>
      </c>
      <c r="X535" s="145">
        <v>1421</v>
      </c>
      <c r="Y535" s="145">
        <v>-963824.28229987458</v>
      </c>
      <c r="Z535" s="145">
        <v>0</v>
      </c>
      <c r="AA535" s="145">
        <v>-167281</v>
      </c>
      <c r="AB535" s="145">
        <v>-960991</v>
      </c>
      <c r="AC535" s="145">
        <v>0</v>
      </c>
      <c r="AD535" s="145">
        <v>0</v>
      </c>
      <c r="AE535" s="166"/>
      <c r="AF535" s="166"/>
      <c r="AG535" s="166"/>
      <c r="AH535" s="166"/>
      <c r="AI535" s="166"/>
      <c r="AJ535" s="166"/>
      <c r="AK535" s="166"/>
      <c r="AL535" s="166"/>
      <c r="AM535" s="166"/>
      <c r="AN535" s="166"/>
      <c r="AO535" s="166"/>
      <c r="AP535" s="166"/>
      <c r="AQ535" s="145">
        <f t="shared" si="231"/>
        <v>-8931227.4972998742</v>
      </c>
      <c r="AS535" s="168"/>
    </row>
    <row r="536" spans="2:45">
      <c r="B536" s="161" t="str">
        <f t="shared" si="230"/>
        <v>17 Todo Riesgo Construc. y Montaje</v>
      </c>
      <c r="C536" s="145">
        <v>-5092128</v>
      </c>
      <c r="D536" s="145">
        <v>0</v>
      </c>
      <c r="E536" s="145">
        <v>-962093.85100000014</v>
      </c>
      <c r="F536" s="145">
        <v>0</v>
      </c>
      <c r="G536" s="145">
        <v>0</v>
      </c>
      <c r="H536" s="145">
        <v>-119229</v>
      </c>
      <c r="I536" s="145">
        <v>-15966115</v>
      </c>
      <c r="J536" s="145">
        <v>0</v>
      </c>
      <c r="K536" s="145">
        <v>0</v>
      </c>
      <c r="L536" s="145">
        <v>-22438</v>
      </c>
      <c r="M536" s="145">
        <v>0</v>
      </c>
      <c r="N536" s="145">
        <v>0</v>
      </c>
      <c r="O536" s="145">
        <v>0</v>
      </c>
      <c r="P536" s="145">
        <v>-1529</v>
      </c>
      <c r="Q536" s="145">
        <v>0</v>
      </c>
      <c r="R536" s="145">
        <v>-994963</v>
      </c>
      <c r="S536" s="145">
        <v>0</v>
      </c>
      <c r="T536" s="145">
        <v>-2064691</v>
      </c>
      <c r="U536" s="145">
        <v>0</v>
      </c>
      <c r="V536" s="145">
        <v>-17820130</v>
      </c>
      <c r="W536" s="145">
        <v>0</v>
      </c>
      <c r="X536" s="145">
        <v>-17267</v>
      </c>
      <c r="Y536" s="145">
        <v>-10373807.99552042</v>
      </c>
      <c r="Z536" s="145">
        <v>0</v>
      </c>
      <c r="AA536" s="145">
        <v>-9485</v>
      </c>
      <c r="AB536" s="145">
        <v>-8523356</v>
      </c>
      <c r="AC536" s="145">
        <v>0</v>
      </c>
      <c r="AD536" s="145">
        <v>0</v>
      </c>
      <c r="AE536" s="166"/>
      <c r="AF536" s="166"/>
      <c r="AG536" s="166"/>
      <c r="AH536" s="166"/>
      <c r="AI536" s="166"/>
      <c r="AJ536" s="166"/>
      <c r="AK536" s="166"/>
      <c r="AL536" s="166"/>
      <c r="AM536" s="166"/>
      <c r="AN536" s="166"/>
      <c r="AO536" s="166"/>
      <c r="AP536" s="166"/>
      <c r="AQ536" s="145">
        <f t="shared" si="231"/>
        <v>-61967232.846520416</v>
      </c>
      <c r="AS536" s="168"/>
    </row>
    <row r="537" spans="2:45">
      <c r="B537" s="161" t="str">
        <f t="shared" si="230"/>
        <v>18 Avería de Maquinaria</v>
      </c>
      <c r="C537" s="145">
        <v>-7280</v>
      </c>
      <c r="D537" s="145">
        <v>0</v>
      </c>
      <c r="E537" s="145">
        <v>-80966.670999999988</v>
      </c>
      <c r="F537" s="145">
        <v>0</v>
      </c>
      <c r="G537" s="145">
        <v>0</v>
      </c>
      <c r="H537" s="145">
        <v>0</v>
      </c>
      <c r="I537" s="145">
        <v>72305</v>
      </c>
      <c r="J537" s="145">
        <v>112</v>
      </c>
      <c r="K537" s="145">
        <v>0</v>
      </c>
      <c r="L537" s="145">
        <v>409</v>
      </c>
      <c r="M537" s="145">
        <v>0</v>
      </c>
      <c r="N537" s="145">
        <v>0</v>
      </c>
      <c r="O537" s="145">
        <v>0</v>
      </c>
      <c r="P537" s="145">
        <v>-275</v>
      </c>
      <c r="Q537" s="145">
        <v>0</v>
      </c>
      <c r="R537" s="145">
        <v>-91713</v>
      </c>
      <c r="S537" s="145">
        <v>0</v>
      </c>
      <c r="T537" s="145">
        <v>-935</v>
      </c>
      <c r="U537" s="145">
        <v>0</v>
      </c>
      <c r="V537" s="145">
        <v>24394</v>
      </c>
      <c r="W537" s="145">
        <v>0</v>
      </c>
      <c r="X537" s="145">
        <v>0</v>
      </c>
      <c r="Y537" s="145">
        <v>20346.80096196002</v>
      </c>
      <c r="Z537" s="145">
        <v>0</v>
      </c>
      <c r="AA537" s="145">
        <v>1666</v>
      </c>
      <c r="AB537" s="145">
        <v>-495431</v>
      </c>
      <c r="AC537" s="145">
        <v>0</v>
      </c>
      <c r="AD537" s="145">
        <v>0</v>
      </c>
      <c r="AE537" s="166"/>
      <c r="AF537" s="166"/>
      <c r="AG537" s="166"/>
      <c r="AH537" s="166"/>
      <c r="AI537" s="166"/>
      <c r="AJ537" s="166"/>
      <c r="AK537" s="166"/>
      <c r="AL537" s="166"/>
      <c r="AM537" s="166"/>
      <c r="AN537" s="166"/>
      <c r="AO537" s="166"/>
      <c r="AP537" s="166"/>
      <c r="AQ537" s="145">
        <f t="shared" si="231"/>
        <v>-557367.87003803998</v>
      </c>
      <c r="AS537" s="168"/>
    </row>
    <row r="538" spans="2:45">
      <c r="B538" s="161" t="str">
        <f t="shared" si="230"/>
        <v>19 Equipo Electrónico</v>
      </c>
      <c r="C538" s="145">
        <v>-454803</v>
      </c>
      <c r="D538" s="145">
        <v>0</v>
      </c>
      <c r="E538" s="145">
        <v>-1140747.476</v>
      </c>
      <c r="F538" s="145">
        <v>0</v>
      </c>
      <c r="G538" s="145">
        <v>0</v>
      </c>
      <c r="H538" s="145">
        <v>-170210</v>
      </c>
      <c r="I538" s="145">
        <v>-14619</v>
      </c>
      <c r="J538" s="145">
        <v>0</v>
      </c>
      <c r="K538" s="145">
        <v>0</v>
      </c>
      <c r="L538" s="145">
        <v>34686</v>
      </c>
      <c r="M538" s="145">
        <v>0</v>
      </c>
      <c r="N538" s="145">
        <v>0</v>
      </c>
      <c r="O538" s="145">
        <v>0</v>
      </c>
      <c r="P538" s="145">
        <v>-16954</v>
      </c>
      <c r="Q538" s="145">
        <v>0</v>
      </c>
      <c r="R538" s="145">
        <v>-83465</v>
      </c>
      <c r="S538" s="145">
        <v>0</v>
      </c>
      <c r="T538" s="145">
        <v>-83691</v>
      </c>
      <c r="U538" s="145">
        <v>0</v>
      </c>
      <c r="V538" s="145">
        <v>-21557</v>
      </c>
      <c r="W538" s="145">
        <v>0</v>
      </c>
      <c r="X538" s="145">
        <v>0</v>
      </c>
      <c r="Y538" s="145">
        <v>-61011.031357311847</v>
      </c>
      <c r="Z538" s="145">
        <v>0</v>
      </c>
      <c r="AA538" s="145">
        <v>3793</v>
      </c>
      <c r="AB538" s="145">
        <v>-468891</v>
      </c>
      <c r="AC538" s="145">
        <v>0</v>
      </c>
      <c r="AD538" s="145">
        <v>0</v>
      </c>
      <c r="AE538" s="166"/>
      <c r="AF538" s="166"/>
      <c r="AG538" s="166"/>
      <c r="AH538" s="166"/>
      <c r="AI538" s="166"/>
      <c r="AJ538" s="166"/>
      <c r="AK538" s="166"/>
      <c r="AL538" s="166"/>
      <c r="AM538" s="166"/>
      <c r="AN538" s="166"/>
      <c r="AO538" s="166"/>
      <c r="AP538" s="166"/>
      <c r="AQ538" s="145">
        <f t="shared" si="231"/>
        <v>-2477469.5073573119</v>
      </c>
      <c r="AS538" s="168"/>
    </row>
    <row r="539" spans="2:45">
      <c r="B539" s="161" t="str">
        <f t="shared" si="230"/>
        <v>20 Responsabilidad Civil Vehíc. Mot.</v>
      </c>
      <c r="C539" s="145">
        <v>0</v>
      </c>
      <c r="D539" s="145">
        <v>0</v>
      </c>
      <c r="E539" s="145">
        <v>-3325453.9810000001</v>
      </c>
      <c r="F539" s="145">
        <v>0</v>
      </c>
      <c r="G539" s="145">
        <v>0</v>
      </c>
      <c r="H539" s="145">
        <v>-212547</v>
      </c>
      <c r="I539" s="145">
        <v>-2471381</v>
      </c>
      <c r="J539" s="145">
        <v>-44106</v>
      </c>
      <c r="K539" s="145">
        <v>0</v>
      </c>
      <c r="L539" s="145">
        <v>-904665</v>
      </c>
      <c r="M539" s="145">
        <v>0</v>
      </c>
      <c r="N539" s="145">
        <v>0</v>
      </c>
      <c r="O539" s="145">
        <v>0</v>
      </c>
      <c r="P539" s="145">
        <v>-332485</v>
      </c>
      <c r="Q539" s="145">
        <v>0</v>
      </c>
      <c r="R539" s="145">
        <v>-2367560</v>
      </c>
      <c r="S539" s="145">
        <v>0</v>
      </c>
      <c r="T539" s="145">
        <v>-3492980</v>
      </c>
      <c r="U539" s="145">
        <v>0</v>
      </c>
      <c r="V539" s="145">
        <v>-1053566</v>
      </c>
      <c r="W539" s="145">
        <v>0</v>
      </c>
      <c r="X539" s="145">
        <v>0</v>
      </c>
      <c r="Y539" s="145">
        <v>-4544235.331423522</v>
      </c>
      <c r="Z539" s="145">
        <v>0</v>
      </c>
      <c r="AA539" s="145">
        <v>-380303</v>
      </c>
      <c r="AB539" s="145">
        <v>-4243449</v>
      </c>
      <c r="AC539" s="145">
        <v>-307053</v>
      </c>
      <c r="AD539" s="145">
        <v>0</v>
      </c>
      <c r="AE539" s="166"/>
      <c r="AF539" s="166"/>
      <c r="AG539" s="166"/>
      <c r="AH539" s="166"/>
      <c r="AI539" s="166"/>
      <c r="AJ539" s="166"/>
      <c r="AK539" s="166"/>
      <c r="AL539" s="166"/>
      <c r="AM539" s="166"/>
      <c r="AN539" s="166"/>
      <c r="AO539" s="166"/>
      <c r="AP539" s="166"/>
      <c r="AQ539" s="145">
        <f t="shared" si="231"/>
        <v>-23679784.312423524</v>
      </c>
      <c r="AS539" s="168"/>
    </row>
    <row r="540" spans="2:45">
      <c r="B540" s="161" t="str">
        <f t="shared" si="230"/>
        <v>21 Responsabilidad Civil</v>
      </c>
      <c r="C540" s="145">
        <v>-1922429</v>
      </c>
      <c r="D540" s="145">
        <v>0</v>
      </c>
      <c r="E540" s="145">
        <v>-1570591.6780000003</v>
      </c>
      <c r="F540" s="145">
        <v>0</v>
      </c>
      <c r="G540" s="145">
        <v>0</v>
      </c>
      <c r="H540" s="145">
        <v>-5297596</v>
      </c>
      <c r="I540" s="145">
        <v>-6243724</v>
      </c>
      <c r="J540" s="145">
        <v>-3283176</v>
      </c>
      <c r="K540" s="145">
        <v>0</v>
      </c>
      <c r="L540" s="145">
        <v>-250526</v>
      </c>
      <c r="M540" s="145">
        <v>0</v>
      </c>
      <c r="N540" s="145">
        <v>0</v>
      </c>
      <c r="O540" s="145">
        <v>0</v>
      </c>
      <c r="P540" s="145">
        <v>-684435</v>
      </c>
      <c r="Q540" s="145">
        <v>0</v>
      </c>
      <c r="R540" s="145">
        <v>-367023</v>
      </c>
      <c r="S540" s="145">
        <v>0</v>
      </c>
      <c r="T540" s="145">
        <v>-4965423</v>
      </c>
      <c r="U540" s="145">
        <v>0</v>
      </c>
      <c r="V540" s="145">
        <v>-261973</v>
      </c>
      <c r="W540" s="145">
        <v>0</v>
      </c>
      <c r="X540" s="145">
        <v>-68264</v>
      </c>
      <c r="Y540" s="145">
        <v>-1731014</v>
      </c>
      <c r="Z540" s="145">
        <v>0</v>
      </c>
      <c r="AA540" s="145">
        <v>-53850</v>
      </c>
      <c r="AB540" s="145">
        <v>-898953</v>
      </c>
      <c r="AC540" s="145">
        <v>0</v>
      </c>
      <c r="AD540" s="145">
        <v>-14464</v>
      </c>
      <c r="AE540" s="166"/>
      <c r="AF540" s="166"/>
      <c r="AG540" s="166"/>
      <c r="AH540" s="166"/>
      <c r="AI540" s="166"/>
      <c r="AJ540" s="166"/>
      <c r="AK540" s="166"/>
      <c r="AL540" s="166"/>
      <c r="AM540" s="166"/>
      <c r="AN540" s="166"/>
      <c r="AO540" s="166"/>
      <c r="AP540" s="166"/>
      <c r="AQ540" s="145">
        <f t="shared" si="231"/>
        <v>-27613441.677999999</v>
      </c>
      <c r="AS540" s="168"/>
    </row>
    <row r="541" spans="2:45">
      <c r="B541" s="161" t="str">
        <f t="shared" si="230"/>
        <v>22 Multiriesgos</v>
      </c>
      <c r="C541" s="145">
        <v>0</v>
      </c>
      <c r="D541" s="145">
        <v>0</v>
      </c>
      <c r="E541" s="145">
        <v>11617.909</v>
      </c>
      <c r="F541" s="145">
        <v>0</v>
      </c>
      <c r="G541" s="145">
        <v>0</v>
      </c>
      <c r="H541" s="145">
        <v>0</v>
      </c>
      <c r="I541" s="145">
        <v>0</v>
      </c>
      <c r="J541" s="145">
        <v>0</v>
      </c>
      <c r="K541" s="145">
        <v>0</v>
      </c>
      <c r="L541" s="145">
        <v>0</v>
      </c>
      <c r="M541" s="145">
        <v>0</v>
      </c>
      <c r="N541" s="145">
        <v>0</v>
      </c>
      <c r="O541" s="145">
        <v>0</v>
      </c>
      <c r="P541" s="145">
        <v>0</v>
      </c>
      <c r="Q541" s="145">
        <v>0</v>
      </c>
      <c r="R541" s="145">
        <v>0</v>
      </c>
      <c r="S541" s="145">
        <v>0</v>
      </c>
      <c r="T541" s="145">
        <v>-299365</v>
      </c>
      <c r="U541" s="145">
        <v>0</v>
      </c>
      <c r="V541" s="145">
        <v>-25188</v>
      </c>
      <c r="W541" s="145">
        <v>0</v>
      </c>
      <c r="X541" s="145">
        <v>-44139</v>
      </c>
      <c r="Y541" s="145">
        <v>2.1083081446156329E-5</v>
      </c>
      <c r="Z541" s="145">
        <v>0</v>
      </c>
      <c r="AA541" s="145">
        <v>-735</v>
      </c>
      <c r="AB541" s="145">
        <v>0</v>
      </c>
      <c r="AC541" s="145">
        <v>0</v>
      </c>
      <c r="AD541" s="145">
        <v>-1954558</v>
      </c>
      <c r="AE541" s="166"/>
      <c r="AF541" s="166"/>
      <c r="AG541" s="166"/>
      <c r="AH541" s="166"/>
      <c r="AI541" s="166"/>
      <c r="AJ541" s="166"/>
      <c r="AK541" s="166"/>
      <c r="AL541" s="166"/>
      <c r="AM541" s="166"/>
      <c r="AN541" s="166"/>
      <c r="AO541" s="166"/>
      <c r="AP541" s="166"/>
      <c r="AQ541" s="145">
        <f t="shared" si="231"/>
        <v>-2312367.0909789167</v>
      </c>
      <c r="AS541" s="168"/>
    </row>
    <row r="542" spans="2:45">
      <c r="B542" s="161" t="str">
        <f t="shared" si="230"/>
        <v>23 Accidentes Personales</v>
      </c>
      <c r="C542" s="145">
        <v>-2051340</v>
      </c>
      <c r="D542" s="145">
        <v>0</v>
      </c>
      <c r="E542" s="145">
        <v>-131791.95599999998</v>
      </c>
      <c r="F542" s="145">
        <v>-557171</v>
      </c>
      <c r="G542" s="145">
        <v>0</v>
      </c>
      <c r="H542" s="145">
        <v>-461053</v>
      </c>
      <c r="I542" s="145">
        <v>-581850</v>
      </c>
      <c r="J542" s="145">
        <v>-1138055</v>
      </c>
      <c r="K542" s="145">
        <v>0</v>
      </c>
      <c r="L542" s="145">
        <v>-183179</v>
      </c>
      <c r="M542" s="145">
        <v>0</v>
      </c>
      <c r="N542" s="145">
        <v>0</v>
      </c>
      <c r="O542" s="145">
        <v>0</v>
      </c>
      <c r="P542" s="145">
        <v>-122103</v>
      </c>
      <c r="Q542" s="145">
        <v>0</v>
      </c>
      <c r="R542" s="145">
        <v>-127864</v>
      </c>
      <c r="S542" s="145">
        <v>0</v>
      </c>
      <c r="T542" s="145">
        <v>-66137</v>
      </c>
      <c r="U542" s="145">
        <v>0</v>
      </c>
      <c r="V542" s="145">
        <v>-61263</v>
      </c>
      <c r="W542" s="145">
        <v>0</v>
      </c>
      <c r="X542" s="145">
        <v>-2385</v>
      </c>
      <c r="Y542" s="145">
        <v>-135644.21134221047</v>
      </c>
      <c r="Z542" s="145">
        <v>0</v>
      </c>
      <c r="AA542" s="145">
        <v>-75637</v>
      </c>
      <c r="AB542" s="145">
        <v>-82952</v>
      </c>
      <c r="AC542" s="145">
        <v>-2318</v>
      </c>
      <c r="AD542" s="145">
        <v>0</v>
      </c>
      <c r="AE542" s="166"/>
      <c r="AF542" s="166"/>
      <c r="AG542" s="166"/>
      <c r="AH542" s="166"/>
      <c r="AI542" s="166"/>
      <c r="AJ542" s="166"/>
      <c r="AK542" s="166"/>
      <c r="AL542" s="166"/>
      <c r="AM542" s="166"/>
      <c r="AN542" s="166"/>
      <c r="AO542" s="166"/>
      <c r="AP542" s="166"/>
      <c r="AQ542" s="145">
        <f t="shared" si="231"/>
        <v>-5780743.1673422111</v>
      </c>
      <c r="AS542" s="168"/>
    </row>
    <row r="543" spans="2:45">
      <c r="B543" s="161" t="str">
        <f t="shared" si="230"/>
        <v>24 SOAP</v>
      </c>
      <c r="C543" s="145">
        <v>0</v>
      </c>
      <c r="D543" s="145">
        <v>0</v>
      </c>
      <c r="E543" s="145">
        <v>-5262105.0539999995</v>
      </c>
      <c r="F543" s="145">
        <v>0</v>
      </c>
      <c r="G543" s="145">
        <v>0</v>
      </c>
      <c r="H543" s="145">
        <v>0</v>
      </c>
      <c r="I543" s="145">
        <v>-351457</v>
      </c>
      <c r="J543" s="145">
        <v>0</v>
      </c>
      <c r="K543" s="145">
        <v>0</v>
      </c>
      <c r="L543" s="145">
        <v>-565582</v>
      </c>
      <c r="M543" s="145">
        <v>0</v>
      </c>
      <c r="N543" s="145">
        <v>0</v>
      </c>
      <c r="O543" s="145">
        <v>0</v>
      </c>
      <c r="P543" s="145">
        <v>-3913</v>
      </c>
      <c r="Q543" s="145">
        <v>0</v>
      </c>
      <c r="R543" s="145">
        <v>-51324</v>
      </c>
      <c r="S543" s="145">
        <v>0</v>
      </c>
      <c r="T543" s="145">
        <v>-1914847</v>
      </c>
      <c r="U543" s="145">
        <v>0</v>
      </c>
      <c r="V543" s="145">
        <v>-557960</v>
      </c>
      <c r="W543" s="145">
        <v>0</v>
      </c>
      <c r="X543" s="145">
        <v>0</v>
      </c>
      <c r="Y543" s="145">
        <v>-4078593</v>
      </c>
      <c r="Z543" s="145">
        <v>0</v>
      </c>
      <c r="AA543" s="145">
        <v>-536078</v>
      </c>
      <c r="AB543" s="145">
        <v>-618584</v>
      </c>
      <c r="AC543" s="145">
        <v>-83612</v>
      </c>
      <c r="AD543" s="145">
        <v>0</v>
      </c>
      <c r="AE543" s="166"/>
      <c r="AF543" s="166"/>
      <c r="AG543" s="166"/>
      <c r="AH543" s="166"/>
      <c r="AI543" s="166"/>
      <c r="AJ543" s="166"/>
      <c r="AK543" s="166"/>
      <c r="AL543" s="166"/>
      <c r="AM543" s="166"/>
      <c r="AN543" s="166"/>
      <c r="AO543" s="166"/>
      <c r="AP543" s="166"/>
      <c r="AQ543" s="145">
        <f t="shared" si="231"/>
        <v>-14024055.054</v>
      </c>
      <c r="AS543" s="168"/>
    </row>
    <row r="544" spans="2:45">
      <c r="B544" s="161" t="str">
        <f t="shared" si="230"/>
        <v>25 Garantía</v>
      </c>
      <c r="C544" s="145">
        <v>0</v>
      </c>
      <c r="D544" s="145">
        <v>0</v>
      </c>
      <c r="E544" s="145">
        <v>-5975.0300000000279</v>
      </c>
      <c r="F544" s="145">
        <v>0</v>
      </c>
      <c r="G544" s="145">
        <v>-254277.9418456011</v>
      </c>
      <c r="H544" s="145">
        <v>0</v>
      </c>
      <c r="I544" s="145">
        <v>0</v>
      </c>
      <c r="J544" s="145">
        <v>0</v>
      </c>
      <c r="K544" s="145">
        <v>0</v>
      </c>
      <c r="L544" s="145">
        <v>556</v>
      </c>
      <c r="M544" s="145">
        <v>-327900</v>
      </c>
      <c r="N544" s="145">
        <v>0</v>
      </c>
      <c r="O544" s="145">
        <v>0</v>
      </c>
      <c r="P544" s="145">
        <v>-253912</v>
      </c>
      <c r="Q544" s="145">
        <v>0</v>
      </c>
      <c r="R544" s="145">
        <v>-2</v>
      </c>
      <c r="S544" s="145">
        <v>0</v>
      </c>
      <c r="T544" s="145">
        <v>80943</v>
      </c>
      <c r="U544" s="145">
        <v>-55115</v>
      </c>
      <c r="V544" s="145">
        <v>-2160</v>
      </c>
      <c r="W544" s="145">
        <v>-75594.072827199998</v>
      </c>
      <c r="X544" s="145">
        <v>0</v>
      </c>
      <c r="Y544" s="145">
        <v>27191</v>
      </c>
      <c r="Z544" s="145">
        <v>0</v>
      </c>
      <c r="AA544" s="145">
        <v>-9979</v>
      </c>
      <c r="AB544" s="145">
        <v>0</v>
      </c>
      <c r="AC544" s="145">
        <v>0</v>
      </c>
      <c r="AD544" s="145">
        <v>0</v>
      </c>
      <c r="AE544" s="166"/>
      <c r="AF544" s="166"/>
      <c r="AG544" s="166"/>
      <c r="AH544" s="166"/>
      <c r="AI544" s="166"/>
      <c r="AJ544" s="166"/>
      <c r="AK544" s="166"/>
      <c r="AL544" s="166"/>
      <c r="AM544" s="166"/>
      <c r="AN544" s="166"/>
      <c r="AO544" s="166"/>
      <c r="AP544" s="166"/>
      <c r="AQ544" s="145">
        <f t="shared" si="231"/>
        <v>-876225.04467280116</v>
      </c>
      <c r="AS544" s="168"/>
    </row>
    <row r="545" spans="2:45">
      <c r="B545" s="161" t="str">
        <f t="shared" si="230"/>
        <v>26 Fidelidad</v>
      </c>
      <c r="C545" s="145">
        <v>-13639</v>
      </c>
      <c r="D545" s="145">
        <v>0</v>
      </c>
      <c r="E545" s="145">
        <v>-19696.862999999983</v>
      </c>
      <c r="F545" s="145">
        <v>0</v>
      </c>
      <c r="G545" s="145">
        <v>0</v>
      </c>
      <c r="H545" s="145">
        <v>-600560</v>
      </c>
      <c r="I545" s="145">
        <v>-35456</v>
      </c>
      <c r="J545" s="145">
        <v>-3246396</v>
      </c>
      <c r="K545" s="145">
        <v>0</v>
      </c>
      <c r="L545" s="145">
        <v>13</v>
      </c>
      <c r="M545" s="145">
        <v>0</v>
      </c>
      <c r="N545" s="145">
        <v>0</v>
      </c>
      <c r="O545" s="145">
        <v>0</v>
      </c>
      <c r="P545" s="145">
        <v>57481</v>
      </c>
      <c r="Q545" s="145">
        <v>0</v>
      </c>
      <c r="R545" s="145">
        <v>-1391</v>
      </c>
      <c r="S545" s="145">
        <v>0</v>
      </c>
      <c r="T545" s="145">
        <v>-2809</v>
      </c>
      <c r="U545" s="145">
        <v>0</v>
      </c>
      <c r="V545" s="145">
        <v>0</v>
      </c>
      <c r="W545" s="145">
        <v>-2166.1171728000004</v>
      </c>
      <c r="X545" s="145">
        <v>0</v>
      </c>
      <c r="Y545" s="145">
        <v>2328</v>
      </c>
      <c r="Z545" s="145">
        <v>0</v>
      </c>
      <c r="AA545" s="145">
        <v>0</v>
      </c>
      <c r="AB545" s="145">
        <v>0</v>
      </c>
      <c r="AC545" s="145">
        <v>0</v>
      </c>
      <c r="AD545" s="145">
        <v>0</v>
      </c>
      <c r="AE545" s="166"/>
      <c r="AF545" s="166"/>
      <c r="AG545" s="166"/>
      <c r="AH545" s="166"/>
      <c r="AI545" s="166"/>
      <c r="AJ545" s="166"/>
      <c r="AK545" s="166"/>
      <c r="AL545" s="166"/>
      <c r="AM545" s="166"/>
      <c r="AN545" s="166"/>
      <c r="AO545" s="166"/>
      <c r="AP545" s="166"/>
      <c r="AQ545" s="145">
        <f t="shared" si="231"/>
        <v>-3862291.9801727999</v>
      </c>
      <c r="AS545" s="168"/>
    </row>
    <row r="546" spans="2:45">
      <c r="B546" s="161" t="str">
        <f t="shared" si="230"/>
        <v>27 Seguro de Crédito por Ventas a Plazo</v>
      </c>
      <c r="C546" s="145">
        <v>0</v>
      </c>
      <c r="D546" s="145">
        <v>0</v>
      </c>
      <c r="E546" s="145">
        <v>0</v>
      </c>
      <c r="F546" s="145">
        <v>0</v>
      </c>
      <c r="G546" s="145">
        <v>-4221.6539371816007</v>
      </c>
      <c r="H546" s="145">
        <v>0</v>
      </c>
      <c r="I546" s="145">
        <v>0</v>
      </c>
      <c r="J546" s="145">
        <v>0</v>
      </c>
      <c r="K546" s="145">
        <v>-1015687</v>
      </c>
      <c r="L546" s="145">
        <v>0</v>
      </c>
      <c r="M546" s="145">
        <v>-3151168</v>
      </c>
      <c r="N546" s="145">
        <v>-24176</v>
      </c>
      <c r="O546" s="145">
        <v>0</v>
      </c>
      <c r="P546" s="145">
        <v>0</v>
      </c>
      <c r="Q546" s="145">
        <v>0</v>
      </c>
      <c r="R546" s="145">
        <v>0</v>
      </c>
      <c r="S546" s="145">
        <v>0</v>
      </c>
      <c r="T546" s="145">
        <v>0</v>
      </c>
      <c r="U546" s="145">
        <v>-368955</v>
      </c>
      <c r="V546" s="145">
        <v>0</v>
      </c>
      <c r="W546" s="145">
        <v>248724.48699999999</v>
      </c>
      <c r="X546" s="145">
        <v>0</v>
      </c>
      <c r="Y546" s="145">
        <v>0</v>
      </c>
      <c r="Z546" s="145">
        <v>0</v>
      </c>
      <c r="AA546" s="145">
        <v>0</v>
      </c>
      <c r="AB546" s="145">
        <v>0</v>
      </c>
      <c r="AC546" s="145">
        <v>0</v>
      </c>
      <c r="AD546" s="145">
        <v>0</v>
      </c>
      <c r="AE546" s="166"/>
      <c r="AF546" s="166"/>
      <c r="AG546" s="166"/>
      <c r="AH546" s="166"/>
      <c r="AI546" s="166"/>
      <c r="AJ546" s="166"/>
      <c r="AK546" s="166"/>
      <c r="AL546" s="166"/>
      <c r="AM546" s="166"/>
      <c r="AN546" s="166"/>
      <c r="AO546" s="166"/>
      <c r="AP546" s="166"/>
      <c r="AQ546" s="145">
        <f t="shared" si="231"/>
        <v>-4315483.1669371817</v>
      </c>
      <c r="AS546" s="168"/>
    </row>
    <row r="547" spans="2:45">
      <c r="B547" s="161" t="str">
        <f t="shared" si="230"/>
        <v>28 Seguro de Crédito a la Exportación</v>
      </c>
      <c r="C547" s="145">
        <v>0</v>
      </c>
      <c r="D547" s="145">
        <v>0</v>
      </c>
      <c r="E547" s="145">
        <v>0</v>
      </c>
      <c r="F547" s="145">
        <v>0</v>
      </c>
      <c r="G547" s="145">
        <v>-49692.860249244171</v>
      </c>
      <c r="H547" s="145">
        <v>0</v>
      </c>
      <c r="I547" s="145">
        <v>0</v>
      </c>
      <c r="J547" s="145">
        <v>0</v>
      </c>
      <c r="K547" s="145">
        <v>-822971</v>
      </c>
      <c r="L547" s="145">
        <v>0</v>
      </c>
      <c r="M547" s="145">
        <v>-892691</v>
      </c>
      <c r="N547" s="145">
        <v>-8942</v>
      </c>
      <c r="O547" s="145">
        <v>0</v>
      </c>
      <c r="P547" s="145">
        <v>0</v>
      </c>
      <c r="Q547" s="145">
        <v>0</v>
      </c>
      <c r="R547" s="145">
        <v>0</v>
      </c>
      <c r="S547" s="145">
        <v>0</v>
      </c>
      <c r="T547" s="145">
        <v>0</v>
      </c>
      <c r="U547" s="145">
        <v>-286855</v>
      </c>
      <c r="V547" s="145">
        <v>0</v>
      </c>
      <c r="W547" s="145">
        <v>491771.68</v>
      </c>
      <c r="X547" s="145">
        <v>0</v>
      </c>
      <c r="Y547" s="145">
        <v>0</v>
      </c>
      <c r="Z547" s="145">
        <v>0</v>
      </c>
      <c r="AA547" s="145">
        <v>0</v>
      </c>
      <c r="AB547" s="145">
        <v>0</v>
      </c>
      <c r="AC547" s="145">
        <v>0</v>
      </c>
      <c r="AD547" s="145">
        <v>0</v>
      </c>
      <c r="AE547" s="166"/>
      <c r="AF547" s="166"/>
      <c r="AG547" s="166"/>
      <c r="AH547" s="166"/>
      <c r="AI547" s="166"/>
      <c r="AJ547" s="166"/>
      <c r="AK547" s="166"/>
      <c r="AL547" s="166"/>
      <c r="AM547" s="166"/>
      <c r="AN547" s="166"/>
      <c r="AO547" s="166"/>
      <c r="AP547" s="166"/>
      <c r="AQ547" s="145">
        <f t="shared" si="231"/>
        <v>-1569380.1802492442</v>
      </c>
      <c r="AS547" s="168"/>
    </row>
    <row r="548" spans="2:45">
      <c r="B548" s="161" t="str">
        <f t="shared" si="230"/>
        <v>29 Otros Seguros de Crédito</v>
      </c>
      <c r="C548" s="145">
        <v>0</v>
      </c>
      <c r="D548" s="145">
        <v>0</v>
      </c>
      <c r="E548" s="145">
        <v>0</v>
      </c>
      <c r="F548" s="145">
        <v>0</v>
      </c>
      <c r="G548" s="145">
        <v>0</v>
      </c>
      <c r="H548" s="145">
        <v>0</v>
      </c>
      <c r="I548" s="145">
        <v>0</v>
      </c>
      <c r="J548" s="145">
        <v>0</v>
      </c>
      <c r="K548" s="145">
        <v>0</v>
      </c>
      <c r="L548" s="145">
        <v>0</v>
      </c>
      <c r="M548" s="145">
        <v>0</v>
      </c>
      <c r="N548" s="145">
        <v>0</v>
      </c>
      <c r="O548" s="145">
        <v>0</v>
      </c>
      <c r="P548" s="145">
        <v>0</v>
      </c>
      <c r="Q548" s="145">
        <v>0</v>
      </c>
      <c r="R548" s="145">
        <v>0</v>
      </c>
      <c r="S548" s="145">
        <v>0</v>
      </c>
      <c r="T548" s="145">
        <v>0</v>
      </c>
      <c r="U548" s="145">
        <v>0</v>
      </c>
      <c r="V548" s="145">
        <v>0</v>
      </c>
      <c r="W548" s="145">
        <v>0</v>
      </c>
      <c r="X548" s="145">
        <v>0</v>
      </c>
      <c r="Y548" s="145">
        <v>0</v>
      </c>
      <c r="Z548" s="145">
        <v>0</v>
      </c>
      <c r="AA548" s="145">
        <v>0</v>
      </c>
      <c r="AB548" s="145">
        <v>0</v>
      </c>
      <c r="AC548" s="145">
        <v>0</v>
      </c>
      <c r="AD548" s="145">
        <v>0</v>
      </c>
      <c r="AE548" s="166"/>
      <c r="AF548" s="166"/>
      <c r="AG548" s="166"/>
      <c r="AH548" s="166"/>
      <c r="AI548" s="166"/>
      <c r="AJ548" s="166"/>
      <c r="AK548" s="166"/>
      <c r="AL548" s="166"/>
      <c r="AM548" s="166"/>
      <c r="AN548" s="166"/>
      <c r="AO548" s="166"/>
      <c r="AP548" s="166"/>
      <c r="AQ548" s="145">
        <f t="shared" si="231"/>
        <v>0</v>
      </c>
      <c r="AS548" s="168"/>
    </row>
    <row r="549" spans="2:45">
      <c r="B549" s="161" t="str">
        <f t="shared" si="230"/>
        <v>30 Seguro Agrícola</v>
      </c>
      <c r="C549" s="145">
        <v>0</v>
      </c>
      <c r="D549" s="145">
        <v>0</v>
      </c>
      <c r="E549" s="145">
        <v>0</v>
      </c>
      <c r="F549" s="145">
        <v>0</v>
      </c>
      <c r="G549" s="145">
        <v>0</v>
      </c>
      <c r="H549" s="145">
        <v>0</v>
      </c>
      <c r="I549" s="145">
        <v>0</v>
      </c>
      <c r="J549" s="145">
        <v>0</v>
      </c>
      <c r="K549" s="145">
        <v>0</v>
      </c>
      <c r="L549" s="145">
        <v>0</v>
      </c>
      <c r="M549" s="145">
        <v>0</v>
      </c>
      <c r="N549" s="145">
        <v>0</v>
      </c>
      <c r="O549" s="145">
        <v>0</v>
      </c>
      <c r="P549" s="145">
        <v>-182634</v>
      </c>
      <c r="Q549" s="145">
        <v>0</v>
      </c>
      <c r="R549" s="145">
        <v>0</v>
      </c>
      <c r="S549" s="145">
        <v>0</v>
      </c>
      <c r="T549" s="145">
        <v>-2138145</v>
      </c>
      <c r="U549" s="145">
        <v>0</v>
      </c>
      <c r="V549" s="145">
        <v>-512674</v>
      </c>
      <c r="W549" s="145">
        <v>0</v>
      </c>
      <c r="X549" s="145">
        <v>0</v>
      </c>
      <c r="Y549" s="145">
        <v>0</v>
      </c>
      <c r="Z549" s="145">
        <v>0</v>
      </c>
      <c r="AA549" s="145">
        <v>0</v>
      </c>
      <c r="AB549" s="145">
        <v>0</v>
      </c>
      <c r="AC549" s="145">
        <v>0</v>
      </c>
      <c r="AD549" s="145">
        <v>0</v>
      </c>
      <c r="AE549" s="166"/>
      <c r="AF549" s="166"/>
      <c r="AG549" s="166"/>
      <c r="AH549" s="166"/>
      <c r="AI549" s="166"/>
      <c r="AJ549" s="166"/>
      <c r="AK549" s="166"/>
      <c r="AL549" s="166"/>
      <c r="AM549" s="166"/>
      <c r="AN549" s="166"/>
      <c r="AO549" s="166"/>
      <c r="AP549" s="166"/>
      <c r="AQ549" s="145">
        <f t="shared" si="231"/>
        <v>-2833453</v>
      </c>
      <c r="AS549" s="168"/>
    </row>
    <row r="550" spans="2:45">
      <c r="B550" s="161" t="str">
        <f t="shared" si="230"/>
        <v>35 Seguro Salud</v>
      </c>
      <c r="C550" s="145">
        <v>0</v>
      </c>
      <c r="D550" s="145">
        <v>0</v>
      </c>
      <c r="E550" s="145">
        <v>0</v>
      </c>
      <c r="F550" s="145">
        <v>-167185</v>
      </c>
      <c r="G550" s="145">
        <v>0</v>
      </c>
      <c r="H550" s="145">
        <v>0</v>
      </c>
      <c r="I550" s="145">
        <v>0</v>
      </c>
      <c r="J550" s="145">
        <v>0</v>
      </c>
      <c r="K550" s="145">
        <v>0</v>
      </c>
      <c r="L550" s="145">
        <v>0</v>
      </c>
      <c r="M550" s="145">
        <v>0</v>
      </c>
      <c r="N550" s="145">
        <v>0</v>
      </c>
      <c r="O550" s="145">
        <v>0</v>
      </c>
      <c r="P550" s="145">
        <v>0</v>
      </c>
      <c r="Q550" s="145">
        <v>0</v>
      </c>
      <c r="R550" s="145">
        <v>0</v>
      </c>
      <c r="S550" s="145">
        <v>0</v>
      </c>
      <c r="T550" s="145">
        <v>0</v>
      </c>
      <c r="U550" s="145">
        <v>0</v>
      </c>
      <c r="V550" s="145">
        <v>0</v>
      </c>
      <c r="W550" s="145">
        <v>0</v>
      </c>
      <c r="X550" s="145">
        <v>0</v>
      </c>
      <c r="Y550" s="145">
        <v>0</v>
      </c>
      <c r="Z550" s="145">
        <v>0</v>
      </c>
      <c r="AA550" s="145">
        <v>0</v>
      </c>
      <c r="AB550" s="145">
        <v>0</v>
      </c>
      <c r="AC550" s="145">
        <v>0</v>
      </c>
      <c r="AD550" s="145">
        <v>0</v>
      </c>
      <c r="AE550" s="166"/>
      <c r="AF550" s="166"/>
      <c r="AG550" s="166"/>
      <c r="AH550" s="166"/>
      <c r="AI550" s="166"/>
      <c r="AJ550" s="166"/>
      <c r="AK550" s="166"/>
      <c r="AL550" s="166"/>
      <c r="AM550" s="166"/>
      <c r="AN550" s="166"/>
      <c r="AO550" s="166"/>
      <c r="AP550" s="166"/>
      <c r="AQ550" s="145">
        <f t="shared" si="231"/>
        <v>-167185</v>
      </c>
      <c r="AS550" s="168"/>
    </row>
    <row r="551" spans="2:45">
      <c r="B551" s="161" t="str">
        <f t="shared" si="230"/>
        <v>50 Otros</v>
      </c>
      <c r="C551" s="145">
        <v>-2555392</v>
      </c>
      <c r="D551" s="145">
        <v>0</v>
      </c>
      <c r="E551" s="145">
        <v>-2741992.4510000008</v>
      </c>
      <c r="F551" s="145">
        <v>-13457999</v>
      </c>
      <c r="G551" s="145">
        <v>0</v>
      </c>
      <c r="H551" s="145">
        <v>-413263</v>
      </c>
      <c r="I551" s="145">
        <v>-130775</v>
      </c>
      <c r="J551" s="145">
        <v>275</v>
      </c>
      <c r="K551" s="145">
        <v>0</v>
      </c>
      <c r="L551" s="145">
        <v>-683324</v>
      </c>
      <c r="M551" s="145">
        <v>0</v>
      </c>
      <c r="N551" s="145">
        <v>0</v>
      </c>
      <c r="O551" s="145">
        <v>-1393</v>
      </c>
      <c r="P551" s="145">
        <v>0</v>
      </c>
      <c r="Q551" s="145">
        <v>-15952</v>
      </c>
      <c r="R551" s="145">
        <v>-18230</v>
      </c>
      <c r="S551" s="145">
        <v>0</v>
      </c>
      <c r="T551" s="145">
        <v>-2573838</v>
      </c>
      <c r="U551" s="145">
        <v>0</v>
      </c>
      <c r="V551" s="145">
        <v>-312621</v>
      </c>
      <c r="W551" s="145">
        <v>0</v>
      </c>
      <c r="X551" s="145">
        <v>-382608</v>
      </c>
      <c r="Y551" s="145">
        <v>-1752503.1428289269</v>
      </c>
      <c r="Z551" s="145">
        <v>0</v>
      </c>
      <c r="AA551" s="145">
        <v>-946</v>
      </c>
      <c r="AB551" s="145">
        <v>-3909283</v>
      </c>
      <c r="AC551" s="145">
        <v>-163122</v>
      </c>
      <c r="AD551" s="145">
        <v>-6433885</v>
      </c>
      <c r="AE551" s="166"/>
      <c r="AF551" s="166"/>
      <c r="AG551" s="166"/>
      <c r="AH551" s="166"/>
      <c r="AI551" s="166"/>
      <c r="AJ551" s="166"/>
      <c r="AK551" s="166"/>
      <c r="AL551" s="166"/>
      <c r="AM551" s="166"/>
      <c r="AN551" s="166"/>
      <c r="AO551" s="166"/>
      <c r="AP551" s="166"/>
      <c r="AQ551" s="145">
        <f t="shared" si="231"/>
        <v>-35546851.593828931</v>
      </c>
      <c r="AS551" s="168"/>
    </row>
    <row r="552" spans="2:45">
      <c r="B552" s="162" t="str">
        <f t="shared" si="230"/>
        <v>Total</v>
      </c>
      <c r="C552" s="217">
        <v>-39880388</v>
      </c>
      <c r="D552" s="217">
        <v>0</v>
      </c>
      <c r="E552" s="217">
        <v>-47102580.601999998</v>
      </c>
      <c r="F552" s="217">
        <v>-11819866</v>
      </c>
      <c r="G552" s="217">
        <v>-308192.45603202691</v>
      </c>
      <c r="H552" s="217">
        <v>-12414533</v>
      </c>
      <c r="I552" s="217">
        <v>-54361976</v>
      </c>
      <c r="J552" s="217">
        <v>-12611264</v>
      </c>
      <c r="K552" s="217">
        <v>-1838658.024</v>
      </c>
      <c r="L552" s="217">
        <v>-4661134</v>
      </c>
      <c r="M552" s="217">
        <v>-4371759</v>
      </c>
      <c r="N552" s="217">
        <v>-33118</v>
      </c>
      <c r="O552" s="217">
        <v>-1393</v>
      </c>
      <c r="P552" s="217">
        <v>-6548673</v>
      </c>
      <c r="Q552" s="217">
        <v>-17035</v>
      </c>
      <c r="R552" s="217">
        <v>-28156067</v>
      </c>
      <c r="S552" s="217">
        <v>-176401</v>
      </c>
      <c r="T552" s="217">
        <v>-42141030</v>
      </c>
      <c r="U552" s="217">
        <v>-710925</v>
      </c>
      <c r="V552" s="217">
        <v>-62141831</v>
      </c>
      <c r="W552" s="217">
        <v>662735.97699999996</v>
      </c>
      <c r="X552" s="217">
        <v>-982975</v>
      </c>
      <c r="Y552" s="217">
        <v>-62160898.174939424</v>
      </c>
      <c r="Z552" s="217">
        <v>-350176</v>
      </c>
      <c r="AA552" s="217">
        <v>-5726424</v>
      </c>
      <c r="AB552" s="217">
        <v>-101361908</v>
      </c>
      <c r="AC552" s="217">
        <v>-2154598</v>
      </c>
      <c r="AD552" s="217">
        <v>-9215657</v>
      </c>
      <c r="AE552" s="167"/>
      <c r="AF552" s="167"/>
      <c r="AG552" s="167"/>
      <c r="AH552" s="167"/>
      <c r="AI552" s="167"/>
      <c r="AJ552" s="167"/>
      <c r="AK552" s="167"/>
      <c r="AL552" s="167"/>
      <c r="AM552" s="167"/>
      <c r="AN552" s="167"/>
      <c r="AO552" s="167"/>
      <c r="AP552" s="167"/>
      <c r="AQ552" s="217">
        <f t="shared" si="231"/>
        <v>-510586724.27997148</v>
      </c>
      <c r="AS552" s="215"/>
    </row>
    <row r="555" spans="2:45" ht="22.5" customHeight="1">
      <c r="B555" s="216" t="s">
        <v>568</v>
      </c>
      <c r="C555" s="138" t="str">
        <f>C7</f>
        <v>Ace Seguros</v>
      </c>
      <c r="D555" s="138" t="str">
        <f t="shared" ref="D555:AQ555" si="232">D7</f>
        <v>Assurant Chile</v>
      </c>
      <c r="E555" s="138" t="str">
        <f t="shared" si="232"/>
        <v>BCI Seguros</v>
      </c>
      <c r="F555" s="138" t="str">
        <f t="shared" si="232"/>
        <v>Cardif</v>
      </c>
      <c r="G555" s="138" t="str">
        <f t="shared" si="232"/>
        <v>Cesce Chile</v>
      </c>
      <c r="H555" s="138" t="str">
        <f t="shared" si="232"/>
        <v>Chartis</v>
      </c>
      <c r="I555" s="138" t="str">
        <f t="shared" si="232"/>
        <v>Chilena Consolidada</v>
      </c>
      <c r="J555" s="138" t="str">
        <f t="shared" si="232"/>
        <v>Chubb de Chile</v>
      </c>
      <c r="K555" s="138" t="str">
        <f t="shared" si="232"/>
        <v>Coface Chile</v>
      </c>
      <c r="L555" s="138" t="str">
        <f t="shared" si="232"/>
        <v>Consorio Nacional</v>
      </c>
      <c r="M555" s="138" t="str">
        <f t="shared" si="232"/>
        <v>Continental Crédito</v>
      </c>
      <c r="N555" s="138" t="str">
        <f t="shared" si="232"/>
        <v>Euler Hermes</v>
      </c>
      <c r="O555" s="138" t="str">
        <f t="shared" si="232"/>
        <v>FAF International</v>
      </c>
      <c r="P555" s="138" t="str">
        <f t="shared" si="232"/>
        <v>HDI Seguros</v>
      </c>
      <c r="Q555" s="138" t="str">
        <f t="shared" si="232"/>
        <v>Huelen</v>
      </c>
      <c r="R555" s="138" t="str">
        <f t="shared" si="232"/>
        <v>Liberty Seguros</v>
      </c>
      <c r="S555" s="138" t="str">
        <f t="shared" si="232"/>
        <v>M. de Carabineros</v>
      </c>
      <c r="T555" s="138" t="str">
        <f t="shared" si="232"/>
        <v>Magallanes</v>
      </c>
      <c r="U555" s="138" t="str">
        <f t="shared" si="232"/>
        <v>Magallanes Gar. y Cré.</v>
      </c>
      <c r="V555" s="138" t="str">
        <f t="shared" si="232"/>
        <v>Mapfre</v>
      </c>
      <c r="W555" s="138" t="str">
        <f t="shared" si="232"/>
        <v>Mapfre Gar. y Cré.</v>
      </c>
      <c r="X555" s="138" t="str">
        <f t="shared" si="232"/>
        <v>Orion Seguros</v>
      </c>
      <c r="Y555" s="138" t="str">
        <f t="shared" si="232"/>
        <v>Penta Security</v>
      </c>
      <c r="Z555" s="138" t="str">
        <f t="shared" si="232"/>
        <v>QBE Chile</v>
      </c>
      <c r="AA555" s="138" t="str">
        <f t="shared" si="232"/>
        <v>Renta Nacional</v>
      </c>
      <c r="AB555" s="138" t="str">
        <f t="shared" si="232"/>
        <v>RSA Seguros</v>
      </c>
      <c r="AC555" s="138" t="str">
        <f t="shared" si="232"/>
        <v>Zenit Seguros</v>
      </c>
      <c r="AD555" s="138" t="str">
        <f t="shared" si="232"/>
        <v>Zurich Santander</v>
      </c>
      <c r="AE555" s="138">
        <f t="shared" si="232"/>
        <v>0</v>
      </c>
      <c r="AF555" s="138">
        <f t="shared" si="232"/>
        <v>0</v>
      </c>
      <c r="AG555" s="138">
        <f t="shared" si="232"/>
        <v>0</v>
      </c>
      <c r="AH555" s="138">
        <f t="shared" si="232"/>
        <v>0</v>
      </c>
      <c r="AI555" s="138">
        <f t="shared" si="232"/>
        <v>0</v>
      </c>
      <c r="AJ555" s="138">
        <f t="shared" si="232"/>
        <v>0</v>
      </c>
      <c r="AK555" s="138">
        <f t="shared" si="232"/>
        <v>0</v>
      </c>
      <c r="AL555" s="138">
        <f t="shared" si="232"/>
        <v>0</v>
      </c>
      <c r="AM555" s="138">
        <f t="shared" si="232"/>
        <v>0</v>
      </c>
      <c r="AN555" s="138">
        <f t="shared" si="232"/>
        <v>0</v>
      </c>
      <c r="AO555" s="138">
        <f t="shared" si="232"/>
        <v>0</v>
      </c>
      <c r="AP555" s="138">
        <f t="shared" si="232"/>
        <v>0</v>
      </c>
      <c r="AQ555" s="138" t="str">
        <f t="shared" si="232"/>
        <v>Mercado</v>
      </c>
      <c r="AS555" s="164"/>
    </row>
    <row r="556" spans="2:45">
      <c r="B556" s="161" t="str">
        <f>B250</f>
        <v>1 Incendio</v>
      </c>
      <c r="C556" s="145">
        <v>7973245</v>
      </c>
      <c r="D556" s="145">
        <v>0</v>
      </c>
      <c r="E556" s="145">
        <v>5959956.0470000003</v>
      </c>
      <c r="F556" s="145">
        <v>12481</v>
      </c>
      <c r="G556" s="145">
        <v>0</v>
      </c>
      <c r="H556" s="145">
        <v>12073576</v>
      </c>
      <c r="I556" s="145">
        <v>3191434</v>
      </c>
      <c r="J556" s="145">
        <v>286336</v>
      </c>
      <c r="K556" s="145">
        <v>0</v>
      </c>
      <c r="L556" s="145">
        <v>662057</v>
      </c>
      <c r="M556" s="145">
        <v>0</v>
      </c>
      <c r="N556" s="145">
        <v>0</v>
      </c>
      <c r="O556" s="145">
        <v>0</v>
      </c>
      <c r="P556" s="145">
        <v>1002463</v>
      </c>
      <c r="Q556" s="145">
        <v>4741</v>
      </c>
      <c r="R556" s="145">
        <v>10738788</v>
      </c>
      <c r="S556" s="145">
        <v>299394</v>
      </c>
      <c r="T556" s="145">
        <v>3380628</v>
      </c>
      <c r="U556" s="145">
        <v>0</v>
      </c>
      <c r="V556" s="145">
        <v>14322382</v>
      </c>
      <c r="W556" s="145">
        <v>0</v>
      </c>
      <c r="X556" s="145">
        <v>283437</v>
      </c>
      <c r="Y556" s="145">
        <v>4733038.903471943</v>
      </c>
      <c r="Z556" s="145">
        <v>10658</v>
      </c>
      <c r="AA556" s="145">
        <v>577301</v>
      </c>
      <c r="AB556" s="145">
        <v>14821238</v>
      </c>
      <c r="AC556" s="145">
        <v>66812.900000000009</v>
      </c>
      <c r="AD556" s="145">
        <v>0</v>
      </c>
      <c r="AE556" s="166"/>
      <c r="AF556" s="166"/>
      <c r="AG556" s="166"/>
      <c r="AH556" s="166"/>
      <c r="AI556" s="166"/>
      <c r="AJ556" s="166"/>
      <c r="AK556" s="166"/>
      <c r="AL556" s="166"/>
      <c r="AM556" s="166"/>
      <c r="AN556" s="166"/>
      <c r="AO556" s="166"/>
      <c r="AP556" s="166"/>
      <c r="AQ556" s="145">
        <f>SUM(C556:AP556)</f>
        <v>80399966.850471944</v>
      </c>
      <c r="AS556" s="168"/>
    </row>
    <row r="557" spans="2:45">
      <c r="B557" s="161" t="str">
        <f t="shared" ref="B557:B588" si="233">B251</f>
        <v>2 Pérdida de Benef. por Incendio</v>
      </c>
      <c r="C557" s="145">
        <v>318591</v>
      </c>
      <c r="D557" s="145">
        <v>0</v>
      </c>
      <c r="E557" s="145">
        <v>245700.36199999996</v>
      </c>
      <c r="F557" s="145">
        <v>0</v>
      </c>
      <c r="G557" s="145">
        <v>0</v>
      </c>
      <c r="H557" s="145">
        <v>1733722</v>
      </c>
      <c r="I557" s="145">
        <v>2979366</v>
      </c>
      <c r="J557" s="145">
        <v>57622</v>
      </c>
      <c r="K557" s="145">
        <v>0</v>
      </c>
      <c r="L557" s="145">
        <v>51761</v>
      </c>
      <c r="M557" s="145">
        <v>0</v>
      </c>
      <c r="N557" s="145">
        <v>0</v>
      </c>
      <c r="O557" s="145">
        <v>0</v>
      </c>
      <c r="P557" s="145">
        <v>32397</v>
      </c>
      <c r="Q557" s="145">
        <v>0</v>
      </c>
      <c r="R557" s="145">
        <v>1714630</v>
      </c>
      <c r="S557" s="145">
        <v>0</v>
      </c>
      <c r="T557" s="145">
        <v>296340</v>
      </c>
      <c r="U557" s="145">
        <v>0</v>
      </c>
      <c r="V557" s="145">
        <v>296741</v>
      </c>
      <c r="W557" s="145">
        <v>0</v>
      </c>
      <c r="X557" s="145">
        <v>3165</v>
      </c>
      <c r="Y557" s="145">
        <v>951395.38223363203</v>
      </c>
      <c r="Z557" s="145">
        <v>10058</v>
      </c>
      <c r="AA557" s="145">
        <v>8101</v>
      </c>
      <c r="AB557" s="145">
        <v>4302572</v>
      </c>
      <c r="AC557" s="145">
        <v>0</v>
      </c>
      <c r="AD557" s="145">
        <v>0</v>
      </c>
      <c r="AE557" s="166"/>
      <c r="AF557" s="166"/>
      <c r="AG557" s="166"/>
      <c r="AH557" s="166"/>
      <c r="AI557" s="166"/>
      <c r="AJ557" s="166"/>
      <c r="AK557" s="166"/>
      <c r="AL557" s="166"/>
      <c r="AM557" s="166"/>
      <c r="AN557" s="166"/>
      <c r="AO557" s="166"/>
      <c r="AP557" s="166"/>
      <c r="AQ557" s="145">
        <f t="shared" ref="AQ557:AQ588" si="234">SUM(C557:AP557)</f>
        <v>13002161.744233632</v>
      </c>
      <c r="AS557" s="168"/>
    </row>
    <row r="558" spans="2:45">
      <c r="B558" s="161" t="str">
        <f t="shared" si="233"/>
        <v>3 Terremoto</v>
      </c>
      <c r="C558" s="145">
        <v>7599614</v>
      </c>
      <c r="D558" s="145">
        <v>0</v>
      </c>
      <c r="E558" s="145">
        <v>10428593.213</v>
      </c>
      <c r="F558" s="145">
        <v>77423</v>
      </c>
      <c r="G558" s="145">
        <v>0</v>
      </c>
      <c r="H558" s="145">
        <v>18196756</v>
      </c>
      <c r="I558" s="145">
        <v>12543464</v>
      </c>
      <c r="J558" s="145">
        <v>772926</v>
      </c>
      <c r="K558" s="145">
        <v>0</v>
      </c>
      <c r="L558" s="145">
        <v>765026</v>
      </c>
      <c r="M558" s="145">
        <v>0</v>
      </c>
      <c r="N558" s="145">
        <v>0</v>
      </c>
      <c r="O558" s="145">
        <v>0</v>
      </c>
      <c r="P558" s="145">
        <v>1076809</v>
      </c>
      <c r="Q558" s="145">
        <v>0</v>
      </c>
      <c r="R558" s="145">
        <v>20193465</v>
      </c>
      <c r="S558" s="145">
        <v>27837</v>
      </c>
      <c r="T558" s="145">
        <v>5183163</v>
      </c>
      <c r="U558" s="145">
        <v>0</v>
      </c>
      <c r="V558" s="145">
        <v>40948961</v>
      </c>
      <c r="W558" s="145">
        <v>0</v>
      </c>
      <c r="X558" s="145">
        <v>439921</v>
      </c>
      <c r="Y558" s="145">
        <v>13199965.623492798</v>
      </c>
      <c r="Z558" s="145">
        <v>21310</v>
      </c>
      <c r="AA558" s="145">
        <v>535434</v>
      </c>
      <c r="AB558" s="145">
        <v>30202980</v>
      </c>
      <c r="AC558" s="145">
        <v>35250.600000000006</v>
      </c>
      <c r="AD558" s="145">
        <v>15320662</v>
      </c>
      <c r="AE558" s="166"/>
      <c r="AF558" s="166"/>
      <c r="AG558" s="166"/>
      <c r="AH558" s="166"/>
      <c r="AI558" s="166"/>
      <c r="AJ558" s="166"/>
      <c r="AK558" s="166"/>
      <c r="AL558" s="166"/>
      <c r="AM558" s="166"/>
      <c r="AN558" s="166"/>
      <c r="AO558" s="166"/>
      <c r="AP558" s="166"/>
      <c r="AQ558" s="145">
        <f t="shared" si="234"/>
        <v>177569560.43649277</v>
      </c>
      <c r="AS558" s="168"/>
    </row>
    <row r="559" spans="2:45">
      <c r="B559" s="161" t="str">
        <f t="shared" si="233"/>
        <v>4 Pérdida de Benef. por Terremoto</v>
      </c>
      <c r="C559" s="145">
        <v>-1355614</v>
      </c>
      <c r="D559" s="145">
        <v>0</v>
      </c>
      <c r="E559" s="145">
        <v>0</v>
      </c>
      <c r="F559" s="145">
        <v>0</v>
      </c>
      <c r="G559" s="145">
        <v>0</v>
      </c>
      <c r="H559" s="145">
        <v>2496350</v>
      </c>
      <c r="I559" s="145">
        <v>0</v>
      </c>
      <c r="J559" s="145">
        <v>108761</v>
      </c>
      <c r="K559" s="145">
        <v>0</v>
      </c>
      <c r="L559" s="145">
        <v>56547</v>
      </c>
      <c r="M559" s="145">
        <v>0</v>
      </c>
      <c r="N559" s="145">
        <v>0</v>
      </c>
      <c r="O559" s="145">
        <v>0</v>
      </c>
      <c r="P559" s="145">
        <v>29834</v>
      </c>
      <c r="Q559" s="145">
        <v>0</v>
      </c>
      <c r="R559" s="145">
        <v>2720554</v>
      </c>
      <c r="S559" s="145">
        <v>0</v>
      </c>
      <c r="T559" s="145">
        <v>466269</v>
      </c>
      <c r="U559" s="145">
        <v>0</v>
      </c>
      <c r="V559" s="145">
        <v>1250680</v>
      </c>
      <c r="W559" s="145">
        <v>0</v>
      </c>
      <c r="X559" s="145">
        <v>0</v>
      </c>
      <c r="Y559" s="145">
        <v>3944787.2622559988</v>
      </c>
      <c r="Z559" s="145">
        <v>115197</v>
      </c>
      <c r="AA559" s="145">
        <v>1689</v>
      </c>
      <c r="AB559" s="145">
        <v>355603</v>
      </c>
      <c r="AC559" s="145">
        <v>0</v>
      </c>
      <c r="AD559" s="145">
        <v>0</v>
      </c>
      <c r="AE559" s="166"/>
      <c r="AF559" s="166"/>
      <c r="AG559" s="166"/>
      <c r="AH559" s="166"/>
      <c r="AI559" s="166"/>
      <c r="AJ559" s="166"/>
      <c r="AK559" s="166"/>
      <c r="AL559" s="166"/>
      <c r="AM559" s="166"/>
      <c r="AN559" s="166"/>
      <c r="AO559" s="166"/>
      <c r="AP559" s="166"/>
      <c r="AQ559" s="145">
        <f t="shared" si="234"/>
        <v>10190657.262255998</v>
      </c>
      <c r="AS559" s="168"/>
    </row>
    <row r="560" spans="2:45">
      <c r="B560" s="161" t="str">
        <f t="shared" si="233"/>
        <v>5 Riesgos de la Naturaleza</v>
      </c>
      <c r="C560" s="145">
        <v>1269558</v>
      </c>
      <c r="D560" s="145">
        <v>0</v>
      </c>
      <c r="E560" s="145">
        <v>93239.45199999999</v>
      </c>
      <c r="F560" s="145">
        <v>5118</v>
      </c>
      <c r="G560" s="145">
        <v>0</v>
      </c>
      <c r="H560" s="145">
        <v>8261</v>
      </c>
      <c r="I560" s="145">
        <v>2573969</v>
      </c>
      <c r="J560" s="145">
        <v>55165</v>
      </c>
      <c r="K560" s="145">
        <v>0</v>
      </c>
      <c r="L560" s="145">
        <v>139308</v>
      </c>
      <c r="M560" s="145">
        <v>0</v>
      </c>
      <c r="N560" s="145">
        <v>0</v>
      </c>
      <c r="O560" s="145">
        <v>0</v>
      </c>
      <c r="P560" s="145">
        <v>72124</v>
      </c>
      <c r="Q560" s="145">
        <v>0</v>
      </c>
      <c r="R560" s="145">
        <v>89</v>
      </c>
      <c r="S560" s="145">
        <v>5279</v>
      </c>
      <c r="T560" s="145">
        <v>494842</v>
      </c>
      <c r="U560" s="145">
        <v>0</v>
      </c>
      <c r="V560" s="145">
        <v>2823410</v>
      </c>
      <c r="W560" s="145">
        <v>0</v>
      </c>
      <c r="X560" s="145">
        <v>0</v>
      </c>
      <c r="Y560" s="145">
        <v>1819093.1745599997</v>
      </c>
      <c r="Z560" s="145">
        <v>19603</v>
      </c>
      <c r="AA560" s="145">
        <v>323</v>
      </c>
      <c r="AB560" s="145">
        <v>2157974</v>
      </c>
      <c r="AC560" s="145">
        <v>0</v>
      </c>
      <c r="AD560" s="145">
        <v>0</v>
      </c>
      <c r="AE560" s="166"/>
      <c r="AF560" s="166"/>
      <c r="AG560" s="166"/>
      <c r="AH560" s="166"/>
      <c r="AI560" s="166"/>
      <c r="AJ560" s="166"/>
      <c r="AK560" s="166"/>
      <c r="AL560" s="166"/>
      <c r="AM560" s="166"/>
      <c r="AN560" s="166"/>
      <c r="AO560" s="166"/>
      <c r="AP560" s="166"/>
      <c r="AQ560" s="145">
        <f t="shared" si="234"/>
        <v>11537355.626559999</v>
      </c>
      <c r="AS560" s="168"/>
    </row>
    <row r="561" spans="2:45">
      <c r="B561" s="161" t="str">
        <f t="shared" si="233"/>
        <v>6 Terrorismo</v>
      </c>
      <c r="C561" s="145">
        <v>66297</v>
      </c>
      <c r="D561" s="145">
        <v>0</v>
      </c>
      <c r="E561" s="145">
        <v>57771.146000000008</v>
      </c>
      <c r="F561" s="145">
        <v>2847</v>
      </c>
      <c r="G561" s="145">
        <v>0</v>
      </c>
      <c r="H561" s="145">
        <v>307711</v>
      </c>
      <c r="I561" s="145">
        <v>401614</v>
      </c>
      <c r="J561" s="145">
        <v>17</v>
      </c>
      <c r="K561" s="145">
        <v>0</v>
      </c>
      <c r="L561" s="145">
        <v>64028</v>
      </c>
      <c r="M561" s="145">
        <v>0</v>
      </c>
      <c r="N561" s="145">
        <v>0</v>
      </c>
      <c r="O561" s="145">
        <v>0</v>
      </c>
      <c r="P561" s="145">
        <v>68227</v>
      </c>
      <c r="Q561" s="145">
        <v>0</v>
      </c>
      <c r="R561" s="145">
        <v>238586</v>
      </c>
      <c r="S561" s="145">
        <v>914</v>
      </c>
      <c r="T561" s="145">
        <v>228786</v>
      </c>
      <c r="U561" s="145">
        <v>0</v>
      </c>
      <c r="V561" s="145">
        <v>2002051</v>
      </c>
      <c r="W561" s="145">
        <v>0</v>
      </c>
      <c r="X561" s="145">
        <v>19693</v>
      </c>
      <c r="Y561" s="145">
        <v>1833572.0792511997</v>
      </c>
      <c r="Z561" s="145">
        <v>10657</v>
      </c>
      <c r="AA561" s="145">
        <v>688</v>
      </c>
      <c r="AB561" s="145">
        <v>2800792</v>
      </c>
      <c r="AC561" s="145">
        <v>0</v>
      </c>
      <c r="AD561" s="145">
        <v>0</v>
      </c>
      <c r="AE561" s="166"/>
      <c r="AF561" s="166"/>
      <c r="AG561" s="166"/>
      <c r="AH561" s="166"/>
      <c r="AI561" s="166"/>
      <c r="AJ561" s="166"/>
      <c r="AK561" s="166"/>
      <c r="AL561" s="166"/>
      <c r="AM561" s="166"/>
      <c r="AN561" s="166"/>
      <c r="AO561" s="166"/>
      <c r="AP561" s="166"/>
      <c r="AQ561" s="145">
        <f t="shared" si="234"/>
        <v>8104251.2252511997</v>
      </c>
      <c r="AS561" s="168"/>
    </row>
    <row r="562" spans="2:45">
      <c r="B562" s="161" t="str">
        <f t="shared" si="233"/>
        <v>7 Otros Riesgos Adicionales Incendio</v>
      </c>
      <c r="C562" s="145">
        <v>-1965898</v>
      </c>
      <c r="D562" s="145">
        <v>0</v>
      </c>
      <c r="E562" s="145">
        <v>80124.027999999991</v>
      </c>
      <c r="F562" s="145">
        <v>4741</v>
      </c>
      <c r="G562" s="145">
        <v>0</v>
      </c>
      <c r="H562" s="145">
        <v>18893</v>
      </c>
      <c r="I562" s="145">
        <v>2560430</v>
      </c>
      <c r="J562" s="145">
        <v>29637</v>
      </c>
      <c r="K562" s="145">
        <v>0</v>
      </c>
      <c r="L562" s="145">
        <v>179627</v>
      </c>
      <c r="M562" s="145">
        <v>0</v>
      </c>
      <c r="N562" s="145">
        <v>0</v>
      </c>
      <c r="O562" s="145">
        <v>0</v>
      </c>
      <c r="P562" s="145">
        <v>99808</v>
      </c>
      <c r="Q562" s="145">
        <v>0</v>
      </c>
      <c r="R562" s="145">
        <v>1218</v>
      </c>
      <c r="S562" s="145">
        <v>880</v>
      </c>
      <c r="T562" s="145">
        <v>251346</v>
      </c>
      <c r="U562" s="145">
        <v>0</v>
      </c>
      <c r="V562" s="145">
        <v>1841223</v>
      </c>
      <c r="W562" s="145">
        <v>0</v>
      </c>
      <c r="X562" s="145">
        <v>0</v>
      </c>
      <c r="Y562" s="145">
        <v>3629938.3346096007</v>
      </c>
      <c r="Z562" s="145">
        <v>10657</v>
      </c>
      <c r="AA562" s="145">
        <v>10420</v>
      </c>
      <c r="AB562" s="145">
        <v>1836310</v>
      </c>
      <c r="AC562" s="145">
        <v>0</v>
      </c>
      <c r="AD562" s="145">
        <v>0</v>
      </c>
      <c r="AE562" s="166"/>
      <c r="AF562" s="166"/>
      <c r="AG562" s="166"/>
      <c r="AH562" s="166"/>
      <c r="AI562" s="166"/>
      <c r="AJ562" s="166"/>
      <c r="AK562" s="166"/>
      <c r="AL562" s="166"/>
      <c r="AM562" s="166"/>
      <c r="AN562" s="166"/>
      <c r="AO562" s="166"/>
      <c r="AP562" s="166"/>
      <c r="AQ562" s="145">
        <f t="shared" si="234"/>
        <v>8589354.3626096006</v>
      </c>
      <c r="AS562" s="168"/>
    </row>
    <row r="563" spans="2:45">
      <c r="B563" s="161" t="str">
        <f t="shared" si="233"/>
        <v>8 Robo</v>
      </c>
      <c r="C563" s="145">
        <v>3304819</v>
      </c>
      <c r="D563" s="145">
        <v>0</v>
      </c>
      <c r="E563" s="145">
        <v>1715211.9440000001</v>
      </c>
      <c r="F563" s="145">
        <v>7003931</v>
      </c>
      <c r="G563" s="145">
        <v>0</v>
      </c>
      <c r="H563" s="145">
        <v>136766</v>
      </c>
      <c r="I563" s="145">
        <v>565279</v>
      </c>
      <c r="J563" s="145">
        <v>13811</v>
      </c>
      <c r="K563" s="145">
        <v>0</v>
      </c>
      <c r="L563" s="145">
        <v>912187</v>
      </c>
      <c r="M563" s="145">
        <v>0</v>
      </c>
      <c r="N563" s="145">
        <v>0</v>
      </c>
      <c r="O563" s="145">
        <v>0</v>
      </c>
      <c r="P563" s="145">
        <v>463016</v>
      </c>
      <c r="Q563" s="145">
        <v>0</v>
      </c>
      <c r="R563" s="145">
        <v>1042801</v>
      </c>
      <c r="S563" s="145">
        <v>0</v>
      </c>
      <c r="T563" s="145">
        <v>776261</v>
      </c>
      <c r="U563" s="145">
        <v>0</v>
      </c>
      <c r="V563" s="145">
        <v>666116</v>
      </c>
      <c r="W563" s="145">
        <v>0</v>
      </c>
      <c r="X563" s="145">
        <v>0</v>
      </c>
      <c r="Y563" s="145">
        <v>860992.46036937612</v>
      </c>
      <c r="Z563" s="145">
        <v>0</v>
      </c>
      <c r="AA563" s="145">
        <v>123146</v>
      </c>
      <c r="AB563" s="145">
        <v>2413839</v>
      </c>
      <c r="AC563" s="145">
        <v>71581.400000000009</v>
      </c>
      <c r="AD563" s="145">
        <v>907244</v>
      </c>
      <c r="AE563" s="166"/>
      <c r="AF563" s="166"/>
      <c r="AG563" s="166"/>
      <c r="AH563" s="166"/>
      <c r="AI563" s="166"/>
      <c r="AJ563" s="166"/>
      <c r="AK563" s="166"/>
      <c r="AL563" s="166"/>
      <c r="AM563" s="166"/>
      <c r="AN563" s="166"/>
      <c r="AO563" s="166"/>
      <c r="AP563" s="166"/>
      <c r="AQ563" s="145">
        <f t="shared" si="234"/>
        <v>20977001.804369375</v>
      </c>
      <c r="AS563" s="168"/>
    </row>
    <row r="564" spans="2:45">
      <c r="B564" s="161" t="str">
        <f t="shared" si="233"/>
        <v>9 Daños Físicos Vehíc. Mot. G1 (VP)</v>
      </c>
      <c r="C564" s="145">
        <v>0</v>
      </c>
      <c r="D564" s="145">
        <v>0</v>
      </c>
      <c r="E564" s="145">
        <v>26665885.469999999</v>
      </c>
      <c r="F564" s="145">
        <v>0</v>
      </c>
      <c r="G564" s="145">
        <v>0</v>
      </c>
      <c r="H564" s="145">
        <v>983582</v>
      </c>
      <c r="I564" s="145">
        <v>16307390</v>
      </c>
      <c r="J564" s="145">
        <v>0</v>
      </c>
      <c r="K564" s="145">
        <v>0</v>
      </c>
      <c r="L564" s="145">
        <v>8705568</v>
      </c>
      <c r="M564" s="145">
        <v>0</v>
      </c>
      <c r="N564" s="145">
        <v>0</v>
      </c>
      <c r="O564" s="145">
        <v>0</v>
      </c>
      <c r="P564" s="145">
        <v>2077664</v>
      </c>
      <c r="Q564" s="145">
        <v>0</v>
      </c>
      <c r="R564" s="145">
        <v>9928978</v>
      </c>
      <c r="S564" s="145">
        <v>0</v>
      </c>
      <c r="T564" s="145">
        <v>29809902</v>
      </c>
      <c r="U564" s="145">
        <v>0</v>
      </c>
      <c r="V564" s="145">
        <v>3735036</v>
      </c>
      <c r="W564" s="145">
        <v>0</v>
      </c>
      <c r="X564" s="145">
        <v>0</v>
      </c>
      <c r="Y564" s="145">
        <v>11306480.721347703</v>
      </c>
      <c r="Z564" s="145">
        <v>0</v>
      </c>
      <c r="AA564" s="145">
        <v>1803629</v>
      </c>
      <c r="AB564" s="145">
        <v>14524916</v>
      </c>
      <c r="AC564" s="145">
        <v>-1468570.4000000001</v>
      </c>
      <c r="AD564" s="145">
        <v>0</v>
      </c>
      <c r="AE564" s="166"/>
      <c r="AF564" s="166"/>
      <c r="AG564" s="166"/>
      <c r="AH564" s="166"/>
      <c r="AI564" s="166"/>
      <c r="AJ564" s="166"/>
      <c r="AK564" s="166"/>
      <c r="AL564" s="166"/>
      <c r="AM564" s="166"/>
      <c r="AN564" s="166"/>
      <c r="AO564" s="166"/>
      <c r="AP564" s="166"/>
      <c r="AQ564" s="145">
        <f t="shared" si="234"/>
        <v>124380460.7913477</v>
      </c>
      <c r="AS564" s="168"/>
    </row>
    <row r="565" spans="2:45">
      <c r="B565" s="161" t="str">
        <f t="shared" si="233"/>
        <v>10 Daños Físicos Vehíc. Mot. G2 (VC)</v>
      </c>
      <c r="C565" s="145">
        <v>0</v>
      </c>
      <c r="D565" s="145">
        <v>0</v>
      </c>
      <c r="E565" s="145">
        <v>11094635.598999999</v>
      </c>
      <c r="F565" s="145">
        <v>0</v>
      </c>
      <c r="G565" s="145">
        <v>0</v>
      </c>
      <c r="H565" s="145">
        <v>62630</v>
      </c>
      <c r="I565" s="145">
        <v>-869532</v>
      </c>
      <c r="J565" s="145">
        <v>0</v>
      </c>
      <c r="K565" s="145">
        <v>0</v>
      </c>
      <c r="L565" s="145">
        <v>242745</v>
      </c>
      <c r="M565" s="145">
        <v>0</v>
      </c>
      <c r="N565" s="145">
        <v>0</v>
      </c>
      <c r="O565" s="145">
        <v>0</v>
      </c>
      <c r="P565" s="145">
        <v>908963</v>
      </c>
      <c r="Q565" s="145">
        <v>11839</v>
      </c>
      <c r="R565" s="145">
        <v>10976212</v>
      </c>
      <c r="S565" s="145">
        <v>0</v>
      </c>
      <c r="T565" s="145">
        <v>4832630</v>
      </c>
      <c r="U565" s="145">
        <v>0</v>
      </c>
      <c r="V565" s="145">
        <v>2826269</v>
      </c>
      <c r="W565" s="145">
        <v>0</v>
      </c>
      <c r="X565" s="145">
        <v>0</v>
      </c>
      <c r="Y565" s="145">
        <v>12574054.607601415</v>
      </c>
      <c r="Z565" s="145">
        <v>0</v>
      </c>
      <c r="AA565" s="145">
        <v>2510079</v>
      </c>
      <c r="AB565" s="145">
        <v>10675935</v>
      </c>
      <c r="AC565" s="145">
        <v>-915076.8</v>
      </c>
      <c r="AD565" s="145">
        <v>0</v>
      </c>
      <c r="AE565" s="166"/>
      <c r="AF565" s="166"/>
      <c r="AG565" s="166"/>
      <c r="AH565" s="166"/>
      <c r="AI565" s="166"/>
      <c r="AJ565" s="166"/>
      <c r="AK565" s="166"/>
      <c r="AL565" s="166"/>
      <c r="AM565" s="166"/>
      <c r="AN565" s="166"/>
      <c r="AO565" s="166"/>
      <c r="AP565" s="166"/>
      <c r="AQ565" s="145">
        <f t="shared" si="234"/>
        <v>54931383.406601414</v>
      </c>
      <c r="AS565" s="168"/>
    </row>
    <row r="566" spans="2:45">
      <c r="B566" s="161" t="str">
        <f t="shared" si="233"/>
        <v>11 Casco Marítimo</v>
      </c>
      <c r="C566" s="145">
        <v>0</v>
      </c>
      <c r="D566" s="145">
        <v>0</v>
      </c>
      <c r="E566" s="145">
        <v>10076.127999999999</v>
      </c>
      <c r="F566" s="145">
        <v>0</v>
      </c>
      <c r="G566" s="145">
        <v>0</v>
      </c>
      <c r="H566" s="145">
        <v>0</v>
      </c>
      <c r="I566" s="145">
        <v>31315</v>
      </c>
      <c r="J566" s="145">
        <v>0</v>
      </c>
      <c r="K566" s="145">
        <v>0</v>
      </c>
      <c r="L566" s="145">
        <v>0</v>
      </c>
      <c r="M566" s="145">
        <v>0</v>
      </c>
      <c r="N566" s="145">
        <v>0</v>
      </c>
      <c r="O566" s="145">
        <v>0</v>
      </c>
      <c r="P566" s="145">
        <v>0</v>
      </c>
      <c r="Q566" s="145">
        <v>0</v>
      </c>
      <c r="R566" s="145">
        <v>17061</v>
      </c>
      <c r="S566" s="145">
        <v>0</v>
      </c>
      <c r="T566" s="145">
        <v>367476</v>
      </c>
      <c r="U566" s="145">
        <v>0</v>
      </c>
      <c r="V566" s="145">
        <v>2358125</v>
      </c>
      <c r="W566" s="145">
        <v>0</v>
      </c>
      <c r="X566" s="145">
        <v>307533</v>
      </c>
      <c r="Y566" s="145">
        <v>1101952.6939698644</v>
      </c>
      <c r="Z566" s="145">
        <v>0</v>
      </c>
      <c r="AA566" s="145">
        <v>0</v>
      </c>
      <c r="AB566" s="145">
        <v>3857425</v>
      </c>
      <c r="AC566" s="145">
        <v>0</v>
      </c>
      <c r="AD566" s="145">
        <v>0</v>
      </c>
      <c r="AE566" s="166"/>
      <c r="AF566" s="166"/>
      <c r="AG566" s="166"/>
      <c r="AH566" s="166"/>
      <c r="AI566" s="166"/>
      <c r="AJ566" s="166"/>
      <c r="AK566" s="166"/>
      <c r="AL566" s="166"/>
      <c r="AM566" s="166"/>
      <c r="AN566" s="166"/>
      <c r="AO566" s="166"/>
      <c r="AP566" s="166"/>
      <c r="AQ566" s="145">
        <f t="shared" si="234"/>
        <v>8050963.8219698649</v>
      </c>
      <c r="AS566" s="168"/>
    </row>
    <row r="567" spans="2:45">
      <c r="B567" s="161" t="str">
        <f t="shared" si="233"/>
        <v>12 Casco Aéreo</v>
      </c>
      <c r="C567" s="145">
        <v>0</v>
      </c>
      <c r="D567" s="145">
        <v>0</v>
      </c>
      <c r="E567" s="145">
        <v>15129.511999999999</v>
      </c>
      <c r="F567" s="145">
        <v>0</v>
      </c>
      <c r="G567" s="145">
        <v>0</v>
      </c>
      <c r="H567" s="145">
        <v>125457</v>
      </c>
      <c r="I567" s="145">
        <v>0</v>
      </c>
      <c r="J567" s="145">
        <v>0</v>
      </c>
      <c r="K567" s="145">
        <v>0</v>
      </c>
      <c r="L567" s="145">
        <v>0</v>
      </c>
      <c r="M567" s="145">
        <v>0</v>
      </c>
      <c r="N567" s="145">
        <v>0</v>
      </c>
      <c r="O567" s="145">
        <v>0</v>
      </c>
      <c r="P567" s="145">
        <v>0</v>
      </c>
      <c r="Q567" s="145">
        <v>0</v>
      </c>
      <c r="R567" s="145">
        <v>144071</v>
      </c>
      <c r="S567" s="145">
        <v>0</v>
      </c>
      <c r="T567" s="145">
        <v>129353</v>
      </c>
      <c r="U567" s="145">
        <v>0</v>
      </c>
      <c r="V567" s="145">
        <v>3072206</v>
      </c>
      <c r="W567" s="145">
        <v>0</v>
      </c>
      <c r="X567" s="145">
        <v>338980</v>
      </c>
      <c r="Y567" s="145">
        <v>3215750.0131515758</v>
      </c>
      <c r="Z567" s="145">
        <v>3628</v>
      </c>
      <c r="AA567" s="145">
        <v>0</v>
      </c>
      <c r="AB567" s="145">
        <v>0</v>
      </c>
      <c r="AC567" s="145">
        <v>0</v>
      </c>
      <c r="AD567" s="145">
        <v>0</v>
      </c>
      <c r="AE567" s="166"/>
      <c r="AF567" s="166"/>
      <c r="AG567" s="166"/>
      <c r="AH567" s="166"/>
      <c r="AI567" s="166"/>
      <c r="AJ567" s="166"/>
      <c r="AK567" s="166"/>
      <c r="AL567" s="166"/>
      <c r="AM567" s="166"/>
      <c r="AN567" s="166"/>
      <c r="AO567" s="166"/>
      <c r="AP567" s="166"/>
      <c r="AQ567" s="145">
        <f t="shared" si="234"/>
        <v>7044574.5251515759</v>
      </c>
      <c r="AS567" s="168"/>
    </row>
    <row r="568" spans="2:45">
      <c r="B568" s="161" t="str">
        <f t="shared" si="233"/>
        <v>13 Transporte Terrestre</v>
      </c>
      <c r="C568" s="145">
        <v>1271034</v>
      </c>
      <c r="D568" s="145">
        <v>0</v>
      </c>
      <c r="E568" s="145">
        <v>1173696.257</v>
      </c>
      <c r="F568" s="145">
        <v>0</v>
      </c>
      <c r="G568" s="145">
        <v>0</v>
      </c>
      <c r="H568" s="145">
        <v>237216</v>
      </c>
      <c r="I568" s="145">
        <v>250446</v>
      </c>
      <c r="J568" s="145">
        <v>1729680</v>
      </c>
      <c r="K568" s="145">
        <v>0</v>
      </c>
      <c r="L568" s="145">
        <v>3618</v>
      </c>
      <c r="M568" s="145">
        <v>0</v>
      </c>
      <c r="N568" s="145">
        <v>0</v>
      </c>
      <c r="O568" s="145">
        <v>0</v>
      </c>
      <c r="P568" s="145">
        <v>1369673</v>
      </c>
      <c r="Q568" s="145">
        <v>0</v>
      </c>
      <c r="R568" s="145">
        <v>556218</v>
      </c>
      <c r="S568" s="145">
        <v>0</v>
      </c>
      <c r="T568" s="145">
        <v>1019903</v>
      </c>
      <c r="U568" s="145">
        <v>0</v>
      </c>
      <c r="V568" s="145">
        <v>391770</v>
      </c>
      <c r="W568" s="145">
        <v>0</v>
      </c>
      <c r="X568" s="145">
        <v>1608822</v>
      </c>
      <c r="Y568" s="145">
        <v>1814539.9989675442</v>
      </c>
      <c r="Z568" s="145">
        <v>10935</v>
      </c>
      <c r="AA568" s="145">
        <v>208925</v>
      </c>
      <c r="AB568" s="145">
        <v>629002</v>
      </c>
      <c r="AC568" s="145">
        <v>0</v>
      </c>
      <c r="AD568" s="145">
        <v>0</v>
      </c>
      <c r="AE568" s="166"/>
      <c r="AF568" s="166"/>
      <c r="AG568" s="166"/>
      <c r="AH568" s="166"/>
      <c r="AI568" s="166"/>
      <c r="AJ568" s="166"/>
      <c r="AK568" s="166"/>
      <c r="AL568" s="166"/>
      <c r="AM568" s="166"/>
      <c r="AN568" s="166"/>
      <c r="AO568" s="166"/>
      <c r="AP568" s="166"/>
      <c r="AQ568" s="145">
        <f t="shared" si="234"/>
        <v>12275478.255967543</v>
      </c>
      <c r="AS568" s="168"/>
    </row>
    <row r="569" spans="2:45">
      <c r="B569" s="161" t="str">
        <f t="shared" si="233"/>
        <v>14 Transporte Marítimo</v>
      </c>
      <c r="C569" s="145">
        <v>3024632</v>
      </c>
      <c r="D569" s="145">
        <v>0</v>
      </c>
      <c r="E569" s="145">
        <v>451301.27600000001</v>
      </c>
      <c r="F569" s="145">
        <v>0</v>
      </c>
      <c r="G569" s="145">
        <v>0</v>
      </c>
      <c r="H569" s="145">
        <v>1496466</v>
      </c>
      <c r="I569" s="145">
        <v>943010</v>
      </c>
      <c r="J569" s="145">
        <v>1224335</v>
      </c>
      <c r="K569" s="145">
        <v>0</v>
      </c>
      <c r="L569" s="145">
        <v>0</v>
      </c>
      <c r="M569" s="145">
        <v>0</v>
      </c>
      <c r="N569" s="145">
        <v>0</v>
      </c>
      <c r="O569" s="145">
        <v>0</v>
      </c>
      <c r="P569" s="145">
        <v>388048</v>
      </c>
      <c r="Q569" s="145">
        <v>0</v>
      </c>
      <c r="R569" s="145">
        <v>1592832</v>
      </c>
      <c r="S569" s="145">
        <v>0</v>
      </c>
      <c r="T569" s="145">
        <v>714755</v>
      </c>
      <c r="U569" s="145">
        <v>0</v>
      </c>
      <c r="V569" s="145">
        <v>1086209</v>
      </c>
      <c r="W569" s="145">
        <v>0</v>
      </c>
      <c r="X569" s="145">
        <v>545245</v>
      </c>
      <c r="Y569" s="145">
        <v>2888235.491842296</v>
      </c>
      <c r="Z569" s="145">
        <v>0</v>
      </c>
      <c r="AA569" s="145">
        <v>0</v>
      </c>
      <c r="AB569" s="145">
        <v>67268</v>
      </c>
      <c r="AC569" s="145">
        <v>0</v>
      </c>
      <c r="AD569" s="145">
        <v>0</v>
      </c>
      <c r="AE569" s="166"/>
      <c r="AF569" s="166"/>
      <c r="AG569" s="166"/>
      <c r="AH569" s="166"/>
      <c r="AI569" s="166"/>
      <c r="AJ569" s="166"/>
      <c r="AK569" s="166"/>
      <c r="AL569" s="166"/>
      <c r="AM569" s="166"/>
      <c r="AN569" s="166"/>
      <c r="AO569" s="166"/>
      <c r="AP569" s="166"/>
      <c r="AQ569" s="145">
        <f t="shared" si="234"/>
        <v>14422336.767842297</v>
      </c>
      <c r="AS569" s="168"/>
    </row>
    <row r="570" spans="2:45">
      <c r="B570" s="161" t="str">
        <f t="shared" si="233"/>
        <v>15 Transporte Aéreo</v>
      </c>
      <c r="C570" s="145">
        <v>294534</v>
      </c>
      <c r="D570" s="145">
        <v>0</v>
      </c>
      <c r="E570" s="145">
        <v>31050.805</v>
      </c>
      <c r="F570" s="145">
        <v>0</v>
      </c>
      <c r="G570" s="145">
        <v>0</v>
      </c>
      <c r="H570" s="145">
        <v>51100</v>
      </c>
      <c r="I570" s="145">
        <v>198091</v>
      </c>
      <c r="J570" s="145">
        <v>199677</v>
      </c>
      <c r="K570" s="145">
        <v>0</v>
      </c>
      <c r="L570" s="145">
        <v>0</v>
      </c>
      <c r="M570" s="145">
        <v>0</v>
      </c>
      <c r="N570" s="145">
        <v>0</v>
      </c>
      <c r="O570" s="145">
        <v>0</v>
      </c>
      <c r="P570" s="145">
        <v>65172</v>
      </c>
      <c r="Q570" s="145">
        <v>0</v>
      </c>
      <c r="R570" s="145">
        <v>35273</v>
      </c>
      <c r="S570" s="145">
        <v>0</v>
      </c>
      <c r="T570" s="145">
        <v>225072</v>
      </c>
      <c r="U570" s="145">
        <v>0</v>
      </c>
      <c r="V570" s="145">
        <v>49279</v>
      </c>
      <c r="W570" s="145">
        <v>0</v>
      </c>
      <c r="X570" s="145">
        <v>46458</v>
      </c>
      <c r="Y570" s="145">
        <v>43506.519748895997</v>
      </c>
      <c r="Z570" s="145">
        <v>457</v>
      </c>
      <c r="AA570" s="145">
        <v>0</v>
      </c>
      <c r="AB570" s="145">
        <v>0</v>
      </c>
      <c r="AC570" s="145">
        <v>0</v>
      </c>
      <c r="AD570" s="145">
        <v>0</v>
      </c>
      <c r="AE570" s="166"/>
      <c r="AF570" s="166"/>
      <c r="AG570" s="166"/>
      <c r="AH570" s="166"/>
      <c r="AI570" s="166"/>
      <c r="AJ570" s="166"/>
      <c r="AK570" s="166"/>
      <c r="AL570" s="166"/>
      <c r="AM570" s="166"/>
      <c r="AN570" s="166"/>
      <c r="AO570" s="166"/>
      <c r="AP570" s="166"/>
      <c r="AQ570" s="145">
        <f t="shared" si="234"/>
        <v>1239670.3247488958</v>
      </c>
      <c r="AS570" s="168"/>
    </row>
    <row r="571" spans="2:45">
      <c r="B571" s="161" t="str">
        <f t="shared" si="233"/>
        <v>16 Equipo Móvil Contratista</v>
      </c>
      <c r="C571" s="145">
        <v>5819</v>
      </c>
      <c r="D571" s="145">
        <v>0</v>
      </c>
      <c r="E571" s="145">
        <v>1825834.6140000001</v>
      </c>
      <c r="F571" s="145">
        <v>0</v>
      </c>
      <c r="G571" s="145">
        <v>0</v>
      </c>
      <c r="H571" s="145">
        <v>1731</v>
      </c>
      <c r="I571" s="145">
        <v>1954198</v>
      </c>
      <c r="J571" s="145">
        <v>500760</v>
      </c>
      <c r="K571" s="145">
        <v>0</v>
      </c>
      <c r="L571" s="145">
        <v>39921</v>
      </c>
      <c r="M571" s="145">
        <v>0</v>
      </c>
      <c r="N571" s="145">
        <v>0</v>
      </c>
      <c r="O571" s="145">
        <v>0</v>
      </c>
      <c r="P571" s="145">
        <v>143462</v>
      </c>
      <c r="Q571" s="145">
        <v>0</v>
      </c>
      <c r="R571" s="145">
        <v>2220362</v>
      </c>
      <c r="S571" s="145">
        <v>0</v>
      </c>
      <c r="T571" s="145">
        <v>1511640</v>
      </c>
      <c r="U571" s="145">
        <v>0</v>
      </c>
      <c r="V571" s="145">
        <v>1111277</v>
      </c>
      <c r="W571" s="145">
        <v>0</v>
      </c>
      <c r="X571" s="145">
        <v>131566</v>
      </c>
      <c r="Y571" s="145">
        <v>2180106.4236551514</v>
      </c>
      <c r="Z571" s="145">
        <v>0</v>
      </c>
      <c r="AA571" s="145">
        <v>303567</v>
      </c>
      <c r="AB571" s="145">
        <v>3374214</v>
      </c>
      <c r="AC571" s="145">
        <v>0</v>
      </c>
      <c r="AD571" s="145">
        <v>0</v>
      </c>
      <c r="AE571" s="166"/>
      <c r="AF571" s="166"/>
      <c r="AG571" s="166"/>
      <c r="AH571" s="166"/>
      <c r="AI571" s="166"/>
      <c r="AJ571" s="166"/>
      <c r="AK571" s="166"/>
      <c r="AL571" s="166"/>
      <c r="AM571" s="166"/>
      <c r="AN571" s="166"/>
      <c r="AO571" s="166"/>
      <c r="AP571" s="166"/>
      <c r="AQ571" s="145">
        <f t="shared" si="234"/>
        <v>15304458.037655152</v>
      </c>
      <c r="AS571" s="168"/>
    </row>
    <row r="572" spans="2:45">
      <c r="B572" s="161" t="str">
        <f t="shared" si="233"/>
        <v>17 Todo Riesgo Construc. y Montaje</v>
      </c>
      <c r="C572" s="145">
        <v>2149990</v>
      </c>
      <c r="D572" s="145">
        <v>0</v>
      </c>
      <c r="E572" s="145">
        <v>249169.46100000001</v>
      </c>
      <c r="F572" s="145">
        <v>0</v>
      </c>
      <c r="G572" s="145">
        <v>0</v>
      </c>
      <c r="H572" s="145">
        <v>485210</v>
      </c>
      <c r="I572" s="145">
        <v>5512421</v>
      </c>
      <c r="J572" s="145">
        <v>0</v>
      </c>
      <c r="K572" s="145">
        <v>0</v>
      </c>
      <c r="L572" s="145">
        <v>95482</v>
      </c>
      <c r="M572" s="145">
        <v>0</v>
      </c>
      <c r="N572" s="145">
        <v>0</v>
      </c>
      <c r="O572" s="145">
        <v>0</v>
      </c>
      <c r="P572" s="145">
        <v>3479</v>
      </c>
      <c r="Q572" s="145">
        <v>0</v>
      </c>
      <c r="R572" s="145">
        <v>984834</v>
      </c>
      <c r="S572" s="145">
        <v>0</v>
      </c>
      <c r="T572" s="145">
        <v>1720603</v>
      </c>
      <c r="U572" s="145">
        <v>0</v>
      </c>
      <c r="V572" s="145">
        <v>4090317</v>
      </c>
      <c r="W572" s="145">
        <v>0</v>
      </c>
      <c r="X572" s="145">
        <v>231258</v>
      </c>
      <c r="Y572" s="145">
        <v>4590480.634417152</v>
      </c>
      <c r="Z572" s="145">
        <v>0</v>
      </c>
      <c r="AA572" s="145">
        <v>31940</v>
      </c>
      <c r="AB572" s="145">
        <v>5956315</v>
      </c>
      <c r="AC572" s="145">
        <v>0</v>
      </c>
      <c r="AD572" s="145">
        <v>0</v>
      </c>
      <c r="AE572" s="166"/>
      <c r="AF572" s="166"/>
      <c r="AG572" s="166"/>
      <c r="AH572" s="166"/>
      <c r="AI572" s="166"/>
      <c r="AJ572" s="166"/>
      <c r="AK572" s="166"/>
      <c r="AL572" s="166"/>
      <c r="AM572" s="166"/>
      <c r="AN572" s="166"/>
      <c r="AO572" s="166"/>
      <c r="AP572" s="166"/>
      <c r="AQ572" s="145">
        <f t="shared" si="234"/>
        <v>26101499.095417149</v>
      </c>
      <c r="AS572" s="168"/>
    </row>
    <row r="573" spans="2:45">
      <c r="B573" s="161" t="str">
        <f t="shared" si="233"/>
        <v>18 Avería de Maquinaria</v>
      </c>
      <c r="C573" s="145">
        <v>-50991</v>
      </c>
      <c r="D573" s="145">
        <v>0</v>
      </c>
      <c r="E573" s="145">
        <v>11538.379000000001</v>
      </c>
      <c r="F573" s="145">
        <v>0</v>
      </c>
      <c r="G573" s="145">
        <v>0</v>
      </c>
      <c r="H573" s="145">
        <v>0</v>
      </c>
      <c r="I573" s="145">
        <v>771526</v>
      </c>
      <c r="J573" s="145">
        <v>0</v>
      </c>
      <c r="K573" s="145">
        <v>0</v>
      </c>
      <c r="L573" s="145">
        <v>2332</v>
      </c>
      <c r="M573" s="145">
        <v>0</v>
      </c>
      <c r="N573" s="145">
        <v>0</v>
      </c>
      <c r="O573" s="145">
        <v>0</v>
      </c>
      <c r="P573" s="145">
        <v>3231</v>
      </c>
      <c r="Q573" s="145">
        <v>0</v>
      </c>
      <c r="R573" s="145">
        <v>140175</v>
      </c>
      <c r="S573" s="145">
        <v>0</v>
      </c>
      <c r="T573" s="145">
        <v>18404</v>
      </c>
      <c r="U573" s="145">
        <v>0</v>
      </c>
      <c r="V573" s="145">
        <v>36029</v>
      </c>
      <c r="W573" s="145">
        <v>0</v>
      </c>
      <c r="X573" s="145">
        <v>0</v>
      </c>
      <c r="Y573" s="145">
        <v>20224.833399999996</v>
      </c>
      <c r="Z573" s="145">
        <v>0</v>
      </c>
      <c r="AA573" s="145">
        <v>362</v>
      </c>
      <c r="AB573" s="145">
        <v>455061</v>
      </c>
      <c r="AC573" s="145">
        <v>0</v>
      </c>
      <c r="AD573" s="145">
        <v>0</v>
      </c>
      <c r="AE573" s="166"/>
      <c r="AF573" s="166"/>
      <c r="AG573" s="166"/>
      <c r="AH573" s="166"/>
      <c r="AI573" s="166"/>
      <c r="AJ573" s="166"/>
      <c r="AK573" s="166"/>
      <c r="AL573" s="166"/>
      <c r="AM573" s="166"/>
      <c r="AN573" s="166"/>
      <c r="AO573" s="166"/>
      <c r="AP573" s="166"/>
      <c r="AQ573" s="145">
        <f t="shared" si="234"/>
        <v>1407892.2124000001</v>
      </c>
      <c r="AS573" s="168"/>
    </row>
    <row r="574" spans="2:45">
      <c r="B574" s="161" t="str">
        <f t="shared" si="233"/>
        <v>19 Equipo Electrónico</v>
      </c>
      <c r="C574" s="145">
        <v>640817</v>
      </c>
      <c r="D574" s="145">
        <v>0</v>
      </c>
      <c r="E574" s="145">
        <v>180050.49300000002</v>
      </c>
      <c r="F574" s="145">
        <v>0</v>
      </c>
      <c r="G574" s="145">
        <v>0</v>
      </c>
      <c r="H574" s="145">
        <v>139082</v>
      </c>
      <c r="I574" s="145">
        <v>86239</v>
      </c>
      <c r="J574" s="145">
        <v>4218</v>
      </c>
      <c r="K574" s="145">
        <v>0</v>
      </c>
      <c r="L574" s="145">
        <v>5470</v>
      </c>
      <c r="M574" s="145">
        <v>0</v>
      </c>
      <c r="N574" s="145">
        <v>0</v>
      </c>
      <c r="O574" s="145">
        <v>0</v>
      </c>
      <c r="P574" s="145">
        <v>96440</v>
      </c>
      <c r="Q574" s="145">
        <v>0</v>
      </c>
      <c r="R574" s="145">
        <v>263361</v>
      </c>
      <c r="S574" s="145">
        <v>0</v>
      </c>
      <c r="T574" s="145">
        <v>213313</v>
      </c>
      <c r="U574" s="145">
        <v>0</v>
      </c>
      <c r="V574" s="145">
        <v>207171</v>
      </c>
      <c r="W574" s="145">
        <v>0</v>
      </c>
      <c r="X574" s="145">
        <v>0</v>
      </c>
      <c r="Y574" s="145">
        <v>207704.020700272</v>
      </c>
      <c r="Z574" s="145">
        <v>0</v>
      </c>
      <c r="AA574" s="145">
        <v>17696</v>
      </c>
      <c r="AB574" s="145">
        <v>526968</v>
      </c>
      <c r="AC574" s="145">
        <v>0</v>
      </c>
      <c r="AD574" s="145">
        <v>0</v>
      </c>
      <c r="AE574" s="166"/>
      <c r="AF574" s="166"/>
      <c r="AG574" s="166"/>
      <c r="AH574" s="166"/>
      <c r="AI574" s="166"/>
      <c r="AJ574" s="166"/>
      <c r="AK574" s="166"/>
      <c r="AL574" s="166"/>
      <c r="AM574" s="166"/>
      <c r="AN574" s="166"/>
      <c r="AO574" s="166"/>
      <c r="AP574" s="166"/>
      <c r="AQ574" s="145">
        <f t="shared" si="234"/>
        <v>2588529.513700272</v>
      </c>
      <c r="AS574" s="168"/>
    </row>
    <row r="575" spans="2:45">
      <c r="B575" s="161" t="str">
        <f t="shared" si="233"/>
        <v>20 Responsabilidad Civil Vehíc. Mot.</v>
      </c>
      <c r="C575" s="145">
        <v>0</v>
      </c>
      <c r="D575" s="145">
        <v>0</v>
      </c>
      <c r="E575" s="145">
        <v>8366631.0729999989</v>
      </c>
      <c r="F575" s="145">
        <v>0</v>
      </c>
      <c r="G575" s="145">
        <v>0</v>
      </c>
      <c r="H575" s="145">
        <v>556765</v>
      </c>
      <c r="I575" s="145">
        <v>3383677</v>
      </c>
      <c r="J575" s="145">
        <v>228913</v>
      </c>
      <c r="K575" s="145">
        <v>0</v>
      </c>
      <c r="L575" s="145">
        <v>1402910</v>
      </c>
      <c r="M575" s="145">
        <v>0</v>
      </c>
      <c r="N575" s="145">
        <v>0</v>
      </c>
      <c r="O575" s="145">
        <v>0</v>
      </c>
      <c r="P575" s="145">
        <v>738670</v>
      </c>
      <c r="Q575" s="145">
        <v>0</v>
      </c>
      <c r="R575" s="145">
        <v>5822686</v>
      </c>
      <c r="S575" s="145">
        <v>0</v>
      </c>
      <c r="T575" s="145">
        <v>8984686</v>
      </c>
      <c r="U575" s="145">
        <v>0</v>
      </c>
      <c r="V575" s="145">
        <v>3433842</v>
      </c>
      <c r="W575" s="145">
        <v>0</v>
      </c>
      <c r="X575" s="145">
        <v>0</v>
      </c>
      <c r="Y575" s="145">
        <v>5396006.2050833674</v>
      </c>
      <c r="Z575" s="145">
        <v>808</v>
      </c>
      <c r="AA575" s="145">
        <v>583642</v>
      </c>
      <c r="AB575" s="145">
        <v>5743938</v>
      </c>
      <c r="AC575" s="145">
        <v>202690.40000000002</v>
      </c>
      <c r="AD575" s="145">
        <v>0</v>
      </c>
      <c r="AE575" s="166"/>
      <c r="AF575" s="166"/>
      <c r="AG575" s="166"/>
      <c r="AH575" s="166"/>
      <c r="AI575" s="166"/>
      <c r="AJ575" s="166"/>
      <c r="AK575" s="166"/>
      <c r="AL575" s="166"/>
      <c r="AM575" s="166"/>
      <c r="AN575" s="166"/>
      <c r="AO575" s="166"/>
      <c r="AP575" s="166"/>
      <c r="AQ575" s="145">
        <f t="shared" si="234"/>
        <v>44845864.678083368</v>
      </c>
      <c r="AS575" s="168"/>
    </row>
    <row r="576" spans="2:45">
      <c r="B576" s="161" t="str">
        <f t="shared" si="233"/>
        <v>21 Responsabilidad Civil</v>
      </c>
      <c r="C576" s="145">
        <v>3726712</v>
      </c>
      <c r="D576" s="145">
        <v>0</v>
      </c>
      <c r="E576" s="145">
        <v>1729381.7459999998</v>
      </c>
      <c r="F576" s="145">
        <v>0</v>
      </c>
      <c r="G576" s="145">
        <v>0</v>
      </c>
      <c r="H576" s="145">
        <v>3505082</v>
      </c>
      <c r="I576" s="145">
        <v>8367720</v>
      </c>
      <c r="J576" s="145">
        <v>2797021</v>
      </c>
      <c r="K576" s="145">
        <v>0</v>
      </c>
      <c r="L576" s="145">
        <v>100477</v>
      </c>
      <c r="M576" s="145">
        <v>0</v>
      </c>
      <c r="N576" s="145">
        <v>0</v>
      </c>
      <c r="O576" s="145">
        <v>0</v>
      </c>
      <c r="P576" s="145">
        <v>1169015</v>
      </c>
      <c r="Q576" s="145">
        <v>0</v>
      </c>
      <c r="R576" s="145">
        <v>2157018</v>
      </c>
      <c r="S576" s="145">
        <v>0</v>
      </c>
      <c r="T576" s="145">
        <v>2586805</v>
      </c>
      <c r="U576" s="145">
        <v>0</v>
      </c>
      <c r="V576" s="145">
        <v>1124922</v>
      </c>
      <c r="W576" s="145">
        <v>0</v>
      </c>
      <c r="X576" s="145">
        <v>986084</v>
      </c>
      <c r="Y576" s="145">
        <v>4244946.8986843992</v>
      </c>
      <c r="Z576" s="145">
        <v>7410</v>
      </c>
      <c r="AA576" s="145">
        <v>425265</v>
      </c>
      <c r="AB576" s="145">
        <v>1917251</v>
      </c>
      <c r="AC576" s="145">
        <v>0</v>
      </c>
      <c r="AD576" s="145">
        <v>60335</v>
      </c>
      <c r="AE576" s="166"/>
      <c r="AF576" s="166"/>
      <c r="AG576" s="166"/>
      <c r="AH576" s="166"/>
      <c r="AI576" s="166"/>
      <c r="AJ576" s="166"/>
      <c r="AK576" s="166"/>
      <c r="AL576" s="166"/>
      <c r="AM576" s="166"/>
      <c r="AN576" s="166"/>
      <c r="AO576" s="166"/>
      <c r="AP576" s="166"/>
      <c r="AQ576" s="145">
        <f t="shared" si="234"/>
        <v>34905445.644684397</v>
      </c>
      <c r="AS576" s="168"/>
    </row>
    <row r="577" spans="2:87">
      <c r="B577" s="161" t="str">
        <f t="shared" si="233"/>
        <v>22 Multiriesgos</v>
      </c>
      <c r="C577" s="145">
        <v>0</v>
      </c>
      <c r="D577" s="145">
        <v>0</v>
      </c>
      <c r="E577" s="145">
        <v>1267.2919999999995</v>
      </c>
      <c r="F577" s="145">
        <v>0</v>
      </c>
      <c r="G577" s="145">
        <v>0</v>
      </c>
      <c r="H577" s="145">
        <v>0</v>
      </c>
      <c r="I577" s="145">
        <v>0</v>
      </c>
      <c r="J577" s="145">
        <v>0</v>
      </c>
      <c r="K577" s="145">
        <v>0</v>
      </c>
      <c r="L577" s="145">
        <v>0</v>
      </c>
      <c r="M577" s="145">
        <v>0</v>
      </c>
      <c r="N577" s="145">
        <v>0</v>
      </c>
      <c r="O577" s="145">
        <v>0</v>
      </c>
      <c r="P577" s="145">
        <v>0</v>
      </c>
      <c r="Q577" s="145">
        <v>0</v>
      </c>
      <c r="R577" s="145">
        <v>0</v>
      </c>
      <c r="S577" s="145">
        <v>0</v>
      </c>
      <c r="T577" s="145">
        <v>177311</v>
      </c>
      <c r="U577" s="145">
        <v>0</v>
      </c>
      <c r="V577" s="145">
        <v>1851063</v>
      </c>
      <c r="W577" s="145">
        <v>0</v>
      </c>
      <c r="X577" s="145">
        <v>3189</v>
      </c>
      <c r="Y577" s="145">
        <v>0</v>
      </c>
      <c r="Z577" s="145">
        <v>0</v>
      </c>
      <c r="AA577" s="145">
        <v>6414</v>
      </c>
      <c r="AB577" s="145">
        <v>0</v>
      </c>
      <c r="AC577" s="145">
        <v>0</v>
      </c>
      <c r="AD577" s="145">
        <v>2835853</v>
      </c>
      <c r="AE577" s="166"/>
      <c r="AF577" s="166"/>
      <c r="AG577" s="166"/>
      <c r="AH577" s="166"/>
      <c r="AI577" s="166"/>
      <c r="AJ577" s="166"/>
      <c r="AK577" s="166"/>
      <c r="AL577" s="166"/>
      <c r="AM577" s="166"/>
      <c r="AN577" s="166"/>
      <c r="AO577" s="166"/>
      <c r="AP577" s="166"/>
      <c r="AQ577" s="145">
        <f t="shared" si="234"/>
        <v>4875097.2919999994</v>
      </c>
      <c r="AS577" s="168"/>
    </row>
    <row r="578" spans="2:87">
      <c r="B578" s="161" t="str">
        <f t="shared" si="233"/>
        <v>23 Accidentes Personales</v>
      </c>
      <c r="C578" s="145">
        <v>6257468</v>
      </c>
      <c r="D578" s="145">
        <v>0</v>
      </c>
      <c r="E578" s="145">
        <v>782469.41500000004</v>
      </c>
      <c r="F578" s="145">
        <v>12718925</v>
      </c>
      <c r="G578" s="145">
        <v>0</v>
      </c>
      <c r="H578" s="145">
        <v>2024778</v>
      </c>
      <c r="I578" s="145">
        <v>1672945</v>
      </c>
      <c r="J578" s="145">
        <v>1621311</v>
      </c>
      <c r="K578" s="145">
        <v>0</v>
      </c>
      <c r="L578" s="145">
        <v>531907</v>
      </c>
      <c r="M578" s="145">
        <v>0</v>
      </c>
      <c r="N578" s="145">
        <v>0</v>
      </c>
      <c r="O578" s="145">
        <v>0</v>
      </c>
      <c r="P578" s="145">
        <v>648768</v>
      </c>
      <c r="Q578" s="145">
        <v>0</v>
      </c>
      <c r="R578" s="145">
        <v>573987</v>
      </c>
      <c r="S578" s="145">
        <v>0</v>
      </c>
      <c r="T578" s="145">
        <v>1718309</v>
      </c>
      <c r="U578" s="145">
        <v>0</v>
      </c>
      <c r="V578" s="145">
        <v>710621</v>
      </c>
      <c r="W578" s="145">
        <v>0</v>
      </c>
      <c r="X578" s="145">
        <v>140516</v>
      </c>
      <c r="Y578" s="145">
        <v>1068293.7116727438</v>
      </c>
      <c r="Z578" s="145">
        <v>74</v>
      </c>
      <c r="AA578" s="145">
        <v>202468</v>
      </c>
      <c r="AB578" s="145">
        <v>1328823</v>
      </c>
      <c r="AC578" s="145">
        <v>51313.9</v>
      </c>
      <c r="AD578" s="145">
        <v>0</v>
      </c>
      <c r="AE578" s="166"/>
      <c r="AF578" s="166"/>
      <c r="AG578" s="166"/>
      <c r="AH578" s="166"/>
      <c r="AI578" s="166"/>
      <c r="AJ578" s="166"/>
      <c r="AK578" s="166"/>
      <c r="AL578" s="166"/>
      <c r="AM578" s="166"/>
      <c r="AN578" s="166"/>
      <c r="AO578" s="166"/>
      <c r="AP578" s="166"/>
      <c r="AQ578" s="145">
        <f t="shared" si="234"/>
        <v>32052977.026672743</v>
      </c>
      <c r="AS578" s="168"/>
    </row>
    <row r="579" spans="2:87">
      <c r="B579" s="161" t="str">
        <f t="shared" si="233"/>
        <v>24 SOAP</v>
      </c>
      <c r="C579" s="145">
        <v>0</v>
      </c>
      <c r="D579" s="145">
        <v>0</v>
      </c>
      <c r="E579" s="145">
        <v>9799490.5</v>
      </c>
      <c r="F579" s="145">
        <v>0</v>
      </c>
      <c r="G579" s="145">
        <v>0</v>
      </c>
      <c r="H579" s="145">
        <v>0</v>
      </c>
      <c r="I579" s="145">
        <v>702349</v>
      </c>
      <c r="J579" s="145">
        <v>0</v>
      </c>
      <c r="K579" s="145">
        <v>0</v>
      </c>
      <c r="L579" s="145">
        <v>1631202</v>
      </c>
      <c r="M579" s="145">
        <v>0</v>
      </c>
      <c r="N579" s="145">
        <v>0</v>
      </c>
      <c r="O579" s="145">
        <v>0</v>
      </c>
      <c r="P579" s="145">
        <v>1208</v>
      </c>
      <c r="Q579" s="145">
        <v>0</v>
      </c>
      <c r="R579" s="145">
        <v>158711</v>
      </c>
      <c r="S579" s="145">
        <v>0</v>
      </c>
      <c r="T579" s="145">
        <v>5304771</v>
      </c>
      <c r="U579" s="145">
        <v>0</v>
      </c>
      <c r="V579" s="145">
        <v>1598911</v>
      </c>
      <c r="W579" s="145">
        <v>0</v>
      </c>
      <c r="X579" s="145">
        <v>0</v>
      </c>
      <c r="Y579" s="145">
        <v>6194439.9465504009</v>
      </c>
      <c r="Z579" s="145">
        <v>0</v>
      </c>
      <c r="AA579" s="145">
        <v>586576</v>
      </c>
      <c r="AB579" s="145">
        <v>4908712</v>
      </c>
      <c r="AC579" s="145">
        <v>144160.5</v>
      </c>
      <c r="AD579" s="145">
        <v>0</v>
      </c>
      <c r="AE579" s="166"/>
      <c r="AF579" s="166"/>
      <c r="AG579" s="166"/>
      <c r="AH579" s="166"/>
      <c r="AI579" s="166"/>
      <c r="AJ579" s="166"/>
      <c r="AK579" s="166"/>
      <c r="AL579" s="166"/>
      <c r="AM579" s="166"/>
      <c r="AN579" s="166"/>
      <c r="AO579" s="166"/>
      <c r="AP579" s="166"/>
      <c r="AQ579" s="145">
        <f t="shared" si="234"/>
        <v>31030530.946550399</v>
      </c>
      <c r="AS579" s="168"/>
    </row>
    <row r="580" spans="2:87">
      <c r="B580" s="161" t="str">
        <f t="shared" si="233"/>
        <v>25 Garantía</v>
      </c>
      <c r="C580" s="145">
        <v>0</v>
      </c>
      <c r="D580" s="145">
        <v>0</v>
      </c>
      <c r="E580" s="145">
        <v>9328.4210000000003</v>
      </c>
      <c r="F580" s="145">
        <v>0</v>
      </c>
      <c r="G580" s="145">
        <v>1225437</v>
      </c>
      <c r="H580" s="145">
        <v>0</v>
      </c>
      <c r="I580" s="145">
        <v>41034</v>
      </c>
      <c r="J580" s="145">
        <v>759</v>
      </c>
      <c r="K580" s="145">
        <v>0</v>
      </c>
      <c r="L580" s="145">
        <v>33707</v>
      </c>
      <c r="M580" s="145">
        <v>1460576</v>
      </c>
      <c r="N580" s="145">
        <v>0</v>
      </c>
      <c r="O580" s="145">
        <v>0</v>
      </c>
      <c r="P580" s="145">
        <v>522400</v>
      </c>
      <c r="Q580" s="145">
        <v>0</v>
      </c>
      <c r="R580" s="145">
        <v>4228</v>
      </c>
      <c r="S580" s="145">
        <v>0</v>
      </c>
      <c r="T580" s="145">
        <v>330791</v>
      </c>
      <c r="U580" s="145">
        <v>1652624</v>
      </c>
      <c r="V580" s="145">
        <v>25034</v>
      </c>
      <c r="W580" s="145">
        <v>1233015.4430030461</v>
      </c>
      <c r="X580" s="145">
        <v>21575</v>
      </c>
      <c r="Y580" s="145">
        <v>55924.751472223972</v>
      </c>
      <c r="Z580" s="145">
        <v>1643</v>
      </c>
      <c r="AA580" s="145">
        <v>71216</v>
      </c>
      <c r="AB580" s="145">
        <v>737</v>
      </c>
      <c r="AC580" s="145">
        <v>0</v>
      </c>
      <c r="AD580" s="145">
        <v>0</v>
      </c>
      <c r="AE580" s="166"/>
      <c r="AF580" s="166"/>
      <c r="AG580" s="166"/>
      <c r="AH580" s="166"/>
      <c r="AI580" s="166"/>
      <c r="AJ580" s="166"/>
      <c r="AK580" s="166"/>
      <c r="AL580" s="166"/>
      <c r="AM580" s="166"/>
      <c r="AN580" s="166"/>
      <c r="AO580" s="166"/>
      <c r="AP580" s="166"/>
      <c r="AQ580" s="145">
        <f t="shared" si="234"/>
        <v>6690029.61547527</v>
      </c>
      <c r="AS580" s="168"/>
    </row>
    <row r="581" spans="2:87">
      <c r="B581" s="161" t="str">
        <f t="shared" si="233"/>
        <v>26 Fidelidad</v>
      </c>
      <c r="C581" s="145">
        <v>12635</v>
      </c>
      <c r="D581" s="145">
        <v>0</v>
      </c>
      <c r="E581" s="145">
        <v>62321.725000000006</v>
      </c>
      <c r="F581" s="145">
        <v>0</v>
      </c>
      <c r="G581" s="145">
        <v>0</v>
      </c>
      <c r="H581" s="145">
        <v>643675</v>
      </c>
      <c r="I581" s="145">
        <v>12853</v>
      </c>
      <c r="J581" s="145">
        <v>762207</v>
      </c>
      <c r="K581" s="145">
        <v>0</v>
      </c>
      <c r="L581" s="145">
        <v>6882</v>
      </c>
      <c r="M581" s="145">
        <v>0</v>
      </c>
      <c r="N581" s="145">
        <v>0</v>
      </c>
      <c r="O581" s="145">
        <v>0</v>
      </c>
      <c r="P581" s="145">
        <v>1438580</v>
      </c>
      <c r="Q581" s="145">
        <v>0</v>
      </c>
      <c r="R581" s="145">
        <v>18309</v>
      </c>
      <c r="S581" s="145">
        <v>0</v>
      </c>
      <c r="T581" s="145">
        <v>112613</v>
      </c>
      <c r="U581" s="145">
        <v>0</v>
      </c>
      <c r="V581" s="145">
        <v>0</v>
      </c>
      <c r="W581" s="145">
        <v>6612.0949255141204</v>
      </c>
      <c r="X581" s="145">
        <v>0</v>
      </c>
      <c r="Y581" s="145">
        <v>13066.415563199997</v>
      </c>
      <c r="Z581" s="145">
        <v>0</v>
      </c>
      <c r="AA581" s="145">
        <v>0</v>
      </c>
      <c r="AB581" s="145">
        <v>23245</v>
      </c>
      <c r="AC581" s="145">
        <v>0</v>
      </c>
      <c r="AD581" s="145">
        <v>0</v>
      </c>
      <c r="AE581" s="166"/>
      <c r="AF581" s="166"/>
      <c r="AG581" s="166"/>
      <c r="AH581" s="166"/>
      <c r="AI581" s="166"/>
      <c r="AJ581" s="166"/>
      <c r="AK581" s="166"/>
      <c r="AL581" s="166"/>
      <c r="AM581" s="166"/>
      <c r="AN581" s="166"/>
      <c r="AO581" s="166"/>
      <c r="AP581" s="166"/>
      <c r="AQ581" s="145">
        <f t="shared" si="234"/>
        <v>3112999.2354887142</v>
      </c>
      <c r="AS581" s="168"/>
    </row>
    <row r="582" spans="2:87">
      <c r="B582" s="161" t="str">
        <f t="shared" si="233"/>
        <v>27 Seguro de Crédito por Ventas a Plazo</v>
      </c>
      <c r="C582" s="145">
        <v>0</v>
      </c>
      <c r="D582" s="145">
        <v>0</v>
      </c>
      <c r="E582" s="145">
        <v>0</v>
      </c>
      <c r="F582" s="145">
        <v>0</v>
      </c>
      <c r="G582" s="145">
        <v>147477</v>
      </c>
      <c r="H582" s="145">
        <v>0</v>
      </c>
      <c r="I582" s="145">
        <v>0</v>
      </c>
      <c r="J582" s="145">
        <v>0</v>
      </c>
      <c r="K582" s="145">
        <v>2689592</v>
      </c>
      <c r="L582" s="145">
        <v>0</v>
      </c>
      <c r="M582" s="145">
        <v>7478265</v>
      </c>
      <c r="N582" s="145">
        <v>64751</v>
      </c>
      <c r="O582" s="145">
        <v>0</v>
      </c>
      <c r="P582" s="145">
        <v>0</v>
      </c>
      <c r="Q582" s="145">
        <v>0</v>
      </c>
      <c r="R582" s="145">
        <v>0</v>
      </c>
      <c r="S582" s="145">
        <v>0</v>
      </c>
      <c r="T582" s="145">
        <v>0</v>
      </c>
      <c r="U582" s="145">
        <v>2375819</v>
      </c>
      <c r="V582" s="145">
        <v>0</v>
      </c>
      <c r="W582" s="145">
        <v>2697714.30043913</v>
      </c>
      <c r="X582" s="145">
        <v>0</v>
      </c>
      <c r="Y582" s="145">
        <v>0</v>
      </c>
      <c r="Z582" s="145">
        <v>0</v>
      </c>
      <c r="AA582" s="145">
        <v>0</v>
      </c>
      <c r="AB582" s="145">
        <v>0</v>
      </c>
      <c r="AC582" s="145">
        <v>0</v>
      </c>
      <c r="AD582" s="145">
        <v>0</v>
      </c>
      <c r="AE582" s="166"/>
      <c r="AF582" s="166"/>
      <c r="AG582" s="166"/>
      <c r="AH582" s="166"/>
      <c r="AI582" s="166"/>
      <c r="AJ582" s="166"/>
      <c r="AK582" s="166"/>
      <c r="AL582" s="166"/>
      <c r="AM582" s="166"/>
      <c r="AN582" s="166"/>
      <c r="AO582" s="166"/>
      <c r="AP582" s="166"/>
      <c r="AQ582" s="145">
        <f t="shared" si="234"/>
        <v>15453618.300439131</v>
      </c>
      <c r="AS582" s="168"/>
    </row>
    <row r="583" spans="2:87">
      <c r="B583" s="161" t="str">
        <f t="shared" si="233"/>
        <v>28 Seguro de Crédito a la Exportación</v>
      </c>
      <c r="C583" s="145">
        <v>0</v>
      </c>
      <c r="D583" s="145">
        <v>0</v>
      </c>
      <c r="E583" s="145">
        <v>0</v>
      </c>
      <c r="F583" s="145">
        <v>0</v>
      </c>
      <c r="G583" s="145">
        <v>72529</v>
      </c>
      <c r="H583" s="145">
        <v>0</v>
      </c>
      <c r="I583" s="145">
        <v>0</v>
      </c>
      <c r="J583" s="145">
        <v>0</v>
      </c>
      <c r="K583" s="145">
        <v>2849031</v>
      </c>
      <c r="L583" s="145">
        <v>0</v>
      </c>
      <c r="M583" s="145">
        <v>2450673</v>
      </c>
      <c r="N583" s="145">
        <v>35043</v>
      </c>
      <c r="O583" s="145">
        <v>0</v>
      </c>
      <c r="P583" s="145">
        <v>0</v>
      </c>
      <c r="Q583" s="145">
        <v>0</v>
      </c>
      <c r="R583" s="145">
        <v>0</v>
      </c>
      <c r="S583" s="145">
        <v>0</v>
      </c>
      <c r="T583" s="145">
        <v>0</v>
      </c>
      <c r="U583" s="145">
        <v>414314</v>
      </c>
      <c r="V583" s="145">
        <v>0</v>
      </c>
      <c r="W583" s="145">
        <v>1541334.2746712712</v>
      </c>
      <c r="X583" s="145">
        <v>0</v>
      </c>
      <c r="Y583" s="145">
        <v>0</v>
      </c>
      <c r="Z583" s="145">
        <v>0</v>
      </c>
      <c r="AA583" s="145">
        <v>0</v>
      </c>
      <c r="AB583" s="145">
        <v>0</v>
      </c>
      <c r="AC583" s="145">
        <v>0</v>
      </c>
      <c r="AD583" s="145">
        <v>0</v>
      </c>
      <c r="AE583" s="166"/>
      <c r="AF583" s="166"/>
      <c r="AG583" s="166"/>
      <c r="AH583" s="166"/>
      <c r="AI583" s="166"/>
      <c r="AJ583" s="166"/>
      <c r="AK583" s="166"/>
      <c r="AL583" s="166"/>
      <c r="AM583" s="166"/>
      <c r="AN583" s="166"/>
      <c r="AO583" s="166"/>
      <c r="AP583" s="166"/>
      <c r="AQ583" s="145">
        <f t="shared" si="234"/>
        <v>7362924.2746712714</v>
      </c>
      <c r="AS583" s="168"/>
    </row>
    <row r="584" spans="2:87">
      <c r="B584" s="161" t="str">
        <f t="shared" si="233"/>
        <v>29 Otros Seguros de Crédito</v>
      </c>
      <c r="C584" s="145">
        <v>0</v>
      </c>
      <c r="D584" s="145">
        <v>0</v>
      </c>
      <c r="E584" s="145">
        <v>0</v>
      </c>
      <c r="F584" s="145">
        <v>0</v>
      </c>
      <c r="G584" s="145">
        <v>0</v>
      </c>
      <c r="H584" s="145">
        <v>0</v>
      </c>
      <c r="I584" s="145">
        <v>0</v>
      </c>
      <c r="J584" s="145">
        <v>0</v>
      </c>
      <c r="K584" s="145">
        <v>0</v>
      </c>
      <c r="L584" s="145">
        <v>0</v>
      </c>
      <c r="M584" s="145">
        <v>0</v>
      </c>
      <c r="N584" s="145">
        <v>0</v>
      </c>
      <c r="O584" s="145">
        <v>0</v>
      </c>
      <c r="P584" s="145">
        <v>0</v>
      </c>
      <c r="Q584" s="145">
        <v>0</v>
      </c>
      <c r="R584" s="145">
        <v>0</v>
      </c>
      <c r="S584" s="145">
        <v>0</v>
      </c>
      <c r="T584" s="145">
        <v>0</v>
      </c>
      <c r="U584" s="145">
        <v>0</v>
      </c>
      <c r="V584" s="145">
        <v>0</v>
      </c>
      <c r="W584" s="145">
        <v>0</v>
      </c>
      <c r="X584" s="145">
        <v>0</v>
      </c>
      <c r="Y584" s="145">
        <v>0</v>
      </c>
      <c r="Z584" s="145">
        <v>0</v>
      </c>
      <c r="AA584" s="145">
        <v>0</v>
      </c>
      <c r="AB584" s="145">
        <v>0</v>
      </c>
      <c r="AC584" s="145">
        <v>0</v>
      </c>
      <c r="AD584" s="145">
        <v>0</v>
      </c>
      <c r="AE584" s="166"/>
      <c r="AF584" s="166"/>
      <c r="AG584" s="166"/>
      <c r="AH584" s="166"/>
      <c r="AI584" s="166"/>
      <c r="AJ584" s="166"/>
      <c r="AK584" s="166"/>
      <c r="AL584" s="166"/>
      <c r="AM584" s="166"/>
      <c r="AN584" s="166"/>
      <c r="AO584" s="166"/>
      <c r="AP584" s="166"/>
      <c r="AQ584" s="145">
        <f t="shared" si="234"/>
        <v>0</v>
      </c>
      <c r="AS584" s="168"/>
    </row>
    <row r="585" spans="2:87">
      <c r="B585" s="161" t="str">
        <f t="shared" si="233"/>
        <v>30 Seguro Agrícola</v>
      </c>
      <c r="C585" s="145">
        <v>0</v>
      </c>
      <c r="D585" s="145">
        <v>0</v>
      </c>
      <c r="E585" s="145">
        <v>0</v>
      </c>
      <c r="F585" s="145">
        <v>0</v>
      </c>
      <c r="G585" s="145">
        <v>0</v>
      </c>
      <c r="H585" s="145">
        <v>0</v>
      </c>
      <c r="I585" s="145">
        <v>0</v>
      </c>
      <c r="J585" s="145">
        <v>0</v>
      </c>
      <c r="K585" s="145">
        <v>0</v>
      </c>
      <c r="L585" s="145">
        <v>0</v>
      </c>
      <c r="M585" s="145">
        <v>0</v>
      </c>
      <c r="N585" s="145">
        <v>0</v>
      </c>
      <c r="O585" s="145">
        <v>0</v>
      </c>
      <c r="P585" s="145">
        <v>555664</v>
      </c>
      <c r="Q585" s="145">
        <v>0</v>
      </c>
      <c r="R585" s="145">
        <v>0</v>
      </c>
      <c r="S585" s="145">
        <v>0</v>
      </c>
      <c r="T585" s="145">
        <v>1900510</v>
      </c>
      <c r="U585" s="145">
        <v>0</v>
      </c>
      <c r="V585" s="145">
        <v>500721</v>
      </c>
      <c r="W585" s="145">
        <v>0</v>
      </c>
      <c r="X585" s="145">
        <v>0</v>
      </c>
      <c r="Y585" s="145">
        <v>0</v>
      </c>
      <c r="Z585" s="145">
        <v>0</v>
      </c>
      <c r="AA585" s="145">
        <v>0</v>
      </c>
      <c r="AB585" s="145">
        <v>0</v>
      </c>
      <c r="AC585" s="145">
        <v>0</v>
      </c>
      <c r="AD585" s="145">
        <v>0</v>
      </c>
      <c r="AE585" s="166"/>
      <c r="AF585" s="166"/>
      <c r="AG585" s="166"/>
      <c r="AH585" s="166"/>
      <c r="AI585" s="166"/>
      <c r="AJ585" s="166"/>
      <c r="AK585" s="166"/>
      <c r="AL585" s="166"/>
      <c r="AM585" s="166"/>
      <c r="AN585" s="166"/>
      <c r="AO585" s="166"/>
      <c r="AP585" s="166"/>
      <c r="AQ585" s="145">
        <f t="shared" si="234"/>
        <v>2956895</v>
      </c>
      <c r="AS585" s="168"/>
    </row>
    <row r="586" spans="2:87">
      <c r="B586" s="161" t="str">
        <f t="shared" si="233"/>
        <v>35 Seguro Salud</v>
      </c>
      <c r="C586" s="145">
        <v>0</v>
      </c>
      <c r="D586" s="145">
        <v>0</v>
      </c>
      <c r="E586" s="145">
        <v>0</v>
      </c>
      <c r="F586" s="145">
        <v>377624</v>
      </c>
      <c r="G586" s="145">
        <v>0</v>
      </c>
      <c r="H586" s="145">
        <v>0</v>
      </c>
      <c r="I586" s="145">
        <v>0</v>
      </c>
      <c r="J586" s="145">
        <v>0</v>
      </c>
      <c r="K586" s="145">
        <v>0</v>
      </c>
      <c r="L586" s="145">
        <v>0</v>
      </c>
      <c r="M586" s="145">
        <v>0</v>
      </c>
      <c r="N586" s="145">
        <v>0</v>
      </c>
      <c r="O586" s="145">
        <v>0</v>
      </c>
      <c r="P586" s="145">
        <v>0</v>
      </c>
      <c r="Q586" s="145">
        <v>0</v>
      </c>
      <c r="R586" s="145">
        <v>0</v>
      </c>
      <c r="S586" s="145">
        <v>0</v>
      </c>
      <c r="T586" s="145">
        <v>0</v>
      </c>
      <c r="U586" s="145">
        <v>0</v>
      </c>
      <c r="V586" s="145">
        <v>0</v>
      </c>
      <c r="W586" s="145">
        <v>0</v>
      </c>
      <c r="X586" s="145">
        <v>0</v>
      </c>
      <c r="Y586" s="145">
        <v>0</v>
      </c>
      <c r="Z586" s="145">
        <v>7</v>
      </c>
      <c r="AA586" s="145">
        <v>0</v>
      </c>
      <c r="AB586" s="145">
        <v>0</v>
      </c>
      <c r="AC586" s="145">
        <v>0</v>
      </c>
      <c r="AD586" s="145">
        <v>0</v>
      </c>
      <c r="AE586" s="166"/>
      <c r="AF586" s="166"/>
      <c r="AG586" s="166"/>
      <c r="AH586" s="166"/>
      <c r="AI586" s="166"/>
      <c r="AJ586" s="166"/>
      <c r="AK586" s="166"/>
      <c r="AL586" s="166"/>
      <c r="AM586" s="166"/>
      <c r="AN586" s="166"/>
      <c r="AO586" s="166"/>
      <c r="AP586" s="166"/>
      <c r="AQ586" s="145">
        <f t="shared" si="234"/>
        <v>377631</v>
      </c>
      <c r="AS586" s="168"/>
    </row>
    <row r="587" spans="2:87">
      <c r="B587" s="161" t="str">
        <f t="shared" si="233"/>
        <v>50 Otros</v>
      </c>
      <c r="C587" s="145">
        <v>6608893</v>
      </c>
      <c r="D587" s="145">
        <v>0</v>
      </c>
      <c r="E587" s="145">
        <v>11820491.528999999</v>
      </c>
      <c r="F587" s="145">
        <v>27679710</v>
      </c>
      <c r="G587" s="145">
        <v>0</v>
      </c>
      <c r="H587" s="145">
        <v>4001021</v>
      </c>
      <c r="I587" s="145">
        <v>842816</v>
      </c>
      <c r="J587" s="145">
        <v>84689</v>
      </c>
      <c r="K587" s="145">
        <v>0</v>
      </c>
      <c r="L587" s="145">
        <v>957324</v>
      </c>
      <c r="M587" s="145">
        <v>0</v>
      </c>
      <c r="N587" s="145">
        <v>0</v>
      </c>
      <c r="O587" s="145">
        <v>111046</v>
      </c>
      <c r="P587" s="145">
        <v>0</v>
      </c>
      <c r="Q587" s="145">
        <v>67723</v>
      </c>
      <c r="R587" s="145">
        <v>692180</v>
      </c>
      <c r="S587" s="145">
        <v>0</v>
      </c>
      <c r="T587" s="145">
        <v>6040522</v>
      </c>
      <c r="U587" s="145">
        <v>0</v>
      </c>
      <c r="V587" s="145">
        <v>953444</v>
      </c>
      <c r="W587" s="145">
        <v>0</v>
      </c>
      <c r="X587" s="145">
        <v>346599</v>
      </c>
      <c r="Y587" s="145">
        <v>2604672.68402495</v>
      </c>
      <c r="Z587" s="145">
        <v>0</v>
      </c>
      <c r="AA587" s="145">
        <v>147946</v>
      </c>
      <c r="AB587" s="145">
        <v>15421672</v>
      </c>
      <c r="AC587" s="145">
        <v>3022037.7</v>
      </c>
      <c r="AD587" s="145">
        <v>28631239</v>
      </c>
      <c r="AE587" s="166"/>
      <c r="AF587" s="166"/>
      <c r="AG587" s="166"/>
      <c r="AH587" s="166"/>
      <c r="AI587" s="166"/>
      <c r="AJ587" s="166"/>
      <c r="AK587" s="166"/>
      <c r="AL587" s="166"/>
      <c r="AM587" s="166"/>
      <c r="AN587" s="166"/>
      <c r="AO587" s="166"/>
      <c r="AP587" s="166"/>
      <c r="AQ587" s="145">
        <f t="shared" si="234"/>
        <v>110034025.91302495</v>
      </c>
      <c r="AS587" s="168"/>
    </row>
    <row r="588" spans="2:87">
      <c r="B588" s="162" t="str">
        <f t="shared" si="233"/>
        <v>Total</v>
      </c>
      <c r="C588" s="217">
        <v>41152155</v>
      </c>
      <c r="D588" s="217">
        <v>0</v>
      </c>
      <c r="E588" s="217">
        <v>92860345.887000009</v>
      </c>
      <c r="F588" s="217">
        <v>47882800</v>
      </c>
      <c r="G588" s="217">
        <v>1445443</v>
      </c>
      <c r="H588" s="217">
        <v>49285831</v>
      </c>
      <c r="I588" s="217">
        <v>65024054</v>
      </c>
      <c r="J588" s="217">
        <v>10477845</v>
      </c>
      <c r="K588" s="217">
        <v>5538623</v>
      </c>
      <c r="L588" s="217">
        <v>16590086</v>
      </c>
      <c r="M588" s="217">
        <v>11389514</v>
      </c>
      <c r="N588" s="217">
        <v>99794</v>
      </c>
      <c r="O588" s="217">
        <v>111046</v>
      </c>
      <c r="P588" s="217">
        <v>12975115</v>
      </c>
      <c r="Q588" s="217">
        <v>84303</v>
      </c>
      <c r="R588" s="217">
        <v>72936627</v>
      </c>
      <c r="S588" s="217">
        <v>334304</v>
      </c>
      <c r="T588" s="217">
        <v>78797004</v>
      </c>
      <c r="U588" s="217">
        <v>4442757</v>
      </c>
      <c r="V588" s="217">
        <v>93313810</v>
      </c>
      <c r="W588" s="217">
        <v>5478676.1130389618</v>
      </c>
      <c r="X588" s="217">
        <v>5454041</v>
      </c>
      <c r="Y588" s="217">
        <v>90493169.792097673</v>
      </c>
      <c r="Z588" s="217">
        <v>223102</v>
      </c>
      <c r="AA588" s="217">
        <v>8156827</v>
      </c>
      <c r="AB588" s="217">
        <v>128302790</v>
      </c>
      <c r="AC588" s="217">
        <v>1210200.2000000002</v>
      </c>
      <c r="AD588" s="217">
        <v>47755333</v>
      </c>
      <c r="AE588" s="167"/>
      <c r="AF588" s="167"/>
      <c r="AG588" s="167"/>
      <c r="AH588" s="167"/>
      <c r="AI588" s="167"/>
      <c r="AJ588" s="167"/>
      <c r="AK588" s="167"/>
      <c r="AL588" s="167"/>
      <c r="AM588" s="167"/>
      <c r="AN588" s="167"/>
      <c r="AO588" s="167"/>
      <c r="AP588" s="167"/>
      <c r="AQ588" s="217">
        <f t="shared" si="234"/>
        <v>891815595.99213684</v>
      </c>
      <c r="AS588" s="215"/>
    </row>
    <row r="591" spans="2:87" ht="18.75" customHeight="1">
      <c r="B591" s="226" t="s">
        <v>364</v>
      </c>
      <c r="C591" s="227"/>
      <c r="D591" s="227"/>
      <c r="E591" s="227"/>
      <c r="F591" s="227"/>
      <c r="G591" s="227"/>
      <c r="H591" s="227"/>
      <c r="I591" s="227"/>
      <c r="J591" s="227"/>
      <c r="K591" s="227"/>
      <c r="L591" s="227"/>
      <c r="M591" s="227"/>
      <c r="N591" s="227"/>
      <c r="O591" s="227"/>
      <c r="P591" s="227"/>
      <c r="Q591" s="227"/>
      <c r="R591" s="227"/>
      <c r="S591" s="227"/>
      <c r="T591" s="227"/>
      <c r="U591" s="227"/>
      <c r="V591" s="227"/>
      <c r="W591" s="227"/>
      <c r="X591" s="227"/>
      <c r="Y591" s="227"/>
      <c r="Z591" s="227"/>
      <c r="AA591" s="227"/>
      <c r="AB591" s="227"/>
      <c r="AC591" s="227"/>
      <c r="AD591" s="227"/>
      <c r="AE591" s="227"/>
      <c r="AF591" s="227"/>
      <c r="AG591" s="227"/>
      <c r="AH591" s="227"/>
      <c r="AI591" s="227"/>
      <c r="AJ591" s="227"/>
      <c r="AK591" s="227"/>
      <c r="AL591" s="227"/>
      <c r="AM591" s="227"/>
      <c r="AN591" s="227"/>
      <c r="AO591" s="227"/>
      <c r="AP591" s="227"/>
      <c r="AQ591" s="228"/>
    </row>
    <row r="592" spans="2:87" s="185" customFormat="1">
      <c r="B592" s="187"/>
      <c r="C592" s="178">
        <f>COUNTIF($C$593:$AP$593,C593)</f>
        <v>1</v>
      </c>
      <c r="D592" s="178">
        <f t="shared" ref="D592:AP592" si="235">COUNTIF($C$593:$AP$593,D593)</f>
        <v>14</v>
      </c>
      <c r="E592" s="178">
        <f t="shared" si="235"/>
        <v>1</v>
      </c>
      <c r="F592" s="178">
        <f t="shared" si="235"/>
        <v>1</v>
      </c>
      <c r="G592" s="178">
        <f t="shared" si="235"/>
        <v>1</v>
      </c>
      <c r="H592" s="178">
        <f t="shared" si="235"/>
        <v>1</v>
      </c>
      <c r="I592" s="178">
        <f t="shared" si="235"/>
        <v>1</v>
      </c>
      <c r="J592" s="178">
        <f t="shared" si="235"/>
        <v>1</v>
      </c>
      <c r="K592" s="178">
        <f t="shared" si="235"/>
        <v>1</v>
      </c>
      <c r="L592" s="178">
        <f t="shared" si="235"/>
        <v>1</v>
      </c>
      <c r="M592" s="178">
        <f t="shared" si="235"/>
        <v>1</v>
      </c>
      <c r="N592" s="178">
        <f t="shared" si="235"/>
        <v>1</v>
      </c>
      <c r="O592" s="178">
        <f t="shared" si="235"/>
        <v>1</v>
      </c>
      <c r="P592" s="178">
        <f t="shared" si="235"/>
        <v>1</v>
      </c>
      <c r="Q592" s="178">
        <f t="shared" si="235"/>
        <v>14</v>
      </c>
      <c r="R592" s="178">
        <f t="shared" si="235"/>
        <v>1</v>
      </c>
      <c r="S592" s="178">
        <f t="shared" si="235"/>
        <v>1</v>
      </c>
      <c r="T592" s="178">
        <f t="shared" si="235"/>
        <v>1</v>
      </c>
      <c r="U592" s="178">
        <f t="shared" si="235"/>
        <v>1</v>
      </c>
      <c r="V592" s="178">
        <f t="shared" si="235"/>
        <v>1</v>
      </c>
      <c r="W592" s="178">
        <f t="shared" si="235"/>
        <v>1</v>
      </c>
      <c r="X592" s="178">
        <f t="shared" si="235"/>
        <v>1</v>
      </c>
      <c r="Y592" s="178">
        <f t="shared" si="235"/>
        <v>1</v>
      </c>
      <c r="Z592" s="178">
        <f t="shared" si="235"/>
        <v>1</v>
      </c>
      <c r="AA592" s="178">
        <f t="shared" si="235"/>
        <v>1</v>
      </c>
      <c r="AB592" s="178">
        <f t="shared" si="235"/>
        <v>1</v>
      </c>
      <c r="AC592" s="178">
        <f t="shared" si="235"/>
        <v>1</v>
      </c>
      <c r="AD592" s="178">
        <f t="shared" si="235"/>
        <v>1</v>
      </c>
      <c r="AE592" s="178">
        <f t="shared" si="235"/>
        <v>14</v>
      </c>
      <c r="AF592" s="178">
        <f t="shared" si="235"/>
        <v>14</v>
      </c>
      <c r="AG592" s="178">
        <f t="shared" si="235"/>
        <v>14</v>
      </c>
      <c r="AH592" s="178">
        <f t="shared" si="235"/>
        <v>14</v>
      </c>
      <c r="AI592" s="178">
        <f t="shared" si="235"/>
        <v>14</v>
      </c>
      <c r="AJ592" s="178">
        <f t="shared" si="235"/>
        <v>14</v>
      </c>
      <c r="AK592" s="178">
        <f t="shared" si="235"/>
        <v>14</v>
      </c>
      <c r="AL592" s="178">
        <f t="shared" si="235"/>
        <v>14</v>
      </c>
      <c r="AM592" s="178">
        <f t="shared" si="235"/>
        <v>14</v>
      </c>
      <c r="AN592" s="178">
        <f t="shared" si="235"/>
        <v>14</v>
      </c>
      <c r="AO592" s="178">
        <f t="shared" si="235"/>
        <v>14</v>
      </c>
      <c r="AP592" s="178">
        <f t="shared" si="235"/>
        <v>14</v>
      </c>
      <c r="AQ592" s="187"/>
      <c r="AS592" s="177"/>
      <c r="AU592" s="179"/>
      <c r="AV592" s="179"/>
      <c r="AW592" s="179"/>
      <c r="AX592" s="179"/>
      <c r="AY592" s="179"/>
      <c r="AZ592" s="179"/>
      <c r="BA592" s="179"/>
      <c r="BB592" s="179"/>
      <c r="BC592" s="179"/>
      <c r="BD592" s="179"/>
      <c r="BE592" s="179"/>
      <c r="BF592" s="179"/>
      <c r="BG592" s="179"/>
      <c r="BH592" s="179"/>
      <c r="BI592" s="179"/>
      <c r="BJ592" s="179"/>
      <c r="BK592" s="179"/>
      <c r="BL592" s="179"/>
      <c r="BM592" s="179"/>
      <c r="BN592" s="179"/>
      <c r="BO592" s="179"/>
      <c r="BP592" s="179"/>
      <c r="BQ592" s="179"/>
      <c r="BR592" s="179"/>
      <c r="BS592" s="179"/>
      <c r="BT592" s="179"/>
      <c r="BU592" s="179"/>
      <c r="BV592" s="179"/>
      <c r="BW592" s="179"/>
      <c r="BX592" s="179"/>
      <c r="BY592" s="179"/>
      <c r="BZ592" s="179"/>
      <c r="CA592" s="179"/>
      <c r="CB592" s="179"/>
      <c r="CC592" s="179"/>
      <c r="CD592" s="179"/>
      <c r="CE592" s="179"/>
      <c r="CF592" s="179"/>
      <c r="CG592" s="179"/>
      <c r="CH592" s="179"/>
      <c r="CI592" s="179"/>
    </row>
    <row r="593" spans="2:87" s="185" customFormat="1" hidden="1">
      <c r="B593" s="177"/>
      <c r="C593" s="186">
        <f>SUM(C595:C627)</f>
        <v>771.65832419755122</v>
      </c>
      <c r="D593" s="186">
        <f t="shared" ref="D593:AP593" si="236">SUM(D595:D627)</f>
        <v>0</v>
      </c>
      <c r="E593" s="186">
        <f t="shared" si="236"/>
        <v>2374.1252448332516</v>
      </c>
      <c r="F593" s="186">
        <f t="shared" si="236"/>
        <v>271.13563752959061</v>
      </c>
      <c r="G593" s="186">
        <f t="shared" si="236"/>
        <v>87.545779042770008</v>
      </c>
      <c r="H593" s="186">
        <f t="shared" si="236"/>
        <v>926.98037714268969</v>
      </c>
      <c r="I593" s="186">
        <f t="shared" si="236"/>
        <v>4227.7123931111628</v>
      </c>
      <c r="J593" s="186">
        <f t="shared" si="236"/>
        <v>7002.8022272918079</v>
      </c>
      <c r="K593" s="186">
        <f t="shared" si="236"/>
        <v>103.4768578710835</v>
      </c>
      <c r="L593" s="186">
        <f t="shared" si="236"/>
        <v>616.79244573716437</v>
      </c>
      <c r="M593" s="186">
        <f t="shared" si="236"/>
        <v>215.38011183843139</v>
      </c>
      <c r="N593" s="186">
        <f t="shared" si="236"/>
        <v>115.15937456776506</v>
      </c>
      <c r="O593" s="186">
        <f t="shared" si="236"/>
        <v>2.5175987927092653</v>
      </c>
      <c r="P593" s="186">
        <f t="shared" si="236"/>
        <v>1164.9150257908416</v>
      </c>
      <c r="Q593" s="186">
        <f t="shared" si="236"/>
        <v>0</v>
      </c>
      <c r="R593" s="186">
        <f t="shared" si="236"/>
        <v>1109.1821533205598</v>
      </c>
      <c r="S593" s="186">
        <f t="shared" si="236"/>
        <v>161.79381436947509</v>
      </c>
      <c r="T593" s="186">
        <f t="shared" si="236"/>
        <v>1740.9912954311494</v>
      </c>
      <c r="U593" s="186">
        <f t="shared" si="236"/>
        <v>131.12677733117206</v>
      </c>
      <c r="V593" s="186">
        <f t="shared" si="236"/>
        <v>1117.9805328973689</v>
      </c>
      <c r="W593" s="186">
        <f t="shared" si="236"/>
        <v>-19.544123461713475</v>
      </c>
      <c r="X593" s="186">
        <f t="shared" si="236"/>
        <v>482.70639936676241</v>
      </c>
      <c r="Y593" s="186">
        <f t="shared" si="236"/>
        <v>999093149.69933772</v>
      </c>
      <c r="Z593" s="186">
        <f t="shared" si="236"/>
        <v>1228.7249326243445</v>
      </c>
      <c r="AA593" s="186">
        <f t="shared" si="236"/>
        <v>34215.294332319121</v>
      </c>
      <c r="AB593" s="186">
        <f t="shared" si="236"/>
        <v>1060.3444084148518</v>
      </c>
      <c r="AC593" s="186">
        <f t="shared" si="236"/>
        <v>500.63237929915101</v>
      </c>
      <c r="AD593" s="186">
        <f t="shared" si="236"/>
        <v>290.27373560606276</v>
      </c>
      <c r="AE593" s="186">
        <f t="shared" si="236"/>
        <v>0</v>
      </c>
      <c r="AF593" s="186">
        <f t="shared" si="236"/>
        <v>0</v>
      </c>
      <c r="AG593" s="186">
        <f t="shared" si="236"/>
        <v>0</v>
      </c>
      <c r="AH593" s="186">
        <f t="shared" si="236"/>
        <v>0</v>
      </c>
      <c r="AI593" s="186">
        <f t="shared" si="236"/>
        <v>0</v>
      </c>
      <c r="AJ593" s="186">
        <f t="shared" si="236"/>
        <v>0</v>
      </c>
      <c r="AK593" s="186">
        <f t="shared" si="236"/>
        <v>0</v>
      </c>
      <c r="AL593" s="186">
        <f t="shared" si="236"/>
        <v>0</v>
      </c>
      <c r="AM593" s="186">
        <f t="shared" si="236"/>
        <v>0</v>
      </c>
      <c r="AN593" s="186">
        <f t="shared" si="236"/>
        <v>0</v>
      </c>
      <c r="AO593" s="186">
        <f t="shared" si="236"/>
        <v>0</v>
      </c>
      <c r="AP593" s="186">
        <f t="shared" si="236"/>
        <v>0</v>
      </c>
      <c r="AQ593" s="177"/>
      <c r="AS593" s="177"/>
      <c r="AU593" s="179"/>
      <c r="AV593" s="179"/>
      <c r="AW593" s="179"/>
      <c r="AX593" s="179"/>
      <c r="AY593" s="179"/>
      <c r="AZ593" s="179"/>
      <c r="BA593" s="179"/>
      <c r="BB593" s="179"/>
      <c r="BC593" s="179"/>
      <c r="BD593" s="179"/>
      <c r="BE593" s="179"/>
      <c r="BF593" s="179"/>
      <c r="BG593" s="179"/>
      <c r="BH593" s="179"/>
      <c r="BI593" s="179"/>
      <c r="BJ593" s="179"/>
      <c r="BK593" s="179"/>
      <c r="BL593" s="179"/>
      <c r="BM593" s="179"/>
      <c r="BN593" s="179"/>
      <c r="BO593" s="179"/>
      <c r="BP593" s="179"/>
      <c r="BQ593" s="179"/>
      <c r="BR593" s="179"/>
      <c r="BS593" s="179"/>
      <c r="BT593" s="179"/>
      <c r="BU593" s="179"/>
      <c r="BV593" s="179"/>
      <c r="BW593" s="179"/>
      <c r="BX593" s="179"/>
      <c r="BY593" s="179"/>
      <c r="BZ593" s="179"/>
      <c r="CA593" s="179"/>
      <c r="CB593" s="179"/>
      <c r="CC593" s="179"/>
      <c r="CD593" s="179"/>
      <c r="CE593" s="179"/>
      <c r="CF593" s="179"/>
      <c r="CG593" s="179"/>
      <c r="CH593" s="179"/>
      <c r="CI593" s="179"/>
    </row>
    <row r="594" spans="2:87" ht="22.5">
      <c r="B594" s="138"/>
      <c r="C594" s="138" t="str">
        <f>C7</f>
        <v>Ace Seguros</v>
      </c>
      <c r="D594" s="138" t="str">
        <f t="shared" ref="D594:AQ594" si="237">D7</f>
        <v>Assurant Chile</v>
      </c>
      <c r="E594" s="138" t="str">
        <f t="shared" si="237"/>
        <v>BCI Seguros</v>
      </c>
      <c r="F594" s="138" t="str">
        <f t="shared" si="237"/>
        <v>Cardif</v>
      </c>
      <c r="G594" s="138" t="str">
        <f t="shared" si="237"/>
        <v>Cesce Chile</v>
      </c>
      <c r="H594" s="138" t="str">
        <f t="shared" si="237"/>
        <v>Chartis</v>
      </c>
      <c r="I594" s="138" t="str">
        <f t="shared" si="237"/>
        <v>Chilena Consolidada</v>
      </c>
      <c r="J594" s="138" t="str">
        <f t="shared" si="237"/>
        <v>Chubb de Chile</v>
      </c>
      <c r="K594" s="138" t="str">
        <f t="shared" si="237"/>
        <v>Coface Chile</v>
      </c>
      <c r="L594" s="138" t="str">
        <f t="shared" si="237"/>
        <v>Consorio Nacional</v>
      </c>
      <c r="M594" s="138" t="str">
        <f t="shared" si="237"/>
        <v>Continental Crédito</v>
      </c>
      <c r="N594" s="138" t="str">
        <f t="shared" si="237"/>
        <v>Euler Hermes</v>
      </c>
      <c r="O594" s="138" t="str">
        <f t="shared" si="237"/>
        <v>FAF International</v>
      </c>
      <c r="P594" s="138" t="str">
        <f t="shared" si="237"/>
        <v>HDI Seguros</v>
      </c>
      <c r="Q594" s="138" t="str">
        <f t="shared" si="237"/>
        <v>Huelen</v>
      </c>
      <c r="R594" s="138" t="str">
        <f t="shared" si="237"/>
        <v>Liberty Seguros</v>
      </c>
      <c r="S594" s="138" t="str">
        <f t="shared" si="237"/>
        <v>M. de Carabineros</v>
      </c>
      <c r="T594" s="138" t="str">
        <f t="shared" si="237"/>
        <v>Magallanes</v>
      </c>
      <c r="U594" s="138" t="str">
        <f t="shared" si="237"/>
        <v>Magallanes Gar. y Cré.</v>
      </c>
      <c r="V594" s="138" t="str">
        <f t="shared" si="237"/>
        <v>Mapfre</v>
      </c>
      <c r="W594" s="138" t="str">
        <f t="shared" si="237"/>
        <v>Mapfre Gar. y Cré.</v>
      </c>
      <c r="X594" s="138" t="str">
        <f t="shared" si="237"/>
        <v>Orion Seguros</v>
      </c>
      <c r="Y594" s="138" t="str">
        <f t="shared" si="237"/>
        <v>Penta Security</v>
      </c>
      <c r="Z594" s="138" t="str">
        <f t="shared" si="237"/>
        <v>QBE Chile</v>
      </c>
      <c r="AA594" s="138" t="str">
        <f t="shared" si="237"/>
        <v>Renta Nacional</v>
      </c>
      <c r="AB594" s="138" t="str">
        <f t="shared" si="237"/>
        <v>RSA Seguros</v>
      </c>
      <c r="AC594" s="138" t="str">
        <f t="shared" si="237"/>
        <v>Zenit Seguros</v>
      </c>
      <c r="AD594" s="138" t="str">
        <f t="shared" si="237"/>
        <v>Zurich Santander</v>
      </c>
      <c r="AE594" s="138">
        <f t="shared" si="237"/>
        <v>0</v>
      </c>
      <c r="AF594" s="138">
        <f t="shared" si="237"/>
        <v>0</v>
      </c>
      <c r="AG594" s="138">
        <f t="shared" si="237"/>
        <v>0</v>
      </c>
      <c r="AH594" s="138">
        <f t="shared" si="237"/>
        <v>0</v>
      </c>
      <c r="AI594" s="138">
        <f t="shared" si="237"/>
        <v>0</v>
      </c>
      <c r="AJ594" s="138">
        <f t="shared" si="237"/>
        <v>0</v>
      </c>
      <c r="AK594" s="138">
        <f t="shared" si="237"/>
        <v>0</v>
      </c>
      <c r="AL594" s="138">
        <f t="shared" si="237"/>
        <v>0</v>
      </c>
      <c r="AM594" s="138">
        <f t="shared" si="237"/>
        <v>0</v>
      </c>
      <c r="AN594" s="138">
        <f t="shared" si="237"/>
        <v>0</v>
      </c>
      <c r="AO594" s="138">
        <f t="shared" si="237"/>
        <v>0</v>
      </c>
      <c r="AP594" s="138">
        <f t="shared" si="237"/>
        <v>0</v>
      </c>
      <c r="AQ594" s="138" t="str">
        <f t="shared" si="237"/>
        <v>Mercado</v>
      </c>
      <c r="AS594" s="138" t="s">
        <v>339</v>
      </c>
    </row>
    <row r="595" spans="2:87">
      <c r="B595" s="161" t="str">
        <f>B250</f>
        <v>1 Incendio</v>
      </c>
      <c r="C595" s="166">
        <f>IFERROR((-C631/C667)*100,"")</f>
        <v>67.658941605645666</v>
      </c>
      <c r="D595" s="166" t="str">
        <f t="shared" ref="D595:AQ601" si="238">IFERROR((-D631/D667)*100,"")</f>
        <v/>
      </c>
      <c r="E595" s="166">
        <f t="shared" si="238"/>
        <v>36.10984435822634</v>
      </c>
      <c r="F595" s="166">
        <f t="shared" si="238"/>
        <v>-32.511408213914017</v>
      </c>
      <c r="G595" s="166" t="str">
        <f t="shared" si="238"/>
        <v/>
      </c>
      <c r="H595" s="166">
        <f t="shared" si="238"/>
        <v>148.22299077733859</v>
      </c>
      <c r="I595" s="166">
        <f t="shared" si="238"/>
        <v>123.41391099728303</v>
      </c>
      <c r="J595" s="166">
        <f t="shared" si="238"/>
        <v>59.224925968842534</v>
      </c>
      <c r="K595" s="166" t="str">
        <f t="shared" si="238"/>
        <v/>
      </c>
      <c r="L595" s="166">
        <f t="shared" si="238"/>
        <v>53.81048831109895</v>
      </c>
      <c r="M595" s="166" t="str">
        <f t="shared" si="238"/>
        <v/>
      </c>
      <c r="N595" s="166" t="str">
        <f t="shared" si="238"/>
        <v/>
      </c>
      <c r="O595" s="166" t="str">
        <f t="shared" si="238"/>
        <v/>
      </c>
      <c r="P595" s="166">
        <f t="shared" si="238"/>
        <v>118.04348716508389</v>
      </c>
      <c r="Q595" s="166" t="str">
        <f t="shared" si="238"/>
        <v/>
      </c>
      <c r="R595" s="166">
        <f t="shared" si="238"/>
        <v>37.776390234530666</v>
      </c>
      <c r="S595" s="166">
        <f t="shared" si="238"/>
        <v>85.35348457236222</v>
      </c>
      <c r="T595" s="166">
        <f t="shared" si="238"/>
        <v>98.901806695405043</v>
      </c>
      <c r="U595" s="166" t="str">
        <f t="shared" si="238"/>
        <v/>
      </c>
      <c r="V595" s="166">
        <f t="shared" si="238"/>
        <v>264.29825063183182</v>
      </c>
      <c r="W595" s="166" t="str">
        <f t="shared" si="238"/>
        <v/>
      </c>
      <c r="X595" s="166">
        <f t="shared" si="238"/>
        <v>0.45714285714285718</v>
      </c>
      <c r="Y595" s="166">
        <f t="shared" si="238"/>
        <v>191.29664110595772</v>
      </c>
      <c r="Z595" s="166">
        <f t="shared" si="238"/>
        <v>0</v>
      </c>
      <c r="AA595" s="166">
        <f t="shared" si="238"/>
        <v>32.611360681904202</v>
      </c>
      <c r="AB595" s="166">
        <f t="shared" si="238"/>
        <v>95.641953814229836</v>
      </c>
      <c r="AC595" s="166">
        <f t="shared" si="238"/>
        <v>44.350716702912159</v>
      </c>
      <c r="AD595" s="166" t="str">
        <f t="shared" si="238"/>
        <v/>
      </c>
      <c r="AE595" s="166" t="str">
        <f t="shared" si="238"/>
        <v/>
      </c>
      <c r="AF595" s="166" t="str">
        <f t="shared" si="238"/>
        <v/>
      </c>
      <c r="AG595" s="166" t="str">
        <f t="shared" si="238"/>
        <v/>
      </c>
      <c r="AH595" s="166" t="str">
        <f t="shared" si="238"/>
        <v/>
      </c>
      <c r="AI595" s="166" t="str">
        <f t="shared" si="238"/>
        <v/>
      </c>
      <c r="AJ595" s="166" t="str">
        <f t="shared" si="238"/>
        <v/>
      </c>
      <c r="AK595" s="166" t="str">
        <f t="shared" si="238"/>
        <v/>
      </c>
      <c r="AL595" s="166" t="str">
        <f t="shared" si="238"/>
        <v/>
      </c>
      <c r="AM595" s="166" t="str">
        <f t="shared" si="238"/>
        <v/>
      </c>
      <c r="AN595" s="166" t="str">
        <f t="shared" si="238"/>
        <v/>
      </c>
      <c r="AO595" s="166" t="str">
        <f t="shared" si="238"/>
        <v/>
      </c>
      <c r="AP595" s="166" t="str">
        <f t="shared" si="238"/>
        <v/>
      </c>
      <c r="AQ595" s="166">
        <f t="shared" si="238"/>
        <v>77.161132762612866</v>
      </c>
      <c r="AS595" s="166">
        <v>58.118151023553303</v>
      </c>
    </row>
    <row r="596" spans="2:87">
      <c r="B596" s="161" t="str">
        <f t="shared" ref="B596:B627" si="239">B251</f>
        <v>2 Pérdida de Benef. por Incendio</v>
      </c>
      <c r="C596" s="166">
        <f t="shared" ref="C596:R627" si="240">IFERROR((-C632/C668)*100,"")</f>
        <v>1.309884502357792E-2</v>
      </c>
      <c r="D596" s="166" t="str">
        <f t="shared" si="240"/>
        <v/>
      </c>
      <c r="E596" s="166">
        <f t="shared" si="240"/>
        <v>125.67497055720578</v>
      </c>
      <c r="F596" s="166" t="str">
        <f t="shared" si="240"/>
        <v/>
      </c>
      <c r="G596" s="166" t="str">
        <f t="shared" si="240"/>
        <v/>
      </c>
      <c r="H596" s="166">
        <f t="shared" si="240"/>
        <v>0</v>
      </c>
      <c r="I596" s="166">
        <f t="shared" si="240"/>
        <v>284.34657573886295</v>
      </c>
      <c r="J596" s="166">
        <f t="shared" si="240"/>
        <v>148.73896595208072</v>
      </c>
      <c r="K596" s="166" t="str">
        <f t="shared" si="240"/>
        <v/>
      </c>
      <c r="L596" s="166">
        <f t="shared" si="240"/>
        <v>-1.4572655492450479</v>
      </c>
      <c r="M596" s="166" t="str">
        <f t="shared" si="240"/>
        <v/>
      </c>
      <c r="N596" s="166" t="str">
        <f t="shared" si="240"/>
        <v/>
      </c>
      <c r="O596" s="166" t="str">
        <f t="shared" si="240"/>
        <v/>
      </c>
      <c r="P596" s="166">
        <f t="shared" si="240"/>
        <v>-228.39506172839506</v>
      </c>
      <c r="Q596" s="166" t="str">
        <f t="shared" si="240"/>
        <v/>
      </c>
      <c r="R596" s="166">
        <f t="shared" si="240"/>
        <v>48.8544543592349</v>
      </c>
      <c r="S596" s="166" t="str">
        <f t="shared" si="238"/>
        <v/>
      </c>
      <c r="T596" s="166">
        <f t="shared" si="238"/>
        <v>8.007049546685078</v>
      </c>
      <c r="U596" s="166" t="str">
        <f t="shared" si="238"/>
        <v/>
      </c>
      <c r="V596" s="166">
        <f t="shared" si="238"/>
        <v>264.54679560727749</v>
      </c>
      <c r="W596" s="166" t="str">
        <f t="shared" si="238"/>
        <v/>
      </c>
      <c r="X596" s="166">
        <f t="shared" si="238"/>
        <v>0</v>
      </c>
      <c r="Y596" s="166">
        <f t="shared" si="238"/>
        <v>0</v>
      </c>
      <c r="Z596" s="166">
        <f t="shared" si="238"/>
        <v>0</v>
      </c>
      <c r="AA596" s="166">
        <f t="shared" si="238"/>
        <v>0</v>
      </c>
      <c r="AB596" s="166">
        <f t="shared" si="238"/>
        <v>-94.727013219149754</v>
      </c>
      <c r="AC596" s="166" t="str">
        <f t="shared" si="238"/>
        <v/>
      </c>
      <c r="AD596" s="166" t="str">
        <f t="shared" si="238"/>
        <v/>
      </c>
      <c r="AE596" s="166" t="str">
        <f t="shared" si="238"/>
        <v/>
      </c>
      <c r="AF596" s="166" t="str">
        <f t="shared" si="238"/>
        <v/>
      </c>
      <c r="AG596" s="166" t="str">
        <f t="shared" si="238"/>
        <v/>
      </c>
      <c r="AH596" s="166" t="str">
        <f t="shared" si="238"/>
        <v/>
      </c>
      <c r="AI596" s="166" t="str">
        <f t="shared" si="238"/>
        <v/>
      </c>
      <c r="AJ596" s="166" t="str">
        <f t="shared" si="238"/>
        <v/>
      </c>
      <c r="AK596" s="166" t="str">
        <f t="shared" si="238"/>
        <v/>
      </c>
      <c r="AL596" s="166" t="str">
        <f t="shared" si="238"/>
        <v/>
      </c>
      <c r="AM596" s="166" t="str">
        <f t="shared" si="238"/>
        <v/>
      </c>
      <c r="AN596" s="166" t="str">
        <f t="shared" si="238"/>
        <v/>
      </c>
      <c r="AO596" s="166" t="str">
        <f t="shared" si="238"/>
        <v/>
      </c>
      <c r="AP596" s="166" t="str">
        <f t="shared" si="238"/>
        <v/>
      </c>
      <c r="AQ596" s="166">
        <f t="shared" si="238"/>
        <v>152.3273248993824</v>
      </c>
      <c r="AS596" s="166">
        <v>289.77095495118198</v>
      </c>
    </row>
    <row r="597" spans="2:87">
      <c r="B597" s="161" t="str">
        <f t="shared" si="239"/>
        <v>3 Terremoto</v>
      </c>
      <c r="C597" s="166">
        <f t="shared" si="240"/>
        <v>1.5418505501153841</v>
      </c>
      <c r="D597" s="166" t="str">
        <f t="shared" si="238"/>
        <v/>
      </c>
      <c r="E597" s="166">
        <f t="shared" si="238"/>
        <v>-20.891443314897408</v>
      </c>
      <c r="F597" s="166">
        <f t="shared" si="238"/>
        <v>11.36000823935321</v>
      </c>
      <c r="G597" s="166" t="str">
        <f t="shared" si="238"/>
        <v/>
      </c>
      <c r="H597" s="166">
        <f t="shared" si="238"/>
        <v>-53.33375688756945</v>
      </c>
      <c r="I597" s="166">
        <f t="shared" si="238"/>
        <v>2.7887819289763449</v>
      </c>
      <c r="J597" s="166">
        <f t="shared" si="238"/>
        <v>-34.561859256853921</v>
      </c>
      <c r="K597" s="166" t="str">
        <f t="shared" si="238"/>
        <v/>
      </c>
      <c r="L597" s="166">
        <f t="shared" si="238"/>
        <v>-11.988953243067009</v>
      </c>
      <c r="M597" s="166" t="str">
        <f t="shared" si="238"/>
        <v/>
      </c>
      <c r="N597" s="166" t="str">
        <f t="shared" si="238"/>
        <v/>
      </c>
      <c r="O597" s="166" t="str">
        <f t="shared" si="238"/>
        <v/>
      </c>
      <c r="P597" s="166">
        <f t="shared" si="238"/>
        <v>13.973501647457908</v>
      </c>
      <c r="Q597" s="166" t="str">
        <f t="shared" si="238"/>
        <v/>
      </c>
      <c r="R597" s="166">
        <f t="shared" si="238"/>
        <v>8.0111590800070687</v>
      </c>
      <c r="S597" s="166">
        <f t="shared" si="238"/>
        <v>0</v>
      </c>
      <c r="T597" s="166">
        <f t="shared" si="238"/>
        <v>-15.562141382771225</v>
      </c>
      <c r="U597" s="166" t="str">
        <f t="shared" si="238"/>
        <v/>
      </c>
      <c r="V597" s="166">
        <f t="shared" si="238"/>
        <v>7.6026899520938533</v>
      </c>
      <c r="W597" s="166" t="str">
        <f t="shared" si="238"/>
        <v/>
      </c>
      <c r="X597" s="166">
        <f t="shared" si="238"/>
        <v>0</v>
      </c>
      <c r="Y597" s="166">
        <f t="shared" si="238"/>
        <v>-6.6559985791240576E-6</v>
      </c>
      <c r="Z597" s="166">
        <f t="shared" si="238"/>
        <v>1120.7773413272689</v>
      </c>
      <c r="AA597" s="166">
        <f t="shared" si="238"/>
        <v>1.5817981938837731</v>
      </c>
      <c r="AB597" s="166">
        <f t="shared" si="238"/>
        <v>-59.461786393466078</v>
      </c>
      <c r="AC597" s="166">
        <f t="shared" si="238"/>
        <v>22.24075618571031</v>
      </c>
      <c r="AD597" s="166">
        <f t="shared" si="238"/>
        <v>8.9731613099462013</v>
      </c>
      <c r="AE597" s="166" t="str">
        <f t="shared" si="238"/>
        <v/>
      </c>
      <c r="AF597" s="166" t="str">
        <f t="shared" si="238"/>
        <v/>
      </c>
      <c r="AG597" s="166" t="str">
        <f t="shared" si="238"/>
        <v/>
      </c>
      <c r="AH597" s="166" t="str">
        <f t="shared" si="238"/>
        <v/>
      </c>
      <c r="AI597" s="166" t="str">
        <f t="shared" si="238"/>
        <v/>
      </c>
      <c r="AJ597" s="166" t="str">
        <f t="shared" si="238"/>
        <v/>
      </c>
      <c r="AK597" s="166" t="str">
        <f t="shared" si="238"/>
        <v/>
      </c>
      <c r="AL597" s="166" t="str">
        <f t="shared" si="238"/>
        <v/>
      </c>
      <c r="AM597" s="166" t="str">
        <f t="shared" si="238"/>
        <v/>
      </c>
      <c r="AN597" s="166" t="str">
        <f t="shared" si="238"/>
        <v/>
      </c>
      <c r="AO597" s="166" t="str">
        <f t="shared" si="238"/>
        <v/>
      </c>
      <c r="AP597" s="166" t="str">
        <f t="shared" si="238"/>
        <v/>
      </c>
      <c r="AQ597" s="166">
        <f t="shared" si="238"/>
        <v>-1.8788563801940175</v>
      </c>
      <c r="AS597" s="166">
        <v>28.8884592352392</v>
      </c>
    </row>
    <row r="598" spans="2:87">
      <c r="B598" s="161" t="str">
        <f t="shared" si="239"/>
        <v>4 Pérdida de Benef. por Terremoto</v>
      </c>
      <c r="C598" s="166">
        <f t="shared" si="240"/>
        <v>-63.580215816465326</v>
      </c>
      <c r="D598" s="166" t="str">
        <f t="shared" si="238"/>
        <v/>
      </c>
      <c r="E598" s="166" t="str">
        <f t="shared" si="238"/>
        <v/>
      </c>
      <c r="F598" s="166" t="str">
        <f t="shared" si="238"/>
        <v/>
      </c>
      <c r="G598" s="166" t="str">
        <f t="shared" si="238"/>
        <v/>
      </c>
      <c r="H598" s="166">
        <f t="shared" si="238"/>
        <v>4.6411329256517542</v>
      </c>
      <c r="I598" s="166" t="str">
        <f t="shared" si="238"/>
        <v/>
      </c>
      <c r="J598" s="166">
        <f t="shared" si="238"/>
        <v>0</v>
      </c>
      <c r="K598" s="166" t="str">
        <f t="shared" si="238"/>
        <v/>
      </c>
      <c r="L598" s="166">
        <f t="shared" si="238"/>
        <v>249.26824168931634</v>
      </c>
      <c r="M598" s="166" t="str">
        <f t="shared" si="238"/>
        <v/>
      </c>
      <c r="N598" s="166" t="str">
        <f t="shared" si="238"/>
        <v/>
      </c>
      <c r="O598" s="166" t="str">
        <f t="shared" si="238"/>
        <v/>
      </c>
      <c r="P598" s="166">
        <f t="shared" si="238"/>
        <v>-1.982815598149372E-2</v>
      </c>
      <c r="Q598" s="166" t="str">
        <f t="shared" si="238"/>
        <v/>
      </c>
      <c r="R598" s="166">
        <f t="shared" si="238"/>
        <v>27.324405209744029</v>
      </c>
      <c r="S598" s="166" t="str">
        <f t="shared" si="238"/>
        <v/>
      </c>
      <c r="T598" s="166">
        <f t="shared" si="238"/>
        <v>-4.0283359279775048</v>
      </c>
      <c r="U598" s="166" t="str">
        <f t="shared" si="238"/>
        <v/>
      </c>
      <c r="V598" s="166">
        <f t="shared" si="238"/>
        <v>1.4476492469052991</v>
      </c>
      <c r="W598" s="166" t="str">
        <f t="shared" si="238"/>
        <v/>
      </c>
      <c r="X598" s="166" t="str">
        <f t="shared" si="238"/>
        <v/>
      </c>
      <c r="Y598" s="166">
        <f t="shared" si="238"/>
        <v>0</v>
      </c>
      <c r="Z598" s="166">
        <f t="shared" si="238"/>
        <v>0</v>
      </c>
      <c r="AA598" s="166">
        <f t="shared" si="238"/>
        <v>0</v>
      </c>
      <c r="AB598" s="166">
        <f t="shared" si="238"/>
        <v>-6.2845482647824689</v>
      </c>
      <c r="AC598" s="166" t="str">
        <f t="shared" si="238"/>
        <v/>
      </c>
      <c r="AD598" s="166" t="str">
        <f t="shared" si="238"/>
        <v/>
      </c>
      <c r="AE598" s="166" t="str">
        <f t="shared" si="238"/>
        <v/>
      </c>
      <c r="AF598" s="166" t="str">
        <f t="shared" si="238"/>
        <v/>
      </c>
      <c r="AG598" s="166" t="str">
        <f t="shared" si="238"/>
        <v/>
      </c>
      <c r="AH598" s="166" t="str">
        <f t="shared" si="238"/>
        <v/>
      </c>
      <c r="AI598" s="166" t="str">
        <f t="shared" si="238"/>
        <v/>
      </c>
      <c r="AJ598" s="166" t="str">
        <f t="shared" si="238"/>
        <v/>
      </c>
      <c r="AK598" s="166" t="str">
        <f t="shared" si="238"/>
        <v/>
      </c>
      <c r="AL598" s="166" t="str">
        <f t="shared" si="238"/>
        <v/>
      </c>
      <c r="AM598" s="166" t="str">
        <f t="shared" si="238"/>
        <v/>
      </c>
      <c r="AN598" s="166" t="str">
        <f t="shared" si="238"/>
        <v/>
      </c>
      <c r="AO598" s="166" t="str">
        <f t="shared" si="238"/>
        <v/>
      </c>
      <c r="AP598" s="166" t="str">
        <f t="shared" si="238"/>
        <v/>
      </c>
      <c r="AQ598" s="166">
        <f t="shared" si="238"/>
        <v>17.699752108209271</v>
      </c>
      <c r="AS598" s="166">
        <v>-4.8866457230896403</v>
      </c>
    </row>
    <row r="599" spans="2:87">
      <c r="B599" s="161" t="str">
        <f t="shared" si="239"/>
        <v>5 Riesgos de la Naturaleza</v>
      </c>
      <c r="C599" s="166">
        <f t="shared" si="240"/>
        <v>12.912463815947801</v>
      </c>
      <c r="D599" s="166" t="str">
        <f t="shared" si="238"/>
        <v/>
      </c>
      <c r="E599" s="166">
        <f t="shared" si="238"/>
        <v>169.82228050107182</v>
      </c>
      <c r="F599" s="166">
        <f t="shared" si="238"/>
        <v>195.1732191514208</v>
      </c>
      <c r="G599" s="166" t="str">
        <f t="shared" si="238"/>
        <v/>
      </c>
      <c r="H599" s="166">
        <f t="shared" si="238"/>
        <v>18.527806461129963</v>
      </c>
      <c r="I599" s="166">
        <f t="shared" si="238"/>
        <v>21.872766620107878</v>
      </c>
      <c r="J599" s="166">
        <f t="shared" si="238"/>
        <v>3372.3038397328878</v>
      </c>
      <c r="K599" s="166" t="str">
        <f t="shared" si="238"/>
        <v/>
      </c>
      <c r="L599" s="166">
        <f t="shared" si="238"/>
        <v>131.55150251024713</v>
      </c>
      <c r="M599" s="166" t="str">
        <f t="shared" si="238"/>
        <v/>
      </c>
      <c r="N599" s="166" t="str">
        <f t="shared" si="238"/>
        <v/>
      </c>
      <c r="O599" s="166" t="str">
        <f t="shared" si="238"/>
        <v/>
      </c>
      <c r="P599" s="166">
        <f t="shared" si="238"/>
        <v>211.77062921837577</v>
      </c>
      <c r="Q599" s="166" t="str">
        <f t="shared" si="238"/>
        <v/>
      </c>
      <c r="R599" s="166">
        <f t="shared" si="238"/>
        <v>0</v>
      </c>
      <c r="S599" s="166">
        <f t="shared" si="238"/>
        <v>0</v>
      </c>
      <c r="T599" s="166">
        <f t="shared" si="238"/>
        <v>116.48496628918062</v>
      </c>
      <c r="U599" s="166" t="str">
        <f t="shared" si="238"/>
        <v/>
      </c>
      <c r="V599" s="166">
        <f t="shared" si="238"/>
        <v>80.979291035770032</v>
      </c>
      <c r="W599" s="166" t="str">
        <f t="shared" si="238"/>
        <v/>
      </c>
      <c r="X599" s="166" t="str">
        <f t="shared" si="238"/>
        <v/>
      </c>
      <c r="Y599" s="166">
        <f t="shared" si="238"/>
        <v>93.254461657620794</v>
      </c>
      <c r="Z599" s="166">
        <f t="shared" si="238"/>
        <v>0</v>
      </c>
      <c r="AA599" s="166">
        <f t="shared" si="238"/>
        <v>32808.609271523179</v>
      </c>
      <c r="AB599" s="166">
        <f t="shared" si="238"/>
        <v>175.10274416314684</v>
      </c>
      <c r="AC599" s="166" t="str">
        <f t="shared" si="238"/>
        <v/>
      </c>
      <c r="AD599" s="166" t="str">
        <f t="shared" si="238"/>
        <v/>
      </c>
      <c r="AE599" s="166" t="str">
        <f t="shared" si="238"/>
        <v/>
      </c>
      <c r="AF599" s="166" t="str">
        <f t="shared" si="238"/>
        <v/>
      </c>
      <c r="AG599" s="166" t="str">
        <f t="shared" si="238"/>
        <v/>
      </c>
      <c r="AH599" s="166" t="str">
        <f t="shared" si="238"/>
        <v/>
      </c>
      <c r="AI599" s="166" t="str">
        <f t="shared" si="238"/>
        <v/>
      </c>
      <c r="AJ599" s="166" t="str">
        <f t="shared" si="238"/>
        <v/>
      </c>
      <c r="AK599" s="166" t="str">
        <f t="shared" si="238"/>
        <v/>
      </c>
      <c r="AL599" s="166" t="str">
        <f t="shared" si="238"/>
        <v/>
      </c>
      <c r="AM599" s="166" t="str">
        <f t="shared" si="238"/>
        <v/>
      </c>
      <c r="AN599" s="166" t="str">
        <f t="shared" si="238"/>
        <v/>
      </c>
      <c r="AO599" s="166" t="str">
        <f t="shared" si="238"/>
        <v/>
      </c>
      <c r="AP599" s="166" t="str">
        <f t="shared" si="238"/>
        <v/>
      </c>
      <c r="AQ599" s="166">
        <f t="shared" si="238"/>
        <v>114.52801641962181</v>
      </c>
      <c r="AS599" s="166">
        <v>27.363438829352798</v>
      </c>
    </row>
    <row r="600" spans="2:87">
      <c r="B600" s="161" t="str">
        <f t="shared" si="239"/>
        <v>6 Terrorismo</v>
      </c>
      <c r="C600" s="166">
        <f t="shared" si="240"/>
        <v>89.831207028981424</v>
      </c>
      <c r="D600" s="166" t="str">
        <f t="shared" si="238"/>
        <v/>
      </c>
      <c r="E600" s="166">
        <f t="shared" si="238"/>
        <v>3.0599986402739527</v>
      </c>
      <c r="F600" s="166">
        <f t="shared" si="238"/>
        <v>-0.13995801259622112</v>
      </c>
      <c r="G600" s="166" t="str">
        <f t="shared" si="238"/>
        <v/>
      </c>
      <c r="H600" s="166">
        <f t="shared" si="238"/>
        <v>0</v>
      </c>
      <c r="I600" s="166">
        <f t="shared" si="238"/>
        <v>-5.0118999014150427</v>
      </c>
      <c r="J600" s="166">
        <f t="shared" si="238"/>
        <v>0</v>
      </c>
      <c r="K600" s="166" t="str">
        <f t="shared" si="238"/>
        <v/>
      </c>
      <c r="L600" s="166">
        <f t="shared" si="238"/>
        <v>3.8104960171363542</v>
      </c>
      <c r="M600" s="166" t="str">
        <f t="shared" si="238"/>
        <v/>
      </c>
      <c r="N600" s="166" t="str">
        <f t="shared" si="238"/>
        <v/>
      </c>
      <c r="O600" s="166" t="str">
        <f t="shared" si="238"/>
        <v/>
      </c>
      <c r="P600" s="166">
        <f t="shared" si="238"/>
        <v>-11.751829022409124</v>
      </c>
      <c r="Q600" s="166" t="str">
        <f t="shared" si="238"/>
        <v/>
      </c>
      <c r="R600" s="166">
        <f t="shared" si="238"/>
        <v>0</v>
      </c>
      <c r="S600" s="166">
        <f t="shared" si="238"/>
        <v>0</v>
      </c>
      <c r="T600" s="166">
        <f t="shared" si="238"/>
        <v>6.7561970635134294</v>
      </c>
      <c r="U600" s="166" t="str">
        <f t="shared" si="238"/>
        <v/>
      </c>
      <c r="V600" s="166">
        <f t="shared" si="238"/>
        <v>0.43606652692137032</v>
      </c>
      <c r="W600" s="166" t="str">
        <f t="shared" si="238"/>
        <v/>
      </c>
      <c r="X600" s="166" t="str">
        <f t="shared" si="238"/>
        <v/>
      </c>
      <c r="Y600" s="166">
        <f t="shared" si="238"/>
        <v>0</v>
      </c>
      <c r="Z600" s="166">
        <f t="shared" si="238"/>
        <v>0</v>
      </c>
      <c r="AA600" s="166">
        <f t="shared" si="238"/>
        <v>1144.5652173913043</v>
      </c>
      <c r="AB600" s="166">
        <f t="shared" si="238"/>
        <v>15.087165557299024</v>
      </c>
      <c r="AC600" s="166" t="str">
        <f t="shared" si="238"/>
        <v/>
      </c>
      <c r="AD600" s="166" t="str">
        <f t="shared" si="238"/>
        <v/>
      </c>
      <c r="AE600" s="166" t="str">
        <f t="shared" si="238"/>
        <v/>
      </c>
      <c r="AF600" s="166" t="str">
        <f t="shared" si="238"/>
        <v/>
      </c>
      <c r="AG600" s="166" t="str">
        <f t="shared" si="238"/>
        <v/>
      </c>
      <c r="AH600" s="166" t="str">
        <f t="shared" si="238"/>
        <v/>
      </c>
      <c r="AI600" s="166" t="str">
        <f t="shared" si="238"/>
        <v/>
      </c>
      <c r="AJ600" s="166" t="str">
        <f t="shared" si="238"/>
        <v/>
      </c>
      <c r="AK600" s="166" t="str">
        <f t="shared" si="238"/>
        <v/>
      </c>
      <c r="AL600" s="166" t="str">
        <f t="shared" si="238"/>
        <v/>
      </c>
      <c r="AM600" s="166" t="str">
        <f t="shared" si="238"/>
        <v/>
      </c>
      <c r="AN600" s="166" t="str">
        <f t="shared" si="238"/>
        <v/>
      </c>
      <c r="AO600" s="166" t="str">
        <f t="shared" si="238"/>
        <v/>
      </c>
      <c r="AP600" s="166" t="str">
        <f t="shared" si="238"/>
        <v/>
      </c>
      <c r="AQ600" s="166">
        <f t="shared" si="238"/>
        <v>9.6156840291086372</v>
      </c>
      <c r="AS600" s="166">
        <v>0.299386528051659</v>
      </c>
    </row>
    <row r="601" spans="2:87">
      <c r="B601" s="161" t="str">
        <f t="shared" si="239"/>
        <v>7 Otros Riesgos Adicionales Incendio</v>
      </c>
      <c r="C601" s="166">
        <f t="shared" si="240"/>
        <v>-78.158010410641992</v>
      </c>
      <c r="D601" s="166" t="str">
        <f t="shared" si="238"/>
        <v/>
      </c>
      <c r="E601" s="166">
        <f t="shared" si="238"/>
        <v>-35.302103658624375</v>
      </c>
      <c r="F601" s="166">
        <f t="shared" si="238"/>
        <v>10.636956064746689</v>
      </c>
      <c r="G601" s="166" t="str">
        <f t="shared" si="238"/>
        <v/>
      </c>
      <c r="H601" s="166">
        <f t="shared" si="238"/>
        <v>146.77222898903776</v>
      </c>
      <c r="I601" s="166">
        <f t="shared" si="238"/>
        <v>62.101152684303727</v>
      </c>
      <c r="J601" s="166">
        <f t="shared" si="238"/>
        <v>2843.5097668557028</v>
      </c>
      <c r="K601" s="166" t="str">
        <f t="shared" si="238"/>
        <v/>
      </c>
      <c r="L601" s="166">
        <f t="shared" si="238"/>
        <v>13.342810602695099</v>
      </c>
      <c r="M601" s="166" t="str">
        <f t="shared" si="238"/>
        <v/>
      </c>
      <c r="N601" s="166" t="str">
        <f t="shared" si="238"/>
        <v/>
      </c>
      <c r="O601" s="166" t="str">
        <f t="shared" si="238"/>
        <v/>
      </c>
      <c r="P601" s="166">
        <f t="shared" si="238"/>
        <v>27.367088121870264</v>
      </c>
      <c r="Q601" s="166" t="str">
        <f t="shared" si="238"/>
        <v/>
      </c>
      <c r="R601" s="166">
        <f t="shared" si="238"/>
        <v>0</v>
      </c>
      <c r="S601" s="166">
        <f t="shared" si="238"/>
        <v>0</v>
      </c>
      <c r="T601" s="166">
        <f t="shared" si="238"/>
        <v>390.60998813983059</v>
      </c>
      <c r="U601" s="166" t="str">
        <f t="shared" si="238"/>
        <v/>
      </c>
      <c r="V601" s="166">
        <f t="shared" si="238"/>
        <v>31.157821858697755</v>
      </c>
      <c r="W601" s="166" t="str">
        <f t="shared" si="238"/>
        <v/>
      </c>
      <c r="X601" s="166" t="str">
        <f t="shared" si="238"/>
        <v/>
      </c>
      <c r="Y601" s="166">
        <f t="shared" si="238"/>
        <v>0</v>
      </c>
      <c r="Z601" s="166">
        <f t="shared" si="238"/>
        <v>0</v>
      </c>
      <c r="AA601" s="166">
        <f t="shared" si="238"/>
        <v>47.454602708092793</v>
      </c>
      <c r="AB601" s="166">
        <f t="shared" si="238"/>
        <v>48.051763259338749</v>
      </c>
      <c r="AC601" s="166" t="str">
        <f t="shared" si="238"/>
        <v/>
      </c>
      <c r="AD601" s="166" t="str">
        <f t="shared" si="238"/>
        <v/>
      </c>
      <c r="AE601" s="166" t="str">
        <f t="shared" si="238"/>
        <v/>
      </c>
      <c r="AF601" s="166" t="str">
        <f t="shared" si="238"/>
        <v/>
      </c>
      <c r="AG601" s="166" t="str">
        <f t="shared" si="238"/>
        <v/>
      </c>
      <c r="AH601" s="166" t="str">
        <f t="shared" ref="D601:AQ608" si="241">IFERROR((-AH637/AH673)*100,"")</f>
        <v/>
      </c>
      <c r="AI601" s="166" t="str">
        <f t="shared" si="241"/>
        <v/>
      </c>
      <c r="AJ601" s="166" t="str">
        <f t="shared" si="241"/>
        <v/>
      </c>
      <c r="AK601" s="166" t="str">
        <f t="shared" si="241"/>
        <v/>
      </c>
      <c r="AL601" s="166" t="str">
        <f t="shared" si="241"/>
        <v/>
      </c>
      <c r="AM601" s="166" t="str">
        <f t="shared" si="241"/>
        <v/>
      </c>
      <c r="AN601" s="166" t="str">
        <f t="shared" si="241"/>
        <v/>
      </c>
      <c r="AO601" s="166" t="str">
        <f t="shared" si="241"/>
        <v/>
      </c>
      <c r="AP601" s="166" t="str">
        <f t="shared" si="241"/>
        <v/>
      </c>
      <c r="AQ601" s="166">
        <f t="shared" si="241"/>
        <v>69.281206896866664</v>
      </c>
      <c r="AS601" s="166">
        <v>19.512958627333202</v>
      </c>
    </row>
    <row r="602" spans="2:87">
      <c r="B602" s="161" t="str">
        <f t="shared" si="239"/>
        <v>8 Robo</v>
      </c>
      <c r="C602" s="166">
        <f t="shared" si="240"/>
        <v>23.500131357356185</v>
      </c>
      <c r="D602" s="166" t="str">
        <f t="shared" si="241"/>
        <v/>
      </c>
      <c r="E602" s="166">
        <f t="shared" si="241"/>
        <v>113.32098954480681</v>
      </c>
      <c r="F602" s="166">
        <f t="shared" si="241"/>
        <v>-34.014178588883034</v>
      </c>
      <c r="G602" s="166" t="str">
        <f t="shared" si="241"/>
        <v/>
      </c>
      <c r="H602" s="166">
        <f t="shared" si="241"/>
        <v>168.70627105467736</v>
      </c>
      <c r="I602" s="166">
        <f t="shared" si="241"/>
        <v>65.475843756973788</v>
      </c>
      <c r="J602" s="166">
        <f t="shared" si="241"/>
        <v>-2.5343953656770455</v>
      </c>
      <c r="K602" s="166" t="str">
        <f t="shared" si="241"/>
        <v/>
      </c>
      <c r="L602" s="166">
        <f t="shared" si="241"/>
        <v>23.79083965906025</v>
      </c>
      <c r="M602" s="166" t="str">
        <f t="shared" si="241"/>
        <v/>
      </c>
      <c r="N602" s="166" t="str">
        <f t="shared" si="241"/>
        <v/>
      </c>
      <c r="O602" s="166" t="str">
        <f t="shared" si="241"/>
        <v/>
      </c>
      <c r="P602" s="166">
        <f t="shared" si="241"/>
        <v>52.670623145400597</v>
      </c>
      <c r="Q602" s="166" t="str">
        <f t="shared" si="241"/>
        <v/>
      </c>
      <c r="R602" s="166">
        <f t="shared" si="241"/>
        <v>60.143722331875708</v>
      </c>
      <c r="S602" s="166" t="str">
        <f t="shared" si="241"/>
        <v/>
      </c>
      <c r="T602" s="166">
        <f t="shared" si="241"/>
        <v>31.911612728653814</v>
      </c>
      <c r="U602" s="166" t="str">
        <f t="shared" si="241"/>
        <v/>
      </c>
      <c r="V602" s="166">
        <f t="shared" si="241"/>
        <v>15.60793493550309</v>
      </c>
      <c r="W602" s="166" t="str">
        <f t="shared" si="241"/>
        <v/>
      </c>
      <c r="X602" s="166" t="str">
        <f t="shared" si="241"/>
        <v/>
      </c>
      <c r="Y602" s="166">
        <f t="shared" si="241"/>
        <v>50.443299168798241</v>
      </c>
      <c r="Z602" s="166" t="str">
        <f t="shared" si="241"/>
        <v/>
      </c>
      <c r="AA602" s="166">
        <f t="shared" si="241"/>
        <v>-1.3382741691842901</v>
      </c>
      <c r="AB602" s="166">
        <f t="shared" si="241"/>
        <v>37.574487354513849</v>
      </c>
      <c r="AC602" s="166">
        <f t="shared" si="241"/>
        <v>39.119100771988244</v>
      </c>
      <c r="AD602" s="166">
        <f t="shared" si="241"/>
        <v>45.895922155451011</v>
      </c>
      <c r="AE602" s="166" t="str">
        <f t="shared" si="241"/>
        <v/>
      </c>
      <c r="AF602" s="166" t="str">
        <f t="shared" si="241"/>
        <v/>
      </c>
      <c r="AG602" s="166" t="str">
        <f t="shared" si="241"/>
        <v/>
      </c>
      <c r="AH602" s="166" t="str">
        <f t="shared" si="241"/>
        <v/>
      </c>
      <c r="AI602" s="166" t="str">
        <f t="shared" si="241"/>
        <v/>
      </c>
      <c r="AJ602" s="166" t="str">
        <f t="shared" si="241"/>
        <v/>
      </c>
      <c r="AK602" s="166" t="str">
        <f t="shared" si="241"/>
        <v/>
      </c>
      <c r="AL602" s="166" t="str">
        <f t="shared" si="241"/>
        <v/>
      </c>
      <c r="AM602" s="166" t="str">
        <f t="shared" si="241"/>
        <v/>
      </c>
      <c r="AN602" s="166" t="str">
        <f t="shared" si="241"/>
        <v/>
      </c>
      <c r="AO602" s="166" t="str">
        <f t="shared" si="241"/>
        <v/>
      </c>
      <c r="AP602" s="166" t="str">
        <f t="shared" si="241"/>
        <v/>
      </c>
      <c r="AQ602" s="166">
        <f t="shared" si="241"/>
        <v>11.776167534530572</v>
      </c>
      <c r="AS602" s="166">
        <v>29.389191391851401</v>
      </c>
    </row>
    <row r="603" spans="2:87">
      <c r="B603" s="161" t="str">
        <f t="shared" si="239"/>
        <v>9 Daños Físicos Vehíc. Mot. G1 (VP)</v>
      </c>
      <c r="C603" s="166" t="str">
        <f t="shared" si="240"/>
        <v/>
      </c>
      <c r="D603" s="166" t="str">
        <f t="shared" si="241"/>
        <v/>
      </c>
      <c r="E603" s="166">
        <f t="shared" si="241"/>
        <v>66.305677714394236</v>
      </c>
      <c r="F603" s="166" t="str">
        <f t="shared" si="241"/>
        <v/>
      </c>
      <c r="G603" s="166" t="str">
        <f t="shared" si="241"/>
        <v/>
      </c>
      <c r="H603" s="166">
        <f t="shared" si="241"/>
        <v>76.079446243347888</v>
      </c>
      <c r="I603" s="166">
        <f t="shared" si="241"/>
        <v>53.103210863878594</v>
      </c>
      <c r="J603" s="166" t="str">
        <f t="shared" si="241"/>
        <v/>
      </c>
      <c r="K603" s="166" t="str">
        <f t="shared" si="241"/>
        <v/>
      </c>
      <c r="L603" s="166">
        <f t="shared" si="241"/>
        <v>68.680986697249395</v>
      </c>
      <c r="M603" s="166" t="str">
        <f t="shared" si="241"/>
        <v/>
      </c>
      <c r="N603" s="166" t="str">
        <f t="shared" si="241"/>
        <v/>
      </c>
      <c r="O603" s="166" t="str">
        <f t="shared" si="241"/>
        <v/>
      </c>
      <c r="P603" s="166">
        <f t="shared" si="241"/>
        <v>99.529058532331419</v>
      </c>
      <c r="Q603" s="166" t="str">
        <f t="shared" si="241"/>
        <v/>
      </c>
      <c r="R603" s="166">
        <f t="shared" si="241"/>
        <v>82.84215433084367</v>
      </c>
      <c r="S603" s="166" t="str">
        <f t="shared" si="241"/>
        <v/>
      </c>
      <c r="T603" s="166">
        <f t="shared" si="241"/>
        <v>55.825125067700434</v>
      </c>
      <c r="U603" s="166" t="str">
        <f t="shared" si="241"/>
        <v/>
      </c>
      <c r="V603" s="166">
        <f t="shared" si="241"/>
        <v>77.990921206574328</v>
      </c>
      <c r="W603" s="166" t="str">
        <f t="shared" si="241"/>
        <v/>
      </c>
      <c r="X603" s="166" t="str">
        <f t="shared" si="241"/>
        <v/>
      </c>
      <c r="Y603" s="166">
        <f t="shared" si="241"/>
        <v>59.188312174728097</v>
      </c>
      <c r="Z603" s="166" t="str">
        <f t="shared" si="241"/>
        <v/>
      </c>
      <c r="AA603" s="166">
        <f t="shared" si="241"/>
        <v>77.699626697064645</v>
      </c>
      <c r="AB603" s="166">
        <f t="shared" si="241"/>
        <v>70.593482261790712</v>
      </c>
      <c r="AC603" s="166">
        <f t="shared" si="241"/>
        <v>-59.778271440034473</v>
      </c>
      <c r="AD603" s="166" t="str">
        <f t="shared" si="241"/>
        <v/>
      </c>
      <c r="AE603" s="166" t="str">
        <f t="shared" si="241"/>
        <v/>
      </c>
      <c r="AF603" s="166" t="str">
        <f t="shared" si="241"/>
        <v/>
      </c>
      <c r="AG603" s="166" t="str">
        <f t="shared" si="241"/>
        <v/>
      </c>
      <c r="AH603" s="166" t="str">
        <f t="shared" si="241"/>
        <v/>
      </c>
      <c r="AI603" s="166" t="str">
        <f t="shared" si="241"/>
        <v/>
      </c>
      <c r="AJ603" s="166" t="str">
        <f t="shared" si="241"/>
        <v/>
      </c>
      <c r="AK603" s="166" t="str">
        <f t="shared" si="241"/>
        <v/>
      </c>
      <c r="AL603" s="166" t="str">
        <f t="shared" si="241"/>
        <v/>
      </c>
      <c r="AM603" s="166" t="str">
        <f t="shared" si="241"/>
        <v/>
      </c>
      <c r="AN603" s="166" t="str">
        <f t="shared" si="241"/>
        <v/>
      </c>
      <c r="AO603" s="166" t="str">
        <f t="shared" si="241"/>
        <v/>
      </c>
      <c r="AP603" s="166" t="str">
        <f t="shared" si="241"/>
        <v/>
      </c>
      <c r="AQ603" s="166">
        <f t="shared" si="241"/>
        <v>66.083636202827591</v>
      </c>
      <c r="AS603" s="166">
        <v>77.2033717905218</v>
      </c>
    </row>
    <row r="604" spans="2:87">
      <c r="B604" s="161" t="str">
        <f t="shared" si="239"/>
        <v>10 Daños Físicos Vehíc. Mot. G2 (VC)</v>
      </c>
      <c r="C604" s="166" t="str">
        <f t="shared" si="240"/>
        <v/>
      </c>
      <c r="D604" s="166" t="str">
        <f t="shared" si="241"/>
        <v/>
      </c>
      <c r="E604" s="166">
        <f t="shared" si="241"/>
        <v>52.195331394772914</v>
      </c>
      <c r="F604" s="166" t="str">
        <f t="shared" si="241"/>
        <v/>
      </c>
      <c r="G604" s="166" t="str">
        <f t="shared" si="241"/>
        <v/>
      </c>
      <c r="H604" s="166">
        <f t="shared" si="241"/>
        <v>26.098246211476244</v>
      </c>
      <c r="I604" s="166">
        <f t="shared" si="241"/>
        <v>-285.38072174385638</v>
      </c>
      <c r="J604" s="166" t="str">
        <f t="shared" si="241"/>
        <v/>
      </c>
      <c r="K604" s="166" t="str">
        <f t="shared" si="241"/>
        <v/>
      </c>
      <c r="L604" s="166">
        <f t="shared" si="241"/>
        <v>101.74406902767934</v>
      </c>
      <c r="M604" s="166" t="str">
        <f t="shared" si="241"/>
        <v/>
      </c>
      <c r="N604" s="166" t="str">
        <f t="shared" si="241"/>
        <v/>
      </c>
      <c r="O604" s="166" t="str">
        <f t="shared" si="241"/>
        <v/>
      </c>
      <c r="P604" s="166">
        <f t="shared" si="241"/>
        <v>58.438242260686081</v>
      </c>
      <c r="Q604" s="166" t="str">
        <f t="shared" si="241"/>
        <v/>
      </c>
      <c r="R604" s="166">
        <f t="shared" si="241"/>
        <v>76.03645046214487</v>
      </c>
      <c r="S604" s="166" t="str">
        <f t="shared" si="241"/>
        <v/>
      </c>
      <c r="T604" s="166">
        <f t="shared" si="241"/>
        <v>58.629733272431039</v>
      </c>
      <c r="U604" s="166" t="str">
        <f t="shared" si="241"/>
        <v/>
      </c>
      <c r="V604" s="166">
        <f t="shared" si="241"/>
        <v>96.591752294883818</v>
      </c>
      <c r="W604" s="166" t="str">
        <f t="shared" si="241"/>
        <v/>
      </c>
      <c r="X604" s="166" t="str">
        <f t="shared" si="241"/>
        <v/>
      </c>
      <c r="Y604" s="166">
        <f t="shared" si="241"/>
        <v>65.947515024767085</v>
      </c>
      <c r="Z604" s="166" t="str">
        <f t="shared" si="241"/>
        <v/>
      </c>
      <c r="AA604" s="166">
        <f t="shared" si="241"/>
        <v>98.629677985880832</v>
      </c>
      <c r="AB604" s="166">
        <f t="shared" si="241"/>
        <v>45.942524003752368</v>
      </c>
      <c r="AC604" s="166">
        <f t="shared" si="241"/>
        <v>-71.593225836345098</v>
      </c>
      <c r="AD604" s="166" t="str">
        <f t="shared" si="241"/>
        <v/>
      </c>
      <c r="AE604" s="166" t="str">
        <f t="shared" si="241"/>
        <v/>
      </c>
      <c r="AF604" s="166" t="str">
        <f t="shared" si="241"/>
        <v/>
      </c>
      <c r="AG604" s="166" t="str">
        <f t="shared" si="241"/>
        <v/>
      </c>
      <c r="AH604" s="166" t="str">
        <f t="shared" si="241"/>
        <v/>
      </c>
      <c r="AI604" s="166" t="str">
        <f t="shared" si="241"/>
        <v/>
      </c>
      <c r="AJ604" s="166" t="str">
        <f t="shared" si="241"/>
        <v/>
      </c>
      <c r="AK604" s="166" t="str">
        <f t="shared" si="241"/>
        <v/>
      </c>
      <c r="AL604" s="166" t="str">
        <f t="shared" si="241"/>
        <v/>
      </c>
      <c r="AM604" s="166" t="str">
        <f t="shared" si="241"/>
        <v/>
      </c>
      <c r="AN604" s="166" t="str">
        <f t="shared" si="241"/>
        <v/>
      </c>
      <c r="AO604" s="166" t="str">
        <f t="shared" si="241"/>
        <v/>
      </c>
      <c r="AP604" s="166" t="str">
        <f t="shared" si="241"/>
        <v/>
      </c>
      <c r="AQ604" s="166">
        <f t="shared" si="241"/>
        <v>71.610855268581048</v>
      </c>
      <c r="AS604" s="166">
        <v>68.332628443172695</v>
      </c>
    </row>
    <row r="605" spans="2:87">
      <c r="B605" s="161" t="str">
        <f t="shared" si="239"/>
        <v>11 Casco Marítimo</v>
      </c>
      <c r="C605" s="166" t="str">
        <f t="shared" si="240"/>
        <v/>
      </c>
      <c r="D605" s="166" t="str">
        <f t="shared" si="241"/>
        <v/>
      </c>
      <c r="E605" s="166">
        <f t="shared" si="241"/>
        <v>0</v>
      </c>
      <c r="F605" s="166" t="str">
        <f t="shared" si="241"/>
        <v/>
      </c>
      <c r="G605" s="166" t="str">
        <f t="shared" si="241"/>
        <v/>
      </c>
      <c r="H605" s="166" t="str">
        <f t="shared" si="241"/>
        <v/>
      </c>
      <c r="I605" s="166">
        <f t="shared" si="241"/>
        <v>21.30068245684464</v>
      </c>
      <c r="J605" s="166" t="str">
        <f t="shared" si="241"/>
        <v/>
      </c>
      <c r="K605" s="166" t="str">
        <f t="shared" si="241"/>
        <v/>
      </c>
      <c r="L605" s="166" t="str">
        <f t="shared" si="241"/>
        <v/>
      </c>
      <c r="M605" s="166" t="str">
        <f t="shared" si="241"/>
        <v/>
      </c>
      <c r="N605" s="166" t="str">
        <f t="shared" si="241"/>
        <v/>
      </c>
      <c r="O605" s="166" t="str">
        <f t="shared" si="241"/>
        <v/>
      </c>
      <c r="P605" s="166" t="str">
        <f t="shared" si="241"/>
        <v/>
      </c>
      <c r="Q605" s="166" t="str">
        <f t="shared" si="241"/>
        <v/>
      </c>
      <c r="R605" s="166">
        <f t="shared" si="241"/>
        <v>-0.64353665360940127</v>
      </c>
      <c r="S605" s="166" t="str">
        <f t="shared" si="241"/>
        <v/>
      </c>
      <c r="T605" s="166">
        <f t="shared" si="241"/>
        <v>-38.043552305910673</v>
      </c>
      <c r="U605" s="166" t="str">
        <f t="shared" si="241"/>
        <v/>
      </c>
      <c r="V605" s="166">
        <f t="shared" si="241"/>
        <v>102.87535889207903</v>
      </c>
      <c r="W605" s="166" t="str">
        <f t="shared" si="241"/>
        <v/>
      </c>
      <c r="X605" s="166" t="str">
        <f t="shared" si="241"/>
        <v/>
      </c>
      <c r="Y605" s="166">
        <f t="shared" si="241"/>
        <v>76.033504850661544</v>
      </c>
      <c r="Z605" s="166" t="str">
        <f t="shared" si="241"/>
        <v/>
      </c>
      <c r="AA605" s="166" t="str">
        <f t="shared" si="241"/>
        <v/>
      </c>
      <c r="AB605" s="166">
        <f t="shared" si="241"/>
        <v>-32.452796376847012</v>
      </c>
      <c r="AC605" s="166" t="str">
        <f t="shared" si="241"/>
        <v/>
      </c>
      <c r="AD605" s="166" t="str">
        <f t="shared" si="241"/>
        <v/>
      </c>
      <c r="AE605" s="166" t="str">
        <f t="shared" si="241"/>
        <v/>
      </c>
      <c r="AF605" s="166" t="str">
        <f t="shared" si="241"/>
        <v/>
      </c>
      <c r="AG605" s="166" t="str">
        <f t="shared" si="241"/>
        <v/>
      </c>
      <c r="AH605" s="166" t="str">
        <f t="shared" si="241"/>
        <v/>
      </c>
      <c r="AI605" s="166" t="str">
        <f t="shared" si="241"/>
        <v/>
      </c>
      <c r="AJ605" s="166" t="str">
        <f t="shared" si="241"/>
        <v/>
      </c>
      <c r="AK605" s="166" t="str">
        <f t="shared" si="241"/>
        <v/>
      </c>
      <c r="AL605" s="166" t="str">
        <f t="shared" si="241"/>
        <v/>
      </c>
      <c r="AM605" s="166" t="str">
        <f t="shared" si="241"/>
        <v/>
      </c>
      <c r="AN605" s="166" t="str">
        <f t="shared" si="241"/>
        <v/>
      </c>
      <c r="AO605" s="166" t="str">
        <f t="shared" si="241"/>
        <v/>
      </c>
      <c r="AP605" s="166" t="str">
        <f t="shared" si="241"/>
        <v/>
      </c>
      <c r="AQ605" s="166">
        <f t="shared" si="241"/>
        <v>321.17183840480334</v>
      </c>
      <c r="AS605" s="166">
        <v>146.961309198626</v>
      </c>
    </row>
    <row r="606" spans="2:87">
      <c r="B606" s="161" t="str">
        <f t="shared" si="239"/>
        <v>12 Casco Aéreo</v>
      </c>
      <c r="C606" s="166" t="str">
        <f t="shared" si="240"/>
        <v/>
      </c>
      <c r="D606" s="166" t="str">
        <f t="shared" si="241"/>
        <v/>
      </c>
      <c r="E606" s="166">
        <f t="shared" si="241"/>
        <v>0</v>
      </c>
      <c r="F606" s="166" t="str">
        <f t="shared" si="241"/>
        <v/>
      </c>
      <c r="G606" s="166" t="str">
        <f t="shared" si="241"/>
        <v/>
      </c>
      <c r="H606" s="166" t="str">
        <f t="shared" si="241"/>
        <v/>
      </c>
      <c r="I606" s="166" t="str">
        <f t="shared" si="241"/>
        <v/>
      </c>
      <c r="J606" s="166" t="str">
        <f t="shared" si="241"/>
        <v/>
      </c>
      <c r="K606" s="166" t="str">
        <f t="shared" si="241"/>
        <v/>
      </c>
      <c r="L606" s="166" t="str">
        <f t="shared" si="241"/>
        <v/>
      </c>
      <c r="M606" s="166" t="str">
        <f t="shared" si="241"/>
        <v/>
      </c>
      <c r="N606" s="166" t="str">
        <f t="shared" si="241"/>
        <v/>
      </c>
      <c r="O606" s="166" t="str">
        <f t="shared" si="241"/>
        <v/>
      </c>
      <c r="P606" s="166" t="str">
        <f t="shared" si="241"/>
        <v/>
      </c>
      <c r="Q606" s="166" t="str">
        <f t="shared" si="241"/>
        <v/>
      </c>
      <c r="R606" s="166" t="str">
        <f t="shared" si="241"/>
        <v/>
      </c>
      <c r="S606" s="166" t="str">
        <f t="shared" si="241"/>
        <v/>
      </c>
      <c r="T606" s="166">
        <f t="shared" si="241"/>
        <v>259.13059294288831</v>
      </c>
      <c r="U606" s="166" t="str">
        <f t="shared" si="241"/>
        <v/>
      </c>
      <c r="V606" s="166">
        <f t="shared" si="241"/>
        <v>0</v>
      </c>
      <c r="W606" s="166" t="str">
        <f t="shared" si="241"/>
        <v/>
      </c>
      <c r="X606" s="166" t="str">
        <f t="shared" si="241"/>
        <v/>
      </c>
      <c r="Y606" s="166">
        <f t="shared" si="241"/>
        <v>999092002.79909313</v>
      </c>
      <c r="Z606" s="166">
        <f t="shared" si="241"/>
        <v>0</v>
      </c>
      <c r="AA606" s="166" t="str">
        <f t="shared" si="241"/>
        <v/>
      </c>
      <c r="AB606" s="166" t="str">
        <f t="shared" si="241"/>
        <v/>
      </c>
      <c r="AC606" s="166" t="str">
        <f t="shared" si="241"/>
        <v/>
      </c>
      <c r="AD606" s="166" t="str">
        <f t="shared" si="241"/>
        <v/>
      </c>
      <c r="AE606" s="166" t="str">
        <f t="shared" si="241"/>
        <v/>
      </c>
      <c r="AF606" s="166" t="str">
        <f t="shared" si="241"/>
        <v/>
      </c>
      <c r="AG606" s="166" t="str">
        <f t="shared" si="241"/>
        <v/>
      </c>
      <c r="AH606" s="166" t="str">
        <f t="shared" si="241"/>
        <v/>
      </c>
      <c r="AI606" s="166" t="str">
        <f t="shared" si="241"/>
        <v/>
      </c>
      <c r="AJ606" s="166" t="str">
        <f t="shared" si="241"/>
        <v/>
      </c>
      <c r="AK606" s="166" t="str">
        <f t="shared" si="241"/>
        <v/>
      </c>
      <c r="AL606" s="166" t="str">
        <f t="shared" si="241"/>
        <v/>
      </c>
      <c r="AM606" s="166" t="str">
        <f t="shared" si="241"/>
        <v/>
      </c>
      <c r="AN606" s="166" t="str">
        <f t="shared" si="241"/>
        <v/>
      </c>
      <c r="AO606" s="166" t="str">
        <f t="shared" si="241"/>
        <v/>
      </c>
      <c r="AP606" s="166" t="str">
        <f t="shared" si="241"/>
        <v/>
      </c>
      <c r="AQ606" s="166">
        <f t="shared" si="241"/>
        <v>12358.613119794165</v>
      </c>
      <c r="AS606" s="166">
        <v>-7304.6370967741896</v>
      </c>
    </row>
    <row r="607" spans="2:87">
      <c r="B607" s="161" t="str">
        <f t="shared" si="239"/>
        <v>13 Transporte Terrestre</v>
      </c>
      <c r="C607" s="166">
        <f t="shared" si="240"/>
        <v>43.053855569155445</v>
      </c>
      <c r="D607" s="166" t="str">
        <f t="shared" si="241"/>
        <v/>
      </c>
      <c r="E607" s="166">
        <f t="shared" si="241"/>
        <v>62.751812886362146</v>
      </c>
      <c r="F607" s="166" t="str">
        <f t="shared" si="241"/>
        <v/>
      </c>
      <c r="G607" s="166" t="str">
        <f t="shared" si="241"/>
        <v/>
      </c>
      <c r="H607" s="166">
        <f t="shared" si="241"/>
        <v>12.102924063482631</v>
      </c>
      <c r="I607" s="166">
        <f t="shared" si="241"/>
        <v>-155.38427066995294</v>
      </c>
      <c r="J607" s="166">
        <f t="shared" si="241"/>
        <v>-1.8515925796289814</v>
      </c>
      <c r="K607" s="166" t="str">
        <f t="shared" si="241"/>
        <v/>
      </c>
      <c r="L607" s="166">
        <f t="shared" si="241"/>
        <v>15.617848970251716</v>
      </c>
      <c r="M607" s="166" t="str">
        <f t="shared" si="241"/>
        <v/>
      </c>
      <c r="N607" s="166" t="str">
        <f t="shared" si="241"/>
        <v/>
      </c>
      <c r="O607" s="166" t="str">
        <f t="shared" si="241"/>
        <v/>
      </c>
      <c r="P607" s="166">
        <f t="shared" si="241"/>
        <v>54.292965700806619</v>
      </c>
      <c r="Q607" s="166" t="str">
        <f t="shared" si="241"/>
        <v/>
      </c>
      <c r="R607" s="166">
        <f t="shared" si="241"/>
        <v>91.824665229762587</v>
      </c>
      <c r="S607" s="166" t="str">
        <f t="shared" si="241"/>
        <v/>
      </c>
      <c r="T607" s="166">
        <f t="shared" si="241"/>
        <v>22.178903322298215</v>
      </c>
      <c r="U607" s="166" t="str">
        <f t="shared" si="241"/>
        <v/>
      </c>
      <c r="V607" s="166">
        <f t="shared" si="241"/>
        <v>143.10487787543531</v>
      </c>
      <c r="W607" s="166" t="str">
        <f t="shared" si="241"/>
        <v/>
      </c>
      <c r="X607" s="166">
        <f t="shared" si="241"/>
        <v>0.37037037037037041</v>
      </c>
      <c r="Y607" s="166">
        <f t="shared" si="241"/>
        <v>46.067413390873909</v>
      </c>
      <c r="Z607" s="166">
        <f t="shared" si="241"/>
        <v>0</v>
      </c>
      <c r="AA607" s="166">
        <f t="shared" si="241"/>
        <v>62.736367144595839</v>
      </c>
      <c r="AB607" s="166">
        <f t="shared" si="241"/>
        <v>37.346304145296841</v>
      </c>
      <c r="AC607" s="166" t="str">
        <f t="shared" si="241"/>
        <v/>
      </c>
      <c r="AD607" s="166" t="str">
        <f t="shared" si="241"/>
        <v/>
      </c>
      <c r="AE607" s="166" t="str">
        <f t="shared" si="241"/>
        <v/>
      </c>
      <c r="AF607" s="166" t="str">
        <f t="shared" si="241"/>
        <v/>
      </c>
      <c r="AG607" s="166" t="str">
        <f t="shared" si="241"/>
        <v/>
      </c>
      <c r="AH607" s="166" t="str">
        <f t="shared" si="241"/>
        <v/>
      </c>
      <c r="AI607" s="166" t="str">
        <f t="shared" si="241"/>
        <v/>
      </c>
      <c r="AJ607" s="166" t="str">
        <f t="shared" si="241"/>
        <v/>
      </c>
      <c r="AK607" s="166" t="str">
        <f t="shared" si="241"/>
        <v/>
      </c>
      <c r="AL607" s="166" t="str">
        <f t="shared" si="241"/>
        <v/>
      </c>
      <c r="AM607" s="166" t="str">
        <f t="shared" si="241"/>
        <v/>
      </c>
      <c r="AN607" s="166" t="str">
        <f t="shared" si="241"/>
        <v/>
      </c>
      <c r="AO607" s="166" t="str">
        <f t="shared" si="241"/>
        <v/>
      </c>
      <c r="AP607" s="166" t="str">
        <f t="shared" si="241"/>
        <v/>
      </c>
      <c r="AQ607" s="166">
        <f t="shared" si="241"/>
        <v>44.375693822551888</v>
      </c>
      <c r="AS607" s="166">
        <v>31.562148865573199</v>
      </c>
    </row>
    <row r="608" spans="2:87">
      <c r="B608" s="161" t="str">
        <f t="shared" si="239"/>
        <v>14 Transporte Marítimo</v>
      </c>
      <c r="C608" s="166">
        <f t="shared" si="240"/>
        <v>20.462798097894098</v>
      </c>
      <c r="D608" s="166" t="str">
        <f t="shared" si="241"/>
        <v/>
      </c>
      <c r="E608" s="166">
        <f t="shared" si="241"/>
        <v>10.815851816727378</v>
      </c>
      <c r="F608" s="166" t="str">
        <f t="shared" si="241"/>
        <v/>
      </c>
      <c r="G608" s="166" t="str">
        <f t="shared" si="241"/>
        <v/>
      </c>
      <c r="H608" s="166">
        <f t="shared" si="241"/>
        <v>11.273174589227661</v>
      </c>
      <c r="I608" s="166">
        <f t="shared" ref="D608:AQ614" si="242">IFERROR((-I644/I680)*100,"")</f>
        <v>-333.50700948829427</v>
      </c>
      <c r="J608" s="166">
        <f t="shared" si="242"/>
        <v>16.894093485258399</v>
      </c>
      <c r="K608" s="166" t="str">
        <f t="shared" si="242"/>
        <v/>
      </c>
      <c r="L608" s="166" t="str">
        <f t="shared" si="242"/>
        <v/>
      </c>
      <c r="M608" s="166" t="str">
        <f t="shared" si="242"/>
        <v/>
      </c>
      <c r="N608" s="166" t="str">
        <f t="shared" si="242"/>
        <v/>
      </c>
      <c r="O608" s="166" t="str">
        <f t="shared" si="242"/>
        <v/>
      </c>
      <c r="P608" s="166">
        <f t="shared" si="242"/>
        <v>26.327188260101771</v>
      </c>
      <c r="Q608" s="166" t="str">
        <f t="shared" si="242"/>
        <v/>
      </c>
      <c r="R608" s="166">
        <f t="shared" si="242"/>
        <v>40.7166578144029</v>
      </c>
      <c r="S608" s="166" t="str">
        <f t="shared" si="242"/>
        <v/>
      </c>
      <c r="T608" s="166">
        <f t="shared" si="242"/>
        <v>3.8481422036272264</v>
      </c>
      <c r="U608" s="166" t="str">
        <f t="shared" si="242"/>
        <v/>
      </c>
      <c r="V608" s="166">
        <f t="shared" si="242"/>
        <v>6.2362773567533116</v>
      </c>
      <c r="W608" s="166" t="str">
        <f t="shared" si="242"/>
        <v/>
      </c>
      <c r="X608" s="166">
        <f t="shared" si="242"/>
        <v>36.055469953775038</v>
      </c>
      <c r="Y608" s="166">
        <f t="shared" si="242"/>
        <v>169.44280754154005</v>
      </c>
      <c r="Z608" s="166" t="str">
        <f t="shared" si="242"/>
        <v/>
      </c>
      <c r="AA608" s="166" t="str">
        <f t="shared" si="242"/>
        <v/>
      </c>
      <c r="AB608" s="166">
        <f t="shared" si="242"/>
        <v>-68.207774494203235</v>
      </c>
      <c r="AC608" s="166" t="str">
        <f t="shared" si="242"/>
        <v/>
      </c>
      <c r="AD608" s="166" t="str">
        <f t="shared" si="242"/>
        <v/>
      </c>
      <c r="AE608" s="166" t="str">
        <f t="shared" si="242"/>
        <v/>
      </c>
      <c r="AF608" s="166" t="str">
        <f t="shared" si="242"/>
        <v/>
      </c>
      <c r="AG608" s="166" t="str">
        <f t="shared" si="242"/>
        <v/>
      </c>
      <c r="AH608" s="166" t="str">
        <f t="shared" si="242"/>
        <v/>
      </c>
      <c r="AI608" s="166" t="str">
        <f t="shared" si="242"/>
        <v/>
      </c>
      <c r="AJ608" s="166" t="str">
        <f t="shared" si="242"/>
        <v/>
      </c>
      <c r="AK608" s="166" t="str">
        <f t="shared" si="242"/>
        <v/>
      </c>
      <c r="AL608" s="166" t="str">
        <f t="shared" si="242"/>
        <v/>
      </c>
      <c r="AM608" s="166" t="str">
        <f t="shared" si="242"/>
        <v/>
      </c>
      <c r="AN608" s="166" t="str">
        <f t="shared" si="242"/>
        <v/>
      </c>
      <c r="AO608" s="166" t="str">
        <f t="shared" si="242"/>
        <v/>
      </c>
      <c r="AP608" s="166" t="str">
        <f t="shared" si="242"/>
        <v/>
      </c>
      <c r="AQ608" s="166">
        <f t="shared" si="242"/>
        <v>-15.007912052424357</v>
      </c>
      <c r="AS608" s="166">
        <v>12.229987331563599</v>
      </c>
    </row>
    <row r="609" spans="2:45">
      <c r="B609" s="161" t="str">
        <f t="shared" si="239"/>
        <v>15 Transporte Aéreo</v>
      </c>
      <c r="C609" s="166">
        <f t="shared" si="240"/>
        <v>2.1675930360782831</v>
      </c>
      <c r="D609" s="166" t="str">
        <f t="shared" si="242"/>
        <v/>
      </c>
      <c r="E609" s="166">
        <f t="shared" si="242"/>
        <v>14.793104783511426</v>
      </c>
      <c r="F609" s="166" t="str">
        <f t="shared" si="242"/>
        <v/>
      </c>
      <c r="G609" s="166" t="str">
        <f t="shared" si="242"/>
        <v/>
      </c>
      <c r="H609" s="166">
        <f t="shared" si="242"/>
        <v>-21.978146088036819</v>
      </c>
      <c r="I609" s="166">
        <f t="shared" si="242"/>
        <v>886.21689228958212</v>
      </c>
      <c r="J609" s="166">
        <f t="shared" si="242"/>
        <v>47.576121794871796</v>
      </c>
      <c r="K609" s="166" t="str">
        <f t="shared" si="242"/>
        <v/>
      </c>
      <c r="L609" s="166" t="str">
        <f t="shared" si="242"/>
        <v/>
      </c>
      <c r="M609" s="166" t="str">
        <f t="shared" si="242"/>
        <v/>
      </c>
      <c r="N609" s="166" t="str">
        <f t="shared" si="242"/>
        <v/>
      </c>
      <c r="O609" s="166" t="str">
        <f t="shared" si="242"/>
        <v/>
      </c>
      <c r="P609" s="166">
        <f t="shared" si="242"/>
        <v>55.115078811549722</v>
      </c>
      <c r="Q609" s="166" t="str">
        <f t="shared" si="242"/>
        <v/>
      </c>
      <c r="R609" s="166">
        <f t="shared" si="242"/>
        <v>1.4987668374122556</v>
      </c>
      <c r="S609" s="166" t="str">
        <f t="shared" si="242"/>
        <v/>
      </c>
      <c r="T609" s="166">
        <f t="shared" si="242"/>
        <v>11.124805587346303</v>
      </c>
      <c r="U609" s="166" t="str">
        <f t="shared" si="242"/>
        <v/>
      </c>
      <c r="V609" s="166">
        <f t="shared" si="242"/>
        <v>-70.452528837622012</v>
      </c>
      <c r="W609" s="166" t="str">
        <f t="shared" si="242"/>
        <v/>
      </c>
      <c r="X609" s="166">
        <f t="shared" si="242"/>
        <v>14.09295352323838</v>
      </c>
      <c r="Y609" s="166">
        <f t="shared" si="242"/>
        <v>12.967060873352654</v>
      </c>
      <c r="Z609" s="166">
        <f t="shared" si="242"/>
        <v>0</v>
      </c>
      <c r="AA609" s="166" t="str">
        <f t="shared" si="242"/>
        <v/>
      </c>
      <c r="AB609" s="166" t="str">
        <f t="shared" si="242"/>
        <v/>
      </c>
      <c r="AC609" s="166" t="str">
        <f t="shared" si="242"/>
        <v/>
      </c>
      <c r="AD609" s="166" t="str">
        <f t="shared" si="242"/>
        <v/>
      </c>
      <c r="AE609" s="166" t="str">
        <f t="shared" si="242"/>
        <v/>
      </c>
      <c r="AF609" s="166" t="str">
        <f t="shared" si="242"/>
        <v/>
      </c>
      <c r="AG609" s="166" t="str">
        <f t="shared" si="242"/>
        <v/>
      </c>
      <c r="AH609" s="166" t="str">
        <f t="shared" si="242"/>
        <v/>
      </c>
      <c r="AI609" s="166" t="str">
        <f t="shared" si="242"/>
        <v/>
      </c>
      <c r="AJ609" s="166" t="str">
        <f t="shared" si="242"/>
        <v/>
      </c>
      <c r="AK609" s="166" t="str">
        <f t="shared" si="242"/>
        <v/>
      </c>
      <c r="AL609" s="166" t="str">
        <f t="shared" si="242"/>
        <v/>
      </c>
      <c r="AM609" s="166" t="str">
        <f t="shared" si="242"/>
        <v/>
      </c>
      <c r="AN609" s="166" t="str">
        <f t="shared" si="242"/>
        <v/>
      </c>
      <c r="AO609" s="166" t="str">
        <f t="shared" si="242"/>
        <v/>
      </c>
      <c r="AP609" s="166" t="str">
        <f t="shared" si="242"/>
        <v/>
      </c>
      <c r="AQ609" s="166">
        <f t="shared" si="242"/>
        <v>161.23647945690129</v>
      </c>
      <c r="AS609" s="166">
        <v>25.960687001053898</v>
      </c>
    </row>
    <row r="610" spans="2:45">
      <c r="B610" s="161" t="str">
        <f t="shared" si="239"/>
        <v>16 Equipo Móvil Contratista</v>
      </c>
      <c r="C610" s="166">
        <f t="shared" si="240"/>
        <v>0</v>
      </c>
      <c r="D610" s="166" t="str">
        <f t="shared" si="242"/>
        <v/>
      </c>
      <c r="E610" s="166">
        <f t="shared" si="242"/>
        <v>33.592662122317847</v>
      </c>
      <c r="F610" s="166" t="str">
        <f t="shared" si="242"/>
        <v/>
      </c>
      <c r="G610" s="166" t="str">
        <f t="shared" si="242"/>
        <v/>
      </c>
      <c r="H610" s="166">
        <f t="shared" si="242"/>
        <v>0</v>
      </c>
      <c r="I610" s="166">
        <f t="shared" si="242"/>
        <v>125.89249558514499</v>
      </c>
      <c r="J610" s="166">
        <f t="shared" si="242"/>
        <v>60.217469695708857</v>
      </c>
      <c r="K610" s="166" t="str">
        <f t="shared" si="242"/>
        <v/>
      </c>
      <c r="L610" s="166">
        <f t="shared" si="242"/>
        <v>0.53540057444019973</v>
      </c>
      <c r="M610" s="166" t="str">
        <f t="shared" si="242"/>
        <v/>
      </c>
      <c r="N610" s="166" t="str">
        <f t="shared" si="242"/>
        <v/>
      </c>
      <c r="O610" s="166" t="str">
        <f t="shared" si="242"/>
        <v/>
      </c>
      <c r="P610" s="166">
        <f t="shared" si="242"/>
        <v>37.005222649807585</v>
      </c>
      <c r="Q610" s="166" t="str">
        <f t="shared" si="242"/>
        <v/>
      </c>
      <c r="R610" s="166">
        <f t="shared" si="242"/>
        <v>134.43861115186618</v>
      </c>
      <c r="S610" s="166" t="str">
        <f t="shared" si="242"/>
        <v/>
      </c>
      <c r="T610" s="166">
        <f t="shared" si="242"/>
        <v>34.288045267860504</v>
      </c>
      <c r="U610" s="166" t="str">
        <f t="shared" si="242"/>
        <v/>
      </c>
      <c r="V610" s="166">
        <f t="shared" si="242"/>
        <v>94.10277979799514</v>
      </c>
      <c r="W610" s="166" t="str">
        <f t="shared" si="242"/>
        <v/>
      </c>
      <c r="X610" s="166" t="str">
        <f t="shared" si="242"/>
        <v/>
      </c>
      <c r="Y610" s="166">
        <f t="shared" si="242"/>
        <v>69.924463692914301</v>
      </c>
      <c r="Z610" s="166" t="str">
        <f t="shared" si="242"/>
        <v/>
      </c>
      <c r="AA610" s="166">
        <f t="shared" si="242"/>
        <v>51.725082414626279</v>
      </c>
      <c r="AB610" s="166">
        <f t="shared" si="242"/>
        <v>39.667327784280573</v>
      </c>
      <c r="AC610" s="166" t="str">
        <f t="shared" si="242"/>
        <v/>
      </c>
      <c r="AD610" s="166" t="str">
        <f t="shared" si="242"/>
        <v/>
      </c>
      <c r="AE610" s="166" t="str">
        <f t="shared" si="242"/>
        <v/>
      </c>
      <c r="AF610" s="166" t="str">
        <f t="shared" si="242"/>
        <v/>
      </c>
      <c r="AG610" s="166" t="str">
        <f t="shared" si="242"/>
        <v/>
      </c>
      <c r="AH610" s="166" t="str">
        <f t="shared" si="242"/>
        <v/>
      </c>
      <c r="AI610" s="166" t="str">
        <f t="shared" si="242"/>
        <v/>
      </c>
      <c r="AJ610" s="166" t="str">
        <f t="shared" si="242"/>
        <v/>
      </c>
      <c r="AK610" s="166" t="str">
        <f t="shared" si="242"/>
        <v/>
      </c>
      <c r="AL610" s="166" t="str">
        <f t="shared" si="242"/>
        <v/>
      </c>
      <c r="AM610" s="166" t="str">
        <f t="shared" si="242"/>
        <v/>
      </c>
      <c r="AN610" s="166" t="str">
        <f t="shared" si="242"/>
        <v/>
      </c>
      <c r="AO610" s="166" t="str">
        <f t="shared" si="242"/>
        <v/>
      </c>
      <c r="AP610" s="166" t="str">
        <f t="shared" si="242"/>
        <v/>
      </c>
      <c r="AQ610" s="166">
        <f t="shared" si="242"/>
        <v>65.318819801803301</v>
      </c>
      <c r="AS610" s="166">
        <v>72.059210121541298</v>
      </c>
    </row>
    <row r="611" spans="2:45">
      <c r="B611" s="161" t="str">
        <f t="shared" si="239"/>
        <v>17 Todo Riesgo Construc. y Montaje</v>
      </c>
      <c r="C611" s="166">
        <f t="shared" si="240"/>
        <v>202.49315214211632</v>
      </c>
      <c r="D611" s="166" t="str">
        <f t="shared" si="242"/>
        <v/>
      </c>
      <c r="E611" s="166">
        <f t="shared" si="242"/>
        <v>38.007670593391154</v>
      </c>
      <c r="F611" s="166" t="str">
        <f t="shared" si="242"/>
        <v/>
      </c>
      <c r="G611" s="166" t="str">
        <f t="shared" si="242"/>
        <v/>
      </c>
      <c r="H611" s="166">
        <f t="shared" si="242"/>
        <v>-65.186246418338115</v>
      </c>
      <c r="I611" s="166">
        <f t="shared" si="242"/>
        <v>-89.477402922685073</v>
      </c>
      <c r="J611" s="166" t="str">
        <f t="shared" si="242"/>
        <v/>
      </c>
      <c r="K611" s="166" t="str">
        <f t="shared" si="242"/>
        <v/>
      </c>
      <c r="L611" s="166">
        <f t="shared" si="242"/>
        <v>6.4652304109133247</v>
      </c>
      <c r="M611" s="166" t="str">
        <f t="shared" si="242"/>
        <v/>
      </c>
      <c r="N611" s="166" t="str">
        <f t="shared" si="242"/>
        <v/>
      </c>
      <c r="O611" s="166" t="str">
        <f t="shared" si="242"/>
        <v/>
      </c>
      <c r="P611" s="166">
        <f t="shared" si="242"/>
        <v>29.545454545454547</v>
      </c>
      <c r="Q611" s="166" t="str">
        <f t="shared" si="242"/>
        <v/>
      </c>
      <c r="R611" s="166">
        <f t="shared" si="242"/>
        <v>116.21103117505996</v>
      </c>
      <c r="S611" s="166" t="str">
        <f t="shared" si="242"/>
        <v/>
      </c>
      <c r="T611" s="166">
        <f t="shared" si="242"/>
        <v>79.418418999803166</v>
      </c>
      <c r="U611" s="166" t="str">
        <f t="shared" si="242"/>
        <v/>
      </c>
      <c r="V611" s="166">
        <f t="shared" si="242"/>
        <v>24.207542679100762</v>
      </c>
      <c r="W611" s="166" t="str">
        <f t="shared" si="242"/>
        <v/>
      </c>
      <c r="X611" s="166">
        <f t="shared" si="242"/>
        <v>5.3184973458554508</v>
      </c>
      <c r="Y611" s="166">
        <f t="shared" si="242"/>
        <v>176.15061497306371</v>
      </c>
      <c r="Z611" s="166" t="str">
        <f t="shared" si="242"/>
        <v/>
      </c>
      <c r="AA611" s="166">
        <f t="shared" si="242"/>
        <v>47.198252321135989</v>
      </c>
      <c r="AB611" s="166">
        <f t="shared" si="242"/>
        <v>358.94420872077279</v>
      </c>
      <c r="AC611" s="166" t="str">
        <f t="shared" si="242"/>
        <v/>
      </c>
      <c r="AD611" s="166" t="str">
        <f t="shared" si="242"/>
        <v/>
      </c>
      <c r="AE611" s="166" t="str">
        <f t="shared" si="242"/>
        <v/>
      </c>
      <c r="AF611" s="166" t="str">
        <f t="shared" si="242"/>
        <v/>
      </c>
      <c r="AG611" s="166" t="str">
        <f t="shared" si="242"/>
        <v/>
      </c>
      <c r="AH611" s="166" t="str">
        <f t="shared" si="242"/>
        <v/>
      </c>
      <c r="AI611" s="166" t="str">
        <f t="shared" si="242"/>
        <v/>
      </c>
      <c r="AJ611" s="166" t="str">
        <f t="shared" si="242"/>
        <v/>
      </c>
      <c r="AK611" s="166" t="str">
        <f t="shared" si="242"/>
        <v/>
      </c>
      <c r="AL611" s="166" t="str">
        <f t="shared" si="242"/>
        <v/>
      </c>
      <c r="AM611" s="166" t="str">
        <f t="shared" si="242"/>
        <v/>
      </c>
      <c r="AN611" s="166" t="str">
        <f t="shared" si="242"/>
        <v/>
      </c>
      <c r="AO611" s="166" t="str">
        <f t="shared" si="242"/>
        <v/>
      </c>
      <c r="AP611" s="166" t="str">
        <f t="shared" si="242"/>
        <v/>
      </c>
      <c r="AQ611" s="166">
        <f t="shared" si="242"/>
        <v>96.63143133355527</v>
      </c>
      <c r="AS611" s="166">
        <v>8.5583939291573596</v>
      </c>
    </row>
    <row r="612" spans="2:45">
      <c r="B612" s="161" t="str">
        <f t="shared" si="239"/>
        <v>18 Avería de Maquinaria</v>
      </c>
      <c r="C612" s="166">
        <f t="shared" si="240"/>
        <v>-18.373266078184113</v>
      </c>
      <c r="D612" s="166" t="str">
        <f t="shared" si="242"/>
        <v/>
      </c>
      <c r="E612" s="166">
        <f t="shared" si="242"/>
        <v>284.28308770274668</v>
      </c>
      <c r="F612" s="166" t="str">
        <f t="shared" si="242"/>
        <v/>
      </c>
      <c r="G612" s="166" t="str">
        <f t="shared" si="242"/>
        <v/>
      </c>
      <c r="H612" s="166" t="str">
        <f t="shared" si="242"/>
        <v/>
      </c>
      <c r="I612" s="166">
        <f t="shared" si="242"/>
        <v>2819.0493264354864</v>
      </c>
      <c r="J612" s="166" t="str">
        <f t="shared" si="242"/>
        <v/>
      </c>
      <c r="K612" s="166" t="str">
        <f t="shared" si="242"/>
        <v/>
      </c>
      <c r="L612" s="166">
        <f t="shared" si="242"/>
        <v>-42.517267843438219</v>
      </c>
      <c r="M612" s="166" t="str">
        <f t="shared" si="242"/>
        <v/>
      </c>
      <c r="N612" s="166" t="str">
        <f t="shared" si="242"/>
        <v/>
      </c>
      <c r="O612" s="166" t="str">
        <f t="shared" si="242"/>
        <v/>
      </c>
      <c r="P612" s="166">
        <f t="shared" si="242"/>
        <v>19.133574007220215</v>
      </c>
      <c r="Q612" s="166" t="str">
        <f t="shared" si="242"/>
        <v/>
      </c>
      <c r="R612" s="166">
        <f t="shared" si="242"/>
        <v>140.85399326419491</v>
      </c>
      <c r="S612" s="166" t="str">
        <f t="shared" si="242"/>
        <v/>
      </c>
      <c r="T612" s="166">
        <f t="shared" si="242"/>
        <v>5.6126284139313452</v>
      </c>
      <c r="U612" s="166" t="str">
        <f t="shared" si="242"/>
        <v/>
      </c>
      <c r="V612" s="166">
        <f t="shared" si="242"/>
        <v>-91.386000310414403</v>
      </c>
      <c r="W612" s="166" t="str">
        <f t="shared" si="242"/>
        <v/>
      </c>
      <c r="X612" s="166" t="str">
        <f t="shared" si="242"/>
        <v/>
      </c>
      <c r="Y612" s="166">
        <f t="shared" si="242"/>
        <v>-176.91545831664985</v>
      </c>
      <c r="Z612" s="166" t="str">
        <f t="shared" si="242"/>
        <v/>
      </c>
      <c r="AA612" s="166">
        <f t="shared" si="242"/>
        <v>-454.32098765432096</v>
      </c>
      <c r="AB612" s="166">
        <f t="shared" si="242"/>
        <v>27.262507371731864</v>
      </c>
      <c r="AC612" s="166" t="str">
        <f t="shared" si="242"/>
        <v/>
      </c>
      <c r="AD612" s="166" t="str">
        <f t="shared" si="242"/>
        <v/>
      </c>
      <c r="AE612" s="166" t="str">
        <f t="shared" si="242"/>
        <v/>
      </c>
      <c r="AF612" s="166" t="str">
        <f t="shared" si="242"/>
        <v/>
      </c>
      <c r="AG612" s="166" t="str">
        <f t="shared" si="242"/>
        <v/>
      </c>
      <c r="AH612" s="166" t="str">
        <f t="shared" si="242"/>
        <v/>
      </c>
      <c r="AI612" s="166" t="str">
        <f t="shared" si="242"/>
        <v/>
      </c>
      <c r="AJ612" s="166" t="str">
        <f t="shared" si="242"/>
        <v/>
      </c>
      <c r="AK612" s="166" t="str">
        <f t="shared" si="242"/>
        <v/>
      </c>
      <c r="AL612" s="166" t="str">
        <f t="shared" si="242"/>
        <v/>
      </c>
      <c r="AM612" s="166" t="str">
        <f t="shared" si="242"/>
        <v/>
      </c>
      <c r="AN612" s="166" t="str">
        <f t="shared" si="242"/>
        <v/>
      </c>
      <c r="AO612" s="166" t="str">
        <f t="shared" si="242"/>
        <v/>
      </c>
      <c r="AP612" s="166" t="str">
        <f t="shared" si="242"/>
        <v/>
      </c>
      <c r="AQ612" s="166">
        <f t="shared" si="242"/>
        <v>262.94165921770332</v>
      </c>
      <c r="AS612" s="166">
        <v>234.348238304826</v>
      </c>
    </row>
    <row r="613" spans="2:45">
      <c r="B613" s="161" t="str">
        <f t="shared" si="239"/>
        <v>19 Equipo Electrónico</v>
      </c>
      <c r="C613" s="166">
        <f t="shared" si="240"/>
        <v>285.61429754494696</v>
      </c>
      <c r="D613" s="166" t="str">
        <f t="shared" si="242"/>
        <v/>
      </c>
      <c r="E613" s="166">
        <f t="shared" si="242"/>
        <v>722.58299118487957</v>
      </c>
      <c r="F613" s="166" t="str">
        <f t="shared" si="242"/>
        <v/>
      </c>
      <c r="G613" s="166" t="str">
        <f t="shared" si="242"/>
        <v/>
      </c>
      <c r="H613" s="166">
        <f t="shared" si="242"/>
        <v>111.87297004691447</v>
      </c>
      <c r="I613" s="166">
        <f t="shared" si="242"/>
        <v>0.11407386282617994</v>
      </c>
      <c r="J613" s="166">
        <f t="shared" si="242"/>
        <v>0</v>
      </c>
      <c r="K613" s="166" t="str">
        <f t="shared" si="242"/>
        <v/>
      </c>
      <c r="L613" s="166">
        <f t="shared" si="242"/>
        <v>-343.51943184059974</v>
      </c>
      <c r="M613" s="166" t="str">
        <f t="shared" si="242"/>
        <v/>
      </c>
      <c r="N613" s="166" t="str">
        <f t="shared" si="242"/>
        <v/>
      </c>
      <c r="O613" s="166" t="str">
        <f t="shared" si="242"/>
        <v/>
      </c>
      <c r="P613" s="166">
        <f t="shared" si="242"/>
        <v>24.208967281540325</v>
      </c>
      <c r="Q613" s="166" t="str">
        <f t="shared" si="242"/>
        <v/>
      </c>
      <c r="R613" s="166">
        <f t="shared" si="242"/>
        <v>27.081559679891026</v>
      </c>
      <c r="S613" s="166" t="str">
        <f t="shared" si="242"/>
        <v/>
      </c>
      <c r="T613" s="166">
        <f t="shared" si="242"/>
        <v>45.752383448546993</v>
      </c>
      <c r="U613" s="166" t="str">
        <f t="shared" si="242"/>
        <v/>
      </c>
      <c r="V613" s="166">
        <f t="shared" si="242"/>
        <v>10.136715704111868</v>
      </c>
      <c r="W613" s="166" t="str">
        <f t="shared" si="242"/>
        <v/>
      </c>
      <c r="X613" s="166" t="str">
        <f t="shared" si="242"/>
        <v/>
      </c>
      <c r="Y613" s="166">
        <f t="shared" si="242"/>
        <v>33.18585966468234</v>
      </c>
      <c r="Z613" s="166" t="str">
        <f t="shared" si="242"/>
        <v/>
      </c>
      <c r="AA613" s="166">
        <f t="shared" si="242"/>
        <v>-18.534208854056345</v>
      </c>
      <c r="AB613" s="166">
        <f t="shared" si="242"/>
        <v>151.66682880954698</v>
      </c>
      <c r="AC613" s="166" t="str">
        <f t="shared" si="242"/>
        <v/>
      </c>
      <c r="AD613" s="166" t="str">
        <f t="shared" si="242"/>
        <v/>
      </c>
      <c r="AE613" s="166" t="str">
        <f t="shared" si="242"/>
        <v/>
      </c>
      <c r="AF613" s="166" t="str">
        <f t="shared" si="242"/>
        <v/>
      </c>
      <c r="AG613" s="166" t="str">
        <f t="shared" si="242"/>
        <v/>
      </c>
      <c r="AH613" s="166" t="str">
        <f t="shared" si="242"/>
        <v/>
      </c>
      <c r="AI613" s="166" t="str">
        <f t="shared" si="242"/>
        <v/>
      </c>
      <c r="AJ613" s="166" t="str">
        <f t="shared" si="242"/>
        <v/>
      </c>
      <c r="AK613" s="166" t="str">
        <f t="shared" si="242"/>
        <v/>
      </c>
      <c r="AL613" s="166" t="str">
        <f t="shared" si="242"/>
        <v/>
      </c>
      <c r="AM613" s="166" t="str">
        <f t="shared" si="242"/>
        <v/>
      </c>
      <c r="AN613" s="166" t="str">
        <f t="shared" si="242"/>
        <v/>
      </c>
      <c r="AO613" s="166" t="str">
        <f t="shared" si="242"/>
        <v/>
      </c>
      <c r="AP613" s="166" t="str">
        <f t="shared" si="242"/>
        <v/>
      </c>
      <c r="AQ613" s="166">
        <f t="shared" si="242"/>
        <v>166.22270395184867</v>
      </c>
      <c r="AS613" s="166">
        <v>63.931190008361703</v>
      </c>
    </row>
    <row r="614" spans="2:45">
      <c r="B614" s="161" t="str">
        <f t="shared" si="239"/>
        <v>20 Responsabilidad Civil Vehíc. Mot.</v>
      </c>
      <c r="C614" s="166" t="str">
        <f t="shared" si="240"/>
        <v/>
      </c>
      <c r="D614" s="166" t="str">
        <f t="shared" si="242"/>
        <v/>
      </c>
      <c r="E614" s="166">
        <f t="shared" si="242"/>
        <v>39.859530333429781</v>
      </c>
      <c r="F614" s="166" t="str">
        <f t="shared" si="242"/>
        <v/>
      </c>
      <c r="G614" s="166" t="str">
        <f t="shared" si="242"/>
        <v/>
      </c>
      <c r="H614" s="166">
        <f t="shared" si="242"/>
        <v>40.482897152026595</v>
      </c>
      <c r="I614" s="166">
        <f t="shared" si="242"/>
        <v>76.374359726003576</v>
      </c>
      <c r="J614" s="166">
        <f t="shared" si="242"/>
        <v>53.844539075151445</v>
      </c>
      <c r="K614" s="166" t="str">
        <f t="shared" si="242"/>
        <v/>
      </c>
      <c r="L614" s="166">
        <f t="shared" si="242"/>
        <v>63.503238504255776</v>
      </c>
      <c r="M614" s="166" t="str">
        <f t="shared" si="242"/>
        <v/>
      </c>
      <c r="N614" s="166" t="str">
        <f t="shared" si="242"/>
        <v/>
      </c>
      <c r="O614" s="166" t="str">
        <f t="shared" si="242"/>
        <v/>
      </c>
      <c r="P614" s="166">
        <f t="shared" si="242"/>
        <v>48.27151864740982</v>
      </c>
      <c r="Q614" s="166" t="str">
        <f t="shared" si="242"/>
        <v/>
      </c>
      <c r="R614" s="166">
        <f t="shared" si="242"/>
        <v>44.038993067396113</v>
      </c>
      <c r="S614" s="166" t="str">
        <f t="shared" si="242"/>
        <v/>
      </c>
      <c r="T614" s="166">
        <f t="shared" si="242"/>
        <v>35.117767604530464</v>
      </c>
      <c r="U614" s="166" t="str">
        <f t="shared" si="242"/>
        <v/>
      </c>
      <c r="V614" s="166">
        <f t="shared" si="242"/>
        <v>31.930728198736002</v>
      </c>
      <c r="W614" s="166" t="str">
        <f t="shared" si="242"/>
        <v/>
      </c>
      <c r="X614" s="166" t="str">
        <f t="shared" ref="D614:AQ620" si="243">IFERROR((-X650/X686)*100,"")</f>
        <v/>
      </c>
      <c r="Y614" s="166">
        <f t="shared" si="243"/>
        <v>85.49368102753003</v>
      </c>
      <c r="Z614" s="166">
        <f t="shared" si="243"/>
        <v>0</v>
      </c>
      <c r="AA614" s="166">
        <f t="shared" si="243"/>
        <v>69.194773184479047</v>
      </c>
      <c r="AB614" s="166">
        <f t="shared" si="243"/>
        <v>74.588933507974858</v>
      </c>
      <c r="AC614" s="166">
        <f t="shared" si="243"/>
        <v>266.47336941240172</v>
      </c>
      <c r="AD614" s="166" t="str">
        <f t="shared" si="243"/>
        <v/>
      </c>
      <c r="AE614" s="166" t="str">
        <f t="shared" si="243"/>
        <v/>
      </c>
      <c r="AF614" s="166" t="str">
        <f t="shared" si="243"/>
        <v/>
      </c>
      <c r="AG614" s="166" t="str">
        <f t="shared" si="243"/>
        <v/>
      </c>
      <c r="AH614" s="166" t="str">
        <f t="shared" si="243"/>
        <v/>
      </c>
      <c r="AI614" s="166" t="str">
        <f t="shared" si="243"/>
        <v/>
      </c>
      <c r="AJ614" s="166" t="str">
        <f t="shared" si="243"/>
        <v/>
      </c>
      <c r="AK614" s="166" t="str">
        <f t="shared" si="243"/>
        <v/>
      </c>
      <c r="AL614" s="166" t="str">
        <f t="shared" si="243"/>
        <v/>
      </c>
      <c r="AM614" s="166" t="str">
        <f t="shared" si="243"/>
        <v/>
      </c>
      <c r="AN614" s="166" t="str">
        <f t="shared" si="243"/>
        <v/>
      </c>
      <c r="AO614" s="166" t="str">
        <f t="shared" si="243"/>
        <v/>
      </c>
      <c r="AP614" s="166" t="str">
        <f t="shared" si="243"/>
        <v/>
      </c>
      <c r="AQ614" s="166">
        <f t="shared" si="243"/>
        <v>53.466987008258691</v>
      </c>
      <c r="AS614" s="166">
        <v>38.156429383781102</v>
      </c>
    </row>
    <row r="615" spans="2:45">
      <c r="B615" s="161" t="str">
        <f t="shared" si="239"/>
        <v>21 Responsabilidad Civil</v>
      </c>
      <c r="C615" s="166">
        <f t="shared" si="240"/>
        <v>24.832428794694934</v>
      </c>
      <c r="D615" s="166" t="str">
        <f t="shared" si="243"/>
        <v/>
      </c>
      <c r="E615" s="166">
        <f t="shared" si="243"/>
        <v>110.5433250131296</v>
      </c>
      <c r="F615" s="166" t="str">
        <f t="shared" si="243"/>
        <v/>
      </c>
      <c r="G615" s="166" t="str">
        <f t="shared" si="243"/>
        <v/>
      </c>
      <c r="H615" s="166">
        <f t="shared" si="243"/>
        <v>247.34956825288234</v>
      </c>
      <c r="I615" s="166">
        <f t="shared" si="243"/>
        <v>62.122649476188144</v>
      </c>
      <c r="J615" s="166">
        <f t="shared" si="243"/>
        <v>107.35051109193805</v>
      </c>
      <c r="K615" s="166" t="str">
        <f t="shared" si="243"/>
        <v/>
      </c>
      <c r="L615" s="166">
        <f t="shared" si="243"/>
        <v>87.100848346201502</v>
      </c>
      <c r="M615" s="166" t="str">
        <f t="shared" si="243"/>
        <v/>
      </c>
      <c r="N615" s="166" t="str">
        <f t="shared" si="243"/>
        <v/>
      </c>
      <c r="O615" s="166" t="str">
        <f t="shared" si="243"/>
        <v/>
      </c>
      <c r="P615" s="166">
        <f t="shared" si="243"/>
        <v>45.411764705882348</v>
      </c>
      <c r="Q615" s="166" t="str">
        <f t="shared" si="243"/>
        <v/>
      </c>
      <c r="R615" s="166">
        <f t="shared" si="243"/>
        <v>44.498972275008938</v>
      </c>
      <c r="S615" s="166" t="str">
        <f t="shared" si="243"/>
        <v/>
      </c>
      <c r="T615" s="166">
        <f t="shared" si="243"/>
        <v>158.01754864354223</v>
      </c>
      <c r="U615" s="166" t="str">
        <f t="shared" si="243"/>
        <v/>
      </c>
      <c r="V615" s="166">
        <f t="shared" si="243"/>
        <v>-172.05500420310403</v>
      </c>
      <c r="W615" s="166" t="str">
        <f t="shared" si="243"/>
        <v/>
      </c>
      <c r="X615" s="166">
        <f t="shared" si="243"/>
        <v>13.979890797709416</v>
      </c>
      <c r="Y615" s="166">
        <f t="shared" si="243"/>
        <v>26.818867626512105</v>
      </c>
      <c r="Z615" s="166">
        <f t="shared" si="243"/>
        <v>0</v>
      </c>
      <c r="AA615" s="166">
        <f t="shared" si="243"/>
        <v>10.483566184442861</v>
      </c>
      <c r="AB615" s="166">
        <f t="shared" si="243"/>
        <v>40.645128942843229</v>
      </c>
      <c r="AC615" s="166" t="str">
        <f t="shared" si="243"/>
        <v/>
      </c>
      <c r="AD615" s="166">
        <f t="shared" si="243"/>
        <v>23.972818430430099</v>
      </c>
      <c r="AE615" s="166" t="str">
        <f t="shared" si="243"/>
        <v/>
      </c>
      <c r="AF615" s="166" t="str">
        <f t="shared" si="243"/>
        <v/>
      </c>
      <c r="AG615" s="166" t="str">
        <f t="shared" si="243"/>
        <v/>
      </c>
      <c r="AH615" s="166" t="str">
        <f t="shared" si="243"/>
        <v/>
      </c>
      <c r="AI615" s="166" t="str">
        <f t="shared" si="243"/>
        <v/>
      </c>
      <c r="AJ615" s="166" t="str">
        <f t="shared" si="243"/>
        <v/>
      </c>
      <c r="AK615" s="166" t="str">
        <f t="shared" si="243"/>
        <v/>
      </c>
      <c r="AL615" s="166" t="str">
        <f t="shared" si="243"/>
        <v/>
      </c>
      <c r="AM615" s="166" t="str">
        <f t="shared" si="243"/>
        <v/>
      </c>
      <c r="AN615" s="166" t="str">
        <f t="shared" si="243"/>
        <v/>
      </c>
      <c r="AO615" s="166" t="str">
        <f t="shared" si="243"/>
        <v/>
      </c>
      <c r="AP615" s="166" t="str">
        <f t="shared" si="243"/>
        <v/>
      </c>
      <c r="AQ615" s="166">
        <f t="shared" si="243"/>
        <v>87.481153073083547</v>
      </c>
      <c r="AS615" s="166">
        <v>37.5723871357592</v>
      </c>
    </row>
    <row r="616" spans="2:45">
      <c r="B616" s="161" t="str">
        <f t="shared" si="239"/>
        <v>22 Multiriesgos</v>
      </c>
      <c r="C616" s="166" t="str">
        <f t="shared" si="240"/>
        <v/>
      </c>
      <c r="D616" s="166" t="str">
        <f t="shared" si="243"/>
        <v/>
      </c>
      <c r="E616" s="166">
        <f t="shared" si="243"/>
        <v>85.322374573012681</v>
      </c>
      <c r="F616" s="166" t="str">
        <f t="shared" si="243"/>
        <v/>
      </c>
      <c r="G616" s="166" t="str">
        <f t="shared" si="243"/>
        <v/>
      </c>
      <c r="H616" s="166" t="str">
        <f t="shared" si="243"/>
        <v/>
      </c>
      <c r="I616" s="166" t="str">
        <f t="shared" si="243"/>
        <v/>
      </c>
      <c r="J616" s="166" t="str">
        <f t="shared" si="243"/>
        <v/>
      </c>
      <c r="K616" s="166" t="str">
        <f t="shared" si="243"/>
        <v/>
      </c>
      <c r="L616" s="166" t="str">
        <f t="shared" si="243"/>
        <v/>
      </c>
      <c r="M616" s="166" t="str">
        <f t="shared" si="243"/>
        <v/>
      </c>
      <c r="N616" s="166" t="str">
        <f t="shared" si="243"/>
        <v/>
      </c>
      <c r="O616" s="166" t="str">
        <f t="shared" si="243"/>
        <v/>
      </c>
      <c r="P616" s="166" t="str">
        <f t="shared" si="243"/>
        <v/>
      </c>
      <c r="Q616" s="166" t="str">
        <f t="shared" si="243"/>
        <v/>
      </c>
      <c r="R616" s="166" t="str">
        <f t="shared" si="243"/>
        <v/>
      </c>
      <c r="S616" s="166" t="str">
        <f t="shared" si="243"/>
        <v/>
      </c>
      <c r="T616" s="166">
        <f t="shared" si="243"/>
        <v>164.85627026856838</v>
      </c>
      <c r="U616" s="166" t="str">
        <f t="shared" si="243"/>
        <v/>
      </c>
      <c r="V616" s="166">
        <f t="shared" si="243"/>
        <v>0.90902096382924802</v>
      </c>
      <c r="W616" s="166" t="str">
        <f t="shared" si="243"/>
        <v/>
      </c>
      <c r="X616" s="166">
        <f t="shared" si="243"/>
        <v>401.3513513513513</v>
      </c>
      <c r="Y616" s="166" t="str">
        <f t="shared" si="243"/>
        <v/>
      </c>
      <c r="Z616" s="166" t="str">
        <f t="shared" si="243"/>
        <v/>
      </c>
      <c r="AA616" s="166">
        <f t="shared" si="243"/>
        <v>14.918970448045757</v>
      </c>
      <c r="AB616" s="166" t="str">
        <f t="shared" si="243"/>
        <v/>
      </c>
      <c r="AC616" s="166" t="str">
        <f t="shared" si="243"/>
        <v/>
      </c>
      <c r="AD616" s="166">
        <f t="shared" si="243"/>
        <v>149.87846444174727</v>
      </c>
      <c r="AE616" s="166" t="str">
        <f t="shared" si="243"/>
        <v/>
      </c>
      <c r="AF616" s="166" t="str">
        <f t="shared" si="243"/>
        <v/>
      </c>
      <c r="AG616" s="166" t="str">
        <f t="shared" si="243"/>
        <v/>
      </c>
      <c r="AH616" s="166" t="str">
        <f t="shared" si="243"/>
        <v/>
      </c>
      <c r="AI616" s="166" t="str">
        <f t="shared" si="243"/>
        <v/>
      </c>
      <c r="AJ616" s="166" t="str">
        <f t="shared" si="243"/>
        <v/>
      </c>
      <c r="AK616" s="166" t="str">
        <f t="shared" si="243"/>
        <v/>
      </c>
      <c r="AL616" s="166" t="str">
        <f t="shared" si="243"/>
        <v/>
      </c>
      <c r="AM616" s="166" t="str">
        <f t="shared" si="243"/>
        <v/>
      </c>
      <c r="AN616" s="166" t="str">
        <f t="shared" si="243"/>
        <v/>
      </c>
      <c r="AO616" s="166" t="str">
        <f t="shared" si="243"/>
        <v/>
      </c>
      <c r="AP616" s="166" t="str">
        <f t="shared" si="243"/>
        <v/>
      </c>
      <c r="AQ616" s="166">
        <f t="shared" si="243"/>
        <v>69.53376794126423</v>
      </c>
      <c r="AS616" s="166">
        <v>41.505851276888301</v>
      </c>
    </row>
    <row r="617" spans="2:45">
      <c r="B617" s="161" t="str">
        <f t="shared" si="239"/>
        <v>23 Accidentes Personales</v>
      </c>
      <c r="C617" s="166">
        <f t="shared" si="240"/>
        <v>25.278880897443646</v>
      </c>
      <c r="D617" s="166" t="str">
        <f t="shared" si="243"/>
        <v/>
      </c>
      <c r="E617" s="166">
        <f t="shared" si="243"/>
        <v>15.43074813312329</v>
      </c>
      <c r="F617" s="166">
        <f t="shared" si="243"/>
        <v>4.2759273962682789</v>
      </c>
      <c r="G617" s="166" t="str">
        <f t="shared" si="243"/>
        <v/>
      </c>
      <c r="H617" s="166">
        <f t="shared" si="243"/>
        <v>16.164667381189076</v>
      </c>
      <c r="I617" s="166">
        <f t="shared" si="243"/>
        <v>16.867413161168834</v>
      </c>
      <c r="J617" s="166">
        <f t="shared" si="243"/>
        <v>-124.35940204563336</v>
      </c>
      <c r="K617" s="166" t="str">
        <f t="shared" si="243"/>
        <v/>
      </c>
      <c r="L617" s="166">
        <f t="shared" si="243"/>
        <v>34.408950836770494</v>
      </c>
      <c r="M617" s="166" t="str">
        <f t="shared" si="243"/>
        <v/>
      </c>
      <c r="N617" s="166" t="str">
        <f t="shared" si="243"/>
        <v/>
      </c>
      <c r="O617" s="166" t="str">
        <f t="shared" si="243"/>
        <v/>
      </c>
      <c r="P617" s="166">
        <f t="shared" si="243"/>
        <v>18.823024942331227</v>
      </c>
      <c r="Q617" s="166" t="str">
        <f t="shared" si="243"/>
        <v/>
      </c>
      <c r="R617" s="166">
        <f t="shared" si="243"/>
        <v>40.949061223003902</v>
      </c>
      <c r="S617" s="166" t="str">
        <f t="shared" si="243"/>
        <v/>
      </c>
      <c r="T617" s="166">
        <f t="shared" si="243"/>
        <v>0.71632999104190787</v>
      </c>
      <c r="U617" s="166" t="str">
        <f t="shared" si="243"/>
        <v/>
      </c>
      <c r="V617" s="166">
        <f t="shared" si="243"/>
        <v>5.5841689456092372</v>
      </c>
      <c r="W617" s="166" t="str">
        <f t="shared" si="243"/>
        <v/>
      </c>
      <c r="X617" s="166">
        <f t="shared" si="243"/>
        <v>2.1548139845981416</v>
      </c>
      <c r="Y617" s="166">
        <f t="shared" si="243"/>
        <v>8.2663808111173189</v>
      </c>
      <c r="Z617" s="166">
        <f t="shared" si="243"/>
        <v>0</v>
      </c>
      <c r="AA617" s="166">
        <f t="shared" si="243"/>
        <v>16.499879913537747</v>
      </c>
      <c r="AB617" s="166">
        <f t="shared" si="243"/>
        <v>5.8144559697444036</v>
      </c>
      <c r="AC617" s="166">
        <f t="shared" si="243"/>
        <v>4.5172945342295163</v>
      </c>
      <c r="AD617" s="166" t="str">
        <f t="shared" si="243"/>
        <v/>
      </c>
      <c r="AE617" s="166" t="str">
        <f t="shared" si="243"/>
        <v/>
      </c>
      <c r="AF617" s="166" t="str">
        <f t="shared" si="243"/>
        <v/>
      </c>
      <c r="AG617" s="166" t="str">
        <f t="shared" si="243"/>
        <v/>
      </c>
      <c r="AH617" s="166" t="str">
        <f t="shared" si="243"/>
        <v/>
      </c>
      <c r="AI617" s="166" t="str">
        <f t="shared" si="243"/>
        <v/>
      </c>
      <c r="AJ617" s="166" t="str">
        <f t="shared" si="243"/>
        <v/>
      </c>
      <c r="AK617" s="166" t="str">
        <f t="shared" si="243"/>
        <v/>
      </c>
      <c r="AL617" s="166" t="str">
        <f t="shared" si="243"/>
        <v/>
      </c>
      <c r="AM617" s="166" t="str">
        <f t="shared" si="243"/>
        <v/>
      </c>
      <c r="AN617" s="166" t="str">
        <f t="shared" si="243"/>
        <v/>
      </c>
      <c r="AO617" s="166" t="str">
        <f t="shared" si="243"/>
        <v/>
      </c>
      <c r="AP617" s="166" t="str">
        <f t="shared" si="243"/>
        <v/>
      </c>
      <c r="AQ617" s="166">
        <f t="shared" si="243"/>
        <v>9.201818169830938</v>
      </c>
      <c r="AS617" s="166">
        <v>15.679084528223401</v>
      </c>
    </row>
    <row r="618" spans="2:45">
      <c r="B618" s="161" t="str">
        <f t="shared" si="239"/>
        <v>24 SOAP</v>
      </c>
      <c r="C618" s="166" t="str">
        <f t="shared" si="240"/>
        <v/>
      </c>
      <c r="D618" s="166" t="str">
        <f t="shared" si="243"/>
        <v/>
      </c>
      <c r="E618" s="166">
        <f t="shared" si="243"/>
        <v>53.69519486386789</v>
      </c>
      <c r="F618" s="166" t="str">
        <f t="shared" si="243"/>
        <v/>
      </c>
      <c r="G618" s="166" t="str">
        <f t="shared" si="243"/>
        <v/>
      </c>
      <c r="H618" s="166" t="str">
        <f t="shared" si="243"/>
        <v/>
      </c>
      <c r="I618" s="166">
        <f t="shared" si="243"/>
        <v>42.299216837676937</v>
      </c>
      <c r="J618" s="166" t="str">
        <f t="shared" si="243"/>
        <v/>
      </c>
      <c r="K618" s="166" t="str">
        <f t="shared" si="243"/>
        <v/>
      </c>
      <c r="L618" s="166">
        <f t="shared" si="243"/>
        <v>34.672713741155299</v>
      </c>
      <c r="M618" s="166" t="str">
        <f t="shared" si="243"/>
        <v/>
      </c>
      <c r="N618" s="166" t="str">
        <f t="shared" si="243"/>
        <v/>
      </c>
      <c r="O618" s="166" t="str">
        <f t="shared" si="243"/>
        <v/>
      </c>
      <c r="P618" s="166">
        <f t="shared" si="243"/>
        <v>323.84105960264901</v>
      </c>
      <c r="Q618" s="166" t="str">
        <f t="shared" si="243"/>
        <v/>
      </c>
      <c r="R618" s="166">
        <f t="shared" si="243"/>
        <v>32.338023199400169</v>
      </c>
      <c r="S618" s="166" t="str">
        <f t="shared" si="243"/>
        <v/>
      </c>
      <c r="T618" s="166">
        <f t="shared" si="243"/>
        <v>36.096694843189269</v>
      </c>
      <c r="U618" s="166" t="str">
        <f t="shared" si="243"/>
        <v/>
      </c>
      <c r="V618" s="166">
        <f t="shared" si="243"/>
        <v>34.835022086907905</v>
      </c>
      <c r="W618" s="166" t="str">
        <f t="shared" si="243"/>
        <v/>
      </c>
      <c r="X618" s="166" t="str">
        <f t="shared" si="243"/>
        <v/>
      </c>
      <c r="Y618" s="166">
        <f t="shared" si="243"/>
        <v>65.84280476028043</v>
      </c>
      <c r="Z618" s="166" t="str">
        <f t="shared" si="243"/>
        <v/>
      </c>
      <c r="AA618" s="166">
        <f t="shared" si="243"/>
        <v>91.391055890455803</v>
      </c>
      <c r="AB618" s="166">
        <f t="shared" si="243"/>
        <v>12.601757854198819</v>
      </c>
      <c r="AC618" s="166">
        <f t="shared" si="243"/>
        <v>57.999243898293919</v>
      </c>
      <c r="AD618" s="166" t="str">
        <f t="shared" si="243"/>
        <v/>
      </c>
      <c r="AE618" s="166" t="str">
        <f t="shared" si="243"/>
        <v/>
      </c>
      <c r="AF618" s="166" t="str">
        <f t="shared" si="243"/>
        <v/>
      </c>
      <c r="AG618" s="166" t="str">
        <f t="shared" si="243"/>
        <v/>
      </c>
      <c r="AH618" s="166" t="str">
        <f t="shared" si="243"/>
        <v/>
      </c>
      <c r="AI618" s="166" t="str">
        <f t="shared" si="243"/>
        <v/>
      </c>
      <c r="AJ618" s="166" t="str">
        <f t="shared" si="243"/>
        <v/>
      </c>
      <c r="AK618" s="166" t="str">
        <f t="shared" si="243"/>
        <v/>
      </c>
      <c r="AL618" s="166" t="str">
        <f t="shared" si="243"/>
        <v/>
      </c>
      <c r="AM618" s="166" t="str">
        <f t="shared" si="243"/>
        <v/>
      </c>
      <c r="AN618" s="166" t="str">
        <f t="shared" si="243"/>
        <v/>
      </c>
      <c r="AO618" s="166" t="str">
        <f t="shared" si="243"/>
        <v/>
      </c>
      <c r="AP618" s="166" t="str">
        <f t="shared" si="243"/>
        <v/>
      </c>
      <c r="AQ618" s="166">
        <f t="shared" si="243"/>
        <v>45.049133753393086</v>
      </c>
      <c r="AS618" s="166">
        <v>68.058436007675297</v>
      </c>
    </row>
    <row r="619" spans="2:45">
      <c r="B619" s="161" t="str">
        <f t="shared" si="239"/>
        <v>25 Garantía</v>
      </c>
      <c r="C619" s="166" t="str">
        <f t="shared" si="240"/>
        <v/>
      </c>
      <c r="D619" s="166" t="str">
        <f t="shared" si="243"/>
        <v/>
      </c>
      <c r="E619" s="166">
        <f t="shared" si="243"/>
        <v>297.87242347399894</v>
      </c>
      <c r="F619" s="166" t="str">
        <f t="shared" si="243"/>
        <v/>
      </c>
      <c r="G619" s="166">
        <f t="shared" si="243"/>
        <v>14.377878393346419</v>
      </c>
      <c r="H619" s="166" t="str">
        <f t="shared" si="243"/>
        <v/>
      </c>
      <c r="I619" s="166">
        <f t="shared" si="243"/>
        <v>0</v>
      </c>
      <c r="J619" s="166" t="str">
        <f t="shared" si="243"/>
        <v/>
      </c>
      <c r="K619" s="166" t="str">
        <f t="shared" si="243"/>
        <v/>
      </c>
      <c r="L619" s="166">
        <f t="shared" si="243"/>
        <v>-0.83960013288635205</v>
      </c>
      <c r="M619" s="166">
        <f t="shared" si="243"/>
        <v>26.790217637274321</v>
      </c>
      <c r="N619" s="166" t="str">
        <f t="shared" si="243"/>
        <v/>
      </c>
      <c r="O619" s="166" t="str">
        <f t="shared" si="243"/>
        <v/>
      </c>
      <c r="P619" s="166">
        <f t="shared" si="243"/>
        <v>59.830719522106953</v>
      </c>
      <c r="Q619" s="166" t="str">
        <f t="shared" si="243"/>
        <v/>
      </c>
      <c r="R619" s="166">
        <f t="shared" si="243"/>
        <v>-4.6336633663366333</v>
      </c>
      <c r="S619" s="166" t="str">
        <f t="shared" si="243"/>
        <v/>
      </c>
      <c r="T619" s="166">
        <f t="shared" si="243"/>
        <v>-17.580774285153243</v>
      </c>
      <c r="U619" s="166">
        <f t="shared" si="243"/>
        <v>3.4498299497151921</v>
      </c>
      <c r="V619" s="166">
        <f t="shared" si="243"/>
        <v>-7.4771649083055998</v>
      </c>
      <c r="W619" s="166">
        <f t="shared" si="243"/>
        <v>7.0063945877728253</v>
      </c>
      <c r="X619" s="166">
        <f t="shared" si="243"/>
        <v>0</v>
      </c>
      <c r="Y619" s="166">
        <f t="shared" si="243"/>
        <v>-17.397809807666288</v>
      </c>
      <c r="Z619" s="166">
        <f t="shared" si="243"/>
        <v>0</v>
      </c>
      <c r="AA619" s="166">
        <f t="shared" si="243"/>
        <v>33.461873784454433</v>
      </c>
      <c r="AB619" s="166">
        <f t="shared" si="243"/>
        <v>0</v>
      </c>
      <c r="AC619" s="166" t="str">
        <f t="shared" si="243"/>
        <v/>
      </c>
      <c r="AD619" s="166" t="str">
        <f t="shared" si="243"/>
        <v/>
      </c>
      <c r="AE619" s="166" t="str">
        <f t="shared" si="243"/>
        <v/>
      </c>
      <c r="AF619" s="166" t="str">
        <f t="shared" si="243"/>
        <v/>
      </c>
      <c r="AG619" s="166" t="str">
        <f t="shared" si="243"/>
        <v/>
      </c>
      <c r="AH619" s="166" t="str">
        <f t="shared" si="243"/>
        <v/>
      </c>
      <c r="AI619" s="166" t="str">
        <f t="shared" si="243"/>
        <v/>
      </c>
      <c r="AJ619" s="166" t="str">
        <f t="shared" si="243"/>
        <v/>
      </c>
      <c r="AK619" s="166" t="str">
        <f t="shared" si="243"/>
        <v/>
      </c>
      <c r="AL619" s="166" t="str">
        <f t="shared" si="243"/>
        <v/>
      </c>
      <c r="AM619" s="166" t="str">
        <f t="shared" si="243"/>
        <v/>
      </c>
      <c r="AN619" s="166" t="str">
        <f t="shared" si="243"/>
        <v/>
      </c>
      <c r="AO619" s="166" t="str">
        <f t="shared" si="243"/>
        <v/>
      </c>
      <c r="AP619" s="166" t="str">
        <f t="shared" si="243"/>
        <v/>
      </c>
      <c r="AQ619" s="166">
        <f t="shared" si="243"/>
        <v>20.977730818035095</v>
      </c>
      <c r="AS619" s="166">
        <v>20.427985763841999</v>
      </c>
    </row>
    <row r="620" spans="2:45">
      <c r="B620" s="161" t="str">
        <f t="shared" si="239"/>
        <v>26 Fidelidad</v>
      </c>
      <c r="C620" s="166">
        <f t="shared" si="240"/>
        <v>61.42578125</v>
      </c>
      <c r="D620" s="166" t="str">
        <f t="shared" si="243"/>
        <v/>
      </c>
      <c r="E620" s="166">
        <f t="shared" si="243"/>
        <v>31.281261755045509</v>
      </c>
      <c r="F620" s="166" t="str">
        <f t="shared" si="243"/>
        <v/>
      </c>
      <c r="G620" s="166" t="str">
        <f t="shared" si="243"/>
        <v/>
      </c>
      <c r="H620" s="166">
        <f t="shared" si="243"/>
        <v>-26.628984141937512</v>
      </c>
      <c r="I620" s="166">
        <f t="shared" si="243"/>
        <v>365.29858004279328</v>
      </c>
      <c r="J620" s="166">
        <f t="shared" si="243"/>
        <v>385.54882756939082</v>
      </c>
      <c r="K620" s="166" t="str">
        <f t="shared" si="243"/>
        <v/>
      </c>
      <c r="L620" s="166">
        <f t="shared" si="243"/>
        <v>-5.850234009360375E-2</v>
      </c>
      <c r="M620" s="166" t="str">
        <f t="shared" si="243"/>
        <v/>
      </c>
      <c r="N620" s="166" t="str">
        <f t="shared" si="243"/>
        <v/>
      </c>
      <c r="O620" s="166" t="str">
        <f t="shared" si="243"/>
        <v/>
      </c>
      <c r="P620" s="166">
        <f t="shared" si="243"/>
        <v>-4.2820698188491431</v>
      </c>
      <c r="Q620" s="166" t="str">
        <f t="shared" si="243"/>
        <v/>
      </c>
      <c r="R620" s="166">
        <f t="shared" si="243"/>
        <v>18.90402075226978</v>
      </c>
      <c r="S620" s="166" t="str">
        <f t="shared" si="243"/>
        <v/>
      </c>
      <c r="T620" s="166">
        <f t="shared" si="243"/>
        <v>3.3615867318197901</v>
      </c>
      <c r="U620" s="166" t="str">
        <f t="shared" si="243"/>
        <v/>
      </c>
      <c r="V620" s="166" t="str">
        <f t="shared" si="243"/>
        <v/>
      </c>
      <c r="W620" s="166">
        <f t="shared" si="243"/>
        <v>24.211752314989297</v>
      </c>
      <c r="X620" s="166" t="str">
        <f t="shared" si="243"/>
        <v/>
      </c>
      <c r="Y620" s="166">
        <f t="shared" si="243"/>
        <v>12.183329026114691</v>
      </c>
      <c r="Z620" s="166" t="str">
        <f t="shared" si="243"/>
        <v/>
      </c>
      <c r="AA620" s="166" t="str">
        <f t="shared" si="243"/>
        <v/>
      </c>
      <c r="AB620" s="166">
        <f t="shared" si="243"/>
        <v>0</v>
      </c>
      <c r="AC620" s="166" t="str">
        <f t="shared" si="243"/>
        <v/>
      </c>
      <c r="AD620" s="166" t="str">
        <f t="shared" si="243"/>
        <v/>
      </c>
      <c r="AE620" s="166" t="str">
        <f t="shared" si="243"/>
        <v/>
      </c>
      <c r="AF620" s="166" t="str">
        <f t="shared" si="243"/>
        <v/>
      </c>
      <c r="AG620" s="166" t="str">
        <f t="shared" si="243"/>
        <v/>
      </c>
      <c r="AH620" s="166" t="str">
        <f t="shared" si="243"/>
        <v/>
      </c>
      <c r="AI620" s="166" t="str">
        <f t="shared" si="243"/>
        <v/>
      </c>
      <c r="AJ620" s="166" t="str">
        <f t="shared" si="243"/>
        <v/>
      </c>
      <c r="AK620" s="166" t="str">
        <f t="shared" si="243"/>
        <v/>
      </c>
      <c r="AL620" s="166" t="str">
        <f t="shared" si="243"/>
        <v/>
      </c>
      <c r="AM620" s="166" t="str">
        <f t="shared" ref="D620:AQ627" si="244">IFERROR((-AM656/AM692)*100,"")</f>
        <v/>
      </c>
      <c r="AN620" s="166" t="str">
        <f t="shared" si="244"/>
        <v/>
      </c>
      <c r="AO620" s="166" t="str">
        <f t="shared" si="244"/>
        <v/>
      </c>
      <c r="AP620" s="166" t="str">
        <f t="shared" si="244"/>
        <v/>
      </c>
      <c r="AQ620" s="166">
        <f t="shared" si="244"/>
        <v>14.918204632539982</v>
      </c>
      <c r="AS620" s="166">
        <v>80.643094697059297</v>
      </c>
    </row>
    <row r="621" spans="2:45">
      <c r="B621" s="161" t="str">
        <f t="shared" si="239"/>
        <v>27 Seguro de Crédito por Ventas a Plazo</v>
      </c>
      <c r="C621" s="166" t="str">
        <f t="shared" si="240"/>
        <v/>
      </c>
      <c r="D621" s="166" t="str">
        <f t="shared" si="244"/>
        <v/>
      </c>
      <c r="E621" s="166" t="str">
        <f t="shared" si="244"/>
        <v/>
      </c>
      <c r="F621" s="166" t="str">
        <f t="shared" si="244"/>
        <v/>
      </c>
      <c r="G621" s="166">
        <f t="shared" si="244"/>
        <v>6.2811014044011948</v>
      </c>
      <c r="H621" s="166" t="str">
        <f t="shared" si="244"/>
        <v/>
      </c>
      <c r="I621" s="166" t="str">
        <f t="shared" si="244"/>
        <v/>
      </c>
      <c r="J621" s="166" t="str">
        <f t="shared" si="244"/>
        <v/>
      </c>
      <c r="K621" s="166">
        <f t="shared" si="244"/>
        <v>44.875638995013631</v>
      </c>
      <c r="L621" s="166" t="str">
        <f t="shared" si="244"/>
        <v/>
      </c>
      <c r="M621" s="166">
        <f t="shared" si="244"/>
        <v>63.827962421485019</v>
      </c>
      <c r="N621" s="166">
        <f t="shared" si="244"/>
        <v>44.772200772200769</v>
      </c>
      <c r="O621" s="166" t="str">
        <f t="shared" si="244"/>
        <v/>
      </c>
      <c r="P621" s="166" t="str">
        <f t="shared" si="244"/>
        <v/>
      </c>
      <c r="Q621" s="166" t="str">
        <f t="shared" si="244"/>
        <v/>
      </c>
      <c r="R621" s="166" t="str">
        <f t="shared" si="244"/>
        <v/>
      </c>
      <c r="S621" s="166" t="str">
        <f t="shared" si="244"/>
        <v/>
      </c>
      <c r="T621" s="166" t="str">
        <f t="shared" si="244"/>
        <v/>
      </c>
      <c r="U621" s="166">
        <f t="shared" si="244"/>
        <v>19.347367859334561</v>
      </c>
      <c r="V621" s="166" t="str">
        <f t="shared" si="244"/>
        <v/>
      </c>
      <c r="W621" s="166">
        <f t="shared" si="244"/>
        <v>-7.5343200813853857</v>
      </c>
      <c r="X621" s="166" t="str">
        <f t="shared" si="244"/>
        <v/>
      </c>
      <c r="Y621" s="166" t="str">
        <f t="shared" si="244"/>
        <v/>
      </c>
      <c r="Z621" s="166" t="str">
        <f t="shared" si="244"/>
        <v/>
      </c>
      <c r="AA621" s="166" t="str">
        <f t="shared" si="244"/>
        <v/>
      </c>
      <c r="AB621" s="166" t="str">
        <f t="shared" si="244"/>
        <v/>
      </c>
      <c r="AC621" s="166" t="str">
        <f t="shared" si="244"/>
        <v/>
      </c>
      <c r="AD621" s="166" t="str">
        <f t="shared" si="244"/>
        <v/>
      </c>
      <c r="AE621" s="166" t="str">
        <f t="shared" si="244"/>
        <v/>
      </c>
      <c r="AF621" s="166" t="str">
        <f t="shared" si="244"/>
        <v/>
      </c>
      <c r="AG621" s="166" t="str">
        <f t="shared" si="244"/>
        <v/>
      </c>
      <c r="AH621" s="166" t="str">
        <f t="shared" si="244"/>
        <v/>
      </c>
      <c r="AI621" s="166" t="str">
        <f t="shared" si="244"/>
        <v/>
      </c>
      <c r="AJ621" s="166" t="str">
        <f t="shared" si="244"/>
        <v/>
      </c>
      <c r="AK621" s="166" t="str">
        <f t="shared" si="244"/>
        <v/>
      </c>
      <c r="AL621" s="166" t="str">
        <f t="shared" si="244"/>
        <v/>
      </c>
      <c r="AM621" s="166" t="str">
        <f t="shared" si="244"/>
        <v/>
      </c>
      <c r="AN621" s="166" t="str">
        <f t="shared" si="244"/>
        <v/>
      </c>
      <c r="AO621" s="166" t="str">
        <f t="shared" si="244"/>
        <v/>
      </c>
      <c r="AP621" s="166" t="str">
        <f t="shared" si="244"/>
        <v/>
      </c>
      <c r="AQ621" s="166">
        <f t="shared" si="244"/>
        <v>40.104230921430393</v>
      </c>
      <c r="AS621" s="166">
        <v>93.928785657006401</v>
      </c>
    </row>
    <row r="622" spans="2:45">
      <c r="B622" s="161" t="str">
        <f t="shared" si="239"/>
        <v>28 Seguro de Crédito a la Exportación</v>
      </c>
      <c r="C622" s="166" t="str">
        <f t="shared" si="240"/>
        <v/>
      </c>
      <c r="D622" s="166" t="str">
        <f t="shared" si="244"/>
        <v/>
      </c>
      <c r="E622" s="166" t="str">
        <f t="shared" si="244"/>
        <v/>
      </c>
      <c r="F622" s="166" t="str">
        <f t="shared" si="244"/>
        <v/>
      </c>
      <c r="G622" s="166">
        <f t="shared" si="244"/>
        <v>51.450465243568686</v>
      </c>
      <c r="H622" s="166" t="str">
        <f t="shared" si="244"/>
        <v/>
      </c>
      <c r="I622" s="166" t="str">
        <f t="shared" si="244"/>
        <v/>
      </c>
      <c r="J622" s="166" t="str">
        <f t="shared" si="244"/>
        <v/>
      </c>
      <c r="K622" s="166">
        <f t="shared" si="244"/>
        <v>24.37371924801111</v>
      </c>
      <c r="L622" s="166" t="str">
        <f t="shared" si="244"/>
        <v/>
      </c>
      <c r="M622" s="166">
        <f t="shared" si="244"/>
        <v>67.375928951061823</v>
      </c>
      <c r="N622" s="166">
        <f t="shared" si="244"/>
        <v>30.593607305936072</v>
      </c>
      <c r="O622" s="166" t="str">
        <f t="shared" si="244"/>
        <v/>
      </c>
      <c r="P622" s="166" t="str">
        <f t="shared" si="244"/>
        <v/>
      </c>
      <c r="Q622" s="166" t="str">
        <f t="shared" si="244"/>
        <v/>
      </c>
      <c r="R622" s="166" t="str">
        <f t="shared" si="244"/>
        <v/>
      </c>
      <c r="S622" s="166" t="str">
        <f t="shared" si="244"/>
        <v/>
      </c>
      <c r="T622" s="166" t="str">
        <f t="shared" si="244"/>
        <v/>
      </c>
      <c r="U622" s="166">
        <f t="shared" si="244"/>
        <v>88.281011150980731</v>
      </c>
      <c r="V622" s="166" t="str">
        <f t="shared" si="244"/>
        <v/>
      </c>
      <c r="W622" s="166">
        <f t="shared" si="244"/>
        <v>-31.305181910635397</v>
      </c>
      <c r="X622" s="166" t="str">
        <f t="shared" si="244"/>
        <v/>
      </c>
      <c r="Y622" s="166" t="str">
        <f t="shared" si="244"/>
        <v/>
      </c>
      <c r="Z622" s="166" t="str">
        <f t="shared" si="244"/>
        <v/>
      </c>
      <c r="AA622" s="166" t="str">
        <f t="shared" si="244"/>
        <v/>
      </c>
      <c r="AB622" s="166" t="str">
        <f t="shared" si="244"/>
        <v/>
      </c>
      <c r="AC622" s="166" t="str">
        <f t="shared" si="244"/>
        <v/>
      </c>
      <c r="AD622" s="166" t="str">
        <f t="shared" si="244"/>
        <v/>
      </c>
      <c r="AE622" s="166" t="str">
        <f t="shared" si="244"/>
        <v/>
      </c>
      <c r="AF622" s="166" t="str">
        <f t="shared" si="244"/>
        <v/>
      </c>
      <c r="AG622" s="166" t="str">
        <f t="shared" si="244"/>
        <v/>
      </c>
      <c r="AH622" s="166" t="str">
        <f t="shared" si="244"/>
        <v/>
      </c>
      <c r="AI622" s="166" t="str">
        <f t="shared" si="244"/>
        <v/>
      </c>
      <c r="AJ622" s="166" t="str">
        <f t="shared" si="244"/>
        <v/>
      </c>
      <c r="AK622" s="166" t="str">
        <f t="shared" si="244"/>
        <v/>
      </c>
      <c r="AL622" s="166" t="str">
        <f t="shared" si="244"/>
        <v/>
      </c>
      <c r="AM622" s="166" t="str">
        <f t="shared" si="244"/>
        <v/>
      </c>
      <c r="AN622" s="166" t="str">
        <f t="shared" si="244"/>
        <v/>
      </c>
      <c r="AO622" s="166" t="str">
        <f t="shared" si="244"/>
        <v/>
      </c>
      <c r="AP622" s="166" t="str">
        <f t="shared" si="244"/>
        <v/>
      </c>
      <c r="AQ622" s="166">
        <f t="shared" si="244"/>
        <v>24.958412620656002</v>
      </c>
      <c r="AS622" s="166">
        <v>13.370292804708001</v>
      </c>
    </row>
    <row r="623" spans="2:45">
      <c r="B623" s="161" t="str">
        <f t="shared" si="239"/>
        <v>29 Otros Seguros de Crédito</v>
      </c>
      <c r="C623" s="166" t="str">
        <f t="shared" si="240"/>
        <v/>
      </c>
      <c r="D623" s="166" t="str">
        <f t="shared" si="244"/>
        <v/>
      </c>
      <c r="E623" s="166" t="str">
        <f t="shared" si="244"/>
        <v/>
      </c>
      <c r="F623" s="166" t="str">
        <f t="shared" si="244"/>
        <v/>
      </c>
      <c r="G623" s="166" t="str">
        <f t="shared" si="244"/>
        <v/>
      </c>
      <c r="H623" s="166" t="str">
        <f t="shared" si="244"/>
        <v/>
      </c>
      <c r="I623" s="166" t="str">
        <f t="shared" si="244"/>
        <v/>
      </c>
      <c r="J623" s="166" t="str">
        <f t="shared" si="244"/>
        <v/>
      </c>
      <c r="K623" s="166" t="str">
        <f t="shared" si="244"/>
        <v/>
      </c>
      <c r="L623" s="166" t="str">
        <f t="shared" si="244"/>
        <v/>
      </c>
      <c r="M623" s="166" t="str">
        <f t="shared" si="244"/>
        <v/>
      </c>
      <c r="N623" s="166" t="str">
        <f t="shared" si="244"/>
        <v/>
      </c>
      <c r="O623" s="166" t="str">
        <f t="shared" si="244"/>
        <v/>
      </c>
      <c r="P623" s="166" t="str">
        <f t="shared" si="244"/>
        <v/>
      </c>
      <c r="Q623" s="166" t="str">
        <f t="shared" si="244"/>
        <v/>
      </c>
      <c r="R623" s="166" t="str">
        <f t="shared" si="244"/>
        <v/>
      </c>
      <c r="S623" s="166" t="str">
        <f t="shared" si="244"/>
        <v/>
      </c>
      <c r="T623" s="166" t="str">
        <f t="shared" si="244"/>
        <v/>
      </c>
      <c r="U623" s="166" t="str">
        <f t="shared" si="244"/>
        <v/>
      </c>
      <c r="V623" s="166" t="str">
        <f t="shared" si="244"/>
        <v/>
      </c>
      <c r="W623" s="166" t="str">
        <f t="shared" si="244"/>
        <v/>
      </c>
      <c r="X623" s="166" t="str">
        <f t="shared" si="244"/>
        <v/>
      </c>
      <c r="Y623" s="166" t="str">
        <f t="shared" si="244"/>
        <v/>
      </c>
      <c r="Z623" s="166" t="str">
        <f t="shared" si="244"/>
        <v/>
      </c>
      <c r="AA623" s="166" t="str">
        <f t="shared" si="244"/>
        <v/>
      </c>
      <c r="AB623" s="166" t="str">
        <f t="shared" si="244"/>
        <v/>
      </c>
      <c r="AC623" s="166" t="str">
        <f t="shared" si="244"/>
        <v/>
      </c>
      <c r="AD623" s="166" t="str">
        <f t="shared" si="244"/>
        <v/>
      </c>
      <c r="AE623" s="166" t="str">
        <f t="shared" si="244"/>
        <v/>
      </c>
      <c r="AF623" s="166" t="str">
        <f t="shared" si="244"/>
        <v/>
      </c>
      <c r="AG623" s="166" t="str">
        <f t="shared" si="244"/>
        <v/>
      </c>
      <c r="AH623" s="166" t="str">
        <f t="shared" si="244"/>
        <v/>
      </c>
      <c r="AI623" s="166" t="str">
        <f t="shared" si="244"/>
        <v/>
      </c>
      <c r="AJ623" s="166" t="str">
        <f t="shared" si="244"/>
        <v/>
      </c>
      <c r="AK623" s="166" t="str">
        <f t="shared" si="244"/>
        <v/>
      </c>
      <c r="AL623" s="166" t="str">
        <f t="shared" si="244"/>
        <v/>
      </c>
      <c r="AM623" s="166" t="str">
        <f t="shared" si="244"/>
        <v/>
      </c>
      <c r="AN623" s="166" t="str">
        <f t="shared" si="244"/>
        <v/>
      </c>
      <c r="AO623" s="166" t="str">
        <f t="shared" si="244"/>
        <v/>
      </c>
      <c r="AP623" s="166" t="str">
        <f t="shared" si="244"/>
        <v/>
      </c>
      <c r="AQ623" s="166" t="str">
        <f t="shared" si="244"/>
        <v/>
      </c>
      <c r="AS623" s="166"/>
    </row>
    <row r="624" spans="2:45">
      <c r="B624" s="161" t="str">
        <f t="shared" si="239"/>
        <v>30 Seguro Agrícola</v>
      </c>
      <c r="C624" s="166" t="str">
        <f t="shared" si="240"/>
        <v/>
      </c>
      <c r="D624" s="166" t="str">
        <f t="shared" si="244"/>
        <v/>
      </c>
      <c r="E624" s="166" t="str">
        <f t="shared" si="244"/>
        <v/>
      </c>
      <c r="F624" s="166" t="str">
        <f t="shared" si="244"/>
        <v/>
      </c>
      <c r="G624" s="166" t="str">
        <f t="shared" si="244"/>
        <v/>
      </c>
      <c r="H624" s="166" t="str">
        <f t="shared" si="244"/>
        <v/>
      </c>
      <c r="I624" s="166" t="str">
        <f t="shared" si="244"/>
        <v/>
      </c>
      <c r="J624" s="166" t="str">
        <f t="shared" si="244"/>
        <v/>
      </c>
      <c r="K624" s="166" t="str">
        <f t="shared" si="244"/>
        <v/>
      </c>
      <c r="L624" s="166" t="str">
        <f t="shared" si="244"/>
        <v/>
      </c>
      <c r="M624" s="166" t="str">
        <f t="shared" si="244"/>
        <v/>
      </c>
      <c r="N624" s="166" t="str">
        <f t="shared" si="244"/>
        <v/>
      </c>
      <c r="O624" s="166" t="str">
        <f t="shared" si="244"/>
        <v/>
      </c>
      <c r="P624" s="166">
        <f t="shared" si="244"/>
        <v>36.68450547255312</v>
      </c>
      <c r="Q624" s="166" t="str">
        <f t="shared" si="244"/>
        <v/>
      </c>
      <c r="R624" s="166" t="str">
        <f t="shared" si="244"/>
        <v/>
      </c>
      <c r="S624" s="166" t="str">
        <f t="shared" si="244"/>
        <v/>
      </c>
      <c r="T624" s="166">
        <f t="shared" si="244"/>
        <v>88.445927330393118</v>
      </c>
      <c r="U624" s="166" t="str">
        <f t="shared" si="244"/>
        <v/>
      </c>
      <c r="V624" s="166">
        <f t="shared" si="244"/>
        <v>82.056891821527174</v>
      </c>
      <c r="W624" s="166" t="str">
        <f t="shared" si="244"/>
        <v/>
      </c>
      <c r="X624" s="166" t="str">
        <f t="shared" si="244"/>
        <v/>
      </c>
      <c r="Y624" s="166" t="str">
        <f t="shared" si="244"/>
        <v/>
      </c>
      <c r="Z624" s="166" t="str">
        <f t="shared" si="244"/>
        <v/>
      </c>
      <c r="AA624" s="166" t="str">
        <f t="shared" si="244"/>
        <v/>
      </c>
      <c r="AB624" s="166" t="str">
        <f t="shared" si="244"/>
        <v/>
      </c>
      <c r="AC624" s="166" t="str">
        <f t="shared" si="244"/>
        <v/>
      </c>
      <c r="AD624" s="166" t="str">
        <f t="shared" si="244"/>
        <v/>
      </c>
      <c r="AE624" s="166" t="str">
        <f t="shared" si="244"/>
        <v/>
      </c>
      <c r="AF624" s="166" t="str">
        <f t="shared" si="244"/>
        <v/>
      </c>
      <c r="AG624" s="166" t="str">
        <f t="shared" si="244"/>
        <v/>
      </c>
      <c r="AH624" s="166" t="str">
        <f t="shared" si="244"/>
        <v/>
      </c>
      <c r="AI624" s="166" t="str">
        <f t="shared" si="244"/>
        <v/>
      </c>
      <c r="AJ624" s="166" t="str">
        <f t="shared" si="244"/>
        <v/>
      </c>
      <c r="AK624" s="166" t="str">
        <f t="shared" si="244"/>
        <v/>
      </c>
      <c r="AL624" s="166" t="str">
        <f t="shared" si="244"/>
        <v/>
      </c>
      <c r="AM624" s="166" t="str">
        <f t="shared" si="244"/>
        <v/>
      </c>
      <c r="AN624" s="166" t="str">
        <f t="shared" si="244"/>
        <v/>
      </c>
      <c r="AO624" s="166" t="str">
        <f t="shared" si="244"/>
        <v/>
      </c>
      <c r="AP624" s="166" t="str">
        <f t="shared" si="244"/>
        <v/>
      </c>
      <c r="AQ624" s="166">
        <f t="shared" si="244"/>
        <v>66.064578814598775</v>
      </c>
      <c r="AS624" s="166">
        <v>109.283731451609</v>
      </c>
    </row>
    <row r="625" spans="2:45">
      <c r="B625" s="161" t="str">
        <f t="shared" si="239"/>
        <v>35 Seguro Salud</v>
      </c>
      <c r="C625" s="166" t="str">
        <f t="shared" si="240"/>
        <v/>
      </c>
      <c r="D625" s="166" t="str">
        <f t="shared" si="244"/>
        <v/>
      </c>
      <c r="E625" s="166" t="str">
        <f t="shared" si="244"/>
        <v/>
      </c>
      <c r="F625" s="166">
        <f t="shared" si="244"/>
        <v>44.272874605427617</v>
      </c>
      <c r="G625" s="166" t="str">
        <f t="shared" si="244"/>
        <v/>
      </c>
      <c r="H625" s="166" t="str">
        <f t="shared" si="244"/>
        <v/>
      </c>
      <c r="I625" s="166" t="str">
        <f t="shared" si="244"/>
        <v/>
      </c>
      <c r="J625" s="166" t="str">
        <f t="shared" si="244"/>
        <v/>
      </c>
      <c r="K625" s="166" t="str">
        <f t="shared" si="244"/>
        <v/>
      </c>
      <c r="L625" s="166" t="str">
        <f t="shared" si="244"/>
        <v/>
      </c>
      <c r="M625" s="166" t="str">
        <f t="shared" si="244"/>
        <v/>
      </c>
      <c r="N625" s="166" t="str">
        <f t="shared" si="244"/>
        <v/>
      </c>
      <c r="O625" s="166" t="str">
        <f t="shared" si="244"/>
        <v/>
      </c>
      <c r="P625" s="166" t="str">
        <f t="shared" si="244"/>
        <v/>
      </c>
      <c r="Q625" s="166" t="str">
        <f t="shared" si="244"/>
        <v/>
      </c>
      <c r="R625" s="166" t="str">
        <f t="shared" si="244"/>
        <v/>
      </c>
      <c r="S625" s="166" t="str">
        <f t="shared" si="244"/>
        <v/>
      </c>
      <c r="T625" s="166" t="str">
        <f t="shared" si="244"/>
        <v/>
      </c>
      <c r="U625" s="166" t="str">
        <f t="shared" si="244"/>
        <v/>
      </c>
      <c r="V625" s="166" t="str">
        <f t="shared" si="244"/>
        <v/>
      </c>
      <c r="W625" s="166" t="str">
        <f t="shared" si="244"/>
        <v/>
      </c>
      <c r="X625" s="166" t="str">
        <f t="shared" si="244"/>
        <v/>
      </c>
      <c r="Y625" s="166" t="str">
        <f t="shared" si="244"/>
        <v/>
      </c>
      <c r="Z625" s="166">
        <f t="shared" si="244"/>
        <v>0</v>
      </c>
      <c r="AA625" s="166" t="str">
        <f t="shared" si="244"/>
        <v/>
      </c>
      <c r="AB625" s="166" t="str">
        <f t="shared" si="244"/>
        <v/>
      </c>
      <c r="AC625" s="166" t="str">
        <f t="shared" si="244"/>
        <v/>
      </c>
      <c r="AD625" s="166" t="str">
        <f t="shared" si="244"/>
        <v/>
      </c>
      <c r="AE625" s="166" t="str">
        <f t="shared" si="244"/>
        <v/>
      </c>
      <c r="AF625" s="166" t="str">
        <f t="shared" si="244"/>
        <v/>
      </c>
      <c r="AG625" s="166" t="str">
        <f t="shared" si="244"/>
        <v/>
      </c>
      <c r="AH625" s="166" t="str">
        <f t="shared" si="244"/>
        <v/>
      </c>
      <c r="AI625" s="166" t="str">
        <f t="shared" si="244"/>
        <v/>
      </c>
      <c r="AJ625" s="166" t="str">
        <f t="shared" si="244"/>
        <v/>
      </c>
      <c r="AK625" s="166" t="str">
        <f t="shared" si="244"/>
        <v/>
      </c>
      <c r="AL625" s="166" t="str">
        <f t="shared" si="244"/>
        <v/>
      </c>
      <c r="AM625" s="166" t="str">
        <f t="shared" si="244"/>
        <v/>
      </c>
      <c r="AN625" s="166" t="str">
        <f t="shared" si="244"/>
        <v/>
      </c>
      <c r="AO625" s="166" t="str">
        <f t="shared" si="244"/>
        <v/>
      </c>
      <c r="AP625" s="166" t="str">
        <f t="shared" si="244"/>
        <v/>
      </c>
      <c r="AQ625" s="166">
        <f t="shared" si="244"/>
        <v>44.272053936249939</v>
      </c>
      <c r="AS625" s="166">
        <v>18.943700848409701</v>
      </c>
    </row>
    <row r="626" spans="2:45">
      <c r="B626" s="161" t="str">
        <f t="shared" si="239"/>
        <v>50 Otros</v>
      </c>
      <c r="C626" s="166">
        <f t="shared" si="240"/>
        <v>37.550091045906306</v>
      </c>
      <c r="D626" s="166" t="str">
        <f t="shared" si="244"/>
        <v/>
      </c>
      <c r="E626" s="166">
        <f t="shared" si="244"/>
        <v>18.366687332075657</v>
      </c>
      <c r="F626" s="166">
        <f t="shared" si="244"/>
        <v>47.704422130784216</v>
      </c>
      <c r="G626" s="166" t="str">
        <f t="shared" si="244"/>
        <v/>
      </c>
      <c r="H626" s="166">
        <f t="shared" si="244"/>
        <v>11.015533587361094</v>
      </c>
      <c r="I626" s="166">
        <f t="shared" si="244"/>
        <v>-0.93805671489636588</v>
      </c>
      <c r="J626" s="166">
        <f t="shared" si="244"/>
        <v>-0.33061754634549534</v>
      </c>
      <c r="K626" s="166" t="str">
        <f t="shared" si="244"/>
        <v/>
      </c>
      <c r="L626" s="166">
        <f t="shared" si="244"/>
        <v>71.535723299816837</v>
      </c>
      <c r="M626" s="166" t="str">
        <f t="shared" si="244"/>
        <v/>
      </c>
      <c r="N626" s="166" t="str">
        <f t="shared" si="244"/>
        <v/>
      </c>
      <c r="O626" s="166">
        <f t="shared" si="244"/>
        <v>1.2587993963546327</v>
      </c>
      <c r="P626" s="166" t="str">
        <f t="shared" si="244"/>
        <v/>
      </c>
      <c r="Q626" s="166" t="str">
        <f t="shared" si="244"/>
        <v/>
      </c>
      <c r="R626" s="166">
        <f t="shared" si="244"/>
        <v>-11.134743445661472</v>
      </c>
      <c r="S626" s="166" t="str">
        <f t="shared" si="244"/>
        <v/>
      </c>
      <c r="T626" s="166">
        <f t="shared" si="244"/>
        <v>50.715225385403549</v>
      </c>
      <c r="U626" s="166" t="str">
        <f t="shared" si="244"/>
        <v/>
      </c>
      <c r="V626" s="166">
        <f t="shared" si="244"/>
        <v>40.136684589870185</v>
      </c>
      <c r="W626" s="166" t="str">
        <f t="shared" si="244"/>
        <v/>
      </c>
      <c r="X626" s="166">
        <f t="shared" si="244"/>
        <v>0</v>
      </c>
      <c r="Y626" s="166">
        <f t="shared" si="244"/>
        <v>35.376893880163394</v>
      </c>
      <c r="Z626" s="166" t="str">
        <f t="shared" si="244"/>
        <v/>
      </c>
      <c r="AA626" s="166">
        <f t="shared" si="244"/>
        <v>0.62765847079572568</v>
      </c>
      <c r="AB626" s="166">
        <f t="shared" si="244"/>
        <v>34.850011269527755</v>
      </c>
      <c r="AC626" s="166">
        <f t="shared" si="244"/>
        <v>5.3977486779863799</v>
      </c>
      <c r="AD626" s="166">
        <f t="shared" si="244"/>
        <v>30.819143676991985</v>
      </c>
      <c r="AE626" s="166" t="str">
        <f t="shared" si="244"/>
        <v/>
      </c>
      <c r="AF626" s="166" t="str">
        <f t="shared" si="244"/>
        <v/>
      </c>
      <c r="AG626" s="166" t="str">
        <f t="shared" si="244"/>
        <v/>
      </c>
      <c r="AH626" s="166" t="str">
        <f t="shared" si="244"/>
        <v/>
      </c>
      <c r="AI626" s="166" t="str">
        <f t="shared" si="244"/>
        <v/>
      </c>
      <c r="AJ626" s="166" t="str">
        <f t="shared" si="244"/>
        <v/>
      </c>
      <c r="AK626" s="166" t="str">
        <f t="shared" si="244"/>
        <v/>
      </c>
      <c r="AL626" s="166" t="str">
        <f t="shared" si="244"/>
        <v/>
      </c>
      <c r="AM626" s="166" t="str">
        <f t="shared" si="244"/>
        <v/>
      </c>
      <c r="AN626" s="166" t="str">
        <f t="shared" si="244"/>
        <v/>
      </c>
      <c r="AO626" s="166" t="str">
        <f t="shared" si="244"/>
        <v/>
      </c>
      <c r="AP626" s="166" t="str">
        <f t="shared" si="244"/>
        <v/>
      </c>
      <c r="AQ626" s="166">
        <f t="shared" si="244"/>
        <v>35.102050685910712</v>
      </c>
      <c r="AS626" s="166">
        <v>41.542917272278601</v>
      </c>
    </row>
    <row r="627" spans="2:45">
      <c r="B627" s="162" t="str">
        <f t="shared" si="239"/>
        <v>Total</v>
      </c>
      <c r="C627" s="167">
        <f t="shared" si="240"/>
        <v>33.433244921536634</v>
      </c>
      <c r="D627" s="167" t="str">
        <f t="shared" si="244"/>
        <v/>
      </c>
      <c r="E627" s="167">
        <f t="shared" si="244"/>
        <v>44.630972528402026</v>
      </c>
      <c r="F627" s="167">
        <f t="shared" si="244"/>
        <v>24.377774756983069</v>
      </c>
      <c r="G627" s="167">
        <f t="shared" si="244"/>
        <v>15.436334001453714</v>
      </c>
      <c r="H627" s="167">
        <f t="shared" si="244"/>
        <v>54.797652942828122</v>
      </c>
      <c r="I627" s="167">
        <f t="shared" si="244"/>
        <v>68.77382208816185</v>
      </c>
      <c r="J627" s="167">
        <f t="shared" si="244"/>
        <v>71.231032864115278</v>
      </c>
      <c r="K627" s="167">
        <f t="shared" si="244"/>
        <v>34.227499628058759</v>
      </c>
      <c r="L627" s="167">
        <f t="shared" si="244"/>
        <v>57.334077488206262</v>
      </c>
      <c r="M627" s="167">
        <f t="shared" si="244"/>
        <v>57.386002828610216</v>
      </c>
      <c r="N627" s="167">
        <f t="shared" ref="N627:AQ627" si="245">IFERROR((-N663/N699)*100,"")</f>
        <v>39.793566489628219</v>
      </c>
      <c r="O627" s="167">
        <f t="shared" si="245"/>
        <v>1.2587993963546327</v>
      </c>
      <c r="P627" s="167">
        <f t="shared" si="245"/>
        <v>49.080140275857296</v>
      </c>
      <c r="Q627" s="167" t="str">
        <f t="shared" si="245"/>
        <v/>
      </c>
      <c r="R627" s="167">
        <f t="shared" si="245"/>
        <v>51.251005108117944</v>
      </c>
      <c r="S627" s="167">
        <f t="shared" si="245"/>
        <v>76.440329797112867</v>
      </c>
      <c r="T627" s="167">
        <f t="shared" si="245"/>
        <v>50.398349544771129</v>
      </c>
      <c r="U627" s="167">
        <f t="shared" si="245"/>
        <v>20.048568371141577</v>
      </c>
      <c r="V627" s="167">
        <f t="shared" si="245"/>
        <v>42.575988948401225</v>
      </c>
      <c r="W627" s="167">
        <f t="shared" si="245"/>
        <v>-11.922768372454817</v>
      </c>
      <c r="X627" s="167">
        <f t="shared" si="245"/>
        <v>8.9259091827214405</v>
      </c>
      <c r="Y627" s="167">
        <f t="shared" si="245"/>
        <v>63.329607919376251</v>
      </c>
      <c r="Z627" s="167">
        <f t="shared" si="245"/>
        <v>107.94759129707556</v>
      </c>
      <c r="AA627" s="167">
        <f t="shared" si="245"/>
        <v>80.098768058809327</v>
      </c>
      <c r="AB627" s="167">
        <f t="shared" si="245"/>
        <v>50.096742373310946</v>
      </c>
      <c r="AC627" s="167">
        <f t="shared" si="245"/>
        <v>191.90564639200835</v>
      </c>
      <c r="AD627" s="167">
        <f t="shared" si="245"/>
        <v>30.734225591496234</v>
      </c>
      <c r="AE627" s="167" t="str">
        <f t="shared" si="245"/>
        <v/>
      </c>
      <c r="AF627" s="167" t="str">
        <f t="shared" si="245"/>
        <v/>
      </c>
      <c r="AG627" s="167" t="str">
        <f t="shared" si="245"/>
        <v/>
      </c>
      <c r="AH627" s="167" t="str">
        <f t="shared" si="245"/>
        <v/>
      </c>
      <c r="AI627" s="167" t="str">
        <f t="shared" si="245"/>
        <v/>
      </c>
      <c r="AJ627" s="167" t="str">
        <f t="shared" si="245"/>
        <v/>
      </c>
      <c r="AK627" s="167" t="str">
        <f t="shared" si="245"/>
        <v/>
      </c>
      <c r="AL627" s="167" t="str">
        <f t="shared" si="245"/>
        <v/>
      </c>
      <c r="AM627" s="167" t="str">
        <f t="shared" si="245"/>
        <v/>
      </c>
      <c r="AN627" s="167" t="str">
        <f t="shared" si="245"/>
        <v/>
      </c>
      <c r="AO627" s="167" t="str">
        <f t="shared" si="245"/>
        <v/>
      </c>
      <c r="AP627" s="167" t="str">
        <f t="shared" si="245"/>
        <v/>
      </c>
      <c r="AQ627" s="167">
        <f t="shared" si="245"/>
        <v>48.199765516357964</v>
      </c>
      <c r="AS627" s="167">
        <v>50.559355687036401</v>
      </c>
    </row>
    <row r="630" spans="2:45" ht="22.5" customHeight="1">
      <c r="B630" s="216" t="s">
        <v>569</v>
      </c>
      <c r="C630" s="138" t="str">
        <f>C7</f>
        <v>Ace Seguros</v>
      </c>
      <c r="D630" s="138" t="str">
        <f t="shared" ref="D630:AQ630" si="246">D7</f>
        <v>Assurant Chile</v>
      </c>
      <c r="E630" s="138" t="str">
        <f t="shared" si="246"/>
        <v>BCI Seguros</v>
      </c>
      <c r="F630" s="138" t="str">
        <f t="shared" si="246"/>
        <v>Cardif</v>
      </c>
      <c r="G630" s="138" t="str">
        <f t="shared" si="246"/>
        <v>Cesce Chile</v>
      </c>
      <c r="H630" s="138" t="str">
        <f t="shared" si="246"/>
        <v>Chartis</v>
      </c>
      <c r="I630" s="138" t="str">
        <f t="shared" si="246"/>
        <v>Chilena Consolidada</v>
      </c>
      <c r="J630" s="138" t="str">
        <f t="shared" si="246"/>
        <v>Chubb de Chile</v>
      </c>
      <c r="K630" s="138" t="str">
        <f t="shared" si="246"/>
        <v>Coface Chile</v>
      </c>
      <c r="L630" s="138" t="str">
        <f t="shared" si="246"/>
        <v>Consorio Nacional</v>
      </c>
      <c r="M630" s="138" t="str">
        <f t="shared" si="246"/>
        <v>Continental Crédito</v>
      </c>
      <c r="N630" s="138" t="str">
        <f t="shared" si="246"/>
        <v>Euler Hermes</v>
      </c>
      <c r="O630" s="138" t="str">
        <f t="shared" si="246"/>
        <v>FAF International</v>
      </c>
      <c r="P630" s="138" t="str">
        <f t="shared" si="246"/>
        <v>HDI Seguros</v>
      </c>
      <c r="Q630" s="138" t="str">
        <f t="shared" si="246"/>
        <v>Huelen</v>
      </c>
      <c r="R630" s="138" t="str">
        <f t="shared" si="246"/>
        <v>Liberty Seguros</v>
      </c>
      <c r="S630" s="138" t="str">
        <f t="shared" si="246"/>
        <v>M. de Carabineros</v>
      </c>
      <c r="T630" s="138" t="str">
        <f t="shared" si="246"/>
        <v>Magallanes</v>
      </c>
      <c r="U630" s="138" t="str">
        <f t="shared" si="246"/>
        <v>Magallanes Gar. y Cré.</v>
      </c>
      <c r="V630" s="138" t="str">
        <f t="shared" si="246"/>
        <v>Mapfre</v>
      </c>
      <c r="W630" s="138" t="str">
        <f t="shared" si="246"/>
        <v>Mapfre Gar. y Cré.</v>
      </c>
      <c r="X630" s="138" t="str">
        <f t="shared" si="246"/>
        <v>Orion Seguros</v>
      </c>
      <c r="Y630" s="138" t="str">
        <f t="shared" si="246"/>
        <v>Penta Security</v>
      </c>
      <c r="Z630" s="138" t="str">
        <f t="shared" si="246"/>
        <v>QBE Chile</v>
      </c>
      <c r="AA630" s="138" t="str">
        <f t="shared" si="246"/>
        <v>Renta Nacional</v>
      </c>
      <c r="AB630" s="138" t="str">
        <f t="shared" si="246"/>
        <v>RSA Seguros</v>
      </c>
      <c r="AC630" s="138" t="str">
        <f t="shared" si="246"/>
        <v>Zenit Seguros</v>
      </c>
      <c r="AD630" s="138" t="str">
        <f t="shared" si="246"/>
        <v>Zurich Santander</v>
      </c>
      <c r="AE630" s="138">
        <f t="shared" si="246"/>
        <v>0</v>
      </c>
      <c r="AF630" s="138">
        <f t="shared" si="246"/>
        <v>0</v>
      </c>
      <c r="AG630" s="138">
        <f t="shared" si="246"/>
        <v>0</v>
      </c>
      <c r="AH630" s="138">
        <f t="shared" si="246"/>
        <v>0</v>
      </c>
      <c r="AI630" s="138">
        <f t="shared" si="246"/>
        <v>0</v>
      </c>
      <c r="AJ630" s="138">
        <f t="shared" si="246"/>
        <v>0</v>
      </c>
      <c r="AK630" s="138">
        <f t="shared" si="246"/>
        <v>0</v>
      </c>
      <c r="AL630" s="138">
        <f t="shared" si="246"/>
        <v>0</v>
      </c>
      <c r="AM630" s="138">
        <f t="shared" si="246"/>
        <v>0</v>
      </c>
      <c r="AN630" s="138">
        <f t="shared" si="246"/>
        <v>0</v>
      </c>
      <c r="AO630" s="138">
        <f t="shared" si="246"/>
        <v>0</v>
      </c>
      <c r="AP630" s="138">
        <f t="shared" si="246"/>
        <v>0</v>
      </c>
      <c r="AQ630" s="138" t="str">
        <f t="shared" si="246"/>
        <v>Mercado</v>
      </c>
      <c r="AS630" s="164"/>
    </row>
    <row r="631" spans="2:45">
      <c r="B631" s="161" t="str">
        <f>B250</f>
        <v>1 Incendio</v>
      </c>
      <c r="C631" s="145">
        <v>-1911631</v>
      </c>
      <c r="D631" s="145">
        <v>0</v>
      </c>
      <c r="E631" s="145">
        <v>-1577626.6341704396</v>
      </c>
      <c r="F631" s="145">
        <v>4061</v>
      </c>
      <c r="G631" s="145">
        <v>0</v>
      </c>
      <c r="H631" s="145">
        <v>-270003</v>
      </c>
      <c r="I631" s="145">
        <v>-1916407</v>
      </c>
      <c r="J631" s="145">
        <v>-18400</v>
      </c>
      <c r="K631" s="145">
        <v>0</v>
      </c>
      <c r="L631" s="145">
        <v>-322525</v>
      </c>
      <c r="M631" s="145">
        <v>0</v>
      </c>
      <c r="N631" s="145">
        <v>0</v>
      </c>
      <c r="O631" s="145">
        <v>0</v>
      </c>
      <c r="P631" s="145">
        <v>-403475</v>
      </c>
      <c r="Q631" s="145">
        <v>-636</v>
      </c>
      <c r="R631" s="145">
        <v>-2013468</v>
      </c>
      <c r="S631" s="145">
        <v>-135823</v>
      </c>
      <c r="T631" s="145">
        <v>-1314406</v>
      </c>
      <c r="U631" s="145">
        <v>0</v>
      </c>
      <c r="V631" s="145">
        <v>-2032961</v>
      </c>
      <c r="W631" s="145">
        <v>0</v>
      </c>
      <c r="X631" s="145">
        <v>-4</v>
      </c>
      <c r="Y631" s="145">
        <v>-2375971.8016693965</v>
      </c>
      <c r="Z631" s="145">
        <v>0</v>
      </c>
      <c r="AA631" s="145">
        <v>-79273</v>
      </c>
      <c r="AB631" s="145">
        <v>-1603511</v>
      </c>
      <c r="AC631" s="145">
        <v>-29632</v>
      </c>
      <c r="AD631" s="145">
        <v>0</v>
      </c>
      <c r="AE631" s="166"/>
      <c r="AF631" s="166"/>
      <c r="AG631" s="166"/>
      <c r="AH631" s="166"/>
      <c r="AI631" s="166"/>
      <c r="AJ631" s="166"/>
      <c r="AK631" s="166"/>
      <c r="AL631" s="166"/>
      <c r="AM631" s="166"/>
      <c r="AN631" s="166"/>
      <c r="AO631" s="166"/>
      <c r="AP631" s="166"/>
      <c r="AQ631" s="145">
        <f>SUM(C631:AP631)</f>
        <v>-16001692.435839836</v>
      </c>
      <c r="AS631" s="168"/>
    </row>
    <row r="632" spans="2:45">
      <c r="B632" s="161" t="str">
        <f t="shared" ref="B632:B663" si="247">B251</f>
        <v>2 Pérdida de Benef. por Incendio</v>
      </c>
      <c r="C632" s="145">
        <v>-23</v>
      </c>
      <c r="D632" s="145">
        <v>0</v>
      </c>
      <c r="E632" s="145">
        <v>-19043.237979351368</v>
      </c>
      <c r="F632" s="145">
        <v>0</v>
      </c>
      <c r="G632" s="145">
        <v>0</v>
      </c>
      <c r="H632" s="145">
        <v>0</v>
      </c>
      <c r="I632" s="145">
        <v>-953161</v>
      </c>
      <c r="J632" s="145">
        <v>-9436</v>
      </c>
      <c r="K632" s="145">
        <v>0</v>
      </c>
      <c r="L632" s="145">
        <v>526</v>
      </c>
      <c r="M632" s="145">
        <v>0</v>
      </c>
      <c r="N632" s="145">
        <v>0</v>
      </c>
      <c r="O632" s="145">
        <v>0</v>
      </c>
      <c r="P632" s="145">
        <v>4070</v>
      </c>
      <c r="Q632" s="145">
        <v>0</v>
      </c>
      <c r="R632" s="145">
        <v>-180782</v>
      </c>
      <c r="S632" s="145">
        <v>0</v>
      </c>
      <c r="T632" s="145">
        <v>-4407</v>
      </c>
      <c r="U632" s="145">
        <v>0</v>
      </c>
      <c r="V632" s="145">
        <v>-80700</v>
      </c>
      <c r="W632" s="145">
        <v>0</v>
      </c>
      <c r="X632" s="145">
        <v>0</v>
      </c>
      <c r="Y632" s="145">
        <v>0</v>
      </c>
      <c r="Z632" s="145">
        <v>0</v>
      </c>
      <c r="AA632" s="145">
        <v>0</v>
      </c>
      <c r="AB632" s="145">
        <v>-142028</v>
      </c>
      <c r="AC632" s="145">
        <v>0</v>
      </c>
      <c r="AD632" s="145">
        <v>0</v>
      </c>
      <c r="AE632" s="166"/>
      <c r="AF632" s="166"/>
      <c r="AG632" s="166"/>
      <c r="AH632" s="166"/>
      <c r="AI632" s="166"/>
      <c r="AJ632" s="166"/>
      <c r="AK632" s="166"/>
      <c r="AL632" s="166"/>
      <c r="AM632" s="166"/>
      <c r="AN632" s="166"/>
      <c r="AO632" s="166"/>
      <c r="AP632" s="166"/>
      <c r="AQ632" s="145">
        <f t="shared" ref="AQ632:AQ663" si="248">SUM(C632:AP632)</f>
        <v>-1384984.2379793513</v>
      </c>
      <c r="AS632" s="168"/>
    </row>
    <row r="633" spans="2:45">
      <c r="B633" s="161" t="str">
        <f t="shared" si="247"/>
        <v>3 Terremoto</v>
      </c>
      <c r="C633" s="145">
        <v>-30888</v>
      </c>
      <c r="D633" s="145">
        <v>0</v>
      </c>
      <c r="E633" s="145">
        <v>1682569.0681544635</v>
      </c>
      <c r="F633" s="145">
        <v>-8824</v>
      </c>
      <c r="G633" s="145">
        <v>0</v>
      </c>
      <c r="H633" s="145">
        <v>92341</v>
      </c>
      <c r="I633" s="145">
        <v>-7089</v>
      </c>
      <c r="J633" s="145">
        <v>29802</v>
      </c>
      <c r="K633" s="145">
        <v>0</v>
      </c>
      <c r="L633" s="145">
        <v>78141</v>
      </c>
      <c r="M633" s="145">
        <v>0</v>
      </c>
      <c r="N633" s="145">
        <v>0</v>
      </c>
      <c r="O633" s="145">
        <v>0</v>
      </c>
      <c r="P633" s="145">
        <v>-140714</v>
      </c>
      <c r="Q633" s="145">
        <v>0</v>
      </c>
      <c r="R633" s="145">
        <v>-951942</v>
      </c>
      <c r="S633" s="145">
        <v>0</v>
      </c>
      <c r="T633" s="145">
        <v>246537</v>
      </c>
      <c r="U633" s="145">
        <v>0</v>
      </c>
      <c r="V633" s="145">
        <v>-901192</v>
      </c>
      <c r="W633" s="145">
        <v>0</v>
      </c>
      <c r="X633" s="145">
        <v>0</v>
      </c>
      <c r="Y633" s="145">
        <v>0.18331169709563255</v>
      </c>
      <c r="Z633" s="145">
        <v>-162636</v>
      </c>
      <c r="AA633" s="145">
        <v>-3554</v>
      </c>
      <c r="AB633" s="145">
        <v>1160967.0000000037</v>
      </c>
      <c r="AC633" s="145">
        <v>-7840</v>
      </c>
      <c r="AD633" s="145">
        <v>-227220.54424917209</v>
      </c>
      <c r="AE633" s="166"/>
      <c r="AF633" s="166"/>
      <c r="AG633" s="166"/>
      <c r="AH633" s="166"/>
      <c r="AI633" s="166"/>
      <c r="AJ633" s="166"/>
      <c r="AK633" s="166"/>
      <c r="AL633" s="166"/>
      <c r="AM633" s="166"/>
      <c r="AN633" s="166"/>
      <c r="AO633" s="166"/>
      <c r="AP633" s="166"/>
      <c r="AQ633" s="145">
        <f t="shared" si="248"/>
        <v>848457.70721699228</v>
      </c>
      <c r="AS633" s="168"/>
    </row>
    <row r="634" spans="2:45">
      <c r="B634" s="161" t="str">
        <f t="shared" si="247"/>
        <v>4 Pérdida de Benef. por Terremoto</v>
      </c>
      <c r="C634" s="145">
        <v>63104</v>
      </c>
      <c r="D634" s="145">
        <v>0</v>
      </c>
      <c r="E634" s="145">
        <v>0</v>
      </c>
      <c r="F634" s="145">
        <v>0</v>
      </c>
      <c r="G634" s="145">
        <v>0</v>
      </c>
      <c r="H634" s="145">
        <v>-721</v>
      </c>
      <c r="I634" s="145">
        <v>0</v>
      </c>
      <c r="J634" s="145">
        <v>0</v>
      </c>
      <c r="K634" s="145">
        <v>0</v>
      </c>
      <c r="L634" s="145">
        <v>-71535</v>
      </c>
      <c r="M634" s="145">
        <v>0</v>
      </c>
      <c r="N634" s="145">
        <v>0</v>
      </c>
      <c r="O634" s="145">
        <v>0</v>
      </c>
      <c r="P634" s="145">
        <v>3</v>
      </c>
      <c r="Q634" s="145">
        <v>0</v>
      </c>
      <c r="R634" s="145">
        <v>-179773</v>
      </c>
      <c r="S634" s="145">
        <v>0</v>
      </c>
      <c r="T634" s="145">
        <v>3338</v>
      </c>
      <c r="U634" s="145">
        <v>0</v>
      </c>
      <c r="V634" s="145">
        <v>-1187</v>
      </c>
      <c r="W634" s="145">
        <v>0</v>
      </c>
      <c r="X634" s="145">
        <v>0</v>
      </c>
      <c r="Y634" s="145">
        <v>0</v>
      </c>
      <c r="Z634" s="145">
        <v>0</v>
      </c>
      <c r="AA634" s="145">
        <v>0</v>
      </c>
      <c r="AB634" s="145">
        <v>-4127</v>
      </c>
      <c r="AC634" s="145">
        <v>0</v>
      </c>
      <c r="AD634" s="145">
        <v>0</v>
      </c>
      <c r="AE634" s="166"/>
      <c r="AF634" s="166"/>
      <c r="AG634" s="166"/>
      <c r="AH634" s="166"/>
      <c r="AI634" s="166"/>
      <c r="AJ634" s="166"/>
      <c r="AK634" s="166"/>
      <c r="AL634" s="166"/>
      <c r="AM634" s="166"/>
      <c r="AN634" s="166"/>
      <c r="AO634" s="166"/>
      <c r="AP634" s="166"/>
      <c r="AQ634" s="145">
        <f t="shared" si="248"/>
        <v>-190898</v>
      </c>
      <c r="AS634" s="168"/>
    </row>
    <row r="635" spans="2:45">
      <c r="B635" s="161" t="str">
        <f t="shared" si="247"/>
        <v>5 Riesgos de la Naturaleza</v>
      </c>
      <c r="C635" s="145">
        <v>-37559</v>
      </c>
      <c r="D635" s="145">
        <v>0</v>
      </c>
      <c r="E635" s="145">
        <v>-95254.757225989801</v>
      </c>
      <c r="F635" s="145">
        <v>-10028</v>
      </c>
      <c r="G635" s="145">
        <v>0</v>
      </c>
      <c r="H635" s="145">
        <v>-1256</v>
      </c>
      <c r="I635" s="145">
        <v>-87224</v>
      </c>
      <c r="J635" s="145">
        <v>-202001</v>
      </c>
      <c r="K635" s="145">
        <v>0</v>
      </c>
      <c r="L635" s="145">
        <v>-162720</v>
      </c>
      <c r="M635" s="145">
        <v>0</v>
      </c>
      <c r="N635" s="145">
        <v>0</v>
      </c>
      <c r="O635" s="145">
        <v>0</v>
      </c>
      <c r="P635" s="145">
        <v>-77813</v>
      </c>
      <c r="Q635" s="145">
        <v>0</v>
      </c>
      <c r="R635" s="145">
        <v>0</v>
      </c>
      <c r="S635" s="145">
        <v>0</v>
      </c>
      <c r="T635" s="145">
        <v>-248099</v>
      </c>
      <c r="U635" s="145">
        <v>0</v>
      </c>
      <c r="V635" s="145">
        <v>-754893</v>
      </c>
      <c r="W635" s="145">
        <v>0</v>
      </c>
      <c r="X635" s="145">
        <v>0</v>
      </c>
      <c r="Y635" s="145">
        <v>-173072</v>
      </c>
      <c r="Z635" s="145">
        <v>0</v>
      </c>
      <c r="AA635" s="145">
        <v>-49541</v>
      </c>
      <c r="AB635" s="145">
        <v>-2027217</v>
      </c>
      <c r="AC635" s="145">
        <v>0</v>
      </c>
      <c r="AD635" s="145">
        <v>0</v>
      </c>
      <c r="AE635" s="166"/>
      <c r="AF635" s="166"/>
      <c r="AG635" s="166"/>
      <c r="AH635" s="166"/>
      <c r="AI635" s="166"/>
      <c r="AJ635" s="166"/>
      <c r="AK635" s="166"/>
      <c r="AL635" s="166"/>
      <c r="AM635" s="166"/>
      <c r="AN635" s="166"/>
      <c r="AO635" s="166"/>
      <c r="AP635" s="166"/>
      <c r="AQ635" s="145">
        <f t="shared" si="248"/>
        <v>-3926677.7572259898</v>
      </c>
      <c r="AS635" s="168"/>
    </row>
    <row r="636" spans="2:45">
      <c r="B636" s="161" t="str">
        <f t="shared" si="247"/>
        <v>6 Terrorismo</v>
      </c>
      <c r="C636" s="145">
        <v>-47951</v>
      </c>
      <c r="D636" s="145">
        <v>0</v>
      </c>
      <c r="E636" s="145">
        <v>207.01377341237094</v>
      </c>
      <c r="F636" s="145">
        <v>4</v>
      </c>
      <c r="G636" s="145">
        <v>0</v>
      </c>
      <c r="H636" s="145">
        <v>0</v>
      </c>
      <c r="I636" s="145">
        <v>5033</v>
      </c>
      <c r="J636" s="145">
        <v>0</v>
      </c>
      <c r="K636" s="145">
        <v>0</v>
      </c>
      <c r="L636" s="145">
        <v>-2277</v>
      </c>
      <c r="M636" s="145">
        <v>0</v>
      </c>
      <c r="N636" s="145">
        <v>0</v>
      </c>
      <c r="O636" s="145">
        <v>0</v>
      </c>
      <c r="P636" s="145">
        <v>4080</v>
      </c>
      <c r="Q636" s="145">
        <v>0</v>
      </c>
      <c r="R636" s="145">
        <v>0</v>
      </c>
      <c r="S636" s="145">
        <v>0</v>
      </c>
      <c r="T636" s="145">
        <v>-6525</v>
      </c>
      <c r="U636" s="145">
        <v>0</v>
      </c>
      <c r="V636" s="145">
        <v>-2565</v>
      </c>
      <c r="W636" s="145">
        <v>0</v>
      </c>
      <c r="X636" s="145">
        <v>0</v>
      </c>
      <c r="Y636" s="145">
        <v>0</v>
      </c>
      <c r="Z636" s="145">
        <v>0</v>
      </c>
      <c r="AA636" s="145">
        <v>-1053</v>
      </c>
      <c r="AB636" s="145">
        <v>-150187</v>
      </c>
      <c r="AC636" s="145">
        <v>0</v>
      </c>
      <c r="AD636" s="145">
        <v>0</v>
      </c>
      <c r="AE636" s="166"/>
      <c r="AF636" s="166"/>
      <c r="AG636" s="166"/>
      <c r="AH636" s="166"/>
      <c r="AI636" s="166"/>
      <c r="AJ636" s="166"/>
      <c r="AK636" s="166"/>
      <c r="AL636" s="166"/>
      <c r="AM636" s="166"/>
      <c r="AN636" s="166"/>
      <c r="AO636" s="166"/>
      <c r="AP636" s="166"/>
      <c r="AQ636" s="145">
        <f t="shared" si="248"/>
        <v>-201233.98622658761</v>
      </c>
      <c r="AS636" s="168"/>
    </row>
    <row r="637" spans="2:45">
      <c r="B637" s="161" t="str">
        <f t="shared" si="247"/>
        <v>7 Otros Riesgos Adicionales Incendio</v>
      </c>
      <c r="C637" s="145">
        <v>-168919</v>
      </c>
      <c r="D637" s="145">
        <v>0</v>
      </c>
      <c r="E637" s="145">
        <v>16635.077761237095</v>
      </c>
      <c r="F637" s="145">
        <v>-506</v>
      </c>
      <c r="G637" s="145">
        <v>0</v>
      </c>
      <c r="H637" s="145">
        <v>-2410</v>
      </c>
      <c r="I637" s="145">
        <v>-244432</v>
      </c>
      <c r="J637" s="145">
        <v>-90253</v>
      </c>
      <c r="K637" s="145">
        <v>0</v>
      </c>
      <c r="L637" s="145">
        <v>-22526</v>
      </c>
      <c r="M637" s="145">
        <v>0</v>
      </c>
      <c r="N637" s="145">
        <v>0</v>
      </c>
      <c r="O637" s="145">
        <v>0</v>
      </c>
      <c r="P637" s="145">
        <v>-14264</v>
      </c>
      <c r="Q637" s="145">
        <v>0</v>
      </c>
      <c r="R637" s="145">
        <v>0</v>
      </c>
      <c r="S637" s="145">
        <v>0</v>
      </c>
      <c r="T637" s="145">
        <v>-457791</v>
      </c>
      <c r="U637" s="145">
        <v>0</v>
      </c>
      <c r="V637" s="145">
        <v>-193515</v>
      </c>
      <c r="W637" s="145">
        <v>0</v>
      </c>
      <c r="X637" s="145">
        <v>0</v>
      </c>
      <c r="Y637" s="145">
        <v>0</v>
      </c>
      <c r="Z637" s="145">
        <v>0</v>
      </c>
      <c r="AA637" s="145">
        <v>-4521</v>
      </c>
      <c r="AB637" s="145">
        <v>-442389.99999999994</v>
      </c>
      <c r="AC637" s="145">
        <v>0</v>
      </c>
      <c r="AD637" s="145">
        <v>0</v>
      </c>
      <c r="AE637" s="166"/>
      <c r="AF637" s="166"/>
      <c r="AG637" s="166"/>
      <c r="AH637" s="166"/>
      <c r="AI637" s="166"/>
      <c r="AJ637" s="166"/>
      <c r="AK637" s="166"/>
      <c r="AL637" s="166"/>
      <c r="AM637" s="166"/>
      <c r="AN637" s="166"/>
      <c r="AO637" s="166"/>
      <c r="AP637" s="166"/>
      <c r="AQ637" s="145">
        <f t="shared" si="248"/>
        <v>-1624891.922238763</v>
      </c>
      <c r="AS637" s="168"/>
    </row>
    <row r="638" spans="2:45">
      <c r="B638" s="161" t="str">
        <f t="shared" si="247"/>
        <v>8 Robo</v>
      </c>
      <c r="C638" s="145">
        <v>-743339</v>
      </c>
      <c r="D638" s="145">
        <v>0</v>
      </c>
      <c r="E638" s="145">
        <v>-1191217.33710072</v>
      </c>
      <c r="F638" s="145">
        <v>2382333</v>
      </c>
      <c r="G638" s="145">
        <v>0</v>
      </c>
      <c r="H638" s="145">
        <v>-52083</v>
      </c>
      <c r="I638" s="145">
        <v>-173107</v>
      </c>
      <c r="J638" s="145">
        <v>35</v>
      </c>
      <c r="K638" s="145">
        <v>0</v>
      </c>
      <c r="L638" s="145">
        <v>-214281</v>
      </c>
      <c r="M638" s="145">
        <v>0</v>
      </c>
      <c r="N638" s="145">
        <v>0</v>
      </c>
      <c r="O638" s="145">
        <v>0</v>
      </c>
      <c r="P638" s="145">
        <v>-113600</v>
      </c>
      <c r="Q638" s="145">
        <v>0</v>
      </c>
      <c r="R638" s="145">
        <v>-267236</v>
      </c>
      <c r="S638" s="145">
        <v>0</v>
      </c>
      <c r="T638" s="145">
        <v>-97886</v>
      </c>
      <c r="U638" s="145">
        <v>0</v>
      </c>
      <c r="V638" s="145">
        <v>-44273</v>
      </c>
      <c r="W638" s="145">
        <v>0</v>
      </c>
      <c r="X638" s="145">
        <v>0</v>
      </c>
      <c r="Y638" s="145">
        <v>-204019.70084522781</v>
      </c>
      <c r="Z638" s="145">
        <v>0</v>
      </c>
      <c r="AA638" s="145">
        <v>567</v>
      </c>
      <c r="AB638" s="145">
        <v>-895320</v>
      </c>
      <c r="AC638" s="145">
        <v>-28002</v>
      </c>
      <c r="AD638" s="145">
        <v>-416388</v>
      </c>
      <c r="AE638" s="166"/>
      <c r="AF638" s="166"/>
      <c r="AG638" s="166"/>
      <c r="AH638" s="166"/>
      <c r="AI638" s="166"/>
      <c r="AJ638" s="166"/>
      <c r="AK638" s="166"/>
      <c r="AL638" s="166"/>
      <c r="AM638" s="166"/>
      <c r="AN638" s="166"/>
      <c r="AO638" s="166"/>
      <c r="AP638" s="166"/>
      <c r="AQ638" s="145">
        <f t="shared" si="248"/>
        <v>-2057817.0379459478</v>
      </c>
      <c r="AS638" s="168"/>
    </row>
    <row r="639" spans="2:45">
      <c r="B639" s="161" t="str">
        <f t="shared" si="247"/>
        <v>9 Daños Físicos Vehíc. Mot. G1 (VP)</v>
      </c>
      <c r="C639" s="145">
        <v>0</v>
      </c>
      <c r="D639" s="145">
        <v>0</v>
      </c>
      <c r="E639" s="145">
        <v>-17680988.36144679</v>
      </c>
      <c r="F639" s="145">
        <v>0</v>
      </c>
      <c r="G639" s="145">
        <v>0</v>
      </c>
      <c r="H639" s="145">
        <v>-730244</v>
      </c>
      <c r="I639" s="145">
        <v>-8592219</v>
      </c>
      <c r="J639" s="145">
        <v>0</v>
      </c>
      <c r="K639" s="145">
        <v>0</v>
      </c>
      <c r="L639" s="145">
        <v>-5979070</v>
      </c>
      <c r="M639" s="145">
        <v>0</v>
      </c>
      <c r="N639" s="145">
        <v>0</v>
      </c>
      <c r="O639" s="145">
        <v>0</v>
      </c>
      <c r="P639" s="145">
        <v>-2061205</v>
      </c>
      <c r="Q639" s="145">
        <v>0</v>
      </c>
      <c r="R639" s="145">
        <v>-7730747</v>
      </c>
      <c r="S639" s="145">
        <v>0</v>
      </c>
      <c r="T639" s="145">
        <v>-15771323</v>
      </c>
      <c r="U639" s="145">
        <v>0</v>
      </c>
      <c r="V639" s="145">
        <v>-2798425</v>
      </c>
      <c r="W639" s="145">
        <v>0</v>
      </c>
      <c r="X639" s="145">
        <v>0</v>
      </c>
      <c r="Y639" s="145">
        <v>-6691557.0414301865</v>
      </c>
      <c r="Z639" s="145">
        <v>0</v>
      </c>
      <c r="AA639" s="145">
        <v>-1401413</v>
      </c>
      <c r="AB639" s="145">
        <v>-10253644</v>
      </c>
      <c r="AC639" s="145">
        <v>-877886</v>
      </c>
      <c r="AD639" s="145">
        <v>0</v>
      </c>
      <c r="AE639" s="166"/>
      <c r="AF639" s="166"/>
      <c r="AG639" s="166"/>
      <c r="AH639" s="166"/>
      <c r="AI639" s="166"/>
      <c r="AJ639" s="166"/>
      <c r="AK639" s="166"/>
      <c r="AL639" s="166"/>
      <c r="AM639" s="166"/>
      <c r="AN639" s="166"/>
      <c r="AO639" s="166"/>
      <c r="AP639" s="166"/>
      <c r="AQ639" s="145">
        <f t="shared" si="248"/>
        <v>-80568721.402876973</v>
      </c>
      <c r="AS639" s="168"/>
    </row>
    <row r="640" spans="2:45">
      <c r="B640" s="161" t="str">
        <f t="shared" si="247"/>
        <v>10 Daños Físicos Vehíc. Mot. G2 (VC)</v>
      </c>
      <c r="C640" s="145">
        <v>0</v>
      </c>
      <c r="D640" s="145">
        <v>0</v>
      </c>
      <c r="E640" s="145">
        <v>-5788840.6276425226</v>
      </c>
      <c r="F640" s="145">
        <v>0</v>
      </c>
      <c r="G640" s="145">
        <v>0</v>
      </c>
      <c r="H640" s="145">
        <v>-12262</v>
      </c>
      <c r="I640" s="145">
        <v>-2378674</v>
      </c>
      <c r="J640" s="145">
        <v>0</v>
      </c>
      <c r="K640" s="145">
        <v>0</v>
      </c>
      <c r="L640" s="145">
        <v>-232532</v>
      </c>
      <c r="M640" s="145">
        <v>0</v>
      </c>
      <c r="N640" s="145">
        <v>0</v>
      </c>
      <c r="O640" s="145">
        <v>0</v>
      </c>
      <c r="P640" s="145">
        <v>-531182</v>
      </c>
      <c r="Q640" s="145">
        <v>-447</v>
      </c>
      <c r="R640" s="145">
        <v>-8345922</v>
      </c>
      <c r="S640" s="145">
        <v>0</v>
      </c>
      <c r="T640" s="145">
        <v>-1675072</v>
      </c>
      <c r="U640" s="145">
        <v>0</v>
      </c>
      <c r="V640" s="145">
        <v>-2164796</v>
      </c>
      <c r="W640" s="145">
        <v>0</v>
      </c>
      <c r="X640" s="145">
        <v>0</v>
      </c>
      <c r="Y640" s="145">
        <v>-7841852.9973550495</v>
      </c>
      <c r="Z640" s="145">
        <v>0</v>
      </c>
      <c r="AA640" s="145">
        <v>-2475527</v>
      </c>
      <c r="AB640" s="145">
        <v>-4904794</v>
      </c>
      <c r="AC640" s="145">
        <v>-655133</v>
      </c>
      <c r="AD640" s="145">
        <v>0</v>
      </c>
      <c r="AE640" s="166"/>
      <c r="AF640" s="166"/>
      <c r="AG640" s="166"/>
      <c r="AH640" s="166"/>
      <c r="AI640" s="166"/>
      <c r="AJ640" s="166"/>
      <c r="AK640" s="166"/>
      <c r="AL640" s="166"/>
      <c r="AM640" s="166"/>
      <c r="AN640" s="166"/>
      <c r="AO640" s="166"/>
      <c r="AP640" s="166"/>
      <c r="AQ640" s="145">
        <f t="shared" si="248"/>
        <v>-37007034.624997571</v>
      </c>
      <c r="AS640" s="168"/>
    </row>
    <row r="641" spans="2:45">
      <c r="B641" s="161" t="str">
        <f t="shared" si="247"/>
        <v>11 Casco Marítimo</v>
      </c>
      <c r="C641" s="145">
        <v>0</v>
      </c>
      <c r="D641" s="145">
        <v>0</v>
      </c>
      <c r="E641" s="145">
        <v>0</v>
      </c>
      <c r="F641" s="145">
        <v>0</v>
      </c>
      <c r="G641" s="145">
        <v>0</v>
      </c>
      <c r="H641" s="145">
        <v>0</v>
      </c>
      <c r="I641" s="145">
        <v>-2653</v>
      </c>
      <c r="J641" s="145">
        <v>0</v>
      </c>
      <c r="K641" s="145">
        <v>0</v>
      </c>
      <c r="L641" s="145">
        <v>0</v>
      </c>
      <c r="M641" s="145">
        <v>0</v>
      </c>
      <c r="N641" s="145">
        <v>0</v>
      </c>
      <c r="O641" s="145">
        <v>0</v>
      </c>
      <c r="P641" s="145">
        <v>0</v>
      </c>
      <c r="Q641" s="145">
        <v>0</v>
      </c>
      <c r="R641" s="145">
        <v>23</v>
      </c>
      <c r="S641" s="145">
        <v>0</v>
      </c>
      <c r="T641" s="145">
        <v>16754</v>
      </c>
      <c r="U641" s="145">
        <v>0</v>
      </c>
      <c r="V641" s="145">
        <v>-48730</v>
      </c>
      <c r="W641" s="145">
        <v>0</v>
      </c>
      <c r="X641" s="145">
        <v>0</v>
      </c>
      <c r="Y641" s="145">
        <v>-28483.316475000232</v>
      </c>
      <c r="Z641" s="145">
        <v>0</v>
      </c>
      <c r="AA641" s="145">
        <v>0</v>
      </c>
      <c r="AB641" s="145">
        <v>-39841</v>
      </c>
      <c r="AC641" s="145">
        <v>0</v>
      </c>
      <c r="AD641" s="145">
        <v>0</v>
      </c>
      <c r="AE641" s="166"/>
      <c r="AF641" s="166"/>
      <c r="AG641" s="166"/>
      <c r="AH641" s="166"/>
      <c r="AI641" s="166"/>
      <c r="AJ641" s="166"/>
      <c r="AK641" s="166"/>
      <c r="AL641" s="166"/>
      <c r="AM641" s="166"/>
      <c r="AN641" s="166"/>
      <c r="AO641" s="166"/>
      <c r="AP641" s="166"/>
      <c r="AQ641" s="145">
        <f t="shared" si="248"/>
        <v>-102930.31647500023</v>
      </c>
      <c r="AS641" s="168"/>
    </row>
    <row r="642" spans="2:45">
      <c r="B642" s="161" t="str">
        <f t="shared" si="247"/>
        <v>12 Casco Aéreo</v>
      </c>
      <c r="C642" s="145">
        <v>0</v>
      </c>
      <c r="D642" s="145">
        <v>0</v>
      </c>
      <c r="E642" s="145">
        <v>0</v>
      </c>
      <c r="F642" s="145">
        <v>0</v>
      </c>
      <c r="G642" s="145">
        <v>0</v>
      </c>
      <c r="H642" s="145">
        <v>-564158</v>
      </c>
      <c r="I642" s="145">
        <v>0</v>
      </c>
      <c r="J642" s="145">
        <v>0</v>
      </c>
      <c r="K642" s="145">
        <v>0</v>
      </c>
      <c r="L642" s="145">
        <v>0</v>
      </c>
      <c r="M642" s="145">
        <v>0</v>
      </c>
      <c r="N642" s="145">
        <v>0</v>
      </c>
      <c r="O642" s="145">
        <v>0</v>
      </c>
      <c r="P642" s="145">
        <v>0</v>
      </c>
      <c r="Q642" s="145">
        <v>0</v>
      </c>
      <c r="R642" s="145">
        <v>0</v>
      </c>
      <c r="S642" s="145">
        <v>0</v>
      </c>
      <c r="T642" s="145">
        <v>-14247</v>
      </c>
      <c r="U642" s="145">
        <v>0</v>
      </c>
      <c r="V642" s="145">
        <v>0</v>
      </c>
      <c r="W642" s="145">
        <v>0</v>
      </c>
      <c r="X642" s="145">
        <v>0</v>
      </c>
      <c r="Y642" s="145">
        <v>-19553.991426399909</v>
      </c>
      <c r="Z642" s="145">
        <v>0</v>
      </c>
      <c r="AA642" s="145">
        <v>0</v>
      </c>
      <c r="AB642" s="145">
        <v>-9999</v>
      </c>
      <c r="AC642" s="145">
        <v>0</v>
      </c>
      <c r="AD642" s="145">
        <v>0</v>
      </c>
      <c r="AE642" s="166"/>
      <c r="AF642" s="166"/>
      <c r="AG642" s="166"/>
      <c r="AH642" s="166"/>
      <c r="AI642" s="166"/>
      <c r="AJ642" s="166"/>
      <c r="AK642" s="166"/>
      <c r="AL642" s="166"/>
      <c r="AM642" s="166"/>
      <c r="AN642" s="166"/>
      <c r="AO642" s="166"/>
      <c r="AP642" s="166"/>
      <c r="AQ642" s="145">
        <f t="shared" si="248"/>
        <v>-607957.99142639991</v>
      </c>
      <c r="AS642" s="168"/>
    </row>
    <row r="643" spans="2:45">
      <c r="B643" s="161" t="str">
        <f t="shared" si="247"/>
        <v>13 Transporte Terrestre</v>
      </c>
      <c r="C643" s="145">
        <v>-119595</v>
      </c>
      <c r="D643" s="145">
        <v>0</v>
      </c>
      <c r="E643" s="145">
        <v>-281438.36292870378</v>
      </c>
      <c r="F643" s="145">
        <v>0</v>
      </c>
      <c r="G643" s="145">
        <v>0</v>
      </c>
      <c r="H643" s="145">
        <v>-19553</v>
      </c>
      <c r="I643" s="145">
        <v>138696</v>
      </c>
      <c r="J643" s="145">
        <v>3174</v>
      </c>
      <c r="K643" s="145">
        <v>0</v>
      </c>
      <c r="L643" s="145">
        <v>-546</v>
      </c>
      <c r="M643" s="145">
        <v>0</v>
      </c>
      <c r="N643" s="145">
        <v>0</v>
      </c>
      <c r="O643" s="145">
        <v>0</v>
      </c>
      <c r="P643" s="145">
        <v>-636414</v>
      </c>
      <c r="Q643" s="145">
        <v>0</v>
      </c>
      <c r="R643" s="145">
        <v>-226222</v>
      </c>
      <c r="S643" s="145">
        <v>0</v>
      </c>
      <c r="T643" s="145">
        <v>-65990</v>
      </c>
      <c r="U643" s="145">
        <v>0</v>
      </c>
      <c r="V643" s="145">
        <v>-120812</v>
      </c>
      <c r="W643" s="145">
        <v>0</v>
      </c>
      <c r="X643" s="145">
        <v>-10</v>
      </c>
      <c r="Y643" s="145">
        <v>-299824.58045471786</v>
      </c>
      <c r="Z643" s="145">
        <v>0</v>
      </c>
      <c r="AA643" s="145">
        <v>-63402</v>
      </c>
      <c r="AB643" s="145">
        <v>-234909</v>
      </c>
      <c r="AC643" s="145">
        <v>0</v>
      </c>
      <c r="AD643" s="145">
        <v>0</v>
      </c>
      <c r="AE643" s="166"/>
      <c r="AF643" s="166"/>
      <c r="AG643" s="166"/>
      <c r="AH643" s="166"/>
      <c r="AI643" s="166"/>
      <c r="AJ643" s="166"/>
      <c r="AK643" s="166"/>
      <c r="AL643" s="166"/>
      <c r="AM643" s="166"/>
      <c r="AN643" s="166"/>
      <c r="AO643" s="166"/>
      <c r="AP643" s="166"/>
      <c r="AQ643" s="145">
        <f t="shared" si="248"/>
        <v>-1926845.9433834217</v>
      </c>
      <c r="AS643" s="168"/>
    </row>
    <row r="644" spans="2:45">
      <c r="B644" s="161" t="str">
        <f t="shared" si="247"/>
        <v>14 Transporte Marítimo</v>
      </c>
      <c r="C644" s="145">
        <v>-143081</v>
      </c>
      <c r="D644" s="145">
        <v>0</v>
      </c>
      <c r="E644" s="145">
        <v>-16130.529399445746</v>
      </c>
      <c r="F644" s="145">
        <v>0</v>
      </c>
      <c r="G644" s="145">
        <v>0</v>
      </c>
      <c r="H644" s="145">
        <v>-91093</v>
      </c>
      <c r="I644" s="145">
        <v>1148328</v>
      </c>
      <c r="J644" s="145">
        <v>-17110</v>
      </c>
      <c r="K644" s="145">
        <v>0</v>
      </c>
      <c r="L644" s="145">
        <v>0</v>
      </c>
      <c r="M644" s="145">
        <v>0</v>
      </c>
      <c r="N644" s="145">
        <v>0</v>
      </c>
      <c r="O644" s="145">
        <v>0</v>
      </c>
      <c r="P644" s="145">
        <v>-55310</v>
      </c>
      <c r="Q644" s="145">
        <v>0</v>
      </c>
      <c r="R644" s="145">
        <v>-75893</v>
      </c>
      <c r="S644" s="145">
        <v>0</v>
      </c>
      <c r="T644" s="145">
        <v>-12803</v>
      </c>
      <c r="U644" s="145">
        <v>0</v>
      </c>
      <c r="V644" s="145">
        <v>-5283</v>
      </c>
      <c r="W644" s="145">
        <v>0</v>
      </c>
      <c r="X644" s="145">
        <v>-2574</v>
      </c>
      <c r="Y644" s="145">
        <v>-73402.229163456708</v>
      </c>
      <c r="Z644" s="145">
        <v>0</v>
      </c>
      <c r="AA644" s="145">
        <v>-93445</v>
      </c>
      <c r="AB644" s="145">
        <v>-150023</v>
      </c>
      <c r="AC644" s="145">
        <v>0</v>
      </c>
      <c r="AD644" s="145">
        <v>0</v>
      </c>
      <c r="AE644" s="166"/>
      <c r="AF644" s="166"/>
      <c r="AG644" s="166"/>
      <c r="AH644" s="166"/>
      <c r="AI644" s="166"/>
      <c r="AJ644" s="166"/>
      <c r="AK644" s="166"/>
      <c r="AL644" s="166"/>
      <c r="AM644" s="166"/>
      <c r="AN644" s="166"/>
      <c r="AO644" s="166"/>
      <c r="AP644" s="166"/>
      <c r="AQ644" s="145">
        <f t="shared" si="248"/>
        <v>412180.24143709755</v>
      </c>
      <c r="AS644" s="168"/>
    </row>
    <row r="645" spans="2:45">
      <c r="B645" s="161" t="str">
        <f t="shared" si="247"/>
        <v>15 Transporte Aéreo</v>
      </c>
      <c r="C645" s="145">
        <v>-1946</v>
      </c>
      <c r="D645" s="145">
        <v>0</v>
      </c>
      <c r="E645" s="145">
        <v>-1822.9065207436624</v>
      </c>
      <c r="F645" s="145">
        <v>0</v>
      </c>
      <c r="G645" s="145">
        <v>0</v>
      </c>
      <c r="H645" s="145">
        <v>7784</v>
      </c>
      <c r="I645" s="145">
        <v>-602273</v>
      </c>
      <c r="J645" s="145">
        <v>-9500</v>
      </c>
      <c r="K645" s="145">
        <v>0</v>
      </c>
      <c r="L645" s="145">
        <v>0</v>
      </c>
      <c r="M645" s="145">
        <v>0</v>
      </c>
      <c r="N645" s="145">
        <v>0</v>
      </c>
      <c r="O645" s="145">
        <v>0</v>
      </c>
      <c r="P645" s="145">
        <v>-19756</v>
      </c>
      <c r="Q645" s="145">
        <v>0</v>
      </c>
      <c r="R645" s="145">
        <v>-237</v>
      </c>
      <c r="S645" s="145">
        <v>0</v>
      </c>
      <c r="T645" s="145">
        <v>-11373</v>
      </c>
      <c r="U645" s="145">
        <v>0</v>
      </c>
      <c r="V645" s="145">
        <v>5558</v>
      </c>
      <c r="W645" s="145">
        <v>0</v>
      </c>
      <c r="X645" s="145">
        <v>-188</v>
      </c>
      <c r="Y645" s="145">
        <v>-620.77899517245169</v>
      </c>
      <c r="Z645" s="145">
        <v>0</v>
      </c>
      <c r="AA645" s="145">
        <v>2056</v>
      </c>
      <c r="AB645" s="145">
        <v>-2263</v>
      </c>
      <c r="AC645" s="145">
        <v>0</v>
      </c>
      <c r="AD645" s="145">
        <v>0</v>
      </c>
      <c r="AE645" s="166"/>
      <c r="AF645" s="166"/>
      <c r="AG645" s="166"/>
      <c r="AH645" s="166"/>
      <c r="AI645" s="166"/>
      <c r="AJ645" s="166"/>
      <c r="AK645" s="166"/>
      <c r="AL645" s="166"/>
      <c r="AM645" s="166"/>
      <c r="AN645" s="166"/>
      <c r="AO645" s="166"/>
      <c r="AP645" s="166"/>
      <c r="AQ645" s="145">
        <f t="shared" si="248"/>
        <v>-634581.68551591609</v>
      </c>
      <c r="AS645" s="168"/>
    </row>
    <row r="646" spans="2:45">
      <c r="B646" s="161" t="str">
        <f t="shared" si="247"/>
        <v>16 Equipo Móvil Contratista</v>
      </c>
      <c r="C646" s="145">
        <v>0</v>
      </c>
      <c r="D646" s="145">
        <v>0</v>
      </c>
      <c r="E646" s="145">
        <v>-278667.26350097777</v>
      </c>
      <c r="F646" s="145">
        <v>0</v>
      </c>
      <c r="G646" s="145">
        <v>0</v>
      </c>
      <c r="H646" s="145">
        <v>0</v>
      </c>
      <c r="I646" s="145">
        <v>-525401</v>
      </c>
      <c r="J646" s="145">
        <v>-43418</v>
      </c>
      <c r="K646" s="145">
        <v>0</v>
      </c>
      <c r="L646" s="145">
        <v>-192</v>
      </c>
      <c r="M646" s="145">
        <v>0</v>
      </c>
      <c r="N646" s="145">
        <v>0</v>
      </c>
      <c r="O646" s="145">
        <v>0</v>
      </c>
      <c r="P646" s="145">
        <v>-16155</v>
      </c>
      <c r="Q646" s="145">
        <v>0</v>
      </c>
      <c r="R646" s="145">
        <v>-1264500</v>
      </c>
      <c r="S646" s="145">
        <v>0</v>
      </c>
      <c r="T646" s="145">
        <v>-209298</v>
      </c>
      <c r="U646" s="145">
        <v>0</v>
      </c>
      <c r="V646" s="145">
        <v>-495565</v>
      </c>
      <c r="W646" s="145">
        <v>0</v>
      </c>
      <c r="X646" s="145">
        <v>0</v>
      </c>
      <c r="Y646" s="145">
        <v>-386876.02298516012</v>
      </c>
      <c r="Z646" s="145">
        <v>0</v>
      </c>
      <c r="AA646" s="145">
        <v>-52877</v>
      </c>
      <c r="AB646" s="145">
        <v>-878406</v>
      </c>
      <c r="AC646" s="145">
        <v>0</v>
      </c>
      <c r="AD646" s="145">
        <v>0</v>
      </c>
      <c r="AE646" s="166"/>
      <c r="AF646" s="166"/>
      <c r="AG646" s="166"/>
      <c r="AH646" s="166"/>
      <c r="AI646" s="166"/>
      <c r="AJ646" s="166"/>
      <c r="AK646" s="166"/>
      <c r="AL646" s="166"/>
      <c r="AM646" s="166"/>
      <c r="AN646" s="166"/>
      <c r="AO646" s="166"/>
      <c r="AP646" s="166"/>
      <c r="AQ646" s="145">
        <f t="shared" si="248"/>
        <v>-4151355.2864861377</v>
      </c>
      <c r="AS646" s="168"/>
    </row>
    <row r="647" spans="2:45">
      <c r="B647" s="161" t="str">
        <f t="shared" si="247"/>
        <v>17 Todo Riesgo Construc. y Montaje</v>
      </c>
      <c r="C647" s="145">
        <v>-152287</v>
      </c>
      <c r="D647" s="145">
        <v>0</v>
      </c>
      <c r="E647" s="145">
        <v>-15691.869305713102</v>
      </c>
      <c r="F647" s="145">
        <v>0</v>
      </c>
      <c r="G647" s="145">
        <v>0</v>
      </c>
      <c r="H647" s="145">
        <v>910</v>
      </c>
      <c r="I647" s="145">
        <v>211487</v>
      </c>
      <c r="J647" s="145">
        <v>0</v>
      </c>
      <c r="K647" s="145">
        <v>0</v>
      </c>
      <c r="L647" s="145">
        <v>-3109</v>
      </c>
      <c r="M647" s="145">
        <v>0</v>
      </c>
      <c r="N647" s="145">
        <v>0</v>
      </c>
      <c r="O647" s="145">
        <v>0</v>
      </c>
      <c r="P647" s="145">
        <v>-65</v>
      </c>
      <c r="Q647" s="145">
        <v>0</v>
      </c>
      <c r="R647" s="145">
        <v>-305298</v>
      </c>
      <c r="S647" s="145">
        <v>0</v>
      </c>
      <c r="T647" s="145">
        <v>-326806</v>
      </c>
      <c r="U647" s="145">
        <v>0</v>
      </c>
      <c r="V647" s="145">
        <v>-11188</v>
      </c>
      <c r="W647" s="145">
        <v>0</v>
      </c>
      <c r="X647" s="145">
        <v>-521</v>
      </c>
      <c r="Y647" s="145">
        <v>-585085.1505667679</v>
      </c>
      <c r="Z647" s="145">
        <v>0</v>
      </c>
      <c r="AA647" s="145">
        <v>-4321</v>
      </c>
      <c r="AB647" s="145">
        <v>-318082</v>
      </c>
      <c r="AC647" s="145">
        <v>0</v>
      </c>
      <c r="AD647" s="145">
        <v>0</v>
      </c>
      <c r="AE647" s="166"/>
      <c r="AF647" s="166"/>
      <c r="AG647" s="166"/>
      <c r="AH647" s="166"/>
      <c r="AI647" s="166"/>
      <c r="AJ647" s="166"/>
      <c r="AK647" s="166"/>
      <c r="AL647" s="166"/>
      <c r="AM647" s="166"/>
      <c r="AN647" s="166"/>
      <c r="AO647" s="166"/>
      <c r="AP647" s="166"/>
      <c r="AQ647" s="145">
        <f t="shared" si="248"/>
        <v>-1510057.019872481</v>
      </c>
      <c r="AS647" s="168"/>
    </row>
    <row r="648" spans="2:45">
      <c r="B648" s="161" t="str">
        <f t="shared" si="247"/>
        <v>18 Avería de Maquinaria</v>
      </c>
      <c r="C648" s="145">
        <v>-1457</v>
      </c>
      <c r="D648" s="145">
        <v>0</v>
      </c>
      <c r="E648" s="145">
        <v>-14323.452703866409</v>
      </c>
      <c r="F648" s="145">
        <v>0</v>
      </c>
      <c r="G648" s="145">
        <v>0</v>
      </c>
      <c r="H648" s="145">
        <v>-187</v>
      </c>
      <c r="I648" s="145">
        <v>-550363</v>
      </c>
      <c r="J648" s="145">
        <v>12</v>
      </c>
      <c r="K648" s="145">
        <v>0</v>
      </c>
      <c r="L648" s="145">
        <v>554</v>
      </c>
      <c r="M648" s="145">
        <v>0</v>
      </c>
      <c r="N648" s="145">
        <v>0</v>
      </c>
      <c r="O648" s="145">
        <v>0</v>
      </c>
      <c r="P648" s="145">
        <v>-159</v>
      </c>
      <c r="Q648" s="145">
        <v>0</v>
      </c>
      <c r="R648" s="145">
        <v>-94937</v>
      </c>
      <c r="S648" s="145">
        <v>0</v>
      </c>
      <c r="T648" s="145">
        <v>-224</v>
      </c>
      <c r="U648" s="145">
        <v>0</v>
      </c>
      <c r="V648" s="145">
        <v>5888</v>
      </c>
      <c r="W648" s="145">
        <v>0</v>
      </c>
      <c r="X648" s="145">
        <v>0</v>
      </c>
      <c r="Y648" s="145">
        <v>6589.7150588460026</v>
      </c>
      <c r="Z648" s="145">
        <v>0</v>
      </c>
      <c r="AA648" s="145">
        <v>736</v>
      </c>
      <c r="AB648" s="145">
        <v>-44379</v>
      </c>
      <c r="AC648" s="145">
        <v>0</v>
      </c>
      <c r="AD648" s="145">
        <v>0</v>
      </c>
      <c r="AE648" s="166"/>
      <c r="AF648" s="166"/>
      <c r="AG648" s="166"/>
      <c r="AH648" s="166"/>
      <c r="AI648" s="166"/>
      <c r="AJ648" s="166"/>
      <c r="AK648" s="166"/>
      <c r="AL648" s="166"/>
      <c r="AM648" s="166"/>
      <c r="AN648" s="166"/>
      <c r="AO648" s="166"/>
      <c r="AP648" s="166"/>
      <c r="AQ648" s="145">
        <f t="shared" si="248"/>
        <v>-692249.73764502036</v>
      </c>
      <c r="AS648" s="168"/>
    </row>
    <row r="649" spans="2:45">
      <c r="B649" s="161" t="str">
        <f t="shared" si="247"/>
        <v>19 Equipo Electrónico</v>
      </c>
      <c r="C649" s="145">
        <v>-106914</v>
      </c>
      <c r="D649" s="145">
        <v>0</v>
      </c>
      <c r="E649" s="145">
        <v>-771186.99414968747</v>
      </c>
      <c r="F649" s="145">
        <v>0</v>
      </c>
      <c r="G649" s="145">
        <v>0</v>
      </c>
      <c r="H649" s="145">
        <v>-3100</v>
      </c>
      <c r="I649" s="145">
        <v>-24</v>
      </c>
      <c r="J649" s="145">
        <v>0</v>
      </c>
      <c r="K649" s="145">
        <v>0</v>
      </c>
      <c r="L649" s="145">
        <v>17413</v>
      </c>
      <c r="M649" s="145">
        <v>0</v>
      </c>
      <c r="N649" s="145">
        <v>0</v>
      </c>
      <c r="O649" s="145">
        <v>0</v>
      </c>
      <c r="P649" s="145">
        <v>-14384</v>
      </c>
      <c r="Q649" s="145">
        <v>0</v>
      </c>
      <c r="R649" s="145">
        <v>-31810</v>
      </c>
      <c r="S649" s="145">
        <v>0</v>
      </c>
      <c r="T649" s="145">
        <v>-41895</v>
      </c>
      <c r="U649" s="145">
        <v>0</v>
      </c>
      <c r="V649" s="145">
        <v>-5850</v>
      </c>
      <c r="W649" s="145">
        <v>0</v>
      </c>
      <c r="X649" s="145">
        <v>0</v>
      </c>
      <c r="Y649" s="145">
        <v>-20615.415195146546</v>
      </c>
      <c r="Z649" s="145">
        <v>0</v>
      </c>
      <c r="AA649" s="145">
        <v>875</v>
      </c>
      <c r="AB649" s="145">
        <v>-374156</v>
      </c>
      <c r="AC649" s="145">
        <v>0</v>
      </c>
      <c r="AD649" s="145">
        <v>0</v>
      </c>
      <c r="AE649" s="166"/>
      <c r="AF649" s="166"/>
      <c r="AG649" s="166"/>
      <c r="AH649" s="166"/>
      <c r="AI649" s="166"/>
      <c r="AJ649" s="166"/>
      <c r="AK649" s="166"/>
      <c r="AL649" s="166"/>
      <c r="AM649" s="166"/>
      <c r="AN649" s="166"/>
      <c r="AO649" s="166"/>
      <c r="AP649" s="166"/>
      <c r="AQ649" s="145">
        <f t="shared" si="248"/>
        <v>-1351647.409344834</v>
      </c>
      <c r="AS649" s="168"/>
    </row>
    <row r="650" spans="2:45">
      <c r="B650" s="161" t="str">
        <f t="shared" si="247"/>
        <v>20 Responsabilidad Civil Vehíc. Mot.</v>
      </c>
      <c r="C650" s="145">
        <v>0</v>
      </c>
      <c r="D650" s="145">
        <v>0</v>
      </c>
      <c r="E650" s="145">
        <v>-3301464.5236472981</v>
      </c>
      <c r="F650" s="145">
        <v>0</v>
      </c>
      <c r="G650" s="145">
        <v>0</v>
      </c>
      <c r="H650" s="145">
        <v>-210405</v>
      </c>
      <c r="I650" s="145">
        <v>-2355260</v>
      </c>
      <c r="J650" s="145">
        <v>-17955</v>
      </c>
      <c r="K650" s="145">
        <v>0</v>
      </c>
      <c r="L650" s="145">
        <v>-889554</v>
      </c>
      <c r="M650" s="145">
        <v>0</v>
      </c>
      <c r="N650" s="145">
        <v>0</v>
      </c>
      <c r="O650" s="145">
        <v>0</v>
      </c>
      <c r="P650" s="145">
        <v>-328046</v>
      </c>
      <c r="Q650" s="145">
        <v>0</v>
      </c>
      <c r="R650" s="145">
        <v>-2393030</v>
      </c>
      <c r="S650" s="145">
        <v>0</v>
      </c>
      <c r="T650" s="145">
        <v>-2694226</v>
      </c>
      <c r="U650" s="145">
        <v>0</v>
      </c>
      <c r="V650" s="145">
        <v>-1046187</v>
      </c>
      <c r="W650" s="145">
        <v>0</v>
      </c>
      <c r="X650" s="145">
        <v>0</v>
      </c>
      <c r="Y650" s="145">
        <v>-3955747.424482014</v>
      </c>
      <c r="Z650" s="145">
        <v>0</v>
      </c>
      <c r="AA650" s="145">
        <v>-381796</v>
      </c>
      <c r="AB650" s="145">
        <v>-4218583</v>
      </c>
      <c r="AC650" s="145">
        <v>-307053</v>
      </c>
      <c r="AD650" s="145">
        <v>0</v>
      </c>
      <c r="AE650" s="166"/>
      <c r="AF650" s="166"/>
      <c r="AG650" s="166"/>
      <c r="AH650" s="166"/>
      <c r="AI650" s="166"/>
      <c r="AJ650" s="166"/>
      <c r="AK650" s="166"/>
      <c r="AL650" s="166"/>
      <c r="AM650" s="166"/>
      <c r="AN650" s="166"/>
      <c r="AO650" s="166"/>
      <c r="AP650" s="166"/>
      <c r="AQ650" s="145">
        <f t="shared" si="248"/>
        <v>-22099306.948129311</v>
      </c>
      <c r="AS650" s="168"/>
    </row>
    <row r="651" spans="2:45">
      <c r="B651" s="161" t="str">
        <f t="shared" si="247"/>
        <v>21 Responsabilidad Civil</v>
      </c>
      <c r="C651" s="145">
        <v>-211801</v>
      </c>
      <c r="D651" s="145">
        <v>0</v>
      </c>
      <c r="E651" s="145">
        <v>-659813.6215314701</v>
      </c>
      <c r="F651" s="145">
        <v>0</v>
      </c>
      <c r="G651" s="145">
        <v>0</v>
      </c>
      <c r="H651" s="145">
        <v>-2820119</v>
      </c>
      <c r="I651" s="145">
        <v>-1574260</v>
      </c>
      <c r="J651" s="145">
        <v>-293638</v>
      </c>
      <c r="K651" s="145">
        <v>0</v>
      </c>
      <c r="L651" s="145">
        <v>-73102</v>
      </c>
      <c r="M651" s="145">
        <v>0</v>
      </c>
      <c r="N651" s="145">
        <v>0</v>
      </c>
      <c r="O651" s="145">
        <v>0</v>
      </c>
      <c r="P651" s="145">
        <v>-428267</v>
      </c>
      <c r="Q651" s="145">
        <v>0</v>
      </c>
      <c r="R651" s="145">
        <v>-424542</v>
      </c>
      <c r="S651" s="145">
        <v>0</v>
      </c>
      <c r="T651" s="145">
        <v>-1466120</v>
      </c>
      <c r="U651" s="145">
        <v>0</v>
      </c>
      <c r="V651" s="145">
        <v>-274266</v>
      </c>
      <c r="W651" s="145">
        <v>0</v>
      </c>
      <c r="X651" s="145">
        <v>-4199</v>
      </c>
      <c r="Y651" s="145">
        <v>-67325.404041333124</v>
      </c>
      <c r="Z651" s="145">
        <v>0</v>
      </c>
      <c r="AA651" s="145">
        <v>-16921</v>
      </c>
      <c r="AB651" s="145">
        <v>-656630.99999999977</v>
      </c>
      <c r="AC651" s="145">
        <v>0</v>
      </c>
      <c r="AD651" s="145">
        <v>-14464</v>
      </c>
      <c r="AE651" s="166"/>
      <c r="AF651" s="166"/>
      <c r="AG651" s="166"/>
      <c r="AH651" s="166"/>
      <c r="AI651" s="166"/>
      <c r="AJ651" s="166"/>
      <c r="AK651" s="166"/>
      <c r="AL651" s="166"/>
      <c r="AM651" s="166"/>
      <c r="AN651" s="166"/>
      <c r="AO651" s="166"/>
      <c r="AP651" s="166"/>
      <c r="AQ651" s="145">
        <f t="shared" si="248"/>
        <v>-8985469.0255728029</v>
      </c>
      <c r="AS651" s="168"/>
    </row>
    <row r="652" spans="2:45">
      <c r="B652" s="161" t="str">
        <f t="shared" si="247"/>
        <v>22 Multiriesgos</v>
      </c>
      <c r="C652" s="145">
        <v>0</v>
      </c>
      <c r="D652" s="145">
        <v>0</v>
      </c>
      <c r="E652" s="145">
        <v>11224.192504029646</v>
      </c>
      <c r="F652" s="145">
        <v>0</v>
      </c>
      <c r="G652" s="145">
        <v>0</v>
      </c>
      <c r="H652" s="145">
        <v>0</v>
      </c>
      <c r="I652" s="145">
        <v>0</v>
      </c>
      <c r="J652" s="145">
        <v>0</v>
      </c>
      <c r="K652" s="145">
        <v>0</v>
      </c>
      <c r="L652" s="145">
        <v>0</v>
      </c>
      <c r="M652" s="145">
        <v>0</v>
      </c>
      <c r="N652" s="145">
        <v>0</v>
      </c>
      <c r="O652" s="145">
        <v>0</v>
      </c>
      <c r="P652" s="145">
        <v>0</v>
      </c>
      <c r="Q652" s="145">
        <v>0</v>
      </c>
      <c r="R652" s="145">
        <v>0</v>
      </c>
      <c r="S652" s="145">
        <v>0</v>
      </c>
      <c r="T652" s="145">
        <v>-52360</v>
      </c>
      <c r="U652" s="145">
        <v>0</v>
      </c>
      <c r="V652" s="145">
        <v>-4017</v>
      </c>
      <c r="W652" s="145">
        <v>0</v>
      </c>
      <c r="X652" s="145">
        <v>-1188</v>
      </c>
      <c r="Y652" s="145">
        <v>2.1052500296672851E-5</v>
      </c>
      <c r="Z652" s="145">
        <v>0</v>
      </c>
      <c r="AA652" s="145">
        <v>-313</v>
      </c>
      <c r="AB652" s="145">
        <v>0</v>
      </c>
      <c r="AC652" s="145">
        <v>0</v>
      </c>
      <c r="AD652" s="145">
        <v>-513408.67994520534</v>
      </c>
      <c r="AE652" s="166"/>
      <c r="AF652" s="166"/>
      <c r="AG652" s="166"/>
      <c r="AH652" s="166"/>
      <c r="AI652" s="166"/>
      <c r="AJ652" s="166"/>
      <c r="AK652" s="166"/>
      <c r="AL652" s="166"/>
      <c r="AM652" s="166"/>
      <c r="AN652" s="166"/>
      <c r="AO652" s="166"/>
      <c r="AP652" s="166"/>
      <c r="AQ652" s="145">
        <f t="shared" si="248"/>
        <v>-560062.48742012319</v>
      </c>
      <c r="AS652" s="168"/>
    </row>
    <row r="653" spans="2:45">
      <c r="B653" s="161" t="str">
        <f t="shared" si="247"/>
        <v>23 Accidentes Personales</v>
      </c>
      <c r="C653" s="145">
        <v>-639924</v>
      </c>
      <c r="D653" s="145">
        <v>0</v>
      </c>
      <c r="E653" s="145">
        <v>-112586.12681725009</v>
      </c>
      <c r="F653" s="145">
        <v>-543764</v>
      </c>
      <c r="G653" s="145">
        <v>0</v>
      </c>
      <c r="H653" s="145">
        <v>-324716</v>
      </c>
      <c r="I653" s="145">
        <v>-100324</v>
      </c>
      <c r="J653" s="145">
        <v>197576</v>
      </c>
      <c r="K653" s="145">
        <v>0</v>
      </c>
      <c r="L653" s="145">
        <v>-181447</v>
      </c>
      <c r="M653" s="145">
        <v>0</v>
      </c>
      <c r="N653" s="145">
        <v>0</v>
      </c>
      <c r="O653" s="145">
        <v>0</v>
      </c>
      <c r="P653" s="145">
        <v>-120278</v>
      </c>
      <c r="Q653" s="145">
        <v>0</v>
      </c>
      <c r="R653" s="145">
        <v>-224968</v>
      </c>
      <c r="S653" s="145">
        <v>0</v>
      </c>
      <c r="T653" s="145">
        <v>-9028</v>
      </c>
      <c r="U653" s="145">
        <v>0</v>
      </c>
      <c r="V653" s="145">
        <v>-14702</v>
      </c>
      <c r="W653" s="145">
        <v>0</v>
      </c>
      <c r="X653" s="145">
        <v>-596</v>
      </c>
      <c r="Y653" s="145">
        <v>-72873.392674161441</v>
      </c>
      <c r="Z653" s="145">
        <v>0</v>
      </c>
      <c r="AA653" s="145">
        <v>-10305</v>
      </c>
      <c r="AB653" s="145">
        <v>-74811</v>
      </c>
      <c r="AC653" s="145">
        <v>-2318</v>
      </c>
      <c r="AD653" s="145">
        <v>0</v>
      </c>
      <c r="AE653" s="166"/>
      <c r="AF653" s="166"/>
      <c r="AG653" s="166"/>
      <c r="AH653" s="166"/>
      <c r="AI653" s="166"/>
      <c r="AJ653" s="166"/>
      <c r="AK653" s="166"/>
      <c r="AL653" s="166"/>
      <c r="AM653" s="166"/>
      <c r="AN653" s="166"/>
      <c r="AO653" s="166"/>
      <c r="AP653" s="166"/>
      <c r="AQ653" s="145">
        <f t="shared" si="248"/>
        <v>-2235064.5194914117</v>
      </c>
      <c r="AS653" s="168"/>
    </row>
    <row r="654" spans="2:45">
      <c r="B654" s="161" t="str">
        <f t="shared" si="247"/>
        <v>24 SOAP</v>
      </c>
      <c r="C654" s="145">
        <v>0</v>
      </c>
      <c r="D654" s="145">
        <v>0</v>
      </c>
      <c r="E654" s="145">
        <v>-5261855.5196412215</v>
      </c>
      <c r="F654" s="145">
        <v>0</v>
      </c>
      <c r="G654" s="145">
        <v>0</v>
      </c>
      <c r="H654" s="145">
        <v>0</v>
      </c>
      <c r="I654" s="145">
        <v>-135135</v>
      </c>
      <c r="J654" s="145">
        <v>0</v>
      </c>
      <c r="K654" s="145">
        <v>0</v>
      </c>
      <c r="L654" s="145">
        <v>-565582</v>
      </c>
      <c r="M654" s="145">
        <v>0</v>
      </c>
      <c r="N654" s="145">
        <v>0</v>
      </c>
      <c r="O654" s="145">
        <v>0</v>
      </c>
      <c r="P654" s="145">
        <v>-3912</v>
      </c>
      <c r="Q654" s="145">
        <v>0</v>
      </c>
      <c r="R654" s="145">
        <v>-51324</v>
      </c>
      <c r="S654" s="145">
        <v>0</v>
      </c>
      <c r="T654" s="145">
        <v>-1914847</v>
      </c>
      <c r="U654" s="145">
        <v>0</v>
      </c>
      <c r="V654" s="145">
        <v>-556981</v>
      </c>
      <c r="W654" s="145">
        <v>0</v>
      </c>
      <c r="X654" s="145">
        <v>0</v>
      </c>
      <c r="Y654" s="145">
        <v>-4078593</v>
      </c>
      <c r="Z654" s="145">
        <v>0</v>
      </c>
      <c r="AA654" s="145">
        <v>-536078</v>
      </c>
      <c r="AB654" s="145">
        <v>-618584</v>
      </c>
      <c r="AC654" s="145">
        <v>-83612</v>
      </c>
      <c r="AD654" s="145">
        <v>0</v>
      </c>
      <c r="AE654" s="166"/>
      <c r="AF654" s="166"/>
      <c r="AG654" s="166"/>
      <c r="AH654" s="166"/>
      <c r="AI654" s="166"/>
      <c r="AJ654" s="166"/>
      <c r="AK654" s="166"/>
      <c r="AL654" s="166"/>
      <c r="AM654" s="166"/>
      <c r="AN654" s="166"/>
      <c r="AO654" s="166"/>
      <c r="AP654" s="166"/>
      <c r="AQ654" s="145">
        <f t="shared" si="248"/>
        <v>-13806503.519641221</v>
      </c>
      <c r="AS654" s="168"/>
    </row>
    <row r="655" spans="2:45">
      <c r="B655" s="161" t="str">
        <f t="shared" si="247"/>
        <v>25 Garantía</v>
      </c>
      <c r="C655" s="145">
        <v>0</v>
      </c>
      <c r="D655" s="145">
        <v>0</v>
      </c>
      <c r="E655" s="145">
        <v>-27786.793704557447</v>
      </c>
      <c r="F655" s="145">
        <v>0</v>
      </c>
      <c r="G655" s="145">
        <v>-22197</v>
      </c>
      <c r="H655" s="145">
        <v>0</v>
      </c>
      <c r="I655" s="145">
        <v>0</v>
      </c>
      <c r="J655" s="145">
        <v>0</v>
      </c>
      <c r="K655" s="145">
        <v>0</v>
      </c>
      <c r="L655" s="145">
        <v>278</v>
      </c>
      <c r="M655" s="145">
        <v>-114836</v>
      </c>
      <c r="N655" s="145">
        <v>0</v>
      </c>
      <c r="O655" s="145">
        <v>0</v>
      </c>
      <c r="P655" s="145">
        <v>-149435</v>
      </c>
      <c r="Q655" s="145">
        <v>0</v>
      </c>
      <c r="R655" s="145">
        <v>117</v>
      </c>
      <c r="S655" s="145">
        <v>0</v>
      </c>
      <c r="T655" s="145">
        <v>11639</v>
      </c>
      <c r="U655" s="145">
        <v>-8267</v>
      </c>
      <c r="V655" s="145">
        <v>1056</v>
      </c>
      <c r="W655" s="145">
        <v>-16657.420409600003</v>
      </c>
      <c r="X655" s="145">
        <v>0</v>
      </c>
      <c r="Y655" s="145">
        <v>9391.8283960179178</v>
      </c>
      <c r="Z655" s="145">
        <v>0</v>
      </c>
      <c r="AA655" s="145">
        <v>-9979</v>
      </c>
      <c r="AB655" s="145">
        <v>0</v>
      </c>
      <c r="AC655" s="145">
        <v>0</v>
      </c>
      <c r="AD655" s="145">
        <v>0</v>
      </c>
      <c r="AE655" s="166"/>
      <c r="AF655" s="166"/>
      <c r="AG655" s="166"/>
      <c r="AH655" s="166"/>
      <c r="AI655" s="166"/>
      <c r="AJ655" s="166"/>
      <c r="AK655" s="166"/>
      <c r="AL655" s="166"/>
      <c r="AM655" s="166"/>
      <c r="AN655" s="166"/>
      <c r="AO655" s="166"/>
      <c r="AP655" s="166"/>
      <c r="AQ655" s="145">
        <f t="shared" si="248"/>
        <v>-326676.38571813959</v>
      </c>
      <c r="AS655" s="168"/>
    </row>
    <row r="656" spans="2:45">
      <c r="B656" s="161" t="str">
        <f t="shared" si="247"/>
        <v>26 Fidelidad</v>
      </c>
      <c r="C656" s="145">
        <v>-1258</v>
      </c>
      <c r="D656" s="145">
        <v>0</v>
      </c>
      <c r="E656" s="145">
        <v>-19349.798044186602</v>
      </c>
      <c r="F656" s="145">
        <v>0</v>
      </c>
      <c r="G656" s="145">
        <v>0</v>
      </c>
      <c r="H656" s="145">
        <v>3392</v>
      </c>
      <c r="I656" s="145">
        <v>-18780</v>
      </c>
      <c r="J656" s="145">
        <v>-284616</v>
      </c>
      <c r="K656" s="145">
        <v>0</v>
      </c>
      <c r="L656" s="145">
        <v>3</v>
      </c>
      <c r="M656" s="145">
        <v>0</v>
      </c>
      <c r="N656" s="145">
        <v>0</v>
      </c>
      <c r="O656" s="145">
        <v>0</v>
      </c>
      <c r="P656" s="145">
        <v>61601</v>
      </c>
      <c r="Q656" s="145">
        <v>0</v>
      </c>
      <c r="R656" s="145">
        <v>-1749</v>
      </c>
      <c r="S656" s="145">
        <v>0</v>
      </c>
      <c r="T656" s="145">
        <v>-5132</v>
      </c>
      <c r="U656" s="145">
        <v>0</v>
      </c>
      <c r="V656" s="145">
        <v>0</v>
      </c>
      <c r="W656" s="145">
        <v>-365.20559040000012</v>
      </c>
      <c r="X656" s="145">
        <v>0</v>
      </c>
      <c r="Y656" s="145">
        <v>814.65703680000024</v>
      </c>
      <c r="Z656" s="145">
        <v>0</v>
      </c>
      <c r="AA656" s="145">
        <v>0</v>
      </c>
      <c r="AB656" s="145">
        <v>0</v>
      </c>
      <c r="AC656" s="145">
        <v>0</v>
      </c>
      <c r="AD656" s="145">
        <v>0</v>
      </c>
      <c r="AE656" s="166"/>
      <c r="AF656" s="166"/>
      <c r="AG656" s="166"/>
      <c r="AH656" s="166"/>
      <c r="AI656" s="166"/>
      <c r="AJ656" s="166"/>
      <c r="AK656" s="166"/>
      <c r="AL656" s="166"/>
      <c r="AM656" s="166"/>
      <c r="AN656" s="166"/>
      <c r="AO656" s="166"/>
      <c r="AP656" s="166"/>
      <c r="AQ656" s="145">
        <f t="shared" si="248"/>
        <v>-265439.34659778659</v>
      </c>
      <c r="AS656" s="168"/>
    </row>
    <row r="657" spans="2:45">
      <c r="B657" s="161" t="str">
        <f t="shared" si="247"/>
        <v>27 Seguro de Crédito por Ventas a Plazo</v>
      </c>
      <c r="C657" s="145">
        <v>0</v>
      </c>
      <c r="D657" s="145">
        <v>0</v>
      </c>
      <c r="E657" s="145">
        <v>0</v>
      </c>
      <c r="F657" s="145">
        <v>0</v>
      </c>
      <c r="G657" s="145">
        <v>-1136</v>
      </c>
      <c r="H657" s="145">
        <v>0</v>
      </c>
      <c r="I657" s="145">
        <v>0</v>
      </c>
      <c r="J657" s="145">
        <v>0</v>
      </c>
      <c r="K657" s="145">
        <v>-707464</v>
      </c>
      <c r="L657" s="145">
        <v>0</v>
      </c>
      <c r="M657" s="145">
        <v>-869236</v>
      </c>
      <c r="N657" s="145">
        <v>-2899</v>
      </c>
      <c r="O657" s="145">
        <v>0</v>
      </c>
      <c r="P657" s="145">
        <v>0</v>
      </c>
      <c r="Q657" s="145">
        <v>0</v>
      </c>
      <c r="R657" s="145">
        <v>0</v>
      </c>
      <c r="S657" s="145">
        <v>0</v>
      </c>
      <c r="T657" s="145">
        <v>0</v>
      </c>
      <c r="U657" s="145">
        <v>-72512</v>
      </c>
      <c r="V657" s="145">
        <v>0</v>
      </c>
      <c r="W657" s="145">
        <v>49770.298999999999</v>
      </c>
      <c r="X657" s="145">
        <v>0</v>
      </c>
      <c r="Y657" s="145">
        <v>0</v>
      </c>
      <c r="Z657" s="145">
        <v>0</v>
      </c>
      <c r="AA657" s="145">
        <v>0</v>
      </c>
      <c r="AB657" s="145">
        <v>0</v>
      </c>
      <c r="AC657" s="145">
        <v>0</v>
      </c>
      <c r="AD657" s="145">
        <v>0</v>
      </c>
      <c r="AE657" s="166"/>
      <c r="AF657" s="166"/>
      <c r="AG657" s="166"/>
      <c r="AH657" s="166"/>
      <c r="AI657" s="166"/>
      <c r="AJ657" s="166"/>
      <c r="AK657" s="166"/>
      <c r="AL657" s="166"/>
      <c r="AM657" s="166"/>
      <c r="AN657" s="166"/>
      <c r="AO657" s="166"/>
      <c r="AP657" s="166"/>
      <c r="AQ657" s="145">
        <f t="shared" si="248"/>
        <v>-1603476.7009999999</v>
      </c>
      <c r="AS657" s="168"/>
    </row>
    <row r="658" spans="2:45">
      <c r="B658" s="161" t="str">
        <f t="shared" si="247"/>
        <v>28 Seguro de Crédito a la Exportación</v>
      </c>
      <c r="C658" s="145">
        <v>0</v>
      </c>
      <c r="D658" s="145">
        <v>0</v>
      </c>
      <c r="E658" s="145">
        <v>0</v>
      </c>
      <c r="F658" s="145">
        <v>0</v>
      </c>
      <c r="G658" s="145">
        <v>-4700</v>
      </c>
      <c r="H658" s="145">
        <v>0</v>
      </c>
      <c r="I658" s="145">
        <v>0</v>
      </c>
      <c r="J658" s="145">
        <v>0</v>
      </c>
      <c r="K658" s="145">
        <v>-415228</v>
      </c>
      <c r="L658" s="145">
        <v>0</v>
      </c>
      <c r="M658" s="145">
        <v>-292836</v>
      </c>
      <c r="N658" s="145">
        <v>-1072</v>
      </c>
      <c r="O658" s="145">
        <v>0</v>
      </c>
      <c r="P658" s="145">
        <v>0</v>
      </c>
      <c r="Q658" s="145">
        <v>0</v>
      </c>
      <c r="R658" s="145">
        <v>0</v>
      </c>
      <c r="S658" s="145">
        <v>0</v>
      </c>
      <c r="T658" s="145">
        <v>0</v>
      </c>
      <c r="U658" s="145">
        <v>-54864</v>
      </c>
      <c r="V658" s="145">
        <v>0</v>
      </c>
      <c r="W658" s="145">
        <v>120388.21000000002</v>
      </c>
      <c r="X658" s="145">
        <v>0</v>
      </c>
      <c r="Y658" s="145">
        <v>0</v>
      </c>
      <c r="Z658" s="145">
        <v>0</v>
      </c>
      <c r="AA658" s="145">
        <v>0</v>
      </c>
      <c r="AB658" s="145">
        <v>0</v>
      </c>
      <c r="AC658" s="145">
        <v>0</v>
      </c>
      <c r="AD658" s="145">
        <v>0</v>
      </c>
      <c r="AE658" s="166"/>
      <c r="AF658" s="166"/>
      <c r="AG658" s="166"/>
      <c r="AH658" s="166"/>
      <c r="AI658" s="166"/>
      <c r="AJ658" s="166"/>
      <c r="AK658" s="166"/>
      <c r="AL658" s="166"/>
      <c r="AM658" s="166"/>
      <c r="AN658" s="166"/>
      <c r="AO658" s="166"/>
      <c r="AP658" s="166"/>
      <c r="AQ658" s="145">
        <f t="shared" si="248"/>
        <v>-648311.79</v>
      </c>
      <c r="AS658" s="168"/>
    </row>
    <row r="659" spans="2:45">
      <c r="B659" s="161" t="str">
        <f t="shared" si="247"/>
        <v>29 Otros Seguros de Crédito</v>
      </c>
      <c r="C659" s="145">
        <v>0</v>
      </c>
      <c r="D659" s="145">
        <v>0</v>
      </c>
      <c r="E659" s="145">
        <v>0</v>
      </c>
      <c r="F659" s="145">
        <v>0</v>
      </c>
      <c r="G659" s="145">
        <v>0</v>
      </c>
      <c r="H659" s="145">
        <v>0</v>
      </c>
      <c r="I659" s="145">
        <v>0</v>
      </c>
      <c r="J659" s="145">
        <v>0</v>
      </c>
      <c r="K659" s="145">
        <v>0</v>
      </c>
      <c r="L659" s="145">
        <v>0</v>
      </c>
      <c r="M659" s="145">
        <v>0</v>
      </c>
      <c r="N659" s="145">
        <v>0</v>
      </c>
      <c r="O659" s="145">
        <v>0</v>
      </c>
      <c r="P659" s="145">
        <v>0</v>
      </c>
      <c r="Q659" s="145">
        <v>0</v>
      </c>
      <c r="R659" s="145">
        <v>0</v>
      </c>
      <c r="S659" s="145">
        <v>0</v>
      </c>
      <c r="T659" s="145">
        <v>0</v>
      </c>
      <c r="U659" s="145">
        <v>0</v>
      </c>
      <c r="V659" s="145">
        <v>0</v>
      </c>
      <c r="W659" s="145">
        <v>0</v>
      </c>
      <c r="X659" s="145">
        <v>0</v>
      </c>
      <c r="Y659" s="145">
        <v>0</v>
      </c>
      <c r="Z659" s="145">
        <v>0</v>
      </c>
      <c r="AA659" s="145">
        <v>0</v>
      </c>
      <c r="AB659" s="145">
        <v>0</v>
      </c>
      <c r="AC659" s="145">
        <v>0</v>
      </c>
      <c r="AD659" s="145">
        <v>0</v>
      </c>
      <c r="AE659" s="166"/>
      <c r="AF659" s="166"/>
      <c r="AG659" s="166"/>
      <c r="AH659" s="166"/>
      <c r="AI659" s="166"/>
      <c r="AJ659" s="166"/>
      <c r="AK659" s="166"/>
      <c r="AL659" s="166"/>
      <c r="AM659" s="166"/>
      <c r="AN659" s="166"/>
      <c r="AO659" s="166"/>
      <c r="AP659" s="166"/>
      <c r="AQ659" s="145">
        <f t="shared" si="248"/>
        <v>0</v>
      </c>
      <c r="AS659" s="168"/>
    </row>
    <row r="660" spans="2:45">
      <c r="B660" s="161" t="str">
        <f t="shared" si="247"/>
        <v>30 Seguro Agrícola</v>
      </c>
      <c r="C660" s="145">
        <v>0</v>
      </c>
      <c r="D660" s="145">
        <v>0</v>
      </c>
      <c r="E660" s="145">
        <v>0</v>
      </c>
      <c r="F660" s="145">
        <v>0</v>
      </c>
      <c r="G660" s="145">
        <v>0</v>
      </c>
      <c r="H660" s="145">
        <v>0</v>
      </c>
      <c r="I660" s="145">
        <v>0</v>
      </c>
      <c r="J660" s="145">
        <v>0</v>
      </c>
      <c r="K660" s="145">
        <v>0</v>
      </c>
      <c r="L660" s="145">
        <v>0</v>
      </c>
      <c r="M660" s="145">
        <v>0</v>
      </c>
      <c r="N660" s="145">
        <v>0</v>
      </c>
      <c r="O660" s="145">
        <v>0</v>
      </c>
      <c r="P660" s="145">
        <v>-174455</v>
      </c>
      <c r="Q660" s="145">
        <v>0</v>
      </c>
      <c r="R660" s="145">
        <v>0</v>
      </c>
      <c r="S660" s="145">
        <v>0</v>
      </c>
      <c r="T660" s="145">
        <v>-407703</v>
      </c>
      <c r="U660" s="145">
        <v>0</v>
      </c>
      <c r="V660" s="145">
        <v>-187532</v>
      </c>
      <c r="W660" s="145">
        <v>0</v>
      </c>
      <c r="X660" s="145">
        <v>0</v>
      </c>
      <c r="Y660" s="145">
        <v>0</v>
      </c>
      <c r="Z660" s="145">
        <v>0</v>
      </c>
      <c r="AA660" s="145">
        <v>0</v>
      </c>
      <c r="AB660" s="145">
        <v>0</v>
      </c>
      <c r="AC660" s="145">
        <v>0</v>
      </c>
      <c r="AD660" s="145">
        <v>0</v>
      </c>
      <c r="AE660" s="166"/>
      <c r="AF660" s="166"/>
      <c r="AG660" s="166"/>
      <c r="AH660" s="166"/>
      <c r="AI660" s="166"/>
      <c r="AJ660" s="166"/>
      <c r="AK660" s="166"/>
      <c r="AL660" s="166"/>
      <c r="AM660" s="166"/>
      <c r="AN660" s="166"/>
      <c r="AO660" s="166"/>
      <c r="AP660" s="166"/>
      <c r="AQ660" s="145">
        <f t="shared" si="248"/>
        <v>-769690</v>
      </c>
      <c r="AS660" s="168"/>
    </row>
    <row r="661" spans="2:45">
      <c r="B661" s="161" t="str">
        <f t="shared" si="247"/>
        <v>35 Seguro Salud</v>
      </c>
      <c r="C661" s="145">
        <v>0</v>
      </c>
      <c r="D661" s="145">
        <v>0</v>
      </c>
      <c r="E661" s="145">
        <v>0</v>
      </c>
      <c r="F661" s="145">
        <v>-167185</v>
      </c>
      <c r="G661" s="145">
        <v>0</v>
      </c>
      <c r="H661" s="145">
        <v>0</v>
      </c>
      <c r="I661" s="145">
        <v>0</v>
      </c>
      <c r="J661" s="145">
        <v>0</v>
      </c>
      <c r="K661" s="145">
        <v>0</v>
      </c>
      <c r="L661" s="145">
        <v>0</v>
      </c>
      <c r="M661" s="145">
        <v>0</v>
      </c>
      <c r="N661" s="145">
        <v>0</v>
      </c>
      <c r="O661" s="145">
        <v>0</v>
      </c>
      <c r="P661" s="145">
        <v>0</v>
      </c>
      <c r="Q661" s="145">
        <v>0</v>
      </c>
      <c r="R661" s="145">
        <v>0</v>
      </c>
      <c r="S661" s="145">
        <v>0</v>
      </c>
      <c r="T661" s="145">
        <v>0</v>
      </c>
      <c r="U661" s="145">
        <v>0</v>
      </c>
      <c r="V661" s="145">
        <v>0</v>
      </c>
      <c r="W661" s="145">
        <v>0</v>
      </c>
      <c r="X661" s="145">
        <v>0</v>
      </c>
      <c r="Y661" s="145">
        <v>0</v>
      </c>
      <c r="Z661" s="145">
        <v>0</v>
      </c>
      <c r="AA661" s="145">
        <v>0</v>
      </c>
      <c r="AB661" s="145">
        <v>0</v>
      </c>
      <c r="AC661" s="145">
        <v>0</v>
      </c>
      <c r="AD661" s="145">
        <v>0</v>
      </c>
      <c r="AE661" s="166"/>
      <c r="AF661" s="166"/>
      <c r="AG661" s="166"/>
      <c r="AH661" s="166"/>
      <c r="AI661" s="166"/>
      <c r="AJ661" s="166"/>
      <c r="AK661" s="166"/>
      <c r="AL661" s="166"/>
      <c r="AM661" s="166"/>
      <c r="AN661" s="166"/>
      <c r="AO661" s="166"/>
      <c r="AP661" s="166"/>
      <c r="AQ661" s="145">
        <f t="shared" si="248"/>
        <v>-167185</v>
      </c>
      <c r="AS661" s="168"/>
    </row>
    <row r="662" spans="2:45">
      <c r="B662" s="161" t="str">
        <f t="shared" si="247"/>
        <v>50 Otros</v>
      </c>
      <c r="C662" s="145">
        <v>-713092</v>
      </c>
      <c r="D662" s="145">
        <v>0</v>
      </c>
      <c r="E662" s="145">
        <v>-2159294.7687322125</v>
      </c>
      <c r="F662" s="145">
        <v>-13457999</v>
      </c>
      <c r="G662" s="145">
        <v>0</v>
      </c>
      <c r="H662" s="145">
        <v>-413948</v>
      </c>
      <c r="I662" s="145">
        <v>7435</v>
      </c>
      <c r="J662" s="145">
        <v>28</v>
      </c>
      <c r="K662" s="145">
        <v>0</v>
      </c>
      <c r="L662" s="145">
        <v>-683061</v>
      </c>
      <c r="M662" s="145">
        <v>0</v>
      </c>
      <c r="N662" s="145">
        <v>0</v>
      </c>
      <c r="O662" s="145">
        <v>-1393</v>
      </c>
      <c r="P662" s="145">
        <v>0</v>
      </c>
      <c r="Q662" s="145">
        <v>-15952</v>
      </c>
      <c r="R662" s="145">
        <v>33191</v>
      </c>
      <c r="S662" s="145">
        <v>0</v>
      </c>
      <c r="T662" s="145">
        <v>-2395167</v>
      </c>
      <c r="U662" s="145">
        <v>0</v>
      </c>
      <c r="V662" s="145">
        <v>-290297</v>
      </c>
      <c r="W662" s="145">
        <v>0</v>
      </c>
      <c r="X662" s="145">
        <v>0</v>
      </c>
      <c r="Y662" s="145">
        <v>-399415.14984604949</v>
      </c>
      <c r="Z662" s="145">
        <v>0</v>
      </c>
      <c r="AA662" s="145">
        <v>-121</v>
      </c>
      <c r="AB662" s="145">
        <v>-3551634</v>
      </c>
      <c r="AC662" s="145">
        <v>-163122</v>
      </c>
      <c r="AD662" s="145">
        <v>-3424665.7758056233</v>
      </c>
      <c r="AE662" s="166"/>
      <c r="AF662" s="166"/>
      <c r="AG662" s="166"/>
      <c r="AH662" s="166"/>
      <c r="AI662" s="166"/>
      <c r="AJ662" s="166"/>
      <c r="AK662" s="166"/>
      <c r="AL662" s="166"/>
      <c r="AM662" s="166"/>
      <c r="AN662" s="166"/>
      <c r="AO662" s="166"/>
      <c r="AP662" s="166"/>
      <c r="AQ662" s="145">
        <f t="shared" si="248"/>
        <v>-27628507.694383886</v>
      </c>
      <c r="AS662" s="168"/>
    </row>
    <row r="663" spans="2:45">
      <c r="B663" s="162" t="str">
        <f t="shared" si="247"/>
        <v>Total</v>
      </c>
      <c r="C663" s="217">
        <v>-4968561</v>
      </c>
      <c r="D663" s="217">
        <v>0</v>
      </c>
      <c r="E663" s="217">
        <v>-37563748.134000003</v>
      </c>
      <c r="F663" s="217">
        <v>-11801908</v>
      </c>
      <c r="G663" s="217">
        <v>-28033</v>
      </c>
      <c r="H663" s="217">
        <v>-5411831</v>
      </c>
      <c r="I663" s="217">
        <v>-18705807</v>
      </c>
      <c r="J663" s="217">
        <v>-755700</v>
      </c>
      <c r="K663" s="217">
        <v>-1122692.108</v>
      </c>
      <c r="L663" s="217">
        <v>-9307144</v>
      </c>
      <c r="M663" s="217">
        <v>-1276908</v>
      </c>
      <c r="N663" s="217">
        <v>-3971</v>
      </c>
      <c r="O663" s="217">
        <v>-1393</v>
      </c>
      <c r="P663" s="217">
        <v>-5219135</v>
      </c>
      <c r="Q663" s="217">
        <v>-17035</v>
      </c>
      <c r="R663" s="217">
        <v>-24731049</v>
      </c>
      <c r="S663" s="217">
        <v>-135823</v>
      </c>
      <c r="T663" s="217">
        <v>-28924460</v>
      </c>
      <c r="U663" s="217">
        <v>-135643</v>
      </c>
      <c r="V663" s="217">
        <v>-12023415</v>
      </c>
      <c r="W663" s="217">
        <v>153135.88299999997</v>
      </c>
      <c r="X663" s="217">
        <v>-9280</v>
      </c>
      <c r="Y663" s="217">
        <v>-27258093.013780832</v>
      </c>
      <c r="Z663" s="217">
        <v>-162636</v>
      </c>
      <c r="AA663" s="217">
        <v>-5180206</v>
      </c>
      <c r="AB663" s="217">
        <v>-30434552</v>
      </c>
      <c r="AC663" s="217">
        <v>-2154598</v>
      </c>
      <c r="AD663" s="217">
        <v>-4596147.0000000009</v>
      </c>
      <c r="AE663" s="167"/>
      <c r="AF663" s="167"/>
      <c r="AG663" s="167"/>
      <c r="AH663" s="167"/>
      <c r="AI663" s="167"/>
      <c r="AJ663" s="167"/>
      <c r="AK663" s="167"/>
      <c r="AL663" s="167"/>
      <c r="AM663" s="167"/>
      <c r="AN663" s="167"/>
      <c r="AO663" s="167"/>
      <c r="AP663" s="167"/>
      <c r="AQ663" s="217">
        <f t="shared" si="248"/>
        <v>-231776632.37278083</v>
      </c>
      <c r="AS663" s="215"/>
    </row>
    <row r="666" spans="2:45" ht="22.5" customHeight="1">
      <c r="B666" s="216" t="s">
        <v>570</v>
      </c>
      <c r="C666" s="138" t="str">
        <f>C7</f>
        <v>Ace Seguros</v>
      </c>
      <c r="D666" s="138" t="str">
        <f t="shared" ref="D666:AQ666" si="249">D7</f>
        <v>Assurant Chile</v>
      </c>
      <c r="E666" s="138" t="str">
        <f t="shared" si="249"/>
        <v>BCI Seguros</v>
      </c>
      <c r="F666" s="138" t="str">
        <f t="shared" si="249"/>
        <v>Cardif</v>
      </c>
      <c r="G666" s="138" t="str">
        <f t="shared" si="249"/>
        <v>Cesce Chile</v>
      </c>
      <c r="H666" s="138" t="str">
        <f t="shared" si="249"/>
        <v>Chartis</v>
      </c>
      <c r="I666" s="138" t="str">
        <f t="shared" si="249"/>
        <v>Chilena Consolidada</v>
      </c>
      <c r="J666" s="138" t="str">
        <f t="shared" si="249"/>
        <v>Chubb de Chile</v>
      </c>
      <c r="K666" s="138" t="str">
        <f t="shared" si="249"/>
        <v>Coface Chile</v>
      </c>
      <c r="L666" s="138" t="str">
        <f t="shared" si="249"/>
        <v>Consorio Nacional</v>
      </c>
      <c r="M666" s="138" t="str">
        <f t="shared" si="249"/>
        <v>Continental Crédito</v>
      </c>
      <c r="N666" s="138" t="str">
        <f t="shared" si="249"/>
        <v>Euler Hermes</v>
      </c>
      <c r="O666" s="138" t="str">
        <f t="shared" si="249"/>
        <v>FAF International</v>
      </c>
      <c r="P666" s="138" t="str">
        <f t="shared" si="249"/>
        <v>HDI Seguros</v>
      </c>
      <c r="Q666" s="138" t="str">
        <f t="shared" si="249"/>
        <v>Huelen</v>
      </c>
      <c r="R666" s="138" t="str">
        <f t="shared" si="249"/>
        <v>Liberty Seguros</v>
      </c>
      <c r="S666" s="138" t="str">
        <f t="shared" si="249"/>
        <v>M. de Carabineros</v>
      </c>
      <c r="T666" s="138" t="str">
        <f t="shared" si="249"/>
        <v>Magallanes</v>
      </c>
      <c r="U666" s="138" t="str">
        <f t="shared" si="249"/>
        <v>Magallanes Gar. y Cré.</v>
      </c>
      <c r="V666" s="138" t="str">
        <f t="shared" si="249"/>
        <v>Mapfre</v>
      </c>
      <c r="W666" s="138" t="str">
        <f t="shared" si="249"/>
        <v>Mapfre Gar. y Cré.</v>
      </c>
      <c r="X666" s="138" t="str">
        <f t="shared" si="249"/>
        <v>Orion Seguros</v>
      </c>
      <c r="Y666" s="138" t="str">
        <f t="shared" si="249"/>
        <v>Penta Security</v>
      </c>
      <c r="Z666" s="138" t="str">
        <f t="shared" si="249"/>
        <v>QBE Chile</v>
      </c>
      <c r="AA666" s="138" t="str">
        <f t="shared" si="249"/>
        <v>Renta Nacional</v>
      </c>
      <c r="AB666" s="138" t="str">
        <f t="shared" si="249"/>
        <v>RSA Seguros</v>
      </c>
      <c r="AC666" s="138" t="str">
        <f t="shared" si="249"/>
        <v>Zenit Seguros</v>
      </c>
      <c r="AD666" s="138" t="str">
        <f t="shared" si="249"/>
        <v>Zurich Santander</v>
      </c>
      <c r="AE666" s="138">
        <f t="shared" si="249"/>
        <v>0</v>
      </c>
      <c r="AF666" s="138">
        <f t="shared" si="249"/>
        <v>0</v>
      </c>
      <c r="AG666" s="138">
        <f t="shared" si="249"/>
        <v>0</v>
      </c>
      <c r="AH666" s="138">
        <f t="shared" si="249"/>
        <v>0</v>
      </c>
      <c r="AI666" s="138">
        <f t="shared" si="249"/>
        <v>0</v>
      </c>
      <c r="AJ666" s="138">
        <f t="shared" si="249"/>
        <v>0</v>
      </c>
      <c r="AK666" s="138">
        <f t="shared" si="249"/>
        <v>0</v>
      </c>
      <c r="AL666" s="138">
        <f t="shared" si="249"/>
        <v>0</v>
      </c>
      <c r="AM666" s="138">
        <f t="shared" si="249"/>
        <v>0</v>
      </c>
      <c r="AN666" s="138">
        <f t="shared" si="249"/>
        <v>0</v>
      </c>
      <c r="AO666" s="138">
        <f t="shared" si="249"/>
        <v>0</v>
      </c>
      <c r="AP666" s="138">
        <f t="shared" si="249"/>
        <v>0</v>
      </c>
      <c r="AQ666" s="138" t="str">
        <f t="shared" si="249"/>
        <v>Mercado</v>
      </c>
      <c r="AS666" s="164"/>
    </row>
    <row r="667" spans="2:45">
      <c r="B667" s="161" t="str">
        <f>B250</f>
        <v>1 Incendio</v>
      </c>
      <c r="C667" s="145">
        <v>2825393</v>
      </c>
      <c r="D667" s="145">
        <v>0</v>
      </c>
      <c r="E667" s="145">
        <v>4368965.4780000001</v>
      </c>
      <c r="F667" s="145">
        <v>12491</v>
      </c>
      <c r="G667" s="145">
        <v>0</v>
      </c>
      <c r="H667" s="145">
        <v>182160</v>
      </c>
      <c r="I667" s="145">
        <v>1552829</v>
      </c>
      <c r="J667" s="145">
        <v>31068</v>
      </c>
      <c r="K667" s="145">
        <v>0</v>
      </c>
      <c r="L667" s="145">
        <v>599372</v>
      </c>
      <c r="M667" s="145">
        <v>0</v>
      </c>
      <c r="N667" s="145">
        <v>0</v>
      </c>
      <c r="O667" s="145">
        <v>0</v>
      </c>
      <c r="P667" s="145">
        <v>341802</v>
      </c>
      <c r="Q667" s="145">
        <v>0</v>
      </c>
      <c r="R667" s="145">
        <v>5329964</v>
      </c>
      <c r="S667" s="145">
        <v>159130</v>
      </c>
      <c r="T667" s="145">
        <v>1329001</v>
      </c>
      <c r="U667" s="145">
        <v>0</v>
      </c>
      <c r="V667" s="145">
        <v>769192</v>
      </c>
      <c r="W667" s="145">
        <v>0</v>
      </c>
      <c r="X667" s="145">
        <v>875</v>
      </c>
      <c r="Y667" s="145">
        <v>1242035.2955143442</v>
      </c>
      <c r="Z667" s="145">
        <v>7270</v>
      </c>
      <c r="AA667" s="145">
        <v>243084</v>
      </c>
      <c r="AB667" s="145">
        <v>1676577</v>
      </c>
      <c r="AC667" s="145">
        <v>66812.900000000009</v>
      </c>
      <c r="AD667" s="145">
        <v>0</v>
      </c>
      <c r="AE667" s="166"/>
      <c r="AF667" s="166"/>
      <c r="AG667" s="166"/>
      <c r="AH667" s="166"/>
      <c r="AI667" s="166"/>
      <c r="AJ667" s="166"/>
      <c r="AK667" s="166"/>
      <c r="AL667" s="166"/>
      <c r="AM667" s="166"/>
      <c r="AN667" s="166"/>
      <c r="AO667" s="166"/>
      <c r="AP667" s="166"/>
      <c r="AQ667" s="145">
        <f>SUM(C667:AP667)</f>
        <v>20738021.673514344</v>
      </c>
      <c r="AS667" s="168"/>
    </row>
    <row r="668" spans="2:45">
      <c r="B668" s="161" t="str">
        <f t="shared" ref="B668:B699" si="250">B251</f>
        <v>2 Pérdida de Benef. por Incendio</v>
      </c>
      <c r="C668" s="145">
        <v>175588</v>
      </c>
      <c r="D668" s="145">
        <v>0</v>
      </c>
      <c r="E668" s="145">
        <v>15152.768999999971</v>
      </c>
      <c r="F668" s="145">
        <v>0</v>
      </c>
      <c r="G668" s="145">
        <v>0</v>
      </c>
      <c r="H668" s="145">
        <v>3149</v>
      </c>
      <c r="I668" s="145">
        <v>335211</v>
      </c>
      <c r="J668" s="145">
        <v>6344</v>
      </c>
      <c r="K668" s="145">
        <v>0</v>
      </c>
      <c r="L668" s="145">
        <v>36095</v>
      </c>
      <c r="M668" s="145">
        <v>0</v>
      </c>
      <c r="N668" s="145">
        <v>0</v>
      </c>
      <c r="O668" s="145">
        <v>0</v>
      </c>
      <c r="P668" s="145">
        <v>1782</v>
      </c>
      <c r="Q668" s="145">
        <v>0</v>
      </c>
      <c r="R668" s="145">
        <v>370042</v>
      </c>
      <c r="S668" s="145">
        <v>0</v>
      </c>
      <c r="T668" s="145">
        <v>55039</v>
      </c>
      <c r="U668" s="145">
        <v>0</v>
      </c>
      <c r="V668" s="145">
        <v>30505</v>
      </c>
      <c r="W668" s="145">
        <v>0</v>
      </c>
      <c r="X668" s="145">
        <v>54</v>
      </c>
      <c r="Y668" s="145">
        <v>21688.117837231955</v>
      </c>
      <c r="Z668" s="145">
        <v>6188</v>
      </c>
      <c r="AA668" s="145">
        <v>2312</v>
      </c>
      <c r="AB668" s="145">
        <v>-149934</v>
      </c>
      <c r="AC668" s="145">
        <v>0</v>
      </c>
      <c r="AD668" s="145">
        <v>0</v>
      </c>
      <c r="AE668" s="166"/>
      <c r="AF668" s="166"/>
      <c r="AG668" s="166"/>
      <c r="AH668" s="166"/>
      <c r="AI668" s="166"/>
      <c r="AJ668" s="166"/>
      <c r="AK668" s="166"/>
      <c r="AL668" s="166"/>
      <c r="AM668" s="166"/>
      <c r="AN668" s="166"/>
      <c r="AO668" s="166"/>
      <c r="AP668" s="166"/>
      <c r="AQ668" s="145">
        <f t="shared" ref="AQ668:AQ699" si="251">SUM(C668:AP668)</f>
        <v>909215.88683723193</v>
      </c>
      <c r="AS668" s="168"/>
    </row>
    <row r="669" spans="2:45">
      <c r="B669" s="161" t="str">
        <f t="shared" si="250"/>
        <v>3 Terremoto</v>
      </c>
      <c r="C669" s="145">
        <v>2003307</v>
      </c>
      <c r="D669" s="145">
        <v>0</v>
      </c>
      <c r="E669" s="145">
        <v>8053867.0439999998</v>
      </c>
      <c r="F669" s="145">
        <v>77676</v>
      </c>
      <c r="G669" s="145">
        <v>0</v>
      </c>
      <c r="H669" s="145">
        <v>173138</v>
      </c>
      <c r="I669" s="145">
        <v>254197</v>
      </c>
      <c r="J669" s="145">
        <v>86228</v>
      </c>
      <c r="K669" s="145">
        <v>0</v>
      </c>
      <c r="L669" s="145">
        <v>651775</v>
      </c>
      <c r="M669" s="145">
        <v>0</v>
      </c>
      <c r="N669" s="145">
        <v>0</v>
      </c>
      <c r="O669" s="145">
        <v>0</v>
      </c>
      <c r="P669" s="145">
        <v>1007006</v>
      </c>
      <c r="Q669" s="145">
        <v>0</v>
      </c>
      <c r="R669" s="145">
        <v>11882700</v>
      </c>
      <c r="S669" s="145">
        <v>14795</v>
      </c>
      <c r="T669" s="145">
        <v>1584210</v>
      </c>
      <c r="U669" s="145">
        <v>0</v>
      </c>
      <c r="V669" s="145">
        <v>11853594</v>
      </c>
      <c r="W669" s="145">
        <v>0</v>
      </c>
      <c r="X669" s="145">
        <v>2498</v>
      </c>
      <c r="Y669" s="145">
        <v>2754082.5755367987</v>
      </c>
      <c r="Z669" s="145">
        <v>14511</v>
      </c>
      <c r="AA669" s="145">
        <v>224681</v>
      </c>
      <c r="AB669" s="145">
        <v>1952459</v>
      </c>
      <c r="AC669" s="145">
        <v>35250.600000000006</v>
      </c>
      <c r="AD669" s="145">
        <v>2532224</v>
      </c>
      <c r="AE669" s="166"/>
      <c r="AF669" s="166"/>
      <c r="AG669" s="166"/>
      <c r="AH669" s="166"/>
      <c r="AI669" s="166"/>
      <c r="AJ669" s="166"/>
      <c r="AK669" s="166"/>
      <c r="AL669" s="166"/>
      <c r="AM669" s="166"/>
      <c r="AN669" s="166"/>
      <c r="AO669" s="166"/>
      <c r="AP669" s="166"/>
      <c r="AQ669" s="145">
        <f t="shared" si="251"/>
        <v>45158199.219536804</v>
      </c>
      <c r="AS669" s="168"/>
    </row>
    <row r="670" spans="2:45">
      <c r="B670" s="161" t="str">
        <f t="shared" si="250"/>
        <v>4 Pérdida de Benef. por Terremoto</v>
      </c>
      <c r="C670" s="145">
        <v>99251</v>
      </c>
      <c r="D670" s="145">
        <v>0</v>
      </c>
      <c r="E670" s="145">
        <v>0</v>
      </c>
      <c r="F670" s="145">
        <v>0</v>
      </c>
      <c r="G670" s="145">
        <v>0</v>
      </c>
      <c r="H670" s="145">
        <v>15535</v>
      </c>
      <c r="I670" s="145">
        <v>0</v>
      </c>
      <c r="J670" s="145">
        <v>13494</v>
      </c>
      <c r="K670" s="145">
        <v>0</v>
      </c>
      <c r="L670" s="145">
        <v>28698</v>
      </c>
      <c r="M670" s="145">
        <v>0</v>
      </c>
      <c r="N670" s="145">
        <v>0</v>
      </c>
      <c r="O670" s="145">
        <v>0</v>
      </c>
      <c r="P670" s="145">
        <v>15130</v>
      </c>
      <c r="Q670" s="145">
        <v>0</v>
      </c>
      <c r="R670" s="145">
        <v>657921</v>
      </c>
      <c r="S670" s="145">
        <v>0</v>
      </c>
      <c r="T670" s="145">
        <v>82863</v>
      </c>
      <c r="U670" s="145">
        <v>0</v>
      </c>
      <c r="V670" s="145">
        <v>81995</v>
      </c>
      <c r="W670" s="145">
        <v>0</v>
      </c>
      <c r="X670" s="145">
        <v>0</v>
      </c>
      <c r="Y670" s="145">
        <v>67646.879092799034</v>
      </c>
      <c r="Z670" s="145">
        <v>80892</v>
      </c>
      <c r="AA670" s="145">
        <v>778</v>
      </c>
      <c r="AB670" s="145">
        <v>-65669</v>
      </c>
      <c r="AC670" s="145">
        <v>0</v>
      </c>
      <c r="AD670" s="145">
        <v>0</v>
      </c>
      <c r="AE670" s="166"/>
      <c r="AF670" s="166"/>
      <c r="AG670" s="166"/>
      <c r="AH670" s="166"/>
      <c r="AI670" s="166"/>
      <c r="AJ670" s="166"/>
      <c r="AK670" s="166"/>
      <c r="AL670" s="166"/>
      <c r="AM670" s="166"/>
      <c r="AN670" s="166"/>
      <c r="AO670" s="166"/>
      <c r="AP670" s="166"/>
      <c r="AQ670" s="145">
        <f t="shared" si="251"/>
        <v>1078534.879092799</v>
      </c>
      <c r="AS670" s="168"/>
    </row>
    <row r="671" spans="2:45">
      <c r="B671" s="161" t="str">
        <f t="shared" si="250"/>
        <v>5 Riesgos de la Naturaleza</v>
      </c>
      <c r="C671" s="145">
        <v>290874</v>
      </c>
      <c r="D671" s="145">
        <v>0</v>
      </c>
      <c r="E671" s="145">
        <v>56090.847999999984</v>
      </c>
      <c r="F671" s="145">
        <v>5138</v>
      </c>
      <c r="G671" s="145">
        <v>0</v>
      </c>
      <c r="H671" s="145">
        <v>6779</v>
      </c>
      <c r="I671" s="145">
        <v>398779</v>
      </c>
      <c r="J671" s="145">
        <v>5990</v>
      </c>
      <c r="K671" s="145">
        <v>0</v>
      </c>
      <c r="L671" s="145">
        <v>123693</v>
      </c>
      <c r="M671" s="145">
        <v>0</v>
      </c>
      <c r="N671" s="145">
        <v>0</v>
      </c>
      <c r="O671" s="145">
        <v>0</v>
      </c>
      <c r="P671" s="145">
        <v>36744</v>
      </c>
      <c r="Q671" s="145">
        <v>0</v>
      </c>
      <c r="R671" s="145">
        <v>51</v>
      </c>
      <c r="S671" s="145">
        <v>2806</v>
      </c>
      <c r="T671" s="145">
        <v>212988</v>
      </c>
      <c r="U671" s="145">
        <v>0</v>
      </c>
      <c r="V671" s="145">
        <v>932205</v>
      </c>
      <c r="W671" s="145">
        <v>0</v>
      </c>
      <c r="X671" s="145">
        <v>0</v>
      </c>
      <c r="Y671" s="145">
        <v>185591.12017119932</v>
      </c>
      <c r="Z671" s="145">
        <v>12964</v>
      </c>
      <c r="AA671" s="145">
        <v>151</v>
      </c>
      <c r="AB671" s="145">
        <v>1157730</v>
      </c>
      <c r="AC671" s="145">
        <v>0</v>
      </c>
      <c r="AD671" s="145">
        <v>0</v>
      </c>
      <c r="AE671" s="166"/>
      <c r="AF671" s="166"/>
      <c r="AG671" s="166"/>
      <c r="AH671" s="166"/>
      <c r="AI671" s="166"/>
      <c r="AJ671" s="166"/>
      <c r="AK671" s="166"/>
      <c r="AL671" s="166"/>
      <c r="AM671" s="166"/>
      <c r="AN671" s="166"/>
      <c r="AO671" s="166"/>
      <c r="AP671" s="166"/>
      <c r="AQ671" s="145">
        <f t="shared" si="251"/>
        <v>3428573.9681711993</v>
      </c>
      <c r="AS671" s="168"/>
    </row>
    <row r="672" spans="2:45">
      <c r="B672" s="161" t="str">
        <f t="shared" si="250"/>
        <v>6 Terrorismo</v>
      </c>
      <c r="C672" s="145">
        <v>53379</v>
      </c>
      <c r="D672" s="145">
        <v>0</v>
      </c>
      <c r="E672" s="145">
        <v>-6765.1589999999997</v>
      </c>
      <c r="F672" s="145">
        <v>2858</v>
      </c>
      <c r="G672" s="145">
        <v>0</v>
      </c>
      <c r="H672" s="145">
        <v>7378</v>
      </c>
      <c r="I672" s="145">
        <v>100421</v>
      </c>
      <c r="J672" s="145">
        <v>2</v>
      </c>
      <c r="K672" s="145">
        <v>0</v>
      </c>
      <c r="L672" s="145">
        <v>59756</v>
      </c>
      <c r="M672" s="145">
        <v>0</v>
      </c>
      <c r="N672" s="145">
        <v>0</v>
      </c>
      <c r="O672" s="145">
        <v>0</v>
      </c>
      <c r="P672" s="145">
        <v>34718</v>
      </c>
      <c r="Q672" s="145">
        <v>0</v>
      </c>
      <c r="R672" s="145">
        <v>14946</v>
      </c>
      <c r="S672" s="145">
        <v>486</v>
      </c>
      <c r="T672" s="145">
        <v>96578</v>
      </c>
      <c r="U672" s="145">
        <v>0</v>
      </c>
      <c r="V672" s="145">
        <v>588213</v>
      </c>
      <c r="W672" s="145">
        <v>0</v>
      </c>
      <c r="X672" s="145">
        <v>0</v>
      </c>
      <c r="Y672" s="145">
        <v>137992.44898760039</v>
      </c>
      <c r="Z672" s="145">
        <v>7252</v>
      </c>
      <c r="AA672" s="145">
        <v>92</v>
      </c>
      <c r="AB672" s="145">
        <v>995462</v>
      </c>
      <c r="AC672" s="145">
        <v>0</v>
      </c>
      <c r="AD672" s="145">
        <v>0</v>
      </c>
      <c r="AE672" s="166"/>
      <c r="AF672" s="166"/>
      <c r="AG672" s="166"/>
      <c r="AH672" s="166"/>
      <c r="AI672" s="166"/>
      <c r="AJ672" s="166"/>
      <c r="AK672" s="166"/>
      <c r="AL672" s="166"/>
      <c r="AM672" s="166"/>
      <c r="AN672" s="166"/>
      <c r="AO672" s="166"/>
      <c r="AP672" s="166"/>
      <c r="AQ672" s="145">
        <f t="shared" si="251"/>
        <v>2092768.2899876004</v>
      </c>
      <c r="AS672" s="168"/>
    </row>
    <row r="673" spans="2:45">
      <c r="B673" s="161" t="str">
        <f t="shared" si="250"/>
        <v>7 Otros Riesgos Adicionales Incendio</v>
      </c>
      <c r="C673" s="145">
        <v>-216125</v>
      </c>
      <c r="D673" s="145">
        <v>0</v>
      </c>
      <c r="E673" s="145">
        <v>47122.05799999999</v>
      </c>
      <c r="F673" s="145">
        <v>4757</v>
      </c>
      <c r="G673" s="145">
        <v>0</v>
      </c>
      <c r="H673" s="145">
        <v>1642</v>
      </c>
      <c r="I673" s="145">
        <v>393603</v>
      </c>
      <c r="J673" s="145">
        <v>3174</v>
      </c>
      <c r="K673" s="145">
        <v>0</v>
      </c>
      <c r="L673" s="145">
        <v>168825</v>
      </c>
      <c r="M673" s="145">
        <v>0</v>
      </c>
      <c r="N673" s="145">
        <v>0</v>
      </c>
      <c r="O673" s="145">
        <v>0</v>
      </c>
      <c r="P673" s="145">
        <v>52121</v>
      </c>
      <c r="Q673" s="145">
        <v>0</v>
      </c>
      <c r="R673" s="145">
        <v>506</v>
      </c>
      <c r="S673" s="145">
        <v>468</v>
      </c>
      <c r="T673" s="145">
        <v>117199</v>
      </c>
      <c r="U673" s="145">
        <v>0</v>
      </c>
      <c r="V673" s="145">
        <v>621080</v>
      </c>
      <c r="W673" s="145">
        <v>0</v>
      </c>
      <c r="X673" s="145">
        <v>0</v>
      </c>
      <c r="Y673" s="145">
        <v>213553.35567440093</v>
      </c>
      <c r="Z673" s="145">
        <v>7252</v>
      </c>
      <c r="AA673" s="145">
        <v>9527</v>
      </c>
      <c r="AB673" s="145">
        <v>920653</v>
      </c>
      <c r="AC673" s="145">
        <v>0</v>
      </c>
      <c r="AD673" s="145">
        <v>0</v>
      </c>
      <c r="AE673" s="166"/>
      <c r="AF673" s="166"/>
      <c r="AG673" s="166"/>
      <c r="AH673" s="166"/>
      <c r="AI673" s="166"/>
      <c r="AJ673" s="166"/>
      <c r="AK673" s="166"/>
      <c r="AL673" s="166"/>
      <c r="AM673" s="166"/>
      <c r="AN673" s="166"/>
      <c r="AO673" s="166"/>
      <c r="AP673" s="166"/>
      <c r="AQ673" s="145">
        <f t="shared" si="251"/>
        <v>2345357.4136744011</v>
      </c>
      <c r="AS673" s="168"/>
    </row>
    <row r="674" spans="2:45">
      <c r="B674" s="161" t="str">
        <f t="shared" si="250"/>
        <v>8 Robo</v>
      </c>
      <c r="C674" s="145">
        <v>3163127</v>
      </c>
      <c r="D674" s="145">
        <v>0</v>
      </c>
      <c r="E674" s="145">
        <v>1051188.6120000002</v>
      </c>
      <c r="F674" s="145">
        <v>7003941</v>
      </c>
      <c r="G674" s="145">
        <v>0</v>
      </c>
      <c r="H674" s="145">
        <v>30872</v>
      </c>
      <c r="I674" s="145">
        <v>264383</v>
      </c>
      <c r="J674" s="145">
        <v>1381</v>
      </c>
      <c r="K674" s="145">
        <v>0</v>
      </c>
      <c r="L674" s="145">
        <v>900687</v>
      </c>
      <c r="M674" s="145">
        <v>0</v>
      </c>
      <c r="N674" s="145">
        <v>0</v>
      </c>
      <c r="O674" s="145">
        <v>0</v>
      </c>
      <c r="P674" s="145">
        <v>215680</v>
      </c>
      <c r="Q674" s="145">
        <v>0</v>
      </c>
      <c r="R674" s="145">
        <v>444329</v>
      </c>
      <c r="S674" s="145">
        <v>0</v>
      </c>
      <c r="T674" s="145">
        <v>306741</v>
      </c>
      <c r="U674" s="145">
        <v>0</v>
      </c>
      <c r="V674" s="145">
        <v>283657</v>
      </c>
      <c r="W674" s="145">
        <v>0</v>
      </c>
      <c r="X674" s="145">
        <v>0</v>
      </c>
      <c r="Y674" s="145">
        <v>404453.52347497613</v>
      </c>
      <c r="Z674" s="145">
        <v>0</v>
      </c>
      <c r="AA674" s="145">
        <v>42368</v>
      </c>
      <c r="AB674" s="145">
        <v>2382787</v>
      </c>
      <c r="AC674" s="145">
        <v>71581.400000000009</v>
      </c>
      <c r="AD674" s="145">
        <v>907244</v>
      </c>
      <c r="AE674" s="166"/>
      <c r="AF674" s="166"/>
      <c r="AG674" s="166"/>
      <c r="AH674" s="166"/>
      <c r="AI674" s="166"/>
      <c r="AJ674" s="166"/>
      <c r="AK674" s="166"/>
      <c r="AL674" s="166"/>
      <c r="AM674" s="166"/>
      <c r="AN674" s="166"/>
      <c r="AO674" s="166"/>
      <c r="AP674" s="166"/>
      <c r="AQ674" s="145">
        <f t="shared" si="251"/>
        <v>17474420.535474978</v>
      </c>
      <c r="AS674" s="168"/>
    </row>
    <row r="675" spans="2:45">
      <c r="B675" s="161" t="str">
        <f t="shared" si="250"/>
        <v>9 Daños Físicos Vehíc. Mot. G1 (VP)</v>
      </c>
      <c r="C675" s="145">
        <v>0</v>
      </c>
      <c r="D675" s="145">
        <v>0</v>
      </c>
      <c r="E675" s="145">
        <v>26665873.829999998</v>
      </c>
      <c r="F675" s="145">
        <v>0</v>
      </c>
      <c r="G675" s="145">
        <v>0</v>
      </c>
      <c r="H675" s="145">
        <v>959844</v>
      </c>
      <c r="I675" s="145">
        <v>16180225</v>
      </c>
      <c r="J675" s="145">
        <v>0</v>
      </c>
      <c r="K675" s="145">
        <v>0</v>
      </c>
      <c r="L675" s="145">
        <v>8705568</v>
      </c>
      <c r="M675" s="145">
        <v>0</v>
      </c>
      <c r="N675" s="145">
        <v>0</v>
      </c>
      <c r="O675" s="145">
        <v>0</v>
      </c>
      <c r="P675" s="145">
        <v>2070958</v>
      </c>
      <c r="Q675" s="145">
        <v>0</v>
      </c>
      <c r="R675" s="145">
        <v>9331900</v>
      </c>
      <c r="S675" s="145">
        <v>0</v>
      </c>
      <c r="T675" s="145">
        <v>28251299</v>
      </c>
      <c r="U675" s="145">
        <v>0</v>
      </c>
      <c r="V675" s="145">
        <v>3588142</v>
      </c>
      <c r="W675" s="145">
        <v>0</v>
      </c>
      <c r="X675" s="145">
        <v>0</v>
      </c>
      <c r="Y675" s="145">
        <v>11305537.859698102</v>
      </c>
      <c r="Z675" s="145">
        <v>0</v>
      </c>
      <c r="AA675" s="145">
        <v>1803629</v>
      </c>
      <c r="AB675" s="145">
        <v>14524916</v>
      </c>
      <c r="AC675" s="145">
        <v>-1468570.4000000001</v>
      </c>
      <c r="AD675" s="145">
        <v>0</v>
      </c>
      <c r="AE675" s="166"/>
      <c r="AF675" s="166"/>
      <c r="AG675" s="166"/>
      <c r="AH675" s="166"/>
      <c r="AI675" s="166"/>
      <c r="AJ675" s="166"/>
      <c r="AK675" s="166"/>
      <c r="AL675" s="166"/>
      <c r="AM675" s="166"/>
      <c r="AN675" s="166"/>
      <c r="AO675" s="166"/>
      <c r="AP675" s="166"/>
      <c r="AQ675" s="145">
        <f t="shared" si="251"/>
        <v>121919322.28969809</v>
      </c>
      <c r="AS675" s="168"/>
    </row>
    <row r="676" spans="2:45">
      <c r="B676" s="161" t="str">
        <f t="shared" si="250"/>
        <v>10 Daños Físicos Vehíc. Mot. G2 (VC)</v>
      </c>
      <c r="C676" s="145">
        <v>0</v>
      </c>
      <c r="D676" s="145">
        <v>0</v>
      </c>
      <c r="E676" s="145">
        <v>11090724.922999999</v>
      </c>
      <c r="F676" s="145">
        <v>0</v>
      </c>
      <c r="G676" s="145">
        <v>0</v>
      </c>
      <c r="H676" s="145">
        <v>46984</v>
      </c>
      <c r="I676" s="145">
        <v>-833509</v>
      </c>
      <c r="J676" s="145">
        <v>0</v>
      </c>
      <c r="K676" s="145">
        <v>0</v>
      </c>
      <c r="L676" s="145">
        <v>228546</v>
      </c>
      <c r="M676" s="145">
        <v>0</v>
      </c>
      <c r="N676" s="145">
        <v>0</v>
      </c>
      <c r="O676" s="145">
        <v>0</v>
      </c>
      <c r="P676" s="145">
        <v>908963</v>
      </c>
      <c r="Q676" s="145">
        <v>0</v>
      </c>
      <c r="R676" s="145">
        <v>10976212</v>
      </c>
      <c r="S676" s="145">
        <v>0</v>
      </c>
      <c r="T676" s="145">
        <v>2857035</v>
      </c>
      <c r="U676" s="145">
        <v>0</v>
      </c>
      <c r="V676" s="145">
        <v>2241181</v>
      </c>
      <c r="W676" s="145">
        <v>0</v>
      </c>
      <c r="X676" s="145">
        <v>0</v>
      </c>
      <c r="Y676" s="145">
        <v>11891051.534557415</v>
      </c>
      <c r="Z676" s="145">
        <v>0</v>
      </c>
      <c r="AA676" s="145">
        <v>2509921</v>
      </c>
      <c r="AB676" s="145">
        <v>10675935</v>
      </c>
      <c r="AC676" s="145">
        <v>-915076.8</v>
      </c>
      <c r="AD676" s="145">
        <v>0</v>
      </c>
      <c r="AE676" s="166"/>
      <c r="AF676" s="166"/>
      <c r="AG676" s="166"/>
      <c r="AH676" s="166"/>
      <c r="AI676" s="166"/>
      <c r="AJ676" s="166"/>
      <c r="AK676" s="166"/>
      <c r="AL676" s="166"/>
      <c r="AM676" s="166"/>
      <c r="AN676" s="166"/>
      <c r="AO676" s="166"/>
      <c r="AP676" s="166"/>
      <c r="AQ676" s="145">
        <f t="shared" si="251"/>
        <v>51677967.65755742</v>
      </c>
      <c r="AS676" s="168"/>
    </row>
    <row r="677" spans="2:45">
      <c r="B677" s="161" t="str">
        <f t="shared" si="250"/>
        <v>11 Casco Marítimo</v>
      </c>
      <c r="C677" s="145">
        <v>0</v>
      </c>
      <c r="D677" s="145">
        <v>0</v>
      </c>
      <c r="E677" s="145">
        <v>9916.8299999999981</v>
      </c>
      <c r="F677" s="145">
        <v>0</v>
      </c>
      <c r="G677" s="145">
        <v>0</v>
      </c>
      <c r="H677" s="145">
        <v>0</v>
      </c>
      <c r="I677" s="145">
        <v>12455</v>
      </c>
      <c r="J677" s="145">
        <v>0</v>
      </c>
      <c r="K677" s="145">
        <v>0</v>
      </c>
      <c r="L677" s="145">
        <v>0</v>
      </c>
      <c r="M677" s="145">
        <v>0</v>
      </c>
      <c r="N677" s="145">
        <v>0</v>
      </c>
      <c r="O677" s="145">
        <v>0</v>
      </c>
      <c r="P677" s="145">
        <v>0</v>
      </c>
      <c r="Q677" s="145">
        <v>0</v>
      </c>
      <c r="R677" s="145">
        <v>3574</v>
      </c>
      <c r="S677" s="145">
        <v>0</v>
      </c>
      <c r="T677" s="145">
        <v>44039</v>
      </c>
      <c r="U677" s="145">
        <v>0</v>
      </c>
      <c r="V677" s="145">
        <v>47368</v>
      </c>
      <c r="W677" s="145">
        <v>0</v>
      </c>
      <c r="X677" s="145">
        <v>0</v>
      </c>
      <c r="Y677" s="145">
        <v>37461.53295306419</v>
      </c>
      <c r="Z677" s="145">
        <v>0</v>
      </c>
      <c r="AA677" s="145">
        <v>0</v>
      </c>
      <c r="AB677" s="145">
        <v>-122766</v>
      </c>
      <c r="AC677" s="145">
        <v>0</v>
      </c>
      <c r="AD677" s="145">
        <v>0</v>
      </c>
      <c r="AE677" s="166"/>
      <c r="AF677" s="166"/>
      <c r="AG677" s="166"/>
      <c r="AH677" s="166"/>
      <c r="AI677" s="166"/>
      <c r="AJ677" s="166"/>
      <c r="AK677" s="166"/>
      <c r="AL677" s="166"/>
      <c r="AM677" s="166"/>
      <c r="AN677" s="166"/>
      <c r="AO677" s="166"/>
      <c r="AP677" s="166"/>
      <c r="AQ677" s="145">
        <f t="shared" si="251"/>
        <v>32048.362953064207</v>
      </c>
      <c r="AS677" s="168"/>
    </row>
    <row r="678" spans="2:45">
      <c r="B678" s="161" t="str">
        <f t="shared" si="250"/>
        <v>12 Casco Aéreo</v>
      </c>
      <c r="C678" s="145">
        <v>0</v>
      </c>
      <c r="D678" s="145">
        <v>0</v>
      </c>
      <c r="E678" s="145">
        <v>-2845.6960000000036</v>
      </c>
      <c r="F678" s="145">
        <v>0</v>
      </c>
      <c r="G678" s="145">
        <v>0</v>
      </c>
      <c r="H678" s="145">
        <v>0</v>
      </c>
      <c r="I678" s="145">
        <v>0</v>
      </c>
      <c r="J678" s="145">
        <v>0</v>
      </c>
      <c r="K678" s="145">
        <v>0</v>
      </c>
      <c r="L678" s="145">
        <v>0</v>
      </c>
      <c r="M678" s="145">
        <v>0</v>
      </c>
      <c r="N678" s="145">
        <v>0</v>
      </c>
      <c r="O678" s="145">
        <v>0</v>
      </c>
      <c r="P678" s="145">
        <v>0</v>
      </c>
      <c r="Q678" s="145">
        <v>0</v>
      </c>
      <c r="R678" s="145">
        <v>0</v>
      </c>
      <c r="S678" s="145">
        <v>0</v>
      </c>
      <c r="T678" s="145">
        <v>5498</v>
      </c>
      <c r="U678" s="145">
        <v>0</v>
      </c>
      <c r="V678" s="145">
        <v>1698</v>
      </c>
      <c r="W678" s="145">
        <v>0</v>
      </c>
      <c r="X678" s="145">
        <v>0</v>
      </c>
      <c r="Y678" s="145">
        <v>1.9571762531995773E-3</v>
      </c>
      <c r="Z678" s="145">
        <v>569</v>
      </c>
      <c r="AA678" s="145">
        <v>0</v>
      </c>
      <c r="AB678" s="145">
        <v>0</v>
      </c>
      <c r="AC678" s="145">
        <v>0</v>
      </c>
      <c r="AD678" s="145">
        <v>0</v>
      </c>
      <c r="AE678" s="166"/>
      <c r="AF678" s="166"/>
      <c r="AG678" s="166"/>
      <c r="AH678" s="166"/>
      <c r="AI678" s="166"/>
      <c r="AJ678" s="166"/>
      <c r="AK678" s="166"/>
      <c r="AL678" s="166"/>
      <c r="AM678" s="166"/>
      <c r="AN678" s="166"/>
      <c r="AO678" s="166"/>
      <c r="AP678" s="166"/>
      <c r="AQ678" s="145">
        <f t="shared" si="251"/>
        <v>4919.3059571762496</v>
      </c>
      <c r="AS678" s="168"/>
    </row>
    <row r="679" spans="2:45">
      <c r="B679" s="161" t="str">
        <f t="shared" si="250"/>
        <v>13 Transporte Terrestre</v>
      </c>
      <c r="C679" s="145">
        <v>277780</v>
      </c>
      <c r="D679" s="145">
        <v>0</v>
      </c>
      <c r="E679" s="145">
        <v>448494.39399999997</v>
      </c>
      <c r="F679" s="145">
        <v>0</v>
      </c>
      <c r="G679" s="145">
        <v>0</v>
      </c>
      <c r="H679" s="145">
        <v>161556</v>
      </c>
      <c r="I679" s="145">
        <v>89260</v>
      </c>
      <c r="J679" s="145">
        <v>171420</v>
      </c>
      <c r="K679" s="145">
        <v>0</v>
      </c>
      <c r="L679" s="145">
        <v>3496</v>
      </c>
      <c r="M679" s="145">
        <v>0</v>
      </c>
      <c r="N679" s="145">
        <v>0</v>
      </c>
      <c r="O679" s="145">
        <v>0</v>
      </c>
      <c r="P679" s="145">
        <v>1172185</v>
      </c>
      <c r="Q679" s="145">
        <v>0</v>
      </c>
      <c r="R679" s="145">
        <v>246363</v>
      </c>
      <c r="S679" s="145">
        <v>0</v>
      </c>
      <c r="T679" s="145">
        <v>297535</v>
      </c>
      <c r="U679" s="145">
        <v>0</v>
      </c>
      <c r="V679" s="145">
        <v>84422</v>
      </c>
      <c r="W679" s="145">
        <v>0</v>
      </c>
      <c r="X679" s="145">
        <v>2700</v>
      </c>
      <c r="Y679" s="145">
        <v>650838.75647794455</v>
      </c>
      <c r="Z679" s="145">
        <v>6007</v>
      </c>
      <c r="AA679" s="145">
        <v>101061</v>
      </c>
      <c r="AB679" s="145">
        <v>629002</v>
      </c>
      <c r="AC679" s="145">
        <v>0</v>
      </c>
      <c r="AD679" s="145">
        <v>0</v>
      </c>
      <c r="AE679" s="166"/>
      <c r="AF679" s="166"/>
      <c r="AG679" s="166"/>
      <c r="AH679" s="166"/>
      <c r="AI679" s="166"/>
      <c r="AJ679" s="166"/>
      <c r="AK679" s="166"/>
      <c r="AL679" s="166"/>
      <c r="AM679" s="166"/>
      <c r="AN679" s="166"/>
      <c r="AO679" s="166"/>
      <c r="AP679" s="166"/>
      <c r="AQ679" s="145">
        <f t="shared" si="251"/>
        <v>4342120.1504779439</v>
      </c>
      <c r="AS679" s="168"/>
    </row>
    <row r="680" spans="2:45">
      <c r="B680" s="161" t="str">
        <f t="shared" si="250"/>
        <v>14 Transporte Marítimo</v>
      </c>
      <c r="C680" s="145">
        <v>699225</v>
      </c>
      <c r="D680" s="145">
        <v>0</v>
      </c>
      <c r="E680" s="145">
        <v>149137.85500000004</v>
      </c>
      <c r="F680" s="145">
        <v>0</v>
      </c>
      <c r="G680" s="145">
        <v>0</v>
      </c>
      <c r="H680" s="145">
        <v>808051</v>
      </c>
      <c r="I680" s="145">
        <v>344319</v>
      </c>
      <c r="J680" s="145">
        <v>101278</v>
      </c>
      <c r="K680" s="145">
        <v>0</v>
      </c>
      <c r="L680" s="145">
        <v>0</v>
      </c>
      <c r="M680" s="145">
        <v>0</v>
      </c>
      <c r="N680" s="145">
        <v>0</v>
      </c>
      <c r="O680" s="145">
        <v>0</v>
      </c>
      <c r="P680" s="145">
        <v>210087</v>
      </c>
      <c r="Q680" s="145">
        <v>0</v>
      </c>
      <c r="R680" s="145">
        <v>186393</v>
      </c>
      <c r="S680" s="145">
        <v>0</v>
      </c>
      <c r="T680" s="145">
        <v>332706</v>
      </c>
      <c r="U680" s="145">
        <v>0</v>
      </c>
      <c r="V680" s="145">
        <v>84714</v>
      </c>
      <c r="W680" s="145">
        <v>0</v>
      </c>
      <c r="X680" s="145">
        <v>7139</v>
      </c>
      <c r="Y680" s="145">
        <v>43319.76684549544</v>
      </c>
      <c r="Z680" s="145">
        <v>0</v>
      </c>
      <c r="AA680" s="145">
        <v>0</v>
      </c>
      <c r="AB680" s="145">
        <v>-219950</v>
      </c>
      <c r="AC680" s="145">
        <v>0</v>
      </c>
      <c r="AD680" s="145">
        <v>0</v>
      </c>
      <c r="AE680" s="166"/>
      <c r="AF680" s="166"/>
      <c r="AG680" s="166"/>
      <c r="AH680" s="166"/>
      <c r="AI680" s="166"/>
      <c r="AJ680" s="166"/>
      <c r="AK680" s="166"/>
      <c r="AL680" s="166"/>
      <c r="AM680" s="166"/>
      <c r="AN680" s="166"/>
      <c r="AO680" s="166"/>
      <c r="AP680" s="166"/>
      <c r="AQ680" s="145">
        <f t="shared" si="251"/>
        <v>2746419.6218454954</v>
      </c>
      <c r="AS680" s="168"/>
    </row>
    <row r="681" spans="2:45">
      <c r="B681" s="161" t="str">
        <f t="shared" si="250"/>
        <v>15 Transporte Aéreo</v>
      </c>
      <c r="C681" s="145">
        <v>89777</v>
      </c>
      <c r="D681" s="145">
        <v>0</v>
      </c>
      <c r="E681" s="145">
        <v>12322.677</v>
      </c>
      <c r="F681" s="145">
        <v>0</v>
      </c>
      <c r="G681" s="145">
        <v>0</v>
      </c>
      <c r="H681" s="145">
        <v>35417</v>
      </c>
      <c r="I681" s="145">
        <v>67960</v>
      </c>
      <c r="J681" s="145">
        <v>19968</v>
      </c>
      <c r="K681" s="145">
        <v>0</v>
      </c>
      <c r="L681" s="145">
        <v>0</v>
      </c>
      <c r="M681" s="145">
        <v>0</v>
      </c>
      <c r="N681" s="145">
        <v>0</v>
      </c>
      <c r="O681" s="145">
        <v>0</v>
      </c>
      <c r="P681" s="145">
        <v>35845</v>
      </c>
      <c r="Q681" s="145">
        <v>0</v>
      </c>
      <c r="R681" s="145">
        <v>15813</v>
      </c>
      <c r="S681" s="145">
        <v>0</v>
      </c>
      <c r="T681" s="145">
        <v>102231</v>
      </c>
      <c r="U681" s="145">
        <v>0</v>
      </c>
      <c r="V681" s="145">
        <v>7889</v>
      </c>
      <c r="W681" s="145">
        <v>0</v>
      </c>
      <c r="X681" s="145">
        <v>1334</v>
      </c>
      <c r="Y681" s="145">
        <v>4787.353134495992</v>
      </c>
      <c r="Z681" s="145">
        <v>228</v>
      </c>
      <c r="AA681" s="145">
        <v>0</v>
      </c>
      <c r="AB681" s="145">
        <v>0</v>
      </c>
      <c r="AC681" s="145">
        <v>0</v>
      </c>
      <c r="AD681" s="145">
        <v>0</v>
      </c>
      <c r="AE681" s="166"/>
      <c r="AF681" s="166"/>
      <c r="AG681" s="166"/>
      <c r="AH681" s="166"/>
      <c r="AI681" s="166"/>
      <c r="AJ681" s="166"/>
      <c r="AK681" s="166"/>
      <c r="AL681" s="166"/>
      <c r="AM681" s="166"/>
      <c r="AN681" s="166"/>
      <c r="AO681" s="166"/>
      <c r="AP681" s="166"/>
      <c r="AQ681" s="145">
        <f t="shared" si="251"/>
        <v>393572.03013449605</v>
      </c>
      <c r="AS681" s="168"/>
    </row>
    <row r="682" spans="2:45">
      <c r="B682" s="161" t="str">
        <f t="shared" si="250"/>
        <v>16 Equipo Móvil Contratista</v>
      </c>
      <c r="C682" s="145">
        <v>9386</v>
      </c>
      <c r="D682" s="145">
        <v>0</v>
      </c>
      <c r="E682" s="145">
        <v>829548.02000000025</v>
      </c>
      <c r="F682" s="145">
        <v>0</v>
      </c>
      <c r="G682" s="145">
        <v>0</v>
      </c>
      <c r="H682" s="145">
        <v>87</v>
      </c>
      <c r="I682" s="145">
        <v>417341</v>
      </c>
      <c r="J682" s="145">
        <v>72102</v>
      </c>
      <c r="K682" s="145">
        <v>0</v>
      </c>
      <c r="L682" s="145">
        <v>35861</v>
      </c>
      <c r="M682" s="145">
        <v>0</v>
      </c>
      <c r="N682" s="145">
        <v>0</v>
      </c>
      <c r="O682" s="145">
        <v>0</v>
      </c>
      <c r="P682" s="145">
        <v>43656</v>
      </c>
      <c r="Q682" s="145">
        <v>0</v>
      </c>
      <c r="R682" s="145">
        <v>940578</v>
      </c>
      <c r="S682" s="145">
        <v>0</v>
      </c>
      <c r="T682" s="145">
        <v>610411</v>
      </c>
      <c r="U682" s="145">
        <v>0</v>
      </c>
      <c r="V682" s="145">
        <v>526621</v>
      </c>
      <c r="W682" s="145">
        <v>0</v>
      </c>
      <c r="X682" s="145">
        <v>0</v>
      </c>
      <c r="Y682" s="145">
        <v>553277.06864395109</v>
      </c>
      <c r="Z682" s="145">
        <v>0</v>
      </c>
      <c r="AA682" s="145">
        <v>102227</v>
      </c>
      <c r="AB682" s="145">
        <v>2214432</v>
      </c>
      <c r="AC682" s="145">
        <v>0</v>
      </c>
      <c r="AD682" s="145">
        <v>0</v>
      </c>
      <c r="AE682" s="166"/>
      <c r="AF682" s="166"/>
      <c r="AG682" s="166"/>
      <c r="AH682" s="166"/>
      <c r="AI682" s="166"/>
      <c r="AJ682" s="166"/>
      <c r="AK682" s="166"/>
      <c r="AL682" s="166"/>
      <c r="AM682" s="166"/>
      <c r="AN682" s="166"/>
      <c r="AO682" s="166"/>
      <c r="AP682" s="166"/>
      <c r="AQ682" s="145">
        <f t="shared" si="251"/>
        <v>6355527.0886439513</v>
      </c>
      <c r="AS682" s="168"/>
    </row>
    <row r="683" spans="2:45">
      <c r="B683" s="161" t="str">
        <f t="shared" si="250"/>
        <v>17 Todo Riesgo Construc. y Montaje</v>
      </c>
      <c r="C683" s="145">
        <v>75206</v>
      </c>
      <c r="D683" s="145">
        <v>0</v>
      </c>
      <c r="E683" s="145">
        <v>41286.05899999995</v>
      </c>
      <c r="F683" s="145">
        <v>0</v>
      </c>
      <c r="G683" s="145">
        <v>0</v>
      </c>
      <c r="H683" s="145">
        <v>1396</v>
      </c>
      <c r="I683" s="145">
        <v>236358</v>
      </c>
      <c r="J683" s="145">
        <v>0</v>
      </c>
      <c r="K683" s="145">
        <v>0</v>
      </c>
      <c r="L683" s="145">
        <v>48088</v>
      </c>
      <c r="M683" s="145">
        <v>0</v>
      </c>
      <c r="N683" s="145">
        <v>0</v>
      </c>
      <c r="O683" s="145">
        <v>0</v>
      </c>
      <c r="P683" s="145">
        <v>220</v>
      </c>
      <c r="Q683" s="145">
        <v>0</v>
      </c>
      <c r="R683" s="145">
        <v>262710</v>
      </c>
      <c r="S683" s="145">
        <v>0</v>
      </c>
      <c r="T683" s="145">
        <v>411499</v>
      </c>
      <c r="U683" s="145">
        <v>0</v>
      </c>
      <c r="V683" s="145">
        <v>46217</v>
      </c>
      <c r="W683" s="145">
        <v>0</v>
      </c>
      <c r="X683" s="145">
        <v>9796</v>
      </c>
      <c r="Y683" s="145">
        <v>332150.50123795308</v>
      </c>
      <c r="Z683" s="145">
        <v>0</v>
      </c>
      <c r="AA683" s="145">
        <v>9155</v>
      </c>
      <c r="AB683" s="145">
        <v>88616</v>
      </c>
      <c r="AC683" s="145">
        <v>0</v>
      </c>
      <c r="AD683" s="145">
        <v>0</v>
      </c>
      <c r="AE683" s="166"/>
      <c r="AF683" s="166"/>
      <c r="AG683" s="166"/>
      <c r="AH683" s="166"/>
      <c r="AI683" s="166"/>
      <c r="AJ683" s="166"/>
      <c r="AK683" s="166"/>
      <c r="AL683" s="166"/>
      <c r="AM683" s="166"/>
      <c r="AN683" s="166"/>
      <c r="AO683" s="166"/>
      <c r="AP683" s="166"/>
      <c r="AQ683" s="145">
        <f t="shared" si="251"/>
        <v>1562697.560237953</v>
      </c>
      <c r="AS683" s="168"/>
    </row>
    <row r="684" spans="2:45">
      <c r="B684" s="161" t="str">
        <f t="shared" si="250"/>
        <v>18 Avería de Maquinaria</v>
      </c>
      <c r="C684" s="145">
        <v>-7930</v>
      </c>
      <c r="D684" s="145">
        <v>0</v>
      </c>
      <c r="E684" s="145">
        <v>5038.4470000000001</v>
      </c>
      <c r="F684" s="145">
        <v>0</v>
      </c>
      <c r="G684" s="145">
        <v>0</v>
      </c>
      <c r="H684" s="145">
        <v>0</v>
      </c>
      <c r="I684" s="145">
        <v>19523</v>
      </c>
      <c r="J684" s="145">
        <v>0</v>
      </c>
      <c r="K684" s="145">
        <v>0</v>
      </c>
      <c r="L684" s="145">
        <v>1303</v>
      </c>
      <c r="M684" s="145">
        <v>0</v>
      </c>
      <c r="N684" s="145">
        <v>0</v>
      </c>
      <c r="O684" s="145">
        <v>0</v>
      </c>
      <c r="P684" s="145">
        <v>831</v>
      </c>
      <c r="Q684" s="145">
        <v>0</v>
      </c>
      <c r="R684" s="145">
        <v>67401</v>
      </c>
      <c r="S684" s="145">
        <v>0</v>
      </c>
      <c r="T684" s="145">
        <v>3991</v>
      </c>
      <c r="U684" s="145">
        <v>0</v>
      </c>
      <c r="V684" s="145">
        <v>6443</v>
      </c>
      <c r="W684" s="145">
        <v>0</v>
      </c>
      <c r="X684" s="145">
        <v>0</v>
      </c>
      <c r="Y684" s="145">
        <v>3724.7819503999963</v>
      </c>
      <c r="Z684" s="145">
        <v>0</v>
      </c>
      <c r="AA684" s="145">
        <v>162</v>
      </c>
      <c r="AB684" s="145">
        <v>162784</v>
      </c>
      <c r="AC684" s="145">
        <v>0</v>
      </c>
      <c r="AD684" s="145">
        <v>0</v>
      </c>
      <c r="AE684" s="166"/>
      <c r="AF684" s="166"/>
      <c r="AG684" s="166"/>
      <c r="AH684" s="166"/>
      <c r="AI684" s="166"/>
      <c r="AJ684" s="166"/>
      <c r="AK684" s="166"/>
      <c r="AL684" s="166"/>
      <c r="AM684" s="166"/>
      <c r="AN684" s="166"/>
      <c r="AO684" s="166"/>
      <c r="AP684" s="166"/>
      <c r="AQ684" s="145">
        <f t="shared" si="251"/>
        <v>263271.22895040002</v>
      </c>
      <c r="AS684" s="168"/>
    </row>
    <row r="685" spans="2:45">
      <c r="B685" s="161" t="str">
        <f t="shared" si="250"/>
        <v>19 Equipo Electrónico</v>
      </c>
      <c r="C685" s="145">
        <v>37433</v>
      </c>
      <c r="D685" s="145">
        <v>0</v>
      </c>
      <c r="E685" s="145">
        <v>106726.42500000005</v>
      </c>
      <c r="F685" s="145">
        <v>0</v>
      </c>
      <c r="G685" s="145">
        <v>0</v>
      </c>
      <c r="H685" s="145">
        <v>2771</v>
      </c>
      <c r="I685" s="145">
        <v>21039</v>
      </c>
      <c r="J685" s="145">
        <v>422</v>
      </c>
      <c r="K685" s="145">
        <v>0</v>
      </c>
      <c r="L685" s="145">
        <v>5069</v>
      </c>
      <c r="M685" s="145">
        <v>0</v>
      </c>
      <c r="N685" s="145">
        <v>0</v>
      </c>
      <c r="O685" s="145">
        <v>0</v>
      </c>
      <c r="P685" s="145">
        <v>59416</v>
      </c>
      <c r="Q685" s="145">
        <v>0</v>
      </c>
      <c r="R685" s="145">
        <v>117460</v>
      </c>
      <c r="S685" s="145">
        <v>0</v>
      </c>
      <c r="T685" s="145">
        <v>91569</v>
      </c>
      <c r="U685" s="145">
        <v>0</v>
      </c>
      <c r="V685" s="145">
        <v>57711</v>
      </c>
      <c r="W685" s="145">
        <v>0</v>
      </c>
      <c r="X685" s="145">
        <v>0</v>
      </c>
      <c r="Y685" s="145">
        <v>62121.082302672003</v>
      </c>
      <c r="Z685" s="145">
        <v>0</v>
      </c>
      <c r="AA685" s="145">
        <v>4721</v>
      </c>
      <c r="AB685" s="145">
        <v>246696</v>
      </c>
      <c r="AC685" s="145">
        <v>0</v>
      </c>
      <c r="AD685" s="145">
        <v>0</v>
      </c>
      <c r="AE685" s="166"/>
      <c r="AF685" s="166"/>
      <c r="AG685" s="166"/>
      <c r="AH685" s="166"/>
      <c r="AI685" s="166"/>
      <c r="AJ685" s="166"/>
      <c r="AK685" s="166"/>
      <c r="AL685" s="166"/>
      <c r="AM685" s="166"/>
      <c r="AN685" s="166"/>
      <c r="AO685" s="166"/>
      <c r="AP685" s="166"/>
      <c r="AQ685" s="145">
        <f t="shared" si="251"/>
        <v>813154.50730267202</v>
      </c>
      <c r="AS685" s="168"/>
    </row>
    <row r="686" spans="2:45">
      <c r="B686" s="161" t="str">
        <f t="shared" si="250"/>
        <v>20 Responsabilidad Civil Vehíc. Mot.</v>
      </c>
      <c r="C686" s="145">
        <v>0</v>
      </c>
      <c r="D686" s="145">
        <v>0</v>
      </c>
      <c r="E686" s="145">
        <v>8282748.1809999989</v>
      </c>
      <c r="F686" s="145">
        <v>0</v>
      </c>
      <c r="G686" s="145">
        <v>0</v>
      </c>
      <c r="H686" s="145">
        <v>519738</v>
      </c>
      <c r="I686" s="145">
        <v>3083836</v>
      </c>
      <c r="J686" s="145">
        <v>33346</v>
      </c>
      <c r="K686" s="145">
        <v>0</v>
      </c>
      <c r="L686" s="145">
        <v>1400801</v>
      </c>
      <c r="M686" s="145">
        <v>0</v>
      </c>
      <c r="N686" s="145">
        <v>0</v>
      </c>
      <c r="O686" s="145">
        <v>0</v>
      </c>
      <c r="P686" s="145">
        <v>679585</v>
      </c>
      <c r="Q686" s="145">
        <v>0</v>
      </c>
      <c r="R686" s="145">
        <v>5433889</v>
      </c>
      <c r="S686" s="145">
        <v>0</v>
      </c>
      <c r="T686" s="145">
        <v>7671974</v>
      </c>
      <c r="U686" s="145">
        <v>0</v>
      </c>
      <c r="V686" s="145">
        <v>3276427</v>
      </c>
      <c r="W686" s="145">
        <v>0</v>
      </c>
      <c r="X686" s="145">
        <v>0</v>
      </c>
      <c r="Y686" s="145">
        <v>4626947.1345001673</v>
      </c>
      <c r="Z686" s="145">
        <v>555</v>
      </c>
      <c r="AA686" s="145">
        <v>551770</v>
      </c>
      <c r="AB686" s="145">
        <v>5655776</v>
      </c>
      <c r="AC686" s="145">
        <v>115228.40000000002</v>
      </c>
      <c r="AD686" s="145">
        <v>0</v>
      </c>
      <c r="AE686" s="166"/>
      <c r="AF686" s="166"/>
      <c r="AG686" s="166"/>
      <c r="AH686" s="166"/>
      <c r="AI686" s="166"/>
      <c r="AJ686" s="166"/>
      <c r="AK686" s="166"/>
      <c r="AL686" s="166"/>
      <c r="AM686" s="166"/>
      <c r="AN686" s="166"/>
      <c r="AO686" s="166"/>
      <c r="AP686" s="166"/>
      <c r="AQ686" s="145">
        <f t="shared" si="251"/>
        <v>41332620.715500161</v>
      </c>
      <c r="AS686" s="168"/>
    </row>
    <row r="687" spans="2:45">
      <c r="B687" s="161" t="str">
        <f t="shared" si="250"/>
        <v>21 Responsabilidad Civil</v>
      </c>
      <c r="C687" s="145">
        <v>852921</v>
      </c>
      <c r="D687" s="145">
        <v>0</v>
      </c>
      <c r="E687" s="145">
        <v>596882.37299999967</v>
      </c>
      <c r="F687" s="145">
        <v>0</v>
      </c>
      <c r="G687" s="145">
        <v>0</v>
      </c>
      <c r="H687" s="145">
        <v>1140135</v>
      </c>
      <c r="I687" s="145">
        <v>2534116</v>
      </c>
      <c r="J687" s="145">
        <v>273532</v>
      </c>
      <c r="K687" s="145">
        <v>0</v>
      </c>
      <c r="L687" s="145">
        <v>83928</v>
      </c>
      <c r="M687" s="145">
        <v>0</v>
      </c>
      <c r="N687" s="145">
        <v>0</v>
      </c>
      <c r="O687" s="145">
        <v>0</v>
      </c>
      <c r="P687" s="145">
        <v>943075</v>
      </c>
      <c r="Q687" s="145">
        <v>0</v>
      </c>
      <c r="R687" s="145">
        <v>954049</v>
      </c>
      <c r="S687" s="145">
        <v>0</v>
      </c>
      <c r="T687" s="145">
        <v>927821</v>
      </c>
      <c r="U687" s="145">
        <v>0</v>
      </c>
      <c r="V687" s="145">
        <v>-159406</v>
      </c>
      <c r="W687" s="145">
        <v>0</v>
      </c>
      <c r="X687" s="145">
        <v>30036</v>
      </c>
      <c r="Y687" s="145">
        <v>251037.45981719904</v>
      </c>
      <c r="Z687" s="145">
        <v>5931</v>
      </c>
      <c r="AA687" s="145">
        <v>161405</v>
      </c>
      <c r="AB687" s="145">
        <v>1615522</v>
      </c>
      <c r="AC687" s="145">
        <v>0</v>
      </c>
      <c r="AD687" s="145">
        <v>60335</v>
      </c>
      <c r="AE687" s="166"/>
      <c r="AF687" s="166"/>
      <c r="AG687" s="166"/>
      <c r="AH687" s="166"/>
      <c r="AI687" s="166"/>
      <c r="AJ687" s="166"/>
      <c r="AK687" s="166"/>
      <c r="AL687" s="166"/>
      <c r="AM687" s="166"/>
      <c r="AN687" s="166"/>
      <c r="AO687" s="166"/>
      <c r="AP687" s="166"/>
      <c r="AQ687" s="145">
        <f t="shared" si="251"/>
        <v>10271319.832817199</v>
      </c>
      <c r="AS687" s="168"/>
    </row>
    <row r="688" spans="2:45">
      <c r="B688" s="161" t="str">
        <f t="shared" si="250"/>
        <v>22 Multiriesgos</v>
      </c>
      <c r="C688" s="145">
        <v>0</v>
      </c>
      <c r="D688" s="145">
        <v>0</v>
      </c>
      <c r="E688" s="145">
        <v>-13155.039999999999</v>
      </c>
      <c r="F688" s="145">
        <v>0</v>
      </c>
      <c r="G688" s="145">
        <v>0</v>
      </c>
      <c r="H688" s="145">
        <v>0</v>
      </c>
      <c r="I688" s="145">
        <v>0</v>
      </c>
      <c r="J688" s="145">
        <v>0</v>
      </c>
      <c r="K688" s="145">
        <v>0</v>
      </c>
      <c r="L688" s="145">
        <v>0</v>
      </c>
      <c r="M688" s="145">
        <v>0</v>
      </c>
      <c r="N688" s="145">
        <v>0</v>
      </c>
      <c r="O688" s="145">
        <v>0</v>
      </c>
      <c r="P688" s="145">
        <v>0</v>
      </c>
      <c r="Q688" s="145">
        <v>0</v>
      </c>
      <c r="R688" s="145">
        <v>0</v>
      </c>
      <c r="S688" s="145">
        <v>0</v>
      </c>
      <c r="T688" s="145">
        <v>31761</v>
      </c>
      <c r="U688" s="145">
        <v>0</v>
      </c>
      <c r="V688" s="145">
        <v>441904</v>
      </c>
      <c r="W688" s="145">
        <v>0</v>
      </c>
      <c r="X688" s="145">
        <v>296</v>
      </c>
      <c r="Y688" s="145">
        <v>0</v>
      </c>
      <c r="Z688" s="145">
        <v>0</v>
      </c>
      <c r="AA688" s="145">
        <v>2098</v>
      </c>
      <c r="AB688" s="145">
        <v>0</v>
      </c>
      <c r="AC688" s="145">
        <v>0</v>
      </c>
      <c r="AD688" s="145">
        <v>342550</v>
      </c>
      <c r="AE688" s="166"/>
      <c r="AF688" s="166"/>
      <c r="AG688" s="166"/>
      <c r="AH688" s="166"/>
      <c r="AI688" s="166"/>
      <c r="AJ688" s="166"/>
      <c r="AK688" s="166"/>
      <c r="AL688" s="166"/>
      <c r="AM688" s="166"/>
      <c r="AN688" s="166"/>
      <c r="AO688" s="166"/>
      <c r="AP688" s="166"/>
      <c r="AQ688" s="145">
        <f t="shared" si="251"/>
        <v>805453.96</v>
      </c>
      <c r="AS688" s="168"/>
    </row>
    <row r="689" spans="2:87">
      <c r="B689" s="161" t="str">
        <f t="shared" si="250"/>
        <v>23 Accidentes Personales</v>
      </c>
      <c r="C689" s="145">
        <v>2531457</v>
      </c>
      <c r="D689" s="145">
        <v>0</v>
      </c>
      <c r="E689" s="145">
        <v>729621.95900000003</v>
      </c>
      <c r="F689" s="145">
        <v>12716867</v>
      </c>
      <c r="G689" s="145">
        <v>0</v>
      </c>
      <c r="H689" s="145">
        <v>2008801</v>
      </c>
      <c r="I689" s="145">
        <v>594780</v>
      </c>
      <c r="J689" s="145">
        <v>158875</v>
      </c>
      <c r="K689" s="145">
        <v>0</v>
      </c>
      <c r="L689" s="145">
        <v>527325</v>
      </c>
      <c r="M689" s="145">
        <v>0</v>
      </c>
      <c r="N689" s="145">
        <v>0</v>
      </c>
      <c r="O689" s="145">
        <v>0</v>
      </c>
      <c r="P689" s="145">
        <v>638994</v>
      </c>
      <c r="Q689" s="145">
        <v>0</v>
      </c>
      <c r="R689" s="145">
        <v>549385</v>
      </c>
      <c r="S689" s="145">
        <v>0</v>
      </c>
      <c r="T689" s="145">
        <v>1260313</v>
      </c>
      <c r="U689" s="145">
        <v>0</v>
      </c>
      <c r="V689" s="145">
        <v>263280</v>
      </c>
      <c r="W689" s="145">
        <v>0</v>
      </c>
      <c r="X689" s="145">
        <v>27659</v>
      </c>
      <c r="Y689" s="145">
        <v>881563.45974474377</v>
      </c>
      <c r="Z689" s="145">
        <v>51</v>
      </c>
      <c r="AA689" s="145">
        <v>62455</v>
      </c>
      <c r="AB689" s="145">
        <v>1286638</v>
      </c>
      <c r="AC689" s="145">
        <v>51313.9</v>
      </c>
      <c r="AD689" s="145">
        <v>0</v>
      </c>
      <c r="AE689" s="166"/>
      <c r="AF689" s="166"/>
      <c r="AG689" s="166"/>
      <c r="AH689" s="166"/>
      <c r="AI689" s="166"/>
      <c r="AJ689" s="166"/>
      <c r="AK689" s="166"/>
      <c r="AL689" s="166"/>
      <c r="AM689" s="166"/>
      <c r="AN689" s="166"/>
      <c r="AO689" s="166"/>
      <c r="AP689" s="166"/>
      <c r="AQ689" s="145">
        <f t="shared" si="251"/>
        <v>24289379.318744741</v>
      </c>
      <c r="AS689" s="168"/>
    </row>
    <row r="690" spans="2:87">
      <c r="B690" s="161" t="str">
        <f t="shared" si="250"/>
        <v>24 SOAP</v>
      </c>
      <c r="C690" s="145">
        <v>0</v>
      </c>
      <c r="D690" s="145">
        <v>0</v>
      </c>
      <c r="E690" s="145">
        <v>9799490.5</v>
      </c>
      <c r="F690" s="145">
        <v>0</v>
      </c>
      <c r="G690" s="145">
        <v>0</v>
      </c>
      <c r="H690" s="145">
        <v>0</v>
      </c>
      <c r="I690" s="145">
        <v>319474</v>
      </c>
      <c r="J690" s="145">
        <v>0</v>
      </c>
      <c r="K690" s="145">
        <v>0</v>
      </c>
      <c r="L690" s="145">
        <v>1631202</v>
      </c>
      <c r="M690" s="145">
        <v>0</v>
      </c>
      <c r="N690" s="145">
        <v>0</v>
      </c>
      <c r="O690" s="145">
        <v>0</v>
      </c>
      <c r="P690" s="145">
        <v>1208</v>
      </c>
      <c r="Q690" s="145">
        <v>0</v>
      </c>
      <c r="R690" s="145">
        <v>158711</v>
      </c>
      <c r="S690" s="145">
        <v>0</v>
      </c>
      <c r="T690" s="145">
        <v>5304771</v>
      </c>
      <c r="U690" s="145">
        <v>0</v>
      </c>
      <c r="V690" s="145">
        <v>1598911</v>
      </c>
      <c r="W690" s="145">
        <v>0</v>
      </c>
      <c r="X690" s="145">
        <v>0</v>
      </c>
      <c r="Y690" s="145">
        <v>6194439.9465504009</v>
      </c>
      <c r="Z690" s="145">
        <v>0</v>
      </c>
      <c r="AA690" s="145">
        <v>586576</v>
      </c>
      <c r="AB690" s="145">
        <v>4908712</v>
      </c>
      <c r="AC690" s="145">
        <v>144160.5</v>
      </c>
      <c r="AD690" s="145">
        <v>0</v>
      </c>
      <c r="AE690" s="166"/>
      <c r="AF690" s="166"/>
      <c r="AG690" s="166"/>
      <c r="AH690" s="166"/>
      <c r="AI690" s="166"/>
      <c r="AJ690" s="166"/>
      <c r="AK690" s="166"/>
      <c r="AL690" s="166"/>
      <c r="AM690" s="166"/>
      <c r="AN690" s="166"/>
      <c r="AO690" s="166"/>
      <c r="AP690" s="166"/>
      <c r="AQ690" s="145">
        <f t="shared" si="251"/>
        <v>30647655.946550399</v>
      </c>
      <c r="AS690" s="168"/>
    </row>
    <row r="691" spans="2:87">
      <c r="B691" s="161" t="str">
        <f t="shared" si="250"/>
        <v>25 Garantía</v>
      </c>
      <c r="C691" s="145">
        <v>0</v>
      </c>
      <c r="D691" s="145">
        <v>0</v>
      </c>
      <c r="E691" s="145">
        <v>9328.4210000000003</v>
      </c>
      <c r="F691" s="145">
        <v>0</v>
      </c>
      <c r="G691" s="145">
        <v>154383</v>
      </c>
      <c r="H691" s="145">
        <v>0</v>
      </c>
      <c r="I691" s="145">
        <v>14685</v>
      </c>
      <c r="J691" s="145">
        <v>0</v>
      </c>
      <c r="K691" s="145">
        <v>0</v>
      </c>
      <c r="L691" s="145">
        <v>33111</v>
      </c>
      <c r="M691" s="145">
        <v>428649</v>
      </c>
      <c r="N691" s="145">
        <v>0</v>
      </c>
      <c r="O691" s="145">
        <v>0</v>
      </c>
      <c r="P691" s="145">
        <v>249763</v>
      </c>
      <c r="Q691" s="145">
        <v>0</v>
      </c>
      <c r="R691" s="145">
        <v>2525</v>
      </c>
      <c r="S691" s="145">
        <v>0</v>
      </c>
      <c r="T691" s="145">
        <v>66203</v>
      </c>
      <c r="U691" s="145">
        <v>239635</v>
      </c>
      <c r="V691" s="145">
        <v>14123</v>
      </c>
      <c r="W691" s="145">
        <v>237745.96478864632</v>
      </c>
      <c r="X691" s="145">
        <v>21575</v>
      </c>
      <c r="Y691" s="145">
        <v>53982.820250623961</v>
      </c>
      <c r="Z691" s="145">
        <v>985</v>
      </c>
      <c r="AA691" s="145">
        <v>29822</v>
      </c>
      <c r="AB691" s="145">
        <v>737</v>
      </c>
      <c r="AC691" s="145">
        <v>0</v>
      </c>
      <c r="AD691" s="145">
        <v>0</v>
      </c>
      <c r="AE691" s="166"/>
      <c r="AF691" s="166"/>
      <c r="AG691" s="166"/>
      <c r="AH691" s="166"/>
      <c r="AI691" s="166"/>
      <c r="AJ691" s="166"/>
      <c r="AK691" s="166"/>
      <c r="AL691" s="166"/>
      <c r="AM691" s="166"/>
      <c r="AN691" s="166"/>
      <c r="AO691" s="166"/>
      <c r="AP691" s="166"/>
      <c r="AQ691" s="145">
        <f t="shared" si="251"/>
        <v>1557253.2060392704</v>
      </c>
      <c r="AS691" s="168"/>
    </row>
    <row r="692" spans="2:87">
      <c r="B692" s="161" t="str">
        <f t="shared" si="250"/>
        <v>26 Fidelidad</v>
      </c>
      <c r="C692" s="145">
        <v>2048</v>
      </c>
      <c r="D692" s="145">
        <v>0</v>
      </c>
      <c r="E692" s="145">
        <v>61857.473000000005</v>
      </c>
      <c r="F692" s="145">
        <v>0</v>
      </c>
      <c r="G692" s="145">
        <v>0</v>
      </c>
      <c r="H692" s="145">
        <v>12738</v>
      </c>
      <c r="I692" s="145">
        <v>5141</v>
      </c>
      <c r="J692" s="145">
        <v>73821</v>
      </c>
      <c r="K692" s="145">
        <v>0</v>
      </c>
      <c r="L692" s="145">
        <v>5128</v>
      </c>
      <c r="M692" s="145">
        <v>0</v>
      </c>
      <c r="N692" s="145">
        <v>0</v>
      </c>
      <c r="O692" s="145">
        <v>0</v>
      </c>
      <c r="P692" s="145">
        <v>1438580</v>
      </c>
      <c r="Q692" s="145">
        <v>0</v>
      </c>
      <c r="R692" s="145">
        <v>9252</v>
      </c>
      <c r="S692" s="145">
        <v>0</v>
      </c>
      <c r="T692" s="145">
        <v>152666</v>
      </c>
      <c r="U692" s="145">
        <v>0</v>
      </c>
      <c r="V692" s="145">
        <v>0</v>
      </c>
      <c r="W692" s="145">
        <v>1508.3814903141247</v>
      </c>
      <c r="X692" s="145">
        <v>0</v>
      </c>
      <c r="Y692" s="145">
        <v>-6686.6538288000047</v>
      </c>
      <c r="Z692" s="145">
        <v>0</v>
      </c>
      <c r="AA692" s="145">
        <v>0</v>
      </c>
      <c r="AB692" s="145">
        <v>23245</v>
      </c>
      <c r="AC692" s="145">
        <v>0</v>
      </c>
      <c r="AD692" s="145">
        <v>0</v>
      </c>
      <c r="AE692" s="166"/>
      <c r="AF692" s="166"/>
      <c r="AG692" s="166"/>
      <c r="AH692" s="166"/>
      <c r="AI692" s="166"/>
      <c r="AJ692" s="166"/>
      <c r="AK692" s="166"/>
      <c r="AL692" s="166"/>
      <c r="AM692" s="166"/>
      <c r="AN692" s="166"/>
      <c r="AO692" s="166"/>
      <c r="AP692" s="166"/>
      <c r="AQ692" s="145">
        <f t="shared" si="251"/>
        <v>1779298.2006615142</v>
      </c>
      <c r="AS692" s="168"/>
    </row>
    <row r="693" spans="2:87">
      <c r="B693" s="161" t="str">
        <f t="shared" si="250"/>
        <v>27 Seguro de Crédito por Ventas a Plazo</v>
      </c>
      <c r="C693" s="145">
        <v>0</v>
      </c>
      <c r="D693" s="145">
        <v>0</v>
      </c>
      <c r="E693" s="145">
        <v>0</v>
      </c>
      <c r="F693" s="145">
        <v>0</v>
      </c>
      <c r="G693" s="145">
        <v>18086</v>
      </c>
      <c r="H693" s="145">
        <v>0</v>
      </c>
      <c r="I693" s="145">
        <v>0</v>
      </c>
      <c r="J693" s="145">
        <v>0</v>
      </c>
      <c r="K693" s="145">
        <v>1576499</v>
      </c>
      <c r="L693" s="145">
        <v>0</v>
      </c>
      <c r="M693" s="145">
        <v>1361842</v>
      </c>
      <c r="N693" s="145">
        <v>6475</v>
      </c>
      <c r="O693" s="145">
        <v>0</v>
      </c>
      <c r="P693" s="145">
        <v>0</v>
      </c>
      <c r="Q693" s="145">
        <v>0</v>
      </c>
      <c r="R693" s="145">
        <v>0</v>
      </c>
      <c r="S693" s="145">
        <v>0</v>
      </c>
      <c r="T693" s="145">
        <v>0</v>
      </c>
      <c r="U693" s="145">
        <v>374790</v>
      </c>
      <c r="V693" s="145">
        <v>0</v>
      </c>
      <c r="W693" s="145">
        <v>660581.16010978399</v>
      </c>
      <c r="X693" s="145">
        <v>0</v>
      </c>
      <c r="Y693" s="145">
        <v>0</v>
      </c>
      <c r="Z693" s="145">
        <v>0</v>
      </c>
      <c r="AA693" s="145">
        <v>0</v>
      </c>
      <c r="AB693" s="145">
        <v>0</v>
      </c>
      <c r="AC693" s="145">
        <v>0</v>
      </c>
      <c r="AD693" s="145">
        <v>0</v>
      </c>
      <c r="AE693" s="166"/>
      <c r="AF693" s="166"/>
      <c r="AG693" s="166"/>
      <c r="AH693" s="166"/>
      <c r="AI693" s="166"/>
      <c r="AJ693" s="166"/>
      <c r="AK693" s="166"/>
      <c r="AL693" s="166"/>
      <c r="AM693" s="166"/>
      <c r="AN693" s="166"/>
      <c r="AO693" s="166"/>
      <c r="AP693" s="166"/>
      <c r="AQ693" s="145">
        <f t="shared" si="251"/>
        <v>3998273.160109784</v>
      </c>
      <c r="AS693" s="168"/>
    </row>
    <row r="694" spans="2:87">
      <c r="B694" s="161" t="str">
        <f t="shared" si="250"/>
        <v>28 Seguro de Crédito a la Exportación</v>
      </c>
      <c r="C694" s="145">
        <v>0</v>
      </c>
      <c r="D694" s="145">
        <v>0</v>
      </c>
      <c r="E694" s="145">
        <v>0</v>
      </c>
      <c r="F694" s="145">
        <v>0</v>
      </c>
      <c r="G694" s="145">
        <v>9135</v>
      </c>
      <c r="H694" s="145">
        <v>0</v>
      </c>
      <c r="I694" s="145">
        <v>0</v>
      </c>
      <c r="J694" s="145">
        <v>0</v>
      </c>
      <c r="K694" s="145">
        <v>1703589</v>
      </c>
      <c r="L694" s="145">
        <v>0</v>
      </c>
      <c r="M694" s="145">
        <v>434630</v>
      </c>
      <c r="N694" s="145">
        <v>3504</v>
      </c>
      <c r="O694" s="145">
        <v>0</v>
      </c>
      <c r="P694" s="145">
        <v>0</v>
      </c>
      <c r="Q694" s="145">
        <v>0</v>
      </c>
      <c r="R694" s="145">
        <v>0</v>
      </c>
      <c r="S694" s="145">
        <v>0</v>
      </c>
      <c r="T694" s="145">
        <v>0</v>
      </c>
      <c r="U694" s="145">
        <v>62147</v>
      </c>
      <c r="V694" s="145">
        <v>0</v>
      </c>
      <c r="W694" s="145">
        <v>384563.20216781809</v>
      </c>
      <c r="X694" s="145">
        <v>0</v>
      </c>
      <c r="Y694" s="145">
        <v>0</v>
      </c>
      <c r="Z694" s="145">
        <v>0</v>
      </c>
      <c r="AA694" s="145">
        <v>0</v>
      </c>
      <c r="AB694" s="145">
        <v>0</v>
      </c>
      <c r="AC694" s="145">
        <v>0</v>
      </c>
      <c r="AD694" s="145">
        <v>0</v>
      </c>
      <c r="AE694" s="166"/>
      <c r="AF694" s="166"/>
      <c r="AG694" s="166"/>
      <c r="AH694" s="166"/>
      <c r="AI694" s="166"/>
      <c r="AJ694" s="166"/>
      <c r="AK694" s="166"/>
      <c r="AL694" s="166"/>
      <c r="AM694" s="166"/>
      <c r="AN694" s="166"/>
      <c r="AO694" s="166"/>
      <c r="AP694" s="166"/>
      <c r="AQ694" s="145">
        <f t="shared" si="251"/>
        <v>2597568.2021678183</v>
      </c>
      <c r="AS694" s="168"/>
    </row>
    <row r="695" spans="2:87">
      <c r="B695" s="161" t="str">
        <f t="shared" si="250"/>
        <v>29 Otros Seguros de Crédito</v>
      </c>
      <c r="C695" s="145">
        <v>0</v>
      </c>
      <c r="D695" s="145">
        <v>0</v>
      </c>
      <c r="E695" s="145">
        <v>0</v>
      </c>
      <c r="F695" s="145">
        <v>0</v>
      </c>
      <c r="G695" s="145">
        <v>0</v>
      </c>
      <c r="H695" s="145">
        <v>0</v>
      </c>
      <c r="I695" s="145">
        <v>0</v>
      </c>
      <c r="J695" s="145">
        <v>0</v>
      </c>
      <c r="K695" s="145">
        <v>0</v>
      </c>
      <c r="L695" s="145">
        <v>0</v>
      </c>
      <c r="M695" s="145">
        <v>0</v>
      </c>
      <c r="N695" s="145">
        <v>0</v>
      </c>
      <c r="O695" s="145">
        <v>0</v>
      </c>
      <c r="P695" s="145">
        <v>0</v>
      </c>
      <c r="Q695" s="145">
        <v>0</v>
      </c>
      <c r="R695" s="145">
        <v>0</v>
      </c>
      <c r="S695" s="145">
        <v>0</v>
      </c>
      <c r="T695" s="145">
        <v>0</v>
      </c>
      <c r="U695" s="145">
        <v>0</v>
      </c>
      <c r="V695" s="145">
        <v>0</v>
      </c>
      <c r="W695" s="145">
        <v>0</v>
      </c>
      <c r="X695" s="145">
        <v>0</v>
      </c>
      <c r="Y695" s="145">
        <v>0</v>
      </c>
      <c r="Z695" s="145">
        <v>0</v>
      </c>
      <c r="AA695" s="145">
        <v>0</v>
      </c>
      <c r="AB695" s="145">
        <v>0</v>
      </c>
      <c r="AC695" s="145">
        <v>0</v>
      </c>
      <c r="AD695" s="145">
        <v>0</v>
      </c>
      <c r="AE695" s="166"/>
      <c r="AF695" s="166"/>
      <c r="AG695" s="166"/>
      <c r="AH695" s="166"/>
      <c r="AI695" s="166"/>
      <c r="AJ695" s="166"/>
      <c r="AK695" s="166"/>
      <c r="AL695" s="166"/>
      <c r="AM695" s="166"/>
      <c r="AN695" s="166"/>
      <c r="AO695" s="166"/>
      <c r="AP695" s="166"/>
      <c r="AQ695" s="145">
        <f t="shared" si="251"/>
        <v>0</v>
      </c>
      <c r="AS695" s="168"/>
    </row>
    <row r="696" spans="2:87">
      <c r="B696" s="161" t="str">
        <f t="shared" si="250"/>
        <v>30 Seguro Agrícola</v>
      </c>
      <c r="C696" s="145">
        <v>0</v>
      </c>
      <c r="D696" s="145">
        <v>0</v>
      </c>
      <c r="E696" s="145">
        <v>0</v>
      </c>
      <c r="F696" s="145">
        <v>0</v>
      </c>
      <c r="G696" s="145">
        <v>0</v>
      </c>
      <c r="H696" s="145">
        <v>0</v>
      </c>
      <c r="I696" s="145">
        <v>0</v>
      </c>
      <c r="J696" s="145">
        <v>0</v>
      </c>
      <c r="K696" s="145">
        <v>0</v>
      </c>
      <c r="L696" s="145">
        <v>0</v>
      </c>
      <c r="M696" s="145">
        <v>0</v>
      </c>
      <c r="N696" s="145">
        <v>0</v>
      </c>
      <c r="O696" s="145">
        <v>0</v>
      </c>
      <c r="P696" s="145">
        <v>475555</v>
      </c>
      <c r="Q696" s="145">
        <v>0</v>
      </c>
      <c r="R696" s="145">
        <v>0</v>
      </c>
      <c r="S696" s="145">
        <v>0</v>
      </c>
      <c r="T696" s="145">
        <v>460963</v>
      </c>
      <c r="U696" s="145">
        <v>0</v>
      </c>
      <c r="V696" s="145">
        <v>228539</v>
      </c>
      <c r="W696" s="145">
        <v>0</v>
      </c>
      <c r="X696" s="145">
        <v>0</v>
      </c>
      <c r="Y696" s="145">
        <v>0</v>
      </c>
      <c r="Z696" s="145">
        <v>0</v>
      </c>
      <c r="AA696" s="145">
        <v>0</v>
      </c>
      <c r="AB696" s="145">
        <v>0</v>
      </c>
      <c r="AC696" s="145">
        <v>0</v>
      </c>
      <c r="AD696" s="145">
        <v>0</v>
      </c>
      <c r="AE696" s="166"/>
      <c r="AF696" s="166"/>
      <c r="AG696" s="166"/>
      <c r="AH696" s="166"/>
      <c r="AI696" s="166"/>
      <c r="AJ696" s="166"/>
      <c r="AK696" s="166"/>
      <c r="AL696" s="166"/>
      <c r="AM696" s="166"/>
      <c r="AN696" s="166"/>
      <c r="AO696" s="166"/>
      <c r="AP696" s="166"/>
      <c r="AQ696" s="145">
        <f t="shared" si="251"/>
        <v>1165057</v>
      </c>
      <c r="AS696" s="168"/>
    </row>
    <row r="697" spans="2:87">
      <c r="B697" s="161" t="str">
        <f t="shared" si="250"/>
        <v>35 Seguro Salud</v>
      </c>
      <c r="C697" s="145">
        <v>0</v>
      </c>
      <c r="D697" s="145">
        <v>0</v>
      </c>
      <c r="E697" s="145">
        <v>0</v>
      </c>
      <c r="F697" s="145">
        <v>377624</v>
      </c>
      <c r="G697" s="145">
        <v>0</v>
      </c>
      <c r="H697" s="145">
        <v>0</v>
      </c>
      <c r="I697" s="145">
        <v>0</v>
      </c>
      <c r="J697" s="145">
        <v>0</v>
      </c>
      <c r="K697" s="145">
        <v>0</v>
      </c>
      <c r="L697" s="145">
        <v>0</v>
      </c>
      <c r="M697" s="145">
        <v>0</v>
      </c>
      <c r="N697" s="145">
        <v>0</v>
      </c>
      <c r="O697" s="145">
        <v>0</v>
      </c>
      <c r="P697" s="145">
        <v>0</v>
      </c>
      <c r="Q697" s="145">
        <v>0</v>
      </c>
      <c r="R697" s="145">
        <v>0</v>
      </c>
      <c r="S697" s="145">
        <v>0</v>
      </c>
      <c r="T697" s="145">
        <v>0</v>
      </c>
      <c r="U697" s="145">
        <v>0</v>
      </c>
      <c r="V697" s="145">
        <v>0</v>
      </c>
      <c r="W697" s="145">
        <v>0</v>
      </c>
      <c r="X697" s="145">
        <v>0</v>
      </c>
      <c r="Y697" s="145">
        <v>0</v>
      </c>
      <c r="Z697" s="145">
        <v>7</v>
      </c>
      <c r="AA697" s="145">
        <v>0</v>
      </c>
      <c r="AB697" s="145">
        <v>0</v>
      </c>
      <c r="AC697" s="145">
        <v>0</v>
      </c>
      <c r="AD697" s="145">
        <v>0</v>
      </c>
      <c r="AE697" s="166"/>
      <c r="AF697" s="166"/>
      <c r="AG697" s="166"/>
      <c r="AH697" s="166"/>
      <c r="AI697" s="166"/>
      <c r="AJ697" s="166"/>
      <c r="AK697" s="166"/>
      <c r="AL697" s="166"/>
      <c r="AM697" s="166"/>
      <c r="AN697" s="166"/>
      <c r="AO697" s="166"/>
      <c r="AP697" s="166"/>
      <c r="AQ697" s="145">
        <f t="shared" si="251"/>
        <v>377631</v>
      </c>
      <c r="AS697" s="168"/>
    </row>
    <row r="698" spans="2:87">
      <c r="B698" s="161" t="str">
        <f t="shared" si="250"/>
        <v>50 Otros</v>
      </c>
      <c r="C698" s="145">
        <v>1899042</v>
      </c>
      <c r="D698" s="145">
        <v>0</v>
      </c>
      <c r="E698" s="145">
        <v>11756582.608999999</v>
      </c>
      <c r="F698" s="145">
        <v>28211219</v>
      </c>
      <c r="G698" s="145">
        <v>0</v>
      </c>
      <c r="H698" s="145">
        <v>3757857</v>
      </c>
      <c r="I698" s="145">
        <v>792596</v>
      </c>
      <c r="J698" s="145">
        <v>8469</v>
      </c>
      <c r="K698" s="145">
        <v>0</v>
      </c>
      <c r="L698" s="145">
        <v>954853</v>
      </c>
      <c r="M698" s="145">
        <v>0</v>
      </c>
      <c r="N698" s="145">
        <v>0</v>
      </c>
      <c r="O698" s="145">
        <v>110661</v>
      </c>
      <c r="P698" s="145">
        <v>0</v>
      </c>
      <c r="Q698" s="145">
        <v>0</v>
      </c>
      <c r="R698" s="145">
        <v>298085</v>
      </c>
      <c r="S698" s="145">
        <v>0</v>
      </c>
      <c r="T698" s="145">
        <v>4722777</v>
      </c>
      <c r="U698" s="145">
        <v>0</v>
      </c>
      <c r="V698" s="145">
        <v>723271</v>
      </c>
      <c r="W698" s="145">
        <v>0</v>
      </c>
      <c r="X698" s="145">
        <v>5</v>
      </c>
      <c r="Y698" s="145">
        <v>1129028.3177461501</v>
      </c>
      <c r="Z698" s="145">
        <v>0</v>
      </c>
      <c r="AA698" s="145">
        <v>19278</v>
      </c>
      <c r="AB698" s="145">
        <v>10191199</v>
      </c>
      <c r="AC698" s="145">
        <v>3022037.7</v>
      </c>
      <c r="AD698" s="145">
        <v>11112138</v>
      </c>
      <c r="AE698" s="166"/>
      <c r="AF698" s="166"/>
      <c r="AG698" s="166"/>
      <c r="AH698" s="166"/>
      <c r="AI698" s="166"/>
      <c r="AJ698" s="166"/>
      <c r="AK698" s="166"/>
      <c r="AL698" s="166"/>
      <c r="AM698" s="166"/>
      <c r="AN698" s="166"/>
      <c r="AO698" s="166"/>
      <c r="AP698" s="166"/>
      <c r="AQ698" s="145">
        <f t="shared" si="251"/>
        <v>78709098.626746148</v>
      </c>
      <c r="AS698" s="168"/>
    </row>
    <row r="699" spans="2:87">
      <c r="B699" s="162" t="str">
        <f t="shared" si="250"/>
        <v>Total</v>
      </c>
      <c r="C699" s="217">
        <v>14861139</v>
      </c>
      <c r="D699" s="217">
        <v>0</v>
      </c>
      <c r="E699" s="217">
        <v>84165201.890000001</v>
      </c>
      <c r="F699" s="217">
        <v>48412573</v>
      </c>
      <c r="G699" s="217">
        <v>181604</v>
      </c>
      <c r="H699" s="217">
        <v>9876027</v>
      </c>
      <c r="I699" s="217">
        <v>27199022</v>
      </c>
      <c r="J699" s="217">
        <v>1060914</v>
      </c>
      <c r="K699" s="217">
        <v>3280088</v>
      </c>
      <c r="L699" s="217">
        <v>16233180</v>
      </c>
      <c r="M699" s="217">
        <v>2225121</v>
      </c>
      <c r="N699" s="217">
        <v>9979</v>
      </c>
      <c r="O699" s="217">
        <v>110661</v>
      </c>
      <c r="P699" s="217">
        <v>10633904</v>
      </c>
      <c r="Q699" s="217">
        <v>0</v>
      </c>
      <c r="R699" s="217">
        <v>48254759</v>
      </c>
      <c r="S699" s="217">
        <v>177685</v>
      </c>
      <c r="T699" s="217">
        <v>57391681</v>
      </c>
      <c r="U699" s="217">
        <v>676572</v>
      </c>
      <c r="V699" s="217">
        <v>28239896</v>
      </c>
      <c r="W699" s="217">
        <v>1284398.7085565627</v>
      </c>
      <c r="X699" s="217">
        <v>103967</v>
      </c>
      <c r="Y699" s="217">
        <v>43041626.040828496</v>
      </c>
      <c r="Z699" s="217">
        <v>150662</v>
      </c>
      <c r="AA699" s="217">
        <v>6467273</v>
      </c>
      <c r="AB699" s="217">
        <v>60751559</v>
      </c>
      <c r="AC699" s="217">
        <v>1122738.2000000002</v>
      </c>
      <c r="AD699" s="217">
        <v>14954491</v>
      </c>
      <c r="AE699" s="167"/>
      <c r="AF699" s="167"/>
      <c r="AG699" s="167"/>
      <c r="AH699" s="167"/>
      <c r="AI699" s="167"/>
      <c r="AJ699" s="167"/>
      <c r="AK699" s="167"/>
      <c r="AL699" s="167"/>
      <c r="AM699" s="167"/>
      <c r="AN699" s="167"/>
      <c r="AO699" s="167"/>
      <c r="AP699" s="167"/>
      <c r="AQ699" s="217">
        <f t="shared" si="251"/>
        <v>480866721.83938497</v>
      </c>
      <c r="AS699" s="215"/>
    </row>
    <row r="702" spans="2:87" ht="18.75" customHeight="1">
      <c r="B702" s="226" t="s">
        <v>365</v>
      </c>
      <c r="C702" s="227"/>
      <c r="D702" s="227"/>
      <c r="E702" s="227"/>
      <c r="F702" s="227"/>
      <c r="G702" s="227"/>
      <c r="H702" s="227"/>
      <c r="I702" s="227"/>
      <c r="J702" s="227"/>
      <c r="K702" s="227"/>
      <c r="L702" s="227"/>
      <c r="M702" s="227"/>
      <c r="N702" s="227"/>
      <c r="O702" s="227"/>
      <c r="P702" s="227"/>
      <c r="Q702" s="227"/>
      <c r="R702" s="227"/>
      <c r="S702" s="227"/>
      <c r="T702" s="227"/>
      <c r="U702" s="227"/>
      <c r="V702" s="227"/>
      <c r="W702" s="227"/>
      <c r="X702" s="227"/>
      <c r="Y702" s="227"/>
      <c r="Z702" s="227"/>
      <c r="AA702" s="227"/>
      <c r="AB702" s="227"/>
      <c r="AC702" s="227"/>
      <c r="AD702" s="227"/>
      <c r="AE702" s="227"/>
      <c r="AF702" s="227"/>
      <c r="AG702" s="227"/>
      <c r="AH702" s="227"/>
      <c r="AI702" s="227"/>
      <c r="AJ702" s="227"/>
      <c r="AK702" s="227"/>
      <c r="AL702" s="227"/>
      <c r="AM702" s="227"/>
      <c r="AN702" s="227"/>
      <c r="AO702" s="227"/>
      <c r="AP702" s="227"/>
      <c r="AQ702" s="228"/>
    </row>
    <row r="703" spans="2:87" s="185" customFormat="1">
      <c r="B703" s="187"/>
      <c r="C703" s="178">
        <f>COUNTIF($C$704:$AP$704,C704)</f>
        <v>1</v>
      </c>
      <c r="D703" s="178">
        <f t="shared" ref="D703:AP703" si="252">COUNTIF($C$704:$AP$704,D704)</f>
        <v>16</v>
      </c>
      <c r="E703" s="178">
        <f t="shared" si="252"/>
        <v>1</v>
      </c>
      <c r="F703" s="178">
        <f t="shared" si="252"/>
        <v>1</v>
      </c>
      <c r="G703" s="178">
        <f t="shared" si="252"/>
        <v>1</v>
      </c>
      <c r="H703" s="178">
        <f t="shared" si="252"/>
        <v>1</v>
      </c>
      <c r="I703" s="178">
        <f t="shared" si="252"/>
        <v>1</v>
      </c>
      <c r="J703" s="178">
        <f t="shared" si="252"/>
        <v>1</v>
      </c>
      <c r="K703" s="178">
        <f t="shared" si="252"/>
        <v>1</v>
      </c>
      <c r="L703" s="178">
        <f t="shared" si="252"/>
        <v>1</v>
      </c>
      <c r="M703" s="178">
        <f t="shared" si="252"/>
        <v>1</v>
      </c>
      <c r="N703" s="178">
        <f t="shared" si="252"/>
        <v>1</v>
      </c>
      <c r="O703" s="178">
        <f t="shared" si="252"/>
        <v>16</v>
      </c>
      <c r="P703" s="178">
        <f t="shared" si="252"/>
        <v>1</v>
      </c>
      <c r="Q703" s="178">
        <f t="shared" si="252"/>
        <v>16</v>
      </c>
      <c r="R703" s="178">
        <f t="shared" si="252"/>
        <v>1</v>
      </c>
      <c r="S703" s="178">
        <f t="shared" si="252"/>
        <v>1</v>
      </c>
      <c r="T703" s="178">
        <f t="shared" si="252"/>
        <v>1</v>
      </c>
      <c r="U703" s="178">
        <f t="shared" si="252"/>
        <v>1</v>
      </c>
      <c r="V703" s="178">
        <f t="shared" si="252"/>
        <v>1</v>
      </c>
      <c r="W703" s="178">
        <f t="shared" si="252"/>
        <v>1</v>
      </c>
      <c r="X703" s="178">
        <f t="shared" si="252"/>
        <v>1</v>
      </c>
      <c r="Y703" s="178">
        <f t="shared" si="252"/>
        <v>1</v>
      </c>
      <c r="Z703" s="178">
        <f t="shared" si="252"/>
        <v>1</v>
      </c>
      <c r="AA703" s="178">
        <f t="shared" si="252"/>
        <v>1</v>
      </c>
      <c r="AB703" s="178">
        <f t="shared" si="252"/>
        <v>1</v>
      </c>
      <c r="AC703" s="178">
        <f t="shared" si="252"/>
        <v>16</v>
      </c>
      <c r="AD703" s="178">
        <f t="shared" si="252"/>
        <v>1</v>
      </c>
      <c r="AE703" s="178">
        <f t="shared" si="252"/>
        <v>16</v>
      </c>
      <c r="AF703" s="178">
        <f t="shared" si="252"/>
        <v>16</v>
      </c>
      <c r="AG703" s="178">
        <f t="shared" si="252"/>
        <v>16</v>
      </c>
      <c r="AH703" s="178">
        <f t="shared" si="252"/>
        <v>16</v>
      </c>
      <c r="AI703" s="178">
        <f t="shared" si="252"/>
        <v>16</v>
      </c>
      <c r="AJ703" s="178">
        <f t="shared" si="252"/>
        <v>16</v>
      </c>
      <c r="AK703" s="178">
        <f t="shared" si="252"/>
        <v>16</v>
      </c>
      <c r="AL703" s="178">
        <f t="shared" si="252"/>
        <v>16</v>
      </c>
      <c r="AM703" s="178">
        <f t="shared" si="252"/>
        <v>16</v>
      </c>
      <c r="AN703" s="178">
        <f t="shared" si="252"/>
        <v>16</v>
      </c>
      <c r="AO703" s="178">
        <f t="shared" si="252"/>
        <v>16</v>
      </c>
      <c r="AP703" s="178">
        <f t="shared" si="252"/>
        <v>16</v>
      </c>
      <c r="AQ703" s="187"/>
      <c r="AS703" s="177"/>
      <c r="AU703" s="179"/>
      <c r="AV703" s="179"/>
      <c r="AW703" s="179"/>
      <c r="AX703" s="179"/>
      <c r="AY703" s="179"/>
      <c r="AZ703" s="179"/>
      <c r="BA703" s="179"/>
      <c r="BB703" s="179"/>
      <c r="BC703" s="179"/>
      <c r="BD703" s="179"/>
      <c r="BE703" s="179"/>
      <c r="BF703" s="179"/>
      <c r="BG703" s="179"/>
      <c r="BH703" s="179"/>
      <c r="BI703" s="179"/>
      <c r="BJ703" s="179"/>
      <c r="BK703" s="179"/>
      <c r="BL703" s="179"/>
      <c r="BM703" s="179"/>
      <c r="BN703" s="179"/>
      <c r="BO703" s="179"/>
      <c r="BP703" s="179"/>
      <c r="BQ703" s="179"/>
      <c r="BR703" s="179"/>
      <c r="BS703" s="179"/>
      <c r="BT703" s="179"/>
      <c r="BU703" s="179"/>
      <c r="BV703" s="179"/>
      <c r="BW703" s="179"/>
      <c r="BX703" s="179"/>
      <c r="BY703" s="179"/>
      <c r="BZ703" s="179"/>
      <c r="CA703" s="179"/>
      <c r="CB703" s="179"/>
      <c r="CC703" s="179"/>
      <c r="CD703" s="179"/>
      <c r="CE703" s="179"/>
      <c r="CF703" s="179"/>
      <c r="CG703" s="179"/>
      <c r="CH703" s="179"/>
      <c r="CI703" s="179"/>
    </row>
    <row r="704" spans="2:87" s="185" customFormat="1" hidden="1">
      <c r="B704" s="177"/>
      <c r="C704" s="186">
        <f>SUM(C706:C738)</f>
        <v>1369.9658886846692</v>
      </c>
      <c r="D704" s="186">
        <f t="shared" ref="D704:AP704" si="253">SUM(D706:D738)</f>
        <v>0</v>
      </c>
      <c r="E704" s="186">
        <f t="shared" si="253"/>
        <v>-32294.22055610755</v>
      </c>
      <c r="F704" s="186">
        <f t="shared" si="253"/>
        <v>-43633.794655096033</v>
      </c>
      <c r="G704" s="186">
        <f t="shared" si="253"/>
        <v>117.19406092259776</v>
      </c>
      <c r="H704" s="186">
        <f t="shared" si="253"/>
        <v>1311.633572566958</v>
      </c>
      <c r="I704" s="186">
        <f t="shared" si="253"/>
        <v>2658.8928793927239</v>
      </c>
      <c r="J704" s="186">
        <f t="shared" si="253"/>
        <v>7258.152774484246</v>
      </c>
      <c r="K704" s="186">
        <f t="shared" si="253"/>
        <v>94.988136098075529</v>
      </c>
      <c r="L704" s="186">
        <f t="shared" si="253"/>
        <v>-8118.8807927162343</v>
      </c>
      <c r="M704" s="186">
        <f t="shared" si="253"/>
        <v>120.43122327185651</v>
      </c>
      <c r="N704" s="186">
        <f t="shared" si="253"/>
        <v>93.916237477220761</v>
      </c>
      <c r="O704" s="186">
        <f t="shared" si="253"/>
        <v>0</v>
      </c>
      <c r="P704" s="186">
        <f t="shared" si="253"/>
        <v>1003.9422935234837</v>
      </c>
      <c r="Q704" s="186">
        <f t="shared" si="253"/>
        <v>0</v>
      </c>
      <c r="R704" s="186">
        <f t="shared" si="253"/>
        <v>281.93759150805715</v>
      </c>
      <c r="S704" s="186">
        <f t="shared" si="253"/>
        <v>54.837115004914196</v>
      </c>
      <c r="T704" s="186">
        <f t="shared" si="253"/>
        <v>2234.2965808465833</v>
      </c>
      <c r="U704" s="186">
        <f t="shared" si="253"/>
        <v>99.28026018585706</v>
      </c>
      <c r="V704" s="186">
        <f t="shared" si="253"/>
        <v>1584.8680615489509</v>
      </c>
      <c r="W704" s="186">
        <f t="shared" si="253"/>
        <v>-12.813563883931588</v>
      </c>
      <c r="X704" s="186">
        <f t="shared" si="253"/>
        <v>1742.9865680654552</v>
      </c>
      <c r="Y704" s="186">
        <f t="shared" si="253"/>
        <v>143.10735611777065</v>
      </c>
      <c r="Z704" s="186">
        <f t="shared" si="253"/>
        <v>3017.2369316662266</v>
      </c>
      <c r="AA704" s="186">
        <f t="shared" si="253"/>
        <v>37545.333445255535</v>
      </c>
      <c r="AB704" s="186">
        <f t="shared" si="253"/>
        <v>6239.6604732918568</v>
      </c>
      <c r="AC704" s="186">
        <f t="shared" si="253"/>
        <v>0</v>
      </c>
      <c r="AD704" s="186">
        <f t="shared" si="253"/>
        <v>90.383722544981509</v>
      </c>
      <c r="AE704" s="186">
        <f t="shared" si="253"/>
        <v>0</v>
      </c>
      <c r="AF704" s="186">
        <f t="shared" si="253"/>
        <v>0</v>
      </c>
      <c r="AG704" s="186">
        <f t="shared" si="253"/>
        <v>0</v>
      </c>
      <c r="AH704" s="186">
        <f t="shared" si="253"/>
        <v>0</v>
      </c>
      <c r="AI704" s="186">
        <f t="shared" si="253"/>
        <v>0</v>
      </c>
      <c r="AJ704" s="186">
        <f t="shared" si="253"/>
        <v>0</v>
      </c>
      <c r="AK704" s="186">
        <f t="shared" si="253"/>
        <v>0</v>
      </c>
      <c r="AL704" s="186">
        <f t="shared" si="253"/>
        <v>0</v>
      </c>
      <c r="AM704" s="186">
        <f t="shared" si="253"/>
        <v>0</v>
      </c>
      <c r="AN704" s="186">
        <f t="shared" si="253"/>
        <v>0</v>
      </c>
      <c r="AO704" s="186">
        <f t="shared" si="253"/>
        <v>0</v>
      </c>
      <c r="AP704" s="186">
        <f t="shared" si="253"/>
        <v>0</v>
      </c>
      <c r="AQ704" s="177"/>
      <c r="AS704" s="177"/>
      <c r="AU704" s="179"/>
      <c r="AV704" s="179"/>
      <c r="AW704" s="179"/>
      <c r="AX704" s="179"/>
      <c r="AY704" s="179"/>
      <c r="AZ704" s="179"/>
      <c r="BA704" s="179"/>
      <c r="BB704" s="179"/>
      <c r="BC704" s="179"/>
      <c r="BD704" s="179"/>
      <c r="BE704" s="179"/>
      <c r="BF704" s="179"/>
      <c r="BG704" s="179"/>
      <c r="BH704" s="179"/>
      <c r="BI704" s="179"/>
      <c r="BJ704" s="179"/>
      <c r="BK704" s="179"/>
      <c r="BL704" s="179"/>
      <c r="BM704" s="179"/>
      <c r="BN704" s="179"/>
      <c r="BO704" s="179"/>
      <c r="BP704" s="179"/>
      <c r="BQ704" s="179"/>
      <c r="BR704" s="179"/>
      <c r="BS704" s="179"/>
      <c r="BT704" s="179"/>
      <c r="BU704" s="179"/>
      <c r="BV704" s="179"/>
      <c r="BW704" s="179"/>
      <c r="BX704" s="179"/>
      <c r="BY704" s="179"/>
      <c r="BZ704" s="179"/>
      <c r="CA704" s="179"/>
      <c r="CB704" s="179"/>
      <c r="CC704" s="179"/>
      <c r="CD704" s="179"/>
      <c r="CE704" s="179"/>
      <c r="CF704" s="179"/>
      <c r="CG704" s="179"/>
      <c r="CH704" s="179"/>
      <c r="CI704" s="179"/>
    </row>
    <row r="705" spans="2:45" ht="22.5">
      <c r="B705" s="138"/>
      <c r="C705" s="138" t="str">
        <f>C7</f>
        <v>Ace Seguros</v>
      </c>
      <c r="D705" s="138" t="str">
        <f t="shared" ref="D705:AQ705" si="254">D7</f>
        <v>Assurant Chile</v>
      </c>
      <c r="E705" s="138" t="str">
        <f t="shared" si="254"/>
        <v>BCI Seguros</v>
      </c>
      <c r="F705" s="138" t="str">
        <f t="shared" si="254"/>
        <v>Cardif</v>
      </c>
      <c r="G705" s="138" t="str">
        <f t="shared" si="254"/>
        <v>Cesce Chile</v>
      </c>
      <c r="H705" s="138" t="str">
        <f t="shared" si="254"/>
        <v>Chartis</v>
      </c>
      <c r="I705" s="138" t="str">
        <f t="shared" si="254"/>
        <v>Chilena Consolidada</v>
      </c>
      <c r="J705" s="138" t="str">
        <f t="shared" si="254"/>
        <v>Chubb de Chile</v>
      </c>
      <c r="K705" s="138" t="str">
        <f t="shared" si="254"/>
        <v>Coface Chile</v>
      </c>
      <c r="L705" s="138" t="str">
        <f t="shared" si="254"/>
        <v>Consorio Nacional</v>
      </c>
      <c r="M705" s="138" t="str">
        <f t="shared" si="254"/>
        <v>Continental Crédito</v>
      </c>
      <c r="N705" s="138" t="str">
        <f t="shared" si="254"/>
        <v>Euler Hermes</v>
      </c>
      <c r="O705" s="138" t="str">
        <f t="shared" si="254"/>
        <v>FAF International</v>
      </c>
      <c r="P705" s="138" t="str">
        <f t="shared" si="254"/>
        <v>HDI Seguros</v>
      </c>
      <c r="Q705" s="138" t="str">
        <f t="shared" si="254"/>
        <v>Huelen</v>
      </c>
      <c r="R705" s="138" t="str">
        <f t="shared" si="254"/>
        <v>Liberty Seguros</v>
      </c>
      <c r="S705" s="138" t="str">
        <f t="shared" si="254"/>
        <v>M. de Carabineros</v>
      </c>
      <c r="T705" s="138" t="str">
        <f t="shared" si="254"/>
        <v>Magallanes</v>
      </c>
      <c r="U705" s="138" t="str">
        <f t="shared" si="254"/>
        <v>Magallanes Gar. y Cré.</v>
      </c>
      <c r="V705" s="138" t="str">
        <f t="shared" si="254"/>
        <v>Mapfre</v>
      </c>
      <c r="W705" s="138" t="str">
        <f t="shared" si="254"/>
        <v>Mapfre Gar. y Cré.</v>
      </c>
      <c r="X705" s="138" t="str">
        <f t="shared" si="254"/>
        <v>Orion Seguros</v>
      </c>
      <c r="Y705" s="138" t="str">
        <f t="shared" si="254"/>
        <v>Penta Security</v>
      </c>
      <c r="Z705" s="138" t="str">
        <f t="shared" si="254"/>
        <v>QBE Chile</v>
      </c>
      <c r="AA705" s="138" t="str">
        <f t="shared" si="254"/>
        <v>Renta Nacional</v>
      </c>
      <c r="AB705" s="138" t="str">
        <f t="shared" si="254"/>
        <v>RSA Seguros</v>
      </c>
      <c r="AC705" s="138" t="str">
        <f t="shared" si="254"/>
        <v>Zenit Seguros</v>
      </c>
      <c r="AD705" s="138" t="str">
        <f t="shared" si="254"/>
        <v>Zurich Santander</v>
      </c>
      <c r="AE705" s="138">
        <f t="shared" si="254"/>
        <v>0</v>
      </c>
      <c r="AF705" s="138">
        <f t="shared" si="254"/>
        <v>0</v>
      </c>
      <c r="AG705" s="138">
        <f t="shared" si="254"/>
        <v>0</v>
      </c>
      <c r="AH705" s="138">
        <f t="shared" si="254"/>
        <v>0</v>
      </c>
      <c r="AI705" s="138">
        <f t="shared" si="254"/>
        <v>0</v>
      </c>
      <c r="AJ705" s="138">
        <f t="shared" si="254"/>
        <v>0</v>
      </c>
      <c r="AK705" s="138">
        <f t="shared" si="254"/>
        <v>0</v>
      </c>
      <c r="AL705" s="138">
        <f t="shared" si="254"/>
        <v>0</v>
      </c>
      <c r="AM705" s="138">
        <f t="shared" si="254"/>
        <v>0</v>
      </c>
      <c r="AN705" s="138">
        <f t="shared" si="254"/>
        <v>0</v>
      </c>
      <c r="AO705" s="138">
        <f t="shared" si="254"/>
        <v>0</v>
      </c>
      <c r="AP705" s="138">
        <f t="shared" si="254"/>
        <v>0</v>
      </c>
      <c r="AQ705" s="138" t="str">
        <f t="shared" si="254"/>
        <v>Mercado</v>
      </c>
      <c r="AS705" s="138" t="s">
        <v>339</v>
      </c>
    </row>
    <row r="706" spans="2:45">
      <c r="B706" s="161" t="str">
        <f>B250</f>
        <v>1 Incendio</v>
      </c>
      <c r="C706" s="166">
        <f>IFERROR((C742/C778)*100,"")</f>
        <v>352.62875107351232</v>
      </c>
      <c r="D706" s="166" t="str">
        <f t="shared" ref="D706:AQ712" si="255">IFERROR((D742/D778)*100,"")</f>
        <v/>
      </c>
      <c r="E706" s="166">
        <f t="shared" si="255"/>
        <v>247.3537319145203</v>
      </c>
      <c r="F706" s="166">
        <f t="shared" si="255"/>
        <v>-16350</v>
      </c>
      <c r="G706" s="166" t="str">
        <f t="shared" si="255"/>
        <v/>
      </c>
      <c r="H706" s="166">
        <f t="shared" si="255"/>
        <v>70.875081524114321</v>
      </c>
      <c r="I706" s="166">
        <f t="shared" si="255"/>
        <v>371.52785448598047</v>
      </c>
      <c r="J706" s="166">
        <f t="shared" si="255"/>
        <v>65.598244377612332</v>
      </c>
      <c r="K706" s="166" t="str">
        <f t="shared" si="255"/>
        <v/>
      </c>
      <c r="L706" s="166">
        <f t="shared" si="255"/>
        <v>-36.262263699449633</v>
      </c>
      <c r="M706" s="166" t="str">
        <f t="shared" si="255"/>
        <v/>
      </c>
      <c r="N706" s="166" t="str">
        <f t="shared" si="255"/>
        <v/>
      </c>
      <c r="O706" s="166" t="str">
        <f t="shared" si="255"/>
        <v/>
      </c>
      <c r="P706" s="166">
        <f t="shared" si="255"/>
        <v>57.396910064314376</v>
      </c>
      <c r="Q706" s="166" t="str">
        <f t="shared" si="255"/>
        <v/>
      </c>
      <c r="R706" s="166">
        <f t="shared" si="255"/>
        <v>151.68471002199368</v>
      </c>
      <c r="S706" s="166">
        <f t="shared" si="255"/>
        <v>28.929019563109566</v>
      </c>
      <c r="T706" s="166">
        <f t="shared" si="255"/>
        <v>114.1960502566987</v>
      </c>
      <c r="U706" s="166" t="str">
        <f t="shared" si="255"/>
        <v/>
      </c>
      <c r="V706" s="166">
        <f t="shared" si="255"/>
        <v>296.94542760781781</v>
      </c>
      <c r="W706" s="166" t="str">
        <f t="shared" si="255"/>
        <v/>
      </c>
      <c r="X706" s="166">
        <f t="shared" si="255"/>
        <v>26.491884966839134</v>
      </c>
      <c r="Y706" s="166">
        <f t="shared" si="255"/>
        <v>568.90270475886541</v>
      </c>
      <c r="Z706" s="166">
        <f t="shared" si="255"/>
        <v>0</v>
      </c>
      <c r="AA706" s="166">
        <f t="shared" si="255"/>
        <v>31.075020121657488</v>
      </c>
      <c r="AB706" s="166">
        <f t="shared" si="255"/>
        <v>388.24801187341387</v>
      </c>
      <c r="AC706" s="166" t="str">
        <f t="shared" si="255"/>
        <v/>
      </c>
      <c r="AD706" s="166" t="str">
        <f t="shared" si="255"/>
        <v/>
      </c>
      <c r="AE706" s="166" t="str">
        <f t="shared" si="255"/>
        <v/>
      </c>
      <c r="AF706" s="166" t="str">
        <f t="shared" si="255"/>
        <v/>
      </c>
      <c r="AG706" s="166" t="str">
        <f t="shared" si="255"/>
        <v/>
      </c>
      <c r="AH706" s="166" t="str">
        <f t="shared" si="255"/>
        <v/>
      </c>
      <c r="AI706" s="166" t="str">
        <f t="shared" si="255"/>
        <v/>
      </c>
      <c r="AJ706" s="166" t="str">
        <f t="shared" si="255"/>
        <v/>
      </c>
      <c r="AK706" s="166" t="str">
        <f t="shared" si="255"/>
        <v/>
      </c>
      <c r="AL706" s="166" t="str">
        <f t="shared" si="255"/>
        <v/>
      </c>
      <c r="AM706" s="166" t="str">
        <f t="shared" si="255"/>
        <v/>
      </c>
      <c r="AN706" s="166" t="str">
        <f t="shared" si="255"/>
        <v/>
      </c>
      <c r="AO706" s="166" t="str">
        <f t="shared" si="255"/>
        <v/>
      </c>
      <c r="AP706" s="166" t="str">
        <f t="shared" si="255"/>
        <v/>
      </c>
      <c r="AQ706" s="166">
        <f t="shared" si="255"/>
        <v>267.36959701655184</v>
      </c>
      <c r="AS706" s="166">
        <v>147.45549370668701</v>
      </c>
    </row>
    <row r="707" spans="2:45">
      <c r="B707" s="161" t="str">
        <f t="shared" ref="B707:B738" si="256">B251</f>
        <v>2 Pérdida de Benef. por Incendio</v>
      </c>
      <c r="C707" s="166">
        <f t="shared" ref="C707:R738" si="257">IFERROR((C743/C779)*100,"")</f>
        <v>6.1784102742103435E-2</v>
      </c>
      <c r="D707" s="166" t="str">
        <f t="shared" si="257"/>
        <v/>
      </c>
      <c r="E707" s="166">
        <f t="shared" si="257"/>
        <v>-94.493847515185891</v>
      </c>
      <c r="F707" s="166" t="str">
        <f t="shared" si="257"/>
        <v/>
      </c>
      <c r="G707" s="166" t="str">
        <f t="shared" si="257"/>
        <v/>
      </c>
      <c r="H707" s="166">
        <f t="shared" si="257"/>
        <v>0</v>
      </c>
      <c r="I707" s="166">
        <f t="shared" si="257"/>
        <v>30.754135063942922</v>
      </c>
      <c r="J707" s="166">
        <f t="shared" si="257"/>
        <v>150.79230141458106</v>
      </c>
      <c r="K707" s="166" t="str">
        <f t="shared" si="257"/>
        <v/>
      </c>
      <c r="L707" s="166">
        <f t="shared" si="257"/>
        <v>-11.521766883697179</v>
      </c>
      <c r="M707" s="166" t="str">
        <f t="shared" si="257"/>
        <v/>
      </c>
      <c r="N707" s="166" t="str">
        <f t="shared" si="257"/>
        <v/>
      </c>
      <c r="O707" s="166" t="str">
        <f t="shared" si="257"/>
        <v/>
      </c>
      <c r="P707" s="166">
        <f t="shared" si="257"/>
        <v>7.760901518863303</v>
      </c>
      <c r="Q707" s="166" t="str">
        <f t="shared" si="257"/>
        <v/>
      </c>
      <c r="R707" s="166">
        <f t="shared" si="257"/>
        <v>128.34608073253665</v>
      </c>
      <c r="S707" s="166" t="str">
        <f t="shared" si="255"/>
        <v/>
      </c>
      <c r="T707" s="166">
        <f t="shared" si="255"/>
        <v>37.63639603648555</v>
      </c>
      <c r="U707" s="166" t="str">
        <f t="shared" si="255"/>
        <v/>
      </c>
      <c r="V707" s="166">
        <f t="shared" si="255"/>
        <v>332.42799621388542</v>
      </c>
      <c r="W707" s="166" t="str">
        <f t="shared" si="255"/>
        <v/>
      </c>
      <c r="X707" s="166">
        <f t="shared" si="255"/>
        <v>0</v>
      </c>
      <c r="Y707" s="166">
        <f t="shared" si="255"/>
        <v>0</v>
      </c>
      <c r="Z707" s="166">
        <f t="shared" si="255"/>
        <v>0</v>
      </c>
      <c r="AA707" s="166">
        <f t="shared" si="255"/>
        <v>0</v>
      </c>
      <c r="AB707" s="166">
        <f t="shared" si="255"/>
        <v>6.3681666010107563</v>
      </c>
      <c r="AC707" s="166" t="str">
        <f t="shared" si="255"/>
        <v/>
      </c>
      <c r="AD707" s="166" t="str">
        <f t="shared" si="255"/>
        <v/>
      </c>
      <c r="AE707" s="166" t="str">
        <f t="shared" si="255"/>
        <v/>
      </c>
      <c r="AF707" s="166" t="str">
        <f t="shared" si="255"/>
        <v/>
      </c>
      <c r="AG707" s="166" t="str">
        <f t="shared" si="255"/>
        <v/>
      </c>
      <c r="AH707" s="166" t="str">
        <f t="shared" si="255"/>
        <v/>
      </c>
      <c r="AI707" s="166" t="str">
        <f t="shared" si="255"/>
        <v/>
      </c>
      <c r="AJ707" s="166" t="str">
        <f t="shared" si="255"/>
        <v/>
      </c>
      <c r="AK707" s="166" t="str">
        <f t="shared" si="255"/>
        <v/>
      </c>
      <c r="AL707" s="166" t="str">
        <f t="shared" si="255"/>
        <v/>
      </c>
      <c r="AM707" s="166" t="str">
        <f t="shared" si="255"/>
        <v/>
      </c>
      <c r="AN707" s="166" t="str">
        <f t="shared" si="255"/>
        <v/>
      </c>
      <c r="AO707" s="166" t="str">
        <f t="shared" si="255"/>
        <v/>
      </c>
      <c r="AP707" s="166" t="str">
        <f t="shared" si="255"/>
        <v/>
      </c>
      <c r="AQ707" s="166">
        <f t="shared" si="255"/>
        <v>30.325193996242845</v>
      </c>
      <c r="AS707" s="166">
        <v>32.3989614161883</v>
      </c>
    </row>
    <row r="708" spans="2:45">
      <c r="B708" s="161" t="str">
        <f t="shared" si="256"/>
        <v>3 Terremoto</v>
      </c>
      <c r="C708" s="166">
        <f t="shared" si="257"/>
        <v>-7.9006445639028557</v>
      </c>
      <c r="D708" s="166" t="str">
        <f t="shared" si="255"/>
        <v/>
      </c>
      <c r="E708" s="166">
        <f t="shared" si="255"/>
        <v>4.8964409737998764</v>
      </c>
      <c r="F708" s="166">
        <f t="shared" si="255"/>
        <v>54.940711462450601</v>
      </c>
      <c r="G708" s="166" t="str">
        <f t="shared" si="255"/>
        <v/>
      </c>
      <c r="H708" s="166">
        <f t="shared" si="255"/>
        <v>-33.120282244287338</v>
      </c>
      <c r="I708" s="166">
        <f t="shared" si="255"/>
        <v>20.025555633220435</v>
      </c>
      <c r="J708" s="166">
        <f t="shared" si="255"/>
        <v>-13.310890647070369</v>
      </c>
      <c r="K708" s="166" t="str">
        <f t="shared" si="255"/>
        <v/>
      </c>
      <c r="L708" s="166">
        <f t="shared" si="255"/>
        <v>-3672.4920751251643</v>
      </c>
      <c r="M708" s="166" t="str">
        <f t="shared" si="255"/>
        <v/>
      </c>
      <c r="N708" s="166" t="str">
        <f t="shared" si="255"/>
        <v/>
      </c>
      <c r="O708" s="166" t="str">
        <f t="shared" si="255"/>
        <v/>
      </c>
      <c r="P708" s="166">
        <f t="shared" si="255"/>
        <v>201.86381674140083</v>
      </c>
      <c r="Q708" s="166" t="str">
        <f t="shared" si="255"/>
        <v/>
      </c>
      <c r="R708" s="166">
        <f t="shared" si="255"/>
        <v>-89.247295525742814</v>
      </c>
      <c r="S708" s="166">
        <f t="shared" si="255"/>
        <v>0</v>
      </c>
      <c r="T708" s="166">
        <f t="shared" si="255"/>
        <v>-50.226024068666639</v>
      </c>
      <c r="U708" s="166" t="str">
        <f t="shared" si="255"/>
        <v/>
      </c>
      <c r="V708" s="166">
        <f t="shared" si="255"/>
        <v>-45.332207014264505</v>
      </c>
      <c r="W708" s="166" t="str">
        <f t="shared" si="255"/>
        <v/>
      </c>
      <c r="X708" s="166">
        <f t="shared" si="255"/>
        <v>0</v>
      </c>
      <c r="Y708" s="166">
        <f t="shared" si="255"/>
        <v>-163.54164752356687</v>
      </c>
      <c r="Z708" s="166">
        <f t="shared" si="255"/>
        <v>2758.3468157081925</v>
      </c>
      <c r="AA708" s="166">
        <f t="shared" si="255"/>
        <v>-21.096819660630793</v>
      </c>
      <c r="AB708" s="166">
        <f t="shared" si="255"/>
        <v>-21.159089419979178</v>
      </c>
      <c r="AC708" s="166" t="str">
        <f t="shared" si="255"/>
        <v/>
      </c>
      <c r="AD708" s="166">
        <f t="shared" si="255"/>
        <v>1.3226123139575601</v>
      </c>
      <c r="AE708" s="166" t="str">
        <f t="shared" si="255"/>
        <v/>
      </c>
      <c r="AF708" s="166" t="str">
        <f t="shared" si="255"/>
        <v/>
      </c>
      <c r="AG708" s="166" t="str">
        <f t="shared" si="255"/>
        <v/>
      </c>
      <c r="AH708" s="166" t="str">
        <f t="shared" si="255"/>
        <v/>
      </c>
      <c r="AI708" s="166" t="str">
        <f t="shared" si="255"/>
        <v/>
      </c>
      <c r="AJ708" s="166" t="str">
        <f t="shared" si="255"/>
        <v/>
      </c>
      <c r="AK708" s="166" t="str">
        <f t="shared" si="255"/>
        <v/>
      </c>
      <c r="AL708" s="166" t="str">
        <f t="shared" si="255"/>
        <v/>
      </c>
      <c r="AM708" s="166" t="str">
        <f t="shared" si="255"/>
        <v/>
      </c>
      <c r="AN708" s="166" t="str">
        <f t="shared" si="255"/>
        <v/>
      </c>
      <c r="AO708" s="166" t="str">
        <f t="shared" si="255"/>
        <v/>
      </c>
      <c r="AP708" s="166" t="str">
        <f t="shared" si="255"/>
        <v/>
      </c>
      <c r="AQ708" s="166">
        <f t="shared" si="255"/>
        <v>-40.063554124057127</v>
      </c>
      <c r="AS708" s="166">
        <v>-58.537461137069897</v>
      </c>
    </row>
    <row r="709" spans="2:45">
      <c r="B709" s="161" t="str">
        <f t="shared" si="256"/>
        <v>4 Pérdida de Benef. por Terremoto</v>
      </c>
      <c r="C709" s="166">
        <f t="shared" si="257"/>
        <v>0</v>
      </c>
      <c r="D709" s="166" t="str">
        <f t="shared" si="255"/>
        <v/>
      </c>
      <c r="E709" s="166" t="str">
        <f t="shared" si="255"/>
        <v/>
      </c>
      <c r="F709" s="166" t="str">
        <f t="shared" si="255"/>
        <v/>
      </c>
      <c r="G709" s="166" t="str">
        <f t="shared" si="255"/>
        <v/>
      </c>
      <c r="H709" s="166">
        <f t="shared" si="255"/>
        <v>-3.2665162175317493</v>
      </c>
      <c r="I709" s="166" t="str">
        <f t="shared" si="255"/>
        <v/>
      </c>
      <c r="J709" s="166">
        <f t="shared" si="255"/>
        <v>0</v>
      </c>
      <c r="K709" s="166" t="str">
        <f t="shared" si="255"/>
        <v/>
      </c>
      <c r="L709" s="166">
        <f t="shared" si="255"/>
        <v>-3726.7801357319831</v>
      </c>
      <c r="M709" s="166" t="str">
        <f t="shared" si="255"/>
        <v/>
      </c>
      <c r="N709" s="166" t="str">
        <f t="shared" si="255"/>
        <v/>
      </c>
      <c r="O709" s="166" t="str">
        <f t="shared" si="255"/>
        <v/>
      </c>
      <c r="P709" s="166">
        <f t="shared" si="255"/>
        <v>4.0805223068552776E-2</v>
      </c>
      <c r="Q709" s="166" t="str">
        <f t="shared" si="255"/>
        <v/>
      </c>
      <c r="R709" s="166">
        <f t="shared" si="255"/>
        <v>-88.591959888162364</v>
      </c>
      <c r="S709" s="166" t="str">
        <f t="shared" si="255"/>
        <v/>
      </c>
      <c r="T709" s="166">
        <f t="shared" si="255"/>
        <v>1.4316416540168906</v>
      </c>
      <c r="U709" s="166" t="str">
        <f t="shared" si="255"/>
        <v/>
      </c>
      <c r="V709" s="166">
        <f t="shared" si="255"/>
        <v>-22.334846429961878</v>
      </c>
      <c r="W709" s="166" t="str">
        <f t="shared" si="255"/>
        <v/>
      </c>
      <c r="X709" s="166" t="str">
        <f t="shared" si="255"/>
        <v/>
      </c>
      <c r="Y709" s="166">
        <f t="shared" si="255"/>
        <v>0</v>
      </c>
      <c r="Z709" s="166">
        <f t="shared" si="255"/>
        <v>0</v>
      </c>
      <c r="AA709" s="166">
        <f t="shared" si="255"/>
        <v>0</v>
      </c>
      <c r="AB709" s="166">
        <f t="shared" si="255"/>
        <v>91.958164796141205</v>
      </c>
      <c r="AC709" s="166" t="str">
        <f t="shared" si="255"/>
        <v/>
      </c>
      <c r="AD709" s="166" t="str">
        <f t="shared" si="255"/>
        <v/>
      </c>
      <c r="AE709" s="166" t="str">
        <f t="shared" si="255"/>
        <v/>
      </c>
      <c r="AF709" s="166" t="str">
        <f t="shared" si="255"/>
        <v/>
      </c>
      <c r="AG709" s="166" t="str">
        <f t="shared" si="255"/>
        <v/>
      </c>
      <c r="AH709" s="166" t="str">
        <f t="shared" si="255"/>
        <v/>
      </c>
      <c r="AI709" s="166" t="str">
        <f t="shared" si="255"/>
        <v/>
      </c>
      <c r="AJ709" s="166" t="str">
        <f t="shared" si="255"/>
        <v/>
      </c>
      <c r="AK709" s="166" t="str">
        <f t="shared" si="255"/>
        <v/>
      </c>
      <c r="AL709" s="166" t="str">
        <f t="shared" si="255"/>
        <v/>
      </c>
      <c r="AM709" s="166" t="str">
        <f t="shared" si="255"/>
        <v/>
      </c>
      <c r="AN709" s="166" t="str">
        <f t="shared" si="255"/>
        <v/>
      </c>
      <c r="AO709" s="166" t="str">
        <f t="shared" si="255"/>
        <v/>
      </c>
      <c r="AP709" s="166" t="str">
        <f t="shared" si="255"/>
        <v/>
      </c>
      <c r="AQ709" s="166">
        <f t="shared" si="255"/>
        <v>-30.839293735073486</v>
      </c>
      <c r="AS709" s="166">
        <v>121.262773535693</v>
      </c>
    </row>
    <row r="710" spans="2:45">
      <c r="B710" s="161" t="str">
        <f t="shared" si="256"/>
        <v>5 Riesgos de la Naturaleza</v>
      </c>
      <c r="C710" s="166">
        <f t="shared" si="257"/>
        <v>105.9714149984041</v>
      </c>
      <c r="D710" s="166" t="str">
        <f t="shared" si="255"/>
        <v/>
      </c>
      <c r="E710" s="166">
        <f t="shared" si="255"/>
        <v>355.5878782793834</v>
      </c>
      <c r="F710" s="166">
        <f t="shared" si="255"/>
        <v>-265</v>
      </c>
      <c r="G710" s="166" t="str">
        <f t="shared" si="255"/>
        <v/>
      </c>
      <c r="H710" s="166">
        <f t="shared" si="255"/>
        <v>-0.80917060013486175</v>
      </c>
      <c r="I710" s="166">
        <f t="shared" si="255"/>
        <v>132.33041711298782</v>
      </c>
      <c r="J710" s="166">
        <f t="shared" si="255"/>
        <v>3296.0149980980673</v>
      </c>
      <c r="K710" s="166" t="str">
        <f t="shared" si="255"/>
        <v/>
      </c>
      <c r="L710" s="166">
        <f t="shared" si="255"/>
        <v>1315.2481588216458</v>
      </c>
      <c r="M710" s="166" t="str">
        <f t="shared" si="255"/>
        <v/>
      </c>
      <c r="N710" s="166" t="str">
        <f t="shared" si="255"/>
        <v/>
      </c>
      <c r="O710" s="166" t="str">
        <f t="shared" si="255"/>
        <v/>
      </c>
      <c r="P710" s="166">
        <f t="shared" si="255"/>
        <v>164.7823629169022</v>
      </c>
      <c r="Q710" s="166" t="str">
        <f t="shared" si="255"/>
        <v/>
      </c>
      <c r="R710" s="166">
        <f t="shared" si="255"/>
        <v>0</v>
      </c>
      <c r="S710" s="166">
        <f t="shared" si="255"/>
        <v>0</v>
      </c>
      <c r="T710" s="166">
        <f t="shared" si="255"/>
        <v>114.41029752992684</v>
      </c>
      <c r="U710" s="166" t="str">
        <f t="shared" si="255"/>
        <v/>
      </c>
      <c r="V710" s="166">
        <f t="shared" si="255"/>
        <v>49.926052437467114</v>
      </c>
      <c r="W710" s="166" t="str">
        <f t="shared" si="255"/>
        <v/>
      </c>
      <c r="X710" s="166" t="str">
        <f t="shared" si="255"/>
        <v/>
      </c>
      <c r="Y710" s="166">
        <f t="shared" si="255"/>
        <v>274.99567496294162</v>
      </c>
      <c r="Z710" s="166">
        <f t="shared" si="255"/>
        <v>0</v>
      </c>
      <c r="AA710" s="166">
        <f t="shared" si="255"/>
        <v>36201.162790697672</v>
      </c>
      <c r="AB710" s="166">
        <f t="shared" si="255"/>
        <v>91.149459531874228</v>
      </c>
      <c r="AC710" s="166" t="str">
        <f t="shared" si="255"/>
        <v/>
      </c>
      <c r="AD710" s="166" t="str">
        <f t="shared" si="255"/>
        <v/>
      </c>
      <c r="AE710" s="166" t="str">
        <f t="shared" si="255"/>
        <v/>
      </c>
      <c r="AF710" s="166" t="str">
        <f t="shared" si="255"/>
        <v/>
      </c>
      <c r="AG710" s="166" t="str">
        <f t="shared" si="255"/>
        <v/>
      </c>
      <c r="AH710" s="166" t="str">
        <f t="shared" si="255"/>
        <v/>
      </c>
      <c r="AI710" s="166" t="str">
        <f t="shared" si="255"/>
        <v/>
      </c>
      <c r="AJ710" s="166" t="str">
        <f t="shared" si="255"/>
        <v/>
      </c>
      <c r="AK710" s="166" t="str">
        <f t="shared" si="255"/>
        <v/>
      </c>
      <c r="AL710" s="166" t="str">
        <f t="shared" si="255"/>
        <v/>
      </c>
      <c r="AM710" s="166" t="str">
        <f t="shared" si="255"/>
        <v/>
      </c>
      <c r="AN710" s="166" t="str">
        <f t="shared" si="255"/>
        <v/>
      </c>
      <c r="AO710" s="166" t="str">
        <f t="shared" si="255"/>
        <v/>
      </c>
      <c r="AP710" s="166" t="str">
        <f t="shared" si="255"/>
        <v/>
      </c>
      <c r="AQ710" s="166">
        <f t="shared" si="255"/>
        <v>157.88756925469414</v>
      </c>
      <c r="AS710" s="166">
        <v>14.018014337609101</v>
      </c>
    </row>
    <row r="711" spans="2:45">
      <c r="B711" s="161" t="str">
        <f t="shared" si="256"/>
        <v>6 Terrorismo</v>
      </c>
      <c r="C711" s="166">
        <f t="shared" si="257"/>
        <v>193.42184731840877</v>
      </c>
      <c r="D711" s="166" t="str">
        <f t="shared" si="255"/>
        <v/>
      </c>
      <c r="E711" s="166">
        <f t="shared" si="255"/>
        <v>2.758236272455282</v>
      </c>
      <c r="F711" s="166">
        <f t="shared" si="255"/>
        <v>0</v>
      </c>
      <c r="G711" s="166" t="str">
        <f t="shared" si="255"/>
        <v/>
      </c>
      <c r="H711" s="166">
        <f t="shared" si="255"/>
        <v>0</v>
      </c>
      <c r="I711" s="166">
        <f t="shared" si="255"/>
        <v>0.25266191445352315</v>
      </c>
      <c r="J711" s="166">
        <f t="shared" si="255"/>
        <v>0</v>
      </c>
      <c r="K711" s="166" t="str">
        <f t="shared" si="255"/>
        <v/>
      </c>
      <c r="L711" s="166">
        <f t="shared" si="255"/>
        <v>50.163857677902627</v>
      </c>
      <c r="M711" s="166" t="str">
        <f t="shared" si="255"/>
        <v/>
      </c>
      <c r="N711" s="166" t="str">
        <f t="shared" si="255"/>
        <v/>
      </c>
      <c r="O711" s="166" t="str">
        <f t="shared" si="255"/>
        <v/>
      </c>
      <c r="P711" s="166">
        <f t="shared" si="255"/>
        <v>16.147900564027577</v>
      </c>
      <c r="Q711" s="166" t="str">
        <f t="shared" si="255"/>
        <v/>
      </c>
      <c r="R711" s="166">
        <f t="shared" si="255"/>
        <v>0</v>
      </c>
      <c r="S711" s="166">
        <f t="shared" si="255"/>
        <v>0</v>
      </c>
      <c r="T711" s="166">
        <f t="shared" si="255"/>
        <v>28.632155391504295</v>
      </c>
      <c r="U711" s="166" t="str">
        <f t="shared" si="255"/>
        <v/>
      </c>
      <c r="V711" s="166">
        <f t="shared" si="255"/>
        <v>0.15871691098980223</v>
      </c>
      <c r="W711" s="166" t="str">
        <f t="shared" si="255"/>
        <v/>
      </c>
      <c r="X711" s="166">
        <f t="shared" si="255"/>
        <v>0</v>
      </c>
      <c r="Y711" s="166">
        <f t="shared" si="255"/>
        <v>0</v>
      </c>
      <c r="Z711" s="166">
        <f t="shared" si="255"/>
        <v>0</v>
      </c>
      <c r="AA711" s="166">
        <f t="shared" si="255"/>
        <v>259.56375838926175</v>
      </c>
      <c r="AB711" s="166">
        <f t="shared" si="255"/>
        <v>3.7389286169287606E-2</v>
      </c>
      <c r="AC711" s="166" t="str">
        <f t="shared" si="255"/>
        <v/>
      </c>
      <c r="AD711" s="166" t="str">
        <f t="shared" si="255"/>
        <v/>
      </c>
      <c r="AE711" s="166" t="str">
        <f t="shared" si="255"/>
        <v/>
      </c>
      <c r="AF711" s="166" t="str">
        <f t="shared" si="255"/>
        <v/>
      </c>
      <c r="AG711" s="166" t="str">
        <f t="shared" si="255"/>
        <v/>
      </c>
      <c r="AH711" s="166" t="str">
        <f t="shared" si="255"/>
        <v/>
      </c>
      <c r="AI711" s="166" t="str">
        <f t="shared" si="255"/>
        <v/>
      </c>
      <c r="AJ711" s="166" t="str">
        <f t="shared" si="255"/>
        <v/>
      </c>
      <c r="AK711" s="166" t="str">
        <f t="shared" si="255"/>
        <v/>
      </c>
      <c r="AL711" s="166" t="str">
        <f t="shared" si="255"/>
        <v/>
      </c>
      <c r="AM711" s="166" t="str">
        <f t="shared" si="255"/>
        <v/>
      </c>
      <c r="AN711" s="166" t="str">
        <f t="shared" si="255"/>
        <v/>
      </c>
      <c r="AO711" s="166" t="str">
        <f t="shared" si="255"/>
        <v/>
      </c>
      <c r="AP711" s="166" t="str">
        <f t="shared" si="255"/>
        <v/>
      </c>
      <c r="AQ711" s="166">
        <f t="shared" si="255"/>
        <v>4.0095938923104626</v>
      </c>
      <c r="AS711" s="166">
        <v>1.2987455986121701</v>
      </c>
    </row>
    <row r="712" spans="2:45">
      <c r="B712" s="161" t="str">
        <f t="shared" si="256"/>
        <v>7 Otros Riesgos Adicionales Incendio</v>
      </c>
      <c r="C712" s="166">
        <f t="shared" si="257"/>
        <v>-109.44278439767091</v>
      </c>
      <c r="D712" s="166" t="str">
        <f t="shared" si="255"/>
        <v/>
      </c>
      <c r="E712" s="166">
        <f t="shared" si="255"/>
        <v>-0.52521179421382624</v>
      </c>
      <c r="F712" s="166">
        <f t="shared" si="255"/>
        <v>-4058.8235294117644</v>
      </c>
      <c r="G712" s="166" t="str">
        <f t="shared" si="255"/>
        <v/>
      </c>
      <c r="H712" s="166">
        <f t="shared" si="255"/>
        <v>-46.162318840579708</v>
      </c>
      <c r="I712" s="166">
        <f t="shared" si="255"/>
        <v>18.515322173851441</v>
      </c>
      <c r="J712" s="166">
        <f t="shared" si="255"/>
        <v>2806.1274677232054</v>
      </c>
      <c r="K712" s="166" t="str">
        <f t="shared" si="255"/>
        <v/>
      </c>
      <c r="L712" s="166">
        <f t="shared" si="255"/>
        <v>190.77948528050362</v>
      </c>
      <c r="M712" s="166" t="str">
        <f t="shared" si="255"/>
        <v/>
      </c>
      <c r="N712" s="166" t="str">
        <f t="shared" si="255"/>
        <v/>
      </c>
      <c r="O712" s="166" t="str">
        <f t="shared" si="255"/>
        <v/>
      </c>
      <c r="P712" s="166">
        <f t="shared" si="255"/>
        <v>42.913162916518125</v>
      </c>
      <c r="Q712" s="166" t="str">
        <f t="shared" si="255"/>
        <v/>
      </c>
      <c r="R712" s="166">
        <f t="shared" si="255"/>
        <v>0</v>
      </c>
      <c r="S712" s="166">
        <f t="shared" si="255"/>
        <v>0</v>
      </c>
      <c r="T712" s="166">
        <f t="shared" si="255"/>
        <v>946.9894965970168</v>
      </c>
      <c r="U712" s="166" t="str">
        <f t="shared" si="255"/>
        <v/>
      </c>
      <c r="V712" s="166">
        <f t="shared" si="255"/>
        <v>29.07159242810064</v>
      </c>
      <c r="W712" s="166" t="str">
        <f t="shared" si="255"/>
        <v/>
      </c>
      <c r="X712" s="166" t="str">
        <f t="shared" si="255"/>
        <v/>
      </c>
      <c r="Y712" s="166">
        <f t="shared" si="255"/>
        <v>0</v>
      </c>
      <c r="Z712" s="166">
        <f t="shared" si="255"/>
        <v>0</v>
      </c>
      <c r="AA712" s="166">
        <f t="shared" si="255"/>
        <v>1169.2049272116462</v>
      </c>
      <c r="AB712" s="166">
        <f t="shared" si="255"/>
        <v>53.665728542456407</v>
      </c>
      <c r="AC712" s="166" t="str">
        <f t="shared" si="255"/>
        <v/>
      </c>
      <c r="AD712" s="166" t="str">
        <f t="shared" si="255"/>
        <v/>
      </c>
      <c r="AE712" s="166" t="str">
        <f t="shared" si="255"/>
        <v/>
      </c>
      <c r="AF712" s="166" t="str">
        <f t="shared" si="255"/>
        <v/>
      </c>
      <c r="AG712" s="166" t="str">
        <f t="shared" si="255"/>
        <v/>
      </c>
      <c r="AH712" s="166" t="str">
        <f t="shared" ref="D712:AQ719" si="258">IFERROR((AH748/AH784)*100,"")</f>
        <v/>
      </c>
      <c r="AI712" s="166" t="str">
        <f t="shared" si="258"/>
        <v/>
      </c>
      <c r="AJ712" s="166" t="str">
        <f t="shared" si="258"/>
        <v/>
      </c>
      <c r="AK712" s="166" t="str">
        <f t="shared" si="258"/>
        <v/>
      </c>
      <c r="AL712" s="166" t="str">
        <f t="shared" si="258"/>
        <v/>
      </c>
      <c r="AM712" s="166" t="str">
        <f t="shared" si="258"/>
        <v/>
      </c>
      <c r="AN712" s="166" t="str">
        <f t="shared" si="258"/>
        <v/>
      </c>
      <c r="AO712" s="166" t="str">
        <f t="shared" si="258"/>
        <v/>
      </c>
      <c r="AP712" s="166" t="str">
        <f t="shared" si="258"/>
        <v/>
      </c>
      <c r="AQ712" s="166">
        <f t="shared" si="258"/>
        <v>85.741944076032993</v>
      </c>
      <c r="AS712" s="166">
        <v>25.7101955709126</v>
      </c>
    </row>
    <row r="713" spans="2:45">
      <c r="B713" s="161" t="str">
        <f t="shared" si="256"/>
        <v>8 Robo</v>
      </c>
      <c r="C713" s="166">
        <f t="shared" si="257"/>
        <v>94.659543234621566</v>
      </c>
      <c r="D713" s="166" t="str">
        <f t="shared" si="258"/>
        <v/>
      </c>
      <c r="E713" s="166">
        <f t="shared" si="258"/>
        <v>187.13109103510826</v>
      </c>
      <c r="F713" s="166">
        <f t="shared" si="258"/>
        <v>-23120</v>
      </c>
      <c r="G713" s="166" t="str">
        <f t="shared" si="258"/>
        <v/>
      </c>
      <c r="H713" s="166">
        <f t="shared" si="258"/>
        <v>112.70503800934888</v>
      </c>
      <c r="I713" s="166">
        <f t="shared" si="258"/>
        <v>82.286570775284488</v>
      </c>
      <c r="J713" s="166">
        <f t="shared" si="258"/>
        <v>6.1786001609010457</v>
      </c>
      <c r="K713" s="166" t="str">
        <f t="shared" si="258"/>
        <v/>
      </c>
      <c r="L713" s="166">
        <f t="shared" si="258"/>
        <v>321.695652173913</v>
      </c>
      <c r="M713" s="166" t="str">
        <f t="shared" si="258"/>
        <v/>
      </c>
      <c r="N713" s="166" t="str">
        <f t="shared" si="258"/>
        <v/>
      </c>
      <c r="O713" s="166" t="str">
        <f t="shared" si="258"/>
        <v/>
      </c>
      <c r="P713" s="166">
        <f t="shared" si="258"/>
        <v>22.439111168612737</v>
      </c>
      <c r="Q713" s="166" t="str">
        <f t="shared" si="258"/>
        <v/>
      </c>
      <c r="R713" s="166">
        <f t="shared" si="258"/>
        <v>41.677639054124505</v>
      </c>
      <c r="S713" s="166" t="str">
        <f t="shared" si="258"/>
        <v/>
      </c>
      <c r="T713" s="166">
        <f t="shared" si="258"/>
        <v>38.097844607258473</v>
      </c>
      <c r="U713" s="166" t="str">
        <f t="shared" si="258"/>
        <v/>
      </c>
      <c r="V713" s="166">
        <f t="shared" si="258"/>
        <v>7.9059454738939339</v>
      </c>
      <c r="W713" s="166" t="str">
        <f t="shared" si="258"/>
        <v/>
      </c>
      <c r="X713" s="166" t="str">
        <f t="shared" si="258"/>
        <v/>
      </c>
      <c r="Y713" s="166">
        <f t="shared" si="258"/>
        <v>79.618009505783334</v>
      </c>
      <c r="Z713" s="166" t="str">
        <f t="shared" si="258"/>
        <v/>
      </c>
      <c r="AA713" s="166">
        <f t="shared" si="258"/>
        <v>-12.80794275669118</v>
      </c>
      <c r="AB713" s="166">
        <f t="shared" si="258"/>
        <v>422.59113744686329</v>
      </c>
      <c r="AC713" s="166" t="str">
        <f t="shared" si="258"/>
        <v/>
      </c>
      <c r="AD713" s="166" t="str">
        <f t="shared" si="258"/>
        <v/>
      </c>
      <c r="AE713" s="166" t="str">
        <f t="shared" si="258"/>
        <v/>
      </c>
      <c r="AF713" s="166" t="str">
        <f t="shared" si="258"/>
        <v/>
      </c>
      <c r="AG713" s="166" t="str">
        <f t="shared" si="258"/>
        <v/>
      </c>
      <c r="AH713" s="166" t="str">
        <f t="shared" si="258"/>
        <v/>
      </c>
      <c r="AI713" s="166" t="str">
        <f t="shared" si="258"/>
        <v/>
      </c>
      <c r="AJ713" s="166" t="str">
        <f t="shared" si="258"/>
        <v/>
      </c>
      <c r="AK713" s="166" t="str">
        <f t="shared" si="258"/>
        <v/>
      </c>
      <c r="AL713" s="166" t="str">
        <f t="shared" si="258"/>
        <v/>
      </c>
      <c r="AM713" s="166" t="str">
        <f t="shared" si="258"/>
        <v/>
      </c>
      <c r="AN713" s="166" t="str">
        <f t="shared" si="258"/>
        <v/>
      </c>
      <c r="AO713" s="166" t="str">
        <f t="shared" si="258"/>
        <v/>
      </c>
      <c r="AP713" s="166" t="str">
        <f t="shared" si="258"/>
        <v/>
      </c>
      <c r="AQ713" s="166">
        <f t="shared" si="258"/>
        <v>79.431319708920284</v>
      </c>
      <c r="AS713" s="166">
        <v>53.940295627131</v>
      </c>
    </row>
    <row r="714" spans="2:45">
      <c r="B714" s="161" t="str">
        <f t="shared" si="256"/>
        <v>9 Daños Físicos Vehíc. Mot. G1 (VP)</v>
      </c>
      <c r="C714" s="166" t="str">
        <f t="shared" si="257"/>
        <v/>
      </c>
      <c r="D714" s="166" t="str">
        <f t="shared" si="258"/>
        <v/>
      </c>
      <c r="E714" s="166">
        <f t="shared" si="258"/>
        <v>-36811.249542833211</v>
      </c>
      <c r="F714" s="166" t="str">
        <f t="shared" si="258"/>
        <v/>
      </c>
      <c r="G714" s="166" t="str">
        <f t="shared" si="258"/>
        <v/>
      </c>
      <c r="H714" s="166">
        <f t="shared" si="258"/>
        <v>37.303058387395737</v>
      </c>
      <c r="I714" s="166">
        <f t="shared" si="258"/>
        <v>-73.147485550269337</v>
      </c>
      <c r="J714" s="166" t="str">
        <f t="shared" si="258"/>
        <v/>
      </c>
      <c r="K714" s="166" t="str">
        <f t="shared" si="258"/>
        <v/>
      </c>
      <c r="L714" s="166" t="str">
        <f t="shared" si="258"/>
        <v/>
      </c>
      <c r="M714" s="166" t="str">
        <f t="shared" si="258"/>
        <v/>
      </c>
      <c r="N714" s="166" t="str">
        <f t="shared" si="258"/>
        <v/>
      </c>
      <c r="O714" s="166" t="str">
        <f t="shared" si="258"/>
        <v/>
      </c>
      <c r="P714" s="166">
        <f t="shared" si="258"/>
        <v>-4.667461974351327</v>
      </c>
      <c r="Q714" s="166" t="str">
        <f t="shared" si="258"/>
        <v/>
      </c>
      <c r="R714" s="166">
        <f t="shared" si="258"/>
        <v>3.8174241891344178</v>
      </c>
      <c r="S714" s="166" t="str">
        <f t="shared" si="258"/>
        <v/>
      </c>
      <c r="T714" s="166">
        <f t="shared" si="258"/>
        <v>60.866108944997542</v>
      </c>
      <c r="U714" s="166" t="str">
        <f t="shared" si="258"/>
        <v/>
      </c>
      <c r="V714" s="166">
        <f t="shared" si="258"/>
        <v>3.8286111073290949</v>
      </c>
      <c r="W714" s="166" t="str">
        <f t="shared" si="258"/>
        <v/>
      </c>
      <c r="X714" s="166" t="str">
        <f t="shared" si="258"/>
        <v/>
      </c>
      <c r="Y714" s="166">
        <f t="shared" si="258"/>
        <v>-1097.8827015795284</v>
      </c>
      <c r="Z714" s="166" t="str">
        <f t="shared" si="258"/>
        <v/>
      </c>
      <c r="AA714" s="166" t="str">
        <f t="shared" si="258"/>
        <v/>
      </c>
      <c r="AB714" s="166" t="str">
        <f t="shared" si="258"/>
        <v/>
      </c>
      <c r="AC714" s="166" t="str">
        <f t="shared" si="258"/>
        <v/>
      </c>
      <c r="AD714" s="166" t="str">
        <f t="shared" si="258"/>
        <v/>
      </c>
      <c r="AE714" s="166" t="str">
        <f t="shared" si="258"/>
        <v/>
      </c>
      <c r="AF714" s="166" t="str">
        <f t="shared" si="258"/>
        <v/>
      </c>
      <c r="AG714" s="166" t="str">
        <f t="shared" si="258"/>
        <v/>
      </c>
      <c r="AH714" s="166" t="str">
        <f t="shared" si="258"/>
        <v/>
      </c>
      <c r="AI714" s="166" t="str">
        <f t="shared" si="258"/>
        <v/>
      </c>
      <c r="AJ714" s="166" t="str">
        <f t="shared" si="258"/>
        <v/>
      </c>
      <c r="AK714" s="166" t="str">
        <f t="shared" si="258"/>
        <v/>
      </c>
      <c r="AL714" s="166" t="str">
        <f t="shared" si="258"/>
        <v/>
      </c>
      <c r="AM714" s="166" t="str">
        <f t="shared" si="258"/>
        <v/>
      </c>
      <c r="AN714" s="166" t="str">
        <f t="shared" si="258"/>
        <v/>
      </c>
      <c r="AO714" s="166" t="str">
        <f t="shared" si="258"/>
        <v/>
      </c>
      <c r="AP714" s="166" t="str">
        <f t="shared" si="258"/>
        <v/>
      </c>
      <c r="AQ714" s="166">
        <f t="shared" si="258"/>
        <v>35.793054922020282</v>
      </c>
      <c r="AS714" s="166">
        <v>58.746901819997497</v>
      </c>
    </row>
    <row r="715" spans="2:45">
      <c r="B715" s="161" t="str">
        <f t="shared" si="256"/>
        <v>10 Daños Físicos Vehíc. Mot. G2 (VC)</v>
      </c>
      <c r="C715" s="166" t="str">
        <f t="shared" si="257"/>
        <v/>
      </c>
      <c r="D715" s="166" t="str">
        <f t="shared" si="258"/>
        <v/>
      </c>
      <c r="E715" s="166">
        <f t="shared" si="258"/>
        <v>395.7026191245651</v>
      </c>
      <c r="F715" s="166" t="str">
        <f t="shared" si="258"/>
        <v/>
      </c>
      <c r="G715" s="166" t="str">
        <f t="shared" si="258"/>
        <v/>
      </c>
      <c r="H715" s="166">
        <f t="shared" si="258"/>
        <v>106.37223571519878</v>
      </c>
      <c r="I715" s="166">
        <f t="shared" si="258"/>
        <v>243.73039447019957</v>
      </c>
      <c r="J715" s="166" t="str">
        <f t="shared" si="258"/>
        <v/>
      </c>
      <c r="K715" s="166" t="str">
        <f t="shared" si="258"/>
        <v/>
      </c>
      <c r="L715" s="166">
        <f t="shared" si="258"/>
        <v>806.24691879709849</v>
      </c>
      <c r="M715" s="166" t="str">
        <f t="shared" si="258"/>
        <v/>
      </c>
      <c r="N715" s="166" t="str">
        <f t="shared" si="258"/>
        <v/>
      </c>
      <c r="O715" s="166" t="str">
        <f t="shared" si="258"/>
        <v/>
      </c>
      <c r="P715" s="166" t="str">
        <f t="shared" si="258"/>
        <v/>
      </c>
      <c r="Q715" s="166" t="str">
        <f t="shared" si="258"/>
        <v/>
      </c>
      <c r="R715" s="166" t="str">
        <f t="shared" si="258"/>
        <v/>
      </c>
      <c r="S715" s="166" t="str">
        <f t="shared" si="258"/>
        <v/>
      </c>
      <c r="T715" s="166">
        <f t="shared" si="258"/>
        <v>50.025637845813542</v>
      </c>
      <c r="U715" s="166" t="str">
        <f t="shared" si="258"/>
        <v/>
      </c>
      <c r="V715" s="166">
        <f t="shared" si="258"/>
        <v>34.492076405600528</v>
      </c>
      <c r="W715" s="166" t="str">
        <f t="shared" si="258"/>
        <v/>
      </c>
      <c r="X715" s="166" t="str">
        <f t="shared" si="258"/>
        <v/>
      </c>
      <c r="Y715" s="166">
        <f t="shared" si="258"/>
        <v>57.525793840690994</v>
      </c>
      <c r="Z715" s="166" t="str">
        <f t="shared" si="258"/>
        <v/>
      </c>
      <c r="AA715" s="166">
        <f t="shared" si="258"/>
        <v>0</v>
      </c>
      <c r="AB715" s="166" t="str">
        <f t="shared" si="258"/>
        <v/>
      </c>
      <c r="AC715" s="166" t="str">
        <f t="shared" si="258"/>
        <v/>
      </c>
      <c r="AD715" s="166" t="str">
        <f t="shared" si="258"/>
        <v/>
      </c>
      <c r="AE715" s="166" t="str">
        <f t="shared" si="258"/>
        <v/>
      </c>
      <c r="AF715" s="166" t="str">
        <f t="shared" si="258"/>
        <v/>
      </c>
      <c r="AG715" s="166" t="str">
        <f t="shared" si="258"/>
        <v/>
      </c>
      <c r="AH715" s="166" t="str">
        <f t="shared" si="258"/>
        <v/>
      </c>
      <c r="AI715" s="166" t="str">
        <f t="shared" si="258"/>
        <v/>
      </c>
      <c r="AJ715" s="166" t="str">
        <f t="shared" si="258"/>
        <v/>
      </c>
      <c r="AK715" s="166" t="str">
        <f t="shared" si="258"/>
        <v/>
      </c>
      <c r="AL715" s="166" t="str">
        <f t="shared" si="258"/>
        <v/>
      </c>
      <c r="AM715" s="166" t="str">
        <f t="shared" si="258"/>
        <v/>
      </c>
      <c r="AN715" s="166" t="str">
        <f t="shared" si="258"/>
        <v/>
      </c>
      <c r="AO715" s="166" t="str">
        <f t="shared" si="258"/>
        <v/>
      </c>
      <c r="AP715" s="166" t="str">
        <f t="shared" si="258"/>
        <v/>
      </c>
      <c r="AQ715" s="166">
        <f t="shared" si="258"/>
        <v>50.687511488565683</v>
      </c>
      <c r="AS715" s="166">
        <v>58.5207776476527</v>
      </c>
    </row>
    <row r="716" spans="2:45">
      <c r="B716" s="161" t="str">
        <f t="shared" si="256"/>
        <v>11 Casco Marítimo</v>
      </c>
      <c r="C716" s="166" t="str">
        <f t="shared" si="257"/>
        <v/>
      </c>
      <c r="D716" s="166" t="str">
        <f t="shared" si="258"/>
        <v/>
      </c>
      <c r="E716" s="166">
        <f t="shared" si="258"/>
        <v>0</v>
      </c>
      <c r="F716" s="166" t="str">
        <f t="shared" si="258"/>
        <v/>
      </c>
      <c r="G716" s="166" t="str">
        <f t="shared" si="258"/>
        <v/>
      </c>
      <c r="H716" s="166" t="str">
        <f t="shared" si="258"/>
        <v/>
      </c>
      <c r="I716" s="166">
        <f t="shared" si="258"/>
        <v>21.007423117709436</v>
      </c>
      <c r="J716" s="166" t="str">
        <f t="shared" si="258"/>
        <v/>
      </c>
      <c r="K716" s="166" t="str">
        <f t="shared" si="258"/>
        <v/>
      </c>
      <c r="L716" s="166" t="str">
        <f t="shared" si="258"/>
        <v/>
      </c>
      <c r="M716" s="166" t="str">
        <f t="shared" si="258"/>
        <v/>
      </c>
      <c r="N716" s="166" t="str">
        <f t="shared" si="258"/>
        <v/>
      </c>
      <c r="O716" s="166" t="str">
        <f t="shared" si="258"/>
        <v/>
      </c>
      <c r="P716" s="166" t="str">
        <f t="shared" si="258"/>
        <v/>
      </c>
      <c r="Q716" s="166" t="str">
        <f t="shared" si="258"/>
        <v/>
      </c>
      <c r="R716" s="166">
        <f t="shared" si="258"/>
        <v>-1.7275895306591533</v>
      </c>
      <c r="S716" s="166" t="str">
        <f t="shared" si="258"/>
        <v/>
      </c>
      <c r="T716" s="166">
        <f t="shared" si="258"/>
        <v>-39.343674347709133</v>
      </c>
      <c r="U716" s="166" t="str">
        <f t="shared" si="258"/>
        <v/>
      </c>
      <c r="V716" s="166">
        <f t="shared" si="258"/>
        <v>53.999187279320147</v>
      </c>
      <c r="W716" s="166" t="str">
        <f t="shared" si="258"/>
        <v/>
      </c>
      <c r="X716" s="166">
        <f t="shared" si="258"/>
        <v>18.668240481509301</v>
      </c>
      <c r="Y716" s="166">
        <f t="shared" si="258"/>
        <v>535.97416447235389</v>
      </c>
      <c r="Z716" s="166" t="str">
        <f t="shared" si="258"/>
        <v/>
      </c>
      <c r="AA716" s="166" t="str">
        <f t="shared" si="258"/>
        <v/>
      </c>
      <c r="AB716" s="166">
        <f t="shared" si="258"/>
        <v>22.009597026876349</v>
      </c>
      <c r="AC716" s="166" t="str">
        <f t="shared" si="258"/>
        <v/>
      </c>
      <c r="AD716" s="166" t="str">
        <f t="shared" si="258"/>
        <v/>
      </c>
      <c r="AE716" s="166" t="str">
        <f t="shared" si="258"/>
        <v/>
      </c>
      <c r="AF716" s="166" t="str">
        <f t="shared" si="258"/>
        <v/>
      </c>
      <c r="AG716" s="166" t="str">
        <f t="shared" si="258"/>
        <v/>
      </c>
      <c r="AH716" s="166" t="str">
        <f t="shared" si="258"/>
        <v/>
      </c>
      <c r="AI716" s="166" t="str">
        <f t="shared" si="258"/>
        <v/>
      </c>
      <c r="AJ716" s="166" t="str">
        <f t="shared" si="258"/>
        <v/>
      </c>
      <c r="AK716" s="166" t="str">
        <f t="shared" si="258"/>
        <v/>
      </c>
      <c r="AL716" s="166" t="str">
        <f t="shared" si="258"/>
        <v/>
      </c>
      <c r="AM716" s="166" t="str">
        <f t="shared" si="258"/>
        <v/>
      </c>
      <c r="AN716" s="166" t="str">
        <f t="shared" si="258"/>
        <v/>
      </c>
      <c r="AO716" s="166" t="str">
        <f t="shared" si="258"/>
        <v/>
      </c>
      <c r="AP716" s="166" t="str">
        <f t="shared" si="258"/>
        <v/>
      </c>
      <c r="AQ716" s="166">
        <f t="shared" si="258"/>
        <v>96.809844745435043</v>
      </c>
      <c r="AS716" s="166">
        <v>-32.791076598359403</v>
      </c>
    </row>
    <row r="717" spans="2:45">
      <c r="B717" s="161" t="str">
        <f t="shared" si="256"/>
        <v>12 Casco Aéreo</v>
      </c>
      <c r="C717" s="166" t="str">
        <f t="shared" si="257"/>
        <v/>
      </c>
      <c r="D717" s="166" t="str">
        <f t="shared" si="258"/>
        <v/>
      </c>
      <c r="E717" s="166">
        <f t="shared" si="258"/>
        <v>0</v>
      </c>
      <c r="F717" s="166" t="str">
        <f t="shared" si="258"/>
        <v/>
      </c>
      <c r="G717" s="166" t="str">
        <f t="shared" si="258"/>
        <v/>
      </c>
      <c r="H717" s="166">
        <f t="shared" si="258"/>
        <v>454.34531353372068</v>
      </c>
      <c r="I717" s="166" t="str">
        <f t="shared" si="258"/>
        <v/>
      </c>
      <c r="J717" s="166" t="str">
        <f t="shared" si="258"/>
        <v/>
      </c>
      <c r="K717" s="166" t="str">
        <f t="shared" si="258"/>
        <v/>
      </c>
      <c r="L717" s="166" t="str">
        <f t="shared" si="258"/>
        <v/>
      </c>
      <c r="M717" s="166" t="str">
        <f t="shared" si="258"/>
        <v/>
      </c>
      <c r="N717" s="166" t="str">
        <f t="shared" si="258"/>
        <v/>
      </c>
      <c r="O717" s="166" t="str">
        <f t="shared" si="258"/>
        <v/>
      </c>
      <c r="P717" s="166" t="str">
        <f t="shared" si="258"/>
        <v/>
      </c>
      <c r="Q717" s="166" t="str">
        <f t="shared" si="258"/>
        <v/>
      </c>
      <c r="R717" s="166">
        <f t="shared" si="258"/>
        <v>168.73138938440076</v>
      </c>
      <c r="S717" s="166" t="str">
        <f t="shared" si="258"/>
        <v/>
      </c>
      <c r="T717" s="166">
        <f t="shared" si="258"/>
        <v>-3.1867910056114002</v>
      </c>
      <c r="U717" s="166" t="str">
        <f t="shared" si="258"/>
        <v/>
      </c>
      <c r="V717" s="166">
        <f t="shared" si="258"/>
        <v>6.8756700845592977</v>
      </c>
      <c r="W717" s="166" t="str">
        <f t="shared" si="258"/>
        <v/>
      </c>
      <c r="X717" s="166">
        <f t="shared" si="258"/>
        <v>33.823824414419725</v>
      </c>
      <c r="Y717" s="166">
        <f t="shared" si="258"/>
        <v>26.626164253804586</v>
      </c>
      <c r="Z717" s="166">
        <f t="shared" si="258"/>
        <v>0</v>
      </c>
      <c r="AA717" s="166" t="str">
        <f t="shared" si="258"/>
        <v/>
      </c>
      <c r="AB717" s="166" t="str">
        <f t="shared" si="258"/>
        <v/>
      </c>
      <c r="AC717" s="166" t="str">
        <f t="shared" si="258"/>
        <v/>
      </c>
      <c r="AD717" s="166" t="str">
        <f t="shared" si="258"/>
        <v/>
      </c>
      <c r="AE717" s="166" t="str">
        <f t="shared" si="258"/>
        <v/>
      </c>
      <c r="AF717" s="166" t="str">
        <f t="shared" si="258"/>
        <v/>
      </c>
      <c r="AG717" s="166" t="str">
        <f t="shared" si="258"/>
        <v/>
      </c>
      <c r="AH717" s="166" t="str">
        <f t="shared" si="258"/>
        <v/>
      </c>
      <c r="AI717" s="166" t="str">
        <f t="shared" si="258"/>
        <v/>
      </c>
      <c r="AJ717" s="166" t="str">
        <f t="shared" si="258"/>
        <v/>
      </c>
      <c r="AK717" s="166" t="str">
        <f t="shared" si="258"/>
        <v/>
      </c>
      <c r="AL717" s="166" t="str">
        <f t="shared" si="258"/>
        <v/>
      </c>
      <c r="AM717" s="166" t="str">
        <f t="shared" si="258"/>
        <v/>
      </c>
      <c r="AN717" s="166" t="str">
        <f t="shared" si="258"/>
        <v/>
      </c>
      <c r="AO717" s="166" t="str">
        <f t="shared" si="258"/>
        <v/>
      </c>
      <c r="AP717" s="166" t="str">
        <f t="shared" si="258"/>
        <v/>
      </c>
      <c r="AQ717" s="166">
        <f t="shared" si="258"/>
        <v>28.297250617343771</v>
      </c>
      <c r="AS717" s="166">
        <v>29.468479589159099</v>
      </c>
    </row>
    <row r="718" spans="2:45">
      <c r="B718" s="161" t="str">
        <f t="shared" si="256"/>
        <v>13 Transporte Terrestre</v>
      </c>
      <c r="C718" s="166">
        <f t="shared" si="257"/>
        <v>35.651404373906374</v>
      </c>
      <c r="D718" s="166" t="str">
        <f t="shared" si="258"/>
        <v/>
      </c>
      <c r="E718" s="166">
        <f t="shared" si="258"/>
        <v>65.527541132543405</v>
      </c>
      <c r="F718" s="166" t="str">
        <f t="shared" si="258"/>
        <v/>
      </c>
      <c r="G718" s="166" t="str">
        <f t="shared" si="258"/>
        <v/>
      </c>
      <c r="H718" s="166">
        <f t="shared" si="258"/>
        <v>21.580756013745706</v>
      </c>
      <c r="I718" s="166">
        <f t="shared" si="258"/>
        <v>273.86063305746154</v>
      </c>
      <c r="J718" s="166">
        <f t="shared" si="258"/>
        <v>62.087135651303385</v>
      </c>
      <c r="K718" s="166" t="str">
        <f t="shared" si="258"/>
        <v/>
      </c>
      <c r="L718" s="166">
        <f t="shared" si="258"/>
        <v>447.5409836065574</v>
      </c>
      <c r="M718" s="166" t="str">
        <f t="shared" si="258"/>
        <v/>
      </c>
      <c r="N718" s="166" t="str">
        <f t="shared" si="258"/>
        <v/>
      </c>
      <c r="O718" s="166" t="str">
        <f t="shared" si="258"/>
        <v/>
      </c>
      <c r="P718" s="166">
        <f t="shared" si="258"/>
        <v>110.47709227902456</v>
      </c>
      <c r="Q718" s="166" t="str">
        <f t="shared" si="258"/>
        <v/>
      </c>
      <c r="R718" s="166">
        <f t="shared" si="258"/>
        <v>92.562327540301098</v>
      </c>
      <c r="S718" s="166" t="str">
        <f t="shared" si="258"/>
        <v/>
      </c>
      <c r="T718" s="166">
        <f t="shared" si="258"/>
        <v>36.931730087711529</v>
      </c>
      <c r="U718" s="166" t="str">
        <f t="shared" si="258"/>
        <v/>
      </c>
      <c r="V718" s="166">
        <f t="shared" si="258"/>
        <v>110.45882842901207</v>
      </c>
      <c r="W718" s="166" t="str">
        <f t="shared" si="258"/>
        <v/>
      </c>
      <c r="X718" s="166">
        <f t="shared" si="258"/>
        <v>8.0983262790746906</v>
      </c>
      <c r="Y718" s="166">
        <f t="shared" si="258"/>
        <v>14.838693165740738</v>
      </c>
      <c r="Z718" s="166">
        <f t="shared" si="258"/>
        <v>0</v>
      </c>
      <c r="AA718" s="166">
        <f t="shared" si="258"/>
        <v>227.51520433138026</v>
      </c>
      <c r="AB718" s="166" t="str">
        <f t="shared" si="258"/>
        <v/>
      </c>
      <c r="AC718" s="166" t="str">
        <f t="shared" si="258"/>
        <v/>
      </c>
      <c r="AD718" s="166" t="str">
        <f t="shared" si="258"/>
        <v/>
      </c>
      <c r="AE718" s="166" t="str">
        <f t="shared" si="258"/>
        <v/>
      </c>
      <c r="AF718" s="166" t="str">
        <f t="shared" si="258"/>
        <v/>
      </c>
      <c r="AG718" s="166" t="str">
        <f t="shared" si="258"/>
        <v/>
      </c>
      <c r="AH718" s="166" t="str">
        <f t="shared" si="258"/>
        <v/>
      </c>
      <c r="AI718" s="166" t="str">
        <f t="shared" si="258"/>
        <v/>
      </c>
      <c r="AJ718" s="166" t="str">
        <f t="shared" si="258"/>
        <v/>
      </c>
      <c r="AK718" s="166" t="str">
        <f t="shared" si="258"/>
        <v/>
      </c>
      <c r="AL718" s="166" t="str">
        <f t="shared" si="258"/>
        <v/>
      </c>
      <c r="AM718" s="166" t="str">
        <f t="shared" si="258"/>
        <v/>
      </c>
      <c r="AN718" s="166" t="str">
        <f t="shared" si="258"/>
        <v/>
      </c>
      <c r="AO718" s="166" t="str">
        <f t="shared" si="258"/>
        <v/>
      </c>
      <c r="AP718" s="166" t="str">
        <f t="shared" si="258"/>
        <v/>
      </c>
      <c r="AQ718" s="166">
        <f t="shared" si="258"/>
        <v>50.2186962044917</v>
      </c>
      <c r="AS718" s="166">
        <v>38.577148115074003</v>
      </c>
    </row>
    <row r="719" spans="2:45">
      <c r="B719" s="161" t="str">
        <f t="shared" si="256"/>
        <v>14 Transporte Marítimo</v>
      </c>
      <c r="C719" s="166">
        <f t="shared" si="257"/>
        <v>38.66647859923016</v>
      </c>
      <c r="D719" s="166" t="str">
        <f t="shared" si="258"/>
        <v/>
      </c>
      <c r="E719" s="166">
        <f t="shared" si="258"/>
        <v>22.937171339662033</v>
      </c>
      <c r="F719" s="166" t="str">
        <f t="shared" si="258"/>
        <v/>
      </c>
      <c r="G719" s="166" t="str">
        <f t="shared" si="258"/>
        <v/>
      </c>
      <c r="H719" s="166">
        <f t="shared" si="258"/>
        <v>100.62607584088086</v>
      </c>
      <c r="I719" s="166">
        <f t="shared" ref="D719:AQ725" si="259">IFERROR((I755/I791)*100,"")</f>
        <v>-87.283924428461418</v>
      </c>
      <c r="J719" s="166">
        <f t="shared" si="259"/>
        <v>24.810405883227656</v>
      </c>
      <c r="K719" s="166" t="str">
        <f t="shared" si="259"/>
        <v/>
      </c>
      <c r="L719" s="166" t="str">
        <f t="shared" si="259"/>
        <v/>
      </c>
      <c r="M719" s="166" t="str">
        <f t="shared" si="259"/>
        <v/>
      </c>
      <c r="N719" s="166" t="str">
        <f t="shared" si="259"/>
        <v/>
      </c>
      <c r="O719" s="166" t="str">
        <f t="shared" si="259"/>
        <v/>
      </c>
      <c r="P719" s="166">
        <f t="shared" si="259"/>
        <v>18.414146919830749</v>
      </c>
      <c r="Q719" s="166" t="str">
        <f t="shared" si="259"/>
        <v/>
      </c>
      <c r="R719" s="166">
        <f t="shared" si="259"/>
        <v>28.269978292695242</v>
      </c>
      <c r="S719" s="166" t="str">
        <f t="shared" si="259"/>
        <v/>
      </c>
      <c r="T719" s="166">
        <f t="shared" si="259"/>
        <v>24.893665472230005</v>
      </c>
      <c r="U719" s="166" t="str">
        <f t="shared" si="259"/>
        <v/>
      </c>
      <c r="V719" s="166">
        <f t="shared" si="259"/>
        <v>28.628799944083593</v>
      </c>
      <c r="W719" s="166" t="str">
        <f t="shared" si="259"/>
        <v/>
      </c>
      <c r="X719" s="166">
        <f t="shared" si="259"/>
        <v>15.695978115835912</v>
      </c>
      <c r="Y719" s="166">
        <f t="shared" si="259"/>
        <v>214.45500477243647</v>
      </c>
      <c r="Z719" s="166" t="str">
        <f t="shared" si="259"/>
        <v/>
      </c>
      <c r="AA719" s="166" t="str">
        <f t="shared" si="259"/>
        <v/>
      </c>
      <c r="AB719" s="166">
        <f t="shared" si="259"/>
        <v>4610.058561789303</v>
      </c>
      <c r="AC719" s="166" t="str">
        <f t="shared" si="259"/>
        <v/>
      </c>
      <c r="AD719" s="166" t="str">
        <f t="shared" si="259"/>
        <v/>
      </c>
      <c r="AE719" s="166" t="str">
        <f t="shared" si="259"/>
        <v/>
      </c>
      <c r="AF719" s="166" t="str">
        <f t="shared" si="259"/>
        <v/>
      </c>
      <c r="AG719" s="166" t="str">
        <f t="shared" si="259"/>
        <v/>
      </c>
      <c r="AH719" s="166" t="str">
        <f t="shared" si="259"/>
        <v/>
      </c>
      <c r="AI719" s="166" t="str">
        <f t="shared" si="259"/>
        <v/>
      </c>
      <c r="AJ719" s="166" t="str">
        <f t="shared" si="259"/>
        <v/>
      </c>
      <c r="AK719" s="166" t="str">
        <f t="shared" si="259"/>
        <v/>
      </c>
      <c r="AL719" s="166" t="str">
        <f t="shared" si="259"/>
        <v/>
      </c>
      <c r="AM719" s="166" t="str">
        <f t="shared" si="259"/>
        <v/>
      </c>
      <c r="AN719" s="166" t="str">
        <f t="shared" si="259"/>
        <v/>
      </c>
      <c r="AO719" s="166" t="str">
        <f t="shared" si="259"/>
        <v/>
      </c>
      <c r="AP719" s="166" t="str">
        <f t="shared" si="259"/>
        <v/>
      </c>
      <c r="AQ719" s="166">
        <f t="shared" si="259"/>
        <v>185.3097844466339</v>
      </c>
      <c r="AS719" s="166">
        <v>14.9944517015706</v>
      </c>
    </row>
    <row r="720" spans="2:45">
      <c r="B720" s="161" t="str">
        <f t="shared" si="256"/>
        <v>15 Transporte Aéreo</v>
      </c>
      <c r="C720" s="166">
        <f t="shared" si="257"/>
        <v>7.5489482655049649</v>
      </c>
      <c r="D720" s="166" t="str">
        <f t="shared" si="259"/>
        <v/>
      </c>
      <c r="E720" s="166">
        <f t="shared" si="259"/>
        <v>19.238914211053761</v>
      </c>
      <c r="F720" s="166" t="str">
        <f t="shared" si="259"/>
        <v/>
      </c>
      <c r="G720" s="166" t="str">
        <f t="shared" si="259"/>
        <v/>
      </c>
      <c r="H720" s="166">
        <f t="shared" si="259"/>
        <v>-71.708219090735199</v>
      </c>
      <c r="I720" s="166">
        <f t="shared" si="259"/>
        <v>461.39812957711843</v>
      </c>
      <c r="J720" s="166">
        <f t="shared" si="259"/>
        <v>53.188209828110999</v>
      </c>
      <c r="K720" s="166" t="str">
        <f t="shared" si="259"/>
        <v/>
      </c>
      <c r="L720" s="166" t="str">
        <f t="shared" si="259"/>
        <v/>
      </c>
      <c r="M720" s="166" t="str">
        <f t="shared" si="259"/>
        <v/>
      </c>
      <c r="N720" s="166" t="str">
        <f t="shared" si="259"/>
        <v/>
      </c>
      <c r="O720" s="166" t="str">
        <f t="shared" si="259"/>
        <v/>
      </c>
      <c r="P720" s="166">
        <f t="shared" si="259"/>
        <v>44.603948579807003</v>
      </c>
      <c r="Q720" s="166" t="str">
        <f t="shared" si="259"/>
        <v/>
      </c>
      <c r="R720" s="166">
        <f t="shared" si="259"/>
        <v>23.643371017471736</v>
      </c>
      <c r="S720" s="166" t="str">
        <f t="shared" si="259"/>
        <v/>
      </c>
      <c r="T720" s="166">
        <f t="shared" si="259"/>
        <v>33.382176960461088</v>
      </c>
      <c r="U720" s="166" t="str">
        <f t="shared" si="259"/>
        <v/>
      </c>
      <c r="V720" s="166">
        <f t="shared" si="259"/>
        <v>-46.673109446726265</v>
      </c>
      <c r="W720" s="166" t="str">
        <f t="shared" si="259"/>
        <v/>
      </c>
      <c r="X720" s="166">
        <f t="shared" si="259"/>
        <v>12.197500221611559</v>
      </c>
      <c r="Y720" s="166">
        <f t="shared" si="259"/>
        <v>29.077787898083667</v>
      </c>
      <c r="Z720" s="166">
        <f t="shared" si="259"/>
        <v>0</v>
      </c>
      <c r="AA720" s="166" t="str">
        <f t="shared" si="259"/>
        <v/>
      </c>
      <c r="AB720" s="166" t="str">
        <f t="shared" si="259"/>
        <v/>
      </c>
      <c r="AC720" s="166" t="str">
        <f t="shared" si="259"/>
        <v/>
      </c>
      <c r="AD720" s="166" t="str">
        <f t="shared" si="259"/>
        <v/>
      </c>
      <c r="AE720" s="166" t="str">
        <f t="shared" si="259"/>
        <v/>
      </c>
      <c r="AF720" s="166" t="str">
        <f t="shared" si="259"/>
        <v/>
      </c>
      <c r="AG720" s="166" t="str">
        <f t="shared" si="259"/>
        <v/>
      </c>
      <c r="AH720" s="166" t="str">
        <f t="shared" si="259"/>
        <v/>
      </c>
      <c r="AI720" s="166" t="str">
        <f t="shared" si="259"/>
        <v/>
      </c>
      <c r="AJ720" s="166" t="str">
        <f t="shared" si="259"/>
        <v/>
      </c>
      <c r="AK720" s="166" t="str">
        <f t="shared" si="259"/>
        <v/>
      </c>
      <c r="AL720" s="166" t="str">
        <f t="shared" si="259"/>
        <v/>
      </c>
      <c r="AM720" s="166" t="str">
        <f t="shared" si="259"/>
        <v/>
      </c>
      <c r="AN720" s="166" t="str">
        <f t="shared" si="259"/>
        <v/>
      </c>
      <c r="AO720" s="166" t="str">
        <f t="shared" si="259"/>
        <v/>
      </c>
      <c r="AP720" s="166" t="str">
        <f t="shared" si="259"/>
        <v/>
      </c>
      <c r="AQ720" s="166">
        <f t="shared" si="259"/>
        <v>90.732456324493782</v>
      </c>
      <c r="AS720" s="166">
        <v>22.4450628538528</v>
      </c>
    </row>
    <row r="721" spans="2:45">
      <c r="B721" s="161" t="str">
        <f t="shared" si="256"/>
        <v>16 Equipo Móvil Contratista</v>
      </c>
      <c r="C721" s="166">
        <f t="shared" si="257"/>
        <v>0</v>
      </c>
      <c r="D721" s="166" t="str">
        <f t="shared" si="259"/>
        <v/>
      </c>
      <c r="E721" s="166">
        <f t="shared" si="259"/>
        <v>87.501122342616029</v>
      </c>
      <c r="F721" s="166" t="str">
        <f t="shared" si="259"/>
        <v/>
      </c>
      <c r="G721" s="166" t="str">
        <f t="shared" si="259"/>
        <v/>
      </c>
      <c r="H721" s="166">
        <f t="shared" si="259"/>
        <v>0</v>
      </c>
      <c r="I721" s="166">
        <f t="shared" si="259"/>
        <v>69.818076763160136</v>
      </c>
      <c r="J721" s="166">
        <f t="shared" si="259"/>
        <v>62.22202360497495</v>
      </c>
      <c r="K721" s="166" t="str">
        <f t="shared" si="259"/>
        <v/>
      </c>
      <c r="L721" s="166">
        <f t="shared" si="259"/>
        <v>-38.990147783251231</v>
      </c>
      <c r="M721" s="166" t="str">
        <f t="shared" si="259"/>
        <v/>
      </c>
      <c r="N721" s="166" t="str">
        <f t="shared" si="259"/>
        <v/>
      </c>
      <c r="O721" s="166" t="str">
        <f t="shared" si="259"/>
        <v/>
      </c>
      <c r="P721" s="166">
        <f t="shared" si="259"/>
        <v>20.190168927719775</v>
      </c>
      <c r="Q721" s="166" t="str">
        <f t="shared" si="259"/>
        <v/>
      </c>
      <c r="R721" s="166">
        <f t="shared" si="259"/>
        <v>72.365024097816516</v>
      </c>
      <c r="S721" s="166" t="str">
        <f t="shared" si="259"/>
        <v/>
      </c>
      <c r="T721" s="166">
        <f t="shared" si="259"/>
        <v>38.472796592209086</v>
      </c>
      <c r="U721" s="166" t="str">
        <f t="shared" si="259"/>
        <v/>
      </c>
      <c r="V721" s="166">
        <f t="shared" si="259"/>
        <v>104.87141156509128</v>
      </c>
      <c r="W721" s="166" t="str">
        <f t="shared" si="259"/>
        <v/>
      </c>
      <c r="X721" s="166">
        <f t="shared" si="259"/>
        <v>-1.0800662785218065</v>
      </c>
      <c r="Y721" s="166">
        <f t="shared" si="259"/>
        <v>35.46458376457943</v>
      </c>
      <c r="Z721" s="166" t="str">
        <f t="shared" si="259"/>
        <v/>
      </c>
      <c r="AA721" s="166">
        <f t="shared" si="259"/>
        <v>56.821297308036158</v>
      </c>
      <c r="AB721" s="166">
        <f t="shared" si="259"/>
        <v>7.1207347587736347</v>
      </c>
      <c r="AC721" s="166" t="str">
        <f t="shared" si="259"/>
        <v/>
      </c>
      <c r="AD721" s="166" t="str">
        <f t="shared" si="259"/>
        <v/>
      </c>
      <c r="AE721" s="166" t="str">
        <f t="shared" si="259"/>
        <v/>
      </c>
      <c r="AF721" s="166" t="str">
        <f t="shared" si="259"/>
        <v/>
      </c>
      <c r="AG721" s="166" t="str">
        <f t="shared" si="259"/>
        <v/>
      </c>
      <c r="AH721" s="166" t="str">
        <f t="shared" si="259"/>
        <v/>
      </c>
      <c r="AI721" s="166" t="str">
        <f t="shared" si="259"/>
        <v/>
      </c>
      <c r="AJ721" s="166" t="str">
        <f t="shared" si="259"/>
        <v/>
      </c>
      <c r="AK721" s="166" t="str">
        <f t="shared" si="259"/>
        <v/>
      </c>
      <c r="AL721" s="166" t="str">
        <f t="shared" si="259"/>
        <v/>
      </c>
      <c r="AM721" s="166" t="str">
        <f t="shared" si="259"/>
        <v/>
      </c>
      <c r="AN721" s="166" t="str">
        <f t="shared" si="259"/>
        <v/>
      </c>
      <c r="AO721" s="166" t="str">
        <f t="shared" si="259"/>
        <v/>
      </c>
      <c r="AP721" s="166" t="str">
        <f t="shared" si="259"/>
        <v/>
      </c>
      <c r="AQ721" s="166">
        <f t="shared" si="259"/>
        <v>54.809656746218359</v>
      </c>
      <c r="AS721" s="166">
        <v>56.635357988959598</v>
      </c>
    </row>
    <row r="722" spans="2:45">
      <c r="B722" s="161" t="str">
        <f t="shared" si="256"/>
        <v>17 Todo Riesgo Construc. y Montaje</v>
      </c>
      <c r="C722" s="166">
        <f t="shared" si="257"/>
        <v>236.68036007236714</v>
      </c>
      <c r="D722" s="166" t="str">
        <f t="shared" si="259"/>
        <v/>
      </c>
      <c r="E722" s="166">
        <f t="shared" si="259"/>
        <v>455.25615445445072</v>
      </c>
      <c r="F722" s="166" t="str">
        <f t="shared" si="259"/>
        <v/>
      </c>
      <c r="G722" s="166" t="str">
        <f t="shared" si="259"/>
        <v/>
      </c>
      <c r="H722" s="166">
        <f t="shared" si="259"/>
        <v>24.098402647568111</v>
      </c>
      <c r="I722" s="166">
        <f t="shared" si="259"/>
        <v>295.82154345010662</v>
      </c>
      <c r="J722" s="166" t="str">
        <f t="shared" si="259"/>
        <v/>
      </c>
      <c r="K722" s="166" t="str">
        <f t="shared" si="259"/>
        <v/>
      </c>
      <c r="L722" s="166">
        <f t="shared" si="259"/>
        <v>40.783643499177117</v>
      </c>
      <c r="M722" s="166" t="str">
        <f t="shared" si="259"/>
        <v/>
      </c>
      <c r="N722" s="166" t="str">
        <f t="shared" si="259"/>
        <v/>
      </c>
      <c r="O722" s="166" t="str">
        <f t="shared" si="259"/>
        <v/>
      </c>
      <c r="P722" s="166">
        <f t="shared" si="259"/>
        <v>44.921755139613381</v>
      </c>
      <c r="Q722" s="166" t="str">
        <f t="shared" si="259"/>
        <v/>
      </c>
      <c r="R722" s="166">
        <f t="shared" si="259"/>
        <v>95.505065612000152</v>
      </c>
      <c r="S722" s="166" t="str">
        <f t="shared" si="259"/>
        <v/>
      </c>
      <c r="T722" s="166">
        <f t="shared" si="259"/>
        <v>132.75377662890037</v>
      </c>
      <c r="U722" s="166" t="str">
        <f t="shared" si="259"/>
        <v/>
      </c>
      <c r="V722" s="166">
        <f t="shared" si="259"/>
        <v>440.36848742612699</v>
      </c>
      <c r="W722" s="166" t="str">
        <f t="shared" si="259"/>
        <v/>
      </c>
      <c r="X722" s="166">
        <f t="shared" si="259"/>
        <v>7.5615681245540998</v>
      </c>
      <c r="Y722" s="166">
        <f t="shared" si="259"/>
        <v>229.87233349250809</v>
      </c>
      <c r="Z722" s="166" t="str">
        <f t="shared" si="259"/>
        <v/>
      </c>
      <c r="AA722" s="166">
        <f t="shared" si="259"/>
        <v>22.664033355277592</v>
      </c>
      <c r="AB722" s="166">
        <f t="shared" si="259"/>
        <v>139.83801827598859</v>
      </c>
      <c r="AC722" s="166" t="str">
        <f t="shared" si="259"/>
        <v/>
      </c>
      <c r="AD722" s="166" t="str">
        <f t="shared" si="259"/>
        <v/>
      </c>
      <c r="AE722" s="166" t="str">
        <f t="shared" si="259"/>
        <v/>
      </c>
      <c r="AF722" s="166" t="str">
        <f t="shared" si="259"/>
        <v/>
      </c>
      <c r="AG722" s="166" t="str">
        <f t="shared" si="259"/>
        <v/>
      </c>
      <c r="AH722" s="166" t="str">
        <f t="shared" si="259"/>
        <v/>
      </c>
      <c r="AI722" s="166" t="str">
        <f t="shared" si="259"/>
        <v/>
      </c>
      <c r="AJ722" s="166" t="str">
        <f t="shared" si="259"/>
        <v/>
      </c>
      <c r="AK722" s="166" t="str">
        <f t="shared" si="259"/>
        <v/>
      </c>
      <c r="AL722" s="166" t="str">
        <f t="shared" si="259"/>
        <v/>
      </c>
      <c r="AM722" s="166" t="str">
        <f t="shared" si="259"/>
        <v/>
      </c>
      <c r="AN722" s="166" t="str">
        <f t="shared" si="259"/>
        <v/>
      </c>
      <c r="AO722" s="166" t="str">
        <f t="shared" si="259"/>
        <v/>
      </c>
      <c r="AP722" s="166" t="str">
        <f t="shared" si="259"/>
        <v/>
      </c>
      <c r="AQ722" s="166">
        <f t="shared" si="259"/>
        <v>243.87680298492381</v>
      </c>
      <c r="AS722" s="166">
        <v>-4.6581269298254</v>
      </c>
    </row>
    <row r="723" spans="2:45">
      <c r="B723" s="161" t="str">
        <f t="shared" si="256"/>
        <v>18 Avería de Maquinaria</v>
      </c>
      <c r="C723" s="166">
        <f t="shared" si="257"/>
        <v>-13.522677132440029</v>
      </c>
      <c r="D723" s="166" t="str">
        <f t="shared" si="259"/>
        <v/>
      </c>
      <c r="E723" s="166">
        <f t="shared" si="259"/>
        <v>1025.2910076002881</v>
      </c>
      <c r="F723" s="166" t="str">
        <f t="shared" si="259"/>
        <v/>
      </c>
      <c r="G723" s="166" t="str">
        <f t="shared" si="259"/>
        <v/>
      </c>
      <c r="H723" s="166" t="str">
        <f t="shared" si="259"/>
        <v/>
      </c>
      <c r="I723" s="166">
        <f t="shared" si="259"/>
        <v>-29.212915374007814</v>
      </c>
      <c r="J723" s="166" t="str">
        <f t="shared" si="259"/>
        <v/>
      </c>
      <c r="K723" s="166" t="str">
        <f t="shared" si="259"/>
        <v/>
      </c>
      <c r="L723" s="166">
        <f t="shared" si="259"/>
        <v>14.091350826044705</v>
      </c>
      <c r="M723" s="166" t="str">
        <f t="shared" si="259"/>
        <v/>
      </c>
      <c r="N723" s="166" t="str">
        <f t="shared" si="259"/>
        <v/>
      </c>
      <c r="O723" s="166" t="str">
        <f t="shared" si="259"/>
        <v/>
      </c>
      <c r="P723" s="166">
        <f t="shared" si="259"/>
        <v>4.833333333333333</v>
      </c>
      <c r="Q723" s="166" t="str">
        <f t="shared" si="259"/>
        <v/>
      </c>
      <c r="R723" s="166">
        <f t="shared" si="259"/>
        <v>-4.4301536262951053</v>
      </c>
      <c r="S723" s="166" t="str">
        <f t="shared" si="259"/>
        <v/>
      </c>
      <c r="T723" s="166">
        <f t="shared" si="259"/>
        <v>4.9330465551932283</v>
      </c>
      <c r="U723" s="166" t="str">
        <f t="shared" si="259"/>
        <v/>
      </c>
      <c r="V723" s="166">
        <f t="shared" si="259"/>
        <v>-62.549854660988302</v>
      </c>
      <c r="W723" s="166" t="str">
        <f t="shared" si="259"/>
        <v/>
      </c>
      <c r="X723" s="166" t="str">
        <f t="shared" si="259"/>
        <v/>
      </c>
      <c r="Y723" s="166">
        <f t="shared" si="259"/>
        <v>-83.376018221128163</v>
      </c>
      <c r="Z723" s="166" t="str">
        <f t="shared" si="259"/>
        <v/>
      </c>
      <c r="AA723" s="166">
        <f t="shared" si="259"/>
        <v>-465.00000000000006</v>
      </c>
      <c r="AB723" s="166">
        <f t="shared" si="259"/>
        <v>154.32346712194254</v>
      </c>
      <c r="AC723" s="166" t="str">
        <f t="shared" si="259"/>
        <v/>
      </c>
      <c r="AD723" s="166" t="str">
        <f t="shared" si="259"/>
        <v/>
      </c>
      <c r="AE723" s="166" t="str">
        <f t="shared" si="259"/>
        <v/>
      </c>
      <c r="AF723" s="166" t="str">
        <f t="shared" si="259"/>
        <v/>
      </c>
      <c r="AG723" s="166" t="str">
        <f t="shared" si="259"/>
        <v/>
      </c>
      <c r="AH723" s="166" t="str">
        <f t="shared" si="259"/>
        <v/>
      </c>
      <c r="AI723" s="166" t="str">
        <f t="shared" si="259"/>
        <v/>
      </c>
      <c r="AJ723" s="166" t="str">
        <f t="shared" si="259"/>
        <v/>
      </c>
      <c r="AK723" s="166" t="str">
        <f t="shared" si="259"/>
        <v/>
      </c>
      <c r="AL723" s="166" t="str">
        <f t="shared" si="259"/>
        <v/>
      </c>
      <c r="AM723" s="166" t="str">
        <f t="shared" si="259"/>
        <v/>
      </c>
      <c r="AN723" s="166" t="str">
        <f t="shared" si="259"/>
        <v/>
      </c>
      <c r="AO723" s="166" t="str">
        <f t="shared" si="259"/>
        <v/>
      </c>
      <c r="AP723" s="166" t="str">
        <f t="shared" si="259"/>
        <v/>
      </c>
      <c r="AQ723" s="166">
        <f t="shared" si="259"/>
        <v>32.566949041034533</v>
      </c>
      <c r="AS723" s="166">
        <v>58.135031473685103</v>
      </c>
    </row>
    <row r="724" spans="2:45">
      <c r="B724" s="161" t="str">
        <f t="shared" si="256"/>
        <v>19 Equipo Electrónico</v>
      </c>
      <c r="C724" s="166">
        <f t="shared" si="257"/>
        <v>57.656318364424642</v>
      </c>
      <c r="D724" s="166" t="str">
        <f t="shared" si="259"/>
        <v/>
      </c>
      <c r="E724" s="166">
        <f t="shared" si="259"/>
        <v>504.00979096019694</v>
      </c>
      <c r="F724" s="166" t="str">
        <f t="shared" si="259"/>
        <v/>
      </c>
      <c r="G724" s="166" t="str">
        <f t="shared" si="259"/>
        <v/>
      </c>
      <c r="H724" s="166">
        <f t="shared" si="259"/>
        <v>122.59375550208344</v>
      </c>
      <c r="I724" s="166">
        <f t="shared" si="259"/>
        <v>22.384969325153374</v>
      </c>
      <c r="J724" s="166">
        <f t="shared" si="259"/>
        <v>0</v>
      </c>
      <c r="K724" s="166" t="str">
        <f t="shared" si="259"/>
        <v/>
      </c>
      <c r="L724" s="166">
        <f t="shared" si="259"/>
        <v>-4307.4812967581047</v>
      </c>
      <c r="M724" s="166" t="str">
        <f t="shared" si="259"/>
        <v/>
      </c>
      <c r="N724" s="166" t="str">
        <f t="shared" si="259"/>
        <v/>
      </c>
      <c r="O724" s="166" t="str">
        <f t="shared" si="259"/>
        <v/>
      </c>
      <c r="P724" s="166">
        <f t="shared" si="259"/>
        <v>6.9414433880726021</v>
      </c>
      <c r="Q724" s="166" t="str">
        <f t="shared" si="259"/>
        <v/>
      </c>
      <c r="R724" s="166">
        <f t="shared" si="259"/>
        <v>35.404143905799138</v>
      </c>
      <c r="S724" s="166" t="str">
        <f t="shared" si="259"/>
        <v/>
      </c>
      <c r="T724" s="166">
        <f t="shared" si="259"/>
        <v>34.331055329215403</v>
      </c>
      <c r="U724" s="166" t="str">
        <f t="shared" si="259"/>
        <v/>
      </c>
      <c r="V724" s="166">
        <f t="shared" si="259"/>
        <v>10.509166332128999</v>
      </c>
      <c r="W724" s="166" t="str">
        <f t="shared" si="259"/>
        <v/>
      </c>
      <c r="X724" s="166" t="str">
        <f t="shared" si="259"/>
        <v/>
      </c>
      <c r="Y724" s="166">
        <f t="shared" si="259"/>
        <v>27.747493357938186</v>
      </c>
      <c r="Z724" s="166" t="str">
        <f t="shared" si="259"/>
        <v/>
      </c>
      <c r="AA724" s="166">
        <f t="shared" si="259"/>
        <v>-22.489402697495184</v>
      </c>
      <c r="AB724" s="166">
        <f t="shared" si="259"/>
        <v>33.801093223725523</v>
      </c>
      <c r="AC724" s="166" t="str">
        <f t="shared" si="259"/>
        <v/>
      </c>
      <c r="AD724" s="166" t="str">
        <f t="shared" si="259"/>
        <v/>
      </c>
      <c r="AE724" s="166" t="str">
        <f t="shared" si="259"/>
        <v/>
      </c>
      <c r="AF724" s="166" t="str">
        <f t="shared" si="259"/>
        <v/>
      </c>
      <c r="AG724" s="166" t="str">
        <f t="shared" si="259"/>
        <v/>
      </c>
      <c r="AH724" s="166" t="str">
        <f t="shared" si="259"/>
        <v/>
      </c>
      <c r="AI724" s="166" t="str">
        <f t="shared" si="259"/>
        <v/>
      </c>
      <c r="AJ724" s="166" t="str">
        <f t="shared" si="259"/>
        <v/>
      </c>
      <c r="AK724" s="166" t="str">
        <f t="shared" si="259"/>
        <v/>
      </c>
      <c r="AL724" s="166" t="str">
        <f t="shared" si="259"/>
        <v/>
      </c>
      <c r="AM724" s="166" t="str">
        <f t="shared" si="259"/>
        <v/>
      </c>
      <c r="AN724" s="166" t="str">
        <f t="shared" si="259"/>
        <v/>
      </c>
      <c r="AO724" s="166" t="str">
        <f t="shared" si="259"/>
        <v/>
      </c>
      <c r="AP724" s="166" t="str">
        <f t="shared" si="259"/>
        <v/>
      </c>
      <c r="AQ724" s="166">
        <f t="shared" si="259"/>
        <v>63.413163969522927</v>
      </c>
      <c r="AS724" s="166">
        <v>4.6406261198422101</v>
      </c>
    </row>
    <row r="725" spans="2:45">
      <c r="B725" s="161" t="str">
        <f t="shared" si="256"/>
        <v>20 Responsabilidad Civil Vehíc. Mot.</v>
      </c>
      <c r="C725" s="166" t="str">
        <f t="shared" si="257"/>
        <v/>
      </c>
      <c r="D725" s="166" t="str">
        <f t="shared" si="259"/>
        <v/>
      </c>
      <c r="E725" s="166">
        <f t="shared" si="259"/>
        <v>28.598748541838564</v>
      </c>
      <c r="F725" s="166" t="str">
        <f t="shared" si="259"/>
        <v/>
      </c>
      <c r="G725" s="166" t="str">
        <f t="shared" si="259"/>
        <v/>
      </c>
      <c r="H725" s="166">
        <f t="shared" si="259"/>
        <v>5.7849677262538144</v>
      </c>
      <c r="I725" s="166">
        <f t="shared" si="259"/>
        <v>38.727525588561939</v>
      </c>
      <c r="J725" s="166">
        <f t="shared" si="259"/>
        <v>53.824888169442865</v>
      </c>
      <c r="K725" s="166" t="str">
        <f t="shared" si="259"/>
        <v/>
      </c>
      <c r="L725" s="166">
        <f t="shared" si="259"/>
        <v>716.50071123755333</v>
      </c>
      <c r="M725" s="166" t="str">
        <f t="shared" si="259"/>
        <v/>
      </c>
      <c r="N725" s="166" t="str">
        <f t="shared" si="259"/>
        <v/>
      </c>
      <c r="O725" s="166" t="str">
        <f t="shared" si="259"/>
        <v/>
      </c>
      <c r="P725" s="166">
        <f t="shared" si="259"/>
        <v>7.5129051366675119</v>
      </c>
      <c r="Q725" s="166" t="str">
        <f t="shared" si="259"/>
        <v/>
      </c>
      <c r="R725" s="166">
        <f t="shared" si="259"/>
        <v>-6.5509764735839013</v>
      </c>
      <c r="S725" s="166" t="str">
        <f t="shared" si="259"/>
        <v/>
      </c>
      <c r="T725" s="166">
        <f t="shared" si="259"/>
        <v>60.847619279781092</v>
      </c>
      <c r="U725" s="166" t="str">
        <f t="shared" si="259"/>
        <v/>
      </c>
      <c r="V725" s="166">
        <f t="shared" si="259"/>
        <v>4.6876091859098556</v>
      </c>
      <c r="W725" s="166" t="str">
        <f t="shared" si="259"/>
        <v/>
      </c>
      <c r="X725" s="166" t="str">
        <f t="shared" ref="D725:AQ731" si="260">IFERROR((X761/X797)*100,"")</f>
        <v/>
      </c>
      <c r="Y725" s="166">
        <f t="shared" si="260"/>
        <v>76.520507910431405</v>
      </c>
      <c r="Z725" s="166">
        <f t="shared" si="260"/>
        <v>0</v>
      </c>
      <c r="AA725" s="166">
        <f t="shared" si="260"/>
        <v>-4.6843624497991971</v>
      </c>
      <c r="AB725" s="166">
        <f t="shared" si="260"/>
        <v>28.204895533222885</v>
      </c>
      <c r="AC725" s="166">
        <f t="shared" si="260"/>
        <v>0</v>
      </c>
      <c r="AD725" s="166" t="str">
        <f t="shared" si="260"/>
        <v/>
      </c>
      <c r="AE725" s="166" t="str">
        <f t="shared" si="260"/>
        <v/>
      </c>
      <c r="AF725" s="166" t="str">
        <f t="shared" si="260"/>
        <v/>
      </c>
      <c r="AG725" s="166" t="str">
        <f t="shared" si="260"/>
        <v/>
      </c>
      <c r="AH725" s="166" t="str">
        <f t="shared" si="260"/>
        <v/>
      </c>
      <c r="AI725" s="166" t="str">
        <f t="shared" si="260"/>
        <v/>
      </c>
      <c r="AJ725" s="166" t="str">
        <f t="shared" si="260"/>
        <v/>
      </c>
      <c r="AK725" s="166" t="str">
        <f t="shared" si="260"/>
        <v/>
      </c>
      <c r="AL725" s="166" t="str">
        <f t="shared" si="260"/>
        <v/>
      </c>
      <c r="AM725" s="166" t="str">
        <f t="shared" si="260"/>
        <v/>
      </c>
      <c r="AN725" s="166" t="str">
        <f t="shared" si="260"/>
        <v/>
      </c>
      <c r="AO725" s="166" t="str">
        <f t="shared" si="260"/>
        <v/>
      </c>
      <c r="AP725" s="166" t="str">
        <f t="shared" si="260"/>
        <v/>
      </c>
      <c r="AQ725" s="166">
        <f t="shared" si="260"/>
        <v>47.428662697904365</v>
      </c>
      <c r="AS725" s="166">
        <v>26.490976261650601</v>
      </c>
    </row>
    <row r="726" spans="2:45">
      <c r="B726" s="161" t="str">
        <f t="shared" si="256"/>
        <v>21 Responsabilidad Civil</v>
      </c>
      <c r="C726" s="166">
        <f t="shared" si="257"/>
        <v>58.362611965606682</v>
      </c>
      <c r="D726" s="166" t="str">
        <f t="shared" si="260"/>
        <v/>
      </c>
      <c r="E726" s="166">
        <f t="shared" si="260"/>
        <v>80.421947965928823</v>
      </c>
      <c r="F726" s="166" t="str">
        <f t="shared" si="260"/>
        <v/>
      </c>
      <c r="G726" s="166" t="str">
        <f t="shared" si="260"/>
        <v/>
      </c>
      <c r="H726" s="166">
        <f t="shared" si="260"/>
        <v>102.10672631121413</v>
      </c>
      <c r="I726" s="166">
        <f t="shared" si="260"/>
        <v>80.044240232967482</v>
      </c>
      <c r="J726" s="166">
        <f t="shared" si="260"/>
        <v>112.02219005947126</v>
      </c>
      <c r="K726" s="166" t="str">
        <f t="shared" si="260"/>
        <v/>
      </c>
      <c r="L726" s="166">
        <f t="shared" si="260"/>
        <v>1072.1131186174391</v>
      </c>
      <c r="M726" s="166" t="str">
        <f t="shared" si="260"/>
        <v/>
      </c>
      <c r="N726" s="166" t="str">
        <f t="shared" si="260"/>
        <v/>
      </c>
      <c r="O726" s="166" t="str">
        <f t="shared" si="260"/>
        <v/>
      </c>
      <c r="P726" s="166">
        <f t="shared" si="260"/>
        <v>113.37877312560857</v>
      </c>
      <c r="Q726" s="166" t="str">
        <f t="shared" si="260"/>
        <v/>
      </c>
      <c r="R726" s="166">
        <f t="shared" si="260"/>
        <v>-4.7814199700906679</v>
      </c>
      <c r="S726" s="166" t="str">
        <f t="shared" si="260"/>
        <v/>
      </c>
      <c r="T726" s="166">
        <f t="shared" si="260"/>
        <v>210.93048516441385</v>
      </c>
      <c r="U726" s="166" t="str">
        <f t="shared" si="260"/>
        <v/>
      </c>
      <c r="V726" s="166">
        <f t="shared" si="260"/>
        <v>-0.95715424720164943</v>
      </c>
      <c r="W726" s="166" t="str">
        <f t="shared" si="260"/>
        <v/>
      </c>
      <c r="X726" s="166">
        <f t="shared" si="260"/>
        <v>6.7010233795792686</v>
      </c>
      <c r="Y726" s="166">
        <f t="shared" si="260"/>
        <v>41.655641456671134</v>
      </c>
      <c r="Z726" s="166">
        <f t="shared" si="260"/>
        <v>0</v>
      </c>
      <c r="AA726" s="166">
        <f t="shared" si="260"/>
        <v>13.995679527021906</v>
      </c>
      <c r="AB726" s="166">
        <f t="shared" si="260"/>
        <v>80.31114012905627</v>
      </c>
      <c r="AC726" s="166" t="str">
        <f t="shared" si="260"/>
        <v/>
      </c>
      <c r="AD726" s="166" t="str">
        <f t="shared" si="260"/>
        <v/>
      </c>
      <c r="AE726" s="166" t="str">
        <f t="shared" si="260"/>
        <v/>
      </c>
      <c r="AF726" s="166" t="str">
        <f t="shared" si="260"/>
        <v/>
      </c>
      <c r="AG726" s="166" t="str">
        <f t="shared" si="260"/>
        <v/>
      </c>
      <c r="AH726" s="166" t="str">
        <f t="shared" si="260"/>
        <v/>
      </c>
      <c r="AI726" s="166" t="str">
        <f t="shared" si="260"/>
        <v/>
      </c>
      <c r="AJ726" s="166" t="str">
        <f t="shared" si="260"/>
        <v/>
      </c>
      <c r="AK726" s="166" t="str">
        <f t="shared" si="260"/>
        <v/>
      </c>
      <c r="AL726" s="166" t="str">
        <f t="shared" si="260"/>
        <v/>
      </c>
      <c r="AM726" s="166" t="str">
        <f t="shared" si="260"/>
        <v/>
      </c>
      <c r="AN726" s="166" t="str">
        <f t="shared" si="260"/>
        <v/>
      </c>
      <c r="AO726" s="166" t="str">
        <f t="shared" si="260"/>
        <v/>
      </c>
      <c r="AP726" s="166" t="str">
        <f t="shared" si="260"/>
        <v/>
      </c>
      <c r="AQ726" s="166">
        <f t="shared" si="260"/>
        <v>74.837655330193229</v>
      </c>
      <c r="AS726" s="166">
        <v>27.434533866085001</v>
      </c>
    </row>
    <row r="727" spans="2:45">
      <c r="B727" s="161" t="str">
        <f t="shared" si="256"/>
        <v>22 Multiriesgos</v>
      </c>
      <c r="C727" s="166" t="str">
        <f t="shared" si="257"/>
        <v/>
      </c>
      <c r="D727" s="166" t="str">
        <f t="shared" si="260"/>
        <v/>
      </c>
      <c r="E727" s="166">
        <f t="shared" si="260"/>
        <v>-2.7299086997189663</v>
      </c>
      <c r="F727" s="166" t="str">
        <f t="shared" si="260"/>
        <v/>
      </c>
      <c r="G727" s="166" t="str">
        <f t="shared" si="260"/>
        <v/>
      </c>
      <c r="H727" s="166" t="str">
        <f t="shared" si="260"/>
        <v/>
      </c>
      <c r="I727" s="166" t="str">
        <f t="shared" si="260"/>
        <v/>
      </c>
      <c r="J727" s="166" t="str">
        <f t="shared" si="260"/>
        <v/>
      </c>
      <c r="K727" s="166" t="str">
        <f t="shared" si="260"/>
        <v/>
      </c>
      <c r="L727" s="166" t="str">
        <f t="shared" si="260"/>
        <v/>
      </c>
      <c r="M727" s="166" t="str">
        <f t="shared" si="260"/>
        <v/>
      </c>
      <c r="N727" s="166" t="str">
        <f t="shared" si="260"/>
        <v/>
      </c>
      <c r="O727" s="166" t="str">
        <f t="shared" si="260"/>
        <v/>
      </c>
      <c r="P727" s="166" t="str">
        <f t="shared" si="260"/>
        <v/>
      </c>
      <c r="Q727" s="166" t="str">
        <f t="shared" si="260"/>
        <v/>
      </c>
      <c r="R727" s="166" t="str">
        <f t="shared" si="260"/>
        <v/>
      </c>
      <c r="S727" s="166" t="str">
        <f t="shared" si="260"/>
        <v/>
      </c>
      <c r="T727" s="166">
        <f t="shared" si="260"/>
        <v>169.7045688766747</v>
      </c>
      <c r="U727" s="166" t="str">
        <f t="shared" si="260"/>
        <v/>
      </c>
      <c r="V727" s="166">
        <f t="shared" si="260"/>
        <v>1.5023854653733184</v>
      </c>
      <c r="W727" s="166" t="str">
        <f t="shared" si="260"/>
        <v/>
      </c>
      <c r="X727" s="166">
        <f t="shared" si="260"/>
        <v>1484.6526097476667</v>
      </c>
      <c r="Y727" s="166" t="str">
        <f t="shared" si="260"/>
        <v/>
      </c>
      <c r="Z727" s="166" t="str">
        <f t="shared" si="260"/>
        <v/>
      </c>
      <c r="AA727" s="166">
        <f t="shared" si="260"/>
        <v>9.7775718257645963</v>
      </c>
      <c r="AB727" s="166" t="str">
        <f t="shared" si="260"/>
        <v/>
      </c>
      <c r="AC727" s="166" t="str">
        <f t="shared" si="260"/>
        <v/>
      </c>
      <c r="AD727" s="166">
        <f t="shared" si="260"/>
        <v>57.80080961097768</v>
      </c>
      <c r="AE727" s="166" t="str">
        <f t="shared" si="260"/>
        <v/>
      </c>
      <c r="AF727" s="166" t="str">
        <f t="shared" si="260"/>
        <v/>
      </c>
      <c r="AG727" s="166" t="str">
        <f t="shared" si="260"/>
        <v/>
      </c>
      <c r="AH727" s="166" t="str">
        <f t="shared" si="260"/>
        <v/>
      </c>
      <c r="AI727" s="166" t="str">
        <f t="shared" si="260"/>
        <v/>
      </c>
      <c r="AJ727" s="166" t="str">
        <f t="shared" si="260"/>
        <v/>
      </c>
      <c r="AK727" s="166" t="str">
        <f t="shared" si="260"/>
        <v/>
      </c>
      <c r="AL727" s="166" t="str">
        <f t="shared" si="260"/>
        <v/>
      </c>
      <c r="AM727" s="166" t="str">
        <f t="shared" si="260"/>
        <v/>
      </c>
      <c r="AN727" s="166" t="str">
        <f t="shared" si="260"/>
        <v/>
      </c>
      <c r="AO727" s="166" t="str">
        <f t="shared" si="260"/>
        <v/>
      </c>
      <c r="AP727" s="166" t="str">
        <f t="shared" si="260"/>
        <v/>
      </c>
      <c r="AQ727" s="166">
        <f t="shared" si="260"/>
        <v>43.057940477983728</v>
      </c>
      <c r="AS727" s="166">
        <v>60.963200045678299</v>
      </c>
    </row>
    <row r="728" spans="2:45">
      <c r="B728" s="161" t="str">
        <f t="shared" si="256"/>
        <v>23 Accidentes Personales</v>
      </c>
      <c r="C728" s="166">
        <f t="shared" si="257"/>
        <v>36.296987980777267</v>
      </c>
      <c r="D728" s="166" t="str">
        <f t="shared" si="260"/>
        <v/>
      </c>
      <c r="E728" s="166">
        <f t="shared" si="260"/>
        <v>36.342012721955605</v>
      </c>
      <c r="F728" s="166">
        <f t="shared" si="260"/>
        <v>44.643868003063503</v>
      </c>
      <c r="G728" s="166" t="str">
        <f t="shared" si="260"/>
        <v/>
      </c>
      <c r="H728" s="166">
        <f t="shared" si="260"/>
        <v>186.93051386191064</v>
      </c>
      <c r="I728" s="166">
        <f t="shared" si="260"/>
        <v>44.66162414843739</v>
      </c>
      <c r="J728" s="166">
        <f t="shared" si="260"/>
        <v>88.434549346986685</v>
      </c>
      <c r="K728" s="166" t="str">
        <f t="shared" si="260"/>
        <v/>
      </c>
      <c r="L728" s="166">
        <f t="shared" si="260"/>
        <v>37.800087298123088</v>
      </c>
      <c r="M728" s="166" t="str">
        <f t="shared" si="260"/>
        <v/>
      </c>
      <c r="N728" s="166" t="str">
        <f t="shared" si="260"/>
        <v/>
      </c>
      <c r="O728" s="166" t="str">
        <f t="shared" si="260"/>
        <v/>
      </c>
      <c r="P728" s="166">
        <f t="shared" si="260"/>
        <v>18.671986904031105</v>
      </c>
      <c r="Q728" s="166" t="str">
        <f t="shared" si="260"/>
        <v/>
      </c>
      <c r="R728" s="166">
        <f t="shared" si="260"/>
        <v>-394.69961791724251</v>
      </c>
      <c r="S728" s="166" t="str">
        <f t="shared" si="260"/>
        <v/>
      </c>
      <c r="T728" s="166">
        <f t="shared" si="260"/>
        <v>12.469322876182325</v>
      </c>
      <c r="U728" s="166" t="str">
        <f t="shared" si="260"/>
        <v/>
      </c>
      <c r="V728" s="166">
        <f t="shared" si="260"/>
        <v>10.408390914313689</v>
      </c>
      <c r="W728" s="166" t="str">
        <f t="shared" si="260"/>
        <v/>
      </c>
      <c r="X728" s="166">
        <f t="shared" si="260"/>
        <v>1.5851918799897213</v>
      </c>
      <c r="Y728" s="166">
        <f t="shared" si="260"/>
        <v>33.615773566380867</v>
      </c>
      <c r="Z728" s="166">
        <f t="shared" si="260"/>
        <v>0</v>
      </c>
      <c r="AA728" s="166">
        <f t="shared" si="260"/>
        <v>46.661381443151704</v>
      </c>
      <c r="AB728" s="166">
        <f t="shared" si="260"/>
        <v>19.298328789854214</v>
      </c>
      <c r="AC728" s="166" t="str">
        <f t="shared" si="260"/>
        <v/>
      </c>
      <c r="AD728" s="166" t="str">
        <f t="shared" si="260"/>
        <v/>
      </c>
      <c r="AE728" s="166" t="str">
        <f t="shared" si="260"/>
        <v/>
      </c>
      <c r="AF728" s="166" t="str">
        <f t="shared" si="260"/>
        <v/>
      </c>
      <c r="AG728" s="166" t="str">
        <f t="shared" si="260"/>
        <v/>
      </c>
      <c r="AH728" s="166" t="str">
        <f t="shared" si="260"/>
        <v/>
      </c>
      <c r="AI728" s="166" t="str">
        <f t="shared" si="260"/>
        <v/>
      </c>
      <c r="AJ728" s="166" t="str">
        <f t="shared" si="260"/>
        <v/>
      </c>
      <c r="AK728" s="166" t="str">
        <f t="shared" si="260"/>
        <v/>
      </c>
      <c r="AL728" s="166" t="str">
        <f t="shared" si="260"/>
        <v/>
      </c>
      <c r="AM728" s="166" t="str">
        <f t="shared" si="260"/>
        <v/>
      </c>
      <c r="AN728" s="166" t="str">
        <f t="shared" si="260"/>
        <v/>
      </c>
      <c r="AO728" s="166" t="str">
        <f t="shared" si="260"/>
        <v/>
      </c>
      <c r="AP728" s="166" t="str">
        <f t="shared" si="260"/>
        <v/>
      </c>
      <c r="AQ728" s="166">
        <f t="shared" si="260"/>
        <v>44.308961018104256</v>
      </c>
      <c r="AS728" s="166">
        <v>37.759371085201899</v>
      </c>
    </row>
    <row r="729" spans="2:45">
      <c r="B729" s="161" t="str">
        <f t="shared" si="256"/>
        <v>24 SOAP</v>
      </c>
      <c r="C729" s="166" t="str">
        <f t="shared" si="257"/>
        <v/>
      </c>
      <c r="D729" s="166" t="str">
        <f t="shared" si="260"/>
        <v/>
      </c>
      <c r="E729" s="166" t="str">
        <f t="shared" si="260"/>
        <v/>
      </c>
      <c r="F729" s="166" t="str">
        <f t="shared" si="260"/>
        <v/>
      </c>
      <c r="G729" s="166" t="str">
        <f t="shared" si="260"/>
        <v/>
      </c>
      <c r="H729" s="166" t="str">
        <f t="shared" si="260"/>
        <v/>
      </c>
      <c r="I729" s="166">
        <f t="shared" si="260"/>
        <v>56.499379693111329</v>
      </c>
      <c r="J729" s="166" t="str">
        <f t="shared" si="260"/>
        <v/>
      </c>
      <c r="K729" s="166" t="str">
        <f t="shared" si="260"/>
        <v/>
      </c>
      <c r="L729" s="166" t="str">
        <f t="shared" si="260"/>
        <v/>
      </c>
      <c r="M729" s="166" t="str">
        <f t="shared" si="260"/>
        <v/>
      </c>
      <c r="N729" s="166" t="str">
        <f t="shared" si="260"/>
        <v/>
      </c>
      <c r="O729" s="166" t="str">
        <f t="shared" si="260"/>
        <v/>
      </c>
      <c r="P729" s="166" t="str">
        <f t="shared" si="260"/>
        <v/>
      </c>
      <c r="Q729" s="166" t="str">
        <f t="shared" si="260"/>
        <v/>
      </c>
      <c r="R729" s="166" t="str">
        <f t="shared" si="260"/>
        <v/>
      </c>
      <c r="S729" s="166" t="str">
        <f t="shared" si="260"/>
        <v/>
      </c>
      <c r="T729" s="166" t="str">
        <f t="shared" si="260"/>
        <v/>
      </c>
      <c r="U729" s="166" t="str">
        <f t="shared" si="260"/>
        <v/>
      </c>
      <c r="V729" s="166" t="str">
        <f t="shared" si="260"/>
        <v/>
      </c>
      <c r="W729" s="166" t="str">
        <f t="shared" si="260"/>
        <v/>
      </c>
      <c r="X729" s="166" t="str">
        <f t="shared" si="260"/>
        <v/>
      </c>
      <c r="Y729" s="166" t="str">
        <f t="shared" si="260"/>
        <v/>
      </c>
      <c r="Z729" s="166" t="str">
        <f t="shared" si="260"/>
        <v/>
      </c>
      <c r="AA729" s="166" t="str">
        <f t="shared" si="260"/>
        <v/>
      </c>
      <c r="AB729" s="166" t="str">
        <f t="shared" si="260"/>
        <v/>
      </c>
      <c r="AC729" s="166" t="str">
        <f t="shared" si="260"/>
        <v/>
      </c>
      <c r="AD729" s="166" t="str">
        <f t="shared" si="260"/>
        <v/>
      </c>
      <c r="AE729" s="166" t="str">
        <f t="shared" si="260"/>
        <v/>
      </c>
      <c r="AF729" s="166" t="str">
        <f t="shared" si="260"/>
        <v/>
      </c>
      <c r="AG729" s="166" t="str">
        <f t="shared" si="260"/>
        <v/>
      </c>
      <c r="AH729" s="166" t="str">
        <f t="shared" si="260"/>
        <v/>
      </c>
      <c r="AI729" s="166" t="str">
        <f t="shared" si="260"/>
        <v/>
      </c>
      <c r="AJ729" s="166" t="str">
        <f t="shared" si="260"/>
        <v/>
      </c>
      <c r="AK729" s="166" t="str">
        <f t="shared" si="260"/>
        <v/>
      </c>
      <c r="AL729" s="166" t="str">
        <f t="shared" si="260"/>
        <v/>
      </c>
      <c r="AM729" s="166" t="str">
        <f t="shared" si="260"/>
        <v/>
      </c>
      <c r="AN729" s="166" t="str">
        <f t="shared" si="260"/>
        <v/>
      </c>
      <c r="AO729" s="166" t="str">
        <f t="shared" si="260"/>
        <v/>
      </c>
      <c r="AP729" s="166" t="str">
        <f t="shared" si="260"/>
        <v/>
      </c>
      <c r="AQ729" s="166">
        <f t="shared" si="260"/>
        <v>56.820511748946288</v>
      </c>
      <c r="AS729" s="166">
        <v>143.481595092025</v>
      </c>
    </row>
    <row r="730" spans="2:45">
      <c r="B730" s="161" t="str">
        <f t="shared" si="256"/>
        <v>25 Garantía</v>
      </c>
      <c r="C730" s="166" t="str">
        <f t="shared" si="257"/>
        <v/>
      </c>
      <c r="D730" s="166" t="str">
        <f t="shared" si="260"/>
        <v/>
      </c>
      <c r="E730" s="166" t="str">
        <f t="shared" si="260"/>
        <v/>
      </c>
      <c r="F730" s="166" t="str">
        <f t="shared" si="260"/>
        <v/>
      </c>
      <c r="G730" s="166">
        <f t="shared" si="260"/>
        <v>21.668447936386194</v>
      </c>
      <c r="H730" s="166" t="str">
        <f t="shared" si="260"/>
        <v/>
      </c>
      <c r="I730" s="166">
        <f t="shared" si="260"/>
        <v>0</v>
      </c>
      <c r="J730" s="166">
        <f t="shared" si="260"/>
        <v>0</v>
      </c>
      <c r="K730" s="166" t="str">
        <f t="shared" si="260"/>
        <v/>
      </c>
      <c r="L730" s="166">
        <f t="shared" si="260"/>
        <v>-46.644295302013425</v>
      </c>
      <c r="M730" s="166">
        <f t="shared" si="260"/>
        <v>19.766968277515378</v>
      </c>
      <c r="N730" s="166" t="str">
        <f t="shared" si="260"/>
        <v/>
      </c>
      <c r="O730" s="166" t="str">
        <f t="shared" si="260"/>
        <v/>
      </c>
      <c r="P730" s="166">
        <f t="shared" si="260"/>
        <v>38.320917557044716</v>
      </c>
      <c r="Q730" s="166" t="str">
        <f t="shared" si="260"/>
        <v/>
      </c>
      <c r="R730" s="166">
        <f t="shared" si="260"/>
        <v>6.9876688197298877</v>
      </c>
      <c r="S730" s="166" t="str">
        <f t="shared" si="260"/>
        <v/>
      </c>
      <c r="T730" s="166">
        <f t="shared" si="260"/>
        <v>-26.193175805403119</v>
      </c>
      <c r="U730" s="166">
        <f t="shared" si="260"/>
        <v>3.3155247493080271</v>
      </c>
      <c r="V730" s="166">
        <f t="shared" si="260"/>
        <v>29.474841902667031</v>
      </c>
      <c r="W730" s="166">
        <f t="shared" si="260"/>
        <v>5.9216778679215087</v>
      </c>
      <c r="X730" s="166" t="str">
        <f t="shared" si="260"/>
        <v/>
      </c>
      <c r="Y730" s="166">
        <f t="shared" si="260"/>
        <v>-916.57064915599096</v>
      </c>
      <c r="Z730" s="166">
        <f t="shared" si="260"/>
        <v>0</v>
      </c>
      <c r="AA730" s="166">
        <f t="shared" si="260"/>
        <v>0</v>
      </c>
      <c r="AB730" s="166" t="str">
        <f t="shared" si="260"/>
        <v/>
      </c>
      <c r="AC730" s="166" t="str">
        <f t="shared" si="260"/>
        <v/>
      </c>
      <c r="AD730" s="166" t="str">
        <f t="shared" si="260"/>
        <v/>
      </c>
      <c r="AE730" s="166" t="str">
        <f t="shared" si="260"/>
        <v/>
      </c>
      <c r="AF730" s="166" t="str">
        <f t="shared" si="260"/>
        <v/>
      </c>
      <c r="AG730" s="166" t="str">
        <f t="shared" si="260"/>
        <v/>
      </c>
      <c r="AH730" s="166" t="str">
        <f t="shared" si="260"/>
        <v/>
      </c>
      <c r="AI730" s="166" t="str">
        <f t="shared" si="260"/>
        <v/>
      </c>
      <c r="AJ730" s="166" t="str">
        <f t="shared" si="260"/>
        <v/>
      </c>
      <c r="AK730" s="166" t="str">
        <f t="shared" si="260"/>
        <v/>
      </c>
      <c r="AL730" s="166" t="str">
        <f t="shared" si="260"/>
        <v/>
      </c>
      <c r="AM730" s="166" t="str">
        <f t="shared" si="260"/>
        <v/>
      </c>
      <c r="AN730" s="166" t="str">
        <f t="shared" si="260"/>
        <v/>
      </c>
      <c r="AO730" s="166" t="str">
        <f t="shared" si="260"/>
        <v/>
      </c>
      <c r="AP730" s="166" t="str">
        <f t="shared" si="260"/>
        <v/>
      </c>
      <c r="AQ730" s="166">
        <f t="shared" si="260"/>
        <v>10.611649270278919</v>
      </c>
      <c r="AS730" s="166">
        <v>22.967577162125298</v>
      </c>
    </row>
    <row r="731" spans="2:45">
      <c r="B731" s="161" t="str">
        <f t="shared" si="256"/>
        <v>26 Fidelidad</v>
      </c>
      <c r="C731" s="166">
        <f t="shared" si="257"/>
        <v>116.94531028620005</v>
      </c>
      <c r="D731" s="166" t="str">
        <f t="shared" si="260"/>
        <v/>
      </c>
      <c r="E731" s="166">
        <f t="shared" si="260"/>
        <v>74.757880593596241</v>
      </c>
      <c r="F731" s="166" t="str">
        <f t="shared" si="260"/>
        <v/>
      </c>
      <c r="G731" s="166" t="str">
        <f t="shared" si="260"/>
        <v/>
      </c>
      <c r="H731" s="166">
        <f t="shared" si="260"/>
        <v>95.815732844504666</v>
      </c>
      <c r="I731" s="166">
        <f t="shared" si="260"/>
        <v>216.2344398340249</v>
      </c>
      <c r="J731" s="166">
        <f t="shared" si="260"/>
        <v>373.61279179342876</v>
      </c>
      <c r="K731" s="166" t="str">
        <f t="shared" si="260"/>
        <v/>
      </c>
      <c r="L731" s="166">
        <f t="shared" si="260"/>
        <v>-0.5701254275940707</v>
      </c>
      <c r="M731" s="166" t="str">
        <f t="shared" si="260"/>
        <v/>
      </c>
      <c r="N731" s="166" t="str">
        <f t="shared" si="260"/>
        <v/>
      </c>
      <c r="O731" s="166" t="str">
        <f t="shared" si="260"/>
        <v/>
      </c>
      <c r="P731" s="166" t="str">
        <f t="shared" si="260"/>
        <v/>
      </c>
      <c r="Q731" s="166" t="str">
        <f t="shared" si="260"/>
        <v/>
      </c>
      <c r="R731" s="166">
        <f t="shared" si="260"/>
        <v>-3.9527437341282985</v>
      </c>
      <c r="S731" s="166" t="str">
        <f t="shared" si="260"/>
        <v/>
      </c>
      <c r="T731" s="166">
        <f t="shared" si="260"/>
        <v>5.799815244800639</v>
      </c>
      <c r="U731" s="166" t="str">
        <f t="shared" si="260"/>
        <v/>
      </c>
      <c r="V731" s="166" t="str">
        <f t="shared" si="260"/>
        <v/>
      </c>
      <c r="W731" s="166">
        <f t="shared" si="260"/>
        <v>35.286298991225188</v>
      </c>
      <c r="X731" s="166" t="str">
        <f t="shared" si="260"/>
        <v/>
      </c>
      <c r="Y731" s="166">
        <f t="shared" si="260"/>
        <v>-7.6613053554750534</v>
      </c>
      <c r="Z731" s="166" t="str">
        <f t="shared" si="260"/>
        <v/>
      </c>
      <c r="AA731" s="166" t="str">
        <f t="shared" si="260"/>
        <v/>
      </c>
      <c r="AB731" s="166" t="str">
        <f t="shared" si="260"/>
        <v/>
      </c>
      <c r="AC731" s="166" t="str">
        <f t="shared" si="260"/>
        <v/>
      </c>
      <c r="AD731" s="166" t="str">
        <f t="shared" si="260"/>
        <v/>
      </c>
      <c r="AE731" s="166" t="str">
        <f t="shared" si="260"/>
        <v/>
      </c>
      <c r="AF731" s="166" t="str">
        <f t="shared" si="260"/>
        <v/>
      </c>
      <c r="AG731" s="166" t="str">
        <f t="shared" si="260"/>
        <v/>
      </c>
      <c r="AH731" s="166" t="str">
        <f t="shared" si="260"/>
        <v/>
      </c>
      <c r="AI731" s="166" t="str">
        <f t="shared" si="260"/>
        <v/>
      </c>
      <c r="AJ731" s="166" t="str">
        <f t="shared" si="260"/>
        <v/>
      </c>
      <c r="AK731" s="166" t="str">
        <f t="shared" si="260"/>
        <v/>
      </c>
      <c r="AL731" s="166" t="str">
        <f t="shared" si="260"/>
        <v/>
      </c>
      <c r="AM731" s="166" t="str">
        <f t="shared" ref="D731:AQ738" si="261">IFERROR((AM767/AM803)*100,"")</f>
        <v/>
      </c>
      <c r="AN731" s="166" t="str">
        <f t="shared" si="261"/>
        <v/>
      </c>
      <c r="AO731" s="166" t="str">
        <f t="shared" si="261"/>
        <v/>
      </c>
      <c r="AP731" s="166" t="str">
        <f t="shared" si="261"/>
        <v/>
      </c>
      <c r="AQ731" s="166">
        <f t="shared" si="261"/>
        <v>246.49718138364167</v>
      </c>
      <c r="AS731" s="166">
        <v>181.80133717318199</v>
      </c>
    </row>
    <row r="732" spans="2:45">
      <c r="B732" s="161" t="str">
        <f t="shared" si="256"/>
        <v>27 Seguro de Crédito por Ventas a Plazo</v>
      </c>
      <c r="C732" s="166" t="str">
        <f t="shared" si="257"/>
        <v/>
      </c>
      <c r="D732" s="166" t="str">
        <f t="shared" si="261"/>
        <v/>
      </c>
      <c r="E732" s="166" t="str">
        <f t="shared" si="261"/>
        <v/>
      </c>
      <c r="F732" s="166" t="str">
        <f t="shared" si="261"/>
        <v/>
      </c>
      <c r="G732" s="166">
        <f t="shared" si="261"/>
        <v>2.3843750585225085</v>
      </c>
      <c r="H732" s="166" t="str">
        <f t="shared" si="261"/>
        <v/>
      </c>
      <c r="I732" s="166" t="str">
        <f t="shared" si="261"/>
        <v/>
      </c>
      <c r="J732" s="166" t="str">
        <f t="shared" si="261"/>
        <v/>
      </c>
      <c r="K732" s="166">
        <f t="shared" si="261"/>
        <v>27.690678137406309</v>
      </c>
      <c r="L732" s="166" t="str">
        <f t="shared" si="261"/>
        <v/>
      </c>
      <c r="M732" s="166">
        <f t="shared" si="261"/>
        <v>37.30827642234685</v>
      </c>
      <c r="N732" s="166">
        <f t="shared" si="261"/>
        <v>36.510741986409499</v>
      </c>
      <c r="O732" s="166" t="str">
        <f t="shared" si="261"/>
        <v/>
      </c>
      <c r="P732" s="166" t="str">
        <f t="shared" si="261"/>
        <v/>
      </c>
      <c r="Q732" s="166" t="str">
        <f t="shared" si="261"/>
        <v/>
      </c>
      <c r="R732" s="166" t="str">
        <f t="shared" si="261"/>
        <v/>
      </c>
      <c r="S732" s="166" t="str">
        <f t="shared" si="261"/>
        <v/>
      </c>
      <c r="T732" s="166" t="str">
        <f t="shared" si="261"/>
        <v/>
      </c>
      <c r="U732" s="166">
        <f t="shared" si="261"/>
        <v>14.814527925382389</v>
      </c>
      <c r="V732" s="166" t="str">
        <f t="shared" si="261"/>
        <v/>
      </c>
      <c r="W732" s="166">
        <f t="shared" si="261"/>
        <v>-9.766381198228153</v>
      </c>
      <c r="X732" s="166" t="str">
        <f t="shared" si="261"/>
        <v/>
      </c>
      <c r="Y732" s="166" t="str">
        <f t="shared" si="261"/>
        <v/>
      </c>
      <c r="Z732" s="166" t="str">
        <f t="shared" si="261"/>
        <v/>
      </c>
      <c r="AA732" s="166" t="str">
        <f t="shared" si="261"/>
        <v/>
      </c>
      <c r="AB732" s="166" t="str">
        <f t="shared" si="261"/>
        <v/>
      </c>
      <c r="AC732" s="166" t="str">
        <f t="shared" si="261"/>
        <v/>
      </c>
      <c r="AD732" s="166" t="str">
        <f t="shared" si="261"/>
        <v/>
      </c>
      <c r="AE732" s="166" t="str">
        <f t="shared" si="261"/>
        <v/>
      </c>
      <c r="AF732" s="166" t="str">
        <f t="shared" si="261"/>
        <v/>
      </c>
      <c r="AG732" s="166" t="str">
        <f t="shared" si="261"/>
        <v/>
      </c>
      <c r="AH732" s="166" t="str">
        <f t="shared" si="261"/>
        <v/>
      </c>
      <c r="AI732" s="166" t="str">
        <f t="shared" si="261"/>
        <v/>
      </c>
      <c r="AJ732" s="166" t="str">
        <f t="shared" si="261"/>
        <v/>
      </c>
      <c r="AK732" s="166" t="str">
        <f t="shared" si="261"/>
        <v/>
      </c>
      <c r="AL732" s="166" t="str">
        <f t="shared" si="261"/>
        <v/>
      </c>
      <c r="AM732" s="166" t="str">
        <f t="shared" si="261"/>
        <v/>
      </c>
      <c r="AN732" s="166" t="str">
        <f t="shared" si="261"/>
        <v/>
      </c>
      <c r="AO732" s="166" t="str">
        <f t="shared" si="261"/>
        <v/>
      </c>
      <c r="AP732" s="166" t="str">
        <f t="shared" si="261"/>
        <v/>
      </c>
      <c r="AQ732" s="166">
        <f t="shared" si="261"/>
        <v>23.674589857482037</v>
      </c>
      <c r="AS732" s="166">
        <v>55.973106640171203</v>
      </c>
    </row>
    <row r="733" spans="2:45">
      <c r="B733" s="161" t="str">
        <f t="shared" si="256"/>
        <v>28 Seguro de Crédito a la Exportación</v>
      </c>
      <c r="C733" s="166" t="str">
        <f t="shared" si="257"/>
        <v/>
      </c>
      <c r="D733" s="166" t="str">
        <f t="shared" si="261"/>
        <v/>
      </c>
      <c r="E733" s="166" t="str">
        <f t="shared" si="261"/>
        <v/>
      </c>
      <c r="F733" s="166" t="str">
        <f t="shared" si="261"/>
        <v/>
      </c>
      <c r="G733" s="166">
        <f t="shared" si="261"/>
        <v>70.973924316255804</v>
      </c>
      <c r="H733" s="166" t="str">
        <f t="shared" si="261"/>
        <v/>
      </c>
      <c r="I733" s="166" t="str">
        <f t="shared" si="261"/>
        <v/>
      </c>
      <c r="J733" s="166" t="str">
        <f t="shared" si="261"/>
        <v/>
      </c>
      <c r="K733" s="166">
        <f t="shared" si="261"/>
        <v>35.597000983026639</v>
      </c>
      <c r="L733" s="166" t="str">
        <f t="shared" si="261"/>
        <v/>
      </c>
      <c r="M733" s="166">
        <f t="shared" si="261"/>
        <v>29.754077666002164</v>
      </c>
      <c r="N733" s="166">
        <f t="shared" si="261"/>
        <v>24.953232505786488</v>
      </c>
      <c r="O733" s="166" t="str">
        <f t="shared" si="261"/>
        <v/>
      </c>
      <c r="P733" s="166" t="str">
        <f t="shared" si="261"/>
        <v/>
      </c>
      <c r="Q733" s="166" t="str">
        <f t="shared" si="261"/>
        <v/>
      </c>
      <c r="R733" s="166" t="str">
        <f t="shared" si="261"/>
        <v/>
      </c>
      <c r="S733" s="166" t="str">
        <f t="shared" si="261"/>
        <v/>
      </c>
      <c r="T733" s="166" t="str">
        <f t="shared" si="261"/>
        <v/>
      </c>
      <c r="U733" s="166">
        <f t="shared" si="261"/>
        <v>65.875280761684081</v>
      </c>
      <c r="V733" s="166" t="str">
        <f t="shared" si="261"/>
        <v/>
      </c>
      <c r="W733" s="166">
        <f t="shared" si="261"/>
        <v>-32.105269471880867</v>
      </c>
      <c r="X733" s="166" t="str">
        <f t="shared" si="261"/>
        <v/>
      </c>
      <c r="Y733" s="166" t="str">
        <f t="shared" si="261"/>
        <v/>
      </c>
      <c r="Z733" s="166" t="str">
        <f t="shared" si="261"/>
        <v/>
      </c>
      <c r="AA733" s="166" t="str">
        <f t="shared" si="261"/>
        <v/>
      </c>
      <c r="AB733" s="166" t="str">
        <f t="shared" si="261"/>
        <v/>
      </c>
      <c r="AC733" s="166" t="str">
        <f t="shared" si="261"/>
        <v/>
      </c>
      <c r="AD733" s="166" t="str">
        <f t="shared" si="261"/>
        <v/>
      </c>
      <c r="AE733" s="166" t="str">
        <f t="shared" si="261"/>
        <v/>
      </c>
      <c r="AF733" s="166" t="str">
        <f t="shared" si="261"/>
        <v/>
      </c>
      <c r="AG733" s="166" t="str">
        <f t="shared" si="261"/>
        <v/>
      </c>
      <c r="AH733" s="166" t="str">
        <f t="shared" si="261"/>
        <v/>
      </c>
      <c r="AI733" s="166" t="str">
        <f t="shared" si="261"/>
        <v/>
      </c>
      <c r="AJ733" s="166" t="str">
        <f t="shared" si="261"/>
        <v/>
      </c>
      <c r="AK733" s="166" t="str">
        <f t="shared" si="261"/>
        <v/>
      </c>
      <c r="AL733" s="166" t="str">
        <f t="shared" si="261"/>
        <v/>
      </c>
      <c r="AM733" s="166" t="str">
        <f t="shared" si="261"/>
        <v/>
      </c>
      <c r="AN733" s="166" t="str">
        <f t="shared" si="261"/>
        <v/>
      </c>
      <c r="AO733" s="166" t="str">
        <f t="shared" si="261"/>
        <v/>
      </c>
      <c r="AP733" s="166" t="str">
        <f t="shared" si="261"/>
        <v/>
      </c>
      <c r="AQ733" s="166">
        <f t="shared" si="261"/>
        <v>19.328413775744767</v>
      </c>
      <c r="AS733" s="166">
        <v>48.786692804803501</v>
      </c>
    </row>
    <row r="734" spans="2:45">
      <c r="B734" s="161" t="str">
        <f t="shared" si="256"/>
        <v>29 Otros Seguros de Crédito</v>
      </c>
      <c r="C734" s="166" t="str">
        <f t="shared" si="257"/>
        <v/>
      </c>
      <c r="D734" s="166" t="str">
        <f t="shared" si="261"/>
        <v/>
      </c>
      <c r="E734" s="166" t="str">
        <f t="shared" si="261"/>
        <v/>
      </c>
      <c r="F734" s="166" t="str">
        <f t="shared" si="261"/>
        <v/>
      </c>
      <c r="G734" s="166" t="str">
        <f t="shared" si="261"/>
        <v/>
      </c>
      <c r="H734" s="166" t="str">
        <f t="shared" si="261"/>
        <v/>
      </c>
      <c r="I734" s="166" t="str">
        <f t="shared" si="261"/>
        <v/>
      </c>
      <c r="J734" s="166" t="str">
        <f t="shared" si="261"/>
        <v/>
      </c>
      <c r="K734" s="166" t="str">
        <f t="shared" si="261"/>
        <v/>
      </c>
      <c r="L734" s="166" t="str">
        <f t="shared" si="261"/>
        <v/>
      </c>
      <c r="M734" s="166" t="str">
        <f t="shared" si="261"/>
        <v/>
      </c>
      <c r="N734" s="166" t="str">
        <f t="shared" si="261"/>
        <v/>
      </c>
      <c r="O734" s="166" t="str">
        <f t="shared" si="261"/>
        <v/>
      </c>
      <c r="P734" s="166" t="str">
        <f t="shared" si="261"/>
        <v/>
      </c>
      <c r="Q734" s="166" t="str">
        <f t="shared" si="261"/>
        <v/>
      </c>
      <c r="R734" s="166" t="str">
        <f t="shared" si="261"/>
        <v/>
      </c>
      <c r="S734" s="166" t="str">
        <f t="shared" si="261"/>
        <v/>
      </c>
      <c r="T734" s="166" t="str">
        <f t="shared" si="261"/>
        <v/>
      </c>
      <c r="U734" s="166" t="str">
        <f t="shared" si="261"/>
        <v/>
      </c>
      <c r="V734" s="166" t="str">
        <f t="shared" si="261"/>
        <v/>
      </c>
      <c r="W734" s="166" t="str">
        <f t="shared" si="261"/>
        <v/>
      </c>
      <c r="X734" s="166" t="str">
        <f t="shared" si="261"/>
        <v/>
      </c>
      <c r="Y734" s="166" t="str">
        <f t="shared" si="261"/>
        <v/>
      </c>
      <c r="Z734" s="166" t="str">
        <f t="shared" si="261"/>
        <v/>
      </c>
      <c r="AA734" s="166" t="str">
        <f t="shared" si="261"/>
        <v/>
      </c>
      <c r="AB734" s="166" t="str">
        <f t="shared" si="261"/>
        <v/>
      </c>
      <c r="AC734" s="166" t="str">
        <f t="shared" si="261"/>
        <v/>
      </c>
      <c r="AD734" s="166" t="str">
        <f t="shared" si="261"/>
        <v/>
      </c>
      <c r="AE734" s="166" t="str">
        <f t="shared" si="261"/>
        <v/>
      </c>
      <c r="AF734" s="166" t="str">
        <f t="shared" si="261"/>
        <v/>
      </c>
      <c r="AG734" s="166" t="str">
        <f t="shared" si="261"/>
        <v/>
      </c>
      <c r="AH734" s="166" t="str">
        <f t="shared" si="261"/>
        <v/>
      </c>
      <c r="AI734" s="166" t="str">
        <f t="shared" si="261"/>
        <v/>
      </c>
      <c r="AJ734" s="166" t="str">
        <f t="shared" si="261"/>
        <v/>
      </c>
      <c r="AK734" s="166" t="str">
        <f t="shared" si="261"/>
        <v/>
      </c>
      <c r="AL734" s="166" t="str">
        <f t="shared" si="261"/>
        <v/>
      </c>
      <c r="AM734" s="166" t="str">
        <f t="shared" si="261"/>
        <v/>
      </c>
      <c r="AN734" s="166" t="str">
        <f t="shared" si="261"/>
        <v/>
      </c>
      <c r="AO734" s="166" t="str">
        <f t="shared" si="261"/>
        <v/>
      </c>
      <c r="AP734" s="166" t="str">
        <f t="shared" si="261"/>
        <v/>
      </c>
      <c r="AQ734" s="166" t="str">
        <f t="shared" si="261"/>
        <v/>
      </c>
      <c r="AS734" s="166">
        <v>0</v>
      </c>
    </row>
    <row r="735" spans="2:45">
      <c r="B735" s="161" t="str">
        <f t="shared" si="256"/>
        <v>30 Seguro Agrícola</v>
      </c>
      <c r="C735" s="166" t="str">
        <f t="shared" si="257"/>
        <v/>
      </c>
      <c r="D735" s="166" t="str">
        <f t="shared" si="261"/>
        <v/>
      </c>
      <c r="E735" s="166" t="str">
        <f t="shared" si="261"/>
        <v/>
      </c>
      <c r="F735" s="166" t="str">
        <f t="shared" si="261"/>
        <v/>
      </c>
      <c r="G735" s="166" t="str">
        <f t="shared" si="261"/>
        <v/>
      </c>
      <c r="H735" s="166" t="str">
        <f t="shared" si="261"/>
        <v/>
      </c>
      <c r="I735" s="166" t="str">
        <f t="shared" si="261"/>
        <v/>
      </c>
      <c r="J735" s="166" t="str">
        <f t="shared" si="261"/>
        <v/>
      </c>
      <c r="K735" s="166" t="str">
        <f t="shared" si="261"/>
        <v/>
      </c>
      <c r="L735" s="166" t="str">
        <f t="shared" si="261"/>
        <v/>
      </c>
      <c r="M735" s="166" t="str">
        <f t="shared" si="261"/>
        <v/>
      </c>
      <c r="N735" s="166" t="str">
        <f t="shared" si="261"/>
        <v/>
      </c>
      <c r="O735" s="166" t="str">
        <f t="shared" si="261"/>
        <v/>
      </c>
      <c r="P735" s="166">
        <f t="shared" si="261"/>
        <v>10.209839094234106</v>
      </c>
      <c r="Q735" s="166" t="str">
        <f t="shared" si="261"/>
        <v/>
      </c>
      <c r="R735" s="166" t="str">
        <f t="shared" si="261"/>
        <v/>
      </c>
      <c r="S735" s="166" t="str">
        <f t="shared" si="261"/>
        <v/>
      </c>
      <c r="T735" s="166">
        <f t="shared" si="261"/>
        <v>120.20739857746916</v>
      </c>
      <c r="U735" s="166" t="str">
        <f t="shared" si="261"/>
        <v/>
      </c>
      <c r="V735" s="166">
        <f t="shared" si="261"/>
        <v>119.45756883261936</v>
      </c>
      <c r="W735" s="166" t="str">
        <f t="shared" si="261"/>
        <v/>
      </c>
      <c r="X735" s="166" t="str">
        <f t="shared" si="261"/>
        <v/>
      </c>
      <c r="Y735" s="166" t="str">
        <f t="shared" si="261"/>
        <v/>
      </c>
      <c r="Z735" s="166" t="str">
        <f t="shared" si="261"/>
        <v/>
      </c>
      <c r="AA735" s="166" t="str">
        <f t="shared" si="261"/>
        <v/>
      </c>
      <c r="AB735" s="166" t="str">
        <f t="shared" si="261"/>
        <v/>
      </c>
      <c r="AC735" s="166" t="str">
        <f t="shared" si="261"/>
        <v/>
      </c>
      <c r="AD735" s="166" t="str">
        <f t="shared" si="261"/>
        <v/>
      </c>
      <c r="AE735" s="166" t="str">
        <f t="shared" si="261"/>
        <v/>
      </c>
      <c r="AF735" s="166" t="str">
        <f t="shared" si="261"/>
        <v/>
      </c>
      <c r="AG735" s="166" t="str">
        <f t="shared" si="261"/>
        <v/>
      </c>
      <c r="AH735" s="166" t="str">
        <f t="shared" si="261"/>
        <v/>
      </c>
      <c r="AI735" s="166" t="str">
        <f t="shared" si="261"/>
        <v/>
      </c>
      <c r="AJ735" s="166" t="str">
        <f t="shared" si="261"/>
        <v/>
      </c>
      <c r="AK735" s="166" t="str">
        <f t="shared" si="261"/>
        <v/>
      </c>
      <c r="AL735" s="166" t="str">
        <f t="shared" si="261"/>
        <v/>
      </c>
      <c r="AM735" s="166" t="str">
        <f t="shared" si="261"/>
        <v/>
      </c>
      <c r="AN735" s="166" t="str">
        <f t="shared" si="261"/>
        <v/>
      </c>
      <c r="AO735" s="166" t="str">
        <f t="shared" si="261"/>
        <v/>
      </c>
      <c r="AP735" s="166" t="str">
        <f t="shared" si="261"/>
        <v/>
      </c>
      <c r="AQ735" s="166">
        <f t="shared" si="261"/>
        <v>115.17575807634395</v>
      </c>
      <c r="AS735" s="166">
        <v>57.6797179202213</v>
      </c>
    </row>
    <row r="736" spans="2:45">
      <c r="B736" s="161" t="str">
        <f t="shared" si="256"/>
        <v>35 Seguro Salud</v>
      </c>
      <c r="C736" s="166" t="str">
        <f t="shared" si="257"/>
        <v/>
      </c>
      <c r="D736" s="166" t="str">
        <f t="shared" si="261"/>
        <v/>
      </c>
      <c r="E736" s="166" t="str">
        <f t="shared" si="261"/>
        <v/>
      </c>
      <c r="F736" s="166" t="str">
        <f t="shared" si="261"/>
        <v/>
      </c>
      <c r="G736" s="166" t="str">
        <f t="shared" si="261"/>
        <v/>
      </c>
      <c r="H736" s="166" t="str">
        <f t="shared" si="261"/>
        <v/>
      </c>
      <c r="I736" s="166" t="str">
        <f t="shared" si="261"/>
        <v/>
      </c>
      <c r="J736" s="166" t="str">
        <f t="shared" si="261"/>
        <v/>
      </c>
      <c r="K736" s="166" t="str">
        <f t="shared" si="261"/>
        <v/>
      </c>
      <c r="L736" s="166" t="str">
        <f t="shared" si="261"/>
        <v/>
      </c>
      <c r="M736" s="166" t="str">
        <f t="shared" si="261"/>
        <v/>
      </c>
      <c r="N736" s="166" t="str">
        <f t="shared" si="261"/>
        <v/>
      </c>
      <c r="O736" s="166" t="str">
        <f t="shared" si="261"/>
        <v/>
      </c>
      <c r="P736" s="166" t="str">
        <f t="shared" si="261"/>
        <v/>
      </c>
      <c r="Q736" s="166" t="str">
        <f t="shared" si="261"/>
        <v/>
      </c>
      <c r="R736" s="166" t="str">
        <f t="shared" si="261"/>
        <v/>
      </c>
      <c r="S736" s="166" t="str">
        <f t="shared" si="261"/>
        <v/>
      </c>
      <c r="T736" s="166" t="str">
        <f t="shared" si="261"/>
        <v/>
      </c>
      <c r="U736" s="166" t="str">
        <f t="shared" si="261"/>
        <v/>
      </c>
      <c r="V736" s="166" t="str">
        <f t="shared" si="261"/>
        <v/>
      </c>
      <c r="W736" s="166" t="str">
        <f t="shared" si="261"/>
        <v/>
      </c>
      <c r="X736" s="166" t="str">
        <f t="shared" si="261"/>
        <v/>
      </c>
      <c r="Y736" s="166" t="str">
        <f t="shared" si="261"/>
        <v/>
      </c>
      <c r="Z736" s="166" t="str">
        <f t="shared" si="261"/>
        <v/>
      </c>
      <c r="AA736" s="166" t="str">
        <f t="shared" si="261"/>
        <v/>
      </c>
      <c r="AB736" s="166" t="str">
        <f t="shared" si="261"/>
        <v/>
      </c>
      <c r="AC736" s="166" t="str">
        <f t="shared" si="261"/>
        <v/>
      </c>
      <c r="AD736" s="166" t="str">
        <f t="shared" si="261"/>
        <v/>
      </c>
      <c r="AE736" s="166" t="str">
        <f t="shared" si="261"/>
        <v/>
      </c>
      <c r="AF736" s="166" t="str">
        <f t="shared" si="261"/>
        <v/>
      </c>
      <c r="AG736" s="166" t="str">
        <f t="shared" si="261"/>
        <v/>
      </c>
      <c r="AH736" s="166" t="str">
        <f t="shared" si="261"/>
        <v/>
      </c>
      <c r="AI736" s="166" t="str">
        <f t="shared" si="261"/>
        <v/>
      </c>
      <c r="AJ736" s="166" t="str">
        <f t="shared" si="261"/>
        <v/>
      </c>
      <c r="AK736" s="166" t="str">
        <f t="shared" si="261"/>
        <v/>
      </c>
      <c r="AL736" s="166" t="str">
        <f t="shared" si="261"/>
        <v/>
      </c>
      <c r="AM736" s="166" t="str">
        <f t="shared" si="261"/>
        <v/>
      </c>
      <c r="AN736" s="166" t="str">
        <f t="shared" si="261"/>
        <v/>
      </c>
      <c r="AO736" s="166" t="str">
        <f t="shared" si="261"/>
        <v/>
      </c>
      <c r="AP736" s="166" t="str">
        <f t="shared" si="261"/>
        <v/>
      </c>
      <c r="AQ736" s="166" t="str">
        <f t="shared" si="261"/>
        <v/>
      </c>
      <c r="AS736" s="166">
        <v>0</v>
      </c>
    </row>
    <row r="737" spans="2:45">
      <c r="B737" s="161" t="str">
        <f t="shared" si="256"/>
        <v>50 Otros</v>
      </c>
      <c r="C737" s="166">
        <f t="shared" si="257"/>
        <v>39.115887105558116</v>
      </c>
      <c r="D737" s="166" t="str">
        <f t="shared" si="261"/>
        <v/>
      </c>
      <c r="E737" s="166">
        <f t="shared" si="261"/>
        <v>911.76268080854561</v>
      </c>
      <c r="F737" s="166" t="str">
        <f t="shared" si="261"/>
        <v/>
      </c>
      <c r="G737" s="166" t="str">
        <f t="shared" si="261"/>
        <v/>
      </c>
      <c r="H737" s="166">
        <f t="shared" si="261"/>
        <v>6.8316314570884549</v>
      </c>
      <c r="I737" s="166">
        <f t="shared" si="261"/>
        <v>275.20908004778971</v>
      </c>
      <c r="J737" s="166">
        <f t="shared" si="261"/>
        <v>-0.32406192600367356</v>
      </c>
      <c r="K737" s="166" t="str">
        <f t="shared" si="261"/>
        <v/>
      </c>
      <c r="L737" s="166">
        <f t="shared" si="261"/>
        <v>10.643464184540671</v>
      </c>
      <c r="M737" s="166" t="str">
        <f t="shared" si="261"/>
        <v/>
      </c>
      <c r="N737" s="166" t="str">
        <f t="shared" si="261"/>
        <v/>
      </c>
      <c r="O737" s="166">
        <f t="shared" si="261"/>
        <v>0</v>
      </c>
      <c r="P737" s="166" t="str">
        <f t="shared" si="261"/>
        <v/>
      </c>
      <c r="Q737" s="166" t="str">
        <f t="shared" si="261"/>
        <v/>
      </c>
      <c r="R737" s="166">
        <f t="shared" si="261"/>
        <v>13.047869168601478</v>
      </c>
      <c r="S737" s="166" t="str">
        <f t="shared" si="261"/>
        <v/>
      </c>
      <c r="T737" s="166">
        <f t="shared" si="261"/>
        <v>13.55884484479167</v>
      </c>
      <c r="U737" s="166" t="str">
        <f t="shared" si="261"/>
        <v/>
      </c>
      <c r="V737" s="166">
        <f t="shared" si="261"/>
        <v>9.698791778358018</v>
      </c>
      <c r="W737" s="166" t="str">
        <f t="shared" si="261"/>
        <v/>
      </c>
      <c r="X737" s="166">
        <f t="shared" si="261"/>
        <v>110.39083192438414</v>
      </c>
      <c r="Y737" s="166">
        <f t="shared" si="261"/>
        <v>91.69472156729887</v>
      </c>
      <c r="Z737" s="166" t="str">
        <f t="shared" si="261"/>
        <v/>
      </c>
      <c r="AA737" s="166">
        <f t="shared" si="261"/>
        <v>0.64118506543973641</v>
      </c>
      <c r="AB737" s="166">
        <f t="shared" si="261"/>
        <v>6.8377945933379234</v>
      </c>
      <c r="AC737" s="166" t="str">
        <f t="shared" si="261"/>
        <v/>
      </c>
      <c r="AD737" s="166">
        <f t="shared" si="261"/>
        <v>17.176790202844181</v>
      </c>
      <c r="AE737" s="166" t="str">
        <f t="shared" si="261"/>
        <v/>
      </c>
      <c r="AF737" s="166" t="str">
        <f t="shared" si="261"/>
        <v/>
      </c>
      <c r="AG737" s="166" t="str">
        <f t="shared" si="261"/>
        <v/>
      </c>
      <c r="AH737" s="166" t="str">
        <f t="shared" si="261"/>
        <v/>
      </c>
      <c r="AI737" s="166" t="str">
        <f t="shared" si="261"/>
        <v/>
      </c>
      <c r="AJ737" s="166" t="str">
        <f t="shared" si="261"/>
        <v/>
      </c>
      <c r="AK737" s="166" t="str">
        <f t="shared" si="261"/>
        <v/>
      </c>
      <c r="AL737" s="166" t="str">
        <f t="shared" si="261"/>
        <v/>
      </c>
      <c r="AM737" s="166" t="str">
        <f t="shared" si="261"/>
        <v/>
      </c>
      <c r="AN737" s="166" t="str">
        <f t="shared" si="261"/>
        <v/>
      </c>
      <c r="AO737" s="166" t="str">
        <f t="shared" si="261"/>
        <v/>
      </c>
      <c r="AP737" s="166" t="str">
        <f t="shared" si="261"/>
        <v/>
      </c>
      <c r="AQ737" s="166">
        <f t="shared" si="261"/>
        <v>24.963706701860847</v>
      </c>
      <c r="AS737" s="166">
        <v>22.999925776767402</v>
      </c>
    </row>
    <row r="738" spans="2:45">
      <c r="B738" s="162" t="str">
        <f t="shared" si="256"/>
        <v>Total</v>
      </c>
      <c r="C738" s="167">
        <f t="shared" si="257"/>
        <v>127.16434703741881</v>
      </c>
      <c r="D738" s="167" t="str">
        <f t="shared" si="261"/>
        <v/>
      </c>
      <c r="E738" s="167">
        <f t="shared" si="261"/>
        <v>109.70298446225951</v>
      </c>
      <c r="F738" s="167">
        <f t="shared" si="261"/>
        <v>60.444294850218782</v>
      </c>
      <c r="G738" s="167">
        <f t="shared" si="261"/>
        <v>22.167313611433247</v>
      </c>
      <c r="H738" s="167">
        <f t="shared" si="261"/>
        <v>18.730790185198583</v>
      </c>
      <c r="I738" s="167">
        <f t="shared" si="261"/>
        <v>93.447228279939068</v>
      </c>
      <c r="J738" s="167">
        <f t="shared" si="261"/>
        <v>116.87392094600617</v>
      </c>
      <c r="K738" s="167">
        <f t="shared" si="261"/>
        <v>31.700456977642588</v>
      </c>
      <c r="L738" s="167">
        <f t="shared" si="261"/>
        <v>-1301.7461180254745</v>
      </c>
      <c r="M738" s="167">
        <f t="shared" si="261"/>
        <v>33.601900905992125</v>
      </c>
      <c r="N738" s="167">
        <f t="shared" ref="N738:AQ738" si="262">IFERROR((N774/N810)*100,"")</f>
        <v>32.452262985024774</v>
      </c>
      <c r="O738" s="167">
        <f t="shared" si="262"/>
        <v>0</v>
      </c>
      <c r="P738" s="167">
        <f t="shared" si="262"/>
        <v>56.788473999139768</v>
      </c>
      <c r="Q738" s="167" t="str">
        <f t="shared" si="262"/>
        <v/>
      </c>
      <c r="R738" s="167">
        <f t="shared" si="262"/>
        <v>13.876656337356637</v>
      </c>
      <c r="S738" s="167">
        <f t="shared" si="262"/>
        <v>25.908095441804633</v>
      </c>
      <c r="T738" s="167">
        <f t="shared" si="262"/>
        <v>61.744314720221695</v>
      </c>
      <c r="U738" s="167">
        <f t="shared" si="262"/>
        <v>15.274926749482567</v>
      </c>
      <c r="V738" s="167">
        <f t="shared" si="262"/>
        <v>77.017675623445669</v>
      </c>
      <c r="W738" s="167">
        <f t="shared" si="262"/>
        <v>-12.149890072969265</v>
      </c>
      <c r="X738" s="167">
        <f t="shared" si="262"/>
        <v>18.199654808512928</v>
      </c>
      <c r="Y738" s="167">
        <f t="shared" si="262"/>
        <v>73.554625206951371</v>
      </c>
      <c r="Z738" s="167">
        <f t="shared" si="262"/>
        <v>258.89011595803424</v>
      </c>
      <c r="AA738" s="167">
        <f t="shared" si="262"/>
        <v>32.329123543846485</v>
      </c>
      <c r="AB738" s="167">
        <f t="shared" si="262"/>
        <v>104.99787339182612</v>
      </c>
      <c r="AC738" s="167">
        <f t="shared" si="262"/>
        <v>0</v>
      </c>
      <c r="AD738" s="167">
        <f t="shared" si="262"/>
        <v>14.083510417202092</v>
      </c>
      <c r="AE738" s="167" t="str">
        <f t="shared" si="262"/>
        <v/>
      </c>
      <c r="AF738" s="167" t="str">
        <f t="shared" si="262"/>
        <v/>
      </c>
      <c r="AG738" s="167" t="str">
        <f t="shared" si="262"/>
        <v/>
      </c>
      <c r="AH738" s="167" t="str">
        <f t="shared" si="262"/>
        <v/>
      </c>
      <c r="AI738" s="167" t="str">
        <f t="shared" si="262"/>
        <v/>
      </c>
      <c r="AJ738" s="167" t="str">
        <f t="shared" si="262"/>
        <v/>
      </c>
      <c r="AK738" s="167" t="str">
        <f t="shared" si="262"/>
        <v/>
      </c>
      <c r="AL738" s="167" t="str">
        <f t="shared" si="262"/>
        <v/>
      </c>
      <c r="AM738" s="167" t="str">
        <f t="shared" si="262"/>
        <v/>
      </c>
      <c r="AN738" s="167" t="str">
        <f t="shared" si="262"/>
        <v/>
      </c>
      <c r="AO738" s="167" t="str">
        <f t="shared" si="262"/>
        <v/>
      </c>
      <c r="AP738" s="167" t="str">
        <f t="shared" si="262"/>
        <v/>
      </c>
      <c r="AQ738" s="167">
        <f t="shared" si="262"/>
        <v>67.441807734145797</v>
      </c>
      <c r="AS738" s="167">
        <v>18.3627233899504</v>
      </c>
    </row>
    <row r="741" spans="2:45" ht="22.5" customHeight="1">
      <c r="B741" s="216" t="s">
        <v>571</v>
      </c>
      <c r="C741" s="138" t="str">
        <f>C7</f>
        <v>Ace Seguros</v>
      </c>
      <c r="D741" s="138" t="str">
        <f t="shared" ref="D741:AQ741" si="263">D7</f>
        <v>Assurant Chile</v>
      </c>
      <c r="E741" s="138" t="str">
        <f t="shared" si="263"/>
        <v>BCI Seguros</v>
      </c>
      <c r="F741" s="138" t="str">
        <f t="shared" si="263"/>
        <v>Cardif</v>
      </c>
      <c r="G741" s="138" t="str">
        <f t="shared" si="263"/>
        <v>Cesce Chile</v>
      </c>
      <c r="H741" s="138" t="str">
        <f t="shared" si="263"/>
        <v>Chartis</v>
      </c>
      <c r="I741" s="138" t="str">
        <f t="shared" si="263"/>
        <v>Chilena Consolidada</v>
      </c>
      <c r="J741" s="138" t="str">
        <f t="shared" si="263"/>
        <v>Chubb de Chile</v>
      </c>
      <c r="K741" s="138" t="str">
        <f t="shared" si="263"/>
        <v>Coface Chile</v>
      </c>
      <c r="L741" s="138" t="str">
        <f t="shared" si="263"/>
        <v>Consorio Nacional</v>
      </c>
      <c r="M741" s="138" t="str">
        <f t="shared" si="263"/>
        <v>Continental Crédito</v>
      </c>
      <c r="N741" s="138" t="str">
        <f t="shared" si="263"/>
        <v>Euler Hermes</v>
      </c>
      <c r="O741" s="138" t="str">
        <f t="shared" si="263"/>
        <v>FAF International</v>
      </c>
      <c r="P741" s="138" t="str">
        <f t="shared" si="263"/>
        <v>HDI Seguros</v>
      </c>
      <c r="Q741" s="138" t="str">
        <f t="shared" si="263"/>
        <v>Huelen</v>
      </c>
      <c r="R741" s="138" t="str">
        <f t="shared" si="263"/>
        <v>Liberty Seguros</v>
      </c>
      <c r="S741" s="138" t="str">
        <f t="shared" si="263"/>
        <v>M. de Carabineros</v>
      </c>
      <c r="T741" s="138" t="str">
        <f t="shared" si="263"/>
        <v>Magallanes</v>
      </c>
      <c r="U741" s="138" t="str">
        <f t="shared" si="263"/>
        <v>Magallanes Gar. y Cré.</v>
      </c>
      <c r="V741" s="138" t="str">
        <f t="shared" si="263"/>
        <v>Mapfre</v>
      </c>
      <c r="W741" s="138" t="str">
        <f t="shared" si="263"/>
        <v>Mapfre Gar. y Cré.</v>
      </c>
      <c r="X741" s="138" t="str">
        <f t="shared" si="263"/>
        <v>Orion Seguros</v>
      </c>
      <c r="Y741" s="138" t="str">
        <f t="shared" si="263"/>
        <v>Penta Security</v>
      </c>
      <c r="Z741" s="138" t="str">
        <f t="shared" si="263"/>
        <v>QBE Chile</v>
      </c>
      <c r="AA741" s="138" t="str">
        <f t="shared" si="263"/>
        <v>Renta Nacional</v>
      </c>
      <c r="AB741" s="138" t="str">
        <f t="shared" si="263"/>
        <v>RSA Seguros</v>
      </c>
      <c r="AC741" s="138" t="str">
        <f t="shared" si="263"/>
        <v>Zenit Seguros</v>
      </c>
      <c r="AD741" s="138" t="str">
        <f t="shared" si="263"/>
        <v>Zurich Santander</v>
      </c>
      <c r="AE741" s="138">
        <f t="shared" si="263"/>
        <v>0</v>
      </c>
      <c r="AF741" s="138">
        <f t="shared" si="263"/>
        <v>0</v>
      </c>
      <c r="AG741" s="138">
        <f t="shared" si="263"/>
        <v>0</v>
      </c>
      <c r="AH741" s="138">
        <f t="shared" si="263"/>
        <v>0</v>
      </c>
      <c r="AI741" s="138">
        <f t="shared" si="263"/>
        <v>0</v>
      </c>
      <c r="AJ741" s="138">
        <f t="shared" si="263"/>
        <v>0</v>
      </c>
      <c r="AK741" s="138">
        <f t="shared" si="263"/>
        <v>0</v>
      </c>
      <c r="AL741" s="138">
        <f t="shared" si="263"/>
        <v>0</v>
      </c>
      <c r="AM741" s="138">
        <f t="shared" si="263"/>
        <v>0</v>
      </c>
      <c r="AN741" s="138">
        <f t="shared" si="263"/>
        <v>0</v>
      </c>
      <c r="AO741" s="138">
        <f t="shared" si="263"/>
        <v>0</v>
      </c>
      <c r="AP741" s="138">
        <f t="shared" si="263"/>
        <v>0</v>
      </c>
      <c r="AQ741" s="138" t="str">
        <f t="shared" si="263"/>
        <v>Mercado</v>
      </c>
      <c r="AS741" s="164"/>
    </row>
    <row r="742" spans="2:45">
      <c r="B742" s="161" t="str">
        <f>B250</f>
        <v>1 Incendio</v>
      </c>
      <c r="C742" s="145">
        <v>20411009</v>
      </c>
      <c r="D742" s="145">
        <v>0</v>
      </c>
      <c r="E742" s="145">
        <v>3935374.5468295603</v>
      </c>
      <c r="F742" s="145">
        <v>1635</v>
      </c>
      <c r="G742" s="145">
        <v>0</v>
      </c>
      <c r="H742" s="145">
        <v>8432944</v>
      </c>
      <c r="I742" s="145">
        <v>6087874</v>
      </c>
      <c r="J742" s="145">
        <v>188019</v>
      </c>
      <c r="K742" s="145">
        <v>0</v>
      </c>
      <c r="L742" s="145">
        <v>-22731</v>
      </c>
      <c r="M742" s="145">
        <v>0</v>
      </c>
      <c r="N742" s="145">
        <v>0</v>
      </c>
      <c r="O742" s="145">
        <v>0</v>
      </c>
      <c r="P742" s="145">
        <v>379199</v>
      </c>
      <c r="Q742" s="145">
        <v>0</v>
      </c>
      <c r="R742" s="145">
        <v>8204359</v>
      </c>
      <c r="S742" s="145">
        <v>40577</v>
      </c>
      <c r="T742" s="145">
        <v>2342877</v>
      </c>
      <c r="U742" s="145">
        <v>0</v>
      </c>
      <c r="V742" s="145">
        <v>40245578</v>
      </c>
      <c r="W742" s="145">
        <v>0</v>
      </c>
      <c r="X742" s="145">
        <v>74856</v>
      </c>
      <c r="Y742" s="145">
        <v>19860413.948900357</v>
      </c>
      <c r="Z742" s="145">
        <v>0</v>
      </c>
      <c r="AA742" s="145">
        <v>103858</v>
      </c>
      <c r="AB742" s="145">
        <v>51033885</v>
      </c>
      <c r="AC742" s="145">
        <v>0</v>
      </c>
      <c r="AD742" s="145">
        <v>0</v>
      </c>
      <c r="AE742" s="166"/>
      <c r="AF742" s="166"/>
      <c r="AG742" s="166"/>
      <c r="AH742" s="166"/>
      <c r="AI742" s="166"/>
      <c r="AJ742" s="166"/>
      <c r="AK742" s="166"/>
      <c r="AL742" s="166"/>
      <c r="AM742" s="166"/>
      <c r="AN742" s="166"/>
      <c r="AO742" s="166"/>
      <c r="AP742" s="166"/>
      <c r="AQ742" s="145">
        <f>SUM(C742:AP742)</f>
        <v>161319727.49572992</v>
      </c>
      <c r="AS742" s="168"/>
    </row>
    <row r="743" spans="2:45">
      <c r="B743" s="161" t="str">
        <f t="shared" ref="B743:B774" si="264">B251</f>
        <v>2 Pérdida de Benef. por Incendio</v>
      </c>
      <c r="C743" s="145">
        <v>89</v>
      </c>
      <c r="D743" s="145">
        <v>0</v>
      </c>
      <c r="E743" s="145">
        <v>-217853.29097935138</v>
      </c>
      <c r="F743" s="145">
        <v>0</v>
      </c>
      <c r="G743" s="145">
        <v>0</v>
      </c>
      <c r="H743" s="145">
        <v>0</v>
      </c>
      <c r="I743" s="145">
        <v>813187</v>
      </c>
      <c r="J743" s="145">
        <v>88690</v>
      </c>
      <c r="K743" s="145">
        <v>0</v>
      </c>
      <c r="L743" s="145">
        <v>-1805</v>
      </c>
      <c r="M743" s="145">
        <v>0</v>
      </c>
      <c r="N743" s="145">
        <v>0</v>
      </c>
      <c r="O743" s="145">
        <v>0</v>
      </c>
      <c r="P743" s="145">
        <v>2376</v>
      </c>
      <c r="Q743" s="145">
        <v>0</v>
      </c>
      <c r="R743" s="145">
        <v>1725726</v>
      </c>
      <c r="S743" s="145">
        <v>0</v>
      </c>
      <c r="T743" s="145">
        <v>90817</v>
      </c>
      <c r="U743" s="145">
        <v>0</v>
      </c>
      <c r="V743" s="145">
        <v>885043</v>
      </c>
      <c r="W743" s="145">
        <v>0</v>
      </c>
      <c r="X743" s="145">
        <v>0</v>
      </c>
      <c r="Y743" s="145">
        <v>0</v>
      </c>
      <c r="Z743" s="145">
        <v>0</v>
      </c>
      <c r="AA743" s="145">
        <v>0</v>
      </c>
      <c r="AB743" s="145">
        <v>283543</v>
      </c>
      <c r="AC743" s="145">
        <v>0</v>
      </c>
      <c r="AD743" s="145">
        <v>0</v>
      </c>
      <c r="AE743" s="166"/>
      <c r="AF743" s="166"/>
      <c r="AG743" s="166"/>
      <c r="AH743" s="166"/>
      <c r="AI743" s="166"/>
      <c r="AJ743" s="166"/>
      <c r="AK743" s="166"/>
      <c r="AL743" s="166"/>
      <c r="AM743" s="166"/>
      <c r="AN743" s="166"/>
      <c r="AO743" s="166"/>
      <c r="AP743" s="166"/>
      <c r="AQ743" s="145">
        <f t="shared" ref="AQ743:AQ774" si="265">SUM(C743:AP743)</f>
        <v>3669812.7090206486</v>
      </c>
      <c r="AS743" s="168"/>
    </row>
    <row r="744" spans="2:45">
      <c r="B744" s="161" t="str">
        <f t="shared" si="264"/>
        <v>3 Terremoto</v>
      </c>
      <c r="C744" s="145">
        <v>-454098</v>
      </c>
      <c r="D744" s="145">
        <v>0</v>
      </c>
      <c r="E744" s="145">
        <v>116277.06515446407</v>
      </c>
      <c r="F744" s="145">
        <v>-139</v>
      </c>
      <c r="G744" s="145">
        <v>0</v>
      </c>
      <c r="H744" s="145">
        <v>-5998360</v>
      </c>
      <c r="I744" s="145">
        <v>2460994</v>
      </c>
      <c r="J744" s="145">
        <v>-103754</v>
      </c>
      <c r="K744" s="145">
        <v>0</v>
      </c>
      <c r="L744" s="145">
        <v>-4159134</v>
      </c>
      <c r="M744" s="145">
        <v>0</v>
      </c>
      <c r="N744" s="145">
        <v>0</v>
      </c>
      <c r="O744" s="145">
        <v>0</v>
      </c>
      <c r="P744" s="145">
        <v>140907</v>
      </c>
      <c r="Q744" s="145">
        <v>0</v>
      </c>
      <c r="R744" s="145">
        <v>-7417133</v>
      </c>
      <c r="S744" s="145">
        <v>0</v>
      </c>
      <c r="T744" s="145">
        <v>-1807611</v>
      </c>
      <c r="U744" s="145">
        <v>0</v>
      </c>
      <c r="V744" s="145">
        <v>-13189572</v>
      </c>
      <c r="W744" s="145">
        <v>0</v>
      </c>
      <c r="X744" s="145">
        <v>0</v>
      </c>
      <c r="Y744" s="145">
        <v>-17083369.235012222</v>
      </c>
      <c r="Z744" s="145">
        <v>187540</v>
      </c>
      <c r="AA744" s="145">
        <v>-65559</v>
      </c>
      <c r="AB744" s="145">
        <v>-5977552.9999999963</v>
      </c>
      <c r="AC744" s="145">
        <v>0</v>
      </c>
      <c r="AD744" s="145">
        <v>169141.45575082791</v>
      </c>
      <c r="AE744" s="166"/>
      <c r="AF744" s="166"/>
      <c r="AG744" s="166"/>
      <c r="AH744" s="166"/>
      <c r="AI744" s="166"/>
      <c r="AJ744" s="166"/>
      <c r="AK744" s="166"/>
      <c r="AL744" s="166"/>
      <c r="AM744" s="166"/>
      <c r="AN744" s="166"/>
      <c r="AO744" s="166"/>
      <c r="AP744" s="166"/>
      <c r="AQ744" s="145">
        <f t="shared" si="265"/>
        <v>-53181422.714106925</v>
      </c>
      <c r="AS744" s="168"/>
    </row>
    <row r="745" spans="2:45">
      <c r="B745" s="161" t="str">
        <f t="shared" si="264"/>
        <v>4 Pérdida de Benef. por Terremoto</v>
      </c>
      <c r="C745" s="145">
        <v>0</v>
      </c>
      <c r="D745" s="145">
        <v>0</v>
      </c>
      <c r="E745" s="145">
        <v>0</v>
      </c>
      <c r="F745" s="145">
        <v>0</v>
      </c>
      <c r="G745" s="145">
        <v>0</v>
      </c>
      <c r="H745" s="145">
        <v>-81202</v>
      </c>
      <c r="I745" s="145">
        <v>0</v>
      </c>
      <c r="J745" s="145">
        <v>0</v>
      </c>
      <c r="K745" s="145">
        <v>0</v>
      </c>
      <c r="L745" s="145">
        <v>-1037871</v>
      </c>
      <c r="M745" s="145">
        <v>0</v>
      </c>
      <c r="N745" s="145">
        <v>0</v>
      </c>
      <c r="O745" s="145">
        <v>0</v>
      </c>
      <c r="P745" s="145">
        <v>6</v>
      </c>
      <c r="Q745" s="145">
        <v>0</v>
      </c>
      <c r="R745" s="145">
        <v>-1827327</v>
      </c>
      <c r="S745" s="145">
        <v>0</v>
      </c>
      <c r="T745" s="145">
        <v>5489</v>
      </c>
      <c r="U745" s="145">
        <v>0</v>
      </c>
      <c r="V745" s="145">
        <v>-261024</v>
      </c>
      <c r="W745" s="145">
        <v>0</v>
      </c>
      <c r="X745" s="145">
        <v>0</v>
      </c>
      <c r="Y745" s="145">
        <v>0</v>
      </c>
      <c r="Z745" s="145">
        <v>0</v>
      </c>
      <c r="AA745" s="145">
        <v>0</v>
      </c>
      <c r="AB745" s="145">
        <v>387394</v>
      </c>
      <c r="AC745" s="145">
        <v>0</v>
      </c>
      <c r="AD745" s="145">
        <v>0</v>
      </c>
      <c r="AE745" s="166"/>
      <c r="AF745" s="166"/>
      <c r="AG745" s="166"/>
      <c r="AH745" s="166"/>
      <c r="AI745" s="166"/>
      <c r="AJ745" s="166"/>
      <c r="AK745" s="166"/>
      <c r="AL745" s="166"/>
      <c r="AM745" s="166"/>
      <c r="AN745" s="166"/>
      <c r="AO745" s="166"/>
      <c r="AP745" s="166"/>
      <c r="AQ745" s="145">
        <f t="shared" si="265"/>
        <v>-2814535</v>
      </c>
      <c r="AS745" s="168"/>
    </row>
    <row r="746" spans="2:45">
      <c r="B746" s="161" t="str">
        <f t="shared" si="264"/>
        <v>5 Riesgos de la Naturaleza</v>
      </c>
      <c r="C746" s="145">
        <v>1142126</v>
      </c>
      <c r="D746" s="145">
        <v>0</v>
      </c>
      <c r="E746" s="145">
        <v>132095.93277401017</v>
      </c>
      <c r="F746" s="145">
        <v>53</v>
      </c>
      <c r="G746" s="145">
        <v>0</v>
      </c>
      <c r="H746" s="145">
        <v>-12</v>
      </c>
      <c r="I746" s="145">
        <v>2878438</v>
      </c>
      <c r="J746" s="145">
        <v>1819631</v>
      </c>
      <c r="K746" s="145">
        <v>0</v>
      </c>
      <c r="L746" s="145">
        <v>205376</v>
      </c>
      <c r="M746" s="145">
        <v>0</v>
      </c>
      <c r="N746" s="145">
        <v>0</v>
      </c>
      <c r="O746" s="145">
        <v>0</v>
      </c>
      <c r="P746" s="145">
        <v>58300</v>
      </c>
      <c r="Q746" s="145">
        <v>0</v>
      </c>
      <c r="R746" s="145">
        <v>0</v>
      </c>
      <c r="S746" s="145">
        <v>0</v>
      </c>
      <c r="T746" s="145">
        <v>322470</v>
      </c>
      <c r="U746" s="145">
        <v>0</v>
      </c>
      <c r="V746" s="145">
        <v>944204</v>
      </c>
      <c r="W746" s="145">
        <v>0</v>
      </c>
      <c r="X746" s="145">
        <v>0</v>
      </c>
      <c r="Y746" s="145">
        <v>4492060</v>
      </c>
      <c r="Z746" s="145">
        <v>0</v>
      </c>
      <c r="AA746" s="145">
        <v>62266</v>
      </c>
      <c r="AB746" s="145">
        <v>911717</v>
      </c>
      <c r="AC746" s="145">
        <v>0</v>
      </c>
      <c r="AD746" s="145">
        <v>0</v>
      </c>
      <c r="AE746" s="166"/>
      <c r="AF746" s="166"/>
      <c r="AG746" s="166"/>
      <c r="AH746" s="166"/>
      <c r="AI746" s="166"/>
      <c r="AJ746" s="166"/>
      <c r="AK746" s="166"/>
      <c r="AL746" s="166"/>
      <c r="AM746" s="166"/>
      <c r="AN746" s="166"/>
      <c r="AO746" s="166"/>
      <c r="AP746" s="166"/>
      <c r="AQ746" s="145">
        <f t="shared" si="265"/>
        <v>12968724.932774011</v>
      </c>
      <c r="AS746" s="168"/>
    </row>
    <row r="747" spans="2:45">
      <c r="B747" s="161" t="str">
        <f t="shared" si="264"/>
        <v>6 Terrorismo</v>
      </c>
      <c r="C747" s="145">
        <v>192153</v>
      </c>
      <c r="D747" s="145">
        <v>0</v>
      </c>
      <c r="E747" s="145">
        <v>1780.063773412372</v>
      </c>
      <c r="F747" s="145">
        <v>0</v>
      </c>
      <c r="G747" s="145">
        <v>0</v>
      </c>
      <c r="H747" s="145">
        <v>0</v>
      </c>
      <c r="I747" s="145">
        <v>761</v>
      </c>
      <c r="J747" s="145">
        <v>0</v>
      </c>
      <c r="K747" s="145">
        <v>0</v>
      </c>
      <c r="L747" s="145">
        <v>2143</v>
      </c>
      <c r="M747" s="145">
        <v>0</v>
      </c>
      <c r="N747" s="145">
        <v>0</v>
      </c>
      <c r="O747" s="145">
        <v>0</v>
      </c>
      <c r="P747" s="145">
        <v>5411</v>
      </c>
      <c r="Q747" s="145">
        <v>0</v>
      </c>
      <c r="R747" s="145">
        <v>0</v>
      </c>
      <c r="S747" s="145">
        <v>0</v>
      </c>
      <c r="T747" s="145">
        <v>37854</v>
      </c>
      <c r="U747" s="145">
        <v>0</v>
      </c>
      <c r="V747" s="145">
        <v>2244</v>
      </c>
      <c r="W747" s="145">
        <v>0</v>
      </c>
      <c r="X747" s="145">
        <v>0</v>
      </c>
      <c r="Y747" s="145">
        <v>0</v>
      </c>
      <c r="Z747" s="145">
        <v>0</v>
      </c>
      <c r="AA747" s="145">
        <v>1547</v>
      </c>
      <c r="AB747" s="145">
        <v>675</v>
      </c>
      <c r="AC747" s="145">
        <v>0</v>
      </c>
      <c r="AD747" s="145">
        <v>0</v>
      </c>
      <c r="AE747" s="166"/>
      <c r="AF747" s="166"/>
      <c r="AG747" s="166"/>
      <c r="AH747" s="166"/>
      <c r="AI747" s="166"/>
      <c r="AJ747" s="166"/>
      <c r="AK747" s="166"/>
      <c r="AL747" s="166"/>
      <c r="AM747" s="166"/>
      <c r="AN747" s="166"/>
      <c r="AO747" s="166"/>
      <c r="AP747" s="166"/>
      <c r="AQ747" s="145">
        <f t="shared" si="265"/>
        <v>244568.06377341237</v>
      </c>
      <c r="AS747" s="168"/>
    </row>
    <row r="748" spans="2:45">
      <c r="B748" s="161" t="str">
        <f t="shared" si="264"/>
        <v>7 Otros Riesgos Adicionales Incendio</v>
      </c>
      <c r="C748" s="145">
        <v>1947426</v>
      </c>
      <c r="D748" s="145">
        <v>0</v>
      </c>
      <c r="E748" s="145">
        <v>-173.33023876290866</v>
      </c>
      <c r="F748" s="145">
        <v>690</v>
      </c>
      <c r="G748" s="145">
        <v>0</v>
      </c>
      <c r="H748" s="145">
        <v>-7963</v>
      </c>
      <c r="I748" s="145">
        <v>401195</v>
      </c>
      <c r="J748" s="145">
        <v>821578</v>
      </c>
      <c r="K748" s="145">
        <v>0</v>
      </c>
      <c r="L748" s="145">
        <v>20608</v>
      </c>
      <c r="M748" s="145">
        <v>0</v>
      </c>
      <c r="N748" s="145">
        <v>0</v>
      </c>
      <c r="O748" s="145">
        <v>0</v>
      </c>
      <c r="P748" s="145">
        <v>20464</v>
      </c>
      <c r="Q748" s="145">
        <v>0</v>
      </c>
      <c r="R748" s="145">
        <v>0</v>
      </c>
      <c r="S748" s="145">
        <v>0</v>
      </c>
      <c r="T748" s="145">
        <v>1270358</v>
      </c>
      <c r="U748" s="145">
        <v>0</v>
      </c>
      <c r="V748" s="145">
        <v>354715</v>
      </c>
      <c r="W748" s="145">
        <v>0</v>
      </c>
      <c r="X748" s="145">
        <v>0</v>
      </c>
      <c r="Y748" s="145">
        <v>0</v>
      </c>
      <c r="Z748" s="145">
        <v>0</v>
      </c>
      <c r="AA748" s="145">
        <v>10441</v>
      </c>
      <c r="AB748" s="145">
        <v>491394.00000000006</v>
      </c>
      <c r="AC748" s="145">
        <v>0</v>
      </c>
      <c r="AD748" s="145">
        <v>0</v>
      </c>
      <c r="AE748" s="166"/>
      <c r="AF748" s="166"/>
      <c r="AG748" s="166"/>
      <c r="AH748" s="166"/>
      <c r="AI748" s="166"/>
      <c r="AJ748" s="166"/>
      <c r="AK748" s="166"/>
      <c r="AL748" s="166"/>
      <c r="AM748" s="166"/>
      <c r="AN748" s="166"/>
      <c r="AO748" s="166"/>
      <c r="AP748" s="166"/>
      <c r="AQ748" s="145">
        <f t="shared" si="265"/>
        <v>5330732.6697612368</v>
      </c>
      <c r="AS748" s="168"/>
    </row>
    <row r="749" spans="2:45">
      <c r="B749" s="161" t="str">
        <f t="shared" si="264"/>
        <v>8 Robo</v>
      </c>
      <c r="C749" s="145">
        <v>134125</v>
      </c>
      <c r="D749" s="145">
        <v>0</v>
      </c>
      <c r="E749" s="145">
        <v>1242594.105899279</v>
      </c>
      <c r="F749" s="145">
        <v>2312</v>
      </c>
      <c r="G749" s="145">
        <v>0</v>
      </c>
      <c r="H749" s="145">
        <v>119349</v>
      </c>
      <c r="I749" s="145">
        <v>247597</v>
      </c>
      <c r="J749" s="145">
        <v>768</v>
      </c>
      <c r="K749" s="145">
        <v>0</v>
      </c>
      <c r="L749" s="145">
        <v>36995</v>
      </c>
      <c r="M749" s="145">
        <v>0</v>
      </c>
      <c r="N749" s="145">
        <v>0</v>
      </c>
      <c r="O749" s="145">
        <v>0</v>
      </c>
      <c r="P749" s="145">
        <v>55500</v>
      </c>
      <c r="Q749" s="145">
        <v>0</v>
      </c>
      <c r="R749" s="145">
        <v>249429</v>
      </c>
      <c r="S749" s="145">
        <v>0</v>
      </c>
      <c r="T749" s="145">
        <v>178877</v>
      </c>
      <c r="U749" s="145">
        <v>0</v>
      </c>
      <c r="V749" s="145">
        <v>30237</v>
      </c>
      <c r="W749" s="145">
        <v>0</v>
      </c>
      <c r="X749" s="145">
        <v>0</v>
      </c>
      <c r="Y749" s="145">
        <v>363487.21417418553</v>
      </c>
      <c r="Z749" s="145">
        <v>0</v>
      </c>
      <c r="AA749" s="145">
        <v>-10346</v>
      </c>
      <c r="AB749" s="145">
        <v>131223</v>
      </c>
      <c r="AC749" s="145">
        <v>0</v>
      </c>
      <c r="AD749" s="145">
        <v>0</v>
      </c>
      <c r="AE749" s="166"/>
      <c r="AF749" s="166"/>
      <c r="AG749" s="166"/>
      <c r="AH749" s="166"/>
      <c r="AI749" s="166"/>
      <c r="AJ749" s="166"/>
      <c r="AK749" s="166"/>
      <c r="AL749" s="166"/>
      <c r="AM749" s="166"/>
      <c r="AN749" s="166"/>
      <c r="AO749" s="166"/>
      <c r="AP749" s="166"/>
      <c r="AQ749" s="145">
        <f t="shared" si="265"/>
        <v>2782147.3200734644</v>
      </c>
      <c r="AS749" s="168"/>
    </row>
    <row r="750" spans="2:45">
      <c r="B750" s="161" t="str">
        <f t="shared" si="264"/>
        <v>9 Daños Físicos Vehíc. Mot. G1 (VP)</v>
      </c>
      <c r="C750" s="145">
        <v>0</v>
      </c>
      <c r="D750" s="145">
        <v>0</v>
      </c>
      <c r="E750" s="145">
        <v>-4284.8294467857859</v>
      </c>
      <c r="F750" s="145">
        <v>0</v>
      </c>
      <c r="G750" s="145">
        <v>0</v>
      </c>
      <c r="H750" s="145">
        <v>8855</v>
      </c>
      <c r="I750" s="145">
        <v>-93018</v>
      </c>
      <c r="J750" s="145">
        <v>0</v>
      </c>
      <c r="K750" s="145">
        <v>0</v>
      </c>
      <c r="L750" s="145">
        <v>524</v>
      </c>
      <c r="M750" s="145">
        <v>0</v>
      </c>
      <c r="N750" s="145">
        <v>0</v>
      </c>
      <c r="O750" s="145">
        <v>0</v>
      </c>
      <c r="P750" s="145">
        <v>-313</v>
      </c>
      <c r="Q750" s="145">
        <v>0</v>
      </c>
      <c r="R750" s="145">
        <v>22793</v>
      </c>
      <c r="S750" s="145">
        <v>0</v>
      </c>
      <c r="T750" s="145">
        <v>948661</v>
      </c>
      <c r="U750" s="145">
        <v>0</v>
      </c>
      <c r="V750" s="145">
        <v>5624</v>
      </c>
      <c r="W750" s="145">
        <v>0</v>
      </c>
      <c r="X750" s="145">
        <v>0</v>
      </c>
      <c r="Y750" s="145">
        <v>-10351.514950785786</v>
      </c>
      <c r="Z750" s="145">
        <v>0</v>
      </c>
      <c r="AA750" s="145">
        <v>379</v>
      </c>
      <c r="AB750" s="145">
        <v>2048</v>
      </c>
      <c r="AC750" s="145">
        <v>0</v>
      </c>
      <c r="AD750" s="145">
        <v>0</v>
      </c>
      <c r="AE750" s="166"/>
      <c r="AF750" s="166"/>
      <c r="AG750" s="166"/>
      <c r="AH750" s="166"/>
      <c r="AI750" s="166"/>
      <c r="AJ750" s="166"/>
      <c r="AK750" s="166"/>
      <c r="AL750" s="166"/>
      <c r="AM750" s="166"/>
      <c r="AN750" s="166"/>
      <c r="AO750" s="166"/>
      <c r="AP750" s="166"/>
      <c r="AQ750" s="145">
        <f t="shared" si="265"/>
        <v>880916.65560242836</v>
      </c>
      <c r="AS750" s="168"/>
    </row>
    <row r="751" spans="2:45">
      <c r="B751" s="161" t="str">
        <f t="shared" si="264"/>
        <v>10 Daños Físicos Vehíc. Mot. G2 (VC)</v>
      </c>
      <c r="C751" s="145">
        <v>0</v>
      </c>
      <c r="D751" s="145">
        <v>0</v>
      </c>
      <c r="E751" s="145">
        <v>15474.647357475775</v>
      </c>
      <c r="F751" s="145">
        <v>0</v>
      </c>
      <c r="G751" s="145">
        <v>0</v>
      </c>
      <c r="H751" s="145">
        <v>16643</v>
      </c>
      <c r="I751" s="145">
        <v>-87799</v>
      </c>
      <c r="J751" s="145">
        <v>0</v>
      </c>
      <c r="K751" s="145">
        <v>0</v>
      </c>
      <c r="L751" s="145">
        <v>114479</v>
      </c>
      <c r="M751" s="145">
        <v>0</v>
      </c>
      <c r="N751" s="145">
        <v>0</v>
      </c>
      <c r="O751" s="145">
        <v>0</v>
      </c>
      <c r="P751" s="145">
        <v>148</v>
      </c>
      <c r="Q751" s="145">
        <v>0</v>
      </c>
      <c r="R751" s="145">
        <v>0</v>
      </c>
      <c r="S751" s="145">
        <v>0</v>
      </c>
      <c r="T751" s="145">
        <v>988304</v>
      </c>
      <c r="U751" s="145">
        <v>0</v>
      </c>
      <c r="V751" s="145">
        <v>201809</v>
      </c>
      <c r="W751" s="145">
        <v>0</v>
      </c>
      <c r="X751" s="145">
        <v>0</v>
      </c>
      <c r="Y751" s="145">
        <v>392902.93972487556</v>
      </c>
      <c r="Z751" s="145">
        <v>0</v>
      </c>
      <c r="AA751" s="145">
        <v>0</v>
      </c>
      <c r="AB751" s="145">
        <v>1113</v>
      </c>
      <c r="AC751" s="145">
        <v>0</v>
      </c>
      <c r="AD751" s="145">
        <v>0</v>
      </c>
      <c r="AE751" s="166"/>
      <c r="AF751" s="166"/>
      <c r="AG751" s="166"/>
      <c r="AH751" s="166"/>
      <c r="AI751" s="166"/>
      <c r="AJ751" s="166"/>
      <c r="AK751" s="166"/>
      <c r="AL751" s="166"/>
      <c r="AM751" s="166"/>
      <c r="AN751" s="166"/>
      <c r="AO751" s="166"/>
      <c r="AP751" s="166"/>
      <c r="AQ751" s="145">
        <f t="shared" si="265"/>
        <v>1643074.5870823516</v>
      </c>
      <c r="AS751" s="168"/>
    </row>
    <row r="752" spans="2:45">
      <c r="B752" s="161" t="str">
        <f t="shared" si="264"/>
        <v>11 Casco Marítimo</v>
      </c>
      <c r="C752" s="145">
        <v>0</v>
      </c>
      <c r="D752" s="145">
        <v>0</v>
      </c>
      <c r="E752" s="145">
        <v>0</v>
      </c>
      <c r="F752" s="145">
        <v>0</v>
      </c>
      <c r="G752" s="145">
        <v>0</v>
      </c>
      <c r="H752" s="145">
        <v>0</v>
      </c>
      <c r="I752" s="145">
        <v>3962</v>
      </c>
      <c r="J752" s="145">
        <v>0</v>
      </c>
      <c r="K752" s="145">
        <v>0</v>
      </c>
      <c r="L752" s="145">
        <v>0</v>
      </c>
      <c r="M752" s="145">
        <v>0</v>
      </c>
      <c r="N752" s="145">
        <v>0</v>
      </c>
      <c r="O752" s="145">
        <v>0</v>
      </c>
      <c r="P752" s="145">
        <v>0</v>
      </c>
      <c r="Q752" s="145">
        <v>0</v>
      </c>
      <c r="R752" s="145">
        <v>-233</v>
      </c>
      <c r="S752" s="145">
        <v>0</v>
      </c>
      <c r="T752" s="145">
        <v>-127252</v>
      </c>
      <c r="U752" s="145">
        <v>0</v>
      </c>
      <c r="V752" s="145">
        <v>1247790</v>
      </c>
      <c r="W752" s="145">
        <v>0</v>
      </c>
      <c r="X752" s="145">
        <v>57411</v>
      </c>
      <c r="Y752" s="145">
        <v>5705397.6061418541</v>
      </c>
      <c r="Z752" s="145">
        <v>0</v>
      </c>
      <c r="AA752" s="145">
        <v>0</v>
      </c>
      <c r="AB752" s="145">
        <v>876024</v>
      </c>
      <c r="AC752" s="145">
        <v>0</v>
      </c>
      <c r="AD752" s="145">
        <v>0</v>
      </c>
      <c r="AE752" s="166"/>
      <c r="AF752" s="166"/>
      <c r="AG752" s="166"/>
      <c r="AH752" s="166"/>
      <c r="AI752" s="166"/>
      <c r="AJ752" s="166"/>
      <c r="AK752" s="166"/>
      <c r="AL752" s="166"/>
      <c r="AM752" s="166"/>
      <c r="AN752" s="166"/>
      <c r="AO752" s="166"/>
      <c r="AP752" s="166"/>
      <c r="AQ752" s="145">
        <f t="shared" si="265"/>
        <v>7763099.6061418541</v>
      </c>
      <c r="AS752" s="168"/>
    </row>
    <row r="753" spans="2:45">
      <c r="B753" s="161" t="str">
        <f t="shared" si="264"/>
        <v>12 Casco Aéreo</v>
      </c>
      <c r="C753" s="145">
        <v>0</v>
      </c>
      <c r="D753" s="145">
        <v>0</v>
      </c>
      <c r="E753" s="145">
        <v>0</v>
      </c>
      <c r="F753" s="145">
        <v>0</v>
      </c>
      <c r="G753" s="145">
        <v>0</v>
      </c>
      <c r="H753" s="145">
        <v>570008</v>
      </c>
      <c r="I753" s="145">
        <v>0</v>
      </c>
      <c r="J753" s="145">
        <v>0</v>
      </c>
      <c r="K753" s="145">
        <v>0</v>
      </c>
      <c r="L753" s="145">
        <v>0</v>
      </c>
      <c r="M753" s="145">
        <v>0</v>
      </c>
      <c r="N753" s="145">
        <v>0</v>
      </c>
      <c r="O753" s="145">
        <v>0</v>
      </c>
      <c r="P753" s="145">
        <v>0</v>
      </c>
      <c r="Q753" s="145">
        <v>0</v>
      </c>
      <c r="R753" s="145">
        <v>243093</v>
      </c>
      <c r="S753" s="145">
        <v>0</v>
      </c>
      <c r="T753" s="145">
        <v>-3947</v>
      </c>
      <c r="U753" s="145">
        <v>0</v>
      </c>
      <c r="V753" s="145">
        <v>211118</v>
      </c>
      <c r="W753" s="145">
        <v>0</v>
      </c>
      <c r="X753" s="145">
        <v>114656</v>
      </c>
      <c r="Y753" s="145">
        <v>856230.8799723601</v>
      </c>
      <c r="Z753" s="145">
        <v>0</v>
      </c>
      <c r="AA753" s="145">
        <v>0</v>
      </c>
      <c r="AB753" s="145">
        <v>870</v>
      </c>
      <c r="AC753" s="145">
        <v>0</v>
      </c>
      <c r="AD753" s="145">
        <v>0</v>
      </c>
      <c r="AE753" s="166"/>
      <c r="AF753" s="166"/>
      <c r="AG753" s="166"/>
      <c r="AH753" s="166"/>
      <c r="AI753" s="166"/>
      <c r="AJ753" s="166"/>
      <c r="AK753" s="166"/>
      <c r="AL753" s="166"/>
      <c r="AM753" s="166"/>
      <c r="AN753" s="166"/>
      <c r="AO753" s="166"/>
      <c r="AP753" s="166"/>
      <c r="AQ753" s="145">
        <f t="shared" si="265"/>
        <v>1992028.8799723601</v>
      </c>
      <c r="AS753" s="168"/>
    </row>
    <row r="754" spans="2:45">
      <c r="B754" s="161" t="str">
        <f t="shared" si="264"/>
        <v>13 Transporte Terrestre</v>
      </c>
      <c r="C754" s="145">
        <v>354109</v>
      </c>
      <c r="D754" s="145">
        <v>0</v>
      </c>
      <c r="E754" s="145">
        <v>475206.94907129614</v>
      </c>
      <c r="F754" s="145">
        <v>0</v>
      </c>
      <c r="G754" s="145">
        <v>0</v>
      </c>
      <c r="H754" s="145">
        <v>16328</v>
      </c>
      <c r="I754" s="145">
        <v>441425</v>
      </c>
      <c r="J754" s="145">
        <v>967479</v>
      </c>
      <c r="K754" s="145">
        <v>0</v>
      </c>
      <c r="L754" s="145">
        <v>546</v>
      </c>
      <c r="M754" s="145">
        <v>0</v>
      </c>
      <c r="N754" s="145">
        <v>0</v>
      </c>
      <c r="O754" s="145">
        <v>0</v>
      </c>
      <c r="P754" s="145">
        <v>218179</v>
      </c>
      <c r="Q754" s="145">
        <v>0</v>
      </c>
      <c r="R754" s="145">
        <v>286809</v>
      </c>
      <c r="S754" s="145">
        <v>0</v>
      </c>
      <c r="T754" s="145">
        <v>266783</v>
      </c>
      <c r="U754" s="145">
        <v>0</v>
      </c>
      <c r="V754" s="145">
        <v>339493</v>
      </c>
      <c r="W754" s="145">
        <v>0</v>
      </c>
      <c r="X754" s="145">
        <v>130069</v>
      </c>
      <c r="Y754" s="145">
        <v>172678.05673894426</v>
      </c>
      <c r="Z754" s="145">
        <v>0</v>
      </c>
      <c r="AA754" s="145">
        <v>245407</v>
      </c>
      <c r="AB754" s="145">
        <v>69517</v>
      </c>
      <c r="AC754" s="145">
        <v>0</v>
      </c>
      <c r="AD754" s="145">
        <v>0</v>
      </c>
      <c r="AE754" s="166"/>
      <c r="AF754" s="166"/>
      <c r="AG754" s="166"/>
      <c r="AH754" s="166"/>
      <c r="AI754" s="166"/>
      <c r="AJ754" s="166"/>
      <c r="AK754" s="166"/>
      <c r="AL754" s="166"/>
      <c r="AM754" s="166"/>
      <c r="AN754" s="166"/>
      <c r="AO754" s="166"/>
      <c r="AP754" s="166"/>
      <c r="AQ754" s="145">
        <f t="shared" si="265"/>
        <v>3984029.0058102403</v>
      </c>
      <c r="AS754" s="168"/>
    </row>
    <row r="755" spans="2:45">
      <c r="B755" s="161" t="str">
        <f t="shared" si="264"/>
        <v>14 Transporte Marítimo</v>
      </c>
      <c r="C755" s="145">
        <v>899153</v>
      </c>
      <c r="D755" s="145">
        <v>0</v>
      </c>
      <c r="E755" s="145">
        <v>69307.74160055432</v>
      </c>
      <c r="F755" s="145">
        <v>0</v>
      </c>
      <c r="G755" s="145">
        <v>0</v>
      </c>
      <c r="H755" s="145">
        <v>692725</v>
      </c>
      <c r="I755" s="145">
        <v>-522561</v>
      </c>
      <c r="J755" s="145">
        <v>278635</v>
      </c>
      <c r="K755" s="145">
        <v>0</v>
      </c>
      <c r="L755" s="145">
        <v>0</v>
      </c>
      <c r="M755" s="145">
        <v>0</v>
      </c>
      <c r="N755" s="145">
        <v>0</v>
      </c>
      <c r="O755" s="145">
        <v>0</v>
      </c>
      <c r="P755" s="145">
        <v>32770</v>
      </c>
      <c r="Q755" s="145">
        <v>0</v>
      </c>
      <c r="R755" s="145">
        <v>397600</v>
      </c>
      <c r="S755" s="145">
        <v>0</v>
      </c>
      <c r="T755" s="145">
        <v>95106</v>
      </c>
      <c r="U755" s="145">
        <v>0</v>
      </c>
      <c r="V755" s="145">
        <v>286716</v>
      </c>
      <c r="W755" s="145">
        <v>0</v>
      </c>
      <c r="X755" s="145">
        <v>84461</v>
      </c>
      <c r="Y755" s="145">
        <v>6101064.1538136844</v>
      </c>
      <c r="Z755" s="145">
        <v>0</v>
      </c>
      <c r="AA755" s="145">
        <v>-19278</v>
      </c>
      <c r="AB755" s="145">
        <v>13240918</v>
      </c>
      <c r="AC755" s="145">
        <v>0</v>
      </c>
      <c r="AD755" s="145">
        <v>0</v>
      </c>
      <c r="AE755" s="166"/>
      <c r="AF755" s="166"/>
      <c r="AG755" s="166"/>
      <c r="AH755" s="166"/>
      <c r="AI755" s="166"/>
      <c r="AJ755" s="166"/>
      <c r="AK755" s="166"/>
      <c r="AL755" s="166"/>
      <c r="AM755" s="166"/>
      <c r="AN755" s="166"/>
      <c r="AO755" s="166"/>
      <c r="AP755" s="166"/>
      <c r="AQ755" s="145">
        <f t="shared" si="265"/>
        <v>21636616.895414241</v>
      </c>
      <c r="AS755" s="168"/>
    </row>
    <row r="756" spans="2:45">
      <c r="B756" s="161" t="str">
        <f t="shared" si="264"/>
        <v>15 Transporte Aéreo</v>
      </c>
      <c r="C756" s="145">
        <v>15457</v>
      </c>
      <c r="D756" s="145">
        <v>0</v>
      </c>
      <c r="E756" s="145">
        <v>3603.0884792563384</v>
      </c>
      <c r="F756" s="145">
        <v>0</v>
      </c>
      <c r="G756" s="145">
        <v>0</v>
      </c>
      <c r="H756" s="145">
        <v>-11246</v>
      </c>
      <c r="I756" s="145">
        <v>600422</v>
      </c>
      <c r="J756" s="145">
        <v>95584</v>
      </c>
      <c r="K756" s="145">
        <v>0</v>
      </c>
      <c r="L756" s="145">
        <v>0</v>
      </c>
      <c r="M756" s="145">
        <v>0</v>
      </c>
      <c r="N756" s="145">
        <v>0</v>
      </c>
      <c r="O756" s="145">
        <v>0</v>
      </c>
      <c r="P756" s="145">
        <v>13081</v>
      </c>
      <c r="Q756" s="145">
        <v>0</v>
      </c>
      <c r="R756" s="145">
        <v>4601</v>
      </c>
      <c r="S756" s="145">
        <v>0</v>
      </c>
      <c r="T756" s="145">
        <v>41007</v>
      </c>
      <c r="U756" s="145">
        <v>0</v>
      </c>
      <c r="V756" s="145">
        <v>-19318</v>
      </c>
      <c r="W756" s="145">
        <v>0</v>
      </c>
      <c r="X756" s="145">
        <v>5504</v>
      </c>
      <c r="Y756" s="145">
        <v>11258.677144040857</v>
      </c>
      <c r="Z756" s="145">
        <v>0</v>
      </c>
      <c r="AA756" s="145">
        <v>-232</v>
      </c>
      <c r="AB756" s="145">
        <v>7964</v>
      </c>
      <c r="AC756" s="145">
        <v>0</v>
      </c>
      <c r="AD756" s="145">
        <v>0</v>
      </c>
      <c r="AE756" s="166"/>
      <c r="AF756" s="166"/>
      <c r="AG756" s="166"/>
      <c r="AH756" s="166"/>
      <c r="AI756" s="166"/>
      <c r="AJ756" s="166"/>
      <c r="AK756" s="166"/>
      <c r="AL756" s="166"/>
      <c r="AM756" s="166"/>
      <c r="AN756" s="166"/>
      <c r="AO756" s="166"/>
      <c r="AP756" s="166"/>
      <c r="AQ756" s="145">
        <f t="shared" si="265"/>
        <v>767685.76562329719</v>
      </c>
      <c r="AS756" s="168"/>
    </row>
    <row r="757" spans="2:45">
      <c r="B757" s="161" t="str">
        <f t="shared" si="264"/>
        <v>16 Equipo Móvil Contratista</v>
      </c>
      <c r="C757" s="145">
        <v>0</v>
      </c>
      <c r="D757" s="145">
        <v>0</v>
      </c>
      <c r="E757" s="145">
        <v>871761.95149902208</v>
      </c>
      <c r="F757" s="145">
        <v>0</v>
      </c>
      <c r="G757" s="145">
        <v>0</v>
      </c>
      <c r="H757" s="145">
        <v>0</v>
      </c>
      <c r="I757" s="145">
        <v>1073004</v>
      </c>
      <c r="J757" s="145">
        <v>403778</v>
      </c>
      <c r="K757" s="145">
        <v>0</v>
      </c>
      <c r="L757" s="145">
        <v>-1583</v>
      </c>
      <c r="M757" s="145">
        <v>0</v>
      </c>
      <c r="N757" s="145">
        <v>0</v>
      </c>
      <c r="O757" s="145">
        <v>0</v>
      </c>
      <c r="P757" s="145">
        <v>20151</v>
      </c>
      <c r="Q757" s="145">
        <v>0</v>
      </c>
      <c r="R757" s="145">
        <v>926116</v>
      </c>
      <c r="S757" s="145">
        <v>0</v>
      </c>
      <c r="T757" s="145">
        <v>346728</v>
      </c>
      <c r="U757" s="145">
        <v>0</v>
      </c>
      <c r="V757" s="145">
        <v>613137</v>
      </c>
      <c r="W757" s="145">
        <v>0</v>
      </c>
      <c r="X757" s="145">
        <v>-1421</v>
      </c>
      <c r="Y757" s="145">
        <v>576948.25931471447</v>
      </c>
      <c r="Z757" s="145">
        <v>0</v>
      </c>
      <c r="AA757" s="145">
        <v>114404</v>
      </c>
      <c r="AB757" s="145">
        <v>82585.000000000044</v>
      </c>
      <c r="AC757" s="145">
        <v>0</v>
      </c>
      <c r="AD757" s="145">
        <v>0</v>
      </c>
      <c r="AE757" s="166"/>
      <c r="AF757" s="166"/>
      <c r="AG757" s="166"/>
      <c r="AH757" s="166"/>
      <c r="AI757" s="166"/>
      <c r="AJ757" s="166"/>
      <c r="AK757" s="166"/>
      <c r="AL757" s="166"/>
      <c r="AM757" s="166"/>
      <c r="AN757" s="166"/>
      <c r="AO757" s="166"/>
      <c r="AP757" s="166"/>
      <c r="AQ757" s="145">
        <f t="shared" si="265"/>
        <v>5025609.2108137365</v>
      </c>
      <c r="AS757" s="168"/>
    </row>
    <row r="758" spans="2:45">
      <c r="B758" s="161" t="str">
        <f t="shared" si="264"/>
        <v>17 Todo Riesgo Construc. y Montaje</v>
      </c>
      <c r="C758" s="145">
        <v>4939841</v>
      </c>
      <c r="D758" s="145">
        <v>0</v>
      </c>
      <c r="E758" s="145">
        <v>946401.98169428704</v>
      </c>
      <c r="F758" s="145">
        <v>0</v>
      </c>
      <c r="G758" s="145">
        <v>0</v>
      </c>
      <c r="H758" s="145">
        <v>117599</v>
      </c>
      <c r="I758" s="145">
        <v>15607731</v>
      </c>
      <c r="J758" s="145">
        <v>0</v>
      </c>
      <c r="K758" s="145">
        <v>0</v>
      </c>
      <c r="L758" s="145">
        <v>19329</v>
      </c>
      <c r="M758" s="145">
        <v>0</v>
      </c>
      <c r="N758" s="145">
        <v>0</v>
      </c>
      <c r="O758" s="145">
        <v>0</v>
      </c>
      <c r="P758" s="145">
        <v>1464</v>
      </c>
      <c r="Q758" s="145">
        <v>0</v>
      </c>
      <c r="R758" s="145">
        <v>689665</v>
      </c>
      <c r="S758" s="145">
        <v>0</v>
      </c>
      <c r="T758" s="145">
        <v>1737885</v>
      </c>
      <c r="U758" s="145">
        <v>0</v>
      </c>
      <c r="V758" s="145">
        <v>17808942</v>
      </c>
      <c r="W758" s="145">
        <v>0</v>
      </c>
      <c r="X758" s="145">
        <v>16746</v>
      </c>
      <c r="Y758" s="145">
        <v>9788722.8449536525</v>
      </c>
      <c r="Z758" s="145">
        <v>0</v>
      </c>
      <c r="AA758" s="145">
        <v>5164</v>
      </c>
      <c r="AB758" s="145">
        <v>8205274</v>
      </c>
      <c r="AC758" s="145">
        <v>0</v>
      </c>
      <c r="AD758" s="145">
        <v>0</v>
      </c>
      <c r="AE758" s="166"/>
      <c r="AF758" s="166"/>
      <c r="AG758" s="166"/>
      <c r="AH758" s="166"/>
      <c r="AI758" s="166"/>
      <c r="AJ758" s="166"/>
      <c r="AK758" s="166"/>
      <c r="AL758" s="166"/>
      <c r="AM758" s="166"/>
      <c r="AN758" s="166"/>
      <c r="AO758" s="166"/>
      <c r="AP758" s="166"/>
      <c r="AQ758" s="145">
        <f t="shared" si="265"/>
        <v>59884764.826647937</v>
      </c>
      <c r="AS758" s="168"/>
    </row>
    <row r="759" spans="2:45">
      <c r="B759" s="161" t="str">
        <f t="shared" si="264"/>
        <v>18 Avería de Maquinaria</v>
      </c>
      <c r="C759" s="145">
        <v>5823</v>
      </c>
      <c r="D759" s="145">
        <v>0</v>
      </c>
      <c r="E759" s="145">
        <v>66643.218296133578</v>
      </c>
      <c r="F759" s="145">
        <v>0</v>
      </c>
      <c r="G759" s="145">
        <v>0</v>
      </c>
      <c r="H759" s="145">
        <v>104477</v>
      </c>
      <c r="I759" s="145">
        <v>-219682</v>
      </c>
      <c r="J759" s="145">
        <v>-100</v>
      </c>
      <c r="K759" s="145">
        <v>0</v>
      </c>
      <c r="L759" s="145">
        <v>145</v>
      </c>
      <c r="M759" s="145">
        <v>0</v>
      </c>
      <c r="N759" s="145">
        <v>0</v>
      </c>
      <c r="O759" s="145">
        <v>0</v>
      </c>
      <c r="P759" s="145">
        <v>116</v>
      </c>
      <c r="Q759" s="145">
        <v>0</v>
      </c>
      <c r="R759" s="145">
        <v>-3224</v>
      </c>
      <c r="S759" s="145">
        <v>0</v>
      </c>
      <c r="T759" s="145">
        <v>711</v>
      </c>
      <c r="U759" s="145">
        <v>0</v>
      </c>
      <c r="V759" s="145">
        <v>-18506</v>
      </c>
      <c r="W759" s="145">
        <v>0</v>
      </c>
      <c r="X759" s="145">
        <v>0</v>
      </c>
      <c r="Y759" s="145">
        <v>-13757.085903114017</v>
      </c>
      <c r="Z759" s="145">
        <v>0</v>
      </c>
      <c r="AA759" s="145">
        <v>-930</v>
      </c>
      <c r="AB759" s="145">
        <v>451052</v>
      </c>
      <c r="AC759" s="145">
        <v>0</v>
      </c>
      <c r="AD759" s="145">
        <v>0</v>
      </c>
      <c r="AE759" s="166"/>
      <c r="AF759" s="166"/>
      <c r="AG759" s="166"/>
      <c r="AH759" s="166"/>
      <c r="AI759" s="166"/>
      <c r="AJ759" s="166"/>
      <c r="AK759" s="166"/>
      <c r="AL759" s="166"/>
      <c r="AM759" s="166"/>
      <c r="AN759" s="166"/>
      <c r="AO759" s="166"/>
      <c r="AP759" s="166"/>
      <c r="AQ759" s="145">
        <f t="shared" si="265"/>
        <v>372768.13239301956</v>
      </c>
      <c r="AS759" s="168"/>
    </row>
    <row r="760" spans="2:45">
      <c r="B760" s="161" t="str">
        <f t="shared" si="264"/>
        <v>19 Equipo Electrónico</v>
      </c>
      <c r="C760" s="145">
        <v>347889</v>
      </c>
      <c r="D760" s="145">
        <v>0</v>
      </c>
      <c r="E760" s="145">
        <v>369560.4818503125</v>
      </c>
      <c r="F760" s="145">
        <v>0</v>
      </c>
      <c r="G760" s="145">
        <v>0</v>
      </c>
      <c r="H760" s="145">
        <v>167110</v>
      </c>
      <c r="I760" s="145">
        <v>14595</v>
      </c>
      <c r="J760" s="145">
        <v>0</v>
      </c>
      <c r="K760" s="145">
        <v>0</v>
      </c>
      <c r="L760" s="145">
        <v>-17273</v>
      </c>
      <c r="M760" s="145">
        <v>0</v>
      </c>
      <c r="N760" s="145">
        <v>0</v>
      </c>
      <c r="O760" s="145">
        <v>0</v>
      </c>
      <c r="P760" s="145">
        <v>2570</v>
      </c>
      <c r="Q760" s="145">
        <v>0</v>
      </c>
      <c r="R760" s="145">
        <v>51655</v>
      </c>
      <c r="S760" s="145">
        <v>0</v>
      </c>
      <c r="T760" s="145">
        <v>41796</v>
      </c>
      <c r="U760" s="145">
        <v>0</v>
      </c>
      <c r="V760" s="145">
        <v>15707</v>
      </c>
      <c r="W760" s="145">
        <v>0</v>
      </c>
      <c r="X760" s="145">
        <v>0</v>
      </c>
      <c r="Y760" s="145">
        <v>40395.616162165301</v>
      </c>
      <c r="Z760" s="145">
        <v>0</v>
      </c>
      <c r="AA760" s="145">
        <v>-2918</v>
      </c>
      <c r="AB760" s="145">
        <v>94734.999999999985</v>
      </c>
      <c r="AC760" s="145">
        <v>0</v>
      </c>
      <c r="AD760" s="145">
        <v>0</v>
      </c>
      <c r="AE760" s="166"/>
      <c r="AF760" s="166"/>
      <c r="AG760" s="166"/>
      <c r="AH760" s="166"/>
      <c r="AI760" s="166"/>
      <c r="AJ760" s="166"/>
      <c r="AK760" s="166"/>
      <c r="AL760" s="166"/>
      <c r="AM760" s="166"/>
      <c r="AN760" s="166"/>
      <c r="AO760" s="166"/>
      <c r="AP760" s="166"/>
      <c r="AQ760" s="145">
        <f t="shared" si="265"/>
        <v>1125822.0980124779</v>
      </c>
      <c r="AS760" s="168"/>
    </row>
    <row r="761" spans="2:45">
      <c r="B761" s="161" t="str">
        <f t="shared" si="264"/>
        <v>20 Responsabilidad Civil Vehíc. Mot.</v>
      </c>
      <c r="C761" s="145">
        <v>0</v>
      </c>
      <c r="D761" s="145">
        <v>0</v>
      </c>
      <c r="E761" s="145">
        <v>23989.457352702022</v>
      </c>
      <c r="F761" s="145">
        <v>0</v>
      </c>
      <c r="G761" s="145">
        <v>0</v>
      </c>
      <c r="H761" s="145">
        <v>2142</v>
      </c>
      <c r="I761" s="145">
        <v>116121</v>
      </c>
      <c r="J761" s="145">
        <v>161599</v>
      </c>
      <c r="K761" s="145">
        <v>0</v>
      </c>
      <c r="L761" s="145">
        <v>15111</v>
      </c>
      <c r="M761" s="145">
        <v>0</v>
      </c>
      <c r="N761" s="145">
        <v>0</v>
      </c>
      <c r="O761" s="145">
        <v>0</v>
      </c>
      <c r="P761" s="145">
        <v>4439</v>
      </c>
      <c r="Q761" s="145">
        <v>0</v>
      </c>
      <c r="R761" s="145">
        <v>-25470</v>
      </c>
      <c r="S761" s="145">
        <v>0</v>
      </c>
      <c r="T761" s="145">
        <v>798754</v>
      </c>
      <c r="U761" s="145">
        <v>0</v>
      </c>
      <c r="V761" s="145">
        <v>7379</v>
      </c>
      <c r="W761" s="145">
        <v>0</v>
      </c>
      <c r="X761" s="145">
        <v>0</v>
      </c>
      <c r="Y761" s="145">
        <v>588487.90694150783</v>
      </c>
      <c r="Z761" s="145">
        <v>0</v>
      </c>
      <c r="AA761" s="145">
        <v>-1493</v>
      </c>
      <c r="AB761" s="145">
        <v>24865.99999999996</v>
      </c>
      <c r="AC761" s="145">
        <v>0</v>
      </c>
      <c r="AD761" s="145">
        <v>0</v>
      </c>
      <c r="AE761" s="166"/>
      <c r="AF761" s="166"/>
      <c r="AG761" s="166"/>
      <c r="AH761" s="166"/>
      <c r="AI761" s="166"/>
      <c r="AJ761" s="166"/>
      <c r="AK761" s="166"/>
      <c r="AL761" s="166"/>
      <c r="AM761" s="166"/>
      <c r="AN761" s="166"/>
      <c r="AO761" s="166"/>
      <c r="AP761" s="166"/>
      <c r="AQ761" s="145">
        <f t="shared" si="265"/>
        <v>1715925.36429421</v>
      </c>
      <c r="AS761" s="168"/>
    </row>
    <row r="762" spans="2:45">
      <c r="B762" s="161" t="str">
        <f t="shared" si="264"/>
        <v>21 Responsabilidad Civil</v>
      </c>
      <c r="C762" s="145">
        <v>1710628</v>
      </c>
      <c r="D762" s="145">
        <v>0</v>
      </c>
      <c r="E762" s="145">
        <v>910778.05646853021</v>
      </c>
      <c r="F762" s="145">
        <v>0</v>
      </c>
      <c r="G762" s="145">
        <v>0</v>
      </c>
      <c r="H762" s="145">
        <v>2480687</v>
      </c>
      <c r="I762" s="145">
        <v>4669464</v>
      </c>
      <c r="J762" s="145">
        <v>3002328</v>
      </c>
      <c r="K762" s="145">
        <v>0</v>
      </c>
      <c r="L762" s="145">
        <v>177424</v>
      </c>
      <c r="M762" s="145">
        <v>0</v>
      </c>
      <c r="N762" s="145">
        <v>0</v>
      </c>
      <c r="O762" s="145">
        <v>0</v>
      </c>
      <c r="P762" s="145">
        <v>256168</v>
      </c>
      <c r="Q762" s="145">
        <v>0</v>
      </c>
      <c r="R762" s="145">
        <v>-57519</v>
      </c>
      <c r="S762" s="145">
        <v>0</v>
      </c>
      <c r="T762" s="145">
        <v>3499303</v>
      </c>
      <c r="U762" s="145">
        <v>0</v>
      </c>
      <c r="V762" s="145">
        <v>-12293</v>
      </c>
      <c r="W762" s="145">
        <v>0</v>
      </c>
      <c r="X762" s="145">
        <v>64065</v>
      </c>
      <c r="Y762" s="145">
        <v>1663688.5959586669</v>
      </c>
      <c r="Z762" s="145">
        <v>0</v>
      </c>
      <c r="AA762" s="145">
        <v>36929</v>
      </c>
      <c r="AB762" s="145">
        <v>242322.0000000002</v>
      </c>
      <c r="AC762" s="145">
        <v>0</v>
      </c>
      <c r="AD762" s="145">
        <v>0</v>
      </c>
      <c r="AE762" s="166"/>
      <c r="AF762" s="166"/>
      <c r="AG762" s="166"/>
      <c r="AH762" s="166"/>
      <c r="AI762" s="166"/>
      <c r="AJ762" s="166"/>
      <c r="AK762" s="166"/>
      <c r="AL762" s="166"/>
      <c r="AM762" s="166"/>
      <c r="AN762" s="166"/>
      <c r="AO762" s="166"/>
      <c r="AP762" s="166"/>
      <c r="AQ762" s="145">
        <f t="shared" si="265"/>
        <v>18643972.652427197</v>
      </c>
      <c r="AS762" s="168"/>
    </row>
    <row r="763" spans="2:45">
      <c r="B763" s="161" t="str">
        <f t="shared" si="264"/>
        <v>22 Multiriesgos</v>
      </c>
      <c r="C763" s="145">
        <v>0</v>
      </c>
      <c r="D763" s="145">
        <v>0</v>
      </c>
      <c r="E763" s="145">
        <v>-393.71649597035236</v>
      </c>
      <c r="F763" s="145">
        <v>0</v>
      </c>
      <c r="G763" s="145">
        <v>0</v>
      </c>
      <c r="H763" s="145">
        <v>0</v>
      </c>
      <c r="I763" s="145">
        <v>0</v>
      </c>
      <c r="J763" s="145">
        <v>0</v>
      </c>
      <c r="K763" s="145">
        <v>0</v>
      </c>
      <c r="L763" s="145">
        <v>0</v>
      </c>
      <c r="M763" s="145">
        <v>0</v>
      </c>
      <c r="N763" s="145">
        <v>0</v>
      </c>
      <c r="O763" s="145">
        <v>0</v>
      </c>
      <c r="P763" s="145">
        <v>0</v>
      </c>
      <c r="Q763" s="145">
        <v>0</v>
      </c>
      <c r="R763" s="145">
        <v>0</v>
      </c>
      <c r="S763" s="145">
        <v>0</v>
      </c>
      <c r="T763" s="145">
        <v>247005</v>
      </c>
      <c r="U763" s="145">
        <v>0</v>
      </c>
      <c r="V763" s="145">
        <v>21171</v>
      </c>
      <c r="W763" s="145">
        <v>0</v>
      </c>
      <c r="X763" s="145">
        <v>42951</v>
      </c>
      <c r="Y763" s="145">
        <v>-3.0581149483477392E-8</v>
      </c>
      <c r="Z763" s="145">
        <v>0</v>
      </c>
      <c r="AA763" s="145">
        <v>422</v>
      </c>
      <c r="AB763" s="145">
        <v>0</v>
      </c>
      <c r="AC763" s="145">
        <v>0</v>
      </c>
      <c r="AD763" s="145">
        <v>1441149.3200547947</v>
      </c>
      <c r="AE763" s="166"/>
      <c r="AF763" s="166"/>
      <c r="AG763" s="166"/>
      <c r="AH763" s="166"/>
      <c r="AI763" s="166"/>
      <c r="AJ763" s="166"/>
      <c r="AK763" s="166"/>
      <c r="AL763" s="166"/>
      <c r="AM763" s="166"/>
      <c r="AN763" s="166"/>
      <c r="AO763" s="166"/>
      <c r="AP763" s="166"/>
      <c r="AQ763" s="145">
        <f t="shared" si="265"/>
        <v>1752304.6035587937</v>
      </c>
      <c r="AS763" s="168"/>
    </row>
    <row r="764" spans="2:45">
      <c r="B764" s="161" t="str">
        <f t="shared" si="264"/>
        <v>23 Accidentes Personales</v>
      </c>
      <c r="C764" s="145">
        <v>1411416</v>
      </c>
      <c r="D764" s="145">
        <v>0</v>
      </c>
      <c r="E764" s="145">
        <v>19205.829182749894</v>
      </c>
      <c r="F764" s="145">
        <v>13407</v>
      </c>
      <c r="G764" s="145">
        <v>0</v>
      </c>
      <c r="H764" s="145">
        <v>169374</v>
      </c>
      <c r="I764" s="145">
        <v>481526</v>
      </c>
      <c r="J764" s="145">
        <v>1335497</v>
      </c>
      <c r="K764" s="145">
        <v>0</v>
      </c>
      <c r="L764" s="145">
        <v>1732</v>
      </c>
      <c r="M764" s="145">
        <v>0</v>
      </c>
      <c r="N764" s="145">
        <v>0</v>
      </c>
      <c r="O764" s="145">
        <v>0</v>
      </c>
      <c r="P764" s="145">
        <v>1825</v>
      </c>
      <c r="Q764" s="145">
        <v>0</v>
      </c>
      <c r="R764" s="145">
        <v>-97104</v>
      </c>
      <c r="S764" s="145">
        <v>0</v>
      </c>
      <c r="T764" s="145">
        <v>57109</v>
      </c>
      <c r="U764" s="145">
        <v>0</v>
      </c>
      <c r="V764" s="145">
        <v>46561</v>
      </c>
      <c r="W764" s="145">
        <v>0</v>
      </c>
      <c r="X764" s="145">
        <v>1789</v>
      </c>
      <c r="Y764" s="145">
        <v>62770.818668049033</v>
      </c>
      <c r="Z764" s="145">
        <v>0</v>
      </c>
      <c r="AA764" s="145">
        <v>65332</v>
      </c>
      <c r="AB764" s="145">
        <v>8141</v>
      </c>
      <c r="AC764" s="145">
        <v>0</v>
      </c>
      <c r="AD764" s="145">
        <v>0</v>
      </c>
      <c r="AE764" s="166"/>
      <c r="AF764" s="166"/>
      <c r="AG764" s="166"/>
      <c r="AH764" s="166"/>
      <c r="AI764" s="166"/>
      <c r="AJ764" s="166"/>
      <c r="AK764" s="166"/>
      <c r="AL764" s="166"/>
      <c r="AM764" s="166"/>
      <c r="AN764" s="166"/>
      <c r="AO764" s="166"/>
      <c r="AP764" s="166"/>
      <c r="AQ764" s="145">
        <f t="shared" si="265"/>
        <v>3578581.6478507984</v>
      </c>
      <c r="AS764" s="168"/>
    </row>
    <row r="765" spans="2:45">
      <c r="B765" s="161" t="str">
        <f t="shared" si="264"/>
        <v>24 SOAP</v>
      </c>
      <c r="C765" s="145">
        <v>0</v>
      </c>
      <c r="D765" s="145">
        <v>0</v>
      </c>
      <c r="E765" s="145">
        <v>249.53435877813391</v>
      </c>
      <c r="F765" s="145">
        <v>0</v>
      </c>
      <c r="G765" s="145">
        <v>0</v>
      </c>
      <c r="H765" s="145">
        <v>0</v>
      </c>
      <c r="I765" s="145">
        <v>216322</v>
      </c>
      <c r="J765" s="145">
        <v>0</v>
      </c>
      <c r="K765" s="145">
        <v>0</v>
      </c>
      <c r="L765" s="145">
        <v>0</v>
      </c>
      <c r="M765" s="145">
        <v>0</v>
      </c>
      <c r="N765" s="145">
        <v>0</v>
      </c>
      <c r="O765" s="145">
        <v>0</v>
      </c>
      <c r="P765" s="145">
        <v>1</v>
      </c>
      <c r="Q765" s="145">
        <v>0</v>
      </c>
      <c r="R765" s="145">
        <v>0</v>
      </c>
      <c r="S765" s="145">
        <v>0</v>
      </c>
      <c r="T765" s="145">
        <v>0</v>
      </c>
      <c r="U765" s="145">
        <v>0</v>
      </c>
      <c r="V765" s="145">
        <v>979</v>
      </c>
      <c r="W765" s="145">
        <v>0</v>
      </c>
      <c r="X765" s="145">
        <v>0</v>
      </c>
      <c r="Y765" s="145">
        <v>0</v>
      </c>
      <c r="Z765" s="145">
        <v>0</v>
      </c>
      <c r="AA765" s="145">
        <v>0</v>
      </c>
      <c r="AB765" s="145">
        <v>0</v>
      </c>
      <c r="AC765" s="145">
        <v>0</v>
      </c>
      <c r="AD765" s="145">
        <v>0</v>
      </c>
      <c r="AE765" s="166"/>
      <c r="AF765" s="166"/>
      <c r="AG765" s="166"/>
      <c r="AH765" s="166"/>
      <c r="AI765" s="166"/>
      <c r="AJ765" s="166"/>
      <c r="AK765" s="166"/>
      <c r="AL765" s="166"/>
      <c r="AM765" s="166"/>
      <c r="AN765" s="166"/>
      <c r="AO765" s="166"/>
      <c r="AP765" s="166"/>
      <c r="AQ765" s="145">
        <f t="shared" si="265"/>
        <v>217551.53435877812</v>
      </c>
      <c r="AS765" s="168"/>
    </row>
    <row r="766" spans="2:45">
      <c r="B766" s="161" t="str">
        <f t="shared" si="264"/>
        <v>25 Garantía</v>
      </c>
      <c r="C766" s="145">
        <v>0</v>
      </c>
      <c r="D766" s="145">
        <v>0</v>
      </c>
      <c r="E766" s="145">
        <v>-21811.763704557419</v>
      </c>
      <c r="F766" s="145">
        <v>0</v>
      </c>
      <c r="G766" s="145">
        <v>232080.77836058178</v>
      </c>
      <c r="H766" s="145">
        <v>0</v>
      </c>
      <c r="I766" s="145">
        <v>0</v>
      </c>
      <c r="J766" s="145">
        <v>0</v>
      </c>
      <c r="K766" s="145">
        <v>0</v>
      </c>
      <c r="L766" s="145">
        <v>-278</v>
      </c>
      <c r="M766" s="145">
        <v>213064</v>
      </c>
      <c r="N766" s="145">
        <v>0</v>
      </c>
      <c r="O766" s="145">
        <v>0</v>
      </c>
      <c r="P766" s="145">
        <v>104477</v>
      </c>
      <c r="Q766" s="145">
        <v>0</v>
      </c>
      <c r="R766" s="145">
        <v>119</v>
      </c>
      <c r="S766" s="145">
        <v>0</v>
      </c>
      <c r="T766" s="145">
        <v>-69304</v>
      </c>
      <c r="U766" s="145">
        <v>46848</v>
      </c>
      <c r="V766" s="145">
        <v>3216</v>
      </c>
      <c r="W766" s="145">
        <v>58936.652417599995</v>
      </c>
      <c r="X766" s="145">
        <v>0</v>
      </c>
      <c r="Y766" s="145">
        <v>-17799.171603982082</v>
      </c>
      <c r="Z766" s="145">
        <v>0</v>
      </c>
      <c r="AA766" s="145">
        <v>0</v>
      </c>
      <c r="AB766" s="145">
        <v>0</v>
      </c>
      <c r="AC766" s="145">
        <v>0</v>
      </c>
      <c r="AD766" s="145">
        <v>0</v>
      </c>
      <c r="AE766" s="166"/>
      <c r="AF766" s="166"/>
      <c r="AG766" s="166"/>
      <c r="AH766" s="166"/>
      <c r="AI766" s="166"/>
      <c r="AJ766" s="166"/>
      <c r="AK766" s="166"/>
      <c r="AL766" s="166"/>
      <c r="AM766" s="166"/>
      <c r="AN766" s="166"/>
      <c r="AO766" s="166"/>
      <c r="AP766" s="166"/>
      <c r="AQ766" s="145">
        <f t="shared" si="265"/>
        <v>549548.49546964234</v>
      </c>
      <c r="AS766" s="168"/>
    </row>
    <row r="767" spans="2:45">
      <c r="B767" s="161" t="str">
        <f t="shared" si="264"/>
        <v>26 Fidelidad</v>
      </c>
      <c r="C767" s="145">
        <v>12381</v>
      </c>
      <c r="D767" s="145">
        <v>0</v>
      </c>
      <c r="E767" s="145">
        <v>347.06495581338237</v>
      </c>
      <c r="F767" s="145">
        <v>0</v>
      </c>
      <c r="G767" s="145">
        <v>0</v>
      </c>
      <c r="H767" s="145">
        <v>613122</v>
      </c>
      <c r="I767" s="145">
        <v>16676</v>
      </c>
      <c r="J767" s="145">
        <v>2846653</v>
      </c>
      <c r="K767" s="145">
        <v>0</v>
      </c>
      <c r="L767" s="145">
        <v>-10</v>
      </c>
      <c r="M767" s="145">
        <v>0</v>
      </c>
      <c r="N767" s="145">
        <v>0</v>
      </c>
      <c r="O767" s="145">
        <v>0</v>
      </c>
      <c r="P767" s="145">
        <v>4120</v>
      </c>
      <c r="Q767" s="145">
        <v>0</v>
      </c>
      <c r="R767" s="145">
        <v>-358</v>
      </c>
      <c r="S767" s="145">
        <v>0</v>
      </c>
      <c r="T767" s="145">
        <v>-2323</v>
      </c>
      <c r="U767" s="145">
        <v>0</v>
      </c>
      <c r="V767" s="145">
        <v>0</v>
      </c>
      <c r="W767" s="145">
        <v>1800.9115824000003</v>
      </c>
      <c r="X767" s="145">
        <v>0</v>
      </c>
      <c r="Y767" s="145">
        <v>-1513.3429631999998</v>
      </c>
      <c r="Z767" s="145">
        <v>0</v>
      </c>
      <c r="AA767" s="145">
        <v>0</v>
      </c>
      <c r="AB767" s="145">
        <v>0</v>
      </c>
      <c r="AC767" s="145">
        <v>0</v>
      </c>
      <c r="AD767" s="145">
        <v>0</v>
      </c>
      <c r="AE767" s="166"/>
      <c r="AF767" s="166"/>
      <c r="AG767" s="166"/>
      <c r="AH767" s="166"/>
      <c r="AI767" s="166"/>
      <c r="AJ767" s="166"/>
      <c r="AK767" s="166"/>
      <c r="AL767" s="166"/>
      <c r="AM767" s="166"/>
      <c r="AN767" s="166"/>
      <c r="AO767" s="166"/>
      <c r="AP767" s="166"/>
      <c r="AQ767" s="145">
        <f t="shared" si="265"/>
        <v>3490895.6335750134</v>
      </c>
      <c r="AS767" s="168"/>
    </row>
    <row r="768" spans="2:45">
      <c r="B768" s="161" t="str">
        <f t="shared" si="264"/>
        <v>27 Seguro de Crédito por Ventas a Plazo</v>
      </c>
      <c r="C768" s="145">
        <v>0</v>
      </c>
      <c r="D768" s="145">
        <v>0</v>
      </c>
      <c r="E768" s="145">
        <v>0</v>
      </c>
      <c r="F768" s="145">
        <v>0</v>
      </c>
      <c r="G768" s="145">
        <v>3085.166731972859</v>
      </c>
      <c r="H768" s="145">
        <v>0</v>
      </c>
      <c r="I768" s="145">
        <v>0</v>
      </c>
      <c r="J768" s="145">
        <v>0</v>
      </c>
      <c r="K768" s="145">
        <v>308223</v>
      </c>
      <c r="L768" s="145">
        <v>0</v>
      </c>
      <c r="M768" s="145">
        <v>2281932</v>
      </c>
      <c r="N768" s="145">
        <v>21277</v>
      </c>
      <c r="O768" s="145">
        <v>0</v>
      </c>
      <c r="P768" s="145">
        <v>0</v>
      </c>
      <c r="Q768" s="145">
        <v>0</v>
      </c>
      <c r="R768" s="145">
        <v>0</v>
      </c>
      <c r="S768" s="145">
        <v>0</v>
      </c>
      <c r="T768" s="145">
        <v>0</v>
      </c>
      <c r="U768" s="145">
        <v>296443</v>
      </c>
      <c r="V768" s="145">
        <v>0</v>
      </c>
      <c r="W768" s="145">
        <v>-198954.18799999999</v>
      </c>
      <c r="X768" s="145">
        <v>0</v>
      </c>
      <c r="Y768" s="145">
        <v>0</v>
      </c>
      <c r="Z768" s="145">
        <v>0</v>
      </c>
      <c r="AA768" s="145">
        <v>0</v>
      </c>
      <c r="AB768" s="145">
        <v>0</v>
      </c>
      <c r="AC768" s="145">
        <v>0</v>
      </c>
      <c r="AD768" s="145">
        <v>0</v>
      </c>
      <c r="AE768" s="166"/>
      <c r="AF768" s="166"/>
      <c r="AG768" s="166"/>
      <c r="AH768" s="166"/>
      <c r="AI768" s="166"/>
      <c r="AJ768" s="166"/>
      <c r="AK768" s="166"/>
      <c r="AL768" s="166"/>
      <c r="AM768" s="166"/>
      <c r="AN768" s="166"/>
      <c r="AO768" s="166"/>
      <c r="AP768" s="166"/>
      <c r="AQ768" s="145">
        <f t="shared" si="265"/>
        <v>2712005.9787319726</v>
      </c>
      <c r="AS768" s="168"/>
    </row>
    <row r="769" spans="2:45">
      <c r="B769" s="161" t="str">
        <f t="shared" si="264"/>
        <v>28 Seguro de Crédito a la Exportación</v>
      </c>
      <c r="C769" s="145">
        <v>0</v>
      </c>
      <c r="D769" s="145">
        <v>0</v>
      </c>
      <c r="E769" s="145">
        <v>0</v>
      </c>
      <c r="F769" s="145">
        <v>0</v>
      </c>
      <c r="G769" s="145">
        <v>44993.209581047209</v>
      </c>
      <c r="H769" s="145">
        <v>0</v>
      </c>
      <c r="I769" s="145">
        <v>0</v>
      </c>
      <c r="J769" s="145">
        <v>0</v>
      </c>
      <c r="K769" s="145">
        <v>407743</v>
      </c>
      <c r="L769" s="145">
        <v>0</v>
      </c>
      <c r="M769" s="145">
        <v>599855</v>
      </c>
      <c r="N769" s="145">
        <v>7870</v>
      </c>
      <c r="O769" s="145">
        <v>0</v>
      </c>
      <c r="P769" s="145">
        <v>0</v>
      </c>
      <c r="Q769" s="145">
        <v>0</v>
      </c>
      <c r="R769" s="145">
        <v>0</v>
      </c>
      <c r="S769" s="145">
        <v>0</v>
      </c>
      <c r="T769" s="145">
        <v>0</v>
      </c>
      <c r="U769" s="145">
        <v>231991</v>
      </c>
      <c r="V769" s="145">
        <v>0</v>
      </c>
      <c r="W769" s="145">
        <v>-371384.47</v>
      </c>
      <c r="X769" s="145">
        <v>0</v>
      </c>
      <c r="Y769" s="145">
        <v>0</v>
      </c>
      <c r="Z769" s="145">
        <v>0</v>
      </c>
      <c r="AA769" s="145">
        <v>0</v>
      </c>
      <c r="AB769" s="145">
        <v>0</v>
      </c>
      <c r="AC769" s="145">
        <v>0</v>
      </c>
      <c r="AD769" s="145">
        <v>0</v>
      </c>
      <c r="AE769" s="166"/>
      <c r="AF769" s="166"/>
      <c r="AG769" s="166"/>
      <c r="AH769" s="166"/>
      <c r="AI769" s="166"/>
      <c r="AJ769" s="166"/>
      <c r="AK769" s="166"/>
      <c r="AL769" s="166"/>
      <c r="AM769" s="166"/>
      <c r="AN769" s="166"/>
      <c r="AO769" s="166"/>
      <c r="AP769" s="166"/>
      <c r="AQ769" s="145">
        <f t="shared" si="265"/>
        <v>921067.73958104732</v>
      </c>
      <c r="AS769" s="168"/>
    </row>
    <row r="770" spans="2:45">
      <c r="B770" s="161" t="str">
        <f t="shared" si="264"/>
        <v>29 Otros Seguros de Crédito</v>
      </c>
      <c r="C770" s="145">
        <v>0</v>
      </c>
      <c r="D770" s="145">
        <v>0</v>
      </c>
      <c r="E770" s="145">
        <v>0</v>
      </c>
      <c r="F770" s="145">
        <v>0</v>
      </c>
      <c r="G770" s="145">
        <v>0</v>
      </c>
      <c r="H770" s="145">
        <v>0</v>
      </c>
      <c r="I770" s="145">
        <v>0</v>
      </c>
      <c r="J770" s="145">
        <v>0</v>
      </c>
      <c r="K770" s="145">
        <v>0</v>
      </c>
      <c r="L770" s="145">
        <v>0</v>
      </c>
      <c r="M770" s="145">
        <v>0</v>
      </c>
      <c r="N770" s="145">
        <v>0</v>
      </c>
      <c r="O770" s="145">
        <v>0</v>
      </c>
      <c r="P770" s="145">
        <v>0</v>
      </c>
      <c r="Q770" s="145">
        <v>0</v>
      </c>
      <c r="R770" s="145">
        <v>0</v>
      </c>
      <c r="S770" s="145">
        <v>0</v>
      </c>
      <c r="T770" s="145">
        <v>0</v>
      </c>
      <c r="U770" s="145">
        <v>0</v>
      </c>
      <c r="V770" s="145">
        <v>0</v>
      </c>
      <c r="W770" s="145">
        <v>0</v>
      </c>
      <c r="X770" s="145">
        <v>0</v>
      </c>
      <c r="Y770" s="145">
        <v>0</v>
      </c>
      <c r="Z770" s="145">
        <v>0</v>
      </c>
      <c r="AA770" s="145">
        <v>0</v>
      </c>
      <c r="AB770" s="145">
        <v>0</v>
      </c>
      <c r="AC770" s="145">
        <v>0</v>
      </c>
      <c r="AD770" s="145">
        <v>0</v>
      </c>
      <c r="AE770" s="166"/>
      <c r="AF770" s="166"/>
      <c r="AG770" s="166"/>
      <c r="AH770" s="166"/>
      <c r="AI770" s="166"/>
      <c r="AJ770" s="166"/>
      <c r="AK770" s="166"/>
      <c r="AL770" s="166"/>
      <c r="AM770" s="166"/>
      <c r="AN770" s="166"/>
      <c r="AO770" s="166"/>
      <c r="AP770" s="166"/>
      <c r="AQ770" s="145">
        <f t="shared" si="265"/>
        <v>0</v>
      </c>
      <c r="AS770" s="168"/>
    </row>
    <row r="771" spans="2:45">
      <c r="B771" s="161" t="str">
        <f t="shared" si="264"/>
        <v>30 Seguro Agrícola</v>
      </c>
      <c r="C771" s="145">
        <v>0</v>
      </c>
      <c r="D771" s="145">
        <v>0</v>
      </c>
      <c r="E771" s="145">
        <v>0</v>
      </c>
      <c r="F771" s="145">
        <v>0</v>
      </c>
      <c r="G771" s="145">
        <v>0</v>
      </c>
      <c r="H771" s="145">
        <v>0</v>
      </c>
      <c r="I771" s="145">
        <v>0</v>
      </c>
      <c r="J771" s="145">
        <v>0</v>
      </c>
      <c r="K771" s="145">
        <v>0</v>
      </c>
      <c r="L771" s="145">
        <v>0</v>
      </c>
      <c r="M771" s="145">
        <v>0</v>
      </c>
      <c r="N771" s="145">
        <v>0</v>
      </c>
      <c r="O771" s="145">
        <v>0</v>
      </c>
      <c r="P771" s="145">
        <v>8179</v>
      </c>
      <c r="Q771" s="145">
        <v>0</v>
      </c>
      <c r="R771" s="145">
        <v>0</v>
      </c>
      <c r="S771" s="145">
        <v>0</v>
      </c>
      <c r="T771" s="145">
        <v>1730442</v>
      </c>
      <c r="U771" s="145">
        <v>0</v>
      </c>
      <c r="V771" s="145">
        <v>325142</v>
      </c>
      <c r="W771" s="145">
        <v>0</v>
      </c>
      <c r="X771" s="145">
        <v>0</v>
      </c>
      <c r="Y771" s="145">
        <v>0</v>
      </c>
      <c r="Z771" s="145">
        <v>0</v>
      </c>
      <c r="AA771" s="145">
        <v>0</v>
      </c>
      <c r="AB771" s="145">
        <v>0</v>
      </c>
      <c r="AC771" s="145">
        <v>0</v>
      </c>
      <c r="AD771" s="145">
        <v>0</v>
      </c>
      <c r="AE771" s="166"/>
      <c r="AF771" s="166"/>
      <c r="AG771" s="166"/>
      <c r="AH771" s="166"/>
      <c r="AI771" s="166"/>
      <c r="AJ771" s="166"/>
      <c r="AK771" s="166"/>
      <c r="AL771" s="166"/>
      <c r="AM771" s="166"/>
      <c r="AN771" s="166"/>
      <c r="AO771" s="166"/>
      <c r="AP771" s="166"/>
      <c r="AQ771" s="145">
        <f t="shared" si="265"/>
        <v>2063763</v>
      </c>
      <c r="AS771" s="168"/>
    </row>
    <row r="772" spans="2:45">
      <c r="B772" s="161" t="str">
        <f t="shared" si="264"/>
        <v>35 Seguro Salud</v>
      </c>
      <c r="C772" s="145">
        <v>0</v>
      </c>
      <c r="D772" s="145">
        <v>0</v>
      </c>
      <c r="E772" s="145">
        <v>0</v>
      </c>
      <c r="F772" s="145">
        <v>0</v>
      </c>
      <c r="G772" s="145">
        <v>0</v>
      </c>
      <c r="H772" s="145">
        <v>0</v>
      </c>
      <c r="I772" s="145">
        <v>0</v>
      </c>
      <c r="J772" s="145">
        <v>0</v>
      </c>
      <c r="K772" s="145">
        <v>0</v>
      </c>
      <c r="L772" s="145">
        <v>0</v>
      </c>
      <c r="M772" s="145">
        <v>0</v>
      </c>
      <c r="N772" s="145">
        <v>0</v>
      </c>
      <c r="O772" s="145">
        <v>0</v>
      </c>
      <c r="P772" s="145">
        <v>0</v>
      </c>
      <c r="Q772" s="145">
        <v>0</v>
      </c>
      <c r="R772" s="145">
        <v>0</v>
      </c>
      <c r="S772" s="145">
        <v>0</v>
      </c>
      <c r="T772" s="145">
        <v>0</v>
      </c>
      <c r="U772" s="145">
        <v>0</v>
      </c>
      <c r="V772" s="145">
        <v>0</v>
      </c>
      <c r="W772" s="145">
        <v>0</v>
      </c>
      <c r="X772" s="145">
        <v>0</v>
      </c>
      <c r="Y772" s="145">
        <v>0</v>
      </c>
      <c r="Z772" s="145">
        <v>0</v>
      </c>
      <c r="AA772" s="145">
        <v>0</v>
      </c>
      <c r="AB772" s="145">
        <v>0</v>
      </c>
      <c r="AC772" s="145">
        <v>0</v>
      </c>
      <c r="AD772" s="145">
        <v>0</v>
      </c>
      <c r="AE772" s="166"/>
      <c r="AF772" s="166"/>
      <c r="AG772" s="166"/>
      <c r="AH772" s="166"/>
      <c r="AI772" s="166"/>
      <c r="AJ772" s="166"/>
      <c r="AK772" s="166"/>
      <c r="AL772" s="166"/>
      <c r="AM772" s="166"/>
      <c r="AN772" s="166"/>
      <c r="AO772" s="166"/>
      <c r="AP772" s="166"/>
      <c r="AQ772" s="145">
        <f t="shared" si="265"/>
        <v>0</v>
      </c>
      <c r="AS772" s="168"/>
    </row>
    <row r="773" spans="2:45">
      <c r="B773" s="161" t="str">
        <f t="shared" si="264"/>
        <v>50 Otros</v>
      </c>
      <c r="C773" s="145">
        <v>1842300</v>
      </c>
      <c r="D773" s="145">
        <v>0</v>
      </c>
      <c r="E773" s="145">
        <v>582697.68226778856</v>
      </c>
      <c r="F773" s="145">
        <v>0</v>
      </c>
      <c r="G773" s="145">
        <v>0</v>
      </c>
      <c r="H773" s="145">
        <v>16612</v>
      </c>
      <c r="I773" s="145">
        <v>138210</v>
      </c>
      <c r="J773" s="145">
        <v>-247</v>
      </c>
      <c r="K773" s="145">
        <v>0</v>
      </c>
      <c r="L773" s="145">
        <v>263</v>
      </c>
      <c r="M773" s="145">
        <v>0</v>
      </c>
      <c r="N773" s="145">
        <v>0</v>
      </c>
      <c r="O773" s="145">
        <v>0</v>
      </c>
      <c r="P773" s="145">
        <v>0</v>
      </c>
      <c r="Q773" s="145">
        <v>0</v>
      </c>
      <c r="R773" s="145">
        <v>51421</v>
      </c>
      <c r="S773" s="145">
        <v>0</v>
      </c>
      <c r="T773" s="145">
        <v>178671</v>
      </c>
      <c r="U773" s="145">
        <v>0</v>
      </c>
      <c r="V773" s="145">
        <v>22324</v>
      </c>
      <c r="W773" s="145">
        <v>0</v>
      </c>
      <c r="X773" s="145">
        <v>382608</v>
      </c>
      <c r="Y773" s="145">
        <v>1353087.9929828774</v>
      </c>
      <c r="Z773" s="145">
        <v>0</v>
      </c>
      <c r="AA773" s="145">
        <v>825</v>
      </c>
      <c r="AB773" s="145">
        <v>357648.99999999988</v>
      </c>
      <c r="AC773" s="145">
        <v>0</v>
      </c>
      <c r="AD773" s="145">
        <v>3009219.2241943767</v>
      </c>
      <c r="AE773" s="166"/>
      <c r="AF773" s="166"/>
      <c r="AG773" s="166"/>
      <c r="AH773" s="166"/>
      <c r="AI773" s="166"/>
      <c r="AJ773" s="166"/>
      <c r="AK773" s="166"/>
      <c r="AL773" s="166"/>
      <c r="AM773" s="166"/>
      <c r="AN773" s="166"/>
      <c r="AO773" s="166"/>
      <c r="AP773" s="166"/>
      <c r="AQ773" s="145">
        <f t="shared" si="265"/>
        <v>7935640.8994450429</v>
      </c>
      <c r="AS773" s="168"/>
    </row>
    <row r="774" spans="2:45">
      <c r="B774" s="162" t="str">
        <f t="shared" si="264"/>
        <v>Total</v>
      </c>
      <c r="C774" s="217">
        <v>34911827</v>
      </c>
      <c r="D774" s="217">
        <v>0</v>
      </c>
      <c r="E774" s="217">
        <v>9538832.4679999985</v>
      </c>
      <c r="F774" s="217">
        <v>17958</v>
      </c>
      <c r="G774" s="217">
        <v>280159.15467360185</v>
      </c>
      <c r="H774" s="217">
        <v>7429192</v>
      </c>
      <c r="I774" s="217">
        <v>35346444</v>
      </c>
      <c r="J774" s="217">
        <v>11906138</v>
      </c>
      <c r="K774" s="217">
        <v>715965.91599999997</v>
      </c>
      <c r="L774" s="217">
        <v>-4646010</v>
      </c>
      <c r="M774" s="217">
        <v>3094851</v>
      </c>
      <c r="N774" s="217">
        <v>29147</v>
      </c>
      <c r="O774" s="217">
        <v>0</v>
      </c>
      <c r="P774" s="217">
        <v>1329538</v>
      </c>
      <c r="Q774" s="217">
        <v>0</v>
      </c>
      <c r="R774" s="217">
        <v>3425018</v>
      </c>
      <c r="S774" s="217">
        <v>40577</v>
      </c>
      <c r="T774" s="217">
        <v>13216570</v>
      </c>
      <c r="U774" s="217">
        <v>575282</v>
      </c>
      <c r="V774" s="217">
        <v>50118416</v>
      </c>
      <c r="W774" s="217">
        <v>-509600.09399999998</v>
      </c>
      <c r="X774" s="217">
        <v>973695</v>
      </c>
      <c r="Y774" s="217">
        <v>34902805.161158606</v>
      </c>
      <c r="Z774" s="217">
        <v>187540</v>
      </c>
      <c r="AA774" s="217">
        <v>546218</v>
      </c>
      <c r="AB774" s="217">
        <v>70927356</v>
      </c>
      <c r="AC774" s="217">
        <v>0</v>
      </c>
      <c r="AD774" s="217">
        <v>4619509.9999999991</v>
      </c>
      <c r="AE774" s="167"/>
      <c r="AF774" s="167"/>
      <c r="AG774" s="167"/>
      <c r="AH774" s="167"/>
      <c r="AI774" s="167"/>
      <c r="AJ774" s="167"/>
      <c r="AK774" s="167"/>
      <c r="AL774" s="167"/>
      <c r="AM774" s="167"/>
      <c r="AN774" s="167"/>
      <c r="AO774" s="167"/>
      <c r="AP774" s="167"/>
      <c r="AQ774" s="217">
        <f t="shared" si="265"/>
        <v>278977429.60583216</v>
      </c>
      <c r="AS774" s="215"/>
    </row>
    <row r="777" spans="2:45" ht="22.5" customHeight="1">
      <c r="B777" s="216" t="s">
        <v>572</v>
      </c>
      <c r="C777" s="138" t="str">
        <f>C7</f>
        <v>Ace Seguros</v>
      </c>
      <c r="D777" s="138" t="str">
        <f t="shared" ref="D777:AQ777" si="266">D7</f>
        <v>Assurant Chile</v>
      </c>
      <c r="E777" s="138" t="str">
        <f t="shared" si="266"/>
        <v>BCI Seguros</v>
      </c>
      <c r="F777" s="138" t="str">
        <f t="shared" si="266"/>
        <v>Cardif</v>
      </c>
      <c r="G777" s="138" t="str">
        <f t="shared" si="266"/>
        <v>Cesce Chile</v>
      </c>
      <c r="H777" s="138" t="str">
        <f t="shared" si="266"/>
        <v>Chartis</v>
      </c>
      <c r="I777" s="138" t="str">
        <f t="shared" si="266"/>
        <v>Chilena Consolidada</v>
      </c>
      <c r="J777" s="138" t="str">
        <f t="shared" si="266"/>
        <v>Chubb de Chile</v>
      </c>
      <c r="K777" s="138" t="str">
        <f t="shared" si="266"/>
        <v>Coface Chile</v>
      </c>
      <c r="L777" s="138" t="str">
        <f t="shared" si="266"/>
        <v>Consorio Nacional</v>
      </c>
      <c r="M777" s="138" t="str">
        <f t="shared" si="266"/>
        <v>Continental Crédito</v>
      </c>
      <c r="N777" s="138" t="str">
        <f t="shared" si="266"/>
        <v>Euler Hermes</v>
      </c>
      <c r="O777" s="138" t="str">
        <f t="shared" si="266"/>
        <v>FAF International</v>
      </c>
      <c r="P777" s="138" t="str">
        <f t="shared" si="266"/>
        <v>HDI Seguros</v>
      </c>
      <c r="Q777" s="138" t="str">
        <f t="shared" si="266"/>
        <v>Huelen</v>
      </c>
      <c r="R777" s="138" t="str">
        <f t="shared" si="266"/>
        <v>Liberty Seguros</v>
      </c>
      <c r="S777" s="138" t="str">
        <f t="shared" si="266"/>
        <v>M. de Carabineros</v>
      </c>
      <c r="T777" s="138" t="str">
        <f t="shared" si="266"/>
        <v>Magallanes</v>
      </c>
      <c r="U777" s="138" t="str">
        <f t="shared" si="266"/>
        <v>Magallanes Gar. y Cré.</v>
      </c>
      <c r="V777" s="138" t="str">
        <f t="shared" si="266"/>
        <v>Mapfre</v>
      </c>
      <c r="W777" s="138" t="str">
        <f t="shared" si="266"/>
        <v>Mapfre Gar. y Cré.</v>
      </c>
      <c r="X777" s="138" t="str">
        <f t="shared" si="266"/>
        <v>Orion Seguros</v>
      </c>
      <c r="Y777" s="138" t="str">
        <f t="shared" si="266"/>
        <v>Penta Security</v>
      </c>
      <c r="Z777" s="138" t="str">
        <f t="shared" si="266"/>
        <v>QBE Chile</v>
      </c>
      <c r="AA777" s="138" t="str">
        <f t="shared" si="266"/>
        <v>Renta Nacional</v>
      </c>
      <c r="AB777" s="138" t="str">
        <f t="shared" si="266"/>
        <v>RSA Seguros</v>
      </c>
      <c r="AC777" s="138" t="str">
        <f t="shared" si="266"/>
        <v>Zenit Seguros</v>
      </c>
      <c r="AD777" s="138" t="str">
        <f t="shared" si="266"/>
        <v>Zurich Santander</v>
      </c>
      <c r="AE777" s="138">
        <f t="shared" si="266"/>
        <v>0</v>
      </c>
      <c r="AF777" s="138">
        <f t="shared" si="266"/>
        <v>0</v>
      </c>
      <c r="AG777" s="138">
        <f t="shared" si="266"/>
        <v>0</v>
      </c>
      <c r="AH777" s="138">
        <f t="shared" si="266"/>
        <v>0</v>
      </c>
      <c r="AI777" s="138">
        <f t="shared" si="266"/>
        <v>0</v>
      </c>
      <c r="AJ777" s="138">
        <f t="shared" si="266"/>
        <v>0</v>
      </c>
      <c r="AK777" s="138">
        <f t="shared" si="266"/>
        <v>0</v>
      </c>
      <c r="AL777" s="138">
        <f t="shared" si="266"/>
        <v>0</v>
      </c>
      <c r="AM777" s="138">
        <f t="shared" si="266"/>
        <v>0</v>
      </c>
      <c r="AN777" s="138">
        <f t="shared" si="266"/>
        <v>0</v>
      </c>
      <c r="AO777" s="138">
        <f t="shared" si="266"/>
        <v>0</v>
      </c>
      <c r="AP777" s="138">
        <f t="shared" si="266"/>
        <v>0</v>
      </c>
      <c r="AQ777" s="138" t="str">
        <f t="shared" si="266"/>
        <v>Mercado</v>
      </c>
      <c r="AS777" s="164"/>
    </row>
    <row r="778" spans="2:45">
      <c r="B778" s="161" t="str">
        <f>B250</f>
        <v>1 Incendio</v>
      </c>
      <c r="C778" s="145">
        <v>5788243</v>
      </c>
      <c r="D778" s="145">
        <v>0</v>
      </c>
      <c r="E778" s="145">
        <v>1590990.5689999997</v>
      </c>
      <c r="F778" s="145">
        <v>-10</v>
      </c>
      <c r="G778" s="145">
        <v>0</v>
      </c>
      <c r="H778" s="145">
        <v>11898320</v>
      </c>
      <c r="I778" s="145">
        <v>1638605</v>
      </c>
      <c r="J778" s="145">
        <v>286622</v>
      </c>
      <c r="K778" s="145">
        <v>0</v>
      </c>
      <c r="L778" s="145">
        <v>62685</v>
      </c>
      <c r="M778" s="145">
        <v>0</v>
      </c>
      <c r="N778" s="145">
        <v>0</v>
      </c>
      <c r="O778" s="145">
        <v>0</v>
      </c>
      <c r="P778" s="145">
        <v>660661</v>
      </c>
      <c r="Q778" s="145">
        <v>0</v>
      </c>
      <c r="R778" s="145">
        <v>5408824</v>
      </c>
      <c r="S778" s="145">
        <v>140264</v>
      </c>
      <c r="T778" s="145">
        <v>2051627</v>
      </c>
      <c r="U778" s="145">
        <v>0</v>
      </c>
      <c r="V778" s="145">
        <v>13553190</v>
      </c>
      <c r="W778" s="145">
        <v>0</v>
      </c>
      <c r="X778" s="145">
        <v>282562</v>
      </c>
      <c r="Y778" s="145">
        <v>3491003.6079575988</v>
      </c>
      <c r="Z778" s="145">
        <v>3388</v>
      </c>
      <c r="AA778" s="145">
        <v>334217</v>
      </c>
      <c r="AB778" s="145">
        <v>13144661</v>
      </c>
      <c r="AC778" s="145">
        <v>0</v>
      </c>
      <c r="AD778" s="145">
        <v>0</v>
      </c>
      <c r="AE778" s="166"/>
      <c r="AF778" s="166"/>
      <c r="AG778" s="166"/>
      <c r="AH778" s="166"/>
      <c r="AI778" s="166"/>
      <c r="AJ778" s="166"/>
      <c r="AK778" s="166"/>
      <c r="AL778" s="166"/>
      <c r="AM778" s="166"/>
      <c r="AN778" s="166"/>
      <c r="AO778" s="166"/>
      <c r="AP778" s="166"/>
      <c r="AQ778" s="145">
        <f>SUM(C778:AP778)</f>
        <v>60335853.1769576</v>
      </c>
      <c r="AS778" s="168"/>
    </row>
    <row r="779" spans="2:45">
      <c r="B779" s="161" t="str">
        <f t="shared" ref="B779:B810" si="267">B251</f>
        <v>2 Pérdida de Benef. por Incendio</v>
      </c>
      <c r="C779" s="145">
        <v>144050</v>
      </c>
      <c r="D779" s="145">
        <v>0</v>
      </c>
      <c r="E779" s="145">
        <v>230547.59299999999</v>
      </c>
      <c r="F779" s="145">
        <v>0</v>
      </c>
      <c r="G779" s="145">
        <v>0</v>
      </c>
      <c r="H779" s="145">
        <v>1730573</v>
      </c>
      <c r="I779" s="145">
        <v>2644155</v>
      </c>
      <c r="J779" s="145">
        <v>58816</v>
      </c>
      <c r="K779" s="145">
        <v>0</v>
      </c>
      <c r="L779" s="145">
        <v>15666</v>
      </c>
      <c r="M779" s="145">
        <v>0</v>
      </c>
      <c r="N779" s="145">
        <v>0</v>
      </c>
      <c r="O779" s="145">
        <v>0</v>
      </c>
      <c r="P779" s="145">
        <v>30615</v>
      </c>
      <c r="Q779" s="145">
        <v>0</v>
      </c>
      <c r="R779" s="145">
        <v>1344588</v>
      </c>
      <c r="S779" s="145">
        <v>0</v>
      </c>
      <c r="T779" s="145">
        <v>241301</v>
      </c>
      <c r="U779" s="145">
        <v>0</v>
      </c>
      <c r="V779" s="145">
        <v>266236</v>
      </c>
      <c r="W779" s="145">
        <v>0</v>
      </c>
      <c r="X779" s="145">
        <v>3111</v>
      </c>
      <c r="Y779" s="145">
        <v>929707.26439640007</v>
      </c>
      <c r="Z779" s="145">
        <v>3870</v>
      </c>
      <c r="AA779" s="145">
        <v>5789</v>
      </c>
      <c r="AB779" s="145">
        <v>4452506</v>
      </c>
      <c r="AC779" s="145">
        <v>0</v>
      </c>
      <c r="AD779" s="145">
        <v>0</v>
      </c>
      <c r="AE779" s="166"/>
      <c r="AF779" s="166"/>
      <c r="AG779" s="166"/>
      <c r="AH779" s="166"/>
      <c r="AI779" s="166"/>
      <c r="AJ779" s="166"/>
      <c r="AK779" s="166"/>
      <c r="AL779" s="166"/>
      <c r="AM779" s="166"/>
      <c r="AN779" s="166"/>
      <c r="AO779" s="166"/>
      <c r="AP779" s="166"/>
      <c r="AQ779" s="145">
        <f t="shared" ref="AQ779:AQ810" si="268">SUM(C779:AP779)</f>
        <v>12101530.857396401</v>
      </c>
      <c r="AS779" s="168"/>
    </row>
    <row r="780" spans="2:45">
      <c r="B780" s="161" t="str">
        <f t="shared" si="267"/>
        <v>3 Terremoto</v>
      </c>
      <c r="C780" s="145">
        <v>5747607</v>
      </c>
      <c r="D780" s="145">
        <v>0</v>
      </c>
      <c r="E780" s="145">
        <v>2374726.1689999998</v>
      </c>
      <c r="F780" s="145">
        <v>-253</v>
      </c>
      <c r="G780" s="145">
        <v>0</v>
      </c>
      <c r="H780" s="145">
        <v>18110836</v>
      </c>
      <c r="I780" s="145">
        <v>12289267</v>
      </c>
      <c r="J780" s="145">
        <v>779467</v>
      </c>
      <c r="K780" s="145">
        <v>0</v>
      </c>
      <c r="L780" s="145">
        <v>113251</v>
      </c>
      <c r="M780" s="145">
        <v>0</v>
      </c>
      <c r="N780" s="145">
        <v>0</v>
      </c>
      <c r="O780" s="145">
        <v>0</v>
      </c>
      <c r="P780" s="145">
        <v>69803</v>
      </c>
      <c r="Q780" s="145">
        <v>0</v>
      </c>
      <c r="R780" s="145">
        <v>8310765</v>
      </c>
      <c r="S780" s="145">
        <v>13042</v>
      </c>
      <c r="T780" s="145">
        <v>3598953</v>
      </c>
      <c r="U780" s="145">
        <v>0</v>
      </c>
      <c r="V780" s="145">
        <v>29095367</v>
      </c>
      <c r="W780" s="145">
        <v>0</v>
      </c>
      <c r="X780" s="145">
        <v>437423</v>
      </c>
      <c r="Y780" s="145">
        <v>10445883.047955999</v>
      </c>
      <c r="Z780" s="145">
        <v>6799</v>
      </c>
      <c r="AA780" s="145">
        <v>310753</v>
      </c>
      <c r="AB780" s="145">
        <v>28250521</v>
      </c>
      <c r="AC780" s="145">
        <v>0</v>
      </c>
      <c r="AD780" s="145">
        <v>12788438</v>
      </c>
      <c r="AE780" s="166"/>
      <c r="AF780" s="166"/>
      <c r="AG780" s="166"/>
      <c r="AH780" s="166"/>
      <c r="AI780" s="166"/>
      <c r="AJ780" s="166"/>
      <c r="AK780" s="166"/>
      <c r="AL780" s="166"/>
      <c r="AM780" s="166"/>
      <c r="AN780" s="166"/>
      <c r="AO780" s="166"/>
      <c r="AP780" s="166"/>
      <c r="AQ780" s="145">
        <f t="shared" si="268"/>
        <v>132742648.216956</v>
      </c>
      <c r="AS780" s="168"/>
    </row>
    <row r="781" spans="2:45">
      <c r="B781" s="161" t="str">
        <f t="shared" si="267"/>
        <v>4 Pérdida de Benef. por Terremoto</v>
      </c>
      <c r="C781" s="145">
        <v>-1472506</v>
      </c>
      <c r="D781" s="145">
        <v>0</v>
      </c>
      <c r="E781" s="145">
        <v>0</v>
      </c>
      <c r="F781" s="145">
        <v>0</v>
      </c>
      <c r="G781" s="145">
        <v>0</v>
      </c>
      <c r="H781" s="145">
        <v>2485890</v>
      </c>
      <c r="I781" s="145">
        <v>0</v>
      </c>
      <c r="J781" s="145">
        <v>122168</v>
      </c>
      <c r="K781" s="145">
        <v>0</v>
      </c>
      <c r="L781" s="145">
        <v>27849</v>
      </c>
      <c r="M781" s="145">
        <v>0</v>
      </c>
      <c r="N781" s="145">
        <v>0</v>
      </c>
      <c r="O781" s="145">
        <v>0</v>
      </c>
      <c r="P781" s="145">
        <v>14704</v>
      </c>
      <c r="Q781" s="145">
        <v>0</v>
      </c>
      <c r="R781" s="145">
        <v>2062633</v>
      </c>
      <c r="S781" s="145">
        <v>0</v>
      </c>
      <c r="T781" s="145">
        <v>383406</v>
      </c>
      <c r="U781" s="145">
        <v>0</v>
      </c>
      <c r="V781" s="145">
        <v>1168685</v>
      </c>
      <c r="W781" s="145">
        <v>0</v>
      </c>
      <c r="X781" s="145">
        <v>0</v>
      </c>
      <c r="Y781" s="145">
        <v>3877140.3831631998</v>
      </c>
      <c r="Z781" s="145">
        <v>34305</v>
      </c>
      <c r="AA781" s="145">
        <v>911</v>
      </c>
      <c r="AB781" s="145">
        <v>421272</v>
      </c>
      <c r="AC781" s="145">
        <v>0</v>
      </c>
      <c r="AD781" s="145">
        <v>0</v>
      </c>
      <c r="AE781" s="166"/>
      <c r="AF781" s="166"/>
      <c r="AG781" s="166"/>
      <c r="AH781" s="166"/>
      <c r="AI781" s="166"/>
      <c r="AJ781" s="166"/>
      <c r="AK781" s="166"/>
      <c r="AL781" s="166"/>
      <c r="AM781" s="166"/>
      <c r="AN781" s="166"/>
      <c r="AO781" s="166"/>
      <c r="AP781" s="166"/>
      <c r="AQ781" s="145">
        <f t="shared" si="268"/>
        <v>9126457.3831631988</v>
      </c>
      <c r="AS781" s="168"/>
    </row>
    <row r="782" spans="2:45">
      <c r="B782" s="161" t="str">
        <f t="shared" si="267"/>
        <v>5 Riesgos de la Naturaleza</v>
      </c>
      <c r="C782" s="145">
        <v>1077768</v>
      </c>
      <c r="D782" s="145">
        <v>0</v>
      </c>
      <c r="E782" s="145">
        <v>37148.604000000007</v>
      </c>
      <c r="F782" s="145">
        <v>-20</v>
      </c>
      <c r="G782" s="145">
        <v>0</v>
      </c>
      <c r="H782" s="145">
        <v>1483</v>
      </c>
      <c r="I782" s="145">
        <v>2175190</v>
      </c>
      <c r="J782" s="145">
        <v>55207</v>
      </c>
      <c r="K782" s="145">
        <v>0</v>
      </c>
      <c r="L782" s="145">
        <v>15615</v>
      </c>
      <c r="M782" s="145">
        <v>0</v>
      </c>
      <c r="N782" s="145">
        <v>0</v>
      </c>
      <c r="O782" s="145">
        <v>0</v>
      </c>
      <c r="P782" s="145">
        <v>35380</v>
      </c>
      <c r="Q782" s="145">
        <v>0</v>
      </c>
      <c r="R782" s="145">
        <v>38</v>
      </c>
      <c r="S782" s="145">
        <v>2473</v>
      </c>
      <c r="T782" s="145">
        <v>281854</v>
      </c>
      <c r="U782" s="145">
        <v>0</v>
      </c>
      <c r="V782" s="145">
        <v>1891205</v>
      </c>
      <c r="W782" s="145">
        <v>0</v>
      </c>
      <c r="X782" s="145">
        <v>0</v>
      </c>
      <c r="Y782" s="145">
        <v>1633502.0543888004</v>
      </c>
      <c r="Z782" s="145">
        <v>6639</v>
      </c>
      <c r="AA782" s="145">
        <v>172</v>
      </c>
      <c r="AB782" s="145">
        <v>1000244</v>
      </c>
      <c r="AC782" s="145">
        <v>0</v>
      </c>
      <c r="AD782" s="145">
        <v>0</v>
      </c>
      <c r="AE782" s="166"/>
      <c r="AF782" s="166"/>
      <c r="AG782" s="166"/>
      <c r="AH782" s="166"/>
      <c r="AI782" s="166"/>
      <c r="AJ782" s="166"/>
      <c r="AK782" s="166"/>
      <c r="AL782" s="166"/>
      <c r="AM782" s="166"/>
      <c r="AN782" s="166"/>
      <c r="AO782" s="166"/>
      <c r="AP782" s="166"/>
      <c r="AQ782" s="145">
        <f t="shared" si="268"/>
        <v>8213898.6583888009</v>
      </c>
      <c r="AS782" s="168"/>
    </row>
    <row r="783" spans="2:45">
      <c r="B783" s="161" t="str">
        <f t="shared" si="267"/>
        <v>6 Terrorismo</v>
      </c>
      <c r="C783" s="145">
        <v>99344</v>
      </c>
      <c r="D783" s="145">
        <v>0</v>
      </c>
      <c r="E783" s="145">
        <v>64536.305000000008</v>
      </c>
      <c r="F783" s="145">
        <v>-11</v>
      </c>
      <c r="G783" s="145">
        <v>0</v>
      </c>
      <c r="H783" s="145">
        <v>301996</v>
      </c>
      <c r="I783" s="145">
        <v>301193</v>
      </c>
      <c r="J783" s="145">
        <v>15</v>
      </c>
      <c r="K783" s="145">
        <v>0</v>
      </c>
      <c r="L783" s="145">
        <v>4272</v>
      </c>
      <c r="M783" s="145">
        <v>0</v>
      </c>
      <c r="N783" s="145">
        <v>0</v>
      </c>
      <c r="O783" s="145">
        <v>0</v>
      </c>
      <c r="P783" s="145">
        <v>33509</v>
      </c>
      <c r="Q783" s="145">
        <v>0</v>
      </c>
      <c r="R783" s="145">
        <v>223640</v>
      </c>
      <c r="S783" s="145">
        <v>428</v>
      </c>
      <c r="T783" s="145">
        <v>132208</v>
      </c>
      <c r="U783" s="145">
        <v>0</v>
      </c>
      <c r="V783" s="145">
        <v>1413838</v>
      </c>
      <c r="W783" s="145">
        <v>0</v>
      </c>
      <c r="X783" s="145">
        <v>19693</v>
      </c>
      <c r="Y783" s="145">
        <v>1695579.6302635993</v>
      </c>
      <c r="Z783" s="145">
        <v>3405</v>
      </c>
      <c r="AA783" s="145">
        <v>596</v>
      </c>
      <c r="AB783" s="145">
        <v>1805330</v>
      </c>
      <c r="AC783" s="145">
        <v>0</v>
      </c>
      <c r="AD783" s="145">
        <v>0</v>
      </c>
      <c r="AE783" s="166"/>
      <c r="AF783" s="166"/>
      <c r="AG783" s="166"/>
      <c r="AH783" s="166"/>
      <c r="AI783" s="166"/>
      <c r="AJ783" s="166"/>
      <c r="AK783" s="166"/>
      <c r="AL783" s="166"/>
      <c r="AM783" s="166"/>
      <c r="AN783" s="166"/>
      <c r="AO783" s="166"/>
      <c r="AP783" s="166"/>
      <c r="AQ783" s="145">
        <f t="shared" si="268"/>
        <v>6099571.9352635993</v>
      </c>
      <c r="AS783" s="168"/>
    </row>
    <row r="784" spans="2:45">
      <c r="B784" s="161" t="str">
        <f t="shared" si="267"/>
        <v>7 Otros Riesgos Adicionales Incendio</v>
      </c>
      <c r="C784" s="145">
        <v>-1779401</v>
      </c>
      <c r="D784" s="145">
        <v>0</v>
      </c>
      <c r="E784" s="145">
        <v>33001.97</v>
      </c>
      <c r="F784" s="145">
        <v>-17</v>
      </c>
      <c r="G784" s="145">
        <v>0</v>
      </c>
      <c r="H784" s="145">
        <v>17250</v>
      </c>
      <c r="I784" s="145">
        <v>2166827</v>
      </c>
      <c r="J784" s="145">
        <v>29278</v>
      </c>
      <c r="K784" s="145">
        <v>0</v>
      </c>
      <c r="L784" s="145">
        <v>10802</v>
      </c>
      <c r="M784" s="145">
        <v>0</v>
      </c>
      <c r="N784" s="145">
        <v>0</v>
      </c>
      <c r="O784" s="145">
        <v>0</v>
      </c>
      <c r="P784" s="145">
        <v>47687</v>
      </c>
      <c r="Q784" s="145">
        <v>0</v>
      </c>
      <c r="R784" s="145">
        <v>712</v>
      </c>
      <c r="S784" s="145">
        <v>412</v>
      </c>
      <c r="T784" s="145">
        <v>134147</v>
      </c>
      <c r="U784" s="145">
        <v>0</v>
      </c>
      <c r="V784" s="145">
        <v>1220143</v>
      </c>
      <c r="W784" s="145">
        <v>0</v>
      </c>
      <c r="X784" s="145">
        <v>0</v>
      </c>
      <c r="Y784" s="145">
        <v>3416384.9789351998</v>
      </c>
      <c r="Z784" s="145">
        <v>3405</v>
      </c>
      <c r="AA784" s="145">
        <v>893</v>
      </c>
      <c r="AB784" s="145">
        <v>915657</v>
      </c>
      <c r="AC784" s="145">
        <v>0</v>
      </c>
      <c r="AD784" s="145">
        <v>0</v>
      </c>
      <c r="AE784" s="166"/>
      <c r="AF784" s="166"/>
      <c r="AG784" s="166"/>
      <c r="AH784" s="166"/>
      <c r="AI784" s="166"/>
      <c r="AJ784" s="166"/>
      <c r="AK784" s="166"/>
      <c r="AL784" s="166"/>
      <c r="AM784" s="166"/>
      <c r="AN784" s="166"/>
      <c r="AO784" s="166"/>
      <c r="AP784" s="166"/>
      <c r="AQ784" s="145">
        <f t="shared" si="268"/>
        <v>6217181.9489351995</v>
      </c>
      <c r="AS784" s="168"/>
    </row>
    <row r="785" spans="2:45">
      <c r="B785" s="161" t="str">
        <f t="shared" si="267"/>
        <v>8 Robo</v>
      </c>
      <c r="C785" s="145">
        <v>141692</v>
      </c>
      <c r="D785" s="145">
        <v>0</v>
      </c>
      <c r="E785" s="145">
        <v>664023.33199999994</v>
      </c>
      <c r="F785" s="145">
        <v>-10</v>
      </c>
      <c r="G785" s="145">
        <v>0</v>
      </c>
      <c r="H785" s="145">
        <v>105895</v>
      </c>
      <c r="I785" s="145">
        <v>300896</v>
      </c>
      <c r="J785" s="145">
        <v>12430</v>
      </c>
      <c r="K785" s="145">
        <v>0</v>
      </c>
      <c r="L785" s="145">
        <v>11500</v>
      </c>
      <c r="M785" s="145">
        <v>0</v>
      </c>
      <c r="N785" s="145">
        <v>0</v>
      </c>
      <c r="O785" s="145">
        <v>0</v>
      </c>
      <c r="P785" s="145">
        <v>247336</v>
      </c>
      <c r="Q785" s="145">
        <v>0</v>
      </c>
      <c r="R785" s="145">
        <v>598472</v>
      </c>
      <c r="S785" s="145">
        <v>0</v>
      </c>
      <c r="T785" s="145">
        <v>469520</v>
      </c>
      <c r="U785" s="145">
        <v>0</v>
      </c>
      <c r="V785" s="145">
        <v>382459</v>
      </c>
      <c r="W785" s="145">
        <v>0</v>
      </c>
      <c r="X785" s="145">
        <v>0</v>
      </c>
      <c r="Y785" s="145">
        <v>456538.93689439999</v>
      </c>
      <c r="Z785" s="145">
        <v>0</v>
      </c>
      <c r="AA785" s="145">
        <v>80778</v>
      </c>
      <c r="AB785" s="145">
        <v>31052</v>
      </c>
      <c r="AC785" s="145">
        <v>0</v>
      </c>
      <c r="AD785" s="145">
        <v>0</v>
      </c>
      <c r="AE785" s="166"/>
      <c r="AF785" s="166"/>
      <c r="AG785" s="166"/>
      <c r="AH785" s="166"/>
      <c r="AI785" s="166"/>
      <c r="AJ785" s="166"/>
      <c r="AK785" s="166"/>
      <c r="AL785" s="166"/>
      <c r="AM785" s="166"/>
      <c r="AN785" s="166"/>
      <c r="AO785" s="166"/>
      <c r="AP785" s="166"/>
      <c r="AQ785" s="145">
        <f t="shared" si="268"/>
        <v>3502582.2688944</v>
      </c>
      <c r="AS785" s="168"/>
    </row>
    <row r="786" spans="2:45">
      <c r="B786" s="161" t="str">
        <f t="shared" si="267"/>
        <v>9 Daños Físicos Vehíc. Mot. G1 (VP)</v>
      </c>
      <c r="C786" s="145">
        <v>0</v>
      </c>
      <c r="D786" s="145">
        <v>0</v>
      </c>
      <c r="E786" s="145">
        <v>11.64</v>
      </c>
      <c r="F786" s="145">
        <v>0</v>
      </c>
      <c r="G786" s="145">
        <v>0</v>
      </c>
      <c r="H786" s="145">
        <v>23738</v>
      </c>
      <c r="I786" s="145">
        <v>127165</v>
      </c>
      <c r="J786" s="145">
        <v>0</v>
      </c>
      <c r="K786" s="145">
        <v>0</v>
      </c>
      <c r="L786" s="145">
        <v>0</v>
      </c>
      <c r="M786" s="145">
        <v>0</v>
      </c>
      <c r="N786" s="145">
        <v>0</v>
      </c>
      <c r="O786" s="145">
        <v>0</v>
      </c>
      <c r="P786" s="145">
        <v>6706</v>
      </c>
      <c r="Q786" s="145">
        <v>0</v>
      </c>
      <c r="R786" s="145">
        <v>597078</v>
      </c>
      <c r="S786" s="145">
        <v>0</v>
      </c>
      <c r="T786" s="145">
        <v>1558603</v>
      </c>
      <c r="U786" s="145">
        <v>0</v>
      </c>
      <c r="V786" s="145">
        <v>146894</v>
      </c>
      <c r="W786" s="145">
        <v>0</v>
      </c>
      <c r="X786" s="145">
        <v>0</v>
      </c>
      <c r="Y786" s="145">
        <v>942.86164959999985</v>
      </c>
      <c r="Z786" s="145">
        <v>0</v>
      </c>
      <c r="AA786" s="145">
        <v>0</v>
      </c>
      <c r="AB786" s="145">
        <v>0</v>
      </c>
      <c r="AC786" s="145">
        <v>0</v>
      </c>
      <c r="AD786" s="145">
        <v>0</v>
      </c>
      <c r="AE786" s="166"/>
      <c r="AF786" s="166"/>
      <c r="AG786" s="166"/>
      <c r="AH786" s="166"/>
      <c r="AI786" s="166"/>
      <c r="AJ786" s="166"/>
      <c r="AK786" s="166"/>
      <c r="AL786" s="166"/>
      <c r="AM786" s="166"/>
      <c r="AN786" s="166"/>
      <c r="AO786" s="166"/>
      <c r="AP786" s="166"/>
      <c r="AQ786" s="145">
        <f t="shared" si="268"/>
        <v>2461138.5016496</v>
      </c>
      <c r="AS786" s="168"/>
    </row>
    <row r="787" spans="2:45">
      <c r="B787" s="161" t="str">
        <f t="shared" si="267"/>
        <v>10 Daños Físicos Vehíc. Mot. G2 (VC)</v>
      </c>
      <c r="C787" s="145">
        <v>0</v>
      </c>
      <c r="D787" s="145">
        <v>0</v>
      </c>
      <c r="E787" s="145">
        <v>3910.6759999999995</v>
      </c>
      <c r="F787" s="145">
        <v>0</v>
      </c>
      <c r="G787" s="145">
        <v>0</v>
      </c>
      <c r="H787" s="145">
        <v>15646</v>
      </c>
      <c r="I787" s="145">
        <v>-36023</v>
      </c>
      <c r="J787" s="145">
        <v>0</v>
      </c>
      <c r="K787" s="145">
        <v>0</v>
      </c>
      <c r="L787" s="145">
        <v>14199</v>
      </c>
      <c r="M787" s="145">
        <v>0</v>
      </c>
      <c r="N787" s="145">
        <v>0</v>
      </c>
      <c r="O787" s="145">
        <v>0</v>
      </c>
      <c r="P787" s="145">
        <v>0</v>
      </c>
      <c r="Q787" s="145">
        <v>0</v>
      </c>
      <c r="R787" s="145">
        <v>0</v>
      </c>
      <c r="S787" s="145">
        <v>0</v>
      </c>
      <c r="T787" s="145">
        <v>1975595</v>
      </c>
      <c r="U787" s="145">
        <v>0</v>
      </c>
      <c r="V787" s="145">
        <v>585088</v>
      </c>
      <c r="W787" s="145">
        <v>0</v>
      </c>
      <c r="X787" s="145">
        <v>0</v>
      </c>
      <c r="Y787" s="145">
        <v>683003.07304399996</v>
      </c>
      <c r="Z787" s="145">
        <v>0</v>
      </c>
      <c r="AA787" s="145">
        <v>158</v>
      </c>
      <c r="AB787" s="145">
        <v>0</v>
      </c>
      <c r="AC787" s="145">
        <v>0</v>
      </c>
      <c r="AD787" s="145">
        <v>0</v>
      </c>
      <c r="AE787" s="166"/>
      <c r="AF787" s="166"/>
      <c r="AG787" s="166"/>
      <c r="AH787" s="166"/>
      <c r="AI787" s="166"/>
      <c r="AJ787" s="166"/>
      <c r="AK787" s="166"/>
      <c r="AL787" s="166"/>
      <c r="AM787" s="166"/>
      <c r="AN787" s="166"/>
      <c r="AO787" s="166"/>
      <c r="AP787" s="166"/>
      <c r="AQ787" s="145">
        <f t="shared" si="268"/>
        <v>3241576.7490440002</v>
      </c>
      <c r="AS787" s="168"/>
    </row>
    <row r="788" spans="2:45">
      <c r="B788" s="161" t="str">
        <f t="shared" si="267"/>
        <v>11 Casco Marítimo</v>
      </c>
      <c r="C788" s="145">
        <v>0</v>
      </c>
      <c r="D788" s="145">
        <v>0</v>
      </c>
      <c r="E788" s="145">
        <v>159.298</v>
      </c>
      <c r="F788" s="145">
        <v>0</v>
      </c>
      <c r="G788" s="145">
        <v>0</v>
      </c>
      <c r="H788" s="145">
        <v>0</v>
      </c>
      <c r="I788" s="145">
        <v>18860</v>
      </c>
      <c r="J788" s="145">
        <v>0</v>
      </c>
      <c r="K788" s="145">
        <v>0</v>
      </c>
      <c r="L788" s="145">
        <v>0</v>
      </c>
      <c r="M788" s="145">
        <v>0</v>
      </c>
      <c r="N788" s="145">
        <v>0</v>
      </c>
      <c r="O788" s="145">
        <v>0</v>
      </c>
      <c r="P788" s="145">
        <v>0</v>
      </c>
      <c r="Q788" s="145">
        <v>0</v>
      </c>
      <c r="R788" s="145">
        <v>13487</v>
      </c>
      <c r="S788" s="145">
        <v>0</v>
      </c>
      <c r="T788" s="145">
        <v>323437</v>
      </c>
      <c r="U788" s="145">
        <v>0</v>
      </c>
      <c r="V788" s="145">
        <v>2310757</v>
      </c>
      <c r="W788" s="145">
        <v>0</v>
      </c>
      <c r="X788" s="145">
        <v>307533</v>
      </c>
      <c r="Y788" s="145">
        <v>1064491.1610168002</v>
      </c>
      <c r="Z788" s="145">
        <v>0</v>
      </c>
      <c r="AA788" s="145">
        <v>0</v>
      </c>
      <c r="AB788" s="145">
        <v>3980191</v>
      </c>
      <c r="AC788" s="145">
        <v>0</v>
      </c>
      <c r="AD788" s="145">
        <v>0</v>
      </c>
      <c r="AE788" s="166"/>
      <c r="AF788" s="166"/>
      <c r="AG788" s="166"/>
      <c r="AH788" s="166"/>
      <c r="AI788" s="166"/>
      <c r="AJ788" s="166"/>
      <c r="AK788" s="166"/>
      <c r="AL788" s="166"/>
      <c r="AM788" s="166"/>
      <c r="AN788" s="166"/>
      <c r="AO788" s="166"/>
      <c r="AP788" s="166"/>
      <c r="AQ788" s="145">
        <f t="shared" si="268"/>
        <v>8018915.4590167999</v>
      </c>
      <c r="AS788" s="168"/>
    </row>
    <row r="789" spans="2:45">
      <c r="B789" s="161" t="str">
        <f t="shared" si="267"/>
        <v>12 Casco Aéreo</v>
      </c>
      <c r="C789" s="145">
        <v>0</v>
      </c>
      <c r="D789" s="145">
        <v>0</v>
      </c>
      <c r="E789" s="145">
        <v>17975.208000000002</v>
      </c>
      <c r="F789" s="145">
        <v>0</v>
      </c>
      <c r="G789" s="145">
        <v>0</v>
      </c>
      <c r="H789" s="145">
        <v>125457</v>
      </c>
      <c r="I789" s="145">
        <v>0</v>
      </c>
      <c r="J789" s="145">
        <v>0</v>
      </c>
      <c r="K789" s="145">
        <v>0</v>
      </c>
      <c r="L789" s="145">
        <v>0</v>
      </c>
      <c r="M789" s="145">
        <v>0</v>
      </c>
      <c r="N789" s="145">
        <v>0</v>
      </c>
      <c r="O789" s="145">
        <v>0</v>
      </c>
      <c r="P789" s="145">
        <v>0</v>
      </c>
      <c r="Q789" s="145">
        <v>0</v>
      </c>
      <c r="R789" s="145">
        <v>144071</v>
      </c>
      <c r="S789" s="145">
        <v>0</v>
      </c>
      <c r="T789" s="145">
        <v>123855</v>
      </c>
      <c r="U789" s="145">
        <v>0</v>
      </c>
      <c r="V789" s="145">
        <v>3070508</v>
      </c>
      <c r="W789" s="145">
        <v>0</v>
      </c>
      <c r="X789" s="145">
        <v>338980</v>
      </c>
      <c r="Y789" s="145">
        <v>3215750.0111943996</v>
      </c>
      <c r="Z789" s="145">
        <v>3059</v>
      </c>
      <c r="AA789" s="145">
        <v>0</v>
      </c>
      <c r="AB789" s="145">
        <v>0</v>
      </c>
      <c r="AC789" s="145">
        <v>0</v>
      </c>
      <c r="AD789" s="145">
        <v>0</v>
      </c>
      <c r="AE789" s="166"/>
      <c r="AF789" s="166"/>
      <c r="AG789" s="166"/>
      <c r="AH789" s="166"/>
      <c r="AI789" s="166"/>
      <c r="AJ789" s="166"/>
      <c r="AK789" s="166"/>
      <c r="AL789" s="166"/>
      <c r="AM789" s="166"/>
      <c r="AN789" s="166"/>
      <c r="AO789" s="166"/>
      <c r="AP789" s="166"/>
      <c r="AQ789" s="145">
        <f t="shared" si="268"/>
        <v>7039655.2191943992</v>
      </c>
      <c r="AS789" s="168"/>
    </row>
    <row r="790" spans="2:45">
      <c r="B790" s="161" t="str">
        <f t="shared" si="267"/>
        <v>13 Transporte Terrestre</v>
      </c>
      <c r="C790" s="145">
        <v>993254</v>
      </c>
      <c r="D790" s="145">
        <v>0</v>
      </c>
      <c r="E790" s="145">
        <v>725201.86300000001</v>
      </c>
      <c r="F790" s="145">
        <v>0</v>
      </c>
      <c r="G790" s="145">
        <v>0</v>
      </c>
      <c r="H790" s="145">
        <v>75660</v>
      </c>
      <c r="I790" s="145">
        <v>161186</v>
      </c>
      <c r="J790" s="145">
        <v>1558260</v>
      </c>
      <c r="K790" s="145">
        <v>0</v>
      </c>
      <c r="L790" s="145">
        <v>122</v>
      </c>
      <c r="M790" s="145">
        <v>0</v>
      </c>
      <c r="N790" s="145">
        <v>0</v>
      </c>
      <c r="O790" s="145">
        <v>0</v>
      </c>
      <c r="P790" s="145">
        <v>197488</v>
      </c>
      <c r="Q790" s="145">
        <v>0</v>
      </c>
      <c r="R790" s="145">
        <v>309855</v>
      </c>
      <c r="S790" s="145">
        <v>0</v>
      </c>
      <c r="T790" s="145">
        <v>722368</v>
      </c>
      <c r="U790" s="145">
        <v>0</v>
      </c>
      <c r="V790" s="145">
        <v>307348</v>
      </c>
      <c r="W790" s="145">
        <v>0</v>
      </c>
      <c r="X790" s="145">
        <v>1606122</v>
      </c>
      <c r="Y790" s="145">
        <v>1163701.2424895996</v>
      </c>
      <c r="Z790" s="145">
        <v>4928</v>
      </c>
      <c r="AA790" s="145">
        <v>107864</v>
      </c>
      <c r="AB790" s="145">
        <v>0</v>
      </c>
      <c r="AC790" s="145">
        <v>0</v>
      </c>
      <c r="AD790" s="145">
        <v>0</v>
      </c>
      <c r="AE790" s="166"/>
      <c r="AF790" s="166"/>
      <c r="AG790" s="166"/>
      <c r="AH790" s="166"/>
      <c r="AI790" s="166"/>
      <c r="AJ790" s="166"/>
      <c r="AK790" s="166"/>
      <c r="AL790" s="166"/>
      <c r="AM790" s="166"/>
      <c r="AN790" s="166"/>
      <c r="AO790" s="166"/>
      <c r="AP790" s="166"/>
      <c r="AQ790" s="145">
        <f t="shared" si="268"/>
        <v>7933358.1054895995</v>
      </c>
      <c r="AS790" s="168"/>
    </row>
    <row r="791" spans="2:45">
      <c r="B791" s="161" t="str">
        <f t="shared" si="267"/>
        <v>14 Transporte Marítimo</v>
      </c>
      <c r="C791" s="145">
        <v>2325407</v>
      </c>
      <c r="D791" s="145">
        <v>0</v>
      </c>
      <c r="E791" s="145">
        <v>302163.42099999997</v>
      </c>
      <c r="F791" s="145">
        <v>0</v>
      </c>
      <c r="G791" s="145">
        <v>0</v>
      </c>
      <c r="H791" s="145">
        <v>688415</v>
      </c>
      <c r="I791" s="145">
        <v>598691</v>
      </c>
      <c r="J791" s="145">
        <v>1123057</v>
      </c>
      <c r="K791" s="145">
        <v>0</v>
      </c>
      <c r="L791" s="145">
        <v>0</v>
      </c>
      <c r="M791" s="145">
        <v>0</v>
      </c>
      <c r="N791" s="145">
        <v>0</v>
      </c>
      <c r="O791" s="145">
        <v>0</v>
      </c>
      <c r="P791" s="145">
        <v>177961</v>
      </c>
      <c r="Q791" s="145">
        <v>0</v>
      </c>
      <c r="R791" s="145">
        <v>1406439</v>
      </c>
      <c r="S791" s="145">
        <v>0</v>
      </c>
      <c r="T791" s="145">
        <v>382049</v>
      </c>
      <c r="U791" s="145">
        <v>0</v>
      </c>
      <c r="V791" s="145">
        <v>1001495</v>
      </c>
      <c r="W791" s="145">
        <v>0</v>
      </c>
      <c r="X791" s="145">
        <v>538106</v>
      </c>
      <c r="Y791" s="145">
        <v>2844915.7249968005</v>
      </c>
      <c r="Z791" s="145">
        <v>0</v>
      </c>
      <c r="AA791" s="145">
        <v>0</v>
      </c>
      <c r="AB791" s="145">
        <v>287218</v>
      </c>
      <c r="AC791" s="145">
        <v>0</v>
      </c>
      <c r="AD791" s="145">
        <v>0</v>
      </c>
      <c r="AE791" s="166"/>
      <c r="AF791" s="166"/>
      <c r="AG791" s="166"/>
      <c r="AH791" s="166"/>
      <c r="AI791" s="166"/>
      <c r="AJ791" s="166"/>
      <c r="AK791" s="166"/>
      <c r="AL791" s="166"/>
      <c r="AM791" s="166"/>
      <c r="AN791" s="166"/>
      <c r="AO791" s="166"/>
      <c r="AP791" s="166"/>
      <c r="AQ791" s="145">
        <f t="shared" si="268"/>
        <v>11675917.145996802</v>
      </c>
      <c r="AS791" s="168"/>
    </row>
    <row r="792" spans="2:45">
      <c r="B792" s="161" t="str">
        <f t="shared" si="267"/>
        <v>15 Transporte Aéreo</v>
      </c>
      <c r="C792" s="145">
        <v>204757</v>
      </c>
      <c r="D792" s="145">
        <v>0</v>
      </c>
      <c r="E792" s="145">
        <v>18728.128000000001</v>
      </c>
      <c r="F792" s="145">
        <v>0</v>
      </c>
      <c r="G792" s="145">
        <v>0</v>
      </c>
      <c r="H792" s="145">
        <v>15683</v>
      </c>
      <c r="I792" s="145">
        <v>130131</v>
      </c>
      <c r="J792" s="145">
        <v>179709</v>
      </c>
      <c r="K792" s="145">
        <v>0</v>
      </c>
      <c r="L792" s="145">
        <v>0</v>
      </c>
      <c r="M792" s="145">
        <v>0</v>
      </c>
      <c r="N792" s="145">
        <v>0</v>
      </c>
      <c r="O792" s="145">
        <v>0</v>
      </c>
      <c r="P792" s="145">
        <v>29327</v>
      </c>
      <c r="Q792" s="145">
        <v>0</v>
      </c>
      <c r="R792" s="145">
        <v>19460</v>
      </c>
      <c r="S792" s="145">
        <v>0</v>
      </c>
      <c r="T792" s="145">
        <v>122841</v>
      </c>
      <c r="U792" s="145">
        <v>0</v>
      </c>
      <c r="V792" s="145">
        <v>41390</v>
      </c>
      <c r="W792" s="145">
        <v>0</v>
      </c>
      <c r="X792" s="145">
        <v>45124</v>
      </c>
      <c r="Y792" s="145">
        <v>38719.166614400005</v>
      </c>
      <c r="Z792" s="145">
        <v>229</v>
      </c>
      <c r="AA792" s="145">
        <v>0</v>
      </c>
      <c r="AB792" s="145">
        <v>0</v>
      </c>
      <c r="AC792" s="145">
        <v>0</v>
      </c>
      <c r="AD792" s="145">
        <v>0</v>
      </c>
      <c r="AE792" s="166"/>
      <c r="AF792" s="166"/>
      <c r="AG792" s="166"/>
      <c r="AH792" s="166"/>
      <c r="AI792" s="166"/>
      <c r="AJ792" s="166"/>
      <c r="AK792" s="166"/>
      <c r="AL792" s="166"/>
      <c r="AM792" s="166"/>
      <c r="AN792" s="166"/>
      <c r="AO792" s="166"/>
      <c r="AP792" s="166"/>
      <c r="AQ792" s="145">
        <f t="shared" si="268"/>
        <v>846098.29461440002</v>
      </c>
      <c r="AS792" s="168"/>
    </row>
    <row r="793" spans="2:45">
      <c r="B793" s="161" t="str">
        <f t="shared" si="267"/>
        <v>16 Equipo Móvil Contratista</v>
      </c>
      <c r="C793" s="145">
        <v>-3567</v>
      </c>
      <c r="D793" s="145">
        <v>0</v>
      </c>
      <c r="E793" s="145">
        <v>996286.59399999981</v>
      </c>
      <c r="F793" s="145">
        <v>0</v>
      </c>
      <c r="G793" s="145">
        <v>0</v>
      </c>
      <c r="H793" s="145">
        <v>1644</v>
      </c>
      <c r="I793" s="145">
        <v>1536857</v>
      </c>
      <c r="J793" s="145">
        <v>648931</v>
      </c>
      <c r="K793" s="145">
        <v>0</v>
      </c>
      <c r="L793" s="145">
        <v>4060</v>
      </c>
      <c r="M793" s="145">
        <v>0</v>
      </c>
      <c r="N793" s="145">
        <v>0</v>
      </c>
      <c r="O793" s="145">
        <v>0</v>
      </c>
      <c r="P793" s="145">
        <v>99806</v>
      </c>
      <c r="Q793" s="145">
        <v>0</v>
      </c>
      <c r="R793" s="145">
        <v>1279784</v>
      </c>
      <c r="S793" s="145">
        <v>0</v>
      </c>
      <c r="T793" s="145">
        <v>901229</v>
      </c>
      <c r="U793" s="145">
        <v>0</v>
      </c>
      <c r="V793" s="145">
        <v>584656</v>
      </c>
      <c r="W793" s="145">
        <v>0</v>
      </c>
      <c r="X793" s="145">
        <v>131566</v>
      </c>
      <c r="Y793" s="145">
        <v>1626829.3550112003</v>
      </c>
      <c r="Z793" s="145">
        <v>0</v>
      </c>
      <c r="AA793" s="145">
        <v>201340</v>
      </c>
      <c r="AB793" s="145">
        <v>1159782</v>
      </c>
      <c r="AC793" s="145">
        <v>0</v>
      </c>
      <c r="AD793" s="145">
        <v>0</v>
      </c>
      <c r="AE793" s="166"/>
      <c r="AF793" s="166"/>
      <c r="AG793" s="166"/>
      <c r="AH793" s="166"/>
      <c r="AI793" s="166"/>
      <c r="AJ793" s="166"/>
      <c r="AK793" s="166"/>
      <c r="AL793" s="166"/>
      <c r="AM793" s="166"/>
      <c r="AN793" s="166"/>
      <c r="AO793" s="166"/>
      <c r="AP793" s="166"/>
      <c r="AQ793" s="145">
        <f t="shared" si="268"/>
        <v>9169203.9490111992</v>
      </c>
      <c r="AS793" s="168"/>
    </row>
    <row r="794" spans="2:45">
      <c r="B794" s="161" t="str">
        <f t="shared" si="267"/>
        <v>17 Todo Riesgo Construc. y Montaje</v>
      </c>
      <c r="C794" s="145">
        <v>2087136</v>
      </c>
      <c r="D794" s="145">
        <v>0</v>
      </c>
      <c r="E794" s="145">
        <v>207883.40200000006</v>
      </c>
      <c r="F794" s="145">
        <v>0</v>
      </c>
      <c r="G794" s="145">
        <v>0</v>
      </c>
      <c r="H794" s="145">
        <v>487995</v>
      </c>
      <c r="I794" s="145">
        <v>5276063</v>
      </c>
      <c r="J794" s="145">
        <v>0</v>
      </c>
      <c r="K794" s="145">
        <v>0</v>
      </c>
      <c r="L794" s="145">
        <v>47394</v>
      </c>
      <c r="M794" s="145">
        <v>0</v>
      </c>
      <c r="N794" s="145">
        <v>0</v>
      </c>
      <c r="O794" s="145">
        <v>0</v>
      </c>
      <c r="P794" s="145">
        <v>3259</v>
      </c>
      <c r="Q794" s="145">
        <v>0</v>
      </c>
      <c r="R794" s="145">
        <v>722124</v>
      </c>
      <c r="S794" s="145">
        <v>0</v>
      </c>
      <c r="T794" s="145">
        <v>1309104</v>
      </c>
      <c r="U794" s="145">
        <v>0</v>
      </c>
      <c r="V794" s="145">
        <v>4044100</v>
      </c>
      <c r="W794" s="145">
        <v>0</v>
      </c>
      <c r="X794" s="145">
        <v>221462</v>
      </c>
      <c r="Y794" s="145">
        <v>4258330.133179199</v>
      </c>
      <c r="Z794" s="145">
        <v>0</v>
      </c>
      <c r="AA794" s="145">
        <v>22785</v>
      </c>
      <c r="AB794" s="145">
        <v>5867699</v>
      </c>
      <c r="AC794" s="145">
        <v>0</v>
      </c>
      <c r="AD794" s="145">
        <v>0</v>
      </c>
      <c r="AE794" s="166"/>
      <c r="AF794" s="166"/>
      <c r="AG794" s="166"/>
      <c r="AH794" s="166"/>
      <c r="AI794" s="166"/>
      <c r="AJ794" s="166"/>
      <c r="AK794" s="166"/>
      <c r="AL794" s="166"/>
      <c r="AM794" s="166"/>
      <c r="AN794" s="166"/>
      <c r="AO794" s="166"/>
      <c r="AP794" s="166"/>
      <c r="AQ794" s="145">
        <f t="shared" si="268"/>
        <v>24555334.535179198</v>
      </c>
      <c r="AS794" s="168"/>
    </row>
    <row r="795" spans="2:45">
      <c r="B795" s="161" t="str">
        <f t="shared" si="267"/>
        <v>18 Avería de Maquinaria</v>
      </c>
      <c r="C795" s="145">
        <v>-43061</v>
      </c>
      <c r="D795" s="145">
        <v>0</v>
      </c>
      <c r="E795" s="145">
        <v>6499.9320000000007</v>
      </c>
      <c r="F795" s="145">
        <v>0</v>
      </c>
      <c r="G795" s="145">
        <v>0</v>
      </c>
      <c r="H795" s="145">
        <v>0</v>
      </c>
      <c r="I795" s="145">
        <v>752003</v>
      </c>
      <c r="J795" s="145">
        <v>0</v>
      </c>
      <c r="K795" s="145">
        <v>0</v>
      </c>
      <c r="L795" s="145">
        <v>1029</v>
      </c>
      <c r="M795" s="145">
        <v>0</v>
      </c>
      <c r="N795" s="145">
        <v>0</v>
      </c>
      <c r="O795" s="145">
        <v>0</v>
      </c>
      <c r="P795" s="145">
        <v>2400</v>
      </c>
      <c r="Q795" s="145">
        <v>0</v>
      </c>
      <c r="R795" s="145">
        <v>72774</v>
      </c>
      <c r="S795" s="145">
        <v>0</v>
      </c>
      <c r="T795" s="145">
        <v>14413</v>
      </c>
      <c r="U795" s="145">
        <v>0</v>
      </c>
      <c r="V795" s="145">
        <v>29586</v>
      </c>
      <c r="W795" s="145">
        <v>0</v>
      </c>
      <c r="X795" s="145">
        <v>0</v>
      </c>
      <c r="Y795" s="145">
        <v>16500.0514496</v>
      </c>
      <c r="Z795" s="145">
        <v>0</v>
      </c>
      <c r="AA795" s="145">
        <v>200</v>
      </c>
      <c r="AB795" s="145">
        <v>292277</v>
      </c>
      <c r="AC795" s="145">
        <v>0</v>
      </c>
      <c r="AD795" s="145">
        <v>0</v>
      </c>
      <c r="AE795" s="166"/>
      <c r="AF795" s="166"/>
      <c r="AG795" s="166"/>
      <c r="AH795" s="166"/>
      <c r="AI795" s="166"/>
      <c r="AJ795" s="166"/>
      <c r="AK795" s="166"/>
      <c r="AL795" s="166"/>
      <c r="AM795" s="166"/>
      <c r="AN795" s="166"/>
      <c r="AO795" s="166"/>
      <c r="AP795" s="166"/>
      <c r="AQ795" s="145">
        <f t="shared" si="268"/>
        <v>1144620.9834496002</v>
      </c>
      <c r="AS795" s="168"/>
    </row>
    <row r="796" spans="2:45">
      <c r="B796" s="161" t="str">
        <f t="shared" si="267"/>
        <v>19 Equipo Electrónico</v>
      </c>
      <c r="C796" s="145">
        <v>603384</v>
      </c>
      <c r="D796" s="145">
        <v>0</v>
      </c>
      <c r="E796" s="145">
        <v>73324.06799999997</v>
      </c>
      <c r="F796" s="145">
        <v>0</v>
      </c>
      <c r="G796" s="145">
        <v>0</v>
      </c>
      <c r="H796" s="145">
        <v>136312</v>
      </c>
      <c r="I796" s="145">
        <v>65200</v>
      </c>
      <c r="J796" s="145">
        <v>3796</v>
      </c>
      <c r="K796" s="145">
        <v>0</v>
      </c>
      <c r="L796" s="145">
        <v>401</v>
      </c>
      <c r="M796" s="145">
        <v>0</v>
      </c>
      <c r="N796" s="145">
        <v>0</v>
      </c>
      <c r="O796" s="145">
        <v>0</v>
      </c>
      <c r="P796" s="145">
        <v>37024</v>
      </c>
      <c r="Q796" s="145">
        <v>0</v>
      </c>
      <c r="R796" s="145">
        <v>145901</v>
      </c>
      <c r="S796" s="145">
        <v>0</v>
      </c>
      <c r="T796" s="145">
        <v>121744</v>
      </c>
      <c r="U796" s="145">
        <v>0</v>
      </c>
      <c r="V796" s="145">
        <v>149460</v>
      </c>
      <c r="W796" s="145">
        <v>0</v>
      </c>
      <c r="X796" s="145">
        <v>0</v>
      </c>
      <c r="Y796" s="145">
        <v>145582.9383976</v>
      </c>
      <c r="Z796" s="145">
        <v>0</v>
      </c>
      <c r="AA796" s="145">
        <v>12975</v>
      </c>
      <c r="AB796" s="145">
        <v>280272</v>
      </c>
      <c r="AC796" s="145">
        <v>0</v>
      </c>
      <c r="AD796" s="145">
        <v>0</v>
      </c>
      <c r="AE796" s="166"/>
      <c r="AF796" s="166"/>
      <c r="AG796" s="166"/>
      <c r="AH796" s="166"/>
      <c r="AI796" s="166"/>
      <c r="AJ796" s="166"/>
      <c r="AK796" s="166"/>
      <c r="AL796" s="166"/>
      <c r="AM796" s="166"/>
      <c r="AN796" s="166"/>
      <c r="AO796" s="166"/>
      <c r="AP796" s="166"/>
      <c r="AQ796" s="145">
        <f t="shared" si="268"/>
        <v>1775376.0063976001</v>
      </c>
      <c r="AS796" s="168"/>
    </row>
    <row r="797" spans="2:45">
      <c r="B797" s="161" t="str">
        <f t="shared" si="267"/>
        <v>20 Responsabilidad Civil Vehíc. Mot.</v>
      </c>
      <c r="C797" s="145">
        <v>0</v>
      </c>
      <c r="D797" s="145">
        <v>0</v>
      </c>
      <c r="E797" s="145">
        <v>83882.892000000007</v>
      </c>
      <c r="F797" s="145">
        <v>0</v>
      </c>
      <c r="G797" s="145">
        <v>0</v>
      </c>
      <c r="H797" s="145">
        <v>37027</v>
      </c>
      <c r="I797" s="145">
        <v>299841</v>
      </c>
      <c r="J797" s="145">
        <v>300231</v>
      </c>
      <c r="K797" s="145">
        <v>0</v>
      </c>
      <c r="L797" s="145">
        <v>2109</v>
      </c>
      <c r="M797" s="145">
        <v>0</v>
      </c>
      <c r="N797" s="145">
        <v>0</v>
      </c>
      <c r="O797" s="145">
        <v>0</v>
      </c>
      <c r="P797" s="145">
        <v>59085</v>
      </c>
      <c r="Q797" s="145">
        <v>0</v>
      </c>
      <c r="R797" s="145">
        <v>388797</v>
      </c>
      <c r="S797" s="145">
        <v>0</v>
      </c>
      <c r="T797" s="145">
        <v>1312712</v>
      </c>
      <c r="U797" s="145">
        <v>0</v>
      </c>
      <c r="V797" s="145">
        <v>157415</v>
      </c>
      <c r="W797" s="145">
        <v>0</v>
      </c>
      <c r="X797" s="145">
        <v>0</v>
      </c>
      <c r="Y797" s="145">
        <v>769059.07058319997</v>
      </c>
      <c r="Z797" s="145">
        <v>253</v>
      </c>
      <c r="AA797" s="145">
        <v>31872</v>
      </c>
      <c r="AB797" s="145">
        <v>88162</v>
      </c>
      <c r="AC797" s="145">
        <v>87462</v>
      </c>
      <c r="AD797" s="145">
        <v>0</v>
      </c>
      <c r="AE797" s="166"/>
      <c r="AF797" s="166"/>
      <c r="AG797" s="166"/>
      <c r="AH797" s="166"/>
      <c r="AI797" s="166"/>
      <c r="AJ797" s="166"/>
      <c r="AK797" s="166"/>
      <c r="AL797" s="166"/>
      <c r="AM797" s="166"/>
      <c r="AN797" s="166"/>
      <c r="AO797" s="166"/>
      <c r="AP797" s="166"/>
      <c r="AQ797" s="145">
        <f t="shared" si="268"/>
        <v>3617907.9625832001</v>
      </c>
      <c r="AS797" s="168"/>
    </row>
    <row r="798" spans="2:45">
      <c r="B798" s="161" t="str">
        <f t="shared" si="267"/>
        <v>21 Responsabilidad Civil</v>
      </c>
      <c r="C798" s="145">
        <v>2931034</v>
      </c>
      <c r="D798" s="145">
        <v>0</v>
      </c>
      <c r="E798" s="145">
        <v>1132499.3730000001</v>
      </c>
      <c r="F798" s="145">
        <v>0</v>
      </c>
      <c r="G798" s="145">
        <v>0</v>
      </c>
      <c r="H798" s="145">
        <v>2429504</v>
      </c>
      <c r="I798" s="145">
        <v>5833604</v>
      </c>
      <c r="J798" s="145">
        <v>2680119</v>
      </c>
      <c r="K798" s="145">
        <v>0</v>
      </c>
      <c r="L798" s="145">
        <v>16549</v>
      </c>
      <c r="M798" s="145">
        <v>0</v>
      </c>
      <c r="N798" s="145">
        <v>0</v>
      </c>
      <c r="O798" s="145">
        <v>0</v>
      </c>
      <c r="P798" s="145">
        <v>225940</v>
      </c>
      <c r="Q798" s="145">
        <v>0</v>
      </c>
      <c r="R798" s="145">
        <v>1202969</v>
      </c>
      <c r="S798" s="145">
        <v>0</v>
      </c>
      <c r="T798" s="145">
        <v>1658984</v>
      </c>
      <c r="U798" s="145">
        <v>0</v>
      </c>
      <c r="V798" s="145">
        <v>1284328</v>
      </c>
      <c r="W798" s="145">
        <v>0</v>
      </c>
      <c r="X798" s="145">
        <v>956048</v>
      </c>
      <c r="Y798" s="145">
        <v>3993909.4388672002</v>
      </c>
      <c r="Z798" s="145">
        <v>1479</v>
      </c>
      <c r="AA798" s="145">
        <v>263860</v>
      </c>
      <c r="AB798" s="145">
        <v>301729</v>
      </c>
      <c r="AC798" s="145">
        <v>0</v>
      </c>
      <c r="AD798" s="145">
        <v>0</v>
      </c>
      <c r="AE798" s="166"/>
      <c r="AF798" s="166"/>
      <c r="AG798" s="166"/>
      <c r="AH798" s="166"/>
      <c r="AI798" s="166"/>
      <c r="AJ798" s="166"/>
      <c r="AK798" s="166"/>
      <c r="AL798" s="166"/>
      <c r="AM798" s="166"/>
      <c r="AN798" s="166"/>
      <c r="AO798" s="166"/>
      <c r="AP798" s="166"/>
      <c r="AQ798" s="145">
        <f t="shared" si="268"/>
        <v>24912555.8118672</v>
      </c>
      <c r="AS798" s="168"/>
    </row>
    <row r="799" spans="2:45">
      <c r="B799" s="161" t="str">
        <f t="shared" si="267"/>
        <v>22 Multiriesgos</v>
      </c>
      <c r="C799" s="145">
        <v>0</v>
      </c>
      <c r="D799" s="145">
        <v>0</v>
      </c>
      <c r="E799" s="145">
        <v>14422.331999999999</v>
      </c>
      <c r="F799" s="145">
        <v>0</v>
      </c>
      <c r="G799" s="145">
        <v>0</v>
      </c>
      <c r="H799" s="145">
        <v>0</v>
      </c>
      <c r="I799" s="145">
        <v>0</v>
      </c>
      <c r="J799" s="145">
        <v>0</v>
      </c>
      <c r="K799" s="145">
        <v>0</v>
      </c>
      <c r="L799" s="145">
        <v>0</v>
      </c>
      <c r="M799" s="145">
        <v>0</v>
      </c>
      <c r="N799" s="145">
        <v>0</v>
      </c>
      <c r="O799" s="145">
        <v>0</v>
      </c>
      <c r="P799" s="145">
        <v>0</v>
      </c>
      <c r="Q799" s="145">
        <v>0</v>
      </c>
      <c r="R799" s="145">
        <v>0</v>
      </c>
      <c r="S799" s="145">
        <v>0</v>
      </c>
      <c r="T799" s="145">
        <v>145550</v>
      </c>
      <c r="U799" s="145">
        <v>0</v>
      </c>
      <c r="V799" s="145">
        <v>1409159</v>
      </c>
      <c r="W799" s="145">
        <v>0</v>
      </c>
      <c r="X799" s="145">
        <v>2893</v>
      </c>
      <c r="Y799" s="145">
        <v>0</v>
      </c>
      <c r="Z799" s="145">
        <v>0</v>
      </c>
      <c r="AA799" s="145">
        <v>4316</v>
      </c>
      <c r="AB799" s="145">
        <v>0</v>
      </c>
      <c r="AC799" s="145">
        <v>0</v>
      </c>
      <c r="AD799" s="145">
        <v>2493303</v>
      </c>
      <c r="AE799" s="166"/>
      <c r="AF799" s="166"/>
      <c r="AG799" s="166"/>
      <c r="AH799" s="166"/>
      <c r="AI799" s="166"/>
      <c r="AJ799" s="166"/>
      <c r="AK799" s="166"/>
      <c r="AL799" s="166"/>
      <c r="AM799" s="166"/>
      <c r="AN799" s="166"/>
      <c r="AO799" s="166"/>
      <c r="AP799" s="166"/>
      <c r="AQ799" s="145">
        <f t="shared" si="268"/>
        <v>4069643.3319999999</v>
      </c>
      <c r="AS799" s="168"/>
    </row>
    <row r="800" spans="2:45">
      <c r="B800" s="161" t="str">
        <f t="shared" si="267"/>
        <v>23 Accidentes Personales</v>
      </c>
      <c r="C800" s="145">
        <v>3888521</v>
      </c>
      <c r="D800" s="145">
        <v>0</v>
      </c>
      <c r="E800" s="145">
        <v>52847.456000000006</v>
      </c>
      <c r="F800" s="145">
        <v>30031</v>
      </c>
      <c r="G800" s="145">
        <v>0</v>
      </c>
      <c r="H800" s="145">
        <v>90608</v>
      </c>
      <c r="I800" s="145">
        <v>1078165</v>
      </c>
      <c r="J800" s="145">
        <v>1510153</v>
      </c>
      <c r="K800" s="145">
        <v>0</v>
      </c>
      <c r="L800" s="145">
        <v>4582</v>
      </c>
      <c r="M800" s="145">
        <v>0</v>
      </c>
      <c r="N800" s="145">
        <v>0</v>
      </c>
      <c r="O800" s="145">
        <v>0</v>
      </c>
      <c r="P800" s="145">
        <v>9774</v>
      </c>
      <c r="Q800" s="145">
        <v>0</v>
      </c>
      <c r="R800" s="145">
        <v>24602</v>
      </c>
      <c r="S800" s="145">
        <v>0</v>
      </c>
      <c r="T800" s="145">
        <v>457996</v>
      </c>
      <c r="U800" s="145">
        <v>0</v>
      </c>
      <c r="V800" s="145">
        <v>447341</v>
      </c>
      <c r="W800" s="145">
        <v>0</v>
      </c>
      <c r="X800" s="145">
        <v>112857</v>
      </c>
      <c r="Y800" s="145">
        <v>186730.25192800001</v>
      </c>
      <c r="Z800" s="145">
        <v>23</v>
      </c>
      <c r="AA800" s="145">
        <v>140013</v>
      </c>
      <c r="AB800" s="145">
        <v>42185</v>
      </c>
      <c r="AC800" s="145">
        <v>0</v>
      </c>
      <c r="AD800" s="145">
        <v>0</v>
      </c>
      <c r="AE800" s="166"/>
      <c r="AF800" s="166"/>
      <c r="AG800" s="166"/>
      <c r="AH800" s="166"/>
      <c r="AI800" s="166"/>
      <c r="AJ800" s="166"/>
      <c r="AK800" s="166"/>
      <c r="AL800" s="166"/>
      <c r="AM800" s="166"/>
      <c r="AN800" s="166"/>
      <c r="AO800" s="166"/>
      <c r="AP800" s="166"/>
      <c r="AQ800" s="145">
        <f t="shared" si="268"/>
        <v>8076428.707928</v>
      </c>
      <c r="AS800" s="168"/>
    </row>
    <row r="801" spans="2:45">
      <c r="B801" s="161" t="str">
        <f t="shared" si="267"/>
        <v>24 SOAP</v>
      </c>
      <c r="C801" s="145">
        <v>0</v>
      </c>
      <c r="D801" s="145">
        <v>0</v>
      </c>
      <c r="E801" s="145">
        <v>0</v>
      </c>
      <c r="F801" s="145">
        <v>0</v>
      </c>
      <c r="G801" s="145">
        <v>0</v>
      </c>
      <c r="H801" s="145">
        <v>0</v>
      </c>
      <c r="I801" s="145">
        <v>382875</v>
      </c>
      <c r="J801" s="145">
        <v>0</v>
      </c>
      <c r="K801" s="145">
        <v>0</v>
      </c>
      <c r="L801" s="145">
        <v>0</v>
      </c>
      <c r="M801" s="145">
        <v>0</v>
      </c>
      <c r="N801" s="145">
        <v>0</v>
      </c>
      <c r="O801" s="145">
        <v>0</v>
      </c>
      <c r="P801" s="145">
        <v>0</v>
      </c>
      <c r="Q801" s="145">
        <v>0</v>
      </c>
      <c r="R801" s="145">
        <v>0</v>
      </c>
      <c r="S801" s="145">
        <v>0</v>
      </c>
      <c r="T801" s="145">
        <v>0</v>
      </c>
      <c r="U801" s="145">
        <v>0</v>
      </c>
      <c r="V801" s="145">
        <v>0</v>
      </c>
      <c r="W801" s="145">
        <v>0</v>
      </c>
      <c r="X801" s="145">
        <v>0</v>
      </c>
      <c r="Y801" s="145">
        <v>0</v>
      </c>
      <c r="Z801" s="145">
        <v>0</v>
      </c>
      <c r="AA801" s="145">
        <v>0</v>
      </c>
      <c r="AB801" s="145">
        <v>0</v>
      </c>
      <c r="AC801" s="145">
        <v>0</v>
      </c>
      <c r="AD801" s="145">
        <v>0</v>
      </c>
      <c r="AE801" s="166"/>
      <c r="AF801" s="166"/>
      <c r="AG801" s="166"/>
      <c r="AH801" s="166"/>
      <c r="AI801" s="166"/>
      <c r="AJ801" s="166"/>
      <c r="AK801" s="166"/>
      <c r="AL801" s="166"/>
      <c r="AM801" s="166"/>
      <c r="AN801" s="166"/>
      <c r="AO801" s="166"/>
      <c r="AP801" s="166"/>
      <c r="AQ801" s="145">
        <f t="shared" si="268"/>
        <v>382875</v>
      </c>
      <c r="AS801" s="168"/>
    </row>
    <row r="802" spans="2:45">
      <c r="B802" s="161" t="str">
        <f t="shared" si="267"/>
        <v>25 Garantía</v>
      </c>
      <c r="C802" s="145">
        <v>0</v>
      </c>
      <c r="D802" s="145">
        <v>0</v>
      </c>
      <c r="E802" s="145">
        <v>0</v>
      </c>
      <c r="F802" s="145">
        <v>0</v>
      </c>
      <c r="G802" s="145">
        <v>1071054</v>
      </c>
      <c r="H802" s="145">
        <v>0</v>
      </c>
      <c r="I802" s="145">
        <v>26349</v>
      </c>
      <c r="J802" s="145">
        <v>759</v>
      </c>
      <c r="K802" s="145">
        <v>0</v>
      </c>
      <c r="L802" s="145">
        <v>596</v>
      </c>
      <c r="M802" s="145">
        <v>1077879</v>
      </c>
      <c r="N802" s="145">
        <v>0</v>
      </c>
      <c r="O802" s="145">
        <v>0</v>
      </c>
      <c r="P802" s="145">
        <v>272637</v>
      </c>
      <c r="Q802" s="145">
        <v>0</v>
      </c>
      <c r="R802" s="145">
        <v>1703</v>
      </c>
      <c r="S802" s="145">
        <v>0</v>
      </c>
      <c r="T802" s="145">
        <v>264588</v>
      </c>
      <c r="U802" s="145">
        <v>1412989</v>
      </c>
      <c r="V802" s="145">
        <v>10911</v>
      </c>
      <c r="W802" s="145">
        <v>995269.47821439977</v>
      </c>
      <c r="X802" s="145">
        <v>0</v>
      </c>
      <c r="Y802" s="145">
        <v>1941.9312216000108</v>
      </c>
      <c r="Z802" s="145">
        <v>658</v>
      </c>
      <c r="AA802" s="145">
        <v>41394</v>
      </c>
      <c r="AB802" s="145">
        <v>0</v>
      </c>
      <c r="AC802" s="145">
        <v>0</v>
      </c>
      <c r="AD802" s="145">
        <v>0</v>
      </c>
      <c r="AE802" s="166"/>
      <c r="AF802" s="166"/>
      <c r="AG802" s="166"/>
      <c r="AH802" s="166"/>
      <c r="AI802" s="166"/>
      <c r="AJ802" s="166"/>
      <c r="AK802" s="166"/>
      <c r="AL802" s="166"/>
      <c r="AM802" s="166"/>
      <c r="AN802" s="166"/>
      <c r="AO802" s="166"/>
      <c r="AP802" s="166"/>
      <c r="AQ802" s="145">
        <f t="shared" si="268"/>
        <v>5178728.4094359996</v>
      </c>
      <c r="AS802" s="168"/>
    </row>
    <row r="803" spans="2:45">
      <c r="B803" s="161" t="str">
        <f t="shared" si="267"/>
        <v>26 Fidelidad</v>
      </c>
      <c r="C803" s="145">
        <v>10587</v>
      </c>
      <c r="D803" s="145">
        <v>0</v>
      </c>
      <c r="E803" s="145">
        <v>464.25199999999995</v>
      </c>
      <c r="F803" s="145">
        <v>0</v>
      </c>
      <c r="G803" s="145">
        <v>0</v>
      </c>
      <c r="H803" s="145">
        <v>639897</v>
      </c>
      <c r="I803" s="145">
        <v>7712</v>
      </c>
      <c r="J803" s="145">
        <v>761926</v>
      </c>
      <c r="K803" s="145">
        <v>0</v>
      </c>
      <c r="L803" s="145">
        <v>1754</v>
      </c>
      <c r="M803" s="145">
        <v>0</v>
      </c>
      <c r="N803" s="145">
        <v>0</v>
      </c>
      <c r="O803" s="145">
        <v>0</v>
      </c>
      <c r="P803" s="145">
        <v>0</v>
      </c>
      <c r="Q803" s="145">
        <v>0</v>
      </c>
      <c r="R803" s="145">
        <v>9057</v>
      </c>
      <c r="S803" s="145">
        <v>0</v>
      </c>
      <c r="T803" s="145">
        <v>-40053</v>
      </c>
      <c r="U803" s="145">
        <v>0</v>
      </c>
      <c r="V803" s="145">
        <v>0</v>
      </c>
      <c r="W803" s="145">
        <v>5103.7134351999957</v>
      </c>
      <c r="X803" s="145">
        <v>0</v>
      </c>
      <c r="Y803" s="145">
        <v>19753.069392000001</v>
      </c>
      <c r="Z803" s="145">
        <v>0</v>
      </c>
      <c r="AA803" s="145">
        <v>0</v>
      </c>
      <c r="AB803" s="145">
        <v>0</v>
      </c>
      <c r="AC803" s="145">
        <v>0</v>
      </c>
      <c r="AD803" s="145">
        <v>0</v>
      </c>
      <c r="AE803" s="166"/>
      <c r="AF803" s="166"/>
      <c r="AG803" s="166"/>
      <c r="AH803" s="166"/>
      <c r="AI803" s="166"/>
      <c r="AJ803" s="166"/>
      <c r="AK803" s="166"/>
      <c r="AL803" s="166"/>
      <c r="AM803" s="166"/>
      <c r="AN803" s="166"/>
      <c r="AO803" s="166"/>
      <c r="AP803" s="166"/>
      <c r="AQ803" s="145">
        <f t="shared" si="268"/>
        <v>1416201.0348272</v>
      </c>
      <c r="AS803" s="168"/>
    </row>
    <row r="804" spans="2:45">
      <c r="B804" s="161" t="str">
        <f t="shared" si="267"/>
        <v>27 Seguro de Crédito por Ventas a Plazo</v>
      </c>
      <c r="C804" s="145">
        <v>0</v>
      </c>
      <c r="D804" s="145">
        <v>0</v>
      </c>
      <c r="E804" s="145">
        <v>0</v>
      </c>
      <c r="F804" s="145">
        <v>0</v>
      </c>
      <c r="G804" s="145">
        <v>129391</v>
      </c>
      <c r="H804" s="145">
        <v>0</v>
      </c>
      <c r="I804" s="145">
        <v>0</v>
      </c>
      <c r="J804" s="145">
        <v>0</v>
      </c>
      <c r="K804" s="145">
        <v>1113093</v>
      </c>
      <c r="L804" s="145">
        <v>0</v>
      </c>
      <c r="M804" s="145">
        <v>6116423</v>
      </c>
      <c r="N804" s="145">
        <v>58276</v>
      </c>
      <c r="O804" s="145">
        <v>0</v>
      </c>
      <c r="P804" s="145">
        <v>0</v>
      </c>
      <c r="Q804" s="145">
        <v>0</v>
      </c>
      <c r="R804" s="145">
        <v>0</v>
      </c>
      <c r="S804" s="145">
        <v>0</v>
      </c>
      <c r="T804" s="145">
        <v>0</v>
      </c>
      <c r="U804" s="145">
        <v>2001029</v>
      </c>
      <c r="V804" s="145">
        <v>0</v>
      </c>
      <c r="W804" s="145">
        <v>2037133.1403293461</v>
      </c>
      <c r="X804" s="145">
        <v>0</v>
      </c>
      <c r="Y804" s="145">
        <v>0</v>
      </c>
      <c r="Z804" s="145">
        <v>0</v>
      </c>
      <c r="AA804" s="145">
        <v>0</v>
      </c>
      <c r="AB804" s="145">
        <v>0</v>
      </c>
      <c r="AC804" s="145">
        <v>0</v>
      </c>
      <c r="AD804" s="145">
        <v>0</v>
      </c>
      <c r="AE804" s="166"/>
      <c r="AF804" s="166"/>
      <c r="AG804" s="166"/>
      <c r="AH804" s="166"/>
      <c r="AI804" s="166"/>
      <c r="AJ804" s="166"/>
      <c r="AK804" s="166"/>
      <c r="AL804" s="166"/>
      <c r="AM804" s="166"/>
      <c r="AN804" s="166"/>
      <c r="AO804" s="166"/>
      <c r="AP804" s="166"/>
      <c r="AQ804" s="145">
        <f t="shared" si="268"/>
        <v>11455345.140329346</v>
      </c>
      <c r="AS804" s="168"/>
    </row>
    <row r="805" spans="2:45">
      <c r="B805" s="161" t="str">
        <f t="shared" si="267"/>
        <v>28 Seguro de Crédito a la Exportación</v>
      </c>
      <c r="C805" s="145">
        <v>0</v>
      </c>
      <c r="D805" s="145">
        <v>0</v>
      </c>
      <c r="E805" s="145">
        <v>0</v>
      </c>
      <c r="F805" s="145">
        <v>0</v>
      </c>
      <c r="G805" s="145">
        <v>63394</v>
      </c>
      <c r="H805" s="145">
        <v>0</v>
      </c>
      <c r="I805" s="145">
        <v>0</v>
      </c>
      <c r="J805" s="145">
        <v>0</v>
      </c>
      <c r="K805" s="145">
        <v>1145442</v>
      </c>
      <c r="L805" s="145">
        <v>0</v>
      </c>
      <c r="M805" s="145">
        <v>2016043</v>
      </c>
      <c r="N805" s="145">
        <v>31539</v>
      </c>
      <c r="O805" s="145">
        <v>0</v>
      </c>
      <c r="P805" s="145">
        <v>0</v>
      </c>
      <c r="Q805" s="145">
        <v>0</v>
      </c>
      <c r="R805" s="145">
        <v>0</v>
      </c>
      <c r="S805" s="145">
        <v>0</v>
      </c>
      <c r="T805" s="145">
        <v>0</v>
      </c>
      <c r="U805" s="145">
        <v>352167</v>
      </c>
      <c r="V805" s="145">
        <v>0</v>
      </c>
      <c r="W805" s="145">
        <v>1156771.0725034531</v>
      </c>
      <c r="X805" s="145">
        <v>0</v>
      </c>
      <c r="Y805" s="145">
        <v>0</v>
      </c>
      <c r="Z805" s="145">
        <v>0</v>
      </c>
      <c r="AA805" s="145">
        <v>0</v>
      </c>
      <c r="AB805" s="145">
        <v>0</v>
      </c>
      <c r="AC805" s="145">
        <v>0</v>
      </c>
      <c r="AD805" s="145">
        <v>0</v>
      </c>
      <c r="AE805" s="166"/>
      <c r="AF805" s="166"/>
      <c r="AG805" s="166"/>
      <c r="AH805" s="166"/>
      <c r="AI805" s="166"/>
      <c r="AJ805" s="166"/>
      <c r="AK805" s="166"/>
      <c r="AL805" s="166"/>
      <c r="AM805" s="166"/>
      <c r="AN805" s="166"/>
      <c r="AO805" s="166"/>
      <c r="AP805" s="166"/>
      <c r="AQ805" s="145">
        <f t="shared" si="268"/>
        <v>4765356.0725034531</v>
      </c>
      <c r="AS805" s="168"/>
    </row>
    <row r="806" spans="2:45">
      <c r="B806" s="161" t="str">
        <f t="shared" si="267"/>
        <v>29 Otros Seguros de Crédito</v>
      </c>
      <c r="C806" s="145">
        <v>0</v>
      </c>
      <c r="D806" s="145">
        <v>0</v>
      </c>
      <c r="E806" s="145">
        <v>0</v>
      </c>
      <c r="F806" s="145">
        <v>0</v>
      </c>
      <c r="G806" s="145">
        <v>0</v>
      </c>
      <c r="H806" s="145">
        <v>0</v>
      </c>
      <c r="I806" s="145">
        <v>0</v>
      </c>
      <c r="J806" s="145">
        <v>0</v>
      </c>
      <c r="K806" s="145">
        <v>0</v>
      </c>
      <c r="L806" s="145">
        <v>0</v>
      </c>
      <c r="M806" s="145">
        <v>0</v>
      </c>
      <c r="N806" s="145">
        <v>0</v>
      </c>
      <c r="O806" s="145">
        <v>0</v>
      </c>
      <c r="P806" s="145">
        <v>0</v>
      </c>
      <c r="Q806" s="145">
        <v>0</v>
      </c>
      <c r="R806" s="145">
        <v>0</v>
      </c>
      <c r="S806" s="145">
        <v>0</v>
      </c>
      <c r="T806" s="145">
        <v>0</v>
      </c>
      <c r="U806" s="145">
        <v>0</v>
      </c>
      <c r="V806" s="145">
        <v>0</v>
      </c>
      <c r="W806" s="145">
        <v>0</v>
      </c>
      <c r="X806" s="145">
        <v>0</v>
      </c>
      <c r="Y806" s="145">
        <v>0</v>
      </c>
      <c r="Z806" s="145">
        <v>0</v>
      </c>
      <c r="AA806" s="145">
        <v>0</v>
      </c>
      <c r="AB806" s="145">
        <v>0</v>
      </c>
      <c r="AC806" s="145">
        <v>0</v>
      </c>
      <c r="AD806" s="145">
        <v>0</v>
      </c>
      <c r="AE806" s="166"/>
      <c r="AF806" s="166"/>
      <c r="AG806" s="166"/>
      <c r="AH806" s="166"/>
      <c r="AI806" s="166"/>
      <c r="AJ806" s="166"/>
      <c r="AK806" s="166"/>
      <c r="AL806" s="166"/>
      <c r="AM806" s="166"/>
      <c r="AN806" s="166"/>
      <c r="AO806" s="166"/>
      <c r="AP806" s="166"/>
      <c r="AQ806" s="145">
        <f t="shared" si="268"/>
        <v>0</v>
      </c>
      <c r="AS806" s="168"/>
    </row>
    <row r="807" spans="2:45">
      <c r="B807" s="161" t="str">
        <f t="shared" si="267"/>
        <v>30 Seguro Agrícola</v>
      </c>
      <c r="C807" s="145">
        <v>0</v>
      </c>
      <c r="D807" s="145">
        <v>0</v>
      </c>
      <c r="E807" s="145">
        <v>0</v>
      </c>
      <c r="F807" s="145">
        <v>0</v>
      </c>
      <c r="G807" s="145">
        <v>0</v>
      </c>
      <c r="H807" s="145">
        <v>0</v>
      </c>
      <c r="I807" s="145">
        <v>0</v>
      </c>
      <c r="J807" s="145">
        <v>0</v>
      </c>
      <c r="K807" s="145">
        <v>0</v>
      </c>
      <c r="L807" s="145">
        <v>0</v>
      </c>
      <c r="M807" s="145">
        <v>0</v>
      </c>
      <c r="N807" s="145">
        <v>0</v>
      </c>
      <c r="O807" s="145">
        <v>0</v>
      </c>
      <c r="P807" s="145">
        <v>80109</v>
      </c>
      <c r="Q807" s="145">
        <v>0</v>
      </c>
      <c r="R807" s="145">
        <v>0</v>
      </c>
      <c r="S807" s="145">
        <v>0</v>
      </c>
      <c r="T807" s="145">
        <v>1439547</v>
      </c>
      <c r="U807" s="145">
        <v>0</v>
      </c>
      <c r="V807" s="145">
        <v>272182</v>
      </c>
      <c r="W807" s="145">
        <v>0</v>
      </c>
      <c r="X807" s="145">
        <v>0</v>
      </c>
      <c r="Y807" s="145">
        <v>0</v>
      </c>
      <c r="Z807" s="145">
        <v>0</v>
      </c>
      <c r="AA807" s="145">
        <v>0</v>
      </c>
      <c r="AB807" s="145">
        <v>0</v>
      </c>
      <c r="AC807" s="145">
        <v>0</v>
      </c>
      <c r="AD807" s="145">
        <v>0</v>
      </c>
      <c r="AE807" s="166"/>
      <c r="AF807" s="166"/>
      <c r="AG807" s="166"/>
      <c r="AH807" s="166"/>
      <c r="AI807" s="166"/>
      <c r="AJ807" s="166"/>
      <c r="AK807" s="166"/>
      <c r="AL807" s="166"/>
      <c r="AM807" s="166"/>
      <c r="AN807" s="166"/>
      <c r="AO807" s="166"/>
      <c r="AP807" s="166"/>
      <c r="AQ807" s="145">
        <f t="shared" si="268"/>
        <v>1791838</v>
      </c>
      <c r="AS807" s="168"/>
    </row>
    <row r="808" spans="2:45">
      <c r="B808" s="161" t="str">
        <f t="shared" si="267"/>
        <v>35 Seguro Salud</v>
      </c>
      <c r="C808" s="145">
        <v>0</v>
      </c>
      <c r="D808" s="145">
        <v>0</v>
      </c>
      <c r="E808" s="145">
        <v>0</v>
      </c>
      <c r="F808" s="145">
        <v>0</v>
      </c>
      <c r="G808" s="145">
        <v>0</v>
      </c>
      <c r="H808" s="145">
        <v>0</v>
      </c>
      <c r="I808" s="145">
        <v>0</v>
      </c>
      <c r="J808" s="145">
        <v>0</v>
      </c>
      <c r="K808" s="145">
        <v>0</v>
      </c>
      <c r="L808" s="145">
        <v>0</v>
      </c>
      <c r="M808" s="145">
        <v>0</v>
      </c>
      <c r="N808" s="145">
        <v>0</v>
      </c>
      <c r="O808" s="145">
        <v>0</v>
      </c>
      <c r="P808" s="145">
        <v>0</v>
      </c>
      <c r="Q808" s="145">
        <v>0</v>
      </c>
      <c r="R808" s="145">
        <v>0</v>
      </c>
      <c r="S808" s="145">
        <v>0</v>
      </c>
      <c r="T808" s="145">
        <v>0</v>
      </c>
      <c r="U808" s="145">
        <v>0</v>
      </c>
      <c r="V808" s="145">
        <v>0</v>
      </c>
      <c r="W808" s="145">
        <v>0</v>
      </c>
      <c r="X808" s="145">
        <v>0</v>
      </c>
      <c r="Y808" s="145">
        <v>0</v>
      </c>
      <c r="Z808" s="145">
        <v>0</v>
      </c>
      <c r="AA808" s="145">
        <v>0</v>
      </c>
      <c r="AB808" s="145">
        <v>0</v>
      </c>
      <c r="AC808" s="145">
        <v>0</v>
      </c>
      <c r="AD808" s="145">
        <v>0</v>
      </c>
      <c r="AE808" s="166"/>
      <c r="AF808" s="166"/>
      <c r="AG808" s="166"/>
      <c r="AH808" s="166"/>
      <c r="AI808" s="166"/>
      <c r="AJ808" s="166"/>
      <c r="AK808" s="166"/>
      <c r="AL808" s="166"/>
      <c r="AM808" s="166"/>
      <c r="AN808" s="166"/>
      <c r="AO808" s="166"/>
      <c r="AP808" s="166"/>
      <c r="AQ808" s="145">
        <f t="shared" si="268"/>
        <v>0</v>
      </c>
      <c r="AS808" s="168"/>
    </row>
    <row r="809" spans="2:45">
      <c r="B809" s="161" t="str">
        <f t="shared" si="267"/>
        <v>50 Otros</v>
      </c>
      <c r="C809" s="145">
        <v>4709851</v>
      </c>
      <c r="D809" s="145">
        <v>0</v>
      </c>
      <c r="E809" s="145">
        <v>63908.919999999984</v>
      </c>
      <c r="F809" s="145">
        <v>0</v>
      </c>
      <c r="G809" s="145">
        <v>0</v>
      </c>
      <c r="H809" s="145">
        <v>243163</v>
      </c>
      <c r="I809" s="145">
        <v>50220</v>
      </c>
      <c r="J809" s="145">
        <v>76220</v>
      </c>
      <c r="K809" s="145">
        <v>0</v>
      </c>
      <c r="L809" s="145">
        <v>2471</v>
      </c>
      <c r="M809" s="145">
        <v>0</v>
      </c>
      <c r="N809" s="145">
        <v>0</v>
      </c>
      <c r="O809" s="145">
        <v>385</v>
      </c>
      <c r="P809" s="145">
        <v>0</v>
      </c>
      <c r="Q809" s="145">
        <v>0</v>
      </c>
      <c r="R809" s="145">
        <v>394095</v>
      </c>
      <c r="S809" s="145">
        <v>0</v>
      </c>
      <c r="T809" s="145">
        <v>1317745</v>
      </c>
      <c r="U809" s="145">
        <v>0</v>
      </c>
      <c r="V809" s="145">
        <v>230173</v>
      </c>
      <c r="W809" s="145">
        <v>0</v>
      </c>
      <c r="X809" s="145">
        <v>346594</v>
      </c>
      <c r="Y809" s="145">
        <v>1475644.3662787999</v>
      </c>
      <c r="Z809" s="145">
        <v>0</v>
      </c>
      <c r="AA809" s="145">
        <v>128668</v>
      </c>
      <c r="AB809" s="145">
        <v>5230473</v>
      </c>
      <c r="AC809" s="145">
        <v>0</v>
      </c>
      <c r="AD809" s="145">
        <v>17519101</v>
      </c>
      <c r="AE809" s="166"/>
      <c r="AF809" s="166"/>
      <c r="AG809" s="166"/>
      <c r="AH809" s="166"/>
      <c r="AI809" s="166"/>
      <c r="AJ809" s="166"/>
      <c r="AK809" s="166"/>
      <c r="AL809" s="166"/>
      <c r="AM809" s="166"/>
      <c r="AN809" s="166"/>
      <c r="AO809" s="166"/>
      <c r="AP809" s="166"/>
      <c r="AQ809" s="145">
        <f t="shared" si="268"/>
        <v>31788712.286278799</v>
      </c>
      <c r="AS809" s="168"/>
    </row>
    <row r="810" spans="2:45">
      <c r="B810" s="162" t="str">
        <f t="shared" si="267"/>
        <v>Total</v>
      </c>
      <c r="C810" s="217">
        <v>27454100</v>
      </c>
      <c r="D810" s="217">
        <v>0</v>
      </c>
      <c r="E810" s="217">
        <v>8695143.9969999995</v>
      </c>
      <c r="F810" s="217">
        <v>29710</v>
      </c>
      <c r="G810" s="217">
        <v>1263839</v>
      </c>
      <c r="H810" s="217">
        <v>39662993</v>
      </c>
      <c r="I810" s="217">
        <v>37825032</v>
      </c>
      <c r="J810" s="217">
        <v>10187164</v>
      </c>
      <c r="K810" s="217">
        <v>2258535</v>
      </c>
      <c r="L810" s="217">
        <v>356906</v>
      </c>
      <c r="M810" s="217">
        <v>9210345</v>
      </c>
      <c r="N810" s="217">
        <v>89815</v>
      </c>
      <c r="O810" s="217">
        <v>385</v>
      </c>
      <c r="P810" s="217">
        <v>2341211</v>
      </c>
      <c r="Q810" s="217">
        <v>0</v>
      </c>
      <c r="R810" s="217">
        <v>24681868</v>
      </c>
      <c r="S810" s="217">
        <v>156619</v>
      </c>
      <c r="T810" s="217">
        <v>21405323</v>
      </c>
      <c r="U810" s="217">
        <v>3766185</v>
      </c>
      <c r="V810" s="217">
        <v>65073914</v>
      </c>
      <c r="W810" s="217">
        <v>4194277.4044823991</v>
      </c>
      <c r="X810" s="217">
        <v>5350074</v>
      </c>
      <c r="Y810" s="217">
        <v>47451543.751269192</v>
      </c>
      <c r="Z810" s="217">
        <v>72440</v>
      </c>
      <c r="AA810" s="217">
        <v>1689554</v>
      </c>
      <c r="AB810" s="217">
        <v>67551231</v>
      </c>
      <c r="AC810" s="217">
        <v>87462</v>
      </c>
      <c r="AD810" s="217">
        <v>32800842</v>
      </c>
      <c r="AE810" s="167"/>
      <c r="AF810" s="167"/>
      <c r="AG810" s="167"/>
      <c r="AH810" s="167"/>
      <c r="AI810" s="167"/>
      <c r="AJ810" s="167"/>
      <c r="AK810" s="167"/>
      <c r="AL810" s="167"/>
      <c r="AM810" s="167"/>
      <c r="AN810" s="167"/>
      <c r="AO810" s="167"/>
      <c r="AP810" s="167"/>
      <c r="AQ810" s="217">
        <f t="shared" si="268"/>
        <v>413656512.15275156</v>
      </c>
      <c r="AS810" s="215"/>
    </row>
    <row r="813" spans="2:45" ht="18.75" customHeight="1">
      <c r="B813" s="226" t="s">
        <v>496</v>
      </c>
      <c r="C813" s="227"/>
      <c r="D813" s="227"/>
      <c r="E813" s="227"/>
      <c r="F813" s="227"/>
      <c r="G813" s="227"/>
      <c r="H813" s="227"/>
      <c r="I813" s="227"/>
      <c r="J813" s="227"/>
      <c r="K813" s="227"/>
      <c r="L813" s="227"/>
      <c r="M813" s="227"/>
      <c r="N813" s="227"/>
      <c r="O813" s="227"/>
      <c r="P813" s="227"/>
      <c r="Q813" s="227"/>
      <c r="R813" s="227"/>
      <c r="S813" s="227"/>
      <c r="T813" s="227"/>
      <c r="U813" s="227"/>
      <c r="V813" s="227"/>
      <c r="W813" s="227"/>
      <c r="X813" s="227"/>
      <c r="Y813" s="227"/>
      <c r="Z813" s="227"/>
      <c r="AA813" s="227"/>
      <c r="AB813" s="227"/>
      <c r="AC813" s="227"/>
      <c r="AD813" s="227"/>
      <c r="AE813" s="227"/>
      <c r="AF813" s="227"/>
      <c r="AG813" s="227"/>
      <c r="AH813" s="227"/>
      <c r="AI813" s="227"/>
      <c r="AJ813" s="227"/>
      <c r="AK813" s="227"/>
      <c r="AL813" s="227"/>
      <c r="AM813" s="227"/>
      <c r="AN813" s="227"/>
      <c r="AO813" s="227"/>
      <c r="AP813" s="227"/>
      <c r="AQ813" s="228"/>
      <c r="AS813" s="163"/>
    </row>
    <row r="814" spans="2:45" ht="22.5">
      <c r="B814" s="138"/>
      <c r="C814" s="138" t="str">
        <f>C7</f>
        <v>Ace Seguros</v>
      </c>
      <c r="D814" s="138" t="str">
        <f t="shared" ref="D814:AQ814" si="269">D7</f>
        <v>Assurant Chile</v>
      </c>
      <c r="E814" s="138" t="str">
        <f t="shared" si="269"/>
        <v>BCI Seguros</v>
      </c>
      <c r="F814" s="138" t="str">
        <f t="shared" si="269"/>
        <v>Cardif</v>
      </c>
      <c r="G814" s="138" t="str">
        <f t="shared" si="269"/>
        <v>Cesce Chile</v>
      </c>
      <c r="H814" s="138" t="str">
        <f t="shared" si="269"/>
        <v>Chartis</v>
      </c>
      <c r="I814" s="138" t="str">
        <f t="shared" si="269"/>
        <v>Chilena Consolidada</v>
      </c>
      <c r="J814" s="138" t="str">
        <f t="shared" si="269"/>
        <v>Chubb de Chile</v>
      </c>
      <c r="K814" s="138" t="str">
        <f t="shared" si="269"/>
        <v>Coface Chile</v>
      </c>
      <c r="L814" s="138" t="str">
        <f t="shared" si="269"/>
        <v>Consorio Nacional</v>
      </c>
      <c r="M814" s="138" t="str">
        <f t="shared" si="269"/>
        <v>Continental Crédito</v>
      </c>
      <c r="N814" s="138" t="str">
        <f t="shared" si="269"/>
        <v>Euler Hermes</v>
      </c>
      <c r="O814" s="138" t="str">
        <f t="shared" si="269"/>
        <v>FAF International</v>
      </c>
      <c r="P814" s="138" t="str">
        <f t="shared" si="269"/>
        <v>HDI Seguros</v>
      </c>
      <c r="Q814" s="138" t="str">
        <f t="shared" si="269"/>
        <v>Huelen</v>
      </c>
      <c r="R814" s="138" t="str">
        <f t="shared" si="269"/>
        <v>Liberty Seguros</v>
      </c>
      <c r="S814" s="138" t="str">
        <f t="shared" si="269"/>
        <v>M. de Carabineros</v>
      </c>
      <c r="T814" s="138" t="str">
        <f t="shared" si="269"/>
        <v>Magallanes</v>
      </c>
      <c r="U814" s="138" t="str">
        <f t="shared" si="269"/>
        <v>Magallanes Gar. y Cré.</v>
      </c>
      <c r="V814" s="138" t="str">
        <f t="shared" si="269"/>
        <v>Mapfre</v>
      </c>
      <c r="W814" s="138" t="str">
        <f t="shared" si="269"/>
        <v>Mapfre Gar. y Cré.</v>
      </c>
      <c r="X814" s="138" t="str">
        <f t="shared" si="269"/>
        <v>Orion Seguros</v>
      </c>
      <c r="Y814" s="138" t="str">
        <f t="shared" si="269"/>
        <v>Penta Security</v>
      </c>
      <c r="Z814" s="138" t="str">
        <f t="shared" si="269"/>
        <v>QBE Chile</v>
      </c>
      <c r="AA814" s="138" t="str">
        <f t="shared" si="269"/>
        <v>Renta Nacional</v>
      </c>
      <c r="AB814" s="138" t="str">
        <f t="shared" si="269"/>
        <v>RSA Seguros</v>
      </c>
      <c r="AC814" s="138" t="str">
        <f t="shared" si="269"/>
        <v>Zenit Seguros</v>
      </c>
      <c r="AD814" s="138" t="str">
        <f t="shared" si="269"/>
        <v>Zurich Santander</v>
      </c>
      <c r="AE814" s="138">
        <f t="shared" si="269"/>
        <v>0</v>
      </c>
      <c r="AF814" s="138">
        <f t="shared" si="269"/>
        <v>0</v>
      </c>
      <c r="AG814" s="138">
        <f t="shared" si="269"/>
        <v>0</v>
      </c>
      <c r="AH814" s="138">
        <f t="shared" si="269"/>
        <v>0</v>
      </c>
      <c r="AI814" s="138">
        <f t="shared" si="269"/>
        <v>0</v>
      </c>
      <c r="AJ814" s="138">
        <f t="shared" si="269"/>
        <v>0</v>
      </c>
      <c r="AK814" s="138">
        <f t="shared" si="269"/>
        <v>0</v>
      </c>
      <c r="AL814" s="138">
        <f t="shared" si="269"/>
        <v>0</v>
      </c>
      <c r="AM814" s="138">
        <f t="shared" si="269"/>
        <v>0</v>
      </c>
      <c r="AN814" s="138">
        <f t="shared" si="269"/>
        <v>0</v>
      </c>
      <c r="AO814" s="138">
        <f t="shared" si="269"/>
        <v>0</v>
      </c>
      <c r="AP814" s="138">
        <f t="shared" si="269"/>
        <v>0</v>
      </c>
      <c r="AQ814" s="138" t="str">
        <f t="shared" si="269"/>
        <v>Mercado</v>
      </c>
      <c r="AS814" s="164"/>
    </row>
    <row r="815" spans="2:45">
      <c r="B815" s="161" t="s">
        <v>542</v>
      </c>
      <c r="C815" s="201">
        <f>IF(C820="","",(C818*$C$826)/(0.5*C819+0.5*C820))</f>
        <v>-0.18797104656108596</v>
      </c>
      <c r="D815" s="201" t="str">
        <f t="shared" ref="D815:AQ815" si="270">IF(D820="","",(D818*$C$826)/(0.5*D819+0.5*D820))</f>
        <v/>
      </c>
      <c r="E815" s="201">
        <f t="shared" si="270"/>
        <v>0.27196684550410855</v>
      </c>
      <c r="F815" s="201">
        <f t="shared" si="270"/>
        <v>0.22894851403722252</v>
      </c>
      <c r="G815" s="201">
        <f t="shared" si="270"/>
        <v>0.10450717031680257</v>
      </c>
      <c r="H815" s="201">
        <f t="shared" si="270"/>
        <v>1.6229298915210046E-2</v>
      </c>
      <c r="I815" s="201">
        <f t="shared" si="270"/>
        <v>1.4956043386575728E-2</v>
      </c>
      <c r="J815" s="201">
        <f t="shared" si="270"/>
        <v>0.1669853840214538</v>
      </c>
      <c r="K815" s="201">
        <f t="shared" si="270"/>
        <v>0.20904125796862008</v>
      </c>
      <c r="L815" s="201">
        <f t="shared" si="270"/>
        <v>0.20326329305595456</v>
      </c>
      <c r="M815" s="201">
        <f t="shared" si="270"/>
        <v>0.22814455625447952</v>
      </c>
      <c r="N815" s="201">
        <f t="shared" si="270"/>
        <v>-0.10694444080192331</v>
      </c>
      <c r="O815" s="201">
        <f t="shared" si="270"/>
        <v>-7.8450338728874622E-2</v>
      </c>
      <c r="P815" s="201">
        <f t="shared" si="270"/>
        <v>-2.80827264671797E-2</v>
      </c>
      <c r="Q815" s="201">
        <f t="shared" si="270"/>
        <v>2.7221577115625964E-2</v>
      </c>
      <c r="R815" s="201">
        <f t="shared" si="270"/>
        <v>5.0509563947729999E-2</v>
      </c>
      <c r="S815" s="201">
        <f t="shared" si="270"/>
        <v>7.763558257660555E-2</v>
      </c>
      <c r="T815" s="201">
        <f t="shared" si="270"/>
        <v>0.14094228621618959</v>
      </c>
      <c r="U815" s="201">
        <f t="shared" si="270"/>
        <v>0.35772231612733174</v>
      </c>
      <c r="V815" s="201">
        <f t="shared" si="270"/>
        <v>0.16259769115503128</v>
      </c>
      <c r="W815" s="201">
        <f t="shared" si="270"/>
        <v>0.3317852933604073</v>
      </c>
      <c r="X815" s="201">
        <f t="shared" si="270"/>
        <v>0.27586723221307763</v>
      </c>
      <c r="Y815" s="201">
        <f t="shared" si="270"/>
        <v>-1.3391387043349946E-2</v>
      </c>
      <c r="Z815" s="201">
        <f t="shared" si="270"/>
        <v>-1.0001118130562048</v>
      </c>
      <c r="AA815" s="201">
        <f t="shared" si="270"/>
        <v>9.0383516088211185E-2</v>
      </c>
      <c r="AB815" s="201">
        <f t="shared" si="270"/>
        <v>0.17749576338947468</v>
      </c>
      <c r="AC815" s="201">
        <f t="shared" si="270"/>
        <v>-0.39768858553093178</v>
      </c>
      <c r="AD815" s="201">
        <f t="shared" si="270"/>
        <v>0.65976234247577603</v>
      </c>
      <c r="AE815" s="201" t="str">
        <f t="shared" si="270"/>
        <v/>
      </c>
      <c r="AF815" s="201" t="str">
        <f t="shared" si="270"/>
        <v/>
      </c>
      <c r="AG815" s="201" t="str">
        <f t="shared" si="270"/>
        <v/>
      </c>
      <c r="AH815" s="201" t="str">
        <f t="shared" si="270"/>
        <v/>
      </c>
      <c r="AI815" s="201" t="str">
        <f t="shared" si="270"/>
        <v/>
      </c>
      <c r="AJ815" s="201" t="str">
        <f t="shared" si="270"/>
        <v/>
      </c>
      <c r="AK815" s="201" t="str">
        <f t="shared" si="270"/>
        <v/>
      </c>
      <c r="AL815" s="201" t="str">
        <f t="shared" si="270"/>
        <v/>
      </c>
      <c r="AM815" s="201" t="str">
        <f t="shared" si="270"/>
        <v/>
      </c>
      <c r="AN815" s="201" t="str">
        <f t="shared" si="270"/>
        <v/>
      </c>
      <c r="AO815" s="201" t="str">
        <f t="shared" si="270"/>
        <v/>
      </c>
      <c r="AP815" s="201" t="str">
        <f t="shared" si="270"/>
        <v/>
      </c>
      <c r="AQ815" s="201">
        <f t="shared" si="270"/>
        <v>0.14075545637896386</v>
      </c>
      <c r="AS815" s="168"/>
    </row>
    <row r="816" spans="2:45">
      <c r="B816" s="161" t="s">
        <v>543</v>
      </c>
      <c r="C816" s="201">
        <f>IF(C824="","",C822/(((C823+C824)/$C$826)*0.5))</f>
        <v>1.1539124675984362E-2</v>
      </c>
      <c r="D816" s="201" t="str">
        <f t="shared" ref="D816:AQ816" si="271">IF(D824="","",D822/(((D823+D824)/$C$826)*0.5))</f>
        <v/>
      </c>
      <c r="E816" s="201">
        <f t="shared" si="271"/>
        <v>3.052584249508717E-2</v>
      </c>
      <c r="F816" s="201">
        <f t="shared" si="271"/>
        <v>5.457441666938833E-2</v>
      </c>
      <c r="G816" s="201">
        <f t="shared" si="271"/>
        <v>3.3884934282542425E-2</v>
      </c>
      <c r="H816" s="201">
        <f t="shared" si="271"/>
        <v>3.4114725431933182E-2</v>
      </c>
      <c r="I816" s="201">
        <f t="shared" si="271"/>
        <v>2.0571306669159371E-2</v>
      </c>
      <c r="J816" s="201">
        <f t="shared" si="271"/>
        <v>2.0640901811742201E-2</v>
      </c>
      <c r="K816" s="201">
        <f t="shared" si="271"/>
        <v>2.4501753721189134E-2</v>
      </c>
      <c r="L816" s="201">
        <f t="shared" si="271"/>
        <v>4.2480573334164239E-2</v>
      </c>
      <c r="M816" s="201">
        <f t="shared" si="271"/>
        <v>9.5901135876781382E-2</v>
      </c>
      <c r="N816" s="201">
        <f t="shared" si="271"/>
        <v>3.9084690800246812E-2</v>
      </c>
      <c r="O816" s="201">
        <f t="shared" si="271"/>
        <v>5.1144220847128094E-2</v>
      </c>
      <c r="P816" s="201">
        <f t="shared" si="271"/>
        <v>1.8310130012437132E-2</v>
      </c>
      <c r="Q816" s="201">
        <f t="shared" si="271"/>
        <v>5.405247060022049E-2</v>
      </c>
      <c r="R816" s="201">
        <f t="shared" si="271"/>
        <v>2.6771838652861656E-2</v>
      </c>
      <c r="S816" s="201">
        <f t="shared" si="271"/>
        <v>5.7747938936720179E-2</v>
      </c>
      <c r="T816" s="201">
        <f t="shared" si="271"/>
        <v>5.7116087925363851E-2</v>
      </c>
      <c r="U816" s="201">
        <f t="shared" si="271"/>
        <v>3.8517737695162715E-2</v>
      </c>
      <c r="V816" s="201">
        <f t="shared" si="271"/>
        <v>1.8377777955951038E-2</v>
      </c>
      <c r="W816" s="201">
        <f t="shared" si="271"/>
        <v>1.8704506892967841E-2</v>
      </c>
      <c r="X816" s="201">
        <f t="shared" si="271"/>
        <v>3.7714651529023736E-2</v>
      </c>
      <c r="Y816" s="201">
        <f t="shared" si="271"/>
        <v>3.4882262138769805E-2</v>
      </c>
      <c r="Z816" s="201">
        <f t="shared" si="271"/>
        <v>2.0437842137272743E-2</v>
      </c>
      <c r="AA816" s="201">
        <f t="shared" si="271"/>
        <v>3.1327332345378774E-2</v>
      </c>
      <c r="AB816" s="201">
        <f t="shared" si="271"/>
        <v>3.2382997442301088E-2</v>
      </c>
      <c r="AC816" s="201">
        <f t="shared" si="271"/>
        <v>3.1123884787642279E-2</v>
      </c>
      <c r="AD816" s="201">
        <f t="shared" si="271"/>
        <v>4.4263452956422866E-2</v>
      </c>
      <c r="AE816" s="201" t="str">
        <f t="shared" si="271"/>
        <v/>
      </c>
      <c r="AF816" s="201" t="str">
        <f t="shared" si="271"/>
        <v/>
      </c>
      <c r="AG816" s="201" t="str">
        <f t="shared" si="271"/>
        <v/>
      </c>
      <c r="AH816" s="201" t="str">
        <f t="shared" si="271"/>
        <v/>
      </c>
      <c r="AI816" s="201" t="str">
        <f t="shared" si="271"/>
        <v/>
      </c>
      <c r="AJ816" s="201" t="str">
        <f t="shared" si="271"/>
        <v/>
      </c>
      <c r="AK816" s="201" t="str">
        <f t="shared" si="271"/>
        <v/>
      </c>
      <c r="AL816" s="201" t="str">
        <f t="shared" si="271"/>
        <v/>
      </c>
      <c r="AM816" s="201" t="str">
        <f t="shared" si="271"/>
        <v/>
      </c>
      <c r="AN816" s="201" t="str">
        <f t="shared" si="271"/>
        <v/>
      </c>
      <c r="AO816" s="201" t="str">
        <f t="shared" si="271"/>
        <v/>
      </c>
      <c r="AP816" s="201" t="str">
        <f t="shared" si="271"/>
        <v/>
      </c>
      <c r="AQ816" s="201">
        <f t="shared" si="271"/>
        <v>3.8860011262460296E-2</v>
      </c>
      <c r="AS816" s="168"/>
    </row>
    <row r="817" spans="2:45">
      <c r="AS817" s="163"/>
    </row>
    <row r="818" spans="2:45">
      <c r="B818" s="212" t="s">
        <v>557</v>
      </c>
      <c r="C818" s="214">
        <f>C171*1000/Índice!$G$59</f>
        <v>-68103.260831135398</v>
      </c>
      <c r="D818" s="214">
        <f>D171*1000/Índice!$G$59</f>
        <v>2728.2899993636024</v>
      </c>
      <c r="E818" s="214">
        <f>E171*1000/Índice!$G$59</f>
        <v>232644.94841643036</v>
      </c>
      <c r="F818" s="214">
        <f>F171*1000/Índice!$G$59</f>
        <v>332645.43455356703</v>
      </c>
      <c r="G818" s="214">
        <f>G171*1000/Índice!$G$59</f>
        <v>5572.8109686680191</v>
      </c>
      <c r="H818" s="214">
        <f>H171*1000/Índice!$G$59</f>
        <v>15399.763825740165</v>
      </c>
      <c r="I818" s="214">
        <f>I171*1000/Índice!$G$59</f>
        <v>9521.5261524101788</v>
      </c>
      <c r="J818" s="214">
        <f>J171*1000/Índice!$G$59</f>
        <v>28053.869298053331</v>
      </c>
      <c r="K818" s="214">
        <f>K171*1000/Índice!$G$59</f>
        <v>21210.693602788837</v>
      </c>
      <c r="L818" s="214">
        <f>L171*1000/Índice!$G$59</f>
        <v>49820.085065160056</v>
      </c>
      <c r="M818" s="214">
        <f>M171*1000/Índice!$G$59</f>
        <v>103844.41667079147</v>
      </c>
      <c r="N818" s="214">
        <f>N171*1000/Índice!$G$59</f>
        <v>-5275.9579553248805</v>
      </c>
      <c r="O818" s="214">
        <f>O171*1000/Índice!$G$59</f>
        <v>-5397.3154623429336</v>
      </c>
      <c r="P818" s="214">
        <f>P171*1000/Índice!$G$59</f>
        <v>-4398.4804236994505</v>
      </c>
      <c r="Q818" s="214">
        <f>Q171*1000/Índice!$G$59</f>
        <v>1756.1041146647244</v>
      </c>
      <c r="R818" s="214">
        <f>R171*1000/Índice!$G$59</f>
        <v>35235.219663274904</v>
      </c>
      <c r="S818" s="214">
        <f>S171*1000/Índice!$G$59</f>
        <v>18288.037137341697</v>
      </c>
      <c r="T818" s="214">
        <f>T171*1000/Índice!$G$59</f>
        <v>80283.868732366478</v>
      </c>
      <c r="U818" s="214">
        <f>U171*1000/Índice!$G$59</f>
        <v>24275.302112133275</v>
      </c>
      <c r="V818" s="214">
        <f>V171*1000/Índice!$G$59</f>
        <v>92610.450357443377</v>
      </c>
      <c r="W818" s="214">
        <f>W171*1000/Índice!$G$59</f>
        <v>31443.92452323205</v>
      </c>
      <c r="X818" s="214">
        <f>X171*1000/Índice!$G$59</f>
        <v>20493.95068624886</v>
      </c>
      <c r="Y818" s="214">
        <f>Y171*1000/Índice!$G$59</f>
        <v>-9273.5962127265393</v>
      </c>
      <c r="Z818" s="214">
        <f>Z171*1000/Índice!$G$59</f>
        <v>-49320.115117273956</v>
      </c>
      <c r="AA818" s="214">
        <f>AA171*1000/Índice!$G$59</f>
        <v>9042.9904328211505</v>
      </c>
      <c r="AB818" s="214">
        <f>AB171*1000/Índice!$G$59</f>
        <v>228845.25636220927</v>
      </c>
      <c r="AC818" s="214">
        <f>AC171*1000/Índice!$G$59</f>
        <v>-23121.256744047914</v>
      </c>
      <c r="AD818" s="214">
        <f>AD171*1000/Índice!$G$59</f>
        <v>316426.66223545303</v>
      </c>
      <c r="AE818" s="214">
        <f>AE171*1000/Índice!$G$59</f>
        <v>0</v>
      </c>
      <c r="AF818" s="214">
        <f>AF171*1000/Índice!$G$59</f>
        <v>0</v>
      </c>
      <c r="AG818" s="214">
        <f>AG171*1000/Índice!$G$59</f>
        <v>0</v>
      </c>
      <c r="AH818" s="214">
        <f>AH171*1000/Índice!$G$59</f>
        <v>0</v>
      </c>
      <c r="AI818" s="214">
        <f>AI171*1000/Índice!$G$59</f>
        <v>0</v>
      </c>
      <c r="AJ818" s="214">
        <f>AJ171*1000/Índice!$G$59</f>
        <v>0</v>
      </c>
      <c r="AK818" s="214">
        <f>AK171*1000/Índice!$G$59</f>
        <v>0</v>
      </c>
      <c r="AL818" s="214">
        <f>AL171*1000/Índice!$G$59</f>
        <v>0</v>
      </c>
      <c r="AM818" s="214">
        <f>AM171*1000/Índice!$G$59</f>
        <v>0</v>
      </c>
      <c r="AN818" s="214">
        <f>AN171*1000/Índice!$G$59</f>
        <v>0</v>
      </c>
      <c r="AO818" s="214">
        <f>AO171*1000/Índice!$G$59</f>
        <v>0</v>
      </c>
      <c r="AP818" s="214">
        <f>AP171*1000/Índice!$G$59</f>
        <v>0</v>
      </c>
      <c r="AQ818" s="214">
        <f>AQ171*1000/Índice!$G$59</f>
        <v>1495253.6221636108</v>
      </c>
    </row>
    <row r="819" spans="2:45">
      <c r="B819" s="212" t="s">
        <v>556</v>
      </c>
      <c r="C819" s="214">
        <f>C102*1000/Índice!$G$59</f>
        <v>787708.72960875684</v>
      </c>
      <c r="D819" s="214">
        <f>D102*1000/Índice!$G$59</f>
        <v>105474.1251299312</v>
      </c>
      <c r="E819" s="214">
        <f>E102*1000/Índice!$G$59</f>
        <v>1747768.1444057105</v>
      </c>
      <c r="F819" s="214">
        <f>F102*1000/Índice!$G$59</f>
        <v>3046708.3212535619</v>
      </c>
      <c r="G819" s="214">
        <f>G102*1000/Índice!$G$59</f>
        <v>108665.04090623034</v>
      </c>
      <c r="H819" s="214">
        <f>H102*1000/Índice!$G$59</f>
        <v>1895146.3184392699</v>
      </c>
      <c r="I819" s="214">
        <f>I102*1000/Índice!$G$59</f>
        <v>1268429.1052955359</v>
      </c>
      <c r="J819" s="214">
        <f>J102*1000/Índice!$G$59</f>
        <v>347641.6603616153</v>
      </c>
      <c r="K819" s="214">
        <f>K102*1000/Índice!$G$59</f>
        <v>207309.46959786734</v>
      </c>
      <c r="L819" s="214">
        <f>L102*1000/Índice!$G$59</f>
        <v>503892.41166446282</v>
      </c>
      <c r="M819" s="214">
        <f>M102*1000/Índice!$G$59</f>
        <v>919087.9095042462</v>
      </c>
      <c r="N819" s="214">
        <f>N102*1000/Índice!$G$59</f>
        <v>95277.619660446464</v>
      </c>
      <c r="O819" s="214">
        <f>O102*1000/Índice!$G$59</f>
        <v>133858.52348661091</v>
      </c>
      <c r="P819" s="214">
        <f>P102*1000/Índice!$G$59</f>
        <v>303047.81468098797</v>
      </c>
      <c r="Q819" s="214">
        <f>Q102*1000/Índice!$G$59</f>
        <v>128643.95139335742</v>
      </c>
      <c r="R819" s="214">
        <f>R102*1000/Índice!$G$59</f>
        <v>1363984.2208724306</v>
      </c>
      <c r="S819" s="214">
        <f>S102*1000/Índice!$G$59</f>
        <v>468509.40631165099</v>
      </c>
      <c r="T819" s="214">
        <f>T102*1000/Índice!$G$59</f>
        <v>1160350.8319132237</v>
      </c>
      <c r="U819" s="214">
        <f>U102*1000/Índice!$G$59</f>
        <v>143246.18514930597</v>
      </c>
      <c r="V819" s="214">
        <f>V102*1000/Índice!$G$59</f>
        <v>1177346.6723471053</v>
      </c>
      <c r="W819" s="214">
        <f>W102*1000/Índice!$G$59</f>
        <v>204053.54402811464</v>
      </c>
      <c r="X819" s="214">
        <f>X102*1000/Índice!$G$59</f>
        <v>157798.87711160295</v>
      </c>
      <c r="Y819" s="214">
        <f>Y102*1000/Índice!$G$59</f>
        <v>1325673.609294235</v>
      </c>
      <c r="Z819" s="214">
        <f>Z102*1000/Índice!$G$59</f>
        <v>102829.67168949448</v>
      </c>
      <c r="AA819" s="214">
        <f>AA102*1000/Índice!$G$59</f>
        <v>227681.70922281698</v>
      </c>
      <c r="AB819" s="214">
        <f>AB102*1000/Índice!$G$59</f>
        <v>2667933.4221933093</v>
      </c>
      <c r="AC819" s="214">
        <f>AC102*1000/Índice!$G$59</f>
        <v>103634.75898204651</v>
      </c>
      <c r="AD819" s="214">
        <f>AD102*1000/Índice!$G$59</f>
        <v>1063667.5688193408</v>
      </c>
      <c r="AE819" s="214">
        <f>AE102*1000/Índice!$G$59</f>
        <v>0</v>
      </c>
      <c r="AF819" s="214">
        <f>AF102*1000/Índice!$G$59</f>
        <v>0</v>
      </c>
      <c r="AG819" s="214">
        <f>AG102*1000/Índice!$G$59</f>
        <v>0</v>
      </c>
      <c r="AH819" s="214">
        <f>AH102*1000/Índice!$G$59</f>
        <v>0</v>
      </c>
      <c r="AI819" s="214">
        <f>AI102*1000/Índice!$G$59</f>
        <v>0</v>
      </c>
      <c r="AJ819" s="214">
        <f>AJ102*1000/Índice!$G$59</f>
        <v>0</v>
      </c>
      <c r="AK819" s="214">
        <f>AK102*1000/Índice!$G$59</f>
        <v>0</v>
      </c>
      <c r="AL819" s="214">
        <f>AL102*1000/Índice!$G$59</f>
        <v>0</v>
      </c>
      <c r="AM819" s="214">
        <f>AM102*1000/Índice!$G$59</f>
        <v>0</v>
      </c>
      <c r="AN819" s="214">
        <f>AN102*1000/Índice!$G$59</f>
        <v>0</v>
      </c>
      <c r="AO819" s="214">
        <f>AO102*1000/Índice!$G$59</f>
        <v>0</v>
      </c>
      <c r="AP819" s="214">
        <f>AP102*1000/Índice!$G$59</f>
        <v>0</v>
      </c>
      <c r="AQ819" s="214">
        <f>AQ102*1000/Índice!$G$59</f>
        <v>21765369.623323269</v>
      </c>
    </row>
    <row r="820" spans="2:45">
      <c r="B820" s="218" t="s">
        <v>566</v>
      </c>
      <c r="C820" s="214">
        <v>661520.01230822783</v>
      </c>
      <c r="D820" s="214"/>
      <c r="E820" s="214">
        <v>1673898.1691511136</v>
      </c>
      <c r="F820" s="214">
        <v>2764998.9257213701</v>
      </c>
      <c r="G820" s="214">
        <v>104633.6620162438</v>
      </c>
      <c r="H820" s="214">
        <v>1900399.9725487048</v>
      </c>
      <c r="I820" s="214">
        <v>1278107.0089167368</v>
      </c>
      <c r="J820" s="214">
        <v>324366.11953962565</v>
      </c>
      <c r="K820" s="214">
        <v>198556.69881129611</v>
      </c>
      <c r="L820" s="214">
        <v>476512.54618388868</v>
      </c>
      <c r="M820" s="214">
        <v>901589.61838662636</v>
      </c>
      <c r="N820" s="214">
        <v>102056.91837680312</v>
      </c>
      <c r="O820" s="214">
        <v>141338.01739748265</v>
      </c>
      <c r="P820" s="214">
        <v>323455.5170150933</v>
      </c>
      <c r="Q820" s="214">
        <v>129401.95200239705</v>
      </c>
      <c r="R820" s="214">
        <v>1426395.8108964597</v>
      </c>
      <c r="S820" s="214">
        <v>473740.86246407672</v>
      </c>
      <c r="T820" s="214">
        <v>1118138.3536309944</v>
      </c>
      <c r="U820" s="214">
        <v>128196.78631454251</v>
      </c>
      <c r="V820" s="214">
        <v>1100925.5392587164</v>
      </c>
      <c r="W820" s="214">
        <v>175034.07863001889</v>
      </c>
      <c r="X820" s="214">
        <v>139357.84602424953</v>
      </c>
      <c r="Y820" s="214">
        <v>1444344.5173438808</v>
      </c>
      <c r="Z820" s="214">
        <v>94428.732714542857</v>
      </c>
      <c r="AA820" s="214">
        <v>172523.58591066758</v>
      </c>
      <c r="AB820" s="214">
        <v>2489265.8707286213</v>
      </c>
      <c r="AC820" s="214">
        <v>128921.64404551353</v>
      </c>
      <c r="AD820" s="214">
        <v>854760.57940175012</v>
      </c>
      <c r="AE820" s="214"/>
      <c r="AF820" s="214"/>
      <c r="AG820" s="214"/>
      <c r="AH820" s="214"/>
      <c r="AI820" s="214"/>
      <c r="AJ820" s="214"/>
      <c r="AK820" s="214"/>
      <c r="AL820" s="214"/>
      <c r="AM820" s="214"/>
      <c r="AN820" s="214"/>
      <c r="AO820" s="214"/>
      <c r="AP820" s="214"/>
      <c r="AQ820" s="214">
        <f>SUM(C820:AP820)</f>
        <v>20726869.34573964</v>
      </c>
    </row>
    <row r="821" spans="2:45">
      <c r="C821" s="209"/>
      <c r="D821" s="209"/>
      <c r="E821" s="209"/>
      <c r="F821" s="209"/>
      <c r="G821" s="209"/>
      <c r="H821" s="209"/>
      <c r="I821" s="209"/>
      <c r="J821" s="209"/>
      <c r="K821" s="209"/>
      <c r="L821" s="209"/>
      <c r="M821" s="209"/>
      <c r="N821" s="209"/>
      <c r="O821" s="209"/>
      <c r="P821" s="209"/>
      <c r="Q821" s="209"/>
      <c r="R821" s="209"/>
      <c r="S821" s="209"/>
      <c r="T821" s="209"/>
      <c r="U821" s="209"/>
      <c r="V821" s="209"/>
      <c r="W821" s="209"/>
      <c r="X821" s="209"/>
      <c r="Y821" s="209"/>
      <c r="Z821" s="209"/>
      <c r="AA821" s="209"/>
      <c r="AB821" s="209"/>
      <c r="AC821" s="209"/>
      <c r="AD821" s="209"/>
      <c r="AE821" s="209"/>
      <c r="AF821" s="209"/>
      <c r="AG821" s="209"/>
      <c r="AH821" s="209"/>
      <c r="AI821" s="209"/>
      <c r="AJ821" s="209"/>
      <c r="AK821" s="209"/>
      <c r="AL821" s="209"/>
      <c r="AM821" s="209"/>
      <c r="AN821" s="209"/>
      <c r="AO821" s="209"/>
      <c r="AP821" s="209"/>
      <c r="AQ821" s="209"/>
    </row>
    <row r="822" spans="2:45">
      <c r="B822" s="212" t="s">
        <v>563</v>
      </c>
      <c r="C822" s="214">
        <f>C148*1000/Índice!$G$59</f>
        <v>3276.0781637804853</v>
      </c>
      <c r="D822" s="214">
        <f>D148*1000/Índice!$G$59</f>
        <v>0</v>
      </c>
      <c r="E822" s="214">
        <f>E148*1000/Índice!$G$59</f>
        <v>58709.67713423042</v>
      </c>
      <c r="F822" s="214">
        <f>F148*1000/Índice!$G$59</f>
        <v>215050.40800164049</v>
      </c>
      <c r="G822" s="214">
        <f>G148*1000/Índice!$G$59</f>
        <v>2079.6062819524682</v>
      </c>
      <c r="H822" s="214">
        <f>H148*1000/Índice!$G$59</f>
        <v>45947.693411869521</v>
      </c>
      <c r="I822" s="214">
        <f>I148*1000/Índice!$G$59</f>
        <v>20396.767453207089</v>
      </c>
      <c r="J822" s="214">
        <f>J148*1000/Índice!$G$59</f>
        <v>3557.4631773216142</v>
      </c>
      <c r="K822" s="214">
        <f>K148*1000/Índice!$G$59</f>
        <v>4962.1785307698292</v>
      </c>
      <c r="L822" s="214">
        <f>L148*1000/Índice!$G$59</f>
        <v>20595.951096371824</v>
      </c>
      <c r="M822" s="214">
        <f>M148*1000/Índice!$G$59</f>
        <v>48585.119960967604</v>
      </c>
      <c r="N822" s="214">
        <f>N148*1000/Índice!$G$59</f>
        <v>2446.3304601155414</v>
      </c>
      <c r="O822" s="214">
        <f>O148*1000/Índice!$G$59</f>
        <v>3230.602244362577</v>
      </c>
      <c r="P822" s="214">
        <f>P148*1000/Índice!$G$59</f>
        <v>5997.8716032272432</v>
      </c>
      <c r="Q822" s="214">
        <f>Q148*1000/Índice!$G$59</f>
        <v>3800.4433570686106</v>
      </c>
      <c r="R822" s="214">
        <f>R148*1000/Índice!$G$59</f>
        <v>34207.835116425427</v>
      </c>
      <c r="S822" s="214">
        <f>S148*1000/Índice!$G$59</f>
        <v>14369.595038926325</v>
      </c>
      <c r="T822" s="214">
        <f>T148*1000/Índice!$G$59</f>
        <v>58667.471591913505</v>
      </c>
      <c r="U822" s="214">
        <f>U148*1000/Índice!$G$59</f>
        <v>3558.1702858839917</v>
      </c>
      <c r="V822" s="214">
        <f>V148*1000/Índice!$G$59</f>
        <v>19364.521534991265</v>
      </c>
      <c r="W822" s="214">
        <f>W148*1000/Índice!$G$59</f>
        <v>2590.7131896960141</v>
      </c>
      <c r="X822" s="214">
        <f>X148*1000/Índice!$G$59</f>
        <v>2833.0304551657814</v>
      </c>
      <c r="Y822" s="214">
        <f>Y148*1000/Índice!$G$59</f>
        <v>46005.985673980525</v>
      </c>
      <c r="Z822" s="214">
        <f>Z148*1000/Índice!$G$59</f>
        <v>1410.54899908783</v>
      </c>
      <c r="AA822" s="214">
        <f>AA148*1000/Índice!$G$59</f>
        <v>5936.7067125815829</v>
      </c>
      <c r="AB822" s="214">
        <f>AB148*1000/Índice!$G$59</f>
        <v>69416.714985751765</v>
      </c>
      <c r="AC822" s="214">
        <f>AC148*1000/Índice!$G$59</f>
        <v>2436.1215802462152</v>
      </c>
      <c r="AD822" s="214">
        <f>AD148*1000/Índice!$G$59</f>
        <v>56570.143401616449</v>
      </c>
      <c r="AE822" s="214">
        <f>AE148*1000/Índice!$G$59</f>
        <v>0</v>
      </c>
      <c r="AF822" s="214">
        <f>AF148*1000/Índice!$G$59</f>
        <v>0</v>
      </c>
      <c r="AG822" s="214">
        <f>AG148*1000/Índice!$G$59</f>
        <v>0</v>
      </c>
      <c r="AH822" s="214">
        <f>AH148*1000/Índice!$G$59</f>
        <v>0</v>
      </c>
      <c r="AI822" s="214">
        <f>AI148*1000/Índice!$G$59</f>
        <v>0</v>
      </c>
      <c r="AJ822" s="214">
        <f>AJ148*1000/Índice!$G$59</f>
        <v>0</v>
      </c>
      <c r="AK822" s="214">
        <f>AK148*1000/Índice!$G$59</f>
        <v>0</v>
      </c>
      <c r="AL822" s="214">
        <f>AL148*1000/Índice!$G$59</f>
        <v>0</v>
      </c>
      <c r="AM822" s="214">
        <f>AM148*1000/Índice!$G$59</f>
        <v>0</v>
      </c>
      <c r="AN822" s="214">
        <f>AN148*1000/Índice!$G$59</f>
        <v>0</v>
      </c>
      <c r="AO822" s="214">
        <f>AO148*1000/Índice!$G$59</f>
        <v>0</v>
      </c>
      <c r="AP822" s="214">
        <f>AP148*1000/Índice!$G$59</f>
        <v>0</v>
      </c>
      <c r="AQ822" s="214">
        <f>AQ148*1000/Índice!$G$59</f>
        <v>756003.74944315199</v>
      </c>
      <c r="AR822" s="209"/>
    </row>
    <row r="823" spans="2:45">
      <c r="B823" s="212" t="s">
        <v>564</v>
      </c>
      <c r="C823" s="214">
        <f>(C9+C20)*1000/Índice!$G$59</f>
        <v>661086.57837237744</v>
      </c>
      <c r="D823" s="214">
        <f>(D9+D20)*1000/Índice!$G$59</f>
        <v>105474.1251299312</v>
      </c>
      <c r="E823" s="214">
        <f>(E9+E20)*1000/Índice!$G$59</f>
        <v>4084824.2128113927</v>
      </c>
      <c r="F823" s="214">
        <f>(F9+F20)*1000/Índice!$G$59</f>
        <v>7966475.5853091124</v>
      </c>
      <c r="G823" s="214">
        <f>(G9+G20)*1000/Índice!$G$59</f>
        <v>127352.10824417873</v>
      </c>
      <c r="H823" s="214">
        <f>(H9+H20)*1000/Índice!$G$59</f>
        <v>2999348.1342940582</v>
      </c>
      <c r="I823" s="214">
        <f>(I9+I20)*1000/Índice!$G$59</f>
        <v>2331111.2299446333</v>
      </c>
      <c r="J823" s="214">
        <f>(J9+J20)*1000/Índice!$G$59</f>
        <v>348749.03656458377</v>
      </c>
      <c r="K823" s="214">
        <f>(K9+K20)*1000/Índice!$G$59</f>
        <v>391515.18338860566</v>
      </c>
      <c r="L823" s="214">
        <f>(L9+L20)*1000/Índice!$G$59</f>
        <v>1082302.4869008139</v>
      </c>
      <c r="M823" s="214">
        <f>(M9+M20)*1000/Índice!$G$59</f>
        <v>1076988.5660545463</v>
      </c>
      <c r="N823" s="214">
        <f>(N9+N20)*1000/Índice!$G$59</f>
        <v>123450.59255697527</v>
      </c>
      <c r="O823" s="214">
        <f>(O9+O20)*1000/Índice!$G$59</f>
        <v>122386.79191916334</v>
      </c>
      <c r="P823" s="214">
        <f>(P9+P20)*1000/Índice!$G$59</f>
        <v>698463.0553453872</v>
      </c>
      <c r="Q823" s="214">
        <f>(Q9+Q20)*1000/Índice!$G$59</f>
        <v>141321.39144822906</v>
      </c>
      <c r="R823" s="214">
        <f>(R9+R20)*1000/Índice!$G$59</f>
        <v>2604298.115202127</v>
      </c>
      <c r="S823" s="214">
        <f>(S9+S20)*1000/Índice!$G$59</f>
        <v>500651.6447345161</v>
      </c>
      <c r="T823" s="214">
        <f>(T9+T20)*1000/Índice!$G$59</f>
        <v>2203239.1759356814</v>
      </c>
      <c r="U823" s="214">
        <f>(U9+U20)*1000/Índice!$G$59</f>
        <v>183816.84827571578</v>
      </c>
      <c r="V823" s="214">
        <f>(V9+V20)*1000/Índice!$G$59</f>
        <v>2298718.1447592648</v>
      </c>
      <c r="W823" s="214">
        <f>(W9+W20)*1000/Índice!$G$59</f>
        <v>286568.11930335662</v>
      </c>
      <c r="X823" s="214">
        <f>(X9+X20)*1000/Índice!$G$59</f>
        <v>157182.14586235426</v>
      </c>
      <c r="Y823" s="214">
        <f>(Y9+Y20)*1000/Índice!$G$59</f>
        <v>2688737.7935384419</v>
      </c>
      <c r="Z823" s="214">
        <f>(Z9+Z20)*1000/Índice!$G$59</f>
        <v>177056.97880795639</v>
      </c>
      <c r="AA823" s="214">
        <f>(AA9+AA20)*1000/Índice!$G$59</f>
        <v>409083.33981516183</v>
      </c>
      <c r="AB823" s="214">
        <f>(AB9+AB20)*1000/Índice!$G$59</f>
        <v>4288787.6888863742</v>
      </c>
      <c r="AC823" s="214">
        <f>(AC9+AC20)*1000/Índice!$G$59</f>
        <v>167378.16519470233</v>
      </c>
      <c r="AD823" s="214">
        <f>(AD9+AD20)*1000/Índice!$G$59</f>
        <v>2608026.0357372668</v>
      </c>
      <c r="AE823" s="214">
        <f>(AE9+AE20)*1000/Índice!$G$59</f>
        <v>0</v>
      </c>
      <c r="AF823" s="214">
        <f>(AF9+AF20)*1000/Índice!$G$59</f>
        <v>0</v>
      </c>
      <c r="AG823" s="214">
        <f>(AG9+AG20)*1000/Índice!$G$59</f>
        <v>0</v>
      </c>
      <c r="AH823" s="214">
        <f>(AH9+AH20)*1000/Índice!$G$59</f>
        <v>0</v>
      </c>
      <c r="AI823" s="214">
        <f>(AI9+AI20)*1000/Índice!$G$59</f>
        <v>0</v>
      </c>
      <c r="AJ823" s="214">
        <f>(AJ9+AJ20)*1000/Índice!$G$59</f>
        <v>0</v>
      </c>
      <c r="AK823" s="214">
        <f>(AK9+AK20)*1000/Índice!$G$59</f>
        <v>0</v>
      </c>
      <c r="AL823" s="214">
        <f>(AL9+AL20)*1000/Índice!$G$59</f>
        <v>0</v>
      </c>
      <c r="AM823" s="214">
        <f>(AM9+AM20)*1000/Índice!$G$59</f>
        <v>0</v>
      </c>
      <c r="AN823" s="214">
        <f>(AN9+AN20)*1000/Índice!$G$59</f>
        <v>0</v>
      </c>
      <c r="AO823" s="214">
        <f>(AO9+AO20)*1000/Índice!$G$59</f>
        <v>0</v>
      </c>
      <c r="AP823" s="214">
        <f>(AP9+AP20)*1000/Índice!$G$59</f>
        <v>0</v>
      </c>
      <c r="AQ823" s="214">
        <f>(AQ9+AQ20)*1000/Índice!$G$59</f>
        <v>40834393.274336904</v>
      </c>
    </row>
    <row r="824" spans="2:45">
      <c r="B824" s="218" t="s">
        <v>565</v>
      </c>
      <c r="C824" s="214">
        <v>474555.25089003646</v>
      </c>
      <c r="D824" s="214"/>
      <c r="E824" s="214">
        <v>3608287.2410237179</v>
      </c>
      <c r="F824" s="214">
        <v>7795518.4863391677</v>
      </c>
      <c r="G824" s="214">
        <v>118138.26392087927</v>
      </c>
      <c r="H824" s="214">
        <v>2388084.1642358964</v>
      </c>
      <c r="I824" s="214">
        <v>1634950.3880635309</v>
      </c>
      <c r="J824" s="214">
        <v>340651.69016099826</v>
      </c>
      <c r="K824" s="214">
        <v>418578.42660120223</v>
      </c>
      <c r="L824" s="214">
        <v>857026.43263689871</v>
      </c>
      <c r="M824" s="214">
        <v>949478.35810752923</v>
      </c>
      <c r="N824" s="214">
        <v>126911.41978368199</v>
      </c>
      <c r="O824" s="214">
        <v>130279.27207418309</v>
      </c>
      <c r="P824" s="214">
        <v>611821.8195633539</v>
      </c>
      <c r="Q824" s="214">
        <v>139919.6556208097</v>
      </c>
      <c r="R824" s="214">
        <v>2506719.5567602627</v>
      </c>
      <c r="S824" s="214">
        <v>494680.50415290549</v>
      </c>
      <c r="T824" s="214">
        <v>1905408.5779915072</v>
      </c>
      <c r="U824" s="214">
        <v>185692.94111472892</v>
      </c>
      <c r="V824" s="214">
        <v>1916050.7095397287</v>
      </c>
      <c r="W824" s="214">
        <v>267461.60294930974</v>
      </c>
      <c r="X824" s="214">
        <v>143287.86675177165</v>
      </c>
      <c r="Y824" s="214">
        <v>2586835.8479826213</v>
      </c>
      <c r="Z824" s="214">
        <v>99009.151777404084</v>
      </c>
      <c r="AA824" s="214">
        <v>348939.29002517712</v>
      </c>
      <c r="AB824" s="214">
        <v>4285676.748438932</v>
      </c>
      <c r="AC824" s="214">
        <v>145708.91848624946</v>
      </c>
      <c r="AD824" s="214">
        <v>2504105.0451623145</v>
      </c>
      <c r="AE824" s="214"/>
      <c r="AF824" s="214"/>
      <c r="AG824" s="214"/>
      <c r="AH824" s="214"/>
      <c r="AI824" s="214"/>
      <c r="AJ824" s="214"/>
      <c r="AK824" s="214"/>
      <c r="AL824" s="214"/>
      <c r="AM824" s="214"/>
      <c r="AN824" s="214"/>
      <c r="AO824" s="214"/>
      <c r="AP824" s="214"/>
      <c r="AQ824" s="214">
        <f>SUM(C824:AP824)</f>
        <v>36983777.630154803</v>
      </c>
    </row>
    <row r="826" spans="2:45">
      <c r="B826" s="213" t="s">
        <v>558</v>
      </c>
      <c r="C826" s="219">
        <v>2</v>
      </c>
    </row>
    <row r="827" spans="2:45">
      <c r="B827" s="211" t="s">
        <v>559</v>
      </c>
      <c r="C827" s="212">
        <v>4</v>
      </c>
    </row>
    <row r="828" spans="2:45">
      <c r="B828" s="211" t="s">
        <v>560</v>
      </c>
      <c r="C828" s="212">
        <v>2</v>
      </c>
    </row>
    <row r="829" spans="2:45">
      <c r="B829" s="211" t="s">
        <v>561</v>
      </c>
      <c r="C829" s="212">
        <v>1.33</v>
      </c>
    </row>
    <row r="830" spans="2:45">
      <c r="B830" s="211" t="s">
        <v>562</v>
      </c>
      <c r="C830" s="212">
        <v>1</v>
      </c>
    </row>
  </sheetData>
  <mergeCells count="14">
    <mergeCell ref="B813:AQ813"/>
    <mergeCell ref="B480:AQ480"/>
    <mergeCell ref="B591:AQ591"/>
    <mergeCell ref="B702:AQ702"/>
    <mergeCell ref="B4:AQ4"/>
    <mergeCell ref="B64:AQ64"/>
    <mergeCell ref="B113:AQ113"/>
    <mergeCell ref="B181:AQ181"/>
    <mergeCell ref="B246:AQ246"/>
    <mergeCell ref="B285:AQ285"/>
    <mergeCell ref="B324:AQ324"/>
    <mergeCell ref="B363:AQ363"/>
    <mergeCell ref="B402:AQ402"/>
    <mergeCell ref="B441:AQ441"/>
  </mergeCells>
  <conditionalFormatting sqref="A1:XFD1048576">
    <cfRule type="cellIs" dxfId="9" priority="54" operator="lessThan">
      <formula>0</formula>
    </cfRule>
  </conditionalFormatting>
  <conditionalFormatting sqref="AU1:CI1048576">
    <cfRule type="containsBlanks" priority="4" stopIfTrue="1">
      <formula>LEN(TRIM(AU1))=0</formula>
    </cfRule>
    <cfRule type="cellIs" dxfId="8" priority="5" operator="notEqual">
      <formula>0</formula>
    </cfRule>
    <cfRule type="cellIs" dxfId="7" priority="6" operator="equal">
      <formula>0</formula>
    </cfRule>
  </conditionalFormatting>
  <conditionalFormatting sqref="C5:AP5 C65:AP65 C114:AP114 C182:AP182 C247:AP247 C286:AP286 C325:AP325 C364:AP364 C403:AP403 C442:AP442 C481:AP481 C592:AP592 C703:AP703">
    <cfRule type="cellIs" dxfId="6" priority="1" operator="notEqual">
      <formula>1</formula>
    </cfRule>
    <cfRule type="cellIs" dxfId="5" priority="2" operator="equal">
      <formula>1</formula>
    </cfRule>
  </conditionalFormatting>
  <pageMargins left="0.39370078740157483" right="0.39370078740157483" top="0.39370078740157483" bottom="0.39370078740157483" header="0" footer="0"/>
  <pageSetup scale="56" fitToWidth="2" fitToHeight="10" orientation="landscape" verticalDpi="1200" r:id="rId1"/>
</worksheet>
</file>

<file path=xl/worksheets/sheet39.xml><?xml version="1.0" encoding="utf-8"?>
<worksheet xmlns="http://schemas.openxmlformats.org/spreadsheetml/2006/main" xmlns:r="http://schemas.openxmlformats.org/officeDocument/2006/relationships">
  <sheetPr>
    <pageSetUpPr fitToPage="1"/>
  </sheetPr>
  <dimension ref="B2:CI521"/>
  <sheetViews>
    <sheetView zoomScaleNormal="100" workbookViewId="0">
      <pane xSplit="2" topLeftCell="C1" activePane="topRight" state="frozen"/>
      <selection pane="topRight"/>
    </sheetView>
  </sheetViews>
  <sheetFormatPr baseColWidth="10" defaultRowHeight="11.25"/>
  <cols>
    <col min="1" max="1" width="2.85546875" style="134" customWidth="1"/>
    <col min="2" max="2" width="42.85546875" style="134" customWidth="1"/>
    <col min="3" max="33" width="11.42578125" style="134"/>
    <col min="34" max="42" width="11.42578125" style="134" hidden="1" customWidth="1"/>
    <col min="43" max="43" width="11.7109375" style="134" bestFit="1" customWidth="1"/>
    <col min="44" max="44" width="2.85546875" style="134" customWidth="1"/>
    <col min="45" max="45" width="11.42578125" style="134" customWidth="1"/>
    <col min="46" max="46" width="2.85546875" style="134" customWidth="1"/>
    <col min="47" max="87" width="2.85546875" style="135" customWidth="1"/>
    <col min="88" max="16384" width="11.42578125" style="134"/>
  </cols>
  <sheetData>
    <row r="2" spans="2:87" ht="21">
      <c r="B2" s="133" t="s">
        <v>498</v>
      </c>
    </row>
    <row r="4" spans="2:87" s="136" customFormat="1" ht="18.75" customHeight="1">
      <c r="B4" s="226" t="s">
        <v>45</v>
      </c>
      <c r="C4" s="227"/>
      <c r="D4" s="227"/>
      <c r="E4" s="227"/>
      <c r="F4" s="227"/>
      <c r="G4" s="227"/>
      <c r="H4" s="227"/>
      <c r="I4" s="227"/>
      <c r="J4" s="227"/>
      <c r="K4" s="227"/>
      <c r="L4" s="227"/>
      <c r="M4" s="227"/>
      <c r="N4" s="227"/>
      <c r="O4" s="227"/>
      <c r="P4" s="227"/>
      <c r="Q4" s="227"/>
      <c r="R4" s="227"/>
      <c r="S4" s="227"/>
      <c r="T4" s="227"/>
      <c r="U4" s="227"/>
      <c r="V4" s="227"/>
      <c r="W4" s="227"/>
      <c r="X4" s="227"/>
      <c r="Y4" s="227"/>
      <c r="Z4" s="227"/>
      <c r="AA4" s="227"/>
      <c r="AB4" s="227"/>
      <c r="AC4" s="227"/>
      <c r="AD4" s="227"/>
      <c r="AE4" s="227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8"/>
      <c r="AU4" s="137"/>
      <c r="AV4" s="137"/>
      <c r="AW4" s="137"/>
      <c r="AX4" s="137"/>
      <c r="AY4" s="137"/>
      <c r="AZ4" s="137"/>
      <c r="BA4" s="137"/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7"/>
      <c r="CA4" s="137"/>
      <c r="CB4" s="137"/>
      <c r="CC4" s="137"/>
      <c r="CD4" s="137"/>
      <c r="CE4" s="137"/>
      <c r="CF4" s="137"/>
      <c r="CG4" s="137"/>
      <c r="CH4" s="137"/>
      <c r="CI4" s="137"/>
    </row>
    <row r="5" spans="2:87" s="164" customFormat="1">
      <c r="B5" s="188"/>
      <c r="C5" s="178">
        <f t="shared" ref="C5:AP5" si="0">COUNTIF($C$6:$AP$6,C6)</f>
        <v>1</v>
      </c>
      <c r="D5" s="178">
        <f t="shared" si="0"/>
        <v>1</v>
      </c>
      <c r="E5" s="178">
        <f t="shared" si="0"/>
        <v>1</v>
      </c>
      <c r="F5" s="178">
        <f t="shared" si="0"/>
        <v>1</v>
      </c>
      <c r="G5" s="178">
        <f t="shared" si="0"/>
        <v>1</v>
      </c>
      <c r="H5" s="178">
        <f t="shared" si="0"/>
        <v>1</v>
      </c>
      <c r="I5" s="178">
        <f t="shared" si="0"/>
        <v>1</v>
      </c>
      <c r="J5" s="178">
        <f t="shared" si="0"/>
        <v>1</v>
      </c>
      <c r="K5" s="178">
        <f t="shared" si="0"/>
        <v>1</v>
      </c>
      <c r="L5" s="178">
        <f t="shared" si="0"/>
        <v>1</v>
      </c>
      <c r="M5" s="178">
        <f t="shared" si="0"/>
        <v>1</v>
      </c>
      <c r="N5" s="178">
        <f t="shared" si="0"/>
        <v>1</v>
      </c>
      <c r="O5" s="178">
        <f t="shared" si="0"/>
        <v>1</v>
      </c>
      <c r="P5" s="178">
        <f t="shared" si="0"/>
        <v>1</v>
      </c>
      <c r="Q5" s="178">
        <f t="shared" si="0"/>
        <v>1</v>
      </c>
      <c r="R5" s="178">
        <f t="shared" si="0"/>
        <v>1</v>
      </c>
      <c r="S5" s="178">
        <f t="shared" si="0"/>
        <v>1</v>
      </c>
      <c r="T5" s="178">
        <f t="shared" si="0"/>
        <v>1</v>
      </c>
      <c r="U5" s="178">
        <f t="shared" si="0"/>
        <v>1</v>
      </c>
      <c r="V5" s="178">
        <f t="shared" si="0"/>
        <v>1</v>
      </c>
      <c r="W5" s="178">
        <f t="shared" si="0"/>
        <v>1</v>
      </c>
      <c r="X5" s="178">
        <f t="shared" si="0"/>
        <v>1</v>
      </c>
      <c r="Y5" s="178">
        <f t="shared" si="0"/>
        <v>1</v>
      </c>
      <c r="Z5" s="178">
        <f t="shared" si="0"/>
        <v>1</v>
      </c>
      <c r="AA5" s="178">
        <f t="shared" si="0"/>
        <v>1</v>
      </c>
      <c r="AB5" s="178">
        <f t="shared" si="0"/>
        <v>1</v>
      </c>
      <c r="AC5" s="178">
        <f t="shared" si="0"/>
        <v>1</v>
      </c>
      <c r="AD5" s="178">
        <f t="shared" si="0"/>
        <v>1</v>
      </c>
      <c r="AE5" s="178">
        <f t="shared" si="0"/>
        <v>1</v>
      </c>
      <c r="AF5" s="178">
        <f t="shared" si="0"/>
        <v>1</v>
      </c>
      <c r="AG5" s="178">
        <f t="shared" si="0"/>
        <v>1</v>
      </c>
      <c r="AH5" s="178">
        <f t="shared" si="0"/>
        <v>9</v>
      </c>
      <c r="AI5" s="178">
        <f t="shared" si="0"/>
        <v>9</v>
      </c>
      <c r="AJ5" s="178">
        <f t="shared" si="0"/>
        <v>9</v>
      </c>
      <c r="AK5" s="178">
        <f t="shared" si="0"/>
        <v>9</v>
      </c>
      <c r="AL5" s="178">
        <f t="shared" si="0"/>
        <v>9</v>
      </c>
      <c r="AM5" s="178">
        <f t="shared" si="0"/>
        <v>9</v>
      </c>
      <c r="AN5" s="178">
        <f t="shared" si="0"/>
        <v>9</v>
      </c>
      <c r="AO5" s="178">
        <f t="shared" si="0"/>
        <v>9</v>
      </c>
      <c r="AP5" s="178">
        <f t="shared" si="0"/>
        <v>9</v>
      </c>
      <c r="AQ5" s="188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  <c r="BV5" s="175"/>
      <c r="BW5" s="175"/>
      <c r="BX5" s="175"/>
      <c r="BY5" s="175"/>
      <c r="BZ5" s="175"/>
      <c r="CA5" s="175"/>
      <c r="CB5" s="175"/>
      <c r="CC5" s="175"/>
      <c r="CD5" s="175"/>
      <c r="CE5" s="175"/>
      <c r="CF5" s="175"/>
      <c r="CG5" s="175"/>
      <c r="CH5" s="175"/>
      <c r="CI5" s="175"/>
    </row>
    <row r="6" spans="2:87" s="164" customFormat="1" hidden="1">
      <c r="C6" s="176">
        <f t="shared" ref="C6:AP6" si="1">SUM(C8:C61)</f>
        <v>77702623</v>
      </c>
      <c r="D6" s="176">
        <f t="shared" si="1"/>
        <v>340902762</v>
      </c>
      <c r="E6" s="176">
        <f t="shared" si="1"/>
        <v>679881936</v>
      </c>
      <c r="F6" s="176">
        <f t="shared" si="1"/>
        <v>442403088</v>
      </c>
      <c r="G6" s="176">
        <f t="shared" si="1"/>
        <v>6092219262</v>
      </c>
      <c r="H6" s="176">
        <f t="shared" si="1"/>
        <v>444193327</v>
      </c>
      <c r="I6" s="176">
        <f t="shared" si="1"/>
        <v>289656417</v>
      </c>
      <c r="J6" s="176">
        <f t="shared" si="1"/>
        <v>3865044761</v>
      </c>
      <c r="K6" s="176">
        <f t="shared" si="1"/>
        <v>16000961</v>
      </c>
      <c r="L6" s="176">
        <f t="shared" si="1"/>
        <v>1240080221</v>
      </c>
      <c r="M6" s="176">
        <f t="shared" si="1"/>
        <v>9601445454</v>
      </c>
      <c r="N6" s="176">
        <f t="shared" si="1"/>
        <v>6112288671</v>
      </c>
      <c r="O6" s="176">
        <f t="shared" si="1"/>
        <v>5799882967</v>
      </c>
      <c r="P6" s="176">
        <f t="shared" si="1"/>
        <v>2656543141</v>
      </c>
      <c r="Q6" s="176">
        <f t="shared" si="1"/>
        <v>2591966816</v>
      </c>
      <c r="R6" s="176">
        <f t="shared" si="1"/>
        <v>15268424</v>
      </c>
      <c r="S6" s="176">
        <f t="shared" si="1"/>
        <v>91613682</v>
      </c>
      <c r="T6" s="176">
        <f t="shared" si="1"/>
        <v>665378322</v>
      </c>
      <c r="U6" s="176">
        <f t="shared" si="1"/>
        <v>395848251</v>
      </c>
      <c r="V6" s="176">
        <f t="shared" si="1"/>
        <v>6782541</v>
      </c>
      <c r="W6" s="176">
        <f t="shared" si="1"/>
        <v>113457763</v>
      </c>
      <c r="X6" s="176">
        <f t="shared" si="1"/>
        <v>8773256183</v>
      </c>
      <c r="Y6" s="176">
        <f t="shared" si="1"/>
        <v>590123125</v>
      </c>
      <c r="Z6" s="176">
        <f t="shared" si="1"/>
        <v>1789730495</v>
      </c>
      <c r="AA6" s="176">
        <f t="shared" si="1"/>
        <v>3416500708</v>
      </c>
      <c r="AB6" s="176">
        <f t="shared" si="1"/>
        <v>6370082618</v>
      </c>
      <c r="AC6" s="176">
        <f t="shared" si="1"/>
        <v>1666996895</v>
      </c>
      <c r="AD6" s="176">
        <f t="shared" si="1"/>
        <v>126751178</v>
      </c>
      <c r="AE6" s="176">
        <f t="shared" si="1"/>
        <v>2659300012</v>
      </c>
      <c r="AF6" s="176">
        <f t="shared" si="1"/>
        <v>1428179759</v>
      </c>
      <c r="AG6" s="176">
        <f t="shared" si="1"/>
        <v>1022231346</v>
      </c>
      <c r="AH6" s="176">
        <f t="shared" si="1"/>
        <v>0</v>
      </c>
      <c r="AI6" s="176">
        <f t="shared" si="1"/>
        <v>0</v>
      </c>
      <c r="AJ6" s="176">
        <f t="shared" si="1"/>
        <v>0</v>
      </c>
      <c r="AK6" s="176">
        <f t="shared" si="1"/>
        <v>0</v>
      </c>
      <c r="AL6" s="176">
        <f t="shared" si="1"/>
        <v>0</v>
      </c>
      <c r="AM6" s="176">
        <f t="shared" si="1"/>
        <v>0</v>
      </c>
      <c r="AN6" s="176">
        <f t="shared" si="1"/>
        <v>0</v>
      </c>
      <c r="AO6" s="176">
        <f t="shared" si="1"/>
        <v>0</v>
      </c>
      <c r="AP6" s="176">
        <f t="shared" si="1"/>
        <v>0</v>
      </c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  <c r="BV6" s="175"/>
      <c r="BW6" s="175"/>
      <c r="BX6" s="175"/>
      <c r="BY6" s="175"/>
      <c r="BZ6" s="175"/>
      <c r="CA6" s="175"/>
      <c r="CB6" s="175"/>
      <c r="CC6" s="175"/>
      <c r="CD6" s="175"/>
      <c r="CE6" s="175"/>
      <c r="CF6" s="175"/>
      <c r="CG6" s="175"/>
      <c r="CH6" s="175"/>
      <c r="CI6" s="175"/>
    </row>
    <row r="7" spans="2:87" s="139" customFormat="1" ht="22.5">
      <c r="B7" s="138"/>
      <c r="C7" s="138" t="s">
        <v>393</v>
      </c>
      <c r="D7" s="138" t="s">
        <v>394</v>
      </c>
      <c r="E7" s="138" t="s">
        <v>516</v>
      </c>
      <c r="F7" s="138" t="s">
        <v>499</v>
      </c>
      <c r="G7" s="138" t="s">
        <v>395</v>
      </c>
      <c r="H7" s="138" t="s">
        <v>396</v>
      </c>
      <c r="I7" s="138" t="s">
        <v>29</v>
      </c>
      <c r="J7" s="138" t="s">
        <v>31</v>
      </c>
      <c r="K7" s="138" t="s">
        <v>397</v>
      </c>
      <c r="L7" s="138" t="s">
        <v>398</v>
      </c>
      <c r="M7" s="138" t="s">
        <v>28</v>
      </c>
      <c r="N7" s="138" t="s">
        <v>500</v>
      </c>
      <c r="O7" s="138" t="s">
        <v>399</v>
      </c>
      <c r="P7" s="138" t="s">
        <v>400</v>
      </c>
      <c r="Q7" s="138" t="s">
        <v>401</v>
      </c>
      <c r="R7" s="138" t="s">
        <v>402</v>
      </c>
      <c r="S7" s="138" t="s">
        <v>403</v>
      </c>
      <c r="T7" s="138" t="s">
        <v>501</v>
      </c>
      <c r="U7" s="138" t="s">
        <v>502</v>
      </c>
      <c r="V7" s="138" t="s">
        <v>517</v>
      </c>
      <c r="W7" s="138" t="s">
        <v>404</v>
      </c>
      <c r="X7" s="138" t="s">
        <v>405</v>
      </c>
      <c r="Y7" s="138" t="s">
        <v>503</v>
      </c>
      <c r="Z7" s="138" t="s">
        <v>504</v>
      </c>
      <c r="AA7" s="138" t="s">
        <v>505</v>
      </c>
      <c r="AB7" s="138" t="s">
        <v>406</v>
      </c>
      <c r="AC7" s="138" t="s">
        <v>42</v>
      </c>
      <c r="AD7" s="138" t="s">
        <v>407</v>
      </c>
      <c r="AE7" s="138" t="s">
        <v>506</v>
      </c>
      <c r="AF7" s="138" t="s">
        <v>408</v>
      </c>
      <c r="AG7" s="138" t="s">
        <v>507</v>
      </c>
      <c r="AH7" s="138"/>
      <c r="AI7" s="138"/>
      <c r="AJ7" s="138"/>
      <c r="AK7" s="138"/>
      <c r="AL7" s="138"/>
      <c r="AM7" s="138"/>
      <c r="AN7" s="138"/>
      <c r="AO7" s="138"/>
      <c r="AP7" s="138"/>
      <c r="AQ7" s="138" t="s">
        <v>341</v>
      </c>
      <c r="AU7" s="190">
        <f t="shared" ref="AU7:CI7" si="2">C8-C110</f>
        <v>0</v>
      </c>
      <c r="AV7" s="190">
        <f t="shared" si="2"/>
        <v>0</v>
      </c>
      <c r="AW7" s="190">
        <f t="shared" si="2"/>
        <v>0</v>
      </c>
      <c r="AX7" s="190">
        <f t="shared" si="2"/>
        <v>0</v>
      </c>
      <c r="AY7" s="190">
        <f t="shared" si="2"/>
        <v>0</v>
      </c>
      <c r="AZ7" s="190">
        <f t="shared" si="2"/>
        <v>0</v>
      </c>
      <c r="BA7" s="190">
        <f t="shared" si="2"/>
        <v>0</v>
      </c>
      <c r="BB7" s="190">
        <f t="shared" si="2"/>
        <v>0</v>
      </c>
      <c r="BC7" s="190">
        <f t="shared" si="2"/>
        <v>0</v>
      </c>
      <c r="BD7" s="190">
        <f t="shared" si="2"/>
        <v>0</v>
      </c>
      <c r="BE7" s="190">
        <f t="shared" si="2"/>
        <v>0</v>
      </c>
      <c r="BF7" s="190">
        <f t="shared" si="2"/>
        <v>0</v>
      </c>
      <c r="BG7" s="190">
        <f t="shared" si="2"/>
        <v>0</v>
      </c>
      <c r="BH7" s="190">
        <f t="shared" si="2"/>
        <v>0</v>
      </c>
      <c r="BI7" s="190">
        <f t="shared" si="2"/>
        <v>0</v>
      </c>
      <c r="BJ7" s="190">
        <f t="shared" si="2"/>
        <v>0</v>
      </c>
      <c r="BK7" s="190">
        <f t="shared" si="2"/>
        <v>0</v>
      </c>
      <c r="BL7" s="190">
        <f t="shared" si="2"/>
        <v>0</v>
      </c>
      <c r="BM7" s="190">
        <f t="shared" si="2"/>
        <v>0</v>
      </c>
      <c r="BN7" s="190">
        <f t="shared" si="2"/>
        <v>0</v>
      </c>
      <c r="BO7" s="190">
        <f t="shared" si="2"/>
        <v>0</v>
      </c>
      <c r="BP7" s="190">
        <f t="shared" si="2"/>
        <v>0</v>
      </c>
      <c r="BQ7" s="190">
        <f t="shared" si="2"/>
        <v>0</v>
      </c>
      <c r="BR7" s="190">
        <f t="shared" si="2"/>
        <v>0</v>
      </c>
      <c r="BS7" s="190">
        <f t="shared" si="2"/>
        <v>0</v>
      </c>
      <c r="BT7" s="190">
        <f t="shared" si="2"/>
        <v>0</v>
      </c>
      <c r="BU7" s="190">
        <f t="shared" si="2"/>
        <v>0</v>
      </c>
      <c r="BV7" s="190">
        <f t="shared" si="2"/>
        <v>0</v>
      </c>
      <c r="BW7" s="190">
        <f t="shared" si="2"/>
        <v>0</v>
      </c>
      <c r="BX7" s="190">
        <f t="shared" si="2"/>
        <v>0</v>
      </c>
      <c r="BY7" s="190">
        <f t="shared" si="2"/>
        <v>0</v>
      </c>
      <c r="BZ7" s="190">
        <f t="shared" si="2"/>
        <v>0</v>
      </c>
      <c r="CA7" s="190">
        <f t="shared" si="2"/>
        <v>0</v>
      </c>
      <c r="CB7" s="190">
        <f t="shared" si="2"/>
        <v>0</v>
      </c>
      <c r="CC7" s="190">
        <f t="shared" si="2"/>
        <v>0</v>
      </c>
      <c r="CD7" s="190">
        <f t="shared" si="2"/>
        <v>0</v>
      </c>
      <c r="CE7" s="190">
        <f t="shared" si="2"/>
        <v>0</v>
      </c>
      <c r="CF7" s="190">
        <f t="shared" si="2"/>
        <v>0</v>
      </c>
      <c r="CG7" s="190">
        <f t="shared" si="2"/>
        <v>0</v>
      </c>
      <c r="CH7" s="190">
        <f t="shared" si="2"/>
        <v>0</v>
      </c>
      <c r="CI7" s="190">
        <f t="shared" si="2"/>
        <v>0</v>
      </c>
    </row>
    <row r="8" spans="2:87">
      <c r="B8" s="141" t="s">
        <v>46</v>
      </c>
      <c r="C8" s="142">
        <v>22053462</v>
      </c>
      <c r="D8" s="142">
        <v>106011218</v>
      </c>
      <c r="E8" s="142">
        <v>217448933</v>
      </c>
      <c r="F8" s="142">
        <v>141752050</v>
      </c>
      <c r="G8" s="142">
        <v>1986844384</v>
      </c>
      <c r="H8" s="142">
        <v>137392952</v>
      </c>
      <c r="I8" s="142">
        <v>92407240</v>
      </c>
      <c r="J8" s="142">
        <v>1255185090</v>
      </c>
      <c r="K8" s="142">
        <v>5086716</v>
      </c>
      <c r="L8" s="142">
        <v>410267799</v>
      </c>
      <c r="M8" s="142">
        <v>3168396928</v>
      </c>
      <c r="N8" s="142">
        <v>2014498209</v>
      </c>
      <c r="O8" s="142">
        <v>1891502693</v>
      </c>
      <c r="P8" s="142">
        <v>869358582</v>
      </c>
      <c r="Q8" s="142">
        <v>846358030</v>
      </c>
      <c r="R8" s="142">
        <v>5049817</v>
      </c>
      <c r="S8" s="142">
        <v>29081069</v>
      </c>
      <c r="T8" s="142">
        <v>186345706</v>
      </c>
      <c r="U8" s="142">
        <v>108459206</v>
      </c>
      <c r="V8" s="142">
        <v>2260847</v>
      </c>
      <c r="W8" s="142">
        <v>36616318</v>
      </c>
      <c r="X8" s="142">
        <v>2877023718</v>
      </c>
      <c r="Y8" s="142">
        <v>189803444</v>
      </c>
      <c r="Z8" s="142">
        <v>588348390</v>
      </c>
      <c r="AA8" s="142">
        <v>1118550029</v>
      </c>
      <c r="AB8" s="142">
        <v>2094437064</v>
      </c>
      <c r="AC8" s="142">
        <v>541324774</v>
      </c>
      <c r="AD8" s="142">
        <v>39708635</v>
      </c>
      <c r="AE8" s="142">
        <v>864542254</v>
      </c>
      <c r="AF8" s="142">
        <v>461607557</v>
      </c>
      <c r="AG8" s="142">
        <v>330857146</v>
      </c>
      <c r="AH8" s="142"/>
      <c r="AI8" s="142"/>
      <c r="AJ8" s="142"/>
      <c r="AK8" s="142"/>
      <c r="AL8" s="142"/>
      <c r="AM8" s="142"/>
      <c r="AN8" s="142"/>
      <c r="AO8" s="142"/>
      <c r="AP8" s="142"/>
      <c r="AQ8" s="131">
        <f>SUM(C8:AP8)</f>
        <v>22638580260</v>
      </c>
      <c r="AU8" s="140">
        <f t="shared" ref="AU8" si="3">C8-SUM(C9,C20,C26:C27,C49)</f>
        <v>0</v>
      </c>
      <c r="AV8" s="140">
        <f t="shared" ref="AV8" si="4">D8-SUM(D9,D20,D26:D27,D49)</f>
        <v>0</v>
      </c>
      <c r="AW8" s="140">
        <f t="shared" ref="AW8" si="5">E8-SUM(E9,E20,E26:E27,E49)</f>
        <v>0</v>
      </c>
      <c r="AX8" s="140">
        <f t="shared" ref="AX8" si="6">F8-SUM(F9,F20,F26:F27,F49)</f>
        <v>0</v>
      </c>
      <c r="AY8" s="140">
        <f t="shared" ref="AY8" si="7">G8-SUM(G9,G20,G26:G27,G49)</f>
        <v>0</v>
      </c>
      <c r="AZ8" s="140">
        <f t="shared" ref="AZ8" si="8">H8-SUM(H9,H20,H26:H27,H49)</f>
        <v>0</v>
      </c>
      <c r="BA8" s="140">
        <f t="shared" ref="BA8" si="9">I8-SUM(I9,I20,I26:I27,I49)</f>
        <v>0</v>
      </c>
      <c r="BB8" s="140">
        <f t="shared" ref="BB8" si="10">J8-SUM(J9,J20,J26:J27,J49)</f>
        <v>1</v>
      </c>
      <c r="BC8" s="140">
        <f t="shared" ref="BC8" si="11">K8-SUM(K9,K20,K26:K27,K49)</f>
        <v>0</v>
      </c>
      <c r="BD8" s="140">
        <f t="shared" ref="BD8" si="12">L8-SUM(L9,L20,L26:L27,L49)</f>
        <v>0</v>
      </c>
      <c r="BE8" s="140">
        <f t="shared" ref="BE8" si="13">M8-SUM(M9,M20,M26:M27,M49)</f>
        <v>0</v>
      </c>
      <c r="BF8" s="140">
        <f t="shared" ref="BF8" si="14">N8-SUM(N9,N20,N26:N27,N49)</f>
        <v>0</v>
      </c>
      <c r="BG8" s="140">
        <f t="shared" ref="BG8" si="15">O8-SUM(O9,O20,O26:O27,O49)</f>
        <v>0</v>
      </c>
      <c r="BH8" s="140">
        <f t="shared" ref="BH8" si="16">P8-SUM(P9,P20,P26:P27,P49)</f>
        <v>0</v>
      </c>
      <c r="BI8" s="140">
        <f t="shared" ref="BI8" si="17">Q8-SUM(Q9,Q20,Q26:Q27,Q49)</f>
        <v>0</v>
      </c>
      <c r="BJ8" s="140">
        <f t="shared" ref="BJ8" si="18">R8-SUM(R9,R20,R26:R27,R49)</f>
        <v>0</v>
      </c>
      <c r="BK8" s="140">
        <f t="shared" ref="BK8" si="19">S8-SUM(S9,S20,S26:S27,S49)</f>
        <v>0</v>
      </c>
      <c r="BL8" s="140">
        <f t="shared" ref="BL8" si="20">T8-SUM(T9,T20,T26:T27,T49)</f>
        <v>1</v>
      </c>
      <c r="BM8" s="140">
        <f t="shared" ref="BM8" si="21">U8-SUM(U9,U20,U26:U27,U49)</f>
        <v>0</v>
      </c>
      <c r="BN8" s="140">
        <f t="shared" ref="BN8" si="22">V8-SUM(V9,V20,V26:V27,V49)</f>
        <v>0</v>
      </c>
      <c r="BO8" s="140">
        <f t="shared" ref="BO8" si="23">W8-SUM(W9,W20,W26:W27,W49)</f>
        <v>0</v>
      </c>
      <c r="BP8" s="140">
        <f t="shared" ref="BP8" si="24">X8-SUM(X9,X20,X26:X27,X49)</f>
        <v>0</v>
      </c>
      <c r="BQ8" s="140">
        <f t="shared" ref="BQ8" si="25">Y8-SUM(Y9,Y20,Y26:Y27,Y49)</f>
        <v>0</v>
      </c>
      <c r="BR8" s="140">
        <f t="shared" ref="BR8" si="26">Z8-SUM(Z9,Z20,Z26:Z27,Z49)</f>
        <v>0</v>
      </c>
      <c r="BS8" s="140">
        <f t="shared" ref="BS8" si="27">AA8-SUM(AA9,AA20,AA26:AA27,AA49)</f>
        <v>0</v>
      </c>
      <c r="BT8" s="140">
        <f t="shared" ref="BT8" si="28">AB8-SUM(AB9,AB20,AB26:AB27,AB49)</f>
        <v>0</v>
      </c>
      <c r="BU8" s="140">
        <f t="shared" ref="BU8" si="29">AC8-SUM(AC9,AC20,AC26:AC27,AC49)</f>
        <v>0</v>
      </c>
      <c r="BV8" s="140">
        <f t="shared" ref="BV8" si="30">AD8-SUM(AD9,AD20,AD26:AD27,AD49)</f>
        <v>0</v>
      </c>
      <c r="BW8" s="140">
        <f t="shared" ref="BW8" si="31">AE8-SUM(AE9,AE20,AE26:AE27,AE49)</f>
        <v>0</v>
      </c>
      <c r="BX8" s="140">
        <f t="shared" ref="BX8" si="32">AF8-SUM(AF9,AF20,AF26:AF27,AF49)</f>
        <v>0</v>
      </c>
      <c r="BY8" s="140">
        <f t="shared" ref="BY8" si="33">AG8-SUM(AG9,AG20,AG26:AG27,AG49)</f>
        <v>0</v>
      </c>
      <c r="BZ8" s="140">
        <f t="shared" ref="BZ8" si="34">AH8-SUM(AH9,AH20,AH26:AH27,AH49)</f>
        <v>0</v>
      </c>
      <c r="CA8" s="140">
        <f t="shared" ref="CA8" si="35">AI8-SUM(AI9,AI20,AI26:AI27,AI49)</f>
        <v>0</v>
      </c>
      <c r="CB8" s="140">
        <f t="shared" ref="CB8" si="36">AJ8-SUM(AJ9,AJ20,AJ26:AJ27,AJ49)</f>
        <v>0</v>
      </c>
      <c r="CC8" s="140">
        <f t="shared" ref="CC8" si="37">AK8-SUM(AK9,AK20,AK26:AK27,AK49)</f>
        <v>0</v>
      </c>
      <c r="CD8" s="140">
        <f t="shared" ref="CD8" si="38">AL8-SUM(AL9,AL20,AL26:AL27,AL49)</f>
        <v>0</v>
      </c>
      <c r="CE8" s="140">
        <f t="shared" ref="CE8" si="39">AM8-SUM(AM9,AM20,AM26:AM27,AM49)</f>
        <v>0</v>
      </c>
      <c r="CF8" s="140">
        <f t="shared" ref="CF8" si="40">AN8-SUM(AN9,AN20,AN26:AN27,AN49)</f>
        <v>0</v>
      </c>
      <c r="CG8" s="140">
        <f t="shared" ref="CG8" si="41">AO8-SUM(AO9,AO20,AO26:AO27,AO49)</f>
        <v>0</v>
      </c>
      <c r="CH8" s="140">
        <f t="shared" ref="CH8" si="42">AP8-SUM(AP9,AP20,AP26:AP27,AP49)</f>
        <v>0</v>
      </c>
      <c r="CI8" s="140">
        <f t="shared" ref="CI8" si="43">AQ8-SUM(AQ9,AQ20,AQ26:AQ27,AQ49)</f>
        <v>2</v>
      </c>
    </row>
    <row r="9" spans="2:87">
      <c r="B9" s="143" t="s">
        <v>47</v>
      </c>
      <c r="C9" s="142">
        <v>11046175</v>
      </c>
      <c r="D9" s="142">
        <v>87442255</v>
      </c>
      <c r="E9" s="142">
        <v>195387464</v>
      </c>
      <c r="F9" s="142">
        <v>119043778</v>
      </c>
      <c r="G9" s="142">
        <v>1703628957</v>
      </c>
      <c r="H9" s="142">
        <v>105378481</v>
      </c>
      <c r="I9" s="142">
        <v>80241479</v>
      </c>
      <c r="J9" s="142">
        <v>1082944808</v>
      </c>
      <c r="K9" s="142">
        <v>4345903</v>
      </c>
      <c r="L9" s="142">
        <v>366224931</v>
      </c>
      <c r="M9" s="142">
        <v>2644399405</v>
      </c>
      <c r="N9" s="142">
        <v>1798307011</v>
      </c>
      <c r="O9" s="142">
        <v>1542223527</v>
      </c>
      <c r="P9" s="142">
        <v>758940732</v>
      </c>
      <c r="Q9" s="142">
        <v>705911429</v>
      </c>
      <c r="R9" s="142">
        <v>4913207</v>
      </c>
      <c r="S9" s="142">
        <v>25103422</v>
      </c>
      <c r="T9" s="142">
        <v>139385239</v>
      </c>
      <c r="U9" s="142">
        <v>104038718</v>
      </c>
      <c r="V9" s="142">
        <v>2260847</v>
      </c>
      <c r="W9" s="142">
        <v>31565708</v>
      </c>
      <c r="X9" s="142">
        <v>2346753018</v>
      </c>
      <c r="Y9" s="142">
        <v>179770607</v>
      </c>
      <c r="Z9" s="142">
        <v>511918385</v>
      </c>
      <c r="AA9" s="142">
        <v>952214388</v>
      </c>
      <c r="AB9" s="142">
        <v>1741430943</v>
      </c>
      <c r="AC9" s="142">
        <v>440429821</v>
      </c>
      <c r="AD9" s="142">
        <v>32083362</v>
      </c>
      <c r="AE9" s="142">
        <v>732570746</v>
      </c>
      <c r="AF9" s="142">
        <v>368778141</v>
      </c>
      <c r="AG9" s="142">
        <v>306814002</v>
      </c>
      <c r="AH9" s="142"/>
      <c r="AI9" s="142"/>
      <c r="AJ9" s="142"/>
      <c r="AK9" s="142"/>
      <c r="AL9" s="142"/>
      <c r="AM9" s="142"/>
      <c r="AN9" s="142"/>
      <c r="AO9" s="142"/>
      <c r="AP9" s="142"/>
      <c r="AQ9" s="131">
        <f t="shared" ref="AQ9:AQ61" si="44">SUM(C9:AP9)</f>
        <v>19125496889</v>
      </c>
      <c r="AU9" s="140">
        <f t="shared" ref="AU9" si="45">C9-SUM(C10:C13,C16:C17)</f>
        <v>0</v>
      </c>
      <c r="AV9" s="140">
        <f t="shared" ref="AV9" si="46">D9-SUM(D10:D13,D16:D17)</f>
        <v>0</v>
      </c>
      <c r="AW9" s="140">
        <f t="shared" ref="AW9" si="47">E9-SUM(E10:E13,E16:E17)</f>
        <v>0</v>
      </c>
      <c r="AX9" s="140">
        <f t="shared" ref="AX9" si="48">F9-SUM(F10:F13,F16:F17)</f>
        <v>0</v>
      </c>
      <c r="AY9" s="140">
        <f t="shared" ref="AY9" si="49">G9-SUM(G10:G13,G16:G17)</f>
        <v>0</v>
      </c>
      <c r="AZ9" s="140">
        <f t="shared" ref="AZ9" si="50">H9-SUM(H10:H13,H16:H17)</f>
        <v>0</v>
      </c>
      <c r="BA9" s="140">
        <f t="shared" ref="BA9" si="51">I9-SUM(I10:I13,I16:I17)</f>
        <v>0</v>
      </c>
      <c r="BB9" s="140">
        <f t="shared" ref="BB9" si="52">J9-SUM(J10:J13,J16:J17)</f>
        <v>0</v>
      </c>
      <c r="BC9" s="140">
        <f t="shared" ref="BC9" si="53">K9-SUM(K10:K13,K16:K17)</f>
        <v>0</v>
      </c>
      <c r="BD9" s="140">
        <f t="shared" ref="BD9" si="54">L9-SUM(L10:L13,L16:L17)</f>
        <v>0</v>
      </c>
      <c r="BE9" s="140">
        <f t="shared" ref="BE9" si="55">M9-SUM(M10:M13,M16:M17)</f>
        <v>0</v>
      </c>
      <c r="BF9" s="140">
        <f t="shared" ref="BF9" si="56">N9-SUM(N10:N13,N16:N17)</f>
        <v>0</v>
      </c>
      <c r="BG9" s="140">
        <f t="shared" ref="BG9" si="57">O9-SUM(O10:O13,O16:O17)</f>
        <v>0</v>
      </c>
      <c r="BH9" s="140">
        <f t="shared" ref="BH9" si="58">P9-SUM(P10:P13,P16:P17)</f>
        <v>0</v>
      </c>
      <c r="BI9" s="140">
        <f t="shared" ref="BI9" si="59">Q9-SUM(Q10:Q13,Q16:Q17)</f>
        <v>0</v>
      </c>
      <c r="BJ9" s="140">
        <f t="shared" ref="BJ9" si="60">R9-SUM(R10:R13,R16:R17)</f>
        <v>0</v>
      </c>
      <c r="BK9" s="140">
        <f t="shared" ref="BK9" si="61">S9-SUM(S10:S13,S16:S17)</f>
        <v>0</v>
      </c>
      <c r="BL9" s="140">
        <f t="shared" ref="BL9" si="62">T9-SUM(T10:T13,T16:T17)</f>
        <v>0</v>
      </c>
      <c r="BM9" s="140">
        <f t="shared" ref="BM9" si="63">U9-SUM(U10:U13,U16:U17)</f>
        <v>0</v>
      </c>
      <c r="BN9" s="140">
        <f t="shared" ref="BN9" si="64">V9-SUM(V10:V13,V16:V17)</f>
        <v>0</v>
      </c>
      <c r="BO9" s="140">
        <f t="shared" ref="BO9" si="65">W9-SUM(W10:W13,W16:W17)</f>
        <v>0</v>
      </c>
      <c r="BP9" s="140">
        <f t="shared" ref="BP9" si="66">X9-SUM(X10:X13,X16:X17)</f>
        <v>0</v>
      </c>
      <c r="BQ9" s="140">
        <f t="shared" ref="BQ9" si="67">Y9-SUM(Y10:Y13,Y16:Y17)</f>
        <v>0</v>
      </c>
      <c r="BR9" s="140">
        <f t="shared" ref="BR9" si="68">Z9-SUM(Z10:Z13,Z16:Z17)</f>
        <v>0</v>
      </c>
      <c r="BS9" s="140">
        <f t="shared" ref="BS9" si="69">AA9-SUM(AA10:AA13,AA16:AA17)</f>
        <v>-1</v>
      </c>
      <c r="BT9" s="140">
        <f t="shared" ref="BT9" si="70">AB9-SUM(AB10:AB13,AB16:AB17)</f>
        <v>0</v>
      </c>
      <c r="BU9" s="140">
        <f t="shared" ref="BU9" si="71">AC9-SUM(AC10:AC13,AC16:AC17)</f>
        <v>0</v>
      </c>
      <c r="BV9" s="140">
        <f t="shared" ref="BV9" si="72">AD9-SUM(AD10:AD13,AD16:AD17)</f>
        <v>0</v>
      </c>
      <c r="BW9" s="140">
        <f t="shared" ref="BW9" si="73">AE9-SUM(AE10:AE13,AE16:AE17)</f>
        <v>0</v>
      </c>
      <c r="BX9" s="140">
        <f t="shared" ref="BX9" si="74">AF9-SUM(AF10:AF13,AF16:AF17)</f>
        <v>1</v>
      </c>
      <c r="BY9" s="140">
        <f t="shared" ref="BY9" si="75">AG9-SUM(AG10:AG13,AG16:AG17)</f>
        <v>0</v>
      </c>
      <c r="BZ9" s="140">
        <f t="shared" ref="BZ9" si="76">AH9-SUM(AH10:AH13,AH16:AH17)</f>
        <v>0</v>
      </c>
      <c r="CA9" s="140">
        <f t="shared" ref="CA9" si="77">AI9-SUM(AI10:AI13,AI16:AI17)</f>
        <v>0</v>
      </c>
      <c r="CB9" s="140">
        <f t="shared" ref="CB9" si="78">AJ9-SUM(AJ10:AJ13,AJ16:AJ17)</f>
        <v>0</v>
      </c>
      <c r="CC9" s="140">
        <f t="shared" ref="CC9" si="79">AK9-SUM(AK10:AK13,AK16:AK17)</f>
        <v>0</v>
      </c>
      <c r="CD9" s="140">
        <f t="shared" ref="CD9" si="80">AL9-SUM(AL10:AL13,AL16:AL17)</f>
        <v>0</v>
      </c>
      <c r="CE9" s="140">
        <f t="shared" ref="CE9" si="81">AM9-SUM(AM10:AM13,AM16:AM17)</f>
        <v>0</v>
      </c>
      <c r="CF9" s="140">
        <f t="shared" ref="CF9" si="82">AN9-SUM(AN10:AN13,AN16:AN17)</f>
        <v>0</v>
      </c>
      <c r="CG9" s="140">
        <f t="shared" ref="CG9" si="83">AO9-SUM(AO10:AO13,AO16:AO17)</f>
        <v>0</v>
      </c>
      <c r="CH9" s="140">
        <f t="shared" ref="CH9" si="84">AP9-SUM(AP10:AP13,AP16:AP17)</f>
        <v>0</v>
      </c>
      <c r="CI9" s="140">
        <f>AQ9-SUM(AQ10:AQ13,AQ16:AQ17)</f>
        <v>0</v>
      </c>
    </row>
    <row r="10" spans="2:87">
      <c r="B10" s="144" t="s">
        <v>48</v>
      </c>
      <c r="C10" s="145">
        <v>4176232</v>
      </c>
      <c r="D10" s="145">
        <v>11025112</v>
      </c>
      <c r="E10" s="145">
        <v>1949598</v>
      </c>
      <c r="F10" s="145">
        <v>2257425</v>
      </c>
      <c r="G10" s="145">
        <v>1407417</v>
      </c>
      <c r="H10" s="145">
        <v>628880</v>
      </c>
      <c r="I10" s="145">
        <v>3396098</v>
      </c>
      <c r="J10" s="145">
        <v>7810296</v>
      </c>
      <c r="K10" s="145">
        <v>266602</v>
      </c>
      <c r="L10" s="145">
        <v>102016</v>
      </c>
      <c r="M10" s="145">
        <v>1529379</v>
      </c>
      <c r="N10" s="145">
        <v>6172515</v>
      </c>
      <c r="O10" s="145">
        <v>9727752</v>
      </c>
      <c r="P10" s="145">
        <v>6968349</v>
      </c>
      <c r="Q10" s="145">
        <v>1169999</v>
      </c>
      <c r="R10" s="145">
        <v>4913207</v>
      </c>
      <c r="S10" s="145">
        <v>350010</v>
      </c>
      <c r="T10" s="145">
        <v>29914360</v>
      </c>
      <c r="U10" s="145">
        <v>7470917</v>
      </c>
      <c r="V10" s="145">
        <v>2260847</v>
      </c>
      <c r="W10" s="145">
        <v>240974</v>
      </c>
      <c r="X10" s="145">
        <v>5596295</v>
      </c>
      <c r="Y10" s="145">
        <v>4119934</v>
      </c>
      <c r="Z10" s="145">
        <v>876035</v>
      </c>
      <c r="AA10" s="145">
        <v>1756109</v>
      </c>
      <c r="AB10" s="145">
        <v>19015328</v>
      </c>
      <c r="AC10" s="145">
        <v>649963</v>
      </c>
      <c r="AD10" s="145">
        <v>16570</v>
      </c>
      <c r="AE10" s="145">
        <v>8740314</v>
      </c>
      <c r="AF10" s="145">
        <v>8671900</v>
      </c>
      <c r="AG10" s="145">
        <v>166249</v>
      </c>
      <c r="AH10" s="145"/>
      <c r="AI10" s="145"/>
      <c r="AJ10" s="145"/>
      <c r="AK10" s="145"/>
      <c r="AL10" s="145"/>
      <c r="AM10" s="145"/>
      <c r="AN10" s="145"/>
      <c r="AO10" s="145"/>
      <c r="AP10" s="145"/>
      <c r="AQ10" s="131">
        <f t="shared" si="44"/>
        <v>153346682</v>
      </c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M10" s="140"/>
      <c r="BN10" s="140"/>
      <c r="BO10" s="140"/>
      <c r="BP10" s="140"/>
      <c r="BQ10" s="140"/>
      <c r="BR10" s="140"/>
      <c r="BS10" s="140"/>
      <c r="BT10" s="140"/>
      <c r="BU10" s="140"/>
      <c r="BV10" s="140"/>
      <c r="BW10" s="140"/>
      <c r="BX10" s="140"/>
      <c r="BY10" s="140"/>
      <c r="BZ10" s="140"/>
      <c r="CA10" s="140"/>
      <c r="CB10" s="140"/>
      <c r="CC10" s="140"/>
      <c r="CD10" s="140"/>
      <c r="CE10" s="140"/>
      <c r="CF10" s="140"/>
      <c r="CG10" s="140"/>
      <c r="CH10" s="140"/>
      <c r="CI10" s="140"/>
    </row>
    <row r="11" spans="2:87">
      <c r="B11" s="144" t="s">
        <v>49</v>
      </c>
      <c r="C11" s="145">
        <v>0</v>
      </c>
      <c r="D11" s="145">
        <v>1067953</v>
      </c>
      <c r="E11" s="145">
        <v>4689401</v>
      </c>
      <c r="F11" s="145">
        <v>15593904</v>
      </c>
      <c r="G11" s="145">
        <v>143981913</v>
      </c>
      <c r="H11" s="145">
        <v>104749601</v>
      </c>
      <c r="I11" s="145">
        <v>2179886</v>
      </c>
      <c r="J11" s="145">
        <v>14076896</v>
      </c>
      <c r="K11" s="145">
        <v>431083</v>
      </c>
      <c r="L11" s="145">
        <v>39602405</v>
      </c>
      <c r="M11" s="145">
        <v>344392615</v>
      </c>
      <c r="N11" s="145">
        <v>72410194</v>
      </c>
      <c r="O11" s="145">
        <v>128076637</v>
      </c>
      <c r="P11" s="145">
        <v>70262728</v>
      </c>
      <c r="Q11" s="145">
        <v>62197324</v>
      </c>
      <c r="R11" s="145">
        <v>0</v>
      </c>
      <c r="S11" s="145">
        <v>0</v>
      </c>
      <c r="T11" s="145">
        <v>376763</v>
      </c>
      <c r="U11" s="145">
        <v>6226107</v>
      </c>
      <c r="V11" s="145">
        <v>0</v>
      </c>
      <c r="W11" s="145">
        <v>2072620</v>
      </c>
      <c r="X11" s="145">
        <v>29823169</v>
      </c>
      <c r="Y11" s="145">
        <v>7180701</v>
      </c>
      <c r="Z11" s="145">
        <v>9358950</v>
      </c>
      <c r="AA11" s="145">
        <v>142767794</v>
      </c>
      <c r="AB11" s="145">
        <v>8674202</v>
      </c>
      <c r="AC11" s="145">
        <v>25471113</v>
      </c>
      <c r="AD11" s="145">
        <v>32066792</v>
      </c>
      <c r="AE11" s="145">
        <v>53858831</v>
      </c>
      <c r="AF11" s="145">
        <v>2090647</v>
      </c>
      <c r="AG11" s="145">
        <v>88914120</v>
      </c>
      <c r="AH11" s="145"/>
      <c r="AI11" s="145"/>
      <c r="AJ11" s="145"/>
      <c r="AK11" s="145"/>
      <c r="AL11" s="145"/>
      <c r="AM11" s="145"/>
      <c r="AN11" s="145"/>
      <c r="AO11" s="145"/>
      <c r="AP11" s="145"/>
      <c r="AQ11" s="131">
        <f t="shared" si="44"/>
        <v>1412594349</v>
      </c>
      <c r="AU11" s="140"/>
      <c r="AV11" s="140"/>
      <c r="AW11" s="140"/>
      <c r="AX11" s="140"/>
      <c r="AY11" s="140"/>
      <c r="AZ11" s="140"/>
      <c r="BA11" s="140"/>
      <c r="BB11" s="140"/>
      <c r="BC11" s="140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140"/>
      <c r="BV11" s="140"/>
      <c r="BW11" s="140"/>
      <c r="BX11" s="140"/>
      <c r="BY11" s="140"/>
      <c r="BZ11" s="140"/>
      <c r="CA11" s="140"/>
      <c r="CB11" s="140"/>
      <c r="CC11" s="140"/>
      <c r="CD11" s="140"/>
      <c r="CE11" s="140"/>
      <c r="CF11" s="140"/>
      <c r="CG11" s="140"/>
      <c r="CH11" s="140"/>
      <c r="CI11" s="140"/>
    </row>
    <row r="12" spans="2:87">
      <c r="B12" s="144" t="s">
        <v>50</v>
      </c>
      <c r="C12" s="145">
        <v>6869943</v>
      </c>
      <c r="D12" s="145">
        <v>74846855</v>
      </c>
      <c r="E12" s="145">
        <v>188748465</v>
      </c>
      <c r="F12" s="145">
        <v>82114976</v>
      </c>
      <c r="G12" s="145">
        <v>1470569014</v>
      </c>
      <c r="H12" s="145">
        <v>0</v>
      </c>
      <c r="I12" s="145">
        <v>74665495</v>
      </c>
      <c r="J12" s="145">
        <v>949579580</v>
      </c>
      <c r="K12" s="145">
        <v>3648218</v>
      </c>
      <c r="L12" s="145">
        <v>326520510</v>
      </c>
      <c r="M12" s="145">
        <v>2038578639</v>
      </c>
      <c r="N12" s="145">
        <v>1711841188</v>
      </c>
      <c r="O12" s="145">
        <v>1318871438</v>
      </c>
      <c r="P12" s="145">
        <v>613014448</v>
      </c>
      <c r="Q12" s="145">
        <v>461646103</v>
      </c>
      <c r="R12" s="145">
        <v>0</v>
      </c>
      <c r="S12" s="145">
        <v>24753412</v>
      </c>
      <c r="T12" s="145">
        <v>3845785</v>
      </c>
      <c r="U12" s="145">
        <v>21915055</v>
      </c>
      <c r="V12" s="145">
        <v>0</v>
      </c>
      <c r="W12" s="145">
        <v>28657248</v>
      </c>
      <c r="X12" s="145">
        <v>2103964193</v>
      </c>
      <c r="Y12" s="145">
        <v>155741459</v>
      </c>
      <c r="Z12" s="145">
        <v>496635279</v>
      </c>
      <c r="AA12" s="145">
        <v>708370915</v>
      </c>
      <c r="AB12" s="145">
        <v>1679477419</v>
      </c>
      <c r="AC12" s="145">
        <v>407016251</v>
      </c>
      <c r="AD12" s="145">
        <v>0</v>
      </c>
      <c r="AE12" s="145">
        <v>585173586</v>
      </c>
      <c r="AF12" s="145">
        <v>137416107</v>
      </c>
      <c r="AG12" s="145">
        <v>156888780</v>
      </c>
      <c r="AH12" s="145"/>
      <c r="AI12" s="145"/>
      <c r="AJ12" s="145"/>
      <c r="AK12" s="145"/>
      <c r="AL12" s="145"/>
      <c r="AM12" s="145"/>
      <c r="AN12" s="145"/>
      <c r="AO12" s="145"/>
      <c r="AP12" s="145"/>
      <c r="AQ12" s="131">
        <f t="shared" si="44"/>
        <v>15831370361</v>
      </c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</row>
    <row r="13" spans="2:87">
      <c r="B13" s="144" t="s">
        <v>51</v>
      </c>
      <c r="C13" s="145">
        <v>0</v>
      </c>
      <c r="D13" s="145">
        <v>0</v>
      </c>
      <c r="E13" s="145">
        <v>0</v>
      </c>
      <c r="F13" s="145">
        <v>0</v>
      </c>
      <c r="G13" s="145">
        <v>36297977</v>
      </c>
      <c r="H13" s="145">
        <v>0</v>
      </c>
      <c r="I13" s="145">
        <v>0</v>
      </c>
      <c r="J13" s="145">
        <v>7956530</v>
      </c>
      <c r="K13" s="145">
        <v>0</v>
      </c>
      <c r="L13" s="145">
        <v>0</v>
      </c>
      <c r="M13" s="145">
        <v>1455861</v>
      </c>
      <c r="N13" s="145">
        <v>7883114</v>
      </c>
      <c r="O13" s="145">
        <v>6569869</v>
      </c>
      <c r="P13" s="145">
        <v>3563543</v>
      </c>
      <c r="Q13" s="145">
        <v>996303</v>
      </c>
      <c r="R13" s="145">
        <v>0</v>
      </c>
      <c r="S13" s="145">
        <v>0</v>
      </c>
      <c r="T13" s="145">
        <v>105248331</v>
      </c>
      <c r="U13" s="145">
        <v>68426639</v>
      </c>
      <c r="V13" s="145">
        <v>0</v>
      </c>
      <c r="W13" s="145">
        <v>0</v>
      </c>
      <c r="X13" s="145">
        <v>21809768</v>
      </c>
      <c r="Y13" s="145">
        <v>10659071</v>
      </c>
      <c r="Z13" s="145">
        <v>3069626</v>
      </c>
      <c r="AA13" s="145">
        <v>43814298</v>
      </c>
      <c r="AB13" s="145">
        <v>13098028</v>
      </c>
      <c r="AC13" s="145">
        <v>6891963</v>
      </c>
      <c r="AD13" s="145">
        <v>0</v>
      </c>
      <c r="AE13" s="145">
        <v>4561074</v>
      </c>
      <c r="AF13" s="145">
        <v>2968835</v>
      </c>
      <c r="AG13" s="145">
        <v>2162808</v>
      </c>
      <c r="AH13" s="145"/>
      <c r="AI13" s="145"/>
      <c r="AJ13" s="145"/>
      <c r="AK13" s="145"/>
      <c r="AL13" s="145"/>
      <c r="AM13" s="145"/>
      <c r="AN13" s="145"/>
      <c r="AO13" s="145"/>
      <c r="AP13" s="145"/>
      <c r="AQ13" s="131">
        <f t="shared" si="44"/>
        <v>347433638</v>
      </c>
      <c r="AU13" s="140">
        <f t="shared" ref="AU13" si="85">C13-SUM(C14:C15)</f>
        <v>0</v>
      </c>
      <c r="AV13" s="140">
        <f t="shared" ref="AV13" si="86">D13-SUM(D14:D15)</f>
        <v>0</v>
      </c>
      <c r="AW13" s="140">
        <f t="shared" ref="AW13" si="87">E13-SUM(E14:E15)</f>
        <v>0</v>
      </c>
      <c r="AX13" s="140">
        <f t="shared" ref="AX13" si="88">F13-SUM(F14:F15)</f>
        <v>0</v>
      </c>
      <c r="AY13" s="140">
        <f t="shared" ref="AY13" si="89">G13-SUM(G14:G15)</f>
        <v>0</v>
      </c>
      <c r="AZ13" s="140">
        <f t="shared" ref="AZ13" si="90">H13-SUM(H14:H15)</f>
        <v>0</v>
      </c>
      <c r="BA13" s="140">
        <f t="shared" ref="BA13" si="91">I13-SUM(I14:I15)</f>
        <v>0</v>
      </c>
      <c r="BB13" s="140">
        <f t="shared" ref="BB13" si="92">J13-SUM(J14:J15)</f>
        <v>0</v>
      </c>
      <c r="BC13" s="140">
        <f t="shared" ref="BC13" si="93">K13-SUM(K14:K15)</f>
        <v>0</v>
      </c>
      <c r="BD13" s="140">
        <f t="shared" ref="BD13" si="94">L13-SUM(L14:L15)</f>
        <v>0</v>
      </c>
      <c r="BE13" s="140">
        <f t="shared" ref="BE13" si="95">M13-SUM(M14:M15)</f>
        <v>0</v>
      </c>
      <c r="BF13" s="140">
        <f t="shared" ref="BF13" si="96">N13-SUM(N14:N15)</f>
        <v>0</v>
      </c>
      <c r="BG13" s="140">
        <f t="shared" ref="BG13" si="97">O13-SUM(O14:O15)</f>
        <v>0</v>
      </c>
      <c r="BH13" s="140">
        <f t="shared" ref="BH13" si="98">P13-SUM(P14:P15)</f>
        <v>0</v>
      </c>
      <c r="BI13" s="140">
        <f t="shared" ref="BI13" si="99">Q13-SUM(Q14:Q15)</f>
        <v>0</v>
      </c>
      <c r="BJ13" s="140">
        <f t="shared" ref="BJ13" si="100">R13-SUM(R14:R15)</f>
        <v>0</v>
      </c>
      <c r="BK13" s="140">
        <f t="shared" ref="BK13" si="101">S13-SUM(S14:S15)</f>
        <v>0</v>
      </c>
      <c r="BL13" s="140">
        <f t="shared" ref="BL13" si="102">T13-SUM(T14:T15)</f>
        <v>0</v>
      </c>
      <c r="BM13" s="140">
        <f t="shared" ref="BM13" si="103">U13-SUM(U14:U15)</f>
        <v>0</v>
      </c>
      <c r="BN13" s="140">
        <f t="shared" ref="BN13" si="104">V13-SUM(V14:V15)</f>
        <v>0</v>
      </c>
      <c r="BO13" s="140">
        <f t="shared" ref="BO13" si="105">W13-SUM(W14:W15)</f>
        <v>0</v>
      </c>
      <c r="BP13" s="140">
        <f t="shared" ref="BP13" si="106">X13-SUM(X14:X15)</f>
        <v>0</v>
      </c>
      <c r="BQ13" s="140">
        <f t="shared" ref="BQ13" si="107">Y13-SUM(Y14:Y15)</f>
        <v>0</v>
      </c>
      <c r="BR13" s="140">
        <f t="shared" ref="BR13" si="108">Z13-SUM(Z14:Z15)</f>
        <v>-1</v>
      </c>
      <c r="BS13" s="140">
        <f t="shared" ref="BS13" si="109">AA13-SUM(AA14:AA15)</f>
        <v>0</v>
      </c>
      <c r="BT13" s="140">
        <f t="shared" ref="BT13" si="110">AB13-SUM(AB14:AB15)</f>
        <v>0</v>
      </c>
      <c r="BU13" s="140">
        <f t="shared" ref="BU13" si="111">AC13-SUM(AC14:AC15)</f>
        <v>0</v>
      </c>
      <c r="BV13" s="140">
        <f t="shared" ref="BV13" si="112">AD13-SUM(AD14:AD15)</f>
        <v>0</v>
      </c>
      <c r="BW13" s="140">
        <f t="shared" ref="BW13" si="113">AE13-SUM(AE14:AE15)</f>
        <v>0</v>
      </c>
      <c r="BX13" s="140">
        <f t="shared" ref="BX13" si="114">AF13-SUM(AF14:AF15)</f>
        <v>0</v>
      </c>
      <c r="BY13" s="140">
        <f t="shared" ref="BY13" si="115">AG13-SUM(AG14:AG15)</f>
        <v>0</v>
      </c>
      <c r="BZ13" s="140">
        <f t="shared" ref="BZ13" si="116">AH13-SUM(AH14:AH15)</f>
        <v>0</v>
      </c>
      <c r="CA13" s="140">
        <f t="shared" ref="CA13" si="117">AI13-SUM(AI14:AI15)</f>
        <v>0</v>
      </c>
      <c r="CB13" s="140">
        <f t="shared" ref="CB13" si="118">AJ13-SUM(AJ14:AJ15)</f>
        <v>0</v>
      </c>
      <c r="CC13" s="140">
        <f t="shared" ref="CC13" si="119">AK13-SUM(AK14:AK15)</f>
        <v>0</v>
      </c>
      <c r="CD13" s="140">
        <f t="shared" ref="CD13" si="120">AL13-SUM(AL14:AL15)</f>
        <v>0</v>
      </c>
      <c r="CE13" s="140">
        <f t="shared" ref="CE13" si="121">AM13-SUM(AM14:AM15)</f>
        <v>0</v>
      </c>
      <c r="CF13" s="140">
        <f t="shared" ref="CF13" si="122">AN13-SUM(AN14:AN15)</f>
        <v>0</v>
      </c>
      <c r="CG13" s="140">
        <f t="shared" ref="CG13" si="123">AO13-SUM(AO14:AO15)</f>
        <v>0</v>
      </c>
      <c r="CH13" s="140">
        <f t="shared" ref="CH13" si="124">AP13-SUM(AP14:AP15)</f>
        <v>0</v>
      </c>
      <c r="CI13" s="140">
        <f t="shared" ref="CI13" si="125">AQ13-SUM(AQ14:AQ15)</f>
        <v>-1</v>
      </c>
    </row>
    <row r="14" spans="2:87">
      <c r="B14" s="147" t="s">
        <v>52</v>
      </c>
      <c r="C14" s="145">
        <v>0</v>
      </c>
      <c r="D14" s="145">
        <v>0</v>
      </c>
      <c r="E14" s="145">
        <v>0</v>
      </c>
      <c r="F14" s="145">
        <v>0</v>
      </c>
      <c r="G14" s="145">
        <v>3285608</v>
      </c>
      <c r="H14" s="145">
        <v>0</v>
      </c>
      <c r="I14" s="145">
        <v>0</v>
      </c>
      <c r="J14" s="145">
        <v>1753094</v>
      </c>
      <c r="K14" s="145">
        <v>0</v>
      </c>
      <c r="L14" s="145">
        <v>0</v>
      </c>
      <c r="M14" s="145">
        <v>1455861</v>
      </c>
      <c r="N14" s="145">
        <v>0</v>
      </c>
      <c r="O14" s="145">
        <v>1059909</v>
      </c>
      <c r="P14" s="145">
        <v>105700</v>
      </c>
      <c r="Q14" s="145">
        <v>642259</v>
      </c>
      <c r="R14" s="145">
        <v>0</v>
      </c>
      <c r="S14" s="145">
        <v>0</v>
      </c>
      <c r="T14" s="145">
        <v>105248331</v>
      </c>
      <c r="U14" s="145">
        <v>0</v>
      </c>
      <c r="V14" s="145">
        <v>0</v>
      </c>
      <c r="W14" s="145">
        <v>0</v>
      </c>
      <c r="X14" s="145">
        <v>6487905</v>
      </c>
      <c r="Y14" s="145">
        <v>1345844</v>
      </c>
      <c r="Z14" s="145">
        <v>649067</v>
      </c>
      <c r="AA14" s="145">
        <v>0</v>
      </c>
      <c r="AB14" s="145">
        <v>0</v>
      </c>
      <c r="AC14" s="145">
        <v>0</v>
      </c>
      <c r="AD14" s="145">
        <v>0</v>
      </c>
      <c r="AE14" s="145">
        <v>17401</v>
      </c>
      <c r="AF14" s="145">
        <v>2958371</v>
      </c>
      <c r="AG14" s="145">
        <v>0</v>
      </c>
      <c r="AH14" s="145"/>
      <c r="AI14" s="145"/>
      <c r="AJ14" s="145"/>
      <c r="AK14" s="145"/>
      <c r="AL14" s="145"/>
      <c r="AM14" s="145"/>
      <c r="AN14" s="145"/>
      <c r="AO14" s="145"/>
      <c r="AP14" s="145"/>
      <c r="AQ14" s="131">
        <f t="shared" si="44"/>
        <v>125009350</v>
      </c>
      <c r="AU14" s="146"/>
      <c r="AV14" s="146"/>
      <c r="AW14" s="146"/>
      <c r="AX14" s="146"/>
      <c r="AY14" s="146"/>
      <c r="AZ14" s="146"/>
      <c r="BA14" s="146"/>
      <c r="BB14" s="146"/>
      <c r="BC14" s="146"/>
      <c r="BD14" s="146"/>
      <c r="BE14" s="146"/>
      <c r="BF14" s="146"/>
      <c r="BG14" s="146"/>
      <c r="BH14" s="146"/>
      <c r="BI14" s="146"/>
      <c r="BJ14" s="146"/>
      <c r="BK14" s="146"/>
      <c r="BL14" s="146"/>
      <c r="BM14" s="146"/>
      <c r="BN14" s="146"/>
      <c r="BO14" s="146"/>
      <c r="BP14" s="146"/>
      <c r="BQ14" s="146"/>
      <c r="BR14" s="146"/>
      <c r="BS14" s="146"/>
      <c r="BT14" s="146"/>
      <c r="BU14" s="146"/>
      <c r="BV14" s="146"/>
      <c r="BW14" s="146"/>
      <c r="BX14" s="146"/>
      <c r="BY14" s="146"/>
      <c r="BZ14" s="146"/>
      <c r="CA14" s="146"/>
      <c r="CB14" s="146"/>
      <c r="CC14" s="146"/>
      <c r="CD14" s="146"/>
      <c r="CE14" s="146"/>
      <c r="CF14" s="146"/>
      <c r="CG14" s="146"/>
      <c r="CH14" s="146"/>
      <c r="CI14" s="146"/>
    </row>
    <row r="15" spans="2:87">
      <c r="B15" s="147" t="s">
        <v>53</v>
      </c>
      <c r="C15" s="145">
        <v>0</v>
      </c>
      <c r="D15" s="145">
        <v>0</v>
      </c>
      <c r="E15" s="145">
        <v>0</v>
      </c>
      <c r="F15" s="145">
        <v>0</v>
      </c>
      <c r="G15" s="145">
        <v>33012369</v>
      </c>
      <c r="H15" s="145">
        <v>0</v>
      </c>
      <c r="I15" s="145">
        <v>0</v>
      </c>
      <c r="J15" s="145">
        <v>6203436</v>
      </c>
      <c r="K15" s="145">
        <v>0</v>
      </c>
      <c r="L15" s="145">
        <v>0</v>
      </c>
      <c r="M15" s="145">
        <v>0</v>
      </c>
      <c r="N15" s="145">
        <v>7883114</v>
      </c>
      <c r="O15" s="145">
        <v>5509960</v>
      </c>
      <c r="P15" s="145">
        <v>3457843</v>
      </c>
      <c r="Q15" s="145">
        <v>354044</v>
      </c>
      <c r="R15" s="145">
        <v>0</v>
      </c>
      <c r="S15" s="145">
        <v>0</v>
      </c>
      <c r="T15" s="145">
        <v>0</v>
      </c>
      <c r="U15" s="145">
        <v>68426639</v>
      </c>
      <c r="V15" s="145">
        <v>0</v>
      </c>
      <c r="W15" s="145">
        <v>0</v>
      </c>
      <c r="X15" s="145">
        <v>15321863</v>
      </c>
      <c r="Y15" s="145">
        <v>9313227</v>
      </c>
      <c r="Z15" s="145">
        <v>2420560</v>
      </c>
      <c r="AA15" s="145">
        <v>43814298</v>
      </c>
      <c r="AB15" s="145">
        <v>13098028</v>
      </c>
      <c r="AC15" s="145">
        <v>6891963</v>
      </c>
      <c r="AD15" s="145">
        <v>0</v>
      </c>
      <c r="AE15" s="145">
        <v>4543673</v>
      </c>
      <c r="AF15" s="145">
        <v>10464</v>
      </c>
      <c r="AG15" s="145">
        <v>2162808</v>
      </c>
      <c r="AH15" s="145"/>
      <c r="AI15" s="145"/>
      <c r="AJ15" s="145"/>
      <c r="AK15" s="145"/>
      <c r="AL15" s="145"/>
      <c r="AM15" s="145"/>
      <c r="AN15" s="145"/>
      <c r="AO15" s="145"/>
      <c r="AP15" s="145"/>
      <c r="AQ15" s="131">
        <f t="shared" si="44"/>
        <v>222424289</v>
      </c>
      <c r="AU15" s="146"/>
      <c r="AV15" s="146"/>
      <c r="AW15" s="146"/>
      <c r="AX15" s="146"/>
      <c r="AY15" s="146"/>
      <c r="AZ15" s="146"/>
      <c r="BA15" s="146"/>
      <c r="BB15" s="146"/>
      <c r="BC15" s="146"/>
      <c r="BD15" s="146"/>
      <c r="BE15" s="146"/>
      <c r="BF15" s="146"/>
      <c r="BG15" s="146"/>
      <c r="BH15" s="146"/>
      <c r="BI15" s="146"/>
      <c r="BJ15" s="146"/>
      <c r="BK15" s="146"/>
      <c r="BL15" s="146"/>
      <c r="BM15" s="146"/>
      <c r="BN15" s="146"/>
      <c r="BO15" s="146"/>
      <c r="BP15" s="146"/>
      <c r="BQ15" s="146"/>
      <c r="BR15" s="146"/>
      <c r="BS15" s="146"/>
      <c r="BT15" s="146"/>
      <c r="BU15" s="146"/>
      <c r="BV15" s="146"/>
      <c r="BW15" s="146"/>
      <c r="BX15" s="146"/>
      <c r="BY15" s="146"/>
      <c r="BZ15" s="146"/>
      <c r="CA15" s="146"/>
      <c r="CB15" s="146"/>
      <c r="CC15" s="146"/>
      <c r="CD15" s="146"/>
      <c r="CE15" s="146"/>
      <c r="CF15" s="146"/>
      <c r="CG15" s="146"/>
      <c r="CH15" s="146"/>
      <c r="CI15" s="146"/>
    </row>
    <row r="16" spans="2:87">
      <c r="B16" s="144" t="s">
        <v>54</v>
      </c>
      <c r="C16" s="145">
        <v>0</v>
      </c>
      <c r="D16" s="145">
        <v>502335</v>
      </c>
      <c r="E16" s="145">
        <v>0</v>
      </c>
      <c r="F16" s="145">
        <v>19077473</v>
      </c>
      <c r="G16" s="145">
        <v>33036938</v>
      </c>
      <c r="H16" s="145">
        <v>0</v>
      </c>
      <c r="I16" s="145">
        <v>0</v>
      </c>
      <c r="J16" s="145">
        <v>100448313</v>
      </c>
      <c r="K16" s="145">
        <v>0</v>
      </c>
      <c r="L16" s="145">
        <v>0</v>
      </c>
      <c r="M16" s="145">
        <v>238150890</v>
      </c>
      <c r="N16" s="145">
        <v>0</v>
      </c>
      <c r="O16" s="145">
        <v>78977831</v>
      </c>
      <c r="P16" s="145">
        <v>60345318</v>
      </c>
      <c r="Q16" s="145">
        <v>176268521</v>
      </c>
      <c r="R16" s="145">
        <v>0</v>
      </c>
      <c r="S16" s="145">
        <v>0</v>
      </c>
      <c r="T16" s="145">
        <v>0</v>
      </c>
      <c r="U16" s="145">
        <v>0</v>
      </c>
      <c r="V16" s="145">
        <v>0</v>
      </c>
      <c r="W16" s="145">
        <v>594866</v>
      </c>
      <c r="X16" s="145">
        <v>185000664</v>
      </c>
      <c r="Y16" s="145">
        <v>2069442</v>
      </c>
      <c r="Z16" s="145">
        <v>1978495</v>
      </c>
      <c r="AA16" s="145">
        <v>55505273</v>
      </c>
      <c r="AB16" s="145">
        <v>20478081</v>
      </c>
      <c r="AC16" s="145">
        <v>400531</v>
      </c>
      <c r="AD16" s="145">
        <v>0</v>
      </c>
      <c r="AE16" s="145">
        <v>80236941</v>
      </c>
      <c r="AF16" s="145">
        <v>217630651</v>
      </c>
      <c r="AG16" s="145">
        <v>58682045</v>
      </c>
      <c r="AH16" s="145"/>
      <c r="AI16" s="145"/>
      <c r="AJ16" s="145"/>
      <c r="AK16" s="145"/>
      <c r="AL16" s="145"/>
      <c r="AM16" s="145"/>
      <c r="AN16" s="145"/>
      <c r="AO16" s="145"/>
      <c r="AP16" s="145"/>
      <c r="AQ16" s="131">
        <f t="shared" si="44"/>
        <v>1329384608</v>
      </c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</row>
    <row r="17" spans="2:87">
      <c r="B17" s="144" t="s">
        <v>55</v>
      </c>
      <c r="C17" s="145">
        <v>0</v>
      </c>
      <c r="D17" s="145">
        <v>0</v>
      </c>
      <c r="E17" s="145">
        <v>0</v>
      </c>
      <c r="F17" s="145">
        <v>0</v>
      </c>
      <c r="G17" s="145">
        <v>18335698</v>
      </c>
      <c r="H17" s="145">
        <v>0</v>
      </c>
      <c r="I17" s="145">
        <v>0</v>
      </c>
      <c r="J17" s="145">
        <v>3073193</v>
      </c>
      <c r="K17" s="145">
        <v>0</v>
      </c>
      <c r="L17" s="145">
        <v>0</v>
      </c>
      <c r="M17" s="145">
        <v>20292021</v>
      </c>
      <c r="N17" s="145">
        <v>0</v>
      </c>
      <c r="O17" s="145">
        <v>0</v>
      </c>
      <c r="P17" s="145">
        <v>4786346</v>
      </c>
      <c r="Q17" s="145">
        <v>3633179</v>
      </c>
      <c r="R17" s="145">
        <v>0</v>
      </c>
      <c r="S17" s="145">
        <v>0</v>
      </c>
      <c r="T17" s="145">
        <v>0</v>
      </c>
      <c r="U17" s="145">
        <v>0</v>
      </c>
      <c r="V17" s="145">
        <v>0</v>
      </c>
      <c r="W17" s="145">
        <v>0</v>
      </c>
      <c r="X17" s="145">
        <v>558929</v>
      </c>
      <c r="Y17" s="145">
        <v>0</v>
      </c>
      <c r="Z17" s="145">
        <v>0</v>
      </c>
      <c r="AA17" s="145">
        <v>0</v>
      </c>
      <c r="AB17" s="145">
        <v>687885</v>
      </c>
      <c r="AC17" s="145">
        <v>0</v>
      </c>
      <c r="AD17" s="145">
        <v>0</v>
      </c>
      <c r="AE17" s="145">
        <v>0</v>
      </c>
      <c r="AF17" s="145">
        <v>0</v>
      </c>
      <c r="AG17" s="145">
        <v>0</v>
      </c>
      <c r="AH17" s="145"/>
      <c r="AI17" s="145"/>
      <c r="AJ17" s="145"/>
      <c r="AK17" s="145"/>
      <c r="AL17" s="145"/>
      <c r="AM17" s="145"/>
      <c r="AN17" s="145"/>
      <c r="AO17" s="145"/>
      <c r="AP17" s="145"/>
      <c r="AQ17" s="131">
        <f t="shared" si="44"/>
        <v>51367251</v>
      </c>
      <c r="AU17" s="140">
        <f t="shared" ref="AU17" si="126">C17-SUM(C18:C19)</f>
        <v>0</v>
      </c>
      <c r="AV17" s="140">
        <f t="shared" ref="AV17" si="127">D17-SUM(D18:D19)</f>
        <v>0</v>
      </c>
      <c r="AW17" s="140">
        <f t="shared" ref="AW17" si="128">E17-SUM(E18:E19)</f>
        <v>0</v>
      </c>
      <c r="AX17" s="140">
        <f t="shared" ref="AX17" si="129">F17-SUM(F18:F19)</f>
        <v>0</v>
      </c>
      <c r="AY17" s="140">
        <f t="shared" ref="AY17" si="130">G17-SUM(G18:G19)</f>
        <v>0</v>
      </c>
      <c r="AZ17" s="140">
        <f t="shared" ref="AZ17" si="131">H17-SUM(H18:H19)</f>
        <v>0</v>
      </c>
      <c r="BA17" s="140">
        <f t="shared" ref="BA17" si="132">I17-SUM(I18:I19)</f>
        <v>0</v>
      </c>
      <c r="BB17" s="140">
        <f t="shared" ref="BB17" si="133">J17-SUM(J18:J19)</f>
        <v>0</v>
      </c>
      <c r="BC17" s="140">
        <f t="shared" ref="BC17" si="134">K17-SUM(K18:K19)</f>
        <v>0</v>
      </c>
      <c r="BD17" s="140">
        <f t="shared" ref="BD17" si="135">L17-SUM(L18:L19)</f>
        <v>0</v>
      </c>
      <c r="BE17" s="140">
        <f t="shared" ref="BE17" si="136">M17-SUM(M18:M19)</f>
        <v>0</v>
      </c>
      <c r="BF17" s="140">
        <f t="shared" ref="BF17" si="137">N17-SUM(N18:N19)</f>
        <v>0</v>
      </c>
      <c r="BG17" s="140">
        <f t="shared" ref="BG17" si="138">O17-SUM(O18:O19)</f>
        <v>0</v>
      </c>
      <c r="BH17" s="140">
        <f t="shared" ref="BH17" si="139">P17-SUM(P18:P19)</f>
        <v>0</v>
      </c>
      <c r="BI17" s="140">
        <f t="shared" ref="BI17" si="140">Q17-SUM(Q18:Q19)</f>
        <v>0</v>
      </c>
      <c r="BJ17" s="140">
        <f t="shared" ref="BJ17" si="141">R17-SUM(R18:R19)</f>
        <v>0</v>
      </c>
      <c r="BK17" s="140">
        <f t="shared" ref="BK17" si="142">S17-SUM(S18:S19)</f>
        <v>0</v>
      </c>
      <c r="BL17" s="140">
        <f t="shared" ref="BL17" si="143">T17-SUM(T18:T19)</f>
        <v>0</v>
      </c>
      <c r="BM17" s="140">
        <f t="shared" ref="BM17" si="144">U17-SUM(U18:U19)</f>
        <v>0</v>
      </c>
      <c r="BN17" s="140">
        <f t="shared" ref="BN17" si="145">V17-SUM(V18:V19)</f>
        <v>0</v>
      </c>
      <c r="BO17" s="140">
        <f t="shared" ref="BO17" si="146">W17-SUM(W18:W19)</f>
        <v>0</v>
      </c>
      <c r="BP17" s="140">
        <f t="shared" ref="BP17" si="147">X17-SUM(X18:X19)</f>
        <v>0</v>
      </c>
      <c r="BQ17" s="140">
        <f t="shared" ref="BQ17" si="148">Y17-SUM(Y18:Y19)</f>
        <v>0</v>
      </c>
      <c r="BR17" s="140">
        <f t="shared" ref="BR17" si="149">Z17-SUM(Z18:Z19)</f>
        <v>0</v>
      </c>
      <c r="BS17" s="140">
        <f t="shared" ref="BS17" si="150">AA17-SUM(AA18:AA19)</f>
        <v>0</v>
      </c>
      <c r="BT17" s="140">
        <f t="shared" ref="BT17" si="151">AB17-SUM(AB18:AB19)</f>
        <v>0</v>
      </c>
      <c r="BU17" s="140">
        <f t="shared" ref="BU17" si="152">AC17-SUM(AC18:AC19)</f>
        <v>0</v>
      </c>
      <c r="BV17" s="140">
        <f t="shared" ref="BV17" si="153">AD17-SUM(AD18:AD19)</f>
        <v>0</v>
      </c>
      <c r="BW17" s="140">
        <f t="shared" ref="BW17" si="154">AE17-SUM(AE18:AE19)</f>
        <v>0</v>
      </c>
      <c r="BX17" s="140">
        <f t="shared" ref="BX17" si="155">AF17-SUM(AF18:AF19)</f>
        <v>0</v>
      </c>
      <c r="BY17" s="140">
        <f t="shared" ref="BY17" si="156">AG17-SUM(AG18:AG19)</f>
        <v>0</v>
      </c>
      <c r="BZ17" s="140">
        <f t="shared" ref="BZ17" si="157">AH17-SUM(AH18:AH19)</f>
        <v>0</v>
      </c>
      <c r="CA17" s="140">
        <f t="shared" ref="CA17" si="158">AI17-SUM(AI18:AI19)</f>
        <v>0</v>
      </c>
      <c r="CB17" s="140">
        <f t="shared" ref="CB17" si="159">AJ17-SUM(AJ18:AJ19)</f>
        <v>0</v>
      </c>
      <c r="CC17" s="140">
        <f t="shared" ref="CC17" si="160">AK17-SUM(AK18:AK19)</f>
        <v>0</v>
      </c>
      <c r="CD17" s="140">
        <f t="shared" ref="CD17" si="161">AL17-SUM(AL18:AL19)</f>
        <v>0</v>
      </c>
      <c r="CE17" s="140">
        <f t="shared" ref="CE17" si="162">AM17-SUM(AM18:AM19)</f>
        <v>0</v>
      </c>
      <c r="CF17" s="140">
        <f t="shared" ref="CF17" si="163">AN17-SUM(AN18:AN19)</f>
        <v>0</v>
      </c>
      <c r="CG17" s="140">
        <f t="shared" ref="CG17" si="164">AO17-SUM(AO18:AO19)</f>
        <v>0</v>
      </c>
      <c r="CH17" s="140">
        <f t="shared" ref="CH17" si="165">AP17-SUM(AP18:AP19)</f>
        <v>0</v>
      </c>
      <c r="CI17" s="140">
        <f t="shared" ref="CI17" si="166">AQ17-SUM(AQ18:AQ19)</f>
        <v>0</v>
      </c>
    </row>
    <row r="18" spans="2:87">
      <c r="B18" s="147" t="s">
        <v>56</v>
      </c>
      <c r="C18" s="145">
        <v>0</v>
      </c>
      <c r="D18" s="145">
        <v>0</v>
      </c>
      <c r="E18" s="145">
        <v>0</v>
      </c>
      <c r="F18" s="145">
        <v>0</v>
      </c>
      <c r="G18" s="145">
        <v>3384747</v>
      </c>
      <c r="H18" s="145">
        <v>0</v>
      </c>
      <c r="I18" s="145">
        <v>0</v>
      </c>
      <c r="J18" s="145">
        <v>1963766</v>
      </c>
      <c r="K18" s="145">
        <v>0</v>
      </c>
      <c r="L18" s="145">
        <v>0</v>
      </c>
      <c r="M18" s="145">
        <v>0</v>
      </c>
      <c r="N18" s="145">
        <v>0</v>
      </c>
      <c r="O18" s="145">
        <v>0</v>
      </c>
      <c r="P18" s="145">
        <v>4766801</v>
      </c>
      <c r="Q18" s="145">
        <v>2441618</v>
      </c>
      <c r="R18" s="145">
        <v>0</v>
      </c>
      <c r="S18" s="145">
        <v>0</v>
      </c>
      <c r="T18" s="145">
        <v>0</v>
      </c>
      <c r="U18" s="145">
        <v>0</v>
      </c>
      <c r="V18" s="145">
        <v>0</v>
      </c>
      <c r="W18" s="145">
        <v>0</v>
      </c>
      <c r="X18" s="145">
        <v>558929</v>
      </c>
      <c r="Y18" s="145">
        <v>0</v>
      </c>
      <c r="Z18" s="145">
        <v>0</v>
      </c>
      <c r="AA18" s="145">
        <v>0</v>
      </c>
      <c r="AB18" s="145">
        <v>687885</v>
      </c>
      <c r="AC18" s="145">
        <v>0</v>
      </c>
      <c r="AD18" s="145">
        <v>0</v>
      </c>
      <c r="AE18" s="145">
        <v>0</v>
      </c>
      <c r="AF18" s="145">
        <v>0</v>
      </c>
      <c r="AG18" s="145">
        <v>0</v>
      </c>
      <c r="AH18" s="145"/>
      <c r="AI18" s="145"/>
      <c r="AJ18" s="145"/>
      <c r="AK18" s="145"/>
      <c r="AL18" s="145"/>
      <c r="AM18" s="145"/>
      <c r="AN18" s="145"/>
      <c r="AO18" s="145"/>
      <c r="AP18" s="145"/>
      <c r="AQ18" s="131">
        <f t="shared" si="44"/>
        <v>13803746</v>
      </c>
      <c r="AU18" s="146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146"/>
      <c r="BI18" s="146"/>
      <c r="BJ18" s="146"/>
      <c r="BK18" s="146"/>
      <c r="BL18" s="146"/>
      <c r="BM18" s="146"/>
      <c r="BN18" s="146"/>
      <c r="BO18" s="146"/>
      <c r="BP18" s="146"/>
      <c r="BQ18" s="146"/>
      <c r="BR18" s="146"/>
      <c r="BS18" s="146"/>
      <c r="BT18" s="146"/>
      <c r="BU18" s="146"/>
      <c r="BV18" s="146"/>
      <c r="BW18" s="146"/>
      <c r="BX18" s="146"/>
      <c r="BY18" s="146"/>
      <c r="BZ18" s="146"/>
      <c r="CA18" s="146"/>
      <c r="CB18" s="146"/>
      <c r="CC18" s="146"/>
      <c r="CD18" s="146"/>
      <c r="CE18" s="146"/>
      <c r="CF18" s="146"/>
      <c r="CG18" s="146"/>
      <c r="CH18" s="146"/>
      <c r="CI18" s="146"/>
    </row>
    <row r="19" spans="2:87">
      <c r="B19" s="147" t="s">
        <v>57</v>
      </c>
      <c r="C19" s="145">
        <v>0</v>
      </c>
      <c r="D19" s="145">
        <v>0</v>
      </c>
      <c r="E19" s="145">
        <v>0</v>
      </c>
      <c r="F19" s="145">
        <v>0</v>
      </c>
      <c r="G19" s="145">
        <v>14950951</v>
      </c>
      <c r="H19" s="145">
        <v>0</v>
      </c>
      <c r="I19" s="145">
        <v>0</v>
      </c>
      <c r="J19" s="145">
        <v>1109427</v>
      </c>
      <c r="K19" s="145">
        <v>0</v>
      </c>
      <c r="L19" s="145">
        <v>0</v>
      </c>
      <c r="M19" s="145">
        <v>20292021</v>
      </c>
      <c r="N19" s="145">
        <v>0</v>
      </c>
      <c r="O19" s="145">
        <v>0</v>
      </c>
      <c r="P19" s="145">
        <v>19545</v>
      </c>
      <c r="Q19" s="145">
        <v>1191561</v>
      </c>
      <c r="R19" s="145">
        <v>0</v>
      </c>
      <c r="S19" s="145">
        <v>0</v>
      </c>
      <c r="T19" s="145">
        <v>0</v>
      </c>
      <c r="U19" s="145">
        <v>0</v>
      </c>
      <c r="V19" s="145">
        <v>0</v>
      </c>
      <c r="W19" s="145">
        <v>0</v>
      </c>
      <c r="X19" s="145">
        <v>0</v>
      </c>
      <c r="Y19" s="145">
        <v>0</v>
      </c>
      <c r="Z19" s="145">
        <v>0</v>
      </c>
      <c r="AA19" s="145">
        <v>0</v>
      </c>
      <c r="AB19" s="145">
        <v>0</v>
      </c>
      <c r="AC19" s="145">
        <v>0</v>
      </c>
      <c r="AD19" s="145">
        <v>0</v>
      </c>
      <c r="AE19" s="145">
        <v>0</v>
      </c>
      <c r="AF19" s="145">
        <v>0</v>
      </c>
      <c r="AG19" s="145">
        <v>0</v>
      </c>
      <c r="AH19" s="145"/>
      <c r="AI19" s="145"/>
      <c r="AJ19" s="145"/>
      <c r="AK19" s="145"/>
      <c r="AL19" s="145"/>
      <c r="AM19" s="145"/>
      <c r="AN19" s="145"/>
      <c r="AO19" s="145"/>
      <c r="AP19" s="145"/>
      <c r="AQ19" s="131">
        <f t="shared" si="44"/>
        <v>37563505</v>
      </c>
      <c r="AU19" s="146"/>
      <c r="AV19" s="146"/>
      <c r="AW19" s="146"/>
      <c r="AX19" s="146"/>
      <c r="AY19" s="146"/>
      <c r="AZ19" s="146"/>
      <c r="BA19" s="146"/>
      <c r="BB19" s="146"/>
      <c r="BC19" s="146"/>
      <c r="BD19" s="146"/>
      <c r="BE19" s="146"/>
      <c r="BF19" s="146"/>
      <c r="BG19" s="146"/>
      <c r="BH19" s="146"/>
      <c r="BI19" s="146"/>
      <c r="BJ19" s="146"/>
      <c r="BK19" s="146"/>
      <c r="BL19" s="146"/>
      <c r="BM19" s="146"/>
      <c r="BN19" s="146"/>
      <c r="BO19" s="146"/>
      <c r="BP19" s="146"/>
      <c r="BQ19" s="146"/>
      <c r="BR19" s="146"/>
      <c r="BS19" s="146"/>
      <c r="BT19" s="146"/>
      <c r="BU19" s="146"/>
      <c r="BV19" s="146"/>
      <c r="BW19" s="146"/>
      <c r="BX19" s="146"/>
      <c r="BY19" s="146"/>
      <c r="BZ19" s="146"/>
      <c r="CA19" s="146"/>
      <c r="CB19" s="146"/>
      <c r="CC19" s="146"/>
      <c r="CD19" s="146"/>
      <c r="CE19" s="146"/>
      <c r="CF19" s="146"/>
      <c r="CG19" s="146"/>
      <c r="CH19" s="146"/>
      <c r="CI19" s="146"/>
    </row>
    <row r="20" spans="2:87">
      <c r="B20" s="143" t="s">
        <v>58</v>
      </c>
      <c r="C20" s="142">
        <v>612</v>
      </c>
      <c r="D20" s="142">
        <v>670823</v>
      </c>
      <c r="E20" s="142">
        <v>27840</v>
      </c>
      <c r="F20" s="142">
        <v>11658499</v>
      </c>
      <c r="G20" s="142">
        <v>224323269</v>
      </c>
      <c r="H20" s="142">
        <v>162858</v>
      </c>
      <c r="I20" s="142">
        <v>2206278</v>
      </c>
      <c r="J20" s="142">
        <v>122671344</v>
      </c>
      <c r="K20" s="142">
        <v>15303</v>
      </c>
      <c r="L20" s="142">
        <v>35546638</v>
      </c>
      <c r="M20" s="142">
        <v>467668076</v>
      </c>
      <c r="N20" s="142">
        <v>155347116</v>
      </c>
      <c r="O20" s="142">
        <v>274097636</v>
      </c>
      <c r="P20" s="142">
        <v>80092459</v>
      </c>
      <c r="Q20" s="142">
        <v>104047477</v>
      </c>
      <c r="R20" s="142">
        <v>19354</v>
      </c>
      <c r="S20" s="142">
        <v>46685</v>
      </c>
      <c r="T20" s="142">
        <v>46847903</v>
      </c>
      <c r="U20" s="142">
        <v>3739047</v>
      </c>
      <c r="V20" s="142">
        <v>0</v>
      </c>
      <c r="W20" s="142">
        <v>1541638</v>
      </c>
      <c r="X20" s="142">
        <v>429437012</v>
      </c>
      <c r="Y20" s="142">
        <v>8474498</v>
      </c>
      <c r="Z20" s="142">
        <v>59163799</v>
      </c>
      <c r="AA20" s="142">
        <v>149730378</v>
      </c>
      <c r="AB20" s="142">
        <v>296103220</v>
      </c>
      <c r="AC20" s="142">
        <v>78846880</v>
      </c>
      <c r="AD20" s="142">
        <v>38955</v>
      </c>
      <c r="AE20" s="142">
        <v>86006154</v>
      </c>
      <c r="AF20" s="142">
        <v>58290108</v>
      </c>
      <c r="AG20" s="142">
        <v>69173</v>
      </c>
      <c r="AH20" s="142"/>
      <c r="AI20" s="142"/>
      <c r="AJ20" s="142"/>
      <c r="AK20" s="142"/>
      <c r="AL20" s="142"/>
      <c r="AM20" s="142"/>
      <c r="AN20" s="142"/>
      <c r="AO20" s="142"/>
      <c r="AP20" s="142"/>
      <c r="AQ20" s="131">
        <f t="shared" si="44"/>
        <v>2696891032</v>
      </c>
      <c r="AU20" s="140">
        <f t="shared" ref="AU20" si="167">C20-SUM(C21:C23)</f>
        <v>0</v>
      </c>
      <c r="AV20" s="140">
        <f t="shared" ref="AV20" si="168">D20-SUM(D21:D23)</f>
        <v>0</v>
      </c>
      <c r="AW20" s="140">
        <f t="shared" ref="AW20" si="169">E20-SUM(E21:E23)</f>
        <v>0</v>
      </c>
      <c r="AX20" s="140">
        <f t="shared" ref="AX20" si="170">F20-SUM(F21:F23)</f>
        <v>0</v>
      </c>
      <c r="AY20" s="140">
        <f t="shared" ref="AY20" si="171">G20-SUM(G21:G23)</f>
        <v>0</v>
      </c>
      <c r="AZ20" s="140">
        <f t="shared" ref="AZ20" si="172">H20-SUM(H21:H23)</f>
        <v>0</v>
      </c>
      <c r="BA20" s="140">
        <f t="shared" ref="BA20" si="173">I20-SUM(I21:I23)</f>
        <v>0</v>
      </c>
      <c r="BB20" s="140">
        <f t="shared" ref="BB20" si="174">J20-SUM(J21:J23)</f>
        <v>0</v>
      </c>
      <c r="BC20" s="140">
        <f t="shared" ref="BC20" si="175">K20-SUM(K21:K23)</f>
        <v>0</v>
      </c>
      <c r="BD20" s="140">
        <f t="shared" ref="BD20" si="176">L20-SUM(L21:L23)</f>
        <v>0</v>
      </c>
      <c r="BE20" s="140">
        <f t="shared" ref="BE20" si="177">M20-SUM(M21:M23)</f>
        <v>0</v>
      </c>
      <c r="BF20" s="140">
        <f t="shared" ref="BF20" si="178">N20-SUM(N21:N23)</f>
        <v>0</v>
      </c>
      <c r="BG20" s="140">
        <f t="shared" ref="BG20" si="179">O20-SUM(O21:O23)</f>
        <v>0</v>
      </c>
      <c r="BH20" s="140">
        <f t="shared" ref="BH20" si="180">P20-SUM(P21:P23)</f>
        <v>0</v>
      </c>
      <c r="BI20" s="140">
        <f t="shared" ref="BI20" si="181">Q20-SUM(Q21:Q23)</f>
        <v>0</v>
      </c>
      <c r="BJ20" s="140">
        <f t="shared" ref="BJ20" si="182">R20-SUM(R21:R23)</f>
        <v>0</v>
      </c>
      <c r="BK20" s="140">
        <f t="shared" ref="BK20" si="183">S20-SUM(S21:S23)</f>
        <v>0</v>
      </c>
      <c r="BL20" s="140">
        <f t="shared" ref="BL20" si="184">T20-SUM(T21:T23)</f>
        <v>-1</v>
      </c>
      <c r="BM20" s="140">
        <f t="shared" ref="BM20" si="185">U20-SUM(U21:U23)</f>
        <v>0</v>
      </c>
      <c r="BN20" s="140">
        <f t="shared" ref="BN20" si="186">V20-SUM(V21:V23)</f>
        <v>0</v>
      </c>
      <c r="BO20" s="140">
        <f t="shared" ref="BO20" si="187">W20-SUM(W21:W23)</f>
        <v>0</v>
      </c>
      <c r="BP20" s="140">
        <f t="shared" ref="BP20" si="188">X20-SUM(X21:X23)</f>
        <v>0</v>
      </c>
      <c r="BQ20" s="140">
        <f t="shared" ref="BQ20" si="189">Y20-SUM(Y21:Y23)</f>
        <v>0</v>
      </c>
      <c r="BR20" s="140">
        <f t="shared" ref="BR20" si="190">Z20-SUM(Z21:Z23)</f>
        <v>0</v>
      </c>
      <c r="BS20" s="140">
        <f t="shared" ref="BS20" si="191">AA20-SUM(AA21:AA23)</f>
        <v>1</v>
      </c>
      <c r="BT20" s="140">
        <f t="shared" ref="BT20" si="192">AB20-SUM(AB21:AB23)</f>
        <v>0</v>
      </c>
      <c r="BU20" s="140">
        <f t="shared" ref="BU20" si="193">AC20-SUM(AC21:AC23)</f>
        <v>0</v>
      </c>
      <c r="BV20" s="140">
        <f t="shared" ref="BV20" si="194">AD20-SUM(AD21:AD23)</f>
        <v>0</v>
      </c>
      <c r="BW20" s="140">
        <f t="shared" ref="BW20" si="195">AE20-SUM(AE21:AE23)</f>
        <v>0</v>
      </c>
      <c r="BX20" s="140">
        <f t="shared" ref="BX20" si="196">AF20-SUM(AF21:AF23)</f>
        <v>0</v>
      </c>
      <c r="BY20" s="140">
        <f t="shared" ref="BY20" si="197">AG20-SUM(AG21:AG23)</f>
        <v>0</v>
      </c>
      <c r="BZ20" s="140">
        <f t="shared" ref="BZ20" si="198">AH20-SUM(AH21:AH23)</f>
        <v>0</v>
      </c>
      <c r="CA20" s="140">
        <f t="shared" ref="CA20" si="199">AI20-SUM(AI21:AI23)</f>
        <v>0</v>
      </c>
      <c r="CB20" s="140">
        <f t="shared" ref="CB20" si="200">AJ20-SUM(AJ21:AJ23)</f>
        <v>0</v>
      </c>
      <c r="CC20" s="140">
        <f t="shared" ref="CC20" si="201">AK20-SUM(AK21:AK23)</f>
        <v>0</v>
      </c>
      <c r="CD20" s="140">
        <f t="shared" ref="CD20" si="202">AL20-SUM(AL21:AL23)</f>
        <v>0</v>
      </c>
      <c r="CE20" s="140">
        <f t="shared" ref="CE20" si="203">AM20-SUM(AM21:AM23)</f>
        <v>0</v>
      </c>
      <c r="CF20" s="140">
        <f t="shared" ref="CF20" si="204">AN20-SUM(AN21:AN23)</f>
        <v>0</v>
      </c>
      <c r="CG20" s="140">
        <f t="shared" ref="CG20" si="205">AO20-SUM(AO21:AO23)</f>
        <v>0</v>
      </c>
      <c r="CH20" s="140">
        <f t="shared" ref="CH20" si="206">AP20-SUM(AP21:AP23)</f>
        <v>0</v>
      </c>
      <c r="CI20" s="140">
        <f t="shared" ref="CI20" si="207">AQ20-SUM(AQ21:AQ23)</f>
        <v>0</v>
      </c>
    </row>
    <row r="21" spans="2:87">
      <c r="B21" s="144" t="s">
        <v>59</v>
      </c>
      <c r="C21" s="145">
        <v>0</v>
      </c>
      <c r="D21" s="145">
        <v>617951</v>
      </c>
      <c r="E21" s="145">
        <v>0</v>
      </c>
      <c r="F21" s="145">
        <v>9362587</v>
      </c>
      <c r="G21" s="145">
        <v>96095174</v>
      </c>
      <c r="H21" s="145">
        <v>0</v>
      </c>
      <c r="I21" s="145">
        <v>170776</v>
      </c>
      <c r="J21" s="145">
        <v>25214955</v>
      </c>
      <c r="K21" s="145">
        <v>0</v>
      </c>
      <c r="L21" s="145">
        <v>11139245</v>
      </c>
      <c r="M21" s="145">
        <v>276820964</v>
      </c>
      <c r="N21" s="145">
        <v>57013117</v>
      </c>
      <c r="O21" s="145">
        <v>155938775</v>
      </c>
      <c r="P21" s="145">
        <v>50271156</v>
      </c>
      <c r="Q21" s="145">
        <v>53576649</v>
      </c>
      <c r="R21" s="145">
        <v>17637</v>
      </c>
      <c r="S21" s="145">
        <v>0</v>
      </c>
      <c r="T21" s="145">
        <v>45867592</v>
      </c>
      <c r="U21" s="145">
        <v>2439083</v>
      </c>
      <c r="V21" s="145">
        <v>0</v>
      </c>
      <c r="W21" s="145">
        <v>1515330</v>
      </c>
      <c r="X21" s="145">
        <v>68442344</v>
      </c>
      <c r="Y21" s="145">
        <v>0</v>
      </c>
      <c r="Z21" s="145">
        <v>18755447</v>
      </c>
      <c r="AA21" s="145">
        <v>16772689</v>
      </c>
      <c r="AB21" s="145">
        <v>9244648</v>
      </c>
      <c r="AC21" s="145">
        <v>52946246</v>
      </c>
      <c r="AD21" s="145">
        <v>0</v>
      </c>
      <c r="AE21" s="145">
        <v>40815078</v>
      </c>
      <c r="AF21" s="145">
        <v>57445731</v>
      </c>
      <c r="AG21" s="145">
        <v>0</v>
      </c>
      <c r="AH21" s="145"/>
      <c r="AI21" s="145"/>
      <c r="AJ21" s="145"/>
      <c r="AK21" s="145"/>
      <c r="AL21" s="145"/>
      <c r="AM21" s="145"/>
      <c r="AN21" s="145"/>
      <c r="AO21" s="145"/>
      <c r="AP21" s="145"/>
      <c r="AQ21" s="131">
        <f t="shared" si="44"/>
        <v>1050483174</v>
      </c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</row>
    <row r="22" spans="2:87">
      <c r="B22" s="144" t="s">
        <v>60</v>
      </c>
      <c r="C22" s="145">
        <v>0</v>
      </c>
      <c r="D22" s="145">
        <v>0</v>
      </c>
      <c r="E22" s="145">
        <v>0</v>
      </c>
      <c r="F22" s="145">
        <v>155573</v>
      </c>
      <c r="G22" s="145">
        <v>118724098</v>
      </c>
      <c r="H22" s="145">
        <v>0</v>
      </c>
      <c r="I22" s="145">
        <v>0</v>
      </c>
      <c r="J22" s="145">
        <v>79921710</v>
      </c>
      <c r="K22" s="145">
        <v>0</v>
      </c>
      <c r="L22" s="145">
        <v>24405408</v>
      </c>
      <c r="M22" s="145">
        <v>173300100</v>
      </c>
      <c r="N22" s="145">
        <v>98267151</v>
      </c>
      <c r="O22" s="145">
        <v>116788945</v>
      </c>
      <c r="P22" s="145">
        <v>27872407</v>
      </c>
      <c r="Q22" s="145">
        <v>43770975</v>
      </c>
      <c r="R22" s="145">
        <v>0</v>
      </c>
      <c r="S22" s="145">
        <v>0</v>
      </c>
      <c r="T22" s="145">
        <v>0</v>
      </c>
      <c r="U22" s="145">
        <v>0</v>
      </c>
      <c r="V22" s="145">
        <v>0</v>
      </c>
      <c r="W22" s="145">
        <v>0</v>
      </c>
      <c r="X22" s="145">
        <v>346336623</v>
      </c>
      <c r="Y22" s="145">
        <v>0</v>
      </c>
      <c r="Z22" s="145">
        <v>38205655</v>
      </c>
      <c r="AA22" s="145">
        <v>132594466</v>
      </c>
      <c r="AB22" s="145">
        <v>285613148</v>
      </c>
      <c r="AC22" s="145">
        <v>25896469</v>
      </c>
      <c r="AD22" s="145">
        <v>0</v>
      </c>
      <c r="AE22" s="145">
        <v>42888112</v>
      </c>
      <c r="AF22" s="145">
        <v>0</v>
      </c>
      <c r="AG22" s="145">
        <v>0</v>
      </c>
      <c r="AH22" s="145"/>
      <c r="AI22" s="145"/>
      <c r="AJ22" s="145"/>
      <c r="AK22" s="145"/>
      <c r="AL22" s="145"/>
      <c r="AM22" s="145"/>
      <c r="AN22" s="145"/>
      <c r="AO22" s="145"/>
      <c r="AP22" s="145"/>
      <c r="AQ22" s="131">
        <f t="shared" si="44"/>
        <v>1554740840</v>
      </c>
      <c r="AU22" s="146"/>
      <c r="AV22" s="146"/>
      <c r="AW22" s="146"/>
      <c r="AX22" s="146"/>
      <c r="AY22" s="146"/>
      <c r="AZ22" s="146"/>
      <c r="BA22" s="146"/>
      <c r="BB22" s="146"/>
      <c r="BC22" s="146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146"/>
      <c r="BV22" s="146"/>
      <c r="BW22" s="146"/>
      <c r="BX22" s="146"/>
      <c r="BY22" s="146"/>
      <c r="BZ22" s="146"/>
      <c r="CA22" s="146"/>
      <c r="CB22" s="146"/>
      <c r="CC22" s="146"/>
      <c r="CD22" s="146"/>
      <c r="CE22" s="146"/>
      <c r="CF22" s="146"/>
      <c r="CG22" s="146"/>
      <c r="CH22" s="146"/>
      <c r="CI22" s="146"/>
    </row>
    <row r="23" spans="2:87">
      <c r="B23" s="144" t="s">
        <v>61</v>
      </c>
      <c r="C23" s="145">
        <v>612</v>
      </c>
      <c r="D23" s="145">
        <v>52872</v>
      </c>
      <c r="E23" s="145">
        <v>27840</v>
      </c>
      <c r="F23" s="145">
        <v>2140339</v>
      </c>
      <c r="G23" s="145">
        <v>9503997</v>
      </c>
      <c r="H23" s="145">
        <v>162858</v>
      </c>
      <c r="I23" s="145">
        <v>2035502</v>
      </c>
      <c r="J23" s="145">
        <v>17534679</v>
      </c>
      <c r="K23" s="145">
        <v>15303</v>
      </c>
      <c r="L23" s="145">
        <v>1985</v>
      </c>
      <c r="M23" s="145">
        <v>17547012</v>
      </c>
      <c r="N23" s="145">
        <v>66848</v>
      </c>
      <c r="O23" s="145">
        <v>1369916</v>
      </c>
      <c r="P23" s="145">
        <v>1948896</v>
      </c>
      <c r="Q23" s="145">
        <v>6699853</v>
      </c>
      <c r="R23" s="145">
        <v>1717</v>
      </c>
      <c r="S23" s="145">
        <v>46685</v>
      </c>
      <c r="T23" s="145">
        <v>980312</v>
      </c>
      <c r="U23" s="145">
        <v>1299964</v>
      </c>
      <c r="V23" s="145">
        <v>0</v>
      </c>
      <c r="W23" s="145">
        <v>26308</v>
      </c>
      <c r="X23" s="145">
        <v>14658045</v>
      </c>
      <c r="Y23" s="145">
        <v>8474498</v>
      </c>
      <c r="Z23" s="145">
        <v>2202697</v>
      </c>
      <c r="AA23" s="145">
        <v>363222</v>
      </c>
      <c r="AB23" s="145">
        <v>1245424</v>
      </c>
      <c r="AC23" s="145">
        <v>4165</v>
      </c>
      <c r="AD23" s="145">
        <v>38955</v>
      </c>
      <c r="AE23" s="145">
        <v>2302964</v>
      </c>
      <c r="AF23" s="145">
        <v>844377</v>
      </c>
      <c r="AG23" s="145">
        <v>69173</v>
      </c>
      <c r="AH23" s="145"/>
      <c r="AI23" s="145"/>
      <c r="AJ23" s="145"/>
      <c r="AK23" s="145"/>
      <c r="AL23" s="145"/>
      <c r="AM23" s="145"/>
      <c r="AN23" s="145"/>
      <c r="AO23" s="145"/>
      <c r="AP23" s="145"/>
      <c r="AQ23" s="131">
        <f t="shared" si="44"/>
        <v>91667018</v>
      </c>
      <c r="AU23" s="140">
        <f t="shared" ref="AU23" si="208">C23-SUM(C24:C25)</f>
        <v>0</v>
      </c>
      <c r="AV23" s="140">
        <f t="shared" ref="AV23" si="209">D23-SUM(D24:D25)</f>
        <v>0</v>
      </c>
      <c r="AW23" s="140">
        <f t="shared" ref="AW23" si="210">E23-SUM(E24:E25)</f>
        <v>0</v>
      </c>
      <c r="AX23" s="140">
        <f t="shared" ref="AX23" si="211">F23-SUM(F24:F25)</f>
        <v>0</v>
      </c>
      <c r="AY23" s="140">
        <f t="shared" ref="AY23" si="212">G23-SUM(G24:G25)</f>
        <v>0</v>
      </c>
      <c r="AZ23" s="140">
        <f t="shared" ref="AZ23" si="213">H23-SUM(H24:H25)</f>
        <v>0</v>
      </c>
      <c r="BA23" s="140">
        <f t="shared" ref="BA23" si="214">I23-SUM(I24:I25)</f>
        <v>0</v>
      </c>
      <c r="BB23" s="140">
        <f t="shared" ref="BB23" si="215">J23-SUM(J24:J25)</f>
        <v>0</v>
      </c>
      <c r="BC23" s="140">
        <f t="shared" ref="BC23" si="216">K23-SUM(K24:K25)</f>
        <v>0</v>
      </c>
      <c r="BD23" s="140">
        <f t="shared" ref="BD23" si="217">L23-SUM(L24:L25)</f>
        <v>0</v>
      </c>
      <c r="BE23" s="140">
        <f t="shared" ref="BE23" si="218">M23-SUM(M24:M25)</f>
        <v>0</v>
      </c>
      <c r="BF23" s="140">
        <f t="shared" ref="BF23" si="219">N23-SUM(N24:N25)</f>
        <v>0</v>
      </c>
      <c r="BG23" s="140">
        <f t="shared" ref="BG23" si="220">O23-SUM(O24:O25)</f>
        <v>0</v>
      </c>
      <c r="BH23" s="140">
        <f t="shared" ref="BH23" si="221">P23-SUM(P24:P25)</f>
        <v>0</v>
      </c>
      <c r="BI23" s="140">
        <f t="shared" ref="BI23" si="222">Q23-SUM(Q24:Q25)</f>
        <v>0</v>
      </c>
      <c r="BJ23" s="140">
        <f t="shared" ref="BJ23" si="223">R23-SUM(R24:R25)</f>
        <v>0</v>
      </c>
      <c r="BK23" s="140">
        <f t="shared" ref="BK23" si="224">S23-SUM(S24:S25)</f>
        <v>0</v>
      </c>
      <c r="BL23" s="140">
        <f t="shared" ref="BL23" si="225">T23-SUM(T24:T25)</f>
        <v>1</v>
      </c>
      <c r="BM23" s="140">
        <f t="shared" ref="BM23" si="226">U23-SUM(U24:U25)</f>
        <v>0</v>
      </c>
      <c r="BN23" s="140">
        <f t="shared" ref="BN23" si="227">V23-SUM(V24:V25)</f>
        <v>0</v>
      </c>
      <c r="BO23" s="140">
        <f t="shared" ref="BO23" si="228">W23-SUM(W24:W25)</f>
        <v>0</v>
      </c>
      <c r="BP23" s="140">
        <f t="shared" ref="BP23" si="229">X23-SUM(X24:X25)</f>
        <v>0</v>
      </c>
      <c r="BQ23" s="140">
        <f t="shared" ref="BQ23" si="230">Y23-SUM(Y24:Y25)</f>
        <v>0</v>
      </c>
      <c r="BR23" s="140">
        <f t="shared" ref="BR23" si="231">Z23-SUM(Z24:Z25)</f>
        <v>-1</v>
      </c>
      <c r="BS23" s="140">
        <f t="shared" ref="BS23" si="232">AA23-SUM(AA24:AA25)</f>
        <v>0</v>
      </c>
      <c r="BT23" s="140">
        <f t="shared" ref="BT23" si="233">AB23-SUM(AB24:AB25)</f>
        <v>0</v>
      </c>
      <c r="BU23" s="140">
        <f t="shared" ref="BU23" si="234">AC23-SUM(AC24:AC25)</f>
        <v>0</v>
      </c>
      <c r="BV23" s="140">
        <f t="shared" ref="BV23" si="235">AD23-SUM(AD24:AD25)</f>
        <v>0</v>
      </c>
      <c r="BW23" s="140">
        <f t="shared" ref="BW23" si="236">AE23-SUM(AE24:AE25)</f>
        <v>0</v>
      </c>
      <c r="BX23" s="140">
        <f t="shared" ref="BX23" si="237">AF23-SUM(AF24:AF25)</f>
        <v>1</v>
      </c>
      <c r="BY23" s="140">
        <f t="shared" ref="BY23" si="238">AG23-SUM(AG24:AG25)</f>
        <v>0</v>
      </c>
      <c r="BZ23" s="140">
        <f t="shared" ref="BZ23" si="239">AH23-SUM(AH24:AH25)</f>
        <v>0</v>
      </c>
      <c r="CA23" s="140">
        <f t="shared" ref="CA23" si="240">AI23-SUM(AI24:AI25)</f>
        <v>0</v>
      </c>
      <c r="CB23" s="140">
        <f t="shared" ref="CB23" si="241">AJ23-SUM(AJ24:AJ25)</f>
        <v>0</v>
      </c>
      <c r="CC23" s="140">
        <f t="shared" ref="CC23" si="242">AK23-SUM(AK24:AK25)</f>
        <v>0</v>
      </c>
      <c r="CD23" s="140">
        <f t="shared" ref="CD23" si="243">AL23-SUM(AL24:AL25)</f>
        <v>0</v>
      </c>
      <c r="CE23" s="140">
        <f t="shared" ref="CE23" si="244">AM23-SUM(AM24:AM25)</f>
        <v>0</v>
      </c>
      <c r="CF23" s="140">
        <f t="shared" ref="CF23" si="245">AN23-SUM(AN24:AN25)</f>
        <v>0</v>
      </c>
      <c r="CG23" s="140">
        <f t="shared" ref="CG23" si="246">AO23-SUM(AO24:AO25)</f>
        <v>0</v>
      </c>
      <c r="CH23" s="140">
        <f t="shared" ref="CH23" si="247">AP23-SUM(AP24:AP25)</f>
        <v>0</v>
      </c>
      <c r="CI23" s="140">
        <f t="shared" ref="CI23" si="248">AQ23-SUM(AQ24:AQ25)</f>
        <v>1</v>
      </c>
    </row>
    <row r="24" spans="2:87">
      <c r="B24" s="147" t="s">
        <v>62</v>
      </c>
      <c r="C24" s="145">
        <v>0</v>
      </c>
      <c r="D24" s="145">
        <v>0</v>
      </c>
      <c r="E24" s="145">
        <v>0</v>
      </c>
      <c r="F24" s="145">
        <v>1969038</v>
      </c>
      <c r="G24" s="145">
        <v>8948547</v>
      </c>
      <c r="H24" s="145">
        <v>0</v>
      </c>
      <c r="I24" s="145">
        <v>1944233</v>
      </c>
      <c r="J24" s="145">
        <v>16064868</v>
      </c>
      <c r="K24" s="145">
        <v>0</v>
      </c>
      <c r="L24" s="145">
        <v>0</v>
      </c>
      <c r="M24" s="145">
        <v>14395341</v>
      </c>
      <c r="N24" s="145">
        <v>0</v>
      </c>
      <c r="O24" s="145">
        <v>26245</v>
      </c>
      <c r="P24" s="145">
        <v>1216303</v>
      </c>
      <c r="Q24" s="145">
        <v>4617943</v>
      </c>
      <c r="R24" s="145">
        <v>0</v>
      </c>
      <c r="S24" s="145">
        <v>25453</v>
      </c>
      <c r="T24" s="145">
        <v>908225</v>
      </c>
      <c r="U24" s="145">
        <v>1123880</v>
      </c>
      <c r="V24" s="145">
        <v>0</v>
      </c>
      <c r="W24" s="145">
        <v>0</v>
      </c>
      <c r="X24" s="145">
        <v>13281517</v>
      </c>
      <c r="Y24" s="145">
        <v>6794389</v>
      </c>
      <c r="Z24" s="145">
        <v>2024439</v>
      </c>
      <c r="AA24" s="145">
        <v>0</v>
      </c>
      <c r="AB24" s="145">
        <v>967893</v>
      </c>
      <c r="AC24" s="145">
        <v>0</v>
      </c>
      <c r="AD24" s="145">
        <v>0</v>
      </c>
      <c r="AE24" s="145">
        <v>1573894</v>
      </c>
      <c r="AF24" s="145">
        <v>543982</v>
      </c>
      <c r="AG24" s="145">
        <v>0</v>
      </c>
      <c r="AH24" s="145"/>
      <c r="AI24" s="145"/>
      <c r="AJ24" s="145"/>
      <c r="AK24" s="145"/>
      <c r="AL24" s="145"/>
      <c r="AM24" s="145"/>
      <c r="AN24" s="145"/>
      <c r="AO24" s="145"/>
      <c r="AP24" s="145"/>
      <c r="AQ24" s="131">
        <f t="shared" si="44"/>
        <v>76426190</v>
      </c>
      <c r="AU24" s="146"/>
      <c r="AV24" s="146"/>
      <c r="AW24" s="146"/>
      <c r="AX24" s="146"/>
      <c r="AY24" s="146"/>
      <c r="AZ24" s="146"/>
      <c r="BA24" s="146"/>
      <c r="BB24" s="146"/>
      <c r="BC24" s="146"/>
      <c r="BD24" s="146"/>
      <c r="BE24" s="146"/>
      <c r="BF24" s="146"/>
      <c r="BG24" s="146"/>
      <c r="BH24" s="146"/>
      <c r="BI24" s="146"/>
      <c r="BJ24" s="146"/>
      <c r="BK24" s="146"/>
      <c r="BL24" s="146"/>
      <c r="BM24" s="146"/>
      <c r="BN24" s="146"/>
      <c r="BO24" s="146"/>
      <c r="BP24" s="146"/>
      <c r="BQ24" s="146"/>
      <c r="BR24" s="146"/>
      <c r="BS24" s="146"/>
      <c r="BT24" s="146"/>
      <c r="BU24" s="146"/>
      <c r="BV24" s="146"/>
      <c r="BW24" s="146"/>
      <c r="BX24" s="146"/>
      <c r="BY24" s="146"/>
      <c r="BZ24" s="146"/>
      <c r="CA24" s="146"/>
      <c r="CB24" s="146"/>
      <c r="CC24" s="146"/>
      <c r="CD24" s="146"/>
      <c r="CE24" s="146"/>
      <c r="CF24" s="146"/>
      <c r="CG24" s="146"/>
      <c r="CH24" s="146"/>
      <c r="CI24" s="146"/>
    </row>
    <row r="25" spans="2:87">
      <c r="B25" s="147" t="s">
        <v>63</v>
      </c>
      <c r="C25" s="145">
        <v>612</v>
      </c>
      <c r="D25" s="145">
        <v>52872</v>
      </c>
      <c r="E25" s="145">
        <v>27840</v>
      </c>
      <c r="F25" s="145">
        <v>171301</v>
      </c>
      <c r="G25" s="145">
        <v>555450</v>
      </c>
      <c r="H25" s="145">
        <v>162858</v>
      </c>
      <c r="I25" s="145">
        <v>91269</v>
      </c>
      <c r="J25" s="145">
        <v>1469811</v>
      </c>
      <c r="K25" s="145">
        <v>15303</v>
      </c>
      <c r="L25" s="145">
        <v>1985</v>
      </c>
      <c r="M25" s="145">
        <v>3151671</v>
      </c>
      <c r="N25" s="145">
        <v>66848</v>
      </c>
      <c r="O25" s="145">
        <v>1343671</v>
      </c>
      <c r="P25" s="145">
        <v>732593</v>
      </c>
      <c r="Q25" s="145">
        <v>2081910</v>
      </c>
      <c r="R25" s="145">
        <v>1717</v>
      </c>
      <c r="S25" s="145">
        <v>21232</v>
      </c>
      <c r="T25" s="145">
        <v>72086</v>
      </c>
      <c r="U25" s="145">
        <v>176084</v>
      </c>
      <c r="V25" s="145">
        <v>0</v>
      </c>
      <c r="W25" s="145">
        <v>26308</v>
      </c>
      <c r="X25" s="145">
        <v>1376528</v>
      </c>
      <c r="Y25" s="145">
        <v>1680109</v>
      </c>
      <c r="Z25" s="145">
        <v>178259</v>
      </c>
      <c r="AA25" s="145">
        <v>363222</v>
      </c>
      <c r="AB25" s="145">
        <v>277531</v>
      </c>
      <c r="AC25" s="145">
        <v>4165</v>
      </c>
      <c r="AD25" s="145">
        <v>38955</v>
      </c>
      <c r="AE25" s="145">
        <v>729070</v>
      </c>
      <c r="AF25" s="145">
        <v>300394</v>
      </c>
      <c r="AG25" s="145">
        <v>69173</v>
      </c>
      <c r="AH25" s="145"/>
      <c r="AI25" s="145"/>
      <c r="AJ25" s="145"/>
      <c r="AK25" s="145"/>
      <c r="AL25" s="145"/>
      <c r="AM25" s="145"/>
      <c r="AN25" s="145"/>
      <c r="AO25" s="145"/>
      <c r="AP25" s="145"/>
      <c r="AQ25" s="131">
        <f t="shared" si="44"/>
        <v>15240827</v>
      </c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  <c r="BV25" s="146"/>
      <c r="BW25" s="146"/>
      <c r="BX25" s="146"/>
      <c r="BY25" s="146"/>
      <c r="BZ25" s="146"/>
      <c r="CA25" s="146"/>
      <c r="CB25" s="146"/>
      <c r="CC25" s="146"/>
      <c r="CD25" s="146"/>
      <c r="CE25" s="146"/>
      <c r="CF25" s="146"/>
      <c r="CG25" s="146"/>
      <c r="CH25" s="146"/>
      <c r="CI25" s="146"/>
    </row>
    <row r="26" spans="2:87">
      <c r="B26" s="143" t="s">
        <v>64</v>
      </c>
      <c r="C26" s="142">
        <v>0</v>
      </c>
      <c r="D26" s="142">
        <v>0</v>
      </c>
      <c r="E26" s="142">
        <v>0</v>
      </c>
      <c r="F26" s="142">
        <v>0</v>
      </c>
      <c r="G26" s="142">
        <v>0</v>
      </c>
      <c r="H26" s="142">
        <v>0</v>
      </c>
      <c r="I26" s="142">
        <v>0</v>
      </c>
      <c r="J26" s="142">
        <v>0</v>
      </c>
      <c r="K26" s="142">
        <v>0</v>
      </c>
      <c r="L26" s="142">
        <v>0</v>
      </c>
      <c r="M26" s="142">
        <v>0</v>
      </c>
      <c r="N26" s="142">
        <v>0</v>
      </c>
      <c r="O26" s="142">
        <v>0</v>
      </c>
      <c r="P26" s="142">
        <v>0</v>
      </c>
      <c r="Q26" s="142">
        <v>0</v>
      </c>
      <c r="R26" s="142">
        <v>0</v>
      </c>
      <c r="S26" s="142">
        <v>0</v>
      </c>
      <c r="T26" s="142">
        <v>0</v>
      </c>
      <c r="U26" s="142">
        <v>0</v>
      </c>
      <c r="V26" s="142">
        <v>0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0</v>
      </c>
      <c r="AE26" s="142">
        <v>0</v>
      </c>
      <c r="AF26" s="142">
        <v>0</v>
      </c>
      <c r="AG26" s="142">
        <v>0</v>
      </c>
      <c r="AH26" s="142"/>
      <c r="AI26" s="142"/>
      <c r="AJ26" s="142"/>
      <c r="AK26" s="142"/>
      <c r="AL26" s="142"/>
      <c r="AM26" s="142"/>
      <c r="AN26" s="142"/>
      <c r="AO26" s="142"/>
      <c r="AP26" s="142"/>
      <c r="AQ26" s="131">
        <f t="shared" si="44"/>
        <v>0</v>
      </c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</row>
    <row r="27" spans="2:87">
      <c r="B27" s="143" t="s">
        <v>65</v>
      </c>
      <c r="C27" s="142">
        <v>10833265</v>
      </c>
      <c r="D27" s="142">
        <v>16638720</v>
      </c>
      <c r="E27" s="142">
        <v>20579518</v>
      </c>
      <c r="F27" s="142">
        <v>8705348</v>
      </c>
      <c r="G27" s="142">
        <v>18958093</v>
      </c>
      <c r="H27" s="142">
        <v>28457406</v>
      </c>
      <c r="I27" s="142">
        <v>6857162</v>
      </c>
      <c r="J27" s="142">
        <v>31509919</v>
      </c>
      <c r="K27" s="142">
        <v>404233</v>
      </c>
      <c r="L27" s="142">
        <v>785176</v>
      </c>
      <c r="M27" s="142">
        <v>6835179</v>
      </c>
      <c r="N27" s="142">
        <v>0</v>
      </c>
      <c r="O27" s="142">
        <v>44604674</v>
      </c>
      <c r="P27" s="142">
        <v>20268094</v>
      </c>
      <c r="Q27" s="142">
        <v>14447866</v>
      </c>
      <c r="R27" s="142">
        <v>105192</v>
      </c>
      <c r="S27" s="142">
        <v>3422702</v>
      </c>
      <c r="T27" s="142">
        <v>0</v>
      </c>
      <c r="U27" s="142">
        <v>136539</v>
      </c>
      <c r="V27" s="142">
        <v>0</v>
      </c>
      <c r="W27" s="142">
        <v>2677624</v>
      </c>
      <c r="X27" s="142">
        <v>38586273</v>
      </c>
      <c r="Y27" s="142">
        <v>1376210</v>
      </c>
      <c r="Z27" s="142">
        <v>11572345</v>
      </c>
      <c r="AA27" s="142">
        <v>886835</v>
      </c>
      <c r="AB27" s="142">
        <v>14968085</v>
      </c>
      <c r="AC27" s="142">
        <v>14088546</v>
      </c>
      <c r="AD27" s="142">
        <v>6943618</v>
      </c>
      <c r="AE27" s="142">
        <v>24680546</v>
      </c>
      <c r="AF27" s="142">
        <v>24439883</v>
      </c>
      <c r="AG27" s="142">
        <v>17962611</v>
      </c>
      <c r="AH27" s="142"/>
      <c r="AI27" s="142"/>
      <c r="AJ27" s="142"/>
      <c r="AK27" s="142"/>
      <c r="AL27" s="142"/>
      <c r="AM27" s="142"/>
      <c r="AN27" s="142"/>
      <c r="AO27" s="142"/>
      <c r="AP27" s="142"/>
      <c r="AQ27" s="131">
        <f t="shared" si="44"/>
        <v>391731662</v>
      </c>
      <c r="AU27" s="140">
        <f t="shared" ref="AU27" si="249">C27-SUM(C28,C38)</f>
        <v>0</v>
      </c>
      <c r="AV27" s="140">
        <f t="shared" ref="AV27" si="250">D27-SUM(D28,D38)</f>
        <v>0</v>
      </c>
      <c r="AW27" s="140">
        <f t="shared" ref="AW27" si="251">E27-SUM(E28,E38)</f>
        <v>0</v>
      </c>
      <c r="AX27" s="140">
        <f t="shared" ref="AX27" si="252">F27-SUM(F28,F38)</f>
        <v>0</v>
      </c>
      <c r="AY27" s="140">
        <f t="shared" ref="AY27" si="253">G27-SUM(G28,G38)</f>
        <v>0</v>
      </c>
      <c r="AZ27" s="140">
        <f t="shared" ref="AZ27" si="254">H27-SUM(H28,H38)</f>
        <v>0</v>
      </c>
      <c r="BA27" s="140">
        <f t="shared" ref="BA27" si="255">I27-SUM(I28,I38)</f>
        <v>0</v>
      </c>
      <c r="BB27" s="140">
        <f t="shared" ref="BB27" si="256">J27-SUM(J28,J38)</f>
        <v>0</v>
      </c>
      <c r="BC27" s="140">
        <f t="shared" ref="BC27" si="257">K27-SUM(K28,K38)</f>
        <v>0</v>
      </c>
      <c r="BD27" s="140">
        <f t="shared" ref="BD27" si="258">L27-SUM(L28,L38)</f>
        <v>0</v>
      </c>
      <c r="BE27" s="140">
        <f t="shared" ref="BE27" si="259">M27-SUM(M28,M38)</f>
        <v>0</v>
      </c>
      <c r="BF27" s="140">
        <f t="shared" ref="BF27" si="260">N27-SUM(N28,N38)</f>
        <v>0</v>
      </c>
      <c r="BG27" s="140">
        <f t="shared" ref="BG27" si="261">O27-SUM(O28,O38)</f>
        <v>0</v>
      </c>
      <c r="BH27" s="140">
        <f t="shared" ref="BH27" si="262">P27-SUM(P28,P38)</f>
        <v>0</v>
      </c>
      <c r="BI27" s="140">
        <f t="shared" ref="BI27" si="263">Q27-SUM(Q28,Q38)</f>
        <v>0</v>
      </c>
      <c r="BJ27" s="140">
        <f t="shared" ref="BJ27" si="264">R27-SUM(R28,R38)</f>
        <v>0</v>
      </c>
      <c r="BK27" s="140">
        <f t="shared" ref="BK27" si="265">S27-SUM(S28,S38)</f>
        <v>0</v>
      </c>
      <c r="BL27" s="140">
        <f t="shared" ref="BL27" si="266">T27-SUM(T28,T38)</f>
        <v>0</v>
      </c>
      <c r="BM27" s="140">
        <f t="shared" ref="BM27" si="267">U27-SUM(U28,U38)</f>
        <v>0</v>
      </c>
      <c r="BN27" s="140">
        <f t="shared" ref="BN27" si="268">V27-SUM(V28,V38)</f>
        <v>0</v>
      </c>
      <c r="BO27" s="140">
        <f t="shared" ref="BO27" si="269">W27-SUM(W28,W38)</f>
        <v>0</v>
      </c>
      <c r="BP27" s="140">
        <f t="shared" ref="BP27" si="270">X27-SUM(X28,X38)</f>
        <v>0</v>
      </c>
      <c r="BQ27" s="140">
        <f t="shared" ref="BQ27" si="271">Y27-SUM(Y28,Y38)</f>
        <v>0</v>
      </c>
      <c r="BR27" s="140">
        <f t="shared" ref="BR27" si="272">Z27-SUM(Z28,Z38)</f>
        <v>0</v>
      </c>
      <c r="BS27" s="140">
        <f t="shared" ref="BS27" si="273">AA27-SUM(AA28,AA38)</f>
        <v>1</v>
      </c>
      <c r="BT27" s="140">
        <f t="shared" ref="BT27" si="274">AB27-SUM(AB28,AB38)</f>
        <v>0</v>
      </c>
      <c r="BU27" s="140">
        <f t="shared" ref="BU27" si="275">AC27-SUM(AC28,AC38)</f>
        <v>0</v>
      </c>
      <c r="BV27" s="140">
        <f t="shared" ref="BV27" si="276">AD27-SUM(AD28,AD38)</f>
        <v>0</v>
      </c>
      <c r="BW27" s="140">
        <f t="shared" ref="BW27" si="277">AE27-SUM(AE28,AE38)</f>
        <v>0</v>
      </c>
      <c r="BX27" s="140">
        <f t="shared" ref="BX27" si="278">AF27-SUM(AF28,AF38)</f>
        <v>0</v>
      </c>
      <c r="BY27" s="140">
        <f t="shared" ref="BY27" si="279">AG27-SUM(AG28,AG38)</f>
        <v>0</v>
      </c>
      <c r="BZ27" s="140">
        <f t="shared" ref="BZ27" si="280">AH27-SUM(AH28,AH38)</f>
        <v>0</v>
      </c>
      <c r="CA27" s="140">
        <f t="shared" ref="CA27" si="281">AI27-SUM(AI28,AI38)</f>
        <v>0</v>
      </c>
      <c r="CB27" s="140">
        <f t="shared" ref="CB27" si="282">AJ27-SUM(AJ28,AJ38)</f>
        <v>0</v>
      </c>
      <c r="CC27" s="140">
        <f t="shared" ref="CC27" si="283">AK27-SUM(AK28,AK38)</f>
        <v>0</v>
      </c>
      <c r="CD27" s="140">
        <f t="shared" ref="CD27" si="284">AL27-SUM(AL28,AL38)</f>
        <v>0</v>
      </c>
      <c r="CE27" s="140">
        <f t="shared" ref="CE27" si="285">AM27-SUM(AM28,AM38)</f>
        <v>0</v>
      </c>
      <c r="CF27" s="140">
        <f t="shared" ref="CF27" si="286">AN27-SUM(AN28,AN38)</f>
        <v>0</v>
      </c>
      <c r="CG27" s="140">
        <f t="shared" ref="CG27" si="287">AO27-SUM(AO28,AO38)</f>
        <v>0</v>
      </c>
      <c r="CH27" s="140">
        <f t="shared" ref="CH27" si="288">AP27-SUM(AP28,AP38)</f>
        <v>0</v>
      </c>
      <c r="CI27" s="140">
        <f t="shared" ref="CI27" si="289">AQ27-SUM(AQ28,AQ38)</f>
        <v>1</v>
      </c>
    </row>
    <row r="28" spans="2:87">
      <c r="B28" s="144" t="s">
        <v>66</v>
      </c>
      <c r="C28" s="145">
        <v>2537611</v>
      </c>
      <c r="D28" s="145">
        <v>12102667</v>
      </c>
      <c r="E28" s="145">
        <v>16251606</v>
      </c>
      <c r="F28" s="145">
        <v>5097873</v>
      </c>
      <c r="G28" s="145">
        <v>11403411</v>
      </c>
      <c r="H28" s="145">
        <v>28308825</v>
      </c>
      <c r="I28" s="145">
        <v>6741931</v>
      </c>
      <c r="J28" s="145">
        <v>11199513</v>
      </c>
      <c r="K28" s="145">
        <v>404233</v>
      </c>
      <c r="L28" s="145">
        <v>70147</v>
      </c>
      <c r="M28" s="145">
        <v>2036232</v>
      </c>
      <c r="N28" s="145">
        <v>0</v>
      </c>
      <c r="O28" s="145">
        <v>2466367</v>
      </c>
      <c r="P28" s="145">
        <v>9328669</v>
      </c>
      <c r="Q28" s="145">
        <v>10265134</v>
      </c>
      <c r="R28" s="145">
        <v>105192</v>
      </c>
      <c r="S28" s="145">
        <v>2630844</v>
      </c>
      <c r="T28" s="145">
        <v>0</v>
      </c>
      <c r="U28" s="145">
        <v>81315</v>
      </c>
      <c r="V28" s="145">
        <v>0</v>
      </c>
      <c r="W28" s="145">
        <v>1345028</v>
      </c>
      <c r="X28" s="145">
        <v>34536473</v>
      </c>
      <c r="Y28" s="145">
        <v>1061943</v>
      </c>
      <c r="Z28" s="145">
        <v>11340699</v>
      </c>
      <c r="AA28" s="145">
        <v>583400</v>
      </c>
      <c r="AB28" s="145">
        <v>67214</v>
      </c>
      <c r="AC28" s="145">
        <v>71484</v>
      </c>
      <c r="AD28" s="145">
        <v>6943618</v>
      </c>
      <c r="AE28" s="145">
        <v>18079980</v>
      </c>
      <c r="AF28" s="145">
        <v>9498096</v>
      </c>
      <c r="AG28" s="145">
        <v>14035812</v>
      </c>
      <c r="AH28" s="145"/>
      <c r="AI28" s="145"/>
      <c r="AJ28" s="145"/>
      <c r="AK28" s="145"/>
      <c r="AL28" s="145"/>
      <c r="AM28" s="145"/>
      <c r="AN28" s="145"/>
      <c r="AO28" s="145"/>
      <c r="AP28" s="145"/>
      <c r="AQ28" s="131">
        <f t="shared" si="44"/>
        <v>218595317</v>
      </c>
      <c r="AU28" s="140">
        <f t="shared" ref="AU28" si="290">C28-SUM(C29:C30,C35)</f>
        <v>0</v>
      </c>
      <c r="AV28" s="140">
        <f t="shared" ref="AV28" si="291">D28-SUM(D29:D30,D35)</f>
        <v>0</v>
      </c>
      <c r="AW28" s="140">
        <f t="shared" ref="AW28" si="292">E28-SUM(E29:E30,E35)</f>
        <v>0</v>
      </c>
      <c r="AX28" s="140">
        <f t="shared" ref="AX28" si="293">F28-SUM(F29:F30,F35)</f>
        <v>0</v>
      </c>
      <c r="AY28" s="140">
        <f t="shared" ref="AY28" si="294">G28-SUM(G29:G30,G35)</f>
        <v>0</v>
      </c>
      <c r="AZ28" s="140">
        <f t="shared" ref="AZ28" si="295">H28-SUM(H29:H30,H35)</f>
        <v>0</v>
      </c>
      <c r="BA28" s="140">
        <f t="shared" ref="BA28" si="296">I28-SUM(I29:I30,I35)</f>
        <v>0</v>
      </c>
      <c r="BB28" s="140">
        <f t="shared" ref="BB28" si="297">J28-SUM(J29:J30,J35)</f>
        <v>-1</v>
      </c>
      <c r="BC28" s="140">
        <f t="shared" ref="BC28" si="298">K28-SUM(K29:K30,K35)</f>
        <v>0</v>
      </c>
      <c r="BD28" s="140">
        <f t="shared" ref="BD28" si="299">L28-SUM(L29:L30,L35)</f>
        <v>0</v>
      </c>
      <c r="BE28" s="140">
        <f t="shared" ref="BE28" si="300">M28-SUM(M29:M30,M35)</f>
        <v>0</v>
      </c>
      <c r="BF28" s="140">
        <f t="shared" ref="BF28" si="301">N28-SUM(N29:N30,N35)</f>
        <v>0</v>
      </c>
      <c r="BG28" s="140">
        <f t="shared" ref="BG28" si="302">O28-SUM(O29:O30,O35)</f>
        <v>0</v>
      </c>
      <c r="BH28" s="140">
        <f t="shared" ref="BH28" si="303">P28-SUM(P29:P30,P35)</f>
        <v>0</v>
      </c>
      <c r="BI28" s="140">
        <f t="shared" ref="BI28" si="304">Q28-SUM(Q29:Q30,Q35)</f>
        <v>0</v>
      </c>
      <c r="BJ28" s="140">
        <f t="shared" ref="BJ28" si="305">R28-SUM(R29:R30,R35)</f>
        <v>0</v>
      </c>
      <c r="BK28" s="140">
        <f t="shared" ref="BK28" si="306">S28-SUM(S29:S30,S35)</f>
        <v>0</v>
      </c>
      <c r="BL28" s="140">
        <f t="shared" ref="BL28" si="307">T28-SUM(T29:T30,T35)</f>
        <v>0</v>
      </c>
      <c r="BM28" s="140">
        <f t="shared" ref="BM28" si="308">U28-SUM(U29:U30,U35)</f>
        <v>0</v>
      </c>
      <c r="BN28" s="140">
        <f t="shared" ref="BN28" si="309">V28-SUM(V29:V30,V35)</f>
        <v>0</v>
      </c>
      <c r="BO28" s="140">
        <f t="shared" ref="BO28" si="310">W28-SUM(W29:W30,W35)</f>
        <v>0</v>
      </c>
      <c r="BP28" s="140">
        <f t="shared" ref="BP28" si="311">X28-SUM(X29:X30,X35)</f>
        <v>0</v>
      </c>
      <c r="BQ28" s="140">
        <f t="shared" ref="BQ28" si="312">Y28-SUM(Y29:Y30,Y35)</f>
        <v>0</v>
      </c>
      <c r="BR28" s="140">
        <f t="shared" ref="BR28" si="313">Z28-SUM(Z29:Z30,Z35)</f>
        <v>0</v>
      </c>
      <c r="BS28" s="140">
        <f t="shared" ref="BS28" si="314">AA28-SUM(AA29:AA30,AA35)</f>
        <v>0</v>
      </c>
      <c r="BT28" s="140">
        <f t="shared" ref="BT28" si="315">AB28-SUM(AB29:AB30,AB35)</f>
        <v>0</v>
      </c>
      <c r="BU28" s="140">
        <f t="shared" ref="BU28" si="316">AC28-SUM(AC29:AC30,AC35)</f>
        <v>0</v>
      </c>
      <c r="BV28" s="140">
        <f t="shared" ref="BV28" si="317">AD28-SUM(AD29:AD30,AD35)</f>
        <v>0</v>
      </c>
      <c r="BW28" s="140">
        <f t="shared" ref="BW28" si="318">AE28-SUM(AE29:AE30,AE35)</f>
        <v>0</v>
      </c>
      <c r="BX28" s="140">
        <f t="shared" ref="BX28" si="319">AF28-SUM(AF29:AF30,AF35)</f>
        <v>0</v>
      </c>
      <c r="BY28" s="140">
        <f t="shared" ref="BY28" si="320">AG28-SUM(AG29:AG30,AG35)</f>
        <v>0</v>
      </c>
      <c r="BZ28" s="140">
        <f t="shared" ref="BZ28" si="321">AH28-SUM(AH29:AH30,AH35)</f>
        <v>0</v>
      </c>
      <c r="CA28" s="140">
        <f t="shared" ref="CA28" si="322">AI28-SUM(AI29:AI30,AI35)</f>
        <v>0</v>
      </c>
      <c r="CB28" s="140">
        <f t="shared" ref="CB28" si="323">AJ28-SUM(AJ29:AJ30,AJ35)</f>
        <v>0</v>
      </c>
      <c r="CC28" s="140">
        <f t="shared" ref="CC28" si="324">AK28-SUM(AK29:AK30,AK35)</f>
        <v>0</v>
      </c>
      <c r="CD28" s="140">
        <f t="shared" ref="CD28" si="325">AL28-SUM(AL29:AL30,AL35)</f>
        <v>0</v>
      </c>
      <c r="CE28" s="140">
        <f t="shared" ref="CE28" si="326">AM28-SUM(AM29:AM30,AM35)</f>
        <v>0</v>
      </c>
      <c r="CF28" s="140">
        <f t="shared" ref="CF28" si="327">AN28-SUM(AN29:AN30,AN35)</f>
        <v>0</v>
      </c>
      <c r="CG28" s="140">
        <f t="shared" ref="CG28" si="328">AO28-SUM(AO29:AO30,AO35)</f>
        <v>0</v>
      </c>
      <c r="CH28" s="140">
        <f t="shared" ref="CH28" si="329">AP28-SUM(AP29:AP30,AP35)</f>
        <v>0</v>
      </c>
      <c r="CI28" s="140">
        <f t="shared" ref="CI28" si="330">AQ28-SUM(AQ29:AQ30,AQ35)</f>
        <v>-1</v>
      </c>
    </row>
    <row r="29" spans="2:87">
      <c r="B29" s="147" t="s">
        <v>67</v>
      </c>
      <c r="C29" s="145">
        <v>2002661</v>
      </c>
      <c r="D29" s="145">
        <v>11368302</v>
      </c>
      <c r="E29" s="145">
        <v>15041938</v>
      </c>
      <c r="F29" s="145">
        <v>3728446</v>
      </c>
      <c r="G29" s="145">
        <v>8817317</v>
      </c>
      <c r="H29" s="145">
        <v>28308825</v>
      </c>
      <c r="I29" s="145">
        <v>6302219</v>
      </c>
      <c r="J29" s="145">
        <v>9615433</v>
      </c>
      <c r="K29" s="145">
        <v>404233</v>
      </c>
      <c r="L29" s="145">
        <v>6567</v>
      </c>
      <c r="M29" s="145">
        <v>1405903</v>
      </c>
      <c r="N29" s="145">
        <v>0</v>
      </c>
      <c r="O29" s="145">
        <v>1981229</v>
      </c>
      <c r="P29" s="145">
        <v>5661259</v>
      </c>
      <c r="Q29" s="145">
        <v>9283599</v>
      </c>
      <c r="R29" s="145">
        <v>105192</v>
      </c>
      <c r="S29" s="145">
        <v>2238016</v>
      </c>
      <c r="T29" s="145">
        <v>0</v>
      </c>
      <c r="U29" s="145">
        <v>18726</v>
      </c>
      <c r="V29" s="145">
        <v>0</v>
      </c>
      <c r="W29" s="145">
        <v>1271499</v>
      </c>
      <c r="X29" s="145">
        <v>30211874</v>
      </c>
      <c r="Y29" s="145">
        <v>1041058</v>
      </c>
      <c r="Z29" s="145">
        <v>9193906</v>
      </c>
      <c r="AA29" s="145">
        <v>515562</v>
      </c>
      <c r="AB29" s="145">
        <v>5121</v>
      </c>
      <c r="AC29" s="145">
        <v>10174</v>
      </c>
      <c r="AD29" s="145">
        <v>6943618</v>
      </c>
      <c r="AE29" s="145">
        <v>9699865</v>
      </c>
      <c r="AF29" s="145">
        <v>4493528</v>
      </c>
      <c r="AG29" s="145">
        <v>10581856</v>
      </c>
      <c r="AH29" s="145"/>
      <c r="AI29" s="145"/>
      <c r="AJ29" s="145"/>
      <c r="AK29" s="145"/>
      <c r="AL29" s="145"/>
      <c r="AM29" s="145"/>
      <c r="AN29" s="145"/>
      <c r="AO29" s="145"/>
      <c r="AP29" s="145"/>
      <c r="AQ29" s="131">
        <f t="shared" si="44"/>
        <v>180257926</v>
      </c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  <c r="BM29" s="146"/>
      <c r="BN29" s="146"/>
      <c r="BO29" s="146"/>
      <c r="BP29" s="146"/>
      <c r="BQ29" s="146"/>
      <c r="BR29" s="146"/>
      <c r="BS29" s="146"/>
      <c r="BT29" s="146"/>
      <c r="BU29" s="146"/>
      <c r="BV29" s="146"/>
      <c r="BW29" s="146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</row>
    <row r="30" spans="2:87">
      <c r="B30" s="147" t="s">
        <v>68</v>
      </c>
      <c r="C30" s="145">
        <v>511811</v>
      </c>
      <c r="D30" s="145">
        <v>734365</v>
      </c>
      <c r="E30" s="145">
        <v>1136428</v>
      </c>
      <c r="F30" s="145">
        <v>1299254</v>
      </c>
      <c r="G30" s="145">
        <v>2586094</v>
      </c>
      <c r="H30" s="145">
        <v>0</v>
      </c>
      <c r="I30" s="145">
        <v>439712</v>
      </c>
      <c r="J30" s="145">
        <v>1584081</v>
      </c>
      <c r="K30" s="145">
        <v>0</v>
      </c>
      <c r="L30" s="145">
        <v>63580</v>
      </c>
      <c r="M30" s="145">
        <v>630329</v>
      </c>
      <c r="N30" s="145">
        <v>0</v>
      </c>
      <c r="O30" s="145">
        <v>485138</v>
      </c>
      <c r="P30" s="145">
        <v>3667410</v>
      </c>
      <c r="Q30" s="145">
        <v>981535</v>
      </c>
      <c r="R30" s="145">
        <v>0</v>
      </c>
      <c r="S30" s="145">
        <v>392828</v>
      </c>
      <c r="T30" s="145">
        <v>0</v>
      </c>
      <c r="U30" s="145">
        <v>62589</v>
      </c>
      <c r="V30" s="145">
        <v>0</v>
      </c>
      <c r="W30" s="145">
        <v>73529</v>
      </c>
      <c r="X30" s="145">
        <v>4192874</v>
      </c>
      <c r="Y30" s="145">
        <v>20885</v>
      </c>
      <c r="Z30" s="145">
        <v>886064</v>
      </c>
      <c r="AA30" s="145">
        <v>67838</v>
      </c>
      <c r="AB30" s="145">
        <v>62093</v>
      </c>
      <c r="AC30" s="145">
        <v>61310</v>
      </c>
      <c r="AD30" s="145">
        <v>0</v>
      </c>
      <c r="AE30" s="145">
        <v>8380115</v>
      </c>
      <c r="AF30" s="145">
        <v>5004568</v>
      </c>
      <c r="AG30" s="145">
        <v>3453956</v>
      </c>
      <c r="AH30" s="145"/>
      <c r="AI30" s="145"/>
      <c r="AJ30" s="145"/>
      <c r="AK30" s="145"/>
      <c r="AL30" s="145"/>
      <c r="AM30" s="145"/>
      <c r="AN30" s="145"/>
      <c r="AO30" s="145"/>
      <c r="AP30" s="145"/>
      <c r="AQ30" s="131">
        <f t="shared" si="44"/>
        <v>36778386</v>
      </c>
      <c r="AU30" s="140">
        <f t="shared" ref="AU30" si="331">C30-SUM(C31:C34)</f>
        <v>0</v>
      </c>
      <c r="AV30" s="140">
        <f t="shared" ref="AV30" si="332">D30-SUM(D31:D34)</f>
        <v>0</v>
      </c>
      <c r="AW30" s="140">
        <f t="shared" ref="AW30" si="333">E30-SUM(E31:E34)</f>
        <v>0</v>
      </c>
      <c r="AX30" s="140">
        <f t="shared" ref="AX30" si="334">F30-SUM(F31:F34)</f>
        <v>0</v>
      </c>
      <c r="AY30" s="140">
        <f t="shared" ref="AY30" si="335">G30-SUM(G31:G34)</f>
        <v>0</v>
      </c>
      <c r="AZ30" s="140">
        <f t="shared" ref="AZ30" si="336">H30-SUM(H31:H34)</f>
        <v>0</v>
      </c>
      <c r="BA30" s="140">
        <f t="shared" ref="BA30" si="337">I30-SUM(I31:I34)</f>
        <v>0</v>
      </c>
      <c r="BB30" s="140">
        <f t="shared" ref="BB30" si="338">J30-SUM(J31:J34)</f>
        <v>0</v>
      </c>
      <c r="BC30" s="140">
        <f t="shared" ref="BC30" si="339">K30-SUM(K31:K34)</f>
        <v>0</v>
      </c>
      <c r="BD30" s="140">
        <f t="shared" ref="BD30" si="340">L30-SUM(L31:L34)</f>
        <v>0</v>
      </c>
      <c r="BE30" s="140">
        <f t="shared" ref="BE30" si="341">M30-SUM(M31:M34)</f>
        <v>0</v>
      </c>
      <c r="BF30" s="140">
        <f t="shared" ref="BF30" si="342">N30-SUM(N31:N34)</f>
        <v>0</v>
      </c>
      <c r="BG30" s="140">
        <f t="shared" ref="BG30" si="343">O30-SUM(O31:O34)</f>
        <v>0</v>
      </c>
      <c r="BH30" s="140">
        <f t="shared" ref="BH30" si="344">P30-SUM(P31:P34)</f>
        <v>0</v>
      </c>
      <c r="BI30" s="140">
        <f t="shared" ref="BI30" si="345">Q30-SUM(Q31:Q34)</f>
        <v>0</v>
      </c>
      <c r="BJ30" s="140">
        <f t="shared" ref="BJ30" si="346">R30-SUM(R31:R34)</f>
        <v>0</v>
      </c>
      <c r="BK30" s="140">
        <f t="shared" ref="BK30" si="347">S30-SUM(S31:S34)</f>
        <v>0</v>
      </c>
      <c r="BL30" s="140">
        <f t="shared" ref="BL30" si="348">T30-SUM(T31:T34)</f>
        <v>0</v>
      </c>
      <c r="BM30" s="140">
        <f t="shared" ref="BM30" si="349">U30-SUM(U31:U34)</f>
        <v>0</v>
      </c>
      <c r="BN30" s="140">
        <f t="shared" ref="BN30" si="350">V30-SUM(V31:V34)</f>
        <v>0</v>
      </c>
      <c r="BO30" s="140">
        <f t="shared" ref="BO30" si="351">W30-SUM(W31:W34)</f>
        <v>0</v>
      </c>
      <c r="BP30" s="140">
        <f t="shared" ref="BP30" si="352">X30-SUM(X31:X34)</f>
        <v>0</v>
      </c>
      <c r="BQ30" s="140">
        <f t="shared" ref="BQ30" si="353">Y30-SUM(Y31:Y34)</f>
        <v>0</v>
      </c>
      <c r="BR30" s="140">
        <f t="shared" ref="BR30" si="354">Z30-SUM(Z31:Z34)</f>
        <v>-1</v>
      </c>
      <c r="BS30" s="140">
        <f t="shared" ref="BS30" si="355">AA30-SUM(AA31:AA34)</f>
        <v>0</v>
      </c>
      <c r="BT30" s="140">
        <f t="shared" ref="BT30" si="356">AB30-SUM(AB31:AB34)</f>
        <v>0</v>
      </c>
      <c r="BU30" s="140">
        <f t="shared" ref="BU30" si="357">AC30-SUM(AC31:AC34)</f>
        <v>0</v>
      </c>
      <c r="BV30" s="140">
        <f t="shared" ref="BV30" si="358">AD30-SUM(AD31:AD34)</f>
        <v>0</v>
      </c>
      <c r="BW30" s="140">
        <f t="shared" ref="BW30" si="359">AE30-SUM(AE31:AE34)</f>
        <v>0</v>
      </c>
      <c r="BX30" s="140">
        <f t="shared" ref="BX30" si="360">AF30-SUM(AF31:AF34)</f>
        <v>0</v>
      </c>
      <c r="BY30" s="140">
        <f t="shared" ref="BY30" si="361">AG30-SUM(AG31:AG34)</f>
        <v>0</v>
      </c>
      <c r="BZ30" s="140">
        <f t="shared" ref="BZ30" si="362">AH30-SUM(AH31:AH34)</f>
        <v>0</v>
      </c>
      <c r="CA30" s="140">
        <f t="shared" ref="CA30" si="363">AI30-SUM(AI31:AI34)</f>
        <v>0</v>
      </c>
      <c r="CB30" s="140">
        <f t="shared" ref="CB30" si="364">AJ30-SUM(AJ31:AJ34)</f>
        <v>0</v>
      </c>
      <c r="CC30" s="140">
        <f t="shared" ref="CC30" si="365">AK30-SUM(AK31:AK34)</f>
        <v>0</v>
      </c>
      <c r="CD30" s="140">
        <f t="shared" ref="CD30" si="366">AL30-SUM(AL31:AL34)</f>
        <v>0</v>
      </c>
      <c r="CE30" s="140">
        <f t="shared" ref="CE30" si="367">AM30-SUM(AM31:AM34)</f>
        <v>0</v>
      </c>
      <c r="CF30" s="140">
        <f t="shared" ref="CF30" si="368">AN30-SUM(AN31:AN34)</f>
        <v>0</v>
      </c>
      <c r="CG30" s="140">
        <f t="shared" ref="CG30" si="369">AO30-SUM(AO31:AO34)</f>
        <v>0</v>
      </c>
      <c r="CH30" s="140">
        <f t="shared" ref="CH30" si="370">AP30-SUM(AP31:AP34)</f>
        <v>0</v>
      </c>
      <c r="CI30" s="140">
        <f t="shared" ref="CI30" si="371">AQ30-SUM(AQ31:AQ34)</f>
        <v>-1</v>
      </c>
    </row>
    <row r="31" spans="2:87">
      <c r="B31" s="148" t="s">
        <v>69</v>
      </c>
      <c r="C31" s="145">
        <v>511811</v>
      </c>
      <c r="D31" s="145">
        <v>734365</v>
      </c>
      <c r="E31" s="145">
        <v>1079603</v>
      </c>
      <c r="F31" s="145">
        <v>1299254</v>
      </c>
      <c r="G31" s="145">
        <v>1412512</v>
      </c>
      <c r="H31" s="145">
        <v>0</v>
      </c>
      <c r="I31" s="145">
        <v>0</v>
      </c>
      <c r="J31" s="145">
        <v>1584081</v>
      </c>
      <c r="K31" s="145">
        <v>0</v>
      </c>
      <c r="L31" s="145">
        <v>63580</v>
      </c>
      <c r="M31" s="145">
        <v>630329</v>
      </c>
      <c r="N31" s="145">
        <v>0</v>
      </c>
      <c r="O31" s="145">
        <v>252808</v>
      </c>
      <c r="P31" s="145">
        <v>3667410</v>
      </c>
      <c r="Q31" s="145">
        <v>981535</v>
      </c>
      <c r="R31" s="145">
        <v>0</v>
      </c>
      <c r="S31" s="145">
        <v>392828</v>
      </c>
      <c r="T31" s="145">
        <v>0</v>
      </c>
      <c r="U31" s="145">
        <v>33106</v>
      </c>
      <c r="V31" s="145">
        <v>0</v>
      </c>
      <c r="W31" s="145">
        <v>73529</v>
      </c>
      <c r="X31" s="145">
        <v>4192874</v>
      </c>
      <c r="Y31" s="145">
        <v>9683</v>
      </c>
      <c r="Z31" s="145">
        <v>868226</v>
      </c>
      <c r="AA31" s="145">
        <v>67838</v>
      </c>
      <c r="AB31" s="145">
        <v>0</v>
      </c>
      <c r="AC31" s="145">
        <v>61310</v>
      </c>
      <c r="AD31" s="145">
        <v>0</v>
      </c>
      <c r="AE31" s="145">
        <v>6208228</v>
      </c>
      <c r="AF31" s="145">
        <v>4468438</v>
      </c>
      <c r="AG31" s="145">
        <v>3315240</v>
      </c>
      <c r="AH31" s="145"/>
      <c r="AI31" s="145"/>
      <c r="AJ31" s="145"/>
      <c r="AK31" s="145"/>
      <c r="AL31" s="145"/>
      <c r="AM31" s="145"/>
      <c r="AN31" s="145"/>
      <c r="AO31" s="145"/>
      <c r="AP31" s="145"/>
      <c r="AQ31" s="131">
        <f t="shared" si="44"/>
        <v>31908588</v>
      </c>
      <c r="AU31" s="146"/>
      <c r="AV31" s="146"/>
      <c r="AW31" s="146"/>
      <c r="AX31" s="146"/>
      <c r="AY31" s="146"/>
      <c r="AZ31" s="146"/>
      <c r="BA31" s="146"/>
      <c r="BB31" s="146"/>
      <c r="BC31" s="146"/>
      <c r="BD31" s="146"/>
      <c r="BE31" s="146"/>
      <c r="BF31" s="146"/>
      <c r="BG31" s="146"/>
      <c r="BH31" s="146"/>
      <c r="BI31" s="146"/>
      <c r="BJ31" s="146"/>
      <c r="BK31" s="146"/>
      <c r="BL31" s="146"/>
      <c r="BM31" s="146"/>
      <c r="BN31" s="146"/>
      <c r="BO31" s="146"/>
      <c r="BP31" s="146"/>
      <c r="BQ31" s="146"/>
      <c r="BR31" s="146"/>
      <c r="BS31" s="146"/>
      <c r="BT31" s="146"/>
      <c r="BU31" s="146"/>
      <c r="BV31" s="146"/>
      <c r="BW31" s="146"/>
      <c r="BX31" s="146"/>
      <c r="BY31" s="146"/>
      <c r="BZ31" s="146"/>
      <c r="CA31" s="146"/>
      <c r="CB31" s="146"/>
      <c r="CC31" s="146"/>
      <c r="CD31" s="146"/>
      <c r="CE31" s="146"/>
      <c r="CF31" s="146"/>
      <c r="CG31" s="146"/>
      <c r="CH31" s="146"/>
      <c r="CI31" s="146"/>
    </row>
    <row r="32" spans="2:87">
      <c r="B32" s="148" t="s">
        <v>70</v>
      </c>
      <c r="C32" s="145">
        <v>0</v>
      </c>
      <c r="D32" s="145">
        <v>0</v>
      </c>
      <c r="E32" s="145">
        <v>0</v>
      </c>
      <c r="F32" s="145">
        <v>0</v>
      </c>
      <c r="G32" s="145">
        <v>0</v>
      </c>
      <c r="H32" s="145">
        <v>0</v>
      </c>
      <c r="I32" s="145">
        <v>390756</v>
      </c>
      <c r="J32" s="145">
        <v>0</v>
      </c>
      <c r="K32" s="145">
        <v>0</v>
      </c>
      <c r="L32" s="145">
        <v>0</v>
      </c>
      <c r="M32" s="145">
        <v>0</v>
      </c>
      <c r="N32" s="145">
        <v>0</v>
      </c>
      <c r="O32" s="145">
        <v>0</v>
      </c>
      <c r="P32" s="145">
        <v>0</v>
      </c>
      <c r="Q32" s="145">
        <v>0</v>
      </c>
      <c r="R32" s="145">
        <v>0</v>
      </c>
      <c r="S32" s="145">
        <v>0</v>
      </c>
      <c r="T32" s="145">
        <v>0</v>
      </c>
      <c r="U32" s="145">
        <v>0</v>
      </c>
      <c r="V32" s="145">
        <v>0</v>
      </c>
      <c r="W32" s="145">
        <v>0</v>
      </c>
      <c r="X32" s="145">
        <v>0</v>
      </c>
      <c r="Y32" s="145">
        <v>0</v>
      </c>
      <c r="Z32" s="145">
        <v>6924</v>
      </c>
      <c r="AA32" s="145">
        <v>0</v>
      </c>
      <c r="AB32" s="145">
        <v>0</v>
      </c>
      <c r="AC32" s="145">
        <v>0</v>
      </c>
      <c r="AD32" s="145">
        <v>0</v>
      </c>
      <c r="AE32" s="145">
        <v>0</v>
      </c>
      <c r="AF32" s="145">
        <v>0</v>
      </c>
      <c r="AG32" s="145">
        <v>0</v>
      </c>
      <c r="AH32" s="145"/>
      <c r="AI32" s="145"/>
      <c r="AJ32" s="145"/>
      <c r="AK32" s="145"/>
      <c r="AL32" s="145"/>
      <c r="AM32" s="145"/>
      <c r="AN32" s="145"/>
      <c r="AO32" s="145"/>
      <c r="AP32" s="145"/>
      <c r="AQ32" s="131">
        <f t="shared" si="44"/>
        <v>397680</v>
      </c>
      <c r="AU32" s="146"/>
      <c r="AV32" s="146"/>
      <c r="AW32" s="146"/>
      <c r="AX32" s="146"/>
      <c r="AY32" s="146"/>
      <c r="AZ32" s="146"/>
      <c r="BA32" s="146"/>
      <c r="BB32" s="146"/>
      <c r="BC32" s="146"/>
      <c r="BD32" s="146"/>
      <c r="BE32" s="146"/>
      <c r="BF32" s="146"/>
      <c r="BG32" s="146"/>
      <c r="BH32" s="146"/>
      <c r="BI32" s="146"/>
      <c r="BJ32" s="146"/>
      <c r="BK32" s="146"/>
      <c r="BL32" s="146"/>
      <c r="BM32" s="146"/>
      <c r="BN32" s="146"/>
      <c r="BO32" s="146"/>
      <c r="BP32" s="146"/>
      <c r="BQ32" s="146"/>
      <c r="BR32" s="146"/>
      <c r="BS32" s="146"/>
      <c r="BT32" s="146"/>
      <c r="BU32" s="146"/>
      <c r="BV32" s="146"/>
      <c r="BW32" s="146"/>
      <c r="BX32" s="146"/>
      <c r="BY32" s="146"/>
      <c r="BZ32" s="146"/>
      <c r="CA32" s="146"/>
      <c r="CB32" s="146"/>
      <c r="CC32" s="146"/>
      <c r="CD32" s="146"/>
      <c r="CE32" s="146"/>
      <c r="CF32" s="146"/>
      <c r="CG32" s="146"/>
      <c r="CH32" s="146"/>
      <c r="CI32" s="146"/>
    </row>
    <row r="33" spans="2:87">
      <c r="B33" s="148" t="s">
        <v>71</v>
      </c>
      <c r="C33" s="145">
        <v>0</v>
      </c>
      <c r="D33" s="145">
        <v>0</v>
      </c>
      <c r="E33" s="145">
        <v>164</v>
      </c>
      <c r="F33" s="145">
        <v>0</v>
      </c>
      <c r="G33" s="145">
        <v>0</v>
      </c>
      <c r="H33" s="145">
        <v>0</v>
      </c>
      <c r="I33" s="145">
        <v>48956</v>
      </c>
      <c r="J33" s="145">
        <v>0</v>
      </c>
      <c r="K33" s="145">
        <v>0</v>
      </c>
      <c r="L33" s="145">
        <v>0</v>
      </c>
      <c r="M33" s="145">
        <v>0</v>
      </c>
      <c r="N33" s="145">
        <v>0</v>
      </c>
      <c r="O33" s="145">
        <v>231140</v>
      </c>
      <c r="P33" s="145">
        <v>0</v>
      </c>
      <c r="Q33" s="145">
        <v>0</v>
      </c>
      <c r="R33" s="145">
        <v>0</v>
      </c>
      <c r="S33" s="145">
        <v>0</v>
      </c>
      <c r="T33" s="145">
        <v>0</v>
      </c>
      <c r="U33" s="145">
        <v>29483</v>
      </c>
      <c r="V33" s="145">
        <v>0</v>
      </c>
      <c r="W33" s="145">
        <v>0</v>
      </c>
      <c r="X33" s="145">
        <v>0</v>
      </c>
      <c r="Y33" s="145">
        <v>8692</v>
      </c>
      <c r="Z33" s="145">
        <v>0</v>
      </c>
      <c r="AA33" s="145">
        <v>0</v>
      </c>
      <c r="AB33" s="145">
        <v>0</v>
      </c>
      <c r="AC33" s="145">
        <v>0</v>
      </c>
      <c r="AD33" s="145">
        <v>0</v>
      </c>
      <c r="AE33" s="145">
        <v>0</v>
      </c>
      <c r="AF33" s="145">
        <v>0</v>
      </c>
      <c r="AG33" s="145">
        <v>138716</v>
      </c>
      <c r="AH33" s="145"/>
      <c r="AI33" s="145"/>
      <c r="AJ33" s="145"/>
      <c r="AK33" s="145"/>
      <c r="AL33" s="145"/>
      <c r="AM33" s="145"/>
      <c r="AN33" s="145"/>
      <c r="AO33" s="145"/>
      <c r="AP33" s="145"/>
      <c r="AQ33" s="131">
        <f t="shared" si="44"/>
        <v>457151</v>
      </c>
      <c r="AU33" s="140"/>
      <c r="AV33" s="140"/>
      <c r="AW33" s="140"/>
      <c r="AX33" s="140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  <c r="BK33" s="140"/>
      <c r="BL33" s="140"/>
      <c r="BM33" s="140"/>
      <c r="BN33" s="140"/>
      <c r="BO33" s="140"/>
      <c r="BP33" s="140"/>
      <c r="BQ33" s="140"/>
      <c r="BR33" s="140"/>
      <c r="BS33" s="140"/>
      <c r="BT33" s="140"/>
      <c r="BU33" s="140"/>
      <c r="BV33" s="140"/>
      <c r="BW33" s="140"/>
      <c r="BX33" s="140"/>
      <c r="BY33" s="140"/>
      <c r="BZ33" s="140"/>
      <c r="CA33" s="140"/>
      <c r="CB33" s="140"/>
      <c r="CC33" s="140"/>
      <c r="CD33" s="140"/>
      <c r="CE33" s="140"/>
      <c r="CF33" s="140"/>
      <c r="CG33" s="140"/>
      <c r="CH33" s="140"/>
      <c r="CI33" s="140"/>
    </row>
    <row r="34" spans="2:87">
      <c r="B34" s="148" t="s">
        <v>72</v>
      </c>
      <c r="C34" s="145">
        <v>0</v>
      </c>
      <c r="D34" s="145">
        <v>0</v>
      </c>
      <c r="E34" s="145">
        <v>56661</v>
      </c>
      <c r="F34" s="145">
        <v>0</v>
      </c>
      <c r="G34" s="145">
        <v>1173582</v>
      </c>
      <c r="H34" s="145">
        <v>0</v>
      </c>
      <c r="I34" s="145">
        <v>0</v>
      </c>
      <c r="J34" s="145">
        <v>0</v>
      </c>
      <c r="K34" s="145">
        <v>0</v>
      </c>
      <c r="L34" s="145">
        <v>0</v>
      </c>
      <c r="M34" s="145">
        <v>0</v>
      </c>
      <c r="N34" s="145">
        <v>0</v>
      </c>
      <c r="O34" s="145">
        <v>1190</v>
      </c>
      <c r="P34" s="145">
        <v>0</v>
      </c>
      <c r="Q34" s="145">
        <v>0</v>
      </c>
      <c r="R34" s="145">
        <v>0</v>
      </c>
      <c r="S34" s="145">
        <v>0</v>
      </c>
      <c r="T34" s="145">
        <v>0</v>
      </c>
      <c r="U34" s="145">
        <v>0</v>
      </c>
      <c r="V34" s="145">
        <v>0</v>
      </c>
      <c r="W34" s="145">
        <v>0</v>
      </c>
      <c r="X34" s="145">
        <v>0</v>
      </c>
      <c r="Y34" s="145">
        <v>2510</v>
      </c>
      <c r="Z34" s="145">
        <v>10915</v>
      </c>
      <c r="AA34" s="145">
        <v>0</v>
      </c>
      <c r="AB34" s="145">
        <v>62093</v>
      </c>
      <c r="AC34" s="145">
        <v>0</v>
      </c>
      <c r="AD34" s="145">
        <v>0</v>
      </c>
      <c r="AE34" s="145">
        <v>2171887</v>
      </c>
      <c r="AF34" s="145">
        <v>536130</v>
      </c>
      <c r="AG34" s="145">
        <v>0</v>
      </c>
      <c r="AH34" s="145"/>
      <c r="AI34" s="145"/>
      <c r="AJ34" s="145"/>
      <c r="AK34" s="145"/>
      <c r="AL34" s="145"/>
      <c r="AM34" s="145"/>
      <c r="AN34" s="145"/>
      <c r="AO34" s="145"/>
      <c r="AP34" s="145"/>
      <c r="AQ34" s="131">
        <f t="shared" si="44"/>
        <v>4014968</v>
      </c>
      <c r="AU34" s="146"/>
      <c r="AV34" s="146"/>
      <c r="AW34" s="146"/>
      <c r="AX34" s="146"/>
      <c r="AY34" s="146"/>
      <c r="AZ34" s="146"/>
      <c r="BA34" s="146"/>
      <c r="BB34" s="146"/>
      <c r="BC34" s="146"/>
      <c r="BD34" s="146"/>
      <c r="BE34" s="146"/>
      <c r="BF34" s="146"/>
      <c r="BG34" s="146"/>
      <c r="BH34" s="146"/>
      <c r="BI34" s="146"/>
      <c r="BJ34" s="146"/>
      <c r="BK34" s="146"/>
      <c r="BL34" s="146"/>
      <c r="BM34" s="146"/>
      <c r="BN34" s="146"/>
      <c r="BO34" s="146"/>
      <c r="BP34" s="146"/>
      <c r="BQ34" s="146"/>
      <c r="BR34" s="146"/>
      <c r="BS34" s="146"/>
      <c r="BT34" s="146"/>
      <c r="BU34" s="146"/>
      <c r="BV34" s="146"/>
      <c r="BW34" s="146"/>
      <c r="BX34" s="146"/>
      <c r="BY34" s="146"/>
      <c r="BZ34" s="146"/>
      <c r="CA34" s="146"/>
      <c r="CB34" s="146"/>
      <c r="CC34" s="146"/>
      <c r="CD34" s="146"/>
      <c r="CE34" s="146"/>
      <c r="CF34" s="146"/>
      <c r="CG34" s="146"/>
      <c r="CH34" s="146"/>
      <c r="CI34" s="146"/>
    </row>
    <row r="35" spans="2:87">
      <c r="B35" s="147" t="s">
        <v>73</v>
      </c>
      <c r="C35" s="145">
        <v>23139</v>
      </c>
      <c r="D35" s="145">
        <v>0</v>
      </c>
      <c r="E35" s="145">
        <v>73240</v>
      </c>
      <c r="F35" s="145">
        <v>70173</v>
      </c>
      <c r="G35" s="145">
        <v>0</v>
      </c>
      <c r="H35" s="145">
        <v>0</v>
      </c>
      <c r="I35" s="145">
        <v>0</v>
      </c>
      <c r="J35" s="145">
        <v>0</v>
      </c>
      <c r="K35" s="145">
        <v>0</v>
      </c>
      <c r="L35" s="145">
        <v>0</v>
      </c>
      <c r="M35" s="145">
        <v>0</v>
      </c>
      <c r="N35" s="145">
        <v>0</v>
      </c>
      <c r="O35" s="145">
        <v>0</v>
      </c>
      <c r="P35" s="145">
        <v>0</v>
      </c>
      <c r="Q35" s="145">
        <v>0</v>
      </c>
      <c r="R35" s="145">
        <v>0</v>
      </c>
      <c r="S35" s="145">
        <v>0</v>
      </c>
      <c r="T35" s="145">
        <v>0</v>
      </c>
      <c r="U35" s="145">
        <v>0</v>
      </c>
      <c r="V35" s="145">
        <v>0</v>
      </c>
      <c r="W35" s="145">
        <v>0</v>
      </c>
      <c r="X35" s="145">
        <v>131725</v>
      </c>
      <c r="Y35" s="145">
        <v>0</v>
      </c>
      <c r="Z35" s="145">
        <v>1260729</v>
      </c>
      <c r="AA35" s="145">
        <v>0</v>
      </c>
      <c r="AB35" s="145">
        <v>0</v>
      </c>
      <c r="AC35" s="145">
        <v>0</v>
      </c>
      <c r="AD35" s="145">
        <v>0</v>
      </c>
      <c r="AE35" s="145">
        <v>0</v>
      </c>
      <c r="AF35" s="145">
        <v>0</v>
      </c>
      <c r="AG35" s="145">
        <v>0</v>
      </c>
      <c r="AH35" s="145"/>
      <c r="AI35" s="145"/>
      <c r="AJ35" s="145"/>
      <c r="AK35" s="145"/>
      <c r="AL35" s="145"/>
      <c r="AM35" s="145"/>
      <c r="AN35" s="145"/>
      <c r="AO35" s="145"/>
      <c r="AP35" s="145"/>
      <c r="AQ35" s="131">
        <f t="shared" si="44"/>
        <v>1559006</v>
      </c>
      <c r="AU35" s="140">
        <f t="shared" ref="AU35" si="372">C35-SUM(C36:C37)</f>
        <v>0</v>
      </c>
      <c r="AV35" s="140">
        <f t="shared" ref="AV35" si="373">D35-SUM(D36:D37)</f>
        <v>0</v>
      </c>
      <c r="AW35" s="140">
        <f t="shared" ref="AW35" si="374">E35-SUM(E36:E37)</f>
        <v>0</v>
      </c>
      <c r="AX35" s="140">
        <f t="shared" ref="AX35" si="375">F35-SUM(F36:F37)</f>
        <v>0</v>
      </c>
      <c r="AY35" s="140">
        <f t="shared" ref="AY35" si="376">G35-SUM(G36:G37)</f>
        <v>0</v>
      </c>
      <c r="AZ35" s="140">
        <f t="shared" ref="AZ35" si="377">H35-SUM(H36:H37)</f>
        <v>0</v>
      </c>
      <c r="BA35" s="140">
        <f t="shared" ref="BA35" si="378">I35-SUM(I36:I37)</f>
        <v>0</v>
      </c>
      <c r="BB35" s="140">
        <f t="shared" ref="BB35" si="379">J35-SUM(J36:J37)</f>
        <v>0</v>
      </c>
      <c r="BC35" s="140">
        <f t="shared" ref="BC35" si="380">K35-SUM(K36:K37)</f>
        <v>0</v>
      </c>
      <c r="BD35" s="140">
        <f t="shared" ref="BD35" si="381">L35-SUM(L36:L37)</f>
        <v>0</v>
      </c>
      <c r="BE35" s="140">
        <f t="shared" ref="BE35" si="382">M35-SUM(M36:M37)</f>
        <v>0</v>
      </c>
      <c r="BF35" s="140">
        <f t="shared" ref="BF35" si="383">N35-SUM(N36:N37)</f>
        <v>0</v>
      </c>
      <c r="BG35" s="140">
        <f t="shared" ref="BG35" si="384">O35-SUM(O36:O37)</f>
        <v>0</v>
      </c>
      <c r="BH35" s="140">
        <f t="shared" ref="BH35" si="385">P35-SUM(P36:P37)</f>
        <v>0</v>
      </c>
      <c r="BI35" s="140">
        <f t="shared" ref="BI35" si="386">Q35-SUM(Q36:Q37)</f>
        <v>0</v>
      </c>
      <c r="BJ35" s="140">
        <f t="shared" ref="BJ35" si="387">R35-SUM(R36:R37)</f>
        <v>0</v>
      </c>
      <c r="BK35" s="140">
        <f t="shared" ref="BK35" si="388">S35-SUM(S36:S37)</f>
        <v>0</v>
      </c>
      <c r="BL35" s="140">
        <f t="shared" ref="BL35" si="389">T35-SUM(T36:T37)</f>
        <v>0</v>
      </c>
      <c r="BM35" s="140">
        <f t="shared" ref="BM35" si="390">U35-SUM(U36:U37)</f>
        <v>0</v>
      </c>
      <c r="BN35" s="140">
        <f t="shared" ref="BN35" si="391">V35-SUM(V36:V37)</f>
        <v>0</v>
      </c>
      <c r="BO35" s="140">
        <f t="shared" ref="BO35" si="392">W35-SUM(W36:W37)</f>
        <v>0</v>
      </c>
      <c r="BP35" s="140">
        <f t="shared" ref="BP35" si="393">X35-SUM(X36:X37)</f>
        <v>0</v>
      </c>
      <c r="BQ35" s="140">
        <f t="shared" ref="BQ35" si="394">Y35-SUM(Y36:Y37)</f>
        <v>0</v>
      </c>
      <c r="BR35" s="140">
        <f t="shared" ref="BR35" si="395">Z35-SUM(Z36:Z37)</f>
        <v>-1</v>
      </c>
      <c r="BS35" s="140">
        <f t="shared" ref="BS35" si="396">AA35-SUM(AA36:AA37)</f>
        <v>0</v>
      </c>
      <c r="BT35" s="140">
        <f t="shared" ref="BT35" si="397">AB35-SUM(AB36:AB37)</f>
        <v>0</v>
      </c>
      <c r="BU35" s="140">
        <f t="shared" ref="BU35" si="398">AC35-SUM(AC36:AC37)</f>
        <v>0</v>
      </c>
      <c r="BV35" s="140">
        <f t="shared" ref="BV35" si="399">AD35-SUM(AD36:AD37)</f>
        <v>0</v>
      </c>
      <c r="BW35" s="140">
        <f t="shared" ref="BW35" si="400">AE35-SUM(AE36:AE37)</f>
        <v>0</v>
      </c>
      <c r="BX35" s="140">
        <f t="shared" ref="BX35" si="401">AF35-SUM(AF36:AF37)</f>
        <v>0</v>
      </c>
      <c r="BY35" s="140">
        <f t="shared" ref="BY35" si="402">AG35-SUM(AG36:AG37)</f>
        <v>0</v>
      </c>
      <c r="BZ35" s="140">
        <f t="shared" ref="BZ35" si="403">AH35-SUM(AH36:AH37)</f>
        <v>0</v>
      </c>
      <c r="CA35" s="140">
        <f t="shared" ref="CA35" si="404">AI35-SUM(AI36:AI37)</f>
        <v>0</v>
      </c>
      <c r="CB35" s="140">
        <f t="shared" ref="CB35" si="405">AJ35-SUM(AJ36:AJ37)</f>
        <v>0</v>
      </c>
      <c r="CC35" s="140">
        <f t="shared" ref="CC35" si="406">AK35-SUM(AK36:AK37)</f>
        <v>0</v>
      </c>
      <c r="CD35" s="140">
        <f t="shared" ref="CD35" si="407">AL35-SUM(AL36:AL37)</f>
        <v>0</v>
      </c>
      <c r="CE35" s="140">
        <f t="shared" ref="CE35" si="408">AM35-SUM(AM36:AM37)</f>
        <v>0</v>
      </c>
      <c r="CF35" s="140">
        <f t="shared" ref="CF35" si="409">AN35-SUM(AN36:AN37)</f>
        <v>0</v>
      </c>
      <c r="CG35" s="140">
        <f t="shared" ref="CG35" si="410">AO35-SUM(AO36:AO37)</f>
        <v>0</v>
      </c>
      <c r="CH35" s="140">
        <f t="shared" ref="CH35" si="411">AP35-SUM(AP36:AP37)</f>
        <v>0</v>
      </c>
      <c r="CI35" s="140">
        <f t="shared" ref="CI35" si="412">AQ35-SUM(AQ36:AQ37)</f>
        <v>-1</v>
      </c>
    </row>
    <row r="36" spans="2:87">
      <c r="B36" s="148" t="s">
        <v>74</v>
      </c>
      <c r="C36" s="145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0</v>
      </c>
      <c r="I36" s="145">
        <v>0</v>
      </c>
      <c r="J36" s="145">
        <v>0</v>
      </c>
      <c r="K36" s="145">
        <v>0</v>
      </c>
      <c r="L36" s="145">
        <v>0</v>
      </c>
      <c r="M36" s="145">
        <v>0</v>
      </c>
      <c r="N36" s="145">
        <v>0</v>
      </c>
      <c r="O36" s="145">
        <v>0</v>
      </c>
      <c r="P36" s="145">
        <v>0</v>
      </c>
      <c r="Q36" s="145">
        <v>0</v>
      </c>
      <c r="R36" s="145">
        <v>0</v>
      </c>
      <c r="S36" s="145">
        <v>0</v>
      </c>
      <c r="T36" s="145">
        <v>0</v>
      </c>
      <c r="U36" s="145">
        <v>0</v>
      </c>
      <c r="V36" s="145">
        <v>0</v>
      </c>
      <c r="W36" s="145">
        <v>0</v>
      </c>
      <c r="X36" s="145">
        <v>0</v>
      </c>
      <c r="Y36" s="145">
        <v>0</v>
      </c>
      <c r="Z36" s="145">
        <v>901116</v>
      </c>
      <c r="AA36" s="145">
        <v>0</v>
      </c>
      <c r="AB36" s="145">
        <v>0</v>
      </c>
      <c r="AC36" s="145">
        <v>0</v>
      </c>
      <c r="AD36" s="145">
        <v>0</v>
      </c>
      <c r="AE36" s="145">
        <v>0</v>
      </c>
      <c r="AF36" s="145">
        <v>0</v>
      </c>
      <c r="AG36" s="145">
        <v>0</v>
      </c>
      <c r="AH36" s="145"/>
      <c r="AI36" s="145"/>
      <c r="AJ36" s="145"/>
      <c r="AK36" s="145"/>
      <c r="AL36" s="145"/>
      <c r="AM36" s="145"/>
      <c r="AN36" s="145"/>
      <c r="AO36" s="145"/>
      <c r="AP36" s="145"/>
      <c r="AQ36" s="131">
        <f t="shared" si="44"/>
        <v>901116</v>
      </c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  <c r="BU36" s="146"/>
      <c r="BV36" s="146"/>
      <c r="BW36" s="146"/>
      <c r="BX36" s="146"/>
      <c r="BY36" s="146"/>
      <c r="BZ36" s="146"/>
      <c r="CA36" s="146"/>
      <c r="CB36" s="146"/>
      <c r="CC36" s="146"/>
      <c r="CD36" s="146"/>
      <c r="CE36" s="146"/>
      <c r="CF36" s="146"/>
      <c r="CG36" s="146"/>
      <c r="CH36" s="146"/>
      <c r="CI36" s="146"/>
    </row>
    <row r="37" spans="2:87">
      <c r="B37" s="148" t="s">
        <v>75</v>
      </c>
      <c r="C37" s="145">
        <v>23139</v>
      </c>
      <c r="D37" s="145">
        <v>0</v>
      </c>
      <c r="E37" s="145">
        <v>73240</v>
      </c>
      <c r="F37" s="145">
        <v>70173</v>
      </c>
      <c r="G37" s="145">
        <v>0</v>
      </c>
      <c r="H37" s="145">
        <v>0</v>
      </c>
      <c r="I37" s="145">
        <v>0</v>
      </c>
      <c r="J37" s="145">
        <v>0</v>
      </c>
      <c r="K37" s="145">
        <v>0</v>
      </c>
      <c r="L37" s="145">
        <v>0</v>
      </c>
      <c r="M37" s="145">
        <v>0</v>
      </c>
      <c r="N37" s="145">
        <v>0</v>
      </c>
      <c r="O37" s="145">
        <v>0</v>
      </c>
      <c r="P37" s="145">
        <v>0</v>
      </c>
      <c r="Q37" s="145">
        <v>0</v>
      </c>
      <c r="R37" s="145">
        <v>0</v>
      </c>
      <c r="S37" s="145">
        <v>0</v>
      </c>
      <c r="T37" s="145">
        <v>0</v>
      </c>
      <c r="U37" s="145">
        <v>0</v>
      </c>
      <c r="V37" s="145">
        <v>0</v>
      </c>
      <c r="W37" s="145">
        <v>0</v>
      </c>
      <c r="X37" s="145">
        <v>131725</v>
      </c>
      <c r="Y37" s="145">
        <v>0</v>
      </c>
      <c r="Z37" s="145">
        <v>359614</v>
      </c>
      <c r="AA37" s="145">
        <v>0</v>
      </c>
      <c r="AB37" s="145">
        <v>0</v>
      </c>
      <c r="AC37" s="145">
        <v>0</v>
      </c>
      <c r="AD37" s="145">
        <v>0</v>
      </c>
      <c r="AE37" s="145">
        <v>0</v>
      </c>
      <c r="AF37" s="145">
        <v>0</v>
      </c>
      <c r="AG37" s="145">
        <v>0</v>
      </c>
      <c r="AH37" s="145"/>
      <c r="AI37" s="145"/>
      <c r="AJ37" s="145"/>
      <c r="AK37" s="145"/>
      <c r="AL37" s="145"/>
      <c r="AM37" s="145"/>
      <c r="AN37" s="145"/>
      <c r="AO37" s="145"/>
      <c r="AP37" s="145"/>
      <c r="AQ37" s="131">
        <f t="shared" si="44"/>
        <v>657891</v>
      </c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6"/>
      <c r="BJ37" s="146"/>
      <c r="BK37" s="146"/>
      <c r="BL37" s="146"/>
      <c r="BM37" s="146"/>
      <c r="BN37" s="146"/>
      <c r="BO37" s="146"/>
      <c r="BP37" s="146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  <c r="CA37" s="146"/>
      <c r="CB37" s="146"/>
      <c r="CC37" s="146"/>
      <c r="CD37" s="146"/>
      <c r="CE37" s="146"/>
      <c r="CF37" s="146"/>
      <c r="CG37" s="146"/>
      <c r="CH37" s="146"/>
      <c r="CI37" s="146"/>
    </row>
    <row r="38" spans="2:87">
      <c r="B38" s="144" t="s">
        <v>76</v>
      </c>
      <c r="C38" s="145">
        <v>8295654</v>
      </c>
      <c r="D38" s="145">
        <v>4536053</v>
      </c>
      <c r="E38" s="145">
        <v>4327912</v>
      </c>
      <c r="F38" s="145">
        <v>3607475</v>
      </c>
      <c r="G38" s="145">
        <v>7554682</v>
      </c>
      <c r="H38" s="145">
        <v>148581</v>
      </c>
      <c r="I38" s="145">
        <v>115231</v>
      </c>
      <c r="J38" s="145">
        <v>20310406</v>
      </c>
      <c r="K38" s="145">
        <v>0</v>
      </c>
      <c r="L38" s="145">
        <v>715029</v>
      </c>
      <c r="M38" s="145">
        <v>4798947</v>
      </c>
      <c r="N38" s="145">
        <v>0</v>
      </c>
      <c r="O38" s="145">
        <v>42138307</v>
      </c>
      <c r="P38" s="145">
        <v>10939425</v>
      </c>
      <c r="Q38" s="145">
        <v>4182732</v>
      </c>
      <c r="R38" s="145">
        <v>0</v>
      </c>
      <c r="S38" s="145">
        <v>791858</v>
      </c>
      <c r="T38" s="145">
        <v>0</v>
      </c>
      <c r="U38" s="145">
        <v>55224</v>
      </c>
      <c r="V38" s="145">
        <v>0</v>
      </c>
      <c r="W38" s="145">
        <v>1332596</v>
      </c>
      <c r="X38" s="145">
        <v>4049800</v>
      </c>
      <c r="Y38" s="145">
        <v>314267</v>
      </c>
      <c r="Z38" s="145">
        <v>231646</v>
      </c>
      <c r="AA38" s="145">
        <v>303434</v>
      </c>
      <c r="AB38" s="145">
        <v>14900871</v>
      </c>
      <c r="AC38" s="145">
        <v>14017062</v>
      </c>
      <c r="AD38" s="145">
        <v>0</v>
      </c>
      <c r="AE38" s="145">
        <v>6600566</v>
      </c>
      <c r="AF38" s="145">
        <v>14941787</v>
      </c>
      <c r="AG38" s="145">
        <v>3926799</v>
      </c>
      <c r="AH38" s="145"/>
      <c r="AI38" s="145"/>
      <c r="AJ38" s="145"/>
      <c r="AK38" s="145"/>
      <c r="AL38" s="145"/>
      <c r="AM38" s="145"/>
      <c r="AN38" s="145"/>
      <c r="AO38" s="145"/>
      <c r="AP38" s="145"/>
      <c r="AQ38" s="131">
        <f t="shared" si="44"/>
        <v>173136344</v>
      </c>
      <c r="AU38" s="140">
        <f t="shared" ref="AU38" si="413">C38-SUM(C39:C40,C43:C48)</f>
        <v>0</v>
      </c>
      <c r="AV38" s="140">
        <f t="shared" ref="AV38" si="414">D38-SUM(D39:D40,D43:D48)</f>
        <v>0</v>
      </c>
      <c r="AW38" s="140">
        <f t="shared" ref="AW38" si="415">E38-SUM(E39:E40,E43:E48)</f>
        <v>1</v>
      </c>
      <c r="AX38" s="140">
        <f t="shared" ref="AX38" si="416">F38-SUM(F39:F40,F43:F48)</f>
        <v>0</v>
      </c>
      <c r="AY38" s="140">
        <f t="shared" ref="AY38" si="417">G38-SUM(G39:G40,G43:G48)</f>
        <v>0</v>
      </c>
      <c r="AZ38" s="140">
        <f t="shared" ref="AZ38" si="418">H38-SUM(H39:H40,H43:H48)</f>
        <v>0</v>
      </c>
      <c r="BA38" s="140">
        <f t="shared" ref="BA38" si="419">I38-SUM(I39:I40,I43:I48)</f>
        <v>0</v>
      </c>
      <c r="BB38" s="140">
        <f t="shared" ref="BB38" si="420">J38-SUM(J39:J40,J43:J48)</f>
        <v>0</v>
      </c>
      <c r="BC38" s="140">
        <f t="shared" ref="BC38" si="421">K38-SUM(K39:K40,K43:K48)</f>
        <v>0</v>
      </c>
      <c r="BD38" s="140">
        <f t="shared" ref="BD38" si="422">L38-SUM(L39:L40,L43:L48)</f>
        <v>0</v>
      </c>
      <c r="BE38" s="140">
        <f t="shared" ref="BE38" si="423">M38-SUM(M39:M40,M43:M48)</f>
        <v>0</v>
      </c>
      <c r="BF38" s="140">
        <f t="shared" ref="BF38" si="424">N38-SUM(N39:N40,N43:N48)</f>
        <v>0</v>
      </c>
      <c r="BG38" s="140">
        <f t="shared" ref="BG38" si="425">O38-SUM(O39:O40,O43:O48)</f>
        <v>0</v>
      </c>
      <c r="BH38" s="140">
        <f t="shared" ref="BH38" si="426">P38-SUM(P39:P40,P43:P48)</f>
        <v>0</v>
      </c>
      <c r="BI38" s="140">
        <f t="shared" ref="BI38" si="427">Q38-SUM(Q39:Q40,Q43:Q48)</f>
        <v>0</v>
      </c>
      <c r="BJ38" s="140">
        <f t="shared" ref="BJ38" si="428">R38-SUM(R39:R40,R43:R48)</f>
        <v>0</v>
      </c>
      <c r="BK38" s="140">
        <f t="shared" ref="BK38" si="429">S38-SUM(S39:S40,S43:S48)</f>
        <v>0</v>
      </c>
      <c r="BL38" s="140">
        <f t="shared" ref="BL38" si="430">T38-SUM(T39:T40,T43:T48)</f>
        <v>0</v>
      </c>
      <c r="BM38" s="140">
        <f t="shared" ref="BM38" si="431">U38-SUM(U39:U40,U43:U48)</f>
        <v>0</v>
      </c>
      <c r="BN38" s="140">
        <f t="shared" ref="BN38" si="432">V38-SUM(V39:V40,V43:V48)</f>
        <v>0</v>
      </c>
      <c r="BO38" s="140">
        <f t="shared" ref="BO38" si="433">W38-SUM(W39:W40,W43:W48)</f>
        <v>0</v>
      </c>
      <c r="BP38" s="140">
        <f t="shared" ref="BP38" si="434">X38-SUM(X39:X40,X43:X48)</f>
        <v>0</v>
      </c>
      <c r="BQ38" s="140">
        <f t="shared" ref="BQ38" si="435">Y38-SUM(Y39:Y40,Y43:Y48)</f>
        <v>0</v>
      </c>
      <c r="BR38" s="140">
        <f t="shared" ref="BR38" si="436">Z38-SUM(Z39:Z40,Z43:Z48)</f>
        <v>0</v>
      </c>
      <c r="BS38" s="140">
        <f t="shared" ref="BS38" si="437">AA38-SUM(AA39:AA40,AA43:AA48)</f>
        <v>0</v>
      </c>
      <c r="BT38" s="140">
        <f t="shared" ref="BT38" si="438">AB38-SUM(AB39:AB40,AB43:AB48)</f>
        <v>0</v>
      </c>
      <c r="BU38" s="140">
        <f t="shared" ref="BU38" si="439">AC38-SUM(AC39:AC40,AC43:AC48)</f>
        <v>0</v>
      </c>
      <c r="BV38" s="140">
        <f t="shared" ref="BV38" si="440">AD38-SUM(AD39:AD40,AD43:AD48)</f>
        <v>0</v>
      </c>
      <c r="BW38" s="140">
        <f t="shared" ref="BW38" si="441">AE38-SUM(AE39:AE40,AE43:AE48)</f>
        <v>0</v>
      </c>
      <c r="BX38" s="140">
        <f t="shared" ref="BX38" si="442">AF38-SUM(AF39:AF40,AF43:AF48)</f>
        <v>-1</v>
      </c>
      <c r="BY38" s="140">
        <f t="shared" ref="BY38" si="443">AG38-SUM(AG39:AG40,AG43:AG48)</f>
        <v>0</v>
      </c>
      <c r="BZ38" s="140">
        <f t="shared" ref="BZ38" si="444">AH38-SUM(AH39:AH40,AH43:AH48)</f>
        <v>0</v>
      </c>
      <c r="CA38" s="140">
        <f t="shared" ref="CA38" si="445">AI38-SUM(AI39:AI40,AI43:AI48)</f>
        <v>0</v>
      </c>
      <c r="CB38" s="140">
        <f t="shared" ref="CB38" si="446">AJ38-SUM(AJ39:AJ40,AJ43:AJ48)</f>
        <v>0</v>
      </c>
      <c r="CC38" s="140">
        <f t="shared" ref="CC38" si="447">AK38-SUM(AK39:AK40,AK43:AK48)</f>
        <v>0</v>
      </c>
      <c r="CD38" s="140">
        <f t="shared" ref="CD38" si="448">AL38-SUM(AL39:AL40,AL43:AL48)</f>
        <v>0</v>
      </c>
      <c r="CE38" s="140">
        <f t="shared" ref="CE38" si="449">AM38-SUM(AM39:AM40,AM43:AM48)</f>
        <v>0</v>
      </c>
      <c r="CF38" s="140">
        <f t="shared" ref="CF38" si="450">AN38-SUM(AN39:AN40,AN43:AN48)</f>
        <v>0</v>
      </c>
      <c r="CG38" s="140">
        <f t="shared" ref="CG38" si="451">AO38-SUM(AO39:AO40,AO43:AO48)</f>
        <v>0</v>
      </c>
      <c r="CH38" s="140">
        <f t="shared" ref="CH38" si="452">AP38-SUM(AP39:AP40,AP43:AP48)</f>
        <v>0</v>
      </c>
      <c r="CI38" s="140">
        <f t="shared" ref="CI38" si="453">AQ38-SUM(AQ39:AQ40,AQ43:AQ48)</f>
        <v>0</v>
      </c>
    </row>
    <row r="39" spans="2:87">
      <c r="B39" s="147" t="s">
        <v>77</v>
      </c>
      <c r="C39" s="145">
        <v>7243829</v>
      </c>
      <c r="D39" s="145">
        <v>0</v>
      </c>
      <c r="E39" s="145">
        <v>23108</v>
      </c>
      <c r="F39" s="145">
        <v>174640</v>
      </c>
      <c r="G39" s="145">
        <v>169424</v>
      </c>
      <c r="H39" s="145">
        <v>0</v>
      </c>
      <c r="I39" s="145">
        <v>58552</v>
      </c>
      <c r="J39" s="145">
        <v>0</v>
      </c>
      <c r="K39" s="145">
        <v>0</v>
      </c>
      <c r="L39" s="145">
        <v>0</v>
      </c>
      <c r="M39" s="145">
        <v>0</v>
      </c>
      <c r="N39" s="145">
        <v>0</v>
      </c>
      <c r="O39" s="145">
        <v>0</v>
      </c>
      <c r="P39" s="145">
        <v>890526</v>
      </c>
      <c r="Q39" s="145">
        <v>0</v>
      </c>
      <c r="R39" s="145">
        <v>0</v>
      </c>
      <c r="S39" s="145">
        <v>377760</v>
      </c>
      <c r="T39" s="145">
        <v>0</v>
      </c>
      <c r="U39" s="145">
        <v>7808</v>
      </c>
      <c r="V39" s="145">
        <v>0</v>
      </c>
      <c r="W39" s="145">
        <v>625588</v>
      </c>
      <c r="X39" s="145">
        <v>2286727</v>
      </c>
      <c r="Y39" s="145">
        <v>2111</v>
      </c>
      <c r="Z39" s="145">
        <v>33276</v>
      </c>
      <c r="AA39" s="145">
        <v>0</v>
      </c>
      <c r="AB39" s="145">
        <v>65436</v>
      </c>
      <c r="AC39" s="145">
        <v>0</v>
      </c>
      <c r="AD39" s="145">
        <v>0</v>
      </c>
      <c r="AE39" s="145">
        <v>533908</v>
      </c>
      <c r="AF39" s="145">
        <v>9214108</v>
      </c>
      <c r="AG39" s="145">
        <v>0</v>
      </c>
      <c r="AH39" s="145"/>
      <c r="AI39" s="145"/>
      <c r="AJ39" s="145"/>
      <c r="AK39" s="145"/>
      <c r="AL39" s="145"/>
      <c r="AM39" s="145"/>
      <c r="AN39" s="145"/>
      <c r="AO39" s="145"/>
      <c r="AP39" s="145"/>
      <c r="AQ39" s="131">
        <f t="shared" si="44"/>
        <v>21706801</v>
      </c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0"/>
      <c r="BW39" s="140"/>
      <c r="BX39" s="140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</row>
    <row r="40" spans="2:87">
      <c r="B40" s="147" t="s">
        <v>78</v>
      </c>
      <c r="C40" s="145">
        <v>0</v>
      </c>
      <c r="D40" s="145">
        <v>4183731</v>
      </c>
      <c r="E40" s="145">
        <v>4264001</v>
      </c>
      <c r="F40" s="145">
        <v>2587399</v>
      </c>
      <c r="G40" s="145">
        <v>6070186</v>
      </c>
      <c r="H40" s="145">
        <v>0</v>
      </c>
      <c r="I40" s="145">
        <v>0</v>
      </c>
      <c r="J40" s="145">
        <v>19772071</v>
      </c>
      <c r="K40" s="145">
        <v>0</v>
      </c>
      <c r="L40" s="145">
        <v>715029</v>
      </c>
      <c r="M40" s="145">
        <v>0</v>
      </c>
      <c r="N40" s="145">
        <v>0</v>
      </c>
      <c r="O40" s="145">
        <v>41768435</v>
      </c>
      <c r="P40" s="145">
        <v>4175809</v>
      </c>
      <c r="Q40" s="145">
        <v>4182732</v>
      </c>
      <c r="R40" s="145">
        <v>0</v>
      </c>
      <c r="S40" s="145">
        <v>0</v>
      </c>
      <c r="T40" s="145">
        <v>0</v>
      </c>
      <c r="U40" s="145">
        <v>0</v>
      </c>
      <c r="V40" s="145">
        <v>0</v>
      </c>
      <c r="W40" s="145">
        <v>0</v>
      </c>
      <c r="X40" s="145">
        <v>0</v>
      </c>
      <c r="Y40" s="145">
        <v>0</v>
      </c>
      <c r="Z40" s="145">
        <v>0</v>
      </c>
      <c r="AA40" s="145">
        <v>0</v>
      </c>
      <c r="AB40" s="145">
        <v>14775095</v>
      </c>
      <c r="AC40" s="145">
        <v>14017062</v>
      </c>
      <c r="AD40" s="145">
        <v>0</v>
      </c>
      <c r="AE40" s="145">
        <v>4463743</v>
      </c>
      <c r="AF40" s="145">
        <v>0</v>
      </c>
      <c r="AG40" s="145">
        <v>0</v>
      </c>
      <c r="AH40" s="145"/>
      <c r="AI40" s="145"/>
      <c r="AJ40" s="145"/>
      <c r="AK40" s="145"/>
      <c r="AL40" s="145"/>
      <c r="AM40" s="145"/>
      <c r="AN40" s="145"/>
      <c r="AO40" s="145"/>
      <c r="AP40" s="145"/>
      <c r="AQ40" s="131">
        <f t="shared" si="44"/>
        <v>120975293</v>
      </c>
      <c r="AU40" s="140">
        <f t="shared" ref="AU40" si="454">C40-SUM(C41:C42)</f>
        <v>0</v>
      </c>
      <c r="AV40" s="140">
        <f t="shared" ref="AV40" si="455">D40-SUM(D41:D42)</f>
        <v>0</v>
      </c>
      <c r="AW40" s="140">
        <f t="shared" ref="AW40" si="456">E40-SUM(E41:E42)</f>
        <v>0</v>
      </c>
      <c r="AX40" s="140">
        <f t="shared" ref="AX40" si="457">F40-SUM(F41:F42)</f>
        <v>0</v>
      </c>
      <c r="AY40" s="140">
        <f t="shared" ref="AY40" si="458">G40-SUM(G41:G42)</f>
        <v>0</v>
      </c>
      <c r="AZ40" s="140">
        <f t="shared" ref="AZ40" si="459">H40-SUM(H41:H42)</f>
        <v>0</v>
      </c>
      <c r="BA40" s="140">
        <f t="shared" ref="BA40" si="460">I40-SUM(I41:I42)</f>
        <v>0</v>
      </c>
      <c r="BB40" s="140">
        <f t="shared" ref="BB40" si="461">J40-SUM(J41:J42)</f>
        <v>0</v>
      </c>
      <c r="BC40" s="140">
        <f t="shared" ref="BC40" si="462">K40-SUM(K41:K42)</f>
        <v>0</v>
      </c>
      <c r="BD40" s="140">
        <f t="shared" ref="BD40" si="463">L40-SUM(L41:L42)</f>
        <v>0</v>
      </c>
      <c r="BE40" s="140">
        <f t="shared" ref="BE40" si="464">M40-SUM(M41:M42)</f>
        <v>0</v>
      </c>
      <c r="BF40" s="140">
        <f t="shared" ref="BF40" si="465">N40-SUM(N41:N42)</f>
        <v>0</v>
      </c>
      <c r="BG40" s="140">
        <f t="shared" ref="BG40" si="466">O40-SUM(O41:O42)</f>
        <v>0</v>
      </c>
      <c r="BH40" s="140">
        <f t="shared" ref="BH40" si="467">P40-SUM(P41:P42)</f>
        <v>0</v>
      </c>
      <c r="BI40" s="140">
        <f t="shared" ref="BI40" si="468">Q40-SUM(Q41:Q42)</f>
        <v>0</v>
      </c>
      <c r="BJ40" s="140">
        <f t="shared" ref="BJ40" si="469">R40-SUM(R41:R42)</f>
        <v>0</v>
      </c>
      <c r="BK40" s="140">
        <f t="shared" ref="BK40" si="470">S40-SUM(S41:S42)</f>
        <v>0</v>
      </c>
      <c r="BL40" s="140">
        <f t="shared" ref="BL40" si="471">T40-SUM(T41:T42)</f>
        <v>0</v>
      </c>
      <c r="BM40" s="140">
        <f t="shared" ref="BM40" si="472">U40-SUM(U41:U42)</f>
        <v>0</v>
      </c>
      <c r="BN40" s="140">
        <f t="shared" ref="BN40" si="473">V40-SUM(V41:V42)</f>
        <v>0</v>
      </c>
      <c r="BO40" s="140">
        <f t="shared" ref="BO40" si="474">W40-SUM(W41:W42)</f>
        <v>0</v>
      </c>
      <c r="BP40" s="140">
        <f t="shared" ref="BP40" si="475">X40-SUM(X41:X42)</f>
        <v>0</v>
      </c>
      <c r="BQ40" s="140">
        <f t="shared" ref="BQ40" si="476">Y40-SUM(Y41:Y42)</f>
        <v>0</v>
      </c>
      <c r="BR40" s="140">
        <f t="shared" ref="BR40" si="477">Z40-SUM(Z41:Z42)</f>
        <v>0</v>
      </c>
      <c r="BS40" s="140">
        <f t="shared" ref="BS40" si="478">AA40-SUM(AA41:AA42)</f>
        <v>0</v>
      </c>
      <c r="BT40" s="140">
        <f t="shared" ref="BT40" si="479">AB40-SUM(AB41:AB42)</f>
        <v>0</v>
      </c>
      <c r="BU40" s="140">
        <f t="shared" ref="BU40" si="480">AC40-SUM(AC41:AC42)</f>
        <v>0</v>
      </c>
      <c r="BV40" s="140">
        <f t="shared" ref="BV40" si="481">AD40-SUM(AD41:AD42)</f>
        <v>0</v>
      </c>
      <c r="BW40" s="140">
        <f t="shared" ref="BW40" si="482">AE40-SUM(AE41:AE42)</f>
        <v>0</v>
      </c>
      <c r="BX40" s="140">
        <f t="shared" ref="BX40" si="483">AF40-SUM(AF41:AF42)</f>
        <v>0</v>
      </c>
      <c r="BY40" s="140">
        <f t="shared" ref="BY40" si="484">AG40-SUM(AG41:AG42)</f>
        <v>0</v>
      </c>
      <c r="BZ40" s="140">
        <f t="shared" ref="BZ40" si="485">AH40-SUM(AH41:AH42)</f>
        <v>0</v>
      </c>
      <c r="CA40" s="140">
        <f t="shared" ref="CA40" si="486">AI40-SUM(AI41:AI42)</f>
        <v>0</v>
      </c>
      <c r="CB40" s="140">
        <f t="shared" ref="CB40" si="487">AJ40-SUM(AJ41:AJ42)</f>
        <v>0</v>
      </c>
      <c r="CC40" s="140">
        <f t="shared" ref="CC40" si="488">AK40-SUM(AK41:AK42)</f>
        <v>0</v>
      </c>
      <c r="CD40" s="140">
        <f t="shared" ref="CD40" si="489">AL40-SUM(AL41:AL42)</f>
        <v>0</v>
      </c>
      <c r="CE40" s="140">
        <f t="shared" ref="CE40" si="490">AM40-SUM(AM41:AM42)</f>
        <v>0</v>
      </c>
      <c r="CF40" s="140">
        <f t="shared" ref="CF40" si="491">AN40-SUM(AN41:AN42)</f>
        <v>0</v>
      </c>
      <c r="CG40" s="140">
        <f t="shared" ref="CG40" si="492">AO40-SUM(AO41:AO42)</f>
        <v>0</v>
      </c>
      <c r="CH40" s="140">
        <f t="shared" ref="CH40" si="493">AP40-SUM(AP41:AP42)</f>
        <v>0</v>
      </c>
      <c r="CI40" s="140">
        <f t="shared" ref="CI40" si="494">AQ40-SUM(AQ41:AQ42)</f>
        <v>0</v>
      </c>
    </row>
    <row r="41" spans="2:87">
      <c r="B41" s="148" t="s">
        <v>79</v>
      </c>
      <c r="C41" s="145">
        <v>0</v>
      </c>
      <c r="D41" s="145">
        <v>0</v>
      </c>
      <c r="E41" s="145">
        <v>0</v>
      </c>
      <c r="F41" s="145">
        <v>2587399</v>
      </c>
      <c r="G41" s="145">
        <v>6070186</v>
      </c>
      <c r="H41" s="145">
        <v>0</v>
      </c>
      <c r="I41" s="145">
        <v>0</v>
      </c>
      <c r="J41" s="145">
        <v>16171744</v>
      </c>
      <c r="K41" s="145">
        <v>0</v>
      </c>
      <c r="L41" s="145">
        <v>715029</v>
      </c>
      <c r="M41" s="145">
        <v>0</v>
      </c>
      <c r="N41" s="145">
        <v>0</v>
      </c>
      <c r="O41" s="145">
        <v>41768435</v>
      </c>
      <c r="P41" s="145">
        <v>57245</v>
      </c>
      <c r="Q41" s="145">
        <v>0</v>
      </c>
      <c r="R41" s="145">
        <v>0</v>
      </c>
      <c r="S41" s="145">
        <v>0</v>
      </c>
      <c r="T41" s="145">
        <v>0</v>
      </c>
      <c r="U41" s="145">
        <v>0</v>
      </c>
      <c r="V41" s="145">
        <v>0</v>
      </c>
      <c r="W41" s="145">
        <v>0</v>
      </c>
      <c r="X41" s="145">
        <v>0</v>
      </c>
      <c r="Y41" s="145">
        <v>0</v>
      </c>
      <c r="Z41" s="145">
        <v>0</v>
      </c>
      <c r="AA41" s="145">
        <v>0</v>
      </c>
      <c r="AB41" s="145">
        <v>14775095</v>
      </c>
      <c r="AC41" s="145">
        <v>14017062</v>
      </c>
      <c r="AD41" s="145">
        <v>0</v>
      </c>
      <c r="AE41" s="145">
        <v>345179</v>
      </c>
      <c r="AF41" s="145">
        <v>0</v>
      </c>
      <c r="AG41" s="145">
        <v>0</v>
      </c>
      <c r="AH41" s="145"/>
      <c r="AI41" s="145"/>
      <c r="AJ41" s="145"/>
      <c r="AK41" s="145"/>
      <c r="AL41" s="145"/>
      <c r="AM41" s="145"/>
      <c r="AN41" s="145"/>
      <c r="AO41" s="145"/>
      <c r="AP41" s="145"/>
      <c r="AQ41" s="131">
        <f t="shared" si="44"/>
        <v>96507374</v>
      </c>
      <c r="AU41" s="146"/>
      <c r="AV41" s="146"/>
      <c r="AW41" s="146"/>
      <c r="AX41" s="146"/>
      <c r="AY41" s="146"/>
      <c r="AZ41" s="146"/>
      <c r="BA41" s="146"/>
      <c r="BB41" s="146"/>
      <c r="BC41" s="146"/>
      <c r="BD41" s="146"/>
      <c r="BE41" s="146"/>
      <c r="BF41" s="146"/>
      <c r="BG41" s="146"/>
      <c r="BH41" s="146"/>
      <c r="BI41" s="146"/>
      <c r="BJ41" s="146"/>
      <c r="BK41" s="146"/>
      <c r="BL41" s="146"/>
      <c r="BM41" s="146"/>
      <c r="BN41" s="146"/>
      <c r="BO41" s="146"/>
      <c r="BP41" s="146"/>
      <c r="BQ41" s="146"/>
      <c r="BR41" s="146"/>
      <c r="BS41" s="146"/>
      <c r="BT41" s="146"/>
      <c r="BU41" s="146"/>
      <c r="BV41" s="146"/>
      <c r="BW41" s="146"/>
      <c r="BX41" s="146"/>
      <c r="BY41" s="146"/>
      <c r="BZ41" s="146"/>
      <c r="CA41" s="146"/>
      <c r="CB41" s="146"/>
      <c r="CC41" s="146"/>
      <c r="CD41" s="146"/>
      <c r="CE41" s="146"/>
      <c r="CF41" s="146"/>
      <c r="CG41" s="146"/>
      <c r="CH41" s="146"/>
      <c r="CI41" s="146"/>
    </row>
    <row r="42" spans="2:87">
      <c r="B42" s="148" t="s">
        <v>80</v>
      </c>
      <c r="C42" s="145">
        <v>0</v>
      </c>
      <c r="D42" s="145">
        <v>4183731</v>
      </c>
      <c r="E42" s="145">
        <v>4264001</v>
      </c>
      <c r="F42" s="145">
        <v>0</v>
      </c>
      <c r="G42" s="145">
        <v>0</v>
      </c>
      <c r="H42" s="145">
        <v>0</v>
      </c>
      <c r="I42" s="145">
        <v>0</v>
      </c>
      <c r="J42" s="145">
        <v>3600327</v>
      </c>
      <c r="K42" s="145">
        <v>0</v>
      </c>
      <c r="L42" s="145">
        <v>0</v>
      </c>
      <c r="M42" s="145">
        <v>0</v>
      </c>
      <c r="N42" s="145">
        <v>0</v>
      </c>
      <c r="O42" s="145">
        <v>0</v>
      </c>
      <c r="P42" s="145">
        <v>4118564</v>
      </c>
      <c r="Q42" s="145">
        <v>4182732</v>
      </c>
      <c r="R42" s="145">
        <v>0</v>
      </c>
      <c r="S42" s="145">
        <v>0</v>
      </c>
      <c r="T42" s="145">
        <v>0</v>
      </c>
      <c r="U42" s="145">
        <v>0</v>
      </c>
      <c r="V42" s="145">
        <v>0</v>
      </c>
      <c r="W42" s="145">
        <v>0</v>
      </c>
      <c r="X42" s="145">
        <v>0</v>
      </c>
      <c r="Y42" s="145">
        <v>0</v>
      </c>
      <c r="Z42" s="145">
        <v>0</v>
      </c>
      <c r="AA42" s="145">
        <v>0</v>
      </c>
      <c r="AB42" s="145">
        <v>0</v>
      </c>
      <c r="AC42" s="145">
        <v>0</v>
      </c>
      <c r="AD42" s="145">
        <v>0</v>
      </c>
      <c r="AE42" s="145">
        <v>4118564</v>
      </c>
      <c r="AF42" s="145">
        <v>0</v>
      </c>
      <c r="AG42" s="145">
        <v>0</v>
      </c>
      <c r="AH42" s="145"/>
      <c r="AI42" s="145"/>
      <c r="AJ42" s="145"/>
      <c r="AK42" s="145"/>
      <c r="AL42" s="145"/>
      <c r="AM42" s="145"/>
      <c r="AN42" s="145"/>
      <c r="AO42" s="145"/>
      <c r="AP42" s="145"/>
      <c r="AQ42" s="131">
        <f t="shared" si="44"/>
        <v>24467919</v>
      </c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</row>
    <row r="43" spans="2:87">
      <c r="B43" s="147" t="s">
        <v>81</v>
      </c>
      <c r="C43" s="145">
        <v>668853</v>
      </c>
      <c r="D43" s="145">
        <v>0</v>
      </c>
      <c r="E43" s="145">
        <v>281</v>
      </c>
      <c r="F43" s="145">
        <v>0</v>
      </c>
      <c r="G43" s="145">
        <v>499942</v>
      </c>
      <c r="H43" s="145">
        <v>0</v>
      </c>
      <c r="I43" s="145">
        <v>0</v>
      </c>
      <c r="J43" s="145">
        <v>0</v>
      </c>
      <c r="K43" s="145">
        <v>0</v>
      </c>
      <c r="L43" s="145">
        <v>0</v>
      </c>
      <c r="M43" s="145">
        <v>0</v>
      </c>
      <c r="N43" s="145">
        <v>0</v>
      </c>
      <c r="O43" s="145">
        <v>0</v>
      </c>
      <c r="P43" s="145">
        <v>1928490</v>
      </c>
      <c r="Q43" s="145">
        <v>0</v>
      </c>
      <c r="R43" s="145">
        <v>0</v>
      </c>
      <c r="S43" s="145">
        <v>0</v>
      </c>
      <c r="T43" s="145">
        <v>0</v>
      </c>
      <c r="U43" s="145">
        <v>0</v>
      </c>
      <c r="V43" s="145">
        <v>0</v>
      </c>
      <c r="W43" s="145">
        <v>459142</v>
      </c>
      <c r="X43" s="145">
        <v>1101273</v>
      </c>
      <c r="Y43" s="145">
        <v>308332</v>
      </c>
      <c r="Z43" s="145">
        <v>10590</v>
      </c>
      <c r="AA43" s="145">
        <v>0</v>
      </c>
      <c r="AB43" s="145">
        <v>0</v>
      </c>
      <c r="AC43" s="145">
        <v>0</v>
      </c>
      <c r="AD43" s="145">
        <v>0</v>
      </c>
      <c r="AE43" s="145">
        <v>443654</v>
      </c>
      <c r="AF43" s="145">
        <v>657230</v>
      </c>
      <c r="AG43" s="145">
        <v>0</v>
      </c>
      <c r="AH43" s="145"/>
      <c r="AI43" s="145"/>
      <c r="AJ43" s="145"/>
      <c r="AK43" s="145"/>
      <c r="AL43" s="145"/>
      <c r="AM43" s="145"/>
      <c r="AN43" s="145"/>
      <c r="AO43" s="145"/>
      <c r="AP43" s="145"/>
      <c r="AQ43" s="131">
        <f t="shared" si="44"/>
        <v>6077787</v>
      </c>
      <c r="AU43" s="146"/>
      <c r="AV43" s="146"/>
      <c r="AW43" s="146"/>
      <c r="AX43" s="146"/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6"/>
      <c r="BJ43" s="146"/>
      <c r="BK43" s="146"/>
      <c r="BL43" s="146"/>
      <c r="BM43" s="146"/>
      <c r="BN43" s="146"/>
      <c r="BO43" s="146"/>
      <c r="BP43" s="146"/>
      <c r="BQ43" s="146"/>
      <c r="BR43" s="146"/>
      <c r="BS43" s="146"/>
      <c r="BT43" s="146"/>
      <c r="BU43" s="146"/>
      <c r="BV43" s="146"/>
      <c r="BW43" s="146"/>
      <c r="BX43" s="146"/>
      <c r="BY43" s="146"/>
      <c r="BZ43" s="146"/>
      <c r="CA43" s="146"/>
      <c r="CB43" s="146"/>
      <c r="CC43" s="146"/>
      <c r="CD43" s="146"/>
      <c r="CE43" s="146"/>
      <c r="CF43" s="146"/>
      <c r="CG43" s="146"/>
      <c r="CH43" s="146"/>
      <c r="CI43" s="146"/>
    </row>
    <row r="44" spans="2:87">
      <c r="B44" s="147" t="s">
        <v>82</v>
      </c>
      <c r="C44" s="145">
        <v>0</v>
      </c>
      <c r="D44" s="145">
        <v>0</v>
      </c>
      <c r="E44" s="145">
        <v>0</v>
      </c>
      <c r="F44" s="145">
        <v>0</v>
      </c>
      <c r="G44" s="145">
        <v>0</v>
      </c>
      <c r="H44" s="145">
        <v>0</v>
      </c>
      <c r="I44" s="145">
        <v>0</v>
      </c>
      <c r="J44" s="145">
        <v>0</v>
      </c>
      <c r="K44" s="145">
        <v>0</v>
      </c>
      <c r="L44" s="145">
        <v>0</v>
      </c>
      <c r="M44" s="145">
        <v>0</v>
      </c>
      <c r="N44" s="145">
        <v>0</v>
      </c>
      <c r="O44" s="145">
        <v>146129</v>
      </c>
      <c r="P44" s="145">
        <v>0</v>
      </c>
      <c r="Q44" s="145">
        <v>0</v>
      </c>
      <c r="R44" s="145">
        <v>0</v>
      </c>
      <c r="S44" s="145">
        <v>0</v>
      </c>
      <c r="T44" s="145">
        <v>0</v>
      </c>
      <c r="U44" s="145">
        <v>0</v>
      </c>
      <c r="V44" s="145">
        <v>0</v>
      </c>
      <c r="W44" s="145">
        <v>0</v>
      </c>
      <c r="X44" s="145">
        <v>0</v>
      </c>
      <c r="Y44" s="145">
        <v>0</v>
      </c>
      <c r="Z44" s="145">
        <v>0</v>
      </c>
      <c r="AA44" s="145">
        <v>0</v>
      </c>
      <c r="AB44" s="145">
        <v>0</v>
      </c>
      <c r="AC44" s="145">
        <v>0</v>
      </c>
      <c r="AD44" s="145">
        <v>0</v>
      </c>
      <c r="AE44" s="145">
        <v>0</v>
      </c>
      <c r="AF44" s="145">
        <v>0</v>
      </c>
      <c r="AG44" s="145">
        <v>0</v>
      </c>
      <c r="AH44" s="145"/>
      <c r="AI44" s="145"/>
      <c r="AJ44" s="145"/>
      <c r="AK44" s="145"/>
      <c r="AL44" s="145"/>
      <c r="AM44" s="145"/>
      <c r="AN44" s="145"/>
      <c r="AO44" s="145"/>
      <c r="AP44" s="145"/>
      <c r="AQ44" s="131">
        <f t="shared" si="44"/>
        <v>146129</v>
      </c>
      <c r="AU44" s="146"/>
      <c r="AV44" s="146"/>
      <c r="AW44" s="146"/>
      <c r="AX44" s="146"/>
      <c r="AY44" s="146"/>
      <c r="AZ44" s="146"/>
      <c r="BA44" s="146"/>
      <c r="BB44" s="146"/>
      <c r="BC44" s="146"/>
      <c r="BD44" s="146"/>
      <c r="BE44" s="146"/>
      <c r="BF44" s="146"/>
      <c r="BG44" s="146"/>
      <c r="BH44" s="146"/>
      <c r="BI44" s="146"/>
      <c r="BJ44" s="146"/>
      <c r="BK44" s="146"/>
      <c r="BL44" s="146"/>
      <c r="BM44" s="146"/>
      <c r="BN44" s="146"/>
      <c r="BO44" s="146"/>
      <c r="BP44" s="146"/>
      <c r="BQ44" s="146"/>
      <c r="BR44" s="146"/>
      <c r="BS44" s="146"/>
      <c r="BT44" s="146"/>
      <c r="BU44" s="146"/>
      <c r="BV44" s="146"/>
      <c r="BW44" s="146"/>
      <c r="BX44" s="146"/>
      <c r="BY44" s="146"/>
      <c r="BZ44" s="146"/>
      <c r="CA44" s="146"/>
      <c r="CB44" s="146"/>
      <c r="CC44" s="146"/>
      <c r="CD44" s="146"/>
      <c r="CE44" s="146"/>
      <c r="CF44" s="146"/>
      <c r="CG44" s="146"/>
      <c r="CH44" s="146"/>
      <c r="CI44" s="146"/>
    </row>
    <row r="45" spans="2:87">
      <c r="B45" s="147" t="s">
        <v>83</v>
      </c>
      <c r="C45" s="145">
        <v>382972</v>
      </c>
      <c r="D45" s="145">
        <v>352322</v>
      </c>
      <c r="E45" s="145">
        <v>40521</v>
      </c>
      <c r="F45" s="145">
        <v>845436</v>
      </c>
      <c r="G45" s="145">
        <v>815130</v>
      </c>
      <c r="H45" s="145">
        <v>148581</v>
      </c>
      <c r="I45" s="145">
        <v>56679</v>
      </c>
      <c r="J45" s="145">
        <v>538335</v>
      </c>
      <c r="K45" s="145">
        <v>0</v>
      </c>
      <c r="L45" s="145">
        <v>0</v>
      </c>
      <c r="M45" s="145">
        <v>4798947</v>
      </c>
      <c r="N45" s="145">
        <v>0</v>
      </c>
      <c r="O45" s="145">
        <v>223743</v>
      </c>
      <c r="P45" s="145">
        <v>3797805</v>
      </c>
      <c r="Q45" s="145">
        <v>0</v>
      </c>
      <c r="R45" s="145">
        <v>0</v>
      </c>
      <c r="S45" s="145">
        <v>414098</v>
      </c>
      <c r="T45" s="145">
        <v>0</v>
      </c>
      <c r="U45" s="145">
        <v>47416</v>
      </c>
      <c r="V45" s="145">
        <v>0</v>
      </c>
      <c r="W45" s="145">
        <v>246997</v>
      </c>
      <c r="X45" s="145">
        <v>661800</v>
      </c>
      <c r="Y45" s="145">
        <v>3824</v>
      </c>
      <c r="Z45" s="145">
        <v>187780</v>
      </c>
      <c r="AA45" s="145">
        <v>303434</v>
      </c>
      <c r="AB45" s="145">
        <v>60340</v>
      </c>
      <c r="AC45" s="145">
        <v>0</v>
      </c>
      <c r="AD45" s="145">
        <v>0</v>
      </c>
      <c r="AE45" s="145">
        <v>1159261</v>
      </c>
      <c r="AF45" s="145">
        <v>5070450</v>
      </c>
      <c r="AG45" s="145">
        <v>3926799</v>
      </c>
      <c r="AH45" s="145"/>
      <c r="AI45" s="145"/>
      <c r="AJ45" s="145"/>
      <c r="AK45" s="145"/>
      <c r="AL45" s="145"/>
      <c r="AM45" s="145"/>
      <c r="AN45" s="145"/>
      <c r="AO45" s="145"/>
      <c r="AP45" s="145"/>
      <c r="AQ45" s="131">
        <f t="shared" si="44"/>
        <v>24082670</v>
      </c>
      <c r="AU45" s="146"/>
      <c r="AV45" s="146"/>
      <c r="AW45" s="146"/>
      <c r="AX45" s="146"/>
      <c r="AY45" s="146"/>
      <c r="AZ45" s="146"/>
      <c r="BA45" s="146"/>
      <c r="BB45" s="146"/>
      <c r="BC45" s="146"/>
      <c r="BD45" s="146"/>
      <c r="BE45" s="146"/>
      <c r="BF45" s="146"/>
      <c r="BG45" s="146"/>
      <c r="BH45" s="146"/>
      <c r="BI45" s="146"/>
      <c r="BJ45" s="146"/>
      <c r="BK45" s="146"/>
      <c r="BL45" s="146"/>
      <c r="BM45" s="146"/>
      <c r="BN45" s="146"/>
      <c r="BO45" s="146"/>
      <c r="BP45" s="146"/>
      <c r="BQ45" s="146"/>
      <c r="BR45" s="146"/>
      <c r="BS45" s="146"/>
      <c r="BT45" s="146"/>
      <c r="BU45" s="146"/>
      <c r="BV45" s="146"/>
      <c r="BW45" s="146"/>
      <c r="BX45" s="146"/>
      <c r="BY45" s="146"/>
      <c r="BZ45" s="146"/>
      <c r="CA45" s="146"/>
      <c r="CB45" s="146"/>
      <c r="CC45" s="146"/>
      <c r="CD45" s="146"/>
      <c r="CE45" s="146"/>
      <c r="CF45" s="146"/>
      <c r="CG45" s="146"/>
      <c r="CH45" s="146"/>
      <c r="CI45" s="146"/>
    </row>
    <row r="46" spans="2:87">
      <c r="B46" s="147" t="s">
        <v>84</v>
      </c>
      <c r="C46" s="145">
        <v>0</v>
      </c>
      <c r="D46" s="145">
        <v>0</v>
      </c>
      <c r="E46" s="145">
        <v>0</v>
      </c>
      <c r="F46" s="145">
        <v>0</v>
      </c>
      <c r="G46" s="145">
        <v>0</v>
      </c>
      <c r="H46" s="145">
        <v>0</v>
      </c>
      <c r="I46" s="145">
        <v>0</v>
      </c>
      <c r="J46" s="145">
        <v>0</v>
      </c>
      <c r="K46" s="145">
        <v>0</v>
      </c>
      <c r="L46" s="145">
        <v>0</v>
      </c>
      <c r="M46" s="145">
        <v>0</v>
      </c>
      <c r="N46" s="145">
        <v>0</v>
      </c>
      <c r="O46" s="145">
        <v>0</v>
      </c>
      <c r="P46" s="145">
        <v>0</v>
      </c>
      <c r="Q46" s="145">
        <v>0</v>
      </c>
      <c r="R46" s="145">
        <v>0</v>
      </c>
      <c r="S46" s="145">
        <v>0</v>
      </c>
      <c r="T46" s="145">
        <v>0</v>
      </c>
      <c r="U46" s="145">
        <v>0</v>
      </c>
      <c r="V46" s="145">
        <v>0</v>
      </c>
      <c r="W46" s="145">
        <v>0</v>
      </c>
      <c r="X46" s="145">
        <v>0</v>
      </c>
      <c r="Y46" s="145">
        <v>0</v>
      </c>
      <c r="Z46" s="145">
        <v>0</v>
      </c>
      <c r="AA46" s="145">
        <v>0</v>
      </c>
      <c r="AB46" s="145">
        <v>0</v>
      </c>
      <c r="AC46" s="145">
        <v>0</v>
      </c>
      <c r="AD46" s="145">
        <v>0</v>
      </c>
      <c r="AE46" s="145">
        <v>0</v>
      </c>
      <c r="AF46" s="145">
        <v>0</v>
      </c>
      <c r="AG46" s="145">
        <v>0</v>
      </c>
      <c r="AH46" s="145"/>
      <c r="AI46" s="145"/>
      <c r="AJ46" s="145"/>
      <c r="AK46" s="145"/>
      <c r="AL46" s="145"/>
      <c r="AM46" s="145"/>
      <c r="AN46" s="145"/>
      <c r="AO46" s="145"/>
      <c r="AP46" s="145"/>
      <c r="AQ46" s="131">
        <f t="shared" si="44"/>
        <v>0</v>
      </c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/>
      <c r="BJ46" s="146"/>
      <c r="BK46" s="146"/>
      <c r="BL46" s="146"/>
      <c r="BM46" s="146"/>
      <c r="BN46" s="146"/>
      <c r="BO46" s="146"/>
      <c r="BP46" s="146"/>
      <c r="BQ46" s="146"/>
      <c r="BR46" s="146"/>
      <c r="BS46" s="146"/>
      <c r="BT46" s="146"/>
      <c r="BU46" s="146"/>
      <c r="BV46" s="146"/>
      <c r="BW46" s="146"/>
      <c r="BX46" s="146"/>
      <c r="BY46" s="146"/>
      <c r="BZ46" s="146"/>
      <c r="CA46" s="146"/>
      <c r="CB46" s="146"/>
      <c r="CC46" s="146"/>
      <c r="CD46" s="146"/>
      <c r="CE46" s="146"/>
      <c r="CF46" s="146"/>
      <c r="CG46" s="146"/>
      <c r="CH46" s="146"/>
      <c r="CI46" s="146"/>
    </row>
    <row r="47" spans="2:87">
      <c r="B47" s="147" t="s">
        <v>85</v>
      </c>
      <c r="C47" s="145">
        <v>0</v>
      </c>
      <c r="D47" s="145">
        <v>0</v>
      </c>
      <c r="E47" s="145">
        <v>0</v>
      </c>
      <c r="F47" s="145">
        <v>0</v>
      </c>
      <c r="G47" s="145">
        <v>0</v>
      </c>
      <c r="H47" s="145">
        <v>0</v>
      </c>
      <c r="I47" s="145">
        <v>0</v>
      </c>
      <c r="J47" s="145">
        <v>0</v>
      </c>
      <c r="K47" s="145">
        <v>0</v>
      </c>
      <c r="L47" s="145">
        <v>0</v>
      </c>
      <c r="M47" s="145">
        <v>0</v>
      </c>
      <c r="N47" s="145">
        <v>0</v>
      </c>
      <c r="O47" s="145">
        <v>0</v>
      </c>
      <c r="P47" s="145">
        <v>146795</v>
      </c>
      <c r="Q47" s="145">
        <v>0</v>
      </c>
      <c r="R47" s="145">
        <v>0</v>
      </c>
      <c r="S47" s="145">
        <v>0</v>
      </c>
      <c r="T47" s="145">
        <v>0</v>
      </c>
      <c r="U47" s="145">
        <v>0</v>
      </c>
      <c r="V47" s="145">
        <v>0</v>
      </c>
      <c r="W47" s="145">
        <v>869</v>
      </c>
      <c r="X47" s="145">
        <v>0</v>
      </c>
      <c r="Y47" s="145">
        <v>0</v>
      </c>
      <c r="Z47" s="145">
        <v>0</v>
      </c>
      <c r="AA47" s="145">
        <v>0</v>
      </c>
      <c r="AB47" s="145">
        <v>0</v>
      </c>
      <c r="AC47" s="145">
        <v>0</v>
      </c>
      <c r="AD47" s="145">
        <v>0</v>
      </c>
      <c r="AE47" s="145">
        <v>0</v>
      </c>
      <c r="AF47" s="145">
        <v>0</v>
      </c>
      <c r="AG47" s="145">
        <v>0</v>
      </c>
      <c r="AH47" s="145"/>
      <c r="AI47" s="145"/>
      <c r="AJ47" s="145"/>
      <c r="AK47" s="145"/>
      <c r="AL47" s="145"/>
      <c r="AM47" s="145"/>
      <c r="AN47" s="145"/>
      <c r="AO47" s="145"/>
      <c r="AP47" s="145"/>
      <c r="AQ47" s="131">
        <f t="shared" si="44"/>
        <v>147664</v>
      </c>
      <c r="AU47" s="146"/>
      <c r="AV47" s="146"/>
      <c r="AW47" s="146"/>
      <c r="AX47" s="146"/>
      <c r="AY47" s="146"/>
      <c r="AZ47" s="146"/>
      <c r="BA47" s="146"/>
      <c r="BB47" s="146"/>
      <c r="BC47" s="146"/>
      <c r="BD47" s="146"/>
      <c r="BE47" s="146"/>
      <c r="BF47" s="146"/>
      <c r="BG47" s="146"/>
      <c r="BH47" s="146"/>
      <c r="BI47" s="146"/>
      <c r="BJ47" s="146"/>
      <c r="BK47" s="146"/>
      <c r="BL47" s="146"/>
      <c r="BM47" s="146"/>
      <c r="BN47" s="146"/>
      <c r="BO47" s="146"/>
      <c r="BP47" s="146"/>
      <c r="BQ47" s="146"/>
      <c r="BR47" s="146"/>
      <c r="BS47" s="146"/>
      <c r="BT47" s="146"/>
      <c r="BU47" s="146"/>
      <c r="BV47" s="146"/>
      <c r="BW47" s="146"/>
      <c r="BX47" s="146"/>
      <c r="BY47" s="146"/>
      <c r="BZ47" s="146"/>
      <c r="CA47" s="146"/>
      <c r="CB47" s="146"/>
      <c r="CC47" s="146"/>
      <c r="CD47" s="146"/>
      <c r="CE47" s="146"/>
      <c r="CF47" s="146"/>
      <c r="CG47" s="146"/>
      <c r="CH47" s="146"/>
      <c r="CI47" s="146"/>
    </row>
    <row r="48" spans="2:87">
      <c r="B48" s="147" t="s">
        <v>86</v>
      </c>
      <c r="C48" s="145">
        <v>0</v>
      </c>
      <c r="D48" s="145">
        <v>0</v>
      </c>
      <c r="E48" s="145">
        <v>0</v>
      </c>
      <c r="F48" s="145">
        <v>0</v>
      </c>
      <c r="G48" s="145">
        <v>0</v>
      </c>
      <c r="H48" s="145">
        <v>0</v>
      </c>
      <c r="I48" s="145">
        <v>0</v>
      </c>
      <c r="J48" s="145">
        <v>0</v>
      </c>
      <c r="K48" s="145">
        <v>0</v>
      </c>
      <c r="L48" s="145">
        <v>0</v>
      </c>
      <c r="M48" s="145">
        <v>0</v>
      </c>
      <c r="N48" s="145">
        <v>0</v>
      </c>
      <c r="O48" s="145">
        <v>0</v>
      </c>
      <c r="P48" s="145">
        <v>0</v>
      </c>
      <c r="Q48" s="145">
        <v>0</v>
      </c>
      <c r="R48" s="145">
        <v>0</v>
      </c>
      <c r="S48" s="145">
        <v>0</v>
      </c>
      <c r="T48" s="145">
        <v>0</v>
      </c>
      <c r="U48" s="145">
        <v>0</v>
      </c>
      <c r="V48" s="145">
        <v>0</v>
      </c>
      <c r="W48" s="145">
        <v>0</v>
      </c>
      <c r="X48" s="145">
        <v>0</v>
      </c>
      <c r="Y48" s="145">
        <v>0</v>
      </c>
      <c r="Z48" s="145">
        <v>0</v>
      </c>
      <c r="AA48" s="145">
        <v>0</v>
      </c>
      <c r="AB48" s="145">
        <v>0</v>
      </c>
      <c r="AC48" s="145">
        <v>0</v>
      </c>
      <c r="AD48" s="145">
        <v>0</v>
      </c>
      <c r="AE48" s="145">
        <v>0</v>
      </c>
      <c r="AF48" s="145">
        <v>0</v>
      </c>
      <c r="AG48" s="145">
        <v>0</v>
      </c>
      <c r="AH48" s="145"/>
      <c r="AI48" s="145"/>
      <c r="AJ48" s="145"/>
      <c r="AK48" s="145"/>
      <c r="AL48" s="145"/>
      <c r="AM48" s="145"/>
      <c r="AN48" s="145"/>
      <c r="AO48" s="145"/>
      <c r="AP48" s="145"/>
      <c r="AQ48" s="131">
        <f t="shared" si="44"/>
        <v>0</v>
      </c>
      <c r="AU48" s="146"/>
      <c r="AV48" s="146"/>
      <c r="AW48" s="146"/>
      <c r="AX48" s="146"/>
      <c r="AY48" s="146"/>
      <c r="AZ48" s="146"/>
      <c r="BA48" s="146"/>
      <c r="BB48" s="146"/>
      <c r="BC48" s="146"/>
      <c r="BD48" s="146"/>
      <c r="BE48" s="146"/>
      <c r="BF48" s="146"/>
      <c r="BG48" s="146"/>
      <c r="BH48" s="146"/>
      <c r="BI48" s="146"/>
      <c r="BJ48" s="146"/>
      <c r="BK48" s="146"/>
      <c r="BL48" s="146"/>
      <c r="BM48" s="146"/>
      <c r="BN48" s="146"/>
      <c r="BO48" s="146"/>
      <c r="BP48" s="146"/>
      <c r="BQ48" s="146"/>
      <c r="BR48" s="146"/>
      <c r="BS48" s="146"/>
      <c r="BT48" s="146"/>
      <c r="BU48" s="146"/>
      <c r="BV48" s="146"/>
      <c r="BW48" s="146"/>
      <c r="BX48" s="146"/>
      <c r="BY48" s="146"/>
      <c r="BZ48" s="146"/>
      <c r="CA48" s="146"/>
      <c r="CB48" s="146"/>
      <c r="CC48" s="146"/>
      <c r="CD48" s="146"/>
      <c r="CE48" s="146"/>
      <c r="CF48" s="146"/>
      <c r="CG48" s="146"/>
      <c r="CH48" s="146"/>
      <c r="CI48" s="146"/>
    </row>
    <row r="49" spans="2:87">
      <c r="B49" s="143" t="s">
        <v>87</v>
      </c>
      <c r="C49" s="142">
        <v>173410</v>
      </c>
      <c r="D49" s="142">
        <v>1259420</v>
      </c>
      <c r="E49" s="142">
        <v>1454111</v>
      </c>
      <c r="F49" s="142">
        <v>2344425</v>
      </c>
      <c r="G49" s="142">
        <v>39934065</v>
      </c>
      <c r="H49" s="142">
        <v>3394207</v>
      </c>
      <c r="I49" s="142">
        <v>3102321</v>
      </c>
      <c r="J49" s="142">
        <v>18059018</v>
      </c>
      <c r="K49" s="142">
        <v>321277</v>
      </c>
      <c r="L49" s="142">
        <v>7711054</v>
      </c>
      <c r="M49" s="142">
        <v>49494268</v>
      </c>
      <c r="N49" s="142">
        <v>60844082</v>
      </c>
      <c r="O49" s="142">
        <v>30576856</v>
      </c>
      <c r="P49" s="142">
        <v>10057297</v>
      </c>
      <c r="Q49" s="142">
        <v>21951258</v>
      </c>
      <c r="R49" s="142">
        <v>12064</v>
      </c>
      <c r="S49" s="142">
        <v>508260</v>
      </c>
      <c r="T49" s="142">
        <v>112563</v>
      </c>
      <c r="U49" s="142">
        <v>544902</v>
      </c>
      <c r="V49" s="142">
        <v>0</v>
      </c>
      <c r="W49" s="142">
        <v>831348</v>
      </c>
      <c r="X49" s="142">
        <v>62247415</v>
      </c>
      <c r="Y49" s="142">
        <v>182129</v>
      </c>
      <c r="Z49" s="142">
        <v>5693861</v>
      </c>
      <c r="AA49" s="142">
        <v>15718428</v>
      </c>
      <c r="AB49" s="142">
        <v>41934816</v>
      </c>
      <c r="AC49" s="142">
        <v>7959527</v>
      </c>
      <c r="AD49" s="142">
        <v>642700</v>
      </c>
      <c r="AE49" s="142">
        <v>21284808</v>
      </c>
      <c r="AF49" s="142">
        <v>10099425</v>
      </c>
      <c r="AG49" s="142">
        <v>6011360</v>
      </c>
      <c r="AH49" s="142"/>
      <c r="AI49" s="142"/>
      <c r="AJ49" s="142"/>
      <c r="AK49" s="142"/>
      <c r="AL49" s="142"/>
      <c r="AM49" s="142"/>
      <c r="AN49" s="142"/>
      <c r="AO49" s="142"/>
      <c r="AP49" s="142"/>
      <c r="AQ49" s="131">
        <f t="shared" si="44"/>
        <v>424460675</v>
      </c>
      <c r="AU49" s="140">
        <f t="shared" ref="AU49" si="495">C49-SUM(C50,C53,C56)</f>
        <v>0</v>
      </c>
      <c r="AV49" s="140">
        <f t="shared" ref="AV49" si="496">D49-SUM(D50,D53,D56)</f>
        <v>0</v>
      </c>
      <c r="AW49" s="140">
        <f t="shared" ref="AW49" si="497">E49-SUM(E50,E53,E56)</f>
        <v>0</v>
      </c>
      <c r="AX49" s="140">
        <f t="shared" ref="AX49" si="498">F49-SUM(F50,F53,F56)</f>
        <v>0</v>
      </c>
      <c r="AY49" s="140">
        <f t="shared" ref="AY49" si="499">G49-SUM(G50,G53,G56)</f>
        <v>0</v>
      </c>
      <c r="AZ49" s="140">
        <f t="shared" ref="AZ49" si="500">H49-SUM(H50,H53,H56)</f>
        <v>0</v>
      </c>
      <c r="BA49" s="140">
        <f t="shared" ref="BA49" si="501">I49-SUM(I50,I53,I56)</f>
        <v>0</v>
      </c>
      <c r="BB49" s="140">
        <f t="shared" ref="BB49" si="502">J49-SUM(J50,J53,J56)</f>
        <v>0</v>
      </c>
      <c r="BC49" s="140">
        <f t="shared" ref="BC49" si="503">K49-SUM(K50,K53,K56)</f>
        <v>0</v>
      </c>
      <c r="BD49" s="140">
        <f t="shared" ref="BD49" si="504">L49-SUM(L50,L53,L56)</f>
        <v>0</v>
      </c>
      <c r="BE49" s="140">
        <f t="shared" ref="BE49" si="505">M49-SUM(M50,M53,M56)</f>
        <v>0</v>
      </c>
      <c r="BF49" s="140">
        <f t="shared" ref="BF49" si="506">N49-SUM(N50,N53,N56)</f>
        <v>0</v>
      </c>
      <c r="BG49" s="140">
        <f t="shared" ref="BG49" si="507">O49-SUM(O50,O53,O56)</f>
        <v>0</v>
      </c>
      <c r="BH49" s="140">
        <f t="shared" ref="BH49" si="508">P49-SUM(P50,P53,P56)</f>
        <v>0</v>
      </c>
      <c r="BI49" s="140">
        <f t="shared" ref="BI49" si="509">Q49-SUM(Q50,Q53,Q56)</f>
        <v>0</v>
      </c>
      <c r="BJ49" s="140">
        <f t="shared" ref="BJ49" si="510">R49-SUM(R50,R53,R56)</f>
        <v>0</v>
      </c>
      <c r="BK49" s="140">
        <f t="shared" ref="BK49" si="511">S49-SUM(S50,S53,S56)</f>
        <v>0</v>
      </c>
      <c r="BL49" s="140">
        <f t="shared" ref="BL49" si="512">T49-SUM(T50,T53,T56)</f>
        <v>0</v>
      </c>
      <c r="BM49" s="140">
        <f t="shared" ref="BM49" si="513">U49-SUM(U50,U53,U56)</f>
        <v>0</v>
      </c>
      <c r="BN49" s="140">
        <f t="shared" ref="BN49" si="514">V49-SUM(V50,V53,V56)</f>
        <v>0</v>
      </c>
      <c r="BO49" s="140">
        <f t="shared" ref="BO49" si="515">W49-SUM(W50,W53,W56)</f>
        <v>0</v>
      </c>
      <c r="BP49" s="140">
        <f t="shared" ref="BP49" si="516">X49-SUM(X50,X53,X56)</f>
        <v>0</v>
      </c>
      <c r="BQ49" s="140">
        <f t="shared" ref="BQ49" si="517">Y49-SUM(Y50,Y53,Y56)</f>
        <v>0</v>
      </c>
      <c r="BR49" s="140">
        <f t="shared" ref="BR49" si="518">Z49-SUM(Z50,Z53,Z56)</f>
        <v>1</v>
      </c>
      <c r="BS49" s="140">
        <f t="shared" ref="BS49" si="519">AA49-SUM(AA50,AA53,AA56)</f>
        <v>0</v>
      </c>
      <c r="BT49" s="140">
        <f t="shared" ref="BT49" si="520">AB49-SUM(AB50,AB53,AB56)</f>
        <v>0</v>
      </c>
      <c r="BU49" s="140">
        <f t="shared" ref="BU49" si="521">AC49-SUM(AC50,AC53,AC56)</f>
        <v>0</v>
      </c>
      <c r="BV49" s="140">
        <f t="shared" ref="BV49" si="522">AD49-SUM(AD50,AD53,AD56)</f>
        <v>0</v>
      </c>
      <c r="BW49" s="140">
        <f t="shared" ref="BW49" si="523">AE49-SUM(AE50,AE53,AE56)</f>
        <v>0</v>
      </c>
      <c r="BX49" s="140">
        <f t="shared" ref="BX49" si="524">AF49-SUM(AF50,AF53,AF56)</f>
        <v>-1</v>
      </c>
      <c r="BY49" s="140">
        <f t="shared" ref="BY49" si="525">AG49-SUM(AG50,AG53,AG56)</f>
        <v>0</v>
      </c>
      <c r="BZ49" s="140">
        <f t="shared" ref="BZ49" si="526">AH49-SUM(AH50,AH53,AH56)</f>
        <v>0</v>
      </c>
      <c r="CA49" s="140">
        <f t="shared" ref="CA49" si="527">AI49-SUM(AI50,AI53,AI56)</f>
        <v>0</v>
      </c>
      <c r="CB49" s="140">
        <f t="shared" ref="CB49" si="528">AJ49-SUM(AJ50,AJ53,AJ56)</f>
        <v>0</v>
      </c>
      <c r="CC49" s="140">
        <f t="shared" ref="CC49" si="529">AK49-SUM(AK50,AK53,AK56)</f>
        <v>0</v>
      </c>
      <c r="CD49" s="140">
        <f t="shared" ref="CD49" si="530">AL49-SUM(AL50,AL53,AL56)</f>
        <v>0</v>
      </c>
      <c r="CE49" s="140">
        <f t="shared" ref="CE49" si="531">AM49-SUM(AM50,AM53,AM56)</f>
        <v>0</v>
      </c>
      <c r="CF49" s="140">
        <f t="shared" ref="CF49" si="532">AN49-SUM(AN50,AN53,AN56)</f>
        <v>0</v>
      </c>
      <c r="CG49" s="140">
        <f t="shared" ref="CG49" si="533">AO49-SUM(AO50,AO53,AO56)</f>
        <v>0</v>
      </c>
      <c r="CH49" s="140">
        <f t="shared" ref="CH49" si="534">AP49-SUM(AP50,AP53,AP56)</f>
        <v>0</v>
      </c>
      <c r="CI49" s="140">
        <f t="shared" ref="CI49" si="535">AQ49-SUM(AQ50,AQ53,AQ56)</f>
        <v>0</v>
      </c>
    </row>
    <row r="50" spans="2:87">
      <c r="B50" s="144" t="s">
        <v>88</v>
      </c>
      <c r="C50" s="145">
        <v>0</v>
      </c>
      <c r="D50" s="145">
        <v>45146</v>
      </c>
      <c r="E50" s="145">
        <v>3741</v>
      </c>
      <c r="F50" s="145">
        <v>0</v>
      </c>
      <c r="G50" s="145">
        <v>75748</v>
      </c>
      <c r="H50" s="145">
        <v>0</v>
      </c>
      <c r="I50" s="145">
        <v>49874</v>
      </c>
      <c r="J50" s="145">
        <v>0</v>
      </c>
      <c r="K50" s="145">
        <v>1407</v>
      </c>
      <c r="L50" s="145">
        <v>0</v>
      </c>
      <c r="M50" s="145">
        <v>0</v>
      </c>
      <c r="N50" s="145">
        <v>20565123</v>
      </c>
      <c r="O50" s="145">
        <v>2681407</v>
      </c>
      <c r="P50" s="145">
        <v>612022</v>
      </c>
      <c r="Q50" s="145">
        <v>1085038</v>
      </c>
      <c r="R50" s="145">
        <v>0</v>
      </c>
      <c r="S50" s="145">
        <v>106060</v>
      </c>
      <c r="T50" s="145">
        <v>0</v>
      </c>
      <c r="U50" s="145">
        <v>68342</v>
      </c>
      <c r="V50" s="145">
        <v>0</v>
      </c>
      <c r="W50" s="145">
        <v>4515</v>
      </c>
      <c r="X50" s="145">
        <v>0</v>
      </c>
      <c r="Y50" s="145">
        <v>139094</v>
      </c>
      <c r="Z50" s="145">
        <v>439106</v>
      </c>
      <c r="AA50" s="145">
        <v>1083073</v>
      </c>
      <c r="AB50" s="145">
        <v>13890902</v>
      </c>
      <c r="AC50" s="145">
        <v>0</v>
      </c>
      <c r="AD50" s="145">
        <v>2730</v>
      </c>
      <c r="AE50" s="145">
        <v>355145</v>
      </c>
      <c r="AF50" s="145">
        <v>2169109</v>
      </c>
      <c r="AG50" s="145">
        <v>0</v>
      </c>
      <c r="AH50" s="145"/>
      <c r="AI50" s="145"/>
      <c r="AJ50" s="145"/>
      <c r="AK50" s="145"/>
      <c r="AL50" s="145"/>
      <c r="AM50" s="145"/>
      <c r="AN50" s="145"/>
      <c r="AO50" s="145"/>
      <c r="AP50" s="145"/>
      <c r="AQ50" s="131">
        <f t="shared" si="44"/>
        <v>43377582</v>
      </c>
      <c r="AU50" s="140">
        <f t="shared" ref="AU50" si="536">C50-SUM(C51:C52)</f>
        <v>0</v>
      </c>
      <c r="AV50" s="140">
        <f t="shared" ref="AV50" si="537">D50-SUM(D51:D52)</f>
        <v>0</v>
      </c>
      <c r="AW50" s="140">
        <f t="shared" ref="AW50" si="538">E50-SUM(E51:E52)</f>
        <v>0</v>
      </c>
      <c r="AX50" s="140">
        <f t="shared" ref="AX50" si="539">F50-SUM(F51:F52)</f>
        <v>0</v>
      </c>
      <c r="AY50" s="140">
        <f t="shared" ref="AY50" si="540">G50-SUM(G51:G52)</f>
        <v>0</v>
      </c>
      <c r="AZ50" s="140">
        <f t="shared" ref="AZ50" si="541">H50-SUM(H51:H52)</f>
        <v>0</v>
      </c>
      <c r="BA50" s="140">
        <f t="shared" ref="BA50" si="542">I50-SUM(I51:I52)</f>
        <v>0</v>
      </c>
      <c r="BB50" s="140">
        <f t="shared" ref="BB50" si="543">J50-SUM(J51:J52)</f>
        <v>0</v>
      </c>
      <c r="BC50" s="140">
        <f t="shared" ref="BC50" si="544">K50-SUM(K51:K52)</f>
        <v>0</v>
      </c>
      <c r="BD50" s="140">
        <f t="shared" ref="BD50" si="545">L50-SUM(L51:L52)</f>
        <v>0</v>
      </c>
      <c r="BE50" s="140">
        <f t="shared" ref="BE50" si="546">M50-SUM(M51:M52)</f>
        <v>0</v>
      </c>
      <c r="BF50" s="140">
        <f t="shared" ref="BF50" si="547">N50-SUM(N51:N52)</f>
        <v>0</v>
      </c>
      <c r="BG50" s="140">
        <f t="shared" ref="BG50" si="548">O50-SUM(O51:O52)</f>
        <v>0</v>
      </c>
      <c r="BH50" s="140">
        <f t="shared" ref="BH50" si="549">P50-SUM(P51:P52)</f>
        <v>0</v>
      </c>
      <c r="BI50" s="140">
        <f t="shared" ref="BI50" si="550">Q50-SUM(Q51:Q52)</f>
        <v>0</v>
      </c>
      <c r="BJ50" s="140">
        <f t="shared" ref="BJ50" si="551">R50-SUM(R51:R52)</f>
        <v>0</v>
      </c>
      <c r="BK50" s="140">
        <f t="shared" ref="BK50" si="552">S50-SUM(S51:S52)</f>
        <v>0</v>
      </c>
      <c r="BL50" s="140">
        <f t="shared" ref="BL50" si="553">T50-SUM(T51:T52)</f>
        <v>0</v>
      </c>
      <c r="BM50" s="140">
        <f t="shared" ref="BM50" si="554">U50-SUM(U51:U52)</f>
        <v>0</v>
      </c>
      <c r="BN50" s="140">
        <f t="shared" ref="BN50" si="555">V50-SUM(V51:V52)</f>
        <v>0</v>
      </c>
      <c r="BO50" s="140">
        <f t="shared" ref="BO50" si="556">W50-SUM(W51:W52)</f>
        <v>0</v>
      </c>
      <c r="BP50" s="140">
        <f t="shared" ref="BP50" si="557">X50-SUM(X51:X52)</f>
        <v>0</v>
      </c>
      <c r="BQ50" s="140">
        <f t="shared" ref="BQ50" si="558">Y50-SUM(Y51:Y52)</f>
        <v>0</v>
      </c>
      <c r="BR50" s="140">
        <f t="shared" ref="BR50" si="559">Z50-SUM(Z51:Z52)</f>
        <v>0</v>
      </c>
      <c r="BS50" s="140">
        <f t="shared" ref="BS50" si="560">AA50-SUM(AA51:AA52)</f>
        <v>0</v>
      </c>
      <c r="BT50" s="140">
        <f t="shared" ref="BT50" si="561">AB50-SUM(AB51:AB52)</f>
        <v>0</v>
      </c>
      <c r="BU50" s="140">
        <f t="shared" ref="BU50" si="562">AC50-SUM(AC51:AC52)</f>
        <v>0</v>
      </c>
      <c r="BV50" s="140">
        <f t="shared" ref="BV50" si="563">AD50-SUM(AD51:AD52)</f>
        <v>0</v>
      </c>
      <c r="BW50" s="140">
        <f t="shared" ref="BW50" si="564">AE50-SUM(AE51:AE52)</f>
        <v>0</v>
      </c>
      <c r="BX50" s="140">
        <f t="shared" ref="BX50" si="565">AF50-SUM(AF51:AF52)</f>
        <v>0</v>
      </c>
      <c r="BY50" s="140">
        <f t="shared" ref="BY50" si="566">AG50-SUM(AG51:AG52)</f>
        <v>0</v>
      </c>
      <c r="BZ50" s="140">
        <f t="shared" ref="BZ50" si="567">AH50-SUM(AH51:AH52)</f>
        <v>0</v>
      </c>
      <c r="CA50" s="140">
        <f t="shared" ref="CA50" si="568">AI50-SUM(AI51:AI52)</f>
        <v>0</v>
      </c>
      <c r="CB50" s="140">
        <f t="shared" ref="CB50" si="569">AJ50-SUM(AJ51:AJ52)</f>
        <v>0</v>
      </c>
      <c r="CC50" s="140">
        <f t="shared" ref="CC50" si="570">AK50-SUM(AK51:AK52)</f>
        <v>0</v>
      </c>
      <c r="CD50" s="140">
        <f t="shared" ref="CD50" si="571">AL50-SUM(AL51:AL52)</f>
        <v>0</v>
      </c>
      <c r="CE50" s="140">
        <f t="shared" ref="CE50" si="572">AM50-SUM(AM51:AM52)</f>
        <v>0</v>
      </c>
      <c r="CF50" s="140">
        <f t="shared" ref="CF50" si="573">AN50-SUM(AN51:AN52)</f>
        <v>0</v>
      </c>
      <c r="CG50" s="140">
        <f t="shared" ref="CG50" si="574">AO50-SUM(AO51:AO52)</f>
        <v>0</v>
      </c>
      <c r="CH50" s="140">
        <f t="shared" ref="CH50" si="575">AP50-SUM(AP51:AP52)</f>
        <v>0</v>
      </c>
      <c r="CI50" s="140">
        <f t="shared" ref="CI50" si="576">AQ50-SUM(AQ51:AQ52)</f>
        <v>0</v>
      </c>
    </row>
    <row r="51" spans="2:87">
      <c r="B51" s="147" t="s">
        <v>89</v>
      </c>
      <c r="C51" s="145">
        <v>0</v>
      </c>
      <c r="D51" s="145">
        <v>0</v>
      </c>
      <c r="E51" s="145">
        <v>0</v>
      </c>
      <c r="F51" s="145">
        <v>0</v>
      </c>
      <c r="G51" s="145">
        <v>0</v>
      </c>
      <c r="H51" s="145">
        <v>0</v>
      </c>
      <c r="I51" s="145">
        <v>0</v>
      </c>
      <c r="J51" s="145">
        <v>0</v>
      </c>
      <c r="K51" s="145">
        <v>0</v>
      </c>
      <c r="L51" s="145">
        <v>0</v>
      </c>
      <c r="M51" s="145">
        <v>0</v>
      </c>
      <c r="N51" s="145">
        <v>20473885</v>
      </c>
      <c r="O51" s="145">
        <v>0</v>
      </c>
      <c r="P51" s="145">
        <v>0</v>
      </c>
      <c r="Q51" s="145">
        <v>104895</v>
      </c>
      <c r="R51" s="145">
        <v>0</v>
      </c>
      <c r="S51" s="145">
        <v>0</v>
      </c>
      <c r="T51" s="145">
        <v>0</v>
      </c>
      <c r="U51" s="145">
        <v>0</v>
      </c>
      <c r="V51" s="145">
        <v>0</v>
      </c>
      <c r="W51" s="145">
        <v>0</v>
      </c>
      <c r="X51" s="145">
        <v>0</v>
      </c>
      <c r="Y51" s="145">
        <v>0</v>
      </c>
      <c r="Z51" s="145">
        <v>0</v>
      </c>
      <c r="AA51" s="145">
        <v>0</v>
      </c>
      <c r="AB51" s="145">
        <v>13721292</v>
      </c>
      <c r="AC51" s="145">
        <v>0</v>
      </c>
      <c r="AD51" s="145">
        <v>0</v>
      </c>
      <c r="AE51" s="145">
        <v>0</v>
      </c>
      <c r="AF51" s="145">
        <v>0</v>
      </c>
      <c r="AG51" s="145">
        <v>0</v>
      </c>
      <c r="AH51" s="145"/>
      <c r="AI51" s="145"/>
      <c r="AJ51" s="145"/>
      <c r="AK51" s="145"/>
      <c r="AL51" s="145"/>
      <c r="AM51" s="145"/>
      <c r="AN51" s="145"/>
      <c r="AO51" s="145"/>
      <c r="AP51" s="145"/>
      <c r="AQ51" s="131">
        <f t="shared" si="44"/>
        <v>34300072</v>
      </c>
      <c r="AU51" s="140"/>
      <c r="AV51" s="140"/>
      <c r="AW51" s="140"/>
      <c r="AX51" s="140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  <c r="BJ51" s="140"/>
      <c r="BK51" s="140"/>
      <c r="BL51" s="140"/>
      <c r="BM51" s="140"/>
      <c r="BN51" s="140"/>
      <c r="BO51" s="140"/>
      <c r="BP51" s="140"/>
      <c r="BQ51" s="140"/>
      <c r="BR51" s="140"/>
      <c r="BS51" s="140"/>
      <c r="BT51" s="140"/>
      <c r="BU51" s="140"/>
      <c r="BV51" s="140"/>
      <c r="BW51" s="140"/>
      <c r="BX51" s="140"/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</row>
    <row r="52" spans="2:87">
      <c r="B52" s="147" t="s">
        <v>90</v>
      </c>
      <c r="C52" s="145">
        <v>0</v>
      </c>
      <c r="D52" s="145">
        <v>45146</v>
      </c>
      <c r="E52" s="145">
        <v>3741</v>
      </c>
      <c r="F52" s="145">
        <v>0</v>
      </c>
      <c r="G52" s="145">
        <v>75748</v>
      </c>
      <c r="H52" s="145">
        <v>0</v>
      </c>
      <c r="I52" s="145">
        <v>49874</v>
      </c>
      <c r="J52" s="145">
        <v>0</v>
      </c>
      <c r="K52" s="145">
        <v>1407</v>
      </c>
      <c r="L52" s="145">
        <v>0</v>
      </c>
      <c r="M52" s="145">
        <v>0</v>
      </c>
      <c r="N52" s="145">
        <v>91238</v>
      </c>
      <c r="O52" s="145">
        <v>2681407</v>
      </c>
      <c r="P52" s="145">
        <v>612022</v>
      </c>
      <c r="Q52" s="145">
        <v>980143</v>
      </c>
      <c r="R52" s="145">
        <v>0</v>
      </c>
      <c r="S52" s="145">
        <v>106060</v>
      </c>
      <c r="T52" s="145">
        <v>0</v>
      </c>
      <c r="U52" s="145">
        <v>68342</v>
      </c>
      <c r="V52" s="145">
        <v>0</v>
      </c>
      <c r="W52" s="145">
        <v>4515</v>
      </c>
      <c r="X52" s="145">
        <v>0</v>
      </c>
      <c r="Y52" s="145">
        <v>139094</v>
      </c>
      <c r="Z52" s="145">
        <v>439106</v>
      </c>
      <c r="AA52" s="145">
        <v>1083073</v>
      </c>
      <c r="AB52" s="145">
        <v>169610</v>
      </c>
      <c r="AC52" s="145">
        <v>0</v>
      </c>
      <c r="AD52" s="145">
        <v>2730</v>
      </c>
      <c r="AE52" s="145">
        <v>355145</v>
      </c>
      <c r="AF52" s="145">
        <v>2169109</v>
      </c>
      <c r="AG52" s="145">
        <v>0</v>
      </c>
      <c r="AH52" s="145"/>
      <c r="AI52" s="145"/>
      <c r="AJ52" s="145"/>
      <c r="AK52" s="145"/>
      <c r="AL52" s="145"/>
      <c r="AM52" s="145"/>
      <c r="AN52" s="145"/>
      <c r="AO52" s="145"/>
      <c r="AP52" s="145"/>
      <c r="AQ52" s="131">
        <f t="shared" si="44"/>
        <v>9077510</v>
      </c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</row>
    <row r="53" spans="2:87">
      <c r="B53" s="144" t="s">
        <v>91</v>
      </c>
      <c r="C53" s="145">
        <v>78332</v>
      </c>
      <c r="D53" s="145">
        <v>1133322</v>
      </c>
      <c r="E53" s="145">
        <v>1242856</v>
      </c>
      <c r="F53" s="145">
        <v>1325097</v>
      </c>
      <c r="G53" s="145">
        <v>8324754</v>
      </c>
      <c r="H53" s="145">
        <v>230653</v>
      </c>
      <c r="I53" s="145">
        <v>1990453</v>
      </c>
      <c r="J53" s="145">
        <v>9357416</v>
      </c>
      <c r="K53" s="145">
        <v>286951</v>
      </c>
      <c r="L53" s="145">
        <v>5932719</v>
      </c>
      <c r="M53" s="145">
        <v>3533158</v>
      </c>
      <c r="N53" s="145">
        <v>34566782</v>
      </c>
      <c r="O53" s="145">
        <v>8838727</v>
      </c>
      <c r="P53" s="145">
        <v>6005110</v>
      </c>
      <c r="Q53" s="145">
        <v>4132407</v>
      </c>
      <c r="R53" s="145">
        <v>11350</v>
      </c>
      <c r="S53" s="145">
        <v>316131</v>
      </c>
      <c r="T53" s="145">
        <v>0</v>
      </c>
      <c r="U53" s="145">
        <v>0</v>
      </c>
      <c r="V53" s="145">
        <v>0</v>
      </c>
      <c r="W53" s="145">
        <v>744535</v>
      </c>
      <c r="X53" s="145">
        <v>38415980</v>
      </c>
      <c r="Y53" s="145">
        <v>0</v>
      </c>
      <c r="Z53" s="145">
        <v>2851607</v>
      </c>
      <c r="AA53" s="145">
        <v>7596609</v>
      </c>
      <c r="AB53" s="145">
        <v>6293930</v>
      </c>
      <c r="AC53" s="145">
        <v>2311951</v>
      </c>
      <c r="AD53" s="145">
        <v>531259</v>
      </c>
      <c r="AE53" s="145">
        <v>17711418</v>
      </c>
      <c r="AF53" s="145">
        <v>2334892</v>
      </c>
      <c r="AG53" s="145">
        <v>5766902</v>
      </c>
      <c r="AH53" s="145"/>
      <c r="AI53" s="145"/>
      <c r="AJ53" s="145"/>
      <c r="AK53" s="145"/>
      <c r="AL53" s="145"/>
      <c r="AM53" s="145"/>
      <c r="AN53" s="145"/>
      <c r="AO53" s="145"/>
      <c r="AP53" s="145"/>
      <c r="AQ53" s="131">
        <f t="shared" si="44"/>
        <v>171865301</v>
      </c>
      <c r="AU53" s="140">
        <f t="shared" ref="AU53" si="577">C53-SUM(C54:C55)</f>
        <v>0</v>
      </c>
      <c r="AV53" s="140">
        <f t="shared" ref="AV53" si="578">D53-SUM(D54:D55)</f>
        <v>0</v>
      </c>
      <c r="AW53" s="140">
        <f t="shared" ref="AW53" si="579">E53-SUM(E54:E55)</f>
        <v>0</v>
      </c>
      <c r="AX53" s="140">
        <f t="shared" ref="AX53" si="580">F53-SUM(F54:F55)</f>
        <v>0</v>
      </c>
      <c r="AY53" s="140">
        <f t="shared" ref="AY53" si="581">G53-SUM(G54:G55)</f>
        <v>0</v>
      </c>
      <c r="AZ53" s="140">
        <f t="shared" ref="AZ53" si="582">H53-SUM(H54:H55)</f>
        <v>0</v>
      </c>
      <c r="BA53" s="140">
        <f t="shared" ref="BA53" si="583">I53-SUM(I54:I55)</f>
        <v>0</v>
      </c>
      <c r="BB53" s="140">
        <f t="shared" ref="BB53" si="584">J53-SUM(J54:J55)</f>
        <v>0</v>
      </c>
      <c r="BC53" s="140">
        <f t="shared" ref="BC53" si="585">K53-SUM(K54:K55)</f>
        <v>0</v>
      </c>
      <c r="BD53" s="140">
        <f t="shared" ref="BD53" si="586">L53-SUM(L54:L55)</f>
        <v>0</v>
      </c>
      <c r="BE53" s="140">
        <f t="shared" ref="BE53" si="587">M53-SUM(M54:M55)</f>
        <v>0</v>
      </c>
      <c r="BF53" s="140">
        <f t="shared" ref="BF53" si="588">N53-SUM(N54:N55)</f>
        <v>0</v>
      </c>
      <c r="BG53" s="140">
        <f t="shared" ref="BG53" si="589">O53-SUM(O54:O55)</f>
        <v>0</v>
      </c>
      <c r="BH53" s="140">
        <f t="shared" ref="BH53" si="590">P53-SUM(P54:P55)</f>
        <v>0</v>
      </c>
      <c r="BI53" s="140">
        <f t="shared" ref="BI53" si="591">Q53-SUM(Q54:Q55)</f>
        <v>0</v>
      </c>
      <c r="BJ53" s="140">
        <f t="shared" ref="BJ53" si="592">R53-SUM(R54:R55)</f>
        <v>0</v>
      </c>
      <c r="BK53" s="140">
        <f t="shared" ref="BK53" si="593">S53-SUM(S54:S55)</f>
        <v>0</v>
      </c>
      <c r="BL53" s="140">
        <f t="shared" ref="BL53" si="594">T53-SUM(T54:T55)</f>
        <v>0</v>
      </c>
      <c r="BM53" s="140">
        <f t="shared" ref="BM53" si="595">U53-SUM(U54:U55)</f>
        <v>0</v>
      </c>
      <c r="BN53" s="140">
        <f t="shared" ref="BN53" si="596">V53-SUM(V54:V55)</f>
        <v>0</v>
      </c>
      <c r="BO53" s="140">
        <f t="shared" ref="BO53" si="597">W53-SUM(W54:W55)</f>
        <v>0</v>
      </c>
      <c r="BP53" s="140">
        <f t="shared" ref="BP53" si="598">X53-SUM(X54:X55)</f>
        <v>0</v>
      </c>
      <c r="BQ53" s="140">
        <f t="shared" ref="BQ53" si="599">Y53-SUM(Y54:Y55)</f>
        <v>0</v>
      </c>
      <c r="BR53" s="140">
        <f t="shared" ref="BR53" si="600">Z53-SUM(Z54:Z55)</f>
        <v>-1</v>
      </c>
      <c r="BS53" s="140">
        <f t="shared" ref="BS53" si="601">AA53-SUM(AA54:AA55)</f>
        <v>-1</v>
      </c>
      <c r="BT53" s="140">
        <f t="shared" ref="BT53" si="602">AB53-SUM(AB54:AB55)</f>
        <v>0</v>
      </c>
      <c r="BU53" s="140">
        <f t="shared" ref="BU53" si="603">AC53-SUM(AC54:AC55)</f>
        <v>0</v>
      </c>
      <c r="BV53" s="140">
        <f t="shared" ref="BV53" si="604">AD53-SUM(AD54:AD55)</f>
        <v>0</v>
      </c>
      <c r="BW53" s="140">
        <f t="shared" ref="BW53" si="605">AE53-SUM(AE54:AE55)</f>
        <v>0</v>
      </c>
      <c r="BX53" s="140">
        <f t="shared" ref="BX53" si="606">AF53-SUM(AF54:AF55)</f>
        <v>0</v>
      </c>
      <c r="BY53" s="140">
        <f t="shared" ref="BY53" si="607">AG53-SUM(AG54:AG55)</f>
        <v>0</v>
      </c>
      <c r="BZ53" s="140">
        <f t="shared" ref="BZ53" si="608">AH53-SUM(AH54:AH55)</f>
        <v>0</v>
      </c>
      <c r="CA53" s="140">
        <f t="shared" ref="CA53" si="609">AI53-SUM(AI54:AI55)</f>
        <v>0</v>
      </c>
      <c r="CB53" s="140">
        <f t="shared" ref="CB53" si="610">AJ53-SUM(AJ54:AJ55)</f>
        <v>0</v>
      </c>
      <c r="CC53" s="140">
        <f t="shared" ref="CC53" si="611">AK53-SUM(AK54:AK55)</f>
        <v>0</v>
      </c>
      <c r="CD53" s="140">
        <f t="shared" ref="CD53" si="612">AL53-SUM(AL54:AL55)</f>
        <v>0</v>
      </c>
      <c r="CE53" s="140">
        <f t="shared" ref="CE53" si="613">AM53-SUM(AM54:AM55)</f>
        <v>0</v>
      </c>
      <c r="CF53" s="140">
        <f t="shared" ref="CF53" si="614">AN53-SUM(AN54:AN55)</f>
        <v>0</v>
      </c>
      <c r="CG53" s="140">
        <f t="shared" ref="CG53" si="615">AO53-SUM(AO54:AO55)</f>
        <v>0</v>
      </c>
      <c r="CH53" s="140">
        <f t="shared" ref="CH53" si="616">AP53-SUM(AP54:AP55)</f>
        <v>0</v>
      </c>
      <c r="CI53" s="140">
        <f t="shared" ref="CI53" si="617">AQ53-SUM(AQ54:AQ55)</f>
        <v>-2</v>
      </c>
    </row>
    <row r="54" spans="2:87">
      <c r="B54" s="147" t="s">
        <v>92</v>
      </c>
      <c r="C54" s="145">
        <v>62779</v>
      </c>
      <c r="D54" s="145">
        <v>969339</v>
      </c>
      <c r="E54" s="145">
        <v>1205265</v>
      </c>
      <c r="F54" s="145">
        <v>224019</v>
      </c>
      <c r="G54" s="145">
        <v>991610</v>
      </c>
      <c r="H54" s="145">
        <v>0</v>
      </c>
      <c r="I54" s="145">
        <v>470400</v>
      </c>
      <c r="J54" s="145">
        <v>1924277</v>
      </c>
      <c r="K54" s="145">
        <v>148767</v>
      </c>
      <c r="L54" s="145">
        <v>3904394</v>
      </c>
      <c r="M54" s="145">
        <v>3533158</v>
      </c>
      <c r="N54" s="145">
        <v>3051449</v>
      </c>
      <c r="O54" s="145">
        <v>641229</v>
      </c>
      <c r="P54" s="145">
        <v>127156</v>
      </c>
      <c r="Q54" s="145">
        <v>2008034</v>
      </c>
      <c r="R54" s="145">
        <v>0</v>
      </c>
      <c r="S54" s="145">
        <v>298246</v>
      </c>
      <c r="T54" s="145">
        <v>0</v>
      </c>
      <c r="U54" s="145">
        <v>0</v>
      </c>
      <c r="V54" s="145">
        <v>0</v>
      </c>
      <c r="W54" s="145">
        <v>2886</v>
      </c>
      <c r="X54" s="145">
        <v>6142617</v>
      </c>
      <c r="Y54" s="145">
        <v>0</v>
      </c>
      <c r="Z54" s="145">
        <v>612611</v>
      </c>
      <c r="AA54" s="145">
        <v>3256224</v>
      </c>
      <c r="AB54" s="145">
        <v>877916</v>
      </c>
      <c r="AC54" s="145">
        <v>16857</v>
      </c>
      <c r="AD54" s="145">
        <v>0</v>
      </c>
      <c r="AE54" s="145">
        <v>2545521</v>
      </c>
      <c r="AF54" s="145">
        <v>1764640</v>
      </c>
      <c r="AG54" s="145">
        <v>763301</v>
      </c>
      <c r="AH54" s="145"/>
      <c r="AI54" s="145"/>
      <c r="AJ54" s="145"/>
      <c r="AK54" s="145"/>
      <c r="AL54" s="145"/>
      <c r="AM54" s="145"/>
      <c r="AN54" s="145"/>
      <c r="AO54" s="145"/>
      <c r="AP54" s="145"/>
      <c r="AQ54" s="131">
        <f t="shared" si="44"/>
        <v>35542695</v>
      </c>
      <c r="AU54" s="140"/>
      <c r="AV54" s="140"/>
      <c r="AW54" s="140"/>
      <c r="AX54" s="140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140"/>
      <c r="BV54" s="140"/>
      <c r="BW54" s="140"/>
      <c r="BX54" s="140"/>
      <c r="BY54" s="140"/>
      <c r="BZ54" s="140"/>
      <c r="CA54" s="140"/>
      <c r="CB54" s="140"/>
      <c r="CC54" s="140"/>
      <c r="CD54" s="140"/>
      <c r="CE54" s="140"/>
      <c r="CF54" s="140"/>
      <c r="CG54" s="140"/>
      <c r="CH54" s="140"/>
      <c r="CI54" s="140"/>
    </row>
    <row r="55" spans="2:87">
      <c r="B55" s="147" t="s">
        <v>93</v>
      </c>
      <c r="C55" s="145">
        <v>15553</v>
      </c>
      <c r="D55" s="145">
        <v>163983</v>
      </c>
      <c r="E55" s="145">
        <v>37591</v>
      </c>
      <c r="F55" s="145">
        <v>1101078</v>
      </c>
      <c r="G55" s="145">
        <v>7333144</v>
      </c>
      <c r="H55" s="145">
        <v>230653</v>
      </c>
      <c r="I55" s="145">
        <v>1520053</v>
      </c>
      <c r="J55" s="145">
        <v>7433139</v>
      </c>
      <c r="K55" s="145">
        <v>138184</v>
      </c>
      <c r="L55" s="145">
        <v>2028325</v>
      </c>
      <c r="M55" s="145">
        <v>0</v>
      </c>
      <c r="N55" s="145">
        <v>31515333</v>
      </c>
      <c r="O55" s="145">
        <v>8197498</v>
      </c>
      <c r="P55" s="145">
        <v>5877954</v>
      </c>
      <c r="Q55" s="145">
        <v>2124373</v>
      </c>
      <c r="R55" s="145">
        <v>11350</v>
      </c>
      <c r="S55" s="145">
        <v>17885</v>
      </c>
      <c r="T55" s="145">
        <v>0</v>
      </c>
      <c r="U55" s="145">
        <v>0</v>
      </c>
      <c r="V55" s="145">
        <v>0</v>
      </c>
      <c r="W55" s="145">
        <v>741649</v>
      </c>
      <c r="X55" s="145">
        <v>32273363</v>
      </c>
      <c r="Y55" s="145">
        <v>0</v>
      </c>
      <c r="Z55" s="145">
        <v>2238997</v>
      </c>
      <c r="AA55" s="145">
        <v>4340386</v>
      </c>
      <c r="AB55" s="145">
        <v>5416014</v>
      </c>
      <c r="AC55" s="145">
        <v>2295094</v>
      </c>
      <c r="AD55" s="145">
        <v>531259</v>
      </c>
      <c r="AE55" s="145">
        <v>15165897</v>
      </c>
      <c r="AF55" s="145">
        <v>570252</v>
      </c>
      <c r="AG55" s="145">
        <v>5003601</v>
      </c>
      <c r="AH55" s="145"/>
      <c r="AI55" s="145"/>
      <c r="AJ55" s="145"/>
      <c r="AK55" s="145"/>
      <c r="AL55" s="145"/>
      <c r="AM55" s="145"/>
      <c r="AN55" s="145"/>
      <c r="AO55" s="145"/>
      <c r="AP55" s="145"/>
      <c r="AQ55" s="131">
        <f t="shared" si="44"/>
        <v>136322608</v>
      </c>
      <c r="AU55" s="146"/>
      <c r="AV55" s="146"/>
      <c r="AW55" s="146"/>
      <c r="AX55" s="146"/>
      <c r="AY55" s="146"/>
      <c r="AZ55" s="146"/>
      <c r="BA55" s="146"/>
      <c r="BB55" s="146"/>
      <c r="BC55" s="146"/>
      <c r="BD55" s="146"/>
      <c r="BE55" s="146"/>
      <c r="BF55" s="146"/>
      <c r="BG55" s="146"/>
      <c r="BH55" s="146"/>
      <c r="BI55" s="146"/>
      <c r="BJ55" s="146"/>
      <c r="BK55" s="146"/>
      <c r="BL55" s="146"/>
      <c r="BM55" s="146"/>
      <c r="BN55" s="146"/>
      <c r="BO55" s="146"/>
      <c r="BP55" s="146"/>
      <c r="BQ55" s="146"/>
      <c r="BR55" s="146"/>
      <c r="BS55" s="146"/>
      <c r="BT55" s="146"/>
      <c r="BU55" s="146"/>
      <c r="BV55" s="146"/>
      <c r="BW55" s="146"/>
      <c r="BX55" s="146"/>
      <c r="BY55" s="146"/>
      <c r="BZ55" s="146"/>
      <c r="CA55" s="146"/>
      <c r="CB55" s="146"/>
      <c r="CC55" s="146"/>
      <c r="CD55" s="146"/>
      <c r="CE55" s="146"/>
      <c r="CF55" s="146"/>
      <c r="CG55" s="146"/>
      <c r="CH55" s="146"/>
      <c r="CI55" s="146"/>
    </row>
    <row r="56" spans="2:87">
      <c r="B56" s="144" t="s">
        <v>94</v>
      </c>
      <c r="C56" s="145">
        <v>95078</v>
      </c>
      <c r="D56" s="145">
        <v>80952</v>
      </c>
      <c r="E56" s="145">
        <v>207514</v>
      </c>
      <c r="F56" s="145">
        <v>1019328</v>
      </c>
      <c r="G56" s="145">
        <v>31533563</v>
      </c>
      <c r="H56" s="145">
        <v>3163554</v>
      </c>
      <c r="I56" s="145">
        <v>1061994</v>
      </c>
      <c r="J56" s="145">
        <v>8701602</v>
      </c>
      <c r="K56" s="145">
        <v>32919</v>
      </c>
      <c r="L56" s="145">
        <v>1778335</v>
      </c>
      <c r="M56" s="145">
        <v>45961110</v>
      </c>
      <c r="N56" s="145">
        <v>5712177</v>
      </c>
      <c r="O56" s="145">
        <v>19056722</v>
      </c>
      <c r="P56" s="145">
        <v>3440165</v>
      </c>
      <c r="Q56" s="145">
        <v>16733813</v>
      </c>
      <c r="R56" s="145">
        <v>714</v>
      </c>
      <c r="S56" s="145">
        <v>86069</v>
      </c>
      <c r="T56" s="145">
        <v>112563</v>
      </c>
      <c r="U56" s="145">
        <v>476560</v>
      </c>
      <c r="V56" s="145">
        <v>0</v>
      </c>
      <c r="W56" s="145">
        <v>82298</v>
      </c>
      <c r="X56" s="145">
        <v>23831435</v>
      </c>
      <c r="Y56" s="145">
        <v>43035</v>
      </c>
      <c r="Z56" s="145">
        <v>2403147</v>
      </c>
      <c r="AA56" s="145">
        <v>7038746</v>
      </c>
      <c r="AB56" s="145">
        <v>21749984</v>
      </c>
      <c r="AC56" s="145">
        <v>5647576</v>
      </c>
      <c r="AD56" s="145">
        <v>108711</v>
      </c>
      <c r="AE56" s="145">
        <v>3218245</v>
      </c>
      <c r="AF56" s="145">
        <v>5595425</v>
      </c>
      <c r="AG56" s="145">
        <v>244458</v>
      </c>
      <c r="AH56" s="145"/>
      <c r="AI56" s="145"/>
      <c r="AJ56" s="145"/>
      <c r="AK56" s="145"/>
      <c r="AL56" s="145"/>
      <c r="AM56" s="145"/>
      <c r="AN56" s="145"/>
      <c r="AO56" s="145"/>
      <c r="AP56" s="145"/>
      <c r="AQ56" s="131">
        <f t="shared" si="44"/>
        <v>209217792</v>
      </c>
      <c r="AU56" s="140">
        <f t="shared" ref="AU56" si="618">C56-SUM(C57:C61)</f>
        <v>0</v>
      </c>
      <c r="AV56" s="140">
        <f t="shared" ref="AV56" si="619">D56-SUM(D57:D61)</f>
        <v>0</v>
      </c>
      <c r="AW56" s="140">
        <f t="shared" ref="AW56" si="620">E56-SUM(E57:E61)</f>
        <v>0</v>
      </c>
      <c r="AX56" s="140">
        <f t="shared" ref="AX56" si="621">F56-SUM(F57:F61)</f>
        <v>0</v>
      </c>
      <c r="AY56" s="140">
        <f t="shared" ref="AY56" si="622">G56-SUM(G57:G61)</f>
        <v>0</v>
      </c>
      <c r="AZ56" s="140">
        <f t="shared" ref="AZ56" si="623">H56-SUM(H57:H61)</f>
        <v>0</v>
      </c>
      <c r="BA56" s="140">
        <f t="shared" ref="BA56" si="624">I56-SUM(I57:I61)</f>
        <v>0</v>
      </c>
      <c r="BB56" s="140">
        <f t="shared" ref="BB56" si="625">J56-SUM(J57:J61)</f>
        <v>-1</v>
      </c>
      <c r="BC56" s="140">
        <f t="shared" ref="BC56" si="626">K56-SUM(K57:K61)</f>
        <v>0</v>
      </c>
      <c r="BD56" s="140">
        <f t="shared" ref="BD56" si="627">L56-SUM(L57:L61)</f>
        <v>0</v>
      </c>
      <c r="BE56" s="140">
        <f t="shared" ref="BE56" si="628">M56-SUM(M57:M61)</f>
        <v>0</v>
      </c>
      <c r="BF56" s="140">
        <f t="shared" ref="BF56" si="629">N56-SUM(N57:N61)</f>
        <v>0</v>
      </c>
      <c r="BG56" s="140">
        <f t="shared" ref="BG56" si="630">O56-SUM(O57:O61)</f>
        <v>0</v>
      </c>
      <c r="BH56" s="140">
        <f t="shared" ref="BH56" si="631">P56-SUM(P57:P61)</f>
        <v>0</v>
      </c>
      <c r="BI56" s="140">
        <f t="shared" ref="BI56" si="632">Q56-SUM(Q57:Q61)</f>
        <v>0</v>
      </c>
      <c r="BJ56" s="140">
        <f t="shared" ref="BJ56" si="633">R56-SUM(R57:R61)</f>
        <v>0</v>
      </c>
      <c r="BK56" s="140">
        <f t="shared" ref="BK56" si="634">S56-SUM(S57:S61)</f>
        <v>0</v>
      </c>
      <c r="BL56" s="140">
        <f t="shared" ref="BL56" si="635">T56-SUM(T57:T61)</f>
        <v>0</v>
      </c>
      <c r="BM56" s="140">
        <f t="shared" ref="BM56" si="636">U56-SUM(U57:U61)</f>
        <v>0</v>
      </c>
      <c r="BN56" s="140">
        <f t="shared" ref="BN56" si="637">V56-SUM(V57:V61)</f>
        <v>0</v>
      </c>
      <c r="BO56" s="140">
        <f t="shared" ref="BO56" si="638">W56-SUM(W57:W61)</f>
        <v>0</v>
      </c>
      <c r="BP56" s="140">
        <f t="shared" ref="BP56" si="639">X56-SUM(X57:X61)</f>
        <v>0</v>
      </c>
      <c r="BQ56" s="140">
        <f t="shared" ref="BQ56" si="640">Y56-SUM(Y57:Y61)</f>
        <v>0</v>
      </c>
      <c r="BR56" s="140">
        <f t="shared" ref="BR56" si="641">Z56-SUM(Z57:Z61)</f>
        <v>0</v>
      </c>
      <c r="BS56" s="140">
        <f t="shared" ref="BS56" si="642">AA56-SUM(AA57:AA61)</f>
        <v>-1</v>
      </c>
      <c r="BT56" s="140">
        <f t="shared" ref="BT56" si="643">AB56-SUM(AB57:AB61)</f>
        <v>0</v>
      </c>
      <c r="BU56" s="140">
        <f t="shared" ref="BU56" si="644">AC56-SUM(AC57:AC61)</f>
        <v>0</v>
      </c>
      <c r="BV56" s="140">
        <f t="shared" ref="BV56" si="645">AD56-SUM(AD57:AD61)</f>
        <v>0</v>
      </c>
      <c r="BW56" s="140">
        <f t="shared" ref="BW56" si="646">AE56-SUM(AE57:AE61)</f>
        <v>0</v>
      </c>
      <c r="BX56" s="140">
        <f t="shared" ref="BX56" si="647">AF56-SUM(AF57:AF61)</f>
        <v>1</v>
      </c>
      <c r="BY56" s="140">
        <f t="shared" ref="BY56" si="648">AG56-SUM(AG57:AG61)</f>
        <v>0</v>
      </c>
      <c r="BZ56" s="140">
        <f t="shared" ref="BZ56" si="649">AH56-SUM(AH57:AH61)</f>
        <v>0</v>
      </c>
      <c r="CA56" s="140">
        <f t="shared" ref="CA56" si="650">AI56-SUM(AI57:AI61)</f>
        <v>0</v>
      </c>
      <c r="CB56" s="140">
        <f t="shared" ref="CB56" si="651">AJ56-SUM(AJ57:AJ61)</f>
        <v>0</v>
      </c>
      <c r="CC56" s="140">
        <f t="shared" ref="CC56" si="652">AK56-SUM(AK57:AK61)</f>
        <v>0</v>
      </c>
      <c r="CD56" s="140">
        <f t="shared" ref="CD56" si="653">AL56-SUM(AL57:AL61)</f>
        <v>0</v>
      </c>
      <c r="CE56" s="140">
        <f t="shared" ref="CE56" si="654">AM56-SUM(AM57:AM61)</f>
        <v>0</v>
      </c>
      <c r="CF56" s="140">
        <f t="shared" ref="CF56" si="655">AN56-SUM(AN57:AN61)</f>
        <v>0</v>
      </c>
      <c r="CG56" s="140">
        <f t="shared" ref="CG56" si="656">AO56-SUM(AO57:AO61)</f>
        <v>0</v>
      </c>
      <c r="CH56" s="140">
        <f t="shared" ref="CH56" si="657">AP56-SUM(AP57:AP61)</f>
        <v>0</v>
      </c>
      <c r="CI56" s="140">
        <f t="shared" ref="CI56" si="658">AQ56-SUM(AQ57:AQ61)</f>
        <v>-1</v>
      </c>
    </row>
    <row r="57" spans="2:87">
      <c r="B57" s="147" t="s">
        <v>95</v>
      </c>
      <c r="C57" s="145">
        <v>0</v>
      </c>
      <c r="D57" s="145">
        <v>1860</v>
      </c>
      <c r="E57" s="145">
        <v>8483</v>
      </c>
      <c r="F57" s="145">
        <v>56625</v>
      </c>
      <c r="G57" s="145">
        <v>366333</v>
      </c>
      <c r="H57" s="145">
        <v>28604</v>
      </c>
      <c r="I57" s="145">
        <v>107728</v>
      </c>
      <c r="J57" s="145">
        <v>382167</v>
      </c>
      <c r="K57" s="145">
        <v>723</v>
      </c>
      <c r="L57" s="145">
        <v>4979</v>
      </c>
      <c r="M57" s="145">
        <v>702624</v>
      </c>
      <c r="N57" s="145">
        <v>81673</v>
      </c>
      <c r="O57" s="145">
        <v>318710</v>
      </c>
      <c r="P57" s="145">
        <v>83525</v>
      </c>
      <c r="Q57" s="145">
        <v>123683</v>
      </c>
      <c r="R57" s="145">
        <v>0</v>
      </c>
      <c r="S57" s="145">
        <v>0</v>
      </c>
      <c r="T57" s="145">
        <v>0</v>
      </c>
      <c r="U57" s="145">
        <v>47000</v>
      </c>
      <c r="V57" s="145">
        <v>0</v>
      </c>
      <c r="W57" s="145">
        <v>2666</v>
      </c>
      <c r="X57" s="145">
        <v>84500</v>
      </c>
      <c r="Y57" s="145">
        <v>16222</v>
      </c>
      <c r="Z57" s="145">
        <v>1487</v>
      </c>
      <c r="AA57" s="145">
        <v>55994</v>
      </c>
      <c r="AB57" s="145">
        <v>0</v>
      </c>
      <c r="AC57" s="145">
        <v>6633</v>
      </c>
      <c r="AD57" s="145">
        <v>511</v>
      </c>
      <c r="AE57" s="145">
        <v>132705</v>
      </c>
      <c r="AF57" s="145">
        <v>181802</v>
      </c>
      <c r="AG57" s="145">
        <v>18854</v>
      </c>
      <c r="AH57" s="145"/>
      <c r="AI57" s="145"/>
      <c r="AJ57" s="145"/>
      <c r="AK57" s="145"/>
      <c r="AL57" s="145"/>
      <c r="AM57" s="145"/>
      <c r="AN57" s="145"/>
      <c r="AO57" s="145"/>
      <c r="AP57" s="145"/>
      <c r="AQ57" s="131">
        <f t="shared" si="44"/>
        <v>2816091</v>
      </c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/>
      <c r="BT57" s="146"/>
      <c r="BU57" s="146"/>
      <c r="BV57" s="146"/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/>
      <c r="CI57" s="146"/>
    </row>
    <row r="58" spans="2:87">
      <c r="B58" s="147" t="s">
        <v>96</v>
      </c>
      <c r="C58" s="145">
        <v>0</v>
      </c>
      <c r="D58" s="145">
        <v>0</v>
      </c>
      <c r="E58" s="145">
        <v>0</v>
      </c>
      <c r="F58" s="145">
        <v>0</v>
      </c>
      <c r="G58" s="145">
        <v>57927</v>
      </c>
      <c r="H58" s="145">
        <v>0</v>
      </c>
      <c r="I58" s="145">
        <v>0</v>
      </c>
      <c r="J58" s="145">
        <v>680667</v>
      </c>
      <c r="K58" s="145">
        <v>0</v>
      </c>
      <c r="L58" s="145">
        <v>7049</v>
      </c>
      <c r="M58" s="145">
        <v>0</v>
      </c>
      <c r="N58" s="145">
        <v>27530</v>
      </c>
      <c r="O58" s="145">
        <v>128522</v>
      </c>
      <c r="P58" s="145">
        <v>47431</v>
      </c>
      <c r="Q58" s="145">
        <v>0</v>
      </c>
      <c r="R58" s="145">
        <v>0</v>
      </c>
      <c r="S58" s="145">
        <v>0</v>
      </c>
      <c r="T58" s="145">
        <v>0</v>
      </c>
      <c r="U58" s="145">
        <v>0</v>
      </c>
      <c r="V58" s="145">
        <v>0</v>
      </c>
      <c r="W58" s="145">
        <v>24980</v>
      </c>
      <c r="X58" s="145">
        <v>617569</v>
      </c>
      <c r="Y58" s="145">
        <v>0</v>
      </c>
      <c r="Z58" s="145">
        <v>59901</v>
      </c>
      <c r="AA58" s="145">
        <v>94852</v>
      </c>
      <c r="AB58" s="145">
        <v>91297</v>
      </c>
      <c r="AC58" s="145">
        <v>356391</v>
      </c>
      <c r="AD58" s="145">
        <v>0</v>
      </c>
      <c r="AE58" s="145">
        <v>42713</v>
      </c>
      <c r="AF58" s="145">
        <v>0</v>
      </c>
      <c r="AG58" s="145">
        <v>0</v>
      </c>
      <c r="AH58" s="145"/>
      <c r="AI58" s="145"/>
      <c r="AJ58" s="145"/>
      <c r="AK58" s="145"/>
      <c r="AL58" s="145"/>
      <c r="AM58" s="145"/>
      <c r="AN58" s="145"/>
      <c r="AO58" s="145"/>
      <c r="AP58" s="145"/>
      <c r="AQ58" s="131">
        <f t="shared" si="44"/>
        <v>2236829</v>
      </c>
      <c r="AU58" s="140"/>
      <c r="AV58" s="140"/>
      <c r="AW58" s="140"/>
      <c r="AX58" s="140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  <c r="BJ58" s="140"/>
      <c r="BK58" s="140"/>
      <c r="BL58" s="140"/>
      <c r="BM58" s="140"/>
      <c r="BN58" s="140"/>
      <c r="BO58" s="140"/>
      <c r="BP58" s="140"/>
      <c r="BQ58" s="140"/>
      <c r="BR58" s="140"/>
      <c r="BS58" s="140"/>
      <c r="BT58" s="140"/>
      <c r="BU58" s="140"/>
      <c r="BV58" s="140"/>
      <c r="BW58" s="140"/>
      <c r="BX58" s="140"/>
      <c r="BY58" s="140"/>
      <c r="BZ58" s="140"/>
      <c r="CA58" s="140"/>
      <c r="CB58" s="140"/>
      <c r="CC58" s="140"/>
      <c r="CD58" s="140"/>
      <c r="CE58" s="140"/>
      <c r="CF58" s="140"/>
      <c r="CG58" s="140"/>
      <c r="CH58" s="140"/>
      <c r="CI58" s="140"/>
    </row>
    <row r="59" spans="2:87">
      <c r="B59" s="147" t="s">
        <v>97</v>
      </c>
      <c r="C59" s="145">
        <v>70991</v>
      </c>
      <c r="D59" s="145">
        <v>0</v>
      </c>
      <c r="E59" s="145">
        <v>0</v>
      </c>
      <c r="F59" s="145">
        <v>130</v>
      </c>
      <c r="G59" s="145">
        <v>11292234</v>
      </c>
      <c r="H59" s="145">
        <v>11081</v>
      </c>
      <c r="I59" s="145">
        <v>203</v>
      </c>
      <c r="J59" s="145">
        <v>597843</v>
      </c>
      <c r="K59" s="145">
        <v>0</v>
      </c>
      <c r="L59" s="145">
        <v>44746</v>
      </c>
      <c r="M59" s="145">
        <v>26679052</v>
      </c>
      <c r="N59" s="145">
        <v>0</v>
      </c>
      <c r="O59" s="145">
        <v>6383063</v>
      </c>
      <c r="P59" s="145">
        <v>126063</v>
      </c>
      <c r="Q59" s="145">
        <v>1309367</v>
      </c>
      <c r="R59" s="145">
        <v>0</v>
      </c>
      <c r="S59" s="145">
        <v>0</v>
      </c>
      <c r="T59" s="145">
        <v>0</v>
      </c>
      <c r="U59" s="145">
        <v>17282</v>
      </c>
      <c r="V59" s="145">
        <v>0</v>
      </c>
      <c r="W59" s="145">
        <v>21448</v>
      </c>
      <c r="X59" s="145">
        <v>11746010</v>
      </c>
      <c r="Y59" s="145">
        <v>0</v>
      </c>
      <c r="Z59" s="145">
        <v>29844</v>
      </c>
      <c r="AA59" s="145">
        <v>9229</v>
      </c>
      <c r="AB59" s="145">
        <v>11084957</v>
      </c>
      <c r="AC59" s="145">
        <v>499788</v>
      </c>
      <c r="AD59" s="145">
        <v>0</v>
      </c>
      <c r="AE59" s="145">
        <v>216558</v>
      </c>
      <c r="AF59" s="145">
        <v>255829</v>
      </c>
      <c r="AG59" s="145">
        <v>0</v>
      </c>
      <c r="AH59" s="145"/>
      <c r="AI59" s="145"/>
      <c r="AJ59" s="145"/>
      <c r="AK59" s="145"/>
      <c r="AL59" s="145"/>
      <c r="AM59" s="145"/>
      <c r="AN59" s="145"/>
      <c r="AO59" s="145"/>
      <c r="AP59" s="145"/>
      <c r="AQ59" s="131">
        <f t="shared" si="44"/>
        <v>70395718</v>
      </c>
      <c r="AU59" s="140"/>
      <c r="AV59" s="140"/>
      <c r="AW59" s="140"/>
      <c r="AX59" s="140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140"/>
      <c r="BV59" s="140"/>
      <c r="BW59" s="140"/>
      <c r="BX59" s="140"/>
      <c r="BY59" s="140"/>
      <c r="BZ59" s="140"/>
      <c r="CA59" s="140"/>
      <c r="CB59" s="140"/>
      <c r="CC59" s="140"/>
      <c r="CD59" s="140"/>
      <c r="CE59" s="140"/>
      <c r="CF59" s="140"/>
      <c r="CG59" s="140"/>
      <c r="CH59" s="140"/>
      <c r="CI59" s="140"/>
    </row>
    <row r="60" spans="2:87">
      <c r="B60" s="147" t="s">
        <v>98</v>
      </c>
      <c r="C60" s="145">
        <v>1013</v>
      </c>
      <c r="D60" s="145">
        <v>0</v>
      </c>
      <c r="E60" s="145">
        <v>2938</v>
      </c>
      <c r="F60" s="145">
        <v>472254</v>
      </c>
      <c r="G60" s="145">
        <v>98902</v>
      </c>
      <c r="H60" s="145">
        <v>4151</v>
      </c>
      <c r="I60" s="145">
        <v>282888</v>
      </c>
      <c r="J60" s="145">
        <v>3063391</v>
      </c>
      <c r="K60" s="145">
        <v>14697</v>
      </c>
      <c r="L60" s="145">
        <v>3176</v>
      </c>
      <c r="M60" s="145">
        <v>1688316</v>
      </c>
      <c r="N60" s="145">
        <v>0</v>
      </c>
      <c r="O60" s="145">
        <v>3835</v>
      </c>
      <c r="P60" s="145">
        <v>286243</v>
      </c>
      <c r="Q60" s="145">
        <v>790523</v>
      </c>
      <c r="R60" s="145">
        <v>714</v>
      </c>
      <c r="S60" s="145">
        <v>3846</v>
      </c>
      <c r="T60" s="145">
        <v>0</v>
      </c>
      <c r="U60" s="145">
        <v>5988</v>
      </c>
      <c r="V60" s="145">
        <v>0</v>
      </c>
      <c r="W60" s="145">
        <v>758</v>
      </c>
      <c r="X60" s="145">
        <v>281153</v>
      </c>
      <c r="Y60" s="145">
        <v>11190</v>
      </c>
      <c r="Z60" s="145">
        <v>43617</v>
      </c>
      <c r="AA60" s="145">
        <v>391</v>
      </c>
      <c r="AB60" s="145">
        <v>228501</v>
      </c>
      <c r="AC60" s="145">
        <v>38183</v>
      </c>
      <c r="AD60" s="145">
        <v>13376</v>
      </c>
      <c r="AE60" s="145">
        <v>288738</v>
      </c>
      <c r="AF60" s="145">
        <v>414301</v>
      </c>
      <c r="AG60" s="145">
        <v>8458</v>
      </c>
      <c r="AH60" s="145"/>
      <c r="AI60" s="145"/>
      <c r="AJ60" s="145"/>
      <c r="AK60" s="145"/>
      <c r="AL60" s="145"/>
      <c r="AM60" s="145"/>
      <c r="AN60" s="145"/>
      <c r="AO60" s="145"/>
      <c r="AP60" s="145"/>
      <c r="AQ60" s="131">
        <f t="shared" si="44"/>
        <v>8051541</v>
      </c>
      <c r="AU60" s="146"/>
      <c r="AV60" s="146"/>
      <c r="AW60" s="146"/>
      <c r="AX60" s="146"/>
      <c r="AY60" s="146"/>
      <c r="AZ60" s="146"/>
      <c r="BA60" s="146"/>
      <c r="BB60" s="146"/>
      <c r="BC60" s="146"/>
      <c r="BD60" s="146"/>
      <c r="BE60" s="146"/>
      <c r="BF60" s="146"/>
      <c r="BG60" s="146"/>
      <c r="BH60" s="146"/>
      <c r="BI60" s="146"/>
      <c r="BJ60" s="146"/>
      <c r="BK60" s="146"/>
      <c r="BL60" s="146"/>
      <c r="BM60" s="146"/>
      <c r="BN60" s="146"/>
      <c r="BO60" s="146"/>
      <c r="BP60" s="146"/>
      <c r="BQ60" s="146"/>
      <c r="BR60" s="146"/>
      <c r="BS60" s="146"/>
      <c r="BT60" s="146"/>
      <c r="BU60" s="146"/>
      <c r="BV60" s="146"/>
      <c r="BW60" s="146"/>
      <c r="BX60" s="146"/>
      <c r="BY60" s="146"/>
      <c r="BZ60" s="146"/>
      <c r="CA60" s="146"/>
      <c r="CB60" s="146"/>
      <c r="CC60" s="146"/>
      <c r="CD60" s="146"/>
      <c r="CE60" s="146"/>
      <c r="CF60" s="146"/>
      <c r="CG60" s="146"/>
      <c r="CH60" s="146"/>
      <c r="CI60" s="146"/>
    </row>
    <row r="61" spans="2:87">
      <c r="B61" s="147" t="s">
        <v>99</v>
      </c>
      <c r="C61" s="145">
        <v>23074</v>
      </c>
      <c r="D61" s="145">
        <v>79092</v>
      </c>
      <c r="E61" s="145">
        <v>196093</v>
      </c>
      <c r="F61" s="145">
        <v>490319</v>
      </c>
      <c r="G61" s="145">
        <v>19718167</v>
      </c>
      <c r="H61" s="145">
        <v>3119718</v>
      </c>
      <c r="I61" s="145">
        <v>671175</v>
      </c>
      <c r="J61" s="145">
        <v>3977535</v>
      </c>
      <c r="K61" s="145">
        <v>17499</v>
      </c>
      <c r="L61" s="145">
        <v>1718385</v>
      </c>
      <c r="M61" s="145">
        <v>16891118</v>
      </c>
      <c r="N61" s="145">
        <v>5602974</v>
      </c>
      <c r="O61" s="145">
        <v>12222592</v>
      </c>
      <c r="P61" s="145">
        <v>2896903</v>
      </c>
      <c r="Q61" s="145">
        <v>14510240</v>
      </c>
      <c r="R61" s="145">
        <v>0</v>
      </c>
      <c r="S61" s="145">
        <v>82223</v>
      </c>
      <c r="T61" s="145">
        <v>112563</v>
      </c>
      <c r="U61" s="145">
        <v>406290</v>
      </c>
      <c r="V61" s="145">
        <v>0</v>
      </c>
      <c r="W61" s="145">
        <v>32446</v>
      </c>
      <c r="X61" s="145">
        <v>11102203</v>
      </c>
      <c r="Y61" s="145">
        <v>15623</v>
      </c>
      <c r="Z61" s="145">
        <v>2268298</v>
      </c>
      <c r="AA61" s="145">
        <v>6878281</v>
      </c>
      <c r="AB61" s="145">
        <v>10345229</v>
      </c>
      <c r="AC61" s="145">
        <v>4746581</v>
      </c>
      <c r="AD61" s="145">
        <v>94824</v>
      </c>
      <c r="AE61" s="145">
        <v>2537531</v>
      </c>
      <c r="AF61" s="145">
        <v>4743492</v>
      </c>
      <c r="AG61" s="145">
        <v>217146</v>
      </c>
      <c r="AH61" s="145"/>
      <c r="AI61" s="145"/>
      <c r="AJ61" s="145"/>
      <c r="AK61" s="145"/>
      <c r="AL61" s="145"/>
      <c r="AM61" s="145"/>
      <c r="AN61" s="145"/>
      <c r="AO61" s="145"/>
      <c r="AP61" s="145"/>
      <c r="AQ61" s="131">
        <f t="shared" si="44"/>
        <v>125717614</v>
      </c>
      <c r="AU61" s="146"/>
      <c r="AV61" s="146"/>
      <c r="AW61" s="146"/>
      <c r="AX61" s="146"/>
      <c r="AY61" s="146"/>
      <c r="AZ61" s="146"/>
      <c r="BA61" s="146"/>
      <c r="BB61" s="146"/>
      <c r="BC61" s="146"/>
      <c r="BD61" s="146"/>
      <c r="BE61" s="146"/>
      <c r="BF61" s="146"/>
      <c r="BG61" s="146"/>
      <c r="BH61" s="146"/>
      <c r="BI61" s="146"/>
      <c r="BJ61" s="146"/>
      <c r="BK61" s="146"/>
      <c r="BL61" s="146"/>
      <c r="BM61" s="146"/>
      <c r="BN61" s="146"/>
      <c r="BO61" s="146"/>
      <c r="BP61" s="146"/>
      <c r="BQ61" s="146"/>
      <c r="BR61" s="146"/>
      <c r="BS61" s="146"/>
      <c r="BT61" s="146"/>
      <c r="BU61" s="146"/>
      <c r="BV61" s="146"/>
      <c r="BW61" s="146"/>
      <c r="BX61" s="146"/>
      <c r="BY61" s="146"/>
      <c r="BZ61" s="146"/>
      <c r="CA61" s="146"/>
      <c r="CB61" s="146"/>
      <c r="CC61" s="146"/>
      <c r="CD61" s="146"/>
      <c r="CE61" s="146"/>
      <c r="CF61" s="146"/>
      <c r="CG61" s="146"/>
      <c r="CH61" s="146"/>
      <c r="CI61" s="146"/>
    </row>
    <row r="64" spans="2:87" ht="18.75" customHeight="1">
      <c r="B64" s="226" t="s">
        <v>119</v>
      </c>
      <c r="C64" s="227"/>
      <c r="D64" s="227"/>
      <c r="E64" s="227"/>
      <c r="F64" s="227"/>
      <c r="G64" s="227"/>
      <c r="H64" s="227"/>
      <c r="I64" s="227"/>
      <c r="J64" s="227"/>
      <c r="K64" s="227"/>
      <c r="L64" s="227"/>
      <c r="M64" s="227"/>
      <c r="N64" s="227"/>
      <c r="O64" s="227"/>
      <c r="P64" s="227"/>
      <c r="Q64" s="227"/>
      <c r="R64" s="227"/>
      <c r="S64" s="227"/>
      <c r="T64" s="227"/>
      <c r="U64" s="227"/>
      <c r="V64" s="227"/>
      <c r="W64" s="227"/>
      <c r="X64" s="227"/>
      <c r="Y64" s="227"/>
      <c r="Z64" s="227"/>
      <c r="AA64" s="227"/>
      <c r="AB64" s="227"/>
      <c r="AC64" s="227"/>
      <c r="AD64" s="227"/>
      <c r="AE64" s="227"/>
      <c r="AF64" s="227"/>
      <c r="AG64" s="227"/>
      <c r="AH64" s="227"/>
      <c r="AI64" s="227"/>
      <c r="AJ64" s="227"/>
      <c r="AK64" s="227"/>
      <c r="AL64" s="227"/>
      <c r="AM64" s="227"/>
      <c r="AN64" s="227"/>
      <c r="AO64" s="227"/>
      <c r="AP64" s="227"/>
      <c r="AQ64" s="228"/>
    </row>
    <row r="65" spans="2:87" s="163" customFormat="1">
      <c r="B65" s="188"/>
      <c r="C65" s="178">
        <f>COUNTIF($C$66:$AP$66,C66)</f>
        <v>1</v>
      </c>
      <c r="D65" s="178">
        <f t="shared" ref="D65:AP65" si="659">COUNTIF($C$66:$AP$66,D66)</f>
        <v>1</v>
      </c>
      <c r="E65" s="178">
        <f t="shared" si="659"/>
        <v>1</v>
      </c>
      <c r="F65" s="178">
        <f t="shared" si="659"/>
        <v>1</v>
      </c>
      <c r="G65" s="178">
        <f t="shared" si="659"/>
        <v>1</v>
      </c>
      <c r="H65" s="178">
        <f t="shared" si="659"/>
        <v>1</v>
      </c>
      <c r="I65" s="178">
        <f t="shared" si="659"/>
        <v>1</v>
      </c>
      <c r="J65" s="178">
        <f t="shared" si="659"/>
        <v>1</v>
      </c>
      <c r="K65" s="178">
        <f t="shared" si="659"/>
        <v>1</v>
      </c>
      <c r="L65" s="178">
        <f t="shared" si="659"/>
        <v>1</v>
      </c>
      <c r="M65" s="178">
        <f t="shared" si="659"/>
        <v>1</v>
      </c>
      <c r="N65" s="178">
        <f t="shared" si="659"/>
        <v>1</v>
      </c>
      <c r="O65" s="178">
        <f t="shared" si="659"/>
        <v>1</v>
      </c>
      <c r="P65" s="178">
        <f t="shared" si="659"/>
        <v>1</v>
      </c>
      <c r="Q65" s="178">
        <f t="shared" si="659"/>
        <v>1</v>
      </c>
      <c r="R65" s="178">
        <f t="shared" si="659"/>
        <v>1</v>
      </c>
      <c r="S65" s="178">
        <f t="shared" si="659"/>
        <v>1</v>
      </c>
      <c r="T65" s="178">
        <f t="shared" si="659"/>
        <v>1</v>
      </c>
      <c r="U65" s="178">
        <f t="shared" si="659"/>
        <v>1</v>
      </c>
      <c r="V65" s="178">
        <f t="shared" si="659"/>
        <v>1</v>
      </c>
      <c r="W65" s="178">
        <f t="shared" si="659"/>
        <v>1</v>
      </c>
      <c r="X65" s="178">
        <f t="shared" si="659"/>
        <v>1</v>
      </c>
      <c r="Y65" s="178">
        <f t="shared" si="659"/>
        <v>1</v>
      </c>
      <c r="Z65" s="178">
        <f t="shared" si="659"/>
        <v>1</v>
      </c>
      <c r="AA65" s="178">
        <f t="shared" si="659"/>
        <v>1</v>
      </c>
      <c r="AB65" s="178">
        <f t="shared" si="659"/>
        <v>1</v>
      </c>
      <c r="AC65" s="178">
        <f t="shared" si="659"/>
        <v>1</v>
      </c>
      <c r="AD65" s="178">
        <f t="shared" si="659"/>
        <v>1</v>
      </c>
      <c r="AE65" s="178">
        <f t="shared" si="659"/>
        <v>1</v>
      </c>
      <c r="AF65" s="178">
        <f t="shared" si="659"/>
        <v>1</v>
      </c>
      <c r="AG65" s="178">
        <f t="shared" si="659"/>
        <v>1</v>
      </c>
      <c r="AH65" s="178">
        <f t="shared" si="659"/>
        <v>9</v>
      </c>
      <c r="AI65" s="178">
        <f t="shared" si="659"/>
        <v>9</v>
      </c>
      <c r="AJ65" s="178">
        <f t="shared" si="659"/>
        <v>9</v>
      </c>
      <c r="AK65" s="178">
        <f t="shared" si="659"/>
        <v>9</v>
      </c>
      <c r="AL65" s="178">
        <f t="shared" si="659"/>
        <v>9</v>
      </c>
      <c r="AM65" s="178">
        <f t="shared" si="659"/>
        <v>9</v>
      </c>
      <c r="AN65" s="178">
        <f t="shared" si="659"/>
        <v>9</v>
      </c>
      <c r="AO65" s="178">
        <f t="shared" si="659"/>
        <v>9</v>
      </c>
      <c r="AP65" s="178">
        <f t="shared" si="659"/>
        <v>9</v>
      </c>
      <c r="AQ65" s="188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  <c r="BG65" s="179"/>
      <c r="BH65" s="179"/>
      <c r="BI65" s="179"/>
      <c r="BJ65" s="179"/>
      <c r="BK65" s="179"/>
      <c r="BL65" s="179"/>
      <c r="BM65" s="179"/>
      <c r="BN65" s="179"/>
      <c r="BO65" s="179"/>
      <c r="BP65" s="179"/>
      <c r="BQ65" s="179"/>
      <c r="BR65" s="179"/>
      <c r="BS65" s="179"/>
      <c r="BT65" s="179"/>
      <c r="BU65" s="179"/>
      <c r="BV65" s="179"/>
      <c r="BW65" s="179"/>
      <c r="BX65" s="179"/>
      <c r="BY65" s="179"/>
      <c r="BZ65" s="179"/>
      <c r="CA65" s="179"/>
      <c r="CB65" s="179"/>
      <c r="CC65" s="179"/>
      <c r="CD65" s="179"/>
      <c r="CE65" s="179"/>
      <c r="CF65" s="179"/>
      <c r="CG65" s="179"/>
      <c r="CH65" s="179"/>
      <c r="CI65" s="179"/>
    </row>
    <row r="66" spans="2:87" s="163" customFormat="1" hidden="1">
      <c r="B66" s="164"/>
      <c r="C66" s="176">
        <f>SUM(C68:C110)</f>
        <v>98483829</v>
      </c>
      <c r="D66" s="176">
        <f t="shared" ref="D66:AP66" si="660">SUM(D68:D110)</f>
        <v>513106803</v>
      </c>
      <c r="E66" s="176">
        <f t="shared" si="660"/>
        <v>1177926667</v>
      </c>
      <c r="F66" s="176">
        <f t="shared" si="660"/>
        <v>729408123</v>
      </c>
      <c r="G66" s="176">
        <f t="shared" si="660"/>
        <v>11162942039</v>
      </c>
      <c r="H66" s="176">
        <f t="shared" si="660"/>
        <v>749903865</v>
      </c>
      <c r="I66" s="176">
        <f t="shared" si="660"/>
        <v>394943318</v>
      </c>
      <c r="J66" s="176">
        <f t="shared" si="660"/>
        <v>7131712767</v>
      </c>
      <c r="K66" s="176">
        <f t="shared" si="660"/>
        <v>19720785</v>
      </c>
      <c r="L66" s="176">
        <f t="shared" si="660"/>
        <v>2229928916</v>
      </c>
      <c r="M66" s="176">
        <f t="shared" si="660"/>
        <v>17834456094</v>
      </c>
      <c r="N66" s="176">
        <f t="shared" si="660"/>
        <v>11513240519</v>
      </c>
      <c r="O66" s="176">
        <f t="shared" si="660"/>
        <v>10762077301</v>
      </c>
      <c r="P66" s="176">
        <f t="shared" si="660"/>
        <v>4805747592</v>
      </c>
      <c r="Q66" s="176">
        <f t="shared" si="660"/>
        <v>4656705031</v>
      </c>
      <c r="R66" s="176">
        <f t="shared" si="660"/>
        <v>19466068</v>
      </c>
      <c r="S66" s="176">
        <f t="shared" si="660"/>
        <v>122847880</v>
      </c>
      <c r="T66" s="176">
        <f t="shared" si="660"/>
        <v>761657074</v>
      </c>
      <c r="U66" s="176">
        <f t="shared" si="660"/>
        <v>392583846</v>
      </c>
      <c r="V66" s="176">
        <f t="shared" si="660"/>
        <v>6859085</v>
      </c>
      <c r="W66" s="176">
        <f t="shared" si="660"/>
        <v>200837506</v>
      </c>
      <c r="X66" s="176">
        <f t="shared" si="660"/>
        <v>16224830423</v>
      </c>
      <c r="Y66" s="176">
        <f t="shared" si="660"/>
        <v>825799997</v>
      </c>
      <c r="Z66" s="176">
        <f t="shared" si="660"/>
        <v>3343859409</v>
      </c>
      <c r="AA66" s="176">
        <f t="shared" si="660"/>
        <v>6340153161</v>
      </c>
      <c r="AB66" s="176">
        <f t="shared" si="660"/>
        <v>12126221795</v>
      </c>
      <c r="AC66" s="176">
        <f t="shared" si="660"/>
        <v>3107646068</v>
      </c>
      <c r="AD66" s="176">
        <f t="shared" si="660"/>
        <v>200563712</v>
      </c>
      <c r="AE66" s="176">
        <f t="shared" si="660"/>
        <v>4858349568</v>
      </c>
      <c r="AF66" s="176">
        <f t="shared" si="660"/>
        <v>2209100930</v>
      </c>
      <c r="AG66" s="176">
        <f t="shared" si="660"/>
        <v>1404459710</v>
      </c>
      <c r="AH66" s="176">
        <f t="shared" si="660"/>
        <v>0</v>
      </c>
      <c r="AI66" s="176">
        <f t="shared" si="660"/>
        <v>0</v>
      </c>
      <c r="AJ66" s="176">
        <f t="shared" si="660"/>
        <v>0</v>
      </c>
      <c r="AK66" s="176">
        <f t="shared" si="660"/>
        <v>0</v>
      </c>
      <c r="AL66" s="176">
        <f t="shared" si="660"/>
        <v>0</v>
      </c>
      <c r="AM66" s="176">
        <f t="shared" si="660"/>
        <v>0</v>
      </c>
      <c r="AN66" s="176">
        <f t="shared" si="660"/>
        <v>0</v>
      </c>
      <c r="AO66" s="176">
        <f t="shared" si="660"/>
        <v>0</v>
      </c>
      <c r="AP66" s="176">
        <f t="shared" si="660"/>
        <v>0</v>
      </c>
      <c r="AQ66" s="164"/>
      <c r="AU66" s="179"/>
      <c r="AV66" s="179"/>
      <c r="AW66" s="179"/>
      <c r="AX66" s="179"/>
      <c r="AY66" s="179"/>
      <c r="AZ66" s="179"/>
      <c r="BA66" s="179"/>
      <c r="BB66" s="179"/>
      <c r="BC66" s="179"/>
      <c r="BD66" s="179"/>
      <c r="BE66" s="179"/>
      <c r="BF66" s="179"/>
      <c r="BG66" s="179"/>
      <c r="BH66" s="179"/>
      <c r="BI66" s="179"/>
      <c r="BJ66" s="179"/>
      <c r="BK66" s="179"/>
      <c r="BL66" s="179"/>
      <c r="BM66" s="179"/>
      <c r="BN66" s="179"/>
      <c r="BO66" s="179"/>
      <c r="BP66" s="179"/>
      <c r="BQ66" s="179"/>
      <c r="BR66" s="179"/>
      <c r="BS66" s="179"/>
      <c r="BT66" s="179"/>
      <c r="BU66" s="179"/>
      <c r="BV66" s="179"/>
      <c r="BW66" s="179"/>
      <c r="BX66" s="179"/>
      <c r="BY66" s="179"/>
      <c r="BZ66" s="179"/>
      <c r="CA66" s="179"/>
      <c r="CB66" s="179"/>
      <c r="CC66" s="179"/>
      <c r="CD66" s="179"/>
      <c r="CE66" s="179"/>
      <c r="CF66" s="179"/>
      <c r="CG66" s="179"/>
      <c r="CH66" s="179"/>
      <c r="CI66" s="179"/>
    </row>
    <row r="67" spans="2:87" s="191" customFormat="1" ht="22.5">
      <c r="B67" s="138"/>
      <c r="C67" s="138" t="str">
        <f>C7</f>
        <v>Ace Vida</v>
      </c>
      <c r="D67" s="138" t="str">
        <f t="shared" ref="D67:AQ67" si="661">D7</f>
        <v>BanChile</v>
      </c>
      <c r="E67" s="138" t="str">
        <f t="shared" si="661"/>
        <v>BBVA Vida</v>
      </c>
      <c r="F67" s="138" t="str">
        <f t="shared" si="661"/>
        <v>BCI Seguros Vida</v>
      </c>
      <c r="G67" s="138" t="str">
        <f t="shared" si="661"/>
        <v>BICE Vida</v>
      </c>
      <c r="H67" s="138" t="str">
        <f t="shared" si="661"/>
        <v>Cámara</v>
      </c>
      <c r="I67" s="138" t="str">
        <f t="shared" si="661"/>
        <v>Cardif</v>
      </c>
      <c r="J67" s="138" t="str">
        <f t="shared" si="661"/>
        <v>Chilena Consolidada</v>
      </c>
      <c r="K67" s="138" t="str">
        <f t="shared" si="661"/>
        <v>CLC</v>
      </c>
      <c r="L67" s="138" t="str">
        <f t="shared" si="661"/>
        <v>CN Life</v>
      </c>
      <c r="M67" s="138" t="str">
        <f t="shared" si="661"/>
        <v>Consorcio Nacional</v>
      </c>
      <c r="N67" s="138" t="str">
        <f t="shared" si="661"/>
        <v>CorpSeguros</v>
      </c>
      <c r="O67" s="138" t="str">
        <f t="shared" si="661"/>
        <v>CorpVida</v>
      </c>
      <c r="P67" s="138" t="str">
        <f t="shared" si="661"/>
        <v>Cruz del Sur</v>
      </c>
      <c r="Q67" s="138" t="str">
        <f t="shared" si="661"/>
        <v>EuroAmérica</v>
      </c>
      <c r="R67" s="138" t="str">
        <f t="shared" si="661"/>
        <v>Huelen</v>
      </c>
      <c r="S67" s="138" t="str">
        <f t="shared" si="661"/>
        <v>Itaú</v>
      </c>
      <c r="T67" s="138" t="str">
        <f t="shared" si="661"/>
        <v>M. de Carabineros</v>
      </c>
      <c r="U67" s="138" t="str">
        <f t="shared" si="661"/>
        <v>M. del Ej. y Av.</v>
      </c>
      <c r="V67" s="138" t="str">
        <f t="shared" si="661"/>
        <v>Magallanes Vida</v>
      </c>
      <c r="W67" s="138" t="str">
        <f t="shared" si="661"/>
        <v>Mapfre Vida</v>
      </c>
      <c r="X67" s="138" t="str">
        <f t="shared" si="661"/>
        <v>Metlife</v>
      </c>
      <c r="Y67" s="138" t="str">
        <f t="shared" si="661"/>
        <v>Mutual de Seguros</v>
      </c>
      <c r="Z67" s="138" t="str">
        <f t="shared" si="661"/>
        <v>Ohio National</v>
      </c>
      <c r="AA67" s="138" t="str">
        <f t="shared" si="661"/>
        <v>Penta Vida</v>
      </c>
      <c r="AB67" s="138" t="str">
        <f t="shared" si="661"/>
        <v>Principal</v>
      </c>
      <c r="AC67" s="138" t="str">
        <f t="shared" si="661"/>
        <v>Renta Nacional</v>
      </c>
      <c r="AD67" s="138" t="str">
        <f t="shared" si="661"/>
        <v>Rigel</v>
      </c>
      <c r="AE67" s="138" t="str">
        <f t="shared" si="661"/>
        <v>Security Previsión</v>
      </c>
      <c r="AF67" s="138" t="str">
        <f t="shared" si="661"/>
        <v>Sura</v>
      </c>
      <c r="AG67" s="138" t="str">
        <f t="shared" si="661"/>
        <v>Zurich Santander</v>
      </c>
      <c r="AH67" s="138">
        <f t="shared" si="661"/>
        <v>0</v>
      </c>
      <c r="AI67" s="138">
        <f t="shared" si="661"/>
        <v>0</v>
      </c>
      <c r="AJ67" s="138">
        <f t="shared" si="661"/>
        <v>0</v>
      </c>
      <c r="AK67" s="138">
        <f t="shared" si="661"/>
        <v>0</v>
      </c>
      <c r="AL67" s="138">
        <f t="shared" si="661"/>
        <v>0</v>
      </c>
      <c r="AM67" s="138">
        <f t="shared" si="661"/>
        <v>0</v>
      </c>
      <c r="AN67" s="138">
        <f t="shared" si="661"/>
        <v>0</v>
      </c>
      <c r="AO67" s="138">
        <f t="shared" si="661"/>
        <v>0</v>
      </c>
      <c r="AP67" s="138">
        <f t="shared" si="661"/>
        <v>0</v>
      </c>
      <c r="AQ67" s="138" t="str">
        <f t="shared" si="661"/>
        <v>Mercado</v>
      </c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2"/>
      <c r="CE67" s="192"/>
      <c r="CF67" s="192"/>
      <c r="CG67" s="192"/>
      <c r="CH67" s="192"/>
      <c r="CI67" s="192"/>
    </row>
    <row r="68" spans="2:87">
      <c r="B68" s="149" t="s">
        <v>120</v>
      </c>
      <c r="C68" s="142">
        <v>15225723</v>
      </c>
      <c r="D68" s="142">
        <v>79580566</v>
      </c>
      <c r="E68" s="142">
        <v>165505717</v>
      </c>
      <c r="F68" s="142">
        <v>122229795</v>
      </c>
      <c r="G68" s="142">
        <v>1770321496</v>
      </c>
      <c r="H68" s="142">
        <v>107259773</v>
      </c>
      <c r="I68" s="142">
        <v>50266960</v>
      </c>
      <c r="J68" s="142">
        <v>1164958354</v>
      </c>
      <c r="K68" s="142">
        <v>2354195</v>
      </c>
      <c r="L68" s="142">
        <v>358976107</v>
      </c>
      <c r="M68" s="142">
        <v>2880059667</v>
      </c>
      <c r="N68" s="142">
        <v>1830426575</v>
      </c>
      <c r="O68" s="142">
        <v>1779884124</v>
      </c>
      <c r="P68" s="142">
        <v>800974918</v>
      </c>
      <c r="Q68" s="142">
        <v>788382312</v>
      </c>
      <c r="R68" s="142">
        <v>1577248</v>
      </c>
      <c r="S68" s="142">
        <v>8951694</v>
      </c>
      <c r="T68" s="142">
        <v>99893739</v>
      </c>
      <c r="U68" s="142">
        <v>30252821</v>
      </c>
      <c r="V68" s="142">
        <v>26428</v>
      </c>
      <c r="W68" s="142">
        <v>33152163</v>
      </c>
      <c r="X68" s="142">
        <v>2647363128</v>
      </c>
      <c r="Y68" s="142">
        <v>69968259</v>
      </c>
      <c r="Z68" s="142">
        <v>531689292</v>
      </c>
      <c r="AA68" s="142">
        <v>1024940447</v>
      </c>
      <c r="AB68" s="142">
        <v>1968866455</v>
      </c>
      <c r="AC68" s="142">
        <v>497771793</v>
      </c>
      <c r="AD68" s="142">
        <v>24717566</v>
      </c>
      <c r="AE68" s="142">
        <v>797822226</v>
      </c>
      <c r="AF68" s="142">
        <v>397145924</v>
      </c>
      <c r="AG68" s="142">
        <v>192872978</v>
      </c>
      <c r="AH68" s="142"/>
      <c r="AI68" s="142"/>
      <c r="AJ68" s="142"/>
      <c r="AK68" s="142"/>
      <c r="AL68" s="142"/>
      <c r="AM68" s="142"/>
      <c r="AN68" s="142"/>
      <c r="AO68" s="142"/>
      <c r="AP68" s="142"/>
      <c r="AQ68" s="131">
        <f>SUM(C68:AP68)</f>
        <v>20243418443</v>
      </c>
      <c r="AU68" s="140">
        <f>C68-SUM(C69:C71,C91)</f>
        <v>0</v>
      </c>
      <c r="AV68" s="140">
        <f t="shared" ref="AV68:BS68" si="662">D68-SUM(D69:D71,D91)</f>
        <v>0</v>
      </c>
      <c r="AW68" s="140">
        <f t="shared" si="662"/>
        <v>0</v>
      </c>
      <c r="AX68" s="140">
        <f t="shared" si="662"/>
        <v>0</v>
      </c>
      <c r="AY68" s="140">
        <f t="shared" si="662"/>
        <v>0</v>
      </c>
      <c r="AZ68" s="140">
        <f t="shared" si="662"/>
        <v>0</v>
      </c>
      <c r="BA68" s="140">
        <f t="shared" si="662"/>
        <v>0</v>
      </c>
      <c r="BB68" s="140">
        <f t="shared" si="662"/>
        <v>0</v>
      </c>
      <c r="BC68" s="140">
        <f t="shared" si="662"/>
        <v>0</v>
      </c>
      <c r="BD68" s="140">
        <f t="shared" si="662"/>
        <v>0</v>
      </c>
      <c r="BE68" s="140">
        <f t="shared" si="662"/>
        <v>0</v>
      </c>
      <c r="BF68" s="140">
        <f t="shared" si="662"/>
        <v>0</v>
      </c>
      <c r="BG68" s="140">
        <f t="shared" si="662"/>
        <v>0</v>
      </c>
      <c r="BH68" s="140">
        <f t="shared" si="662"/>
        <v>0</v>
      </c>
      <c r="BI68" s="140">
        <f t="shared" si="662"/>
        <v>0</v>
      </c>
      <c r="BJ68" s="140">
        <f t="shared" si="662"/>
        <v>1</v>
      </c>
      <c r="BK68" s="140">
        <f t="shared" si="662"/>
        <v>0</v>
      </c>
      <c r="BL68" s="140">
        <f t="shared" si="662"/>
        <v>-1</v>
      </c>
      <c r="BM68" s="140">
        <f t="shared" si="662"/>
        <v>0</v>
      </c>
      <c r="BN68" s="140">
        <f t="shared" si="662"/>
        <v>0</v>
      </c>
      <c r="BO68" s="140">
        <f t="shared" si="662"/>
        <v>0</v>
      </c>
      <c r="BP68" s="140">
        <f t="shared" si="662"/>
        <v>0</v>
      </c>
      <c r="BQ68" s="140">
        <f t="shared" si="662"/>
        <v>0</v>
      </c>
      <c r="BR68" s="140">
        <f t="shared" si="662"/>
        <v>0</v>
      </c>
      <c r="BS68" s="140">
        <f t="shared" si="662"/>
        <v>0</v>
      </c>
      <c r="BT68" s="140">
        <f t="shared" ref="BT68:CI68" si="663">AB68-SUM(AB69:AB71,AB91)</f>
        <v>0</v>
      </c>
      <c r="BU68" s="140">
        <f t="shared" si="663"/>
        <v>0</v>
      </c>
      <c r="BV68" s="140">
        <f t="shared" si="663"/>
        <v>0</v>
      </c>
      <c r="BW68" s="140">
        <f t="shared" si="663"/>
        <v>0</v>
      </c>
      <c r="BX68" s="140">
        <f t="shared" si="663"/>
        <v>0</v>
      </c>
      <c r="BY68" s="140">
        <f t="shared" si="663"/>
        <v>0</v>
      </c>
      <c r="BZ68" s="140">
        <f t="shared" si="663"/>
        <v>0</v>
      </c>
      <c r="CA68" s="140">
        <f t="shared" si="663"/>
        <v>0</v>
      </c>
      <c r="CB68" s="140">
        <f t="shared" si="663"/>
        <v>0</v>
      </c>
      <c r="CC68" s="140">
        <f t="shared" si="663"/>
        <v>0</v>
      </c>
      <c r="CD68" s="140">
        <f t="shared" si="663"/>
        <v>0</v>
      </c>
      <c r="CE68" s="140">
        <f t="shared" si="663"/>
        <v>0</v>
      </c>
      <c r="CF68" s="140">
        <f t="shared" si="663"/>
        <v>0</v>
      </c>
      <c r="CG68" s="140">
        <f t="shared" si="663"/>
        <v>0</v>
      </c>
      <c r="CH68" s="140">
        <f t="shared" si="663"/>
        <v>0</v>
      </c>
      <c r="CI68" s="140">
        <f t="shared" si="663"/>
        <v>0</v>
      </c>
    </row>
    <row r="69" spans="2:87">
      <c r="B69" s="149" t="s">
        <v>121</v>
      </c>
      <c r="C69" s="142">
        <v>0</v>
      </c>
      <c r="D69" s="142">
        <v>236818</v>
      </c>
      <c r="E69" s="142">
        <v>0</v>
      </c>
      <c r="F69" s="142">
        <v>115250</v>
      </c>
      <c r="G69" s="142">
        <v>8315224</v>
      </c>
      <c r="H69" s="142">
        <v>271794</v>
      </c>
      <c r="I69" s="142">
        <v>0</v>
      </c>
      <c r="J69" s="142">
        <v>0</v>
      </c>
      <c r="K69" s="142">
        <v>0</v>
      </c>
      <c r="L69" s="142">
        <v>25805221</v>
      </c>
      <c r="M69" s="142">
        <v>60068318</v>
      </c>
      <c r="N69" s="142">
        <v>26362594</v>
      </c>
      <c r="O69" s="142">
        <v>31765989</v>
      </c>
      <c r="P69" s="142">
        <v>15943427</v>
      </c>
      <c r="Q69" s="142">
        <v>16340529</v>
      </c>
      <c r="R69" s="142">
        <v>3402</v>
      </c>
      <c r="S69" s="142">
        <v>0</v>
      </c>
      <c r="T69" s="142">
        <v>0</v>
      </c>
      <c r="U69" s="142">
        <v>0</v>
      </c>
      <c r="V69" s="142">
        <v>0</v>
      </c>
      <c r="W69" s="142">
        <v>0</v>
      </c>
      <c r="X69" s="142">
        <v>4911736</v>
      </c>
      <c r="Y69" s="142">
        <v>0</v>
      </c>
      <c r="Z69" s="142">
        <v>0</v>
      </c>
      <c r="AA69" s="142">
        <v>16782876</v>
      </c>
      <c r="AB69" s="142">
        <v>8497341</v>
      </c>
      <c r="AC69" s="142">
        <v>0</v>
      </c>
      <c r="AD69" s="142">
        <v>0</v>
      </c>
      <c r="AE69" s="142">
        <v>639652</v>
      </c>
      <c r="AF69" s="142">
        <v>1</v>
      </c>
      <c r="AG69" s="142">
        <v>0</v>
      </c>
      <c r="AH69" s="142"/>
      <c r="AI69" s="142"/>
      <c r="AJ69" s="142"/>
      <c r="AK69" s="142"/>
      <c r="AL69" s="142"/>
      <c r="AM69" s="142"/>
      <c r="AN69" s="142"/>
      <c r="AO69" s="142"/>
      <c r="AP69" s="142"/>
      <c r="AQ69" s="131">
        <f t="shared" ref="AQ69:AQ110" si="664">SUM(C69:AP69)</f>
        <v>216060172</v>
      </c>
      <c r="AU69" s="140"/>
      <c r="AV69" s="140"/>
      <c r="AW69" s="140"/>
      <c r="AX69" s="140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  <c r="BJ69" s="140"/>
      <c r="BK69" s="140"/>
      <c r="BL69" s="140"/>
      <c r="BM69" s="140"/>
      <c r="BN69" s="140"/>
      <c r="BO69" s="140"/>
      <c r="BP69" s="140"/>
      <c r="BQ69" s="140"/>
      <c r="BR69" s="140"/>
      <c r="BS69" s="140"/>
      <c r="BT69" s="140"/>
      <c r="BU69" s="140"/>
      <c r="BV69" s="140"/>
      <c r="BW69" s="140"/>
      <c r="BX69" s="140"/>
      <c r="BY69" s="140"/>
      <c r="BZ69" s="140"/>
      <c r="CA69" s="140"/>
      <c r="CB69" s="140"/>
      <c r="CC69" s="140"/>
      <c r="CD69" s="140"/>
      <c r="CE69" s="140"/>
      <c r="CF69" s="140"/>
      <c r="CG69" s="140"/>
      <c r="CH69" s="140"/>
      <c r="CI69" s="140"/>
    </row>
    <row r="70" spans="2:87">
      <c r="B70" s="149" t="s">
        <v>122</v>
      </c>
      <c r="C70" s="142">
        <v>0</v>
      </c>
      <c r="D70" s="142">
        <v>0</v>
      </c>
      <c r="E70" s="142">
        <v>0</v>
      </c>
      <c r="F70" s="142">
        <v>0</v>
      </c>
      <c r="G70" s="142">
        <v>0</v>
      </c>
      <c r="H70" s="142">
        <v>0</v>
      </c>
      <c r="I70" s="142">
        <v>0</v>
      </c>
      <c r="J70" s="142">
        <v>0</v>
      </c>
      <c r="K70" s="142">
        <v>0</v>
      </c>
      <c r="L70" s="142">
        <v>0</v>
      </c>
      <c r="M70" s="142">
        <v>0</v>
      </c>
      <c r="N70" s="142">
        <v>0</v>
      </c>
      <c r="O70" s="142">
        <v>0</v>
      </c>
      <c r="P70" s="142">
        <v>0</v>
      </c>
      <c r="Q70" s="142">
        <v>0</v>
      </c>
      <c r="R70" s="142">
        <v>0</v>
      </c>
      <c r="S70" s="142">
        <v>0</v>
      </c>
      <c r="T70" s="142">
        <v>0</v>
      </c>
      <c r="U70" s="142">
        <v>0</v>
      </c>
      <c r="V70" s="142">
        <v>0</v>
      </c>
      <c r="W70" s="142">
        <v>0</v>
      </c>
      <c r="X70" s="142">
        <v>0</v>
      </c>
      <c r="Y70" s="142">
        <v>0</v>
      </c>
      <c r="Z70" s="142">
        <v>0</v>
      </c>
      <c r="AA70" s="142">
        <v>0</v>
      </c>
      <c r="AB70" s="142">
        <v>0</v>
      </c>
      <c r="AC70" s="142">
        <v>0</v>
      </c>
      <c r="AD70" s="142">
        <v>0</v>
      </c>
      <c r="AE70" s="142">
        <v>0</v>
      </c>
      <c r="AF70" s="142">
        <v>0</v>
      </c>
      <c r="AG70" s="142">
        <v>0</v>
      </c>
      <c r="AH70" s="142"/>
      <c r="AI70" s="142"/>
      <c r="AJ70" s="142"/>
      <c r="AK70" s="142"/>
      <c r="AL70" s="142"/>
      <c r="AM70" s="142"/>
      <c r="AN70" s="142"/>
      <c r="AO70" s="142"/>
      <c r="AP70" s="142"/>
      <c r="AQ70" s="131">
        <f t="shared" si="664"/>
        <v>0</v>
      </c>
      <c r="AU70" s="140"/>
      <c r="AV70" s="140"/>
      <c r="AW70" s="140"/>
      <c r="AX70" s="140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  <c r="BJ70" s="140"/>
      <c r="BK70" s="140"/>
      <c r="BL70" s="140"/>
      <c r="BM70" s="140"/>
      <c r="BN70" s="140"/>
      <c r="BO70" s="140"/>
      <c r="BP70" s="140"/>
      <c r="BQ70" s="140"/>
      <c r="BR70" s="140"/>
      <c r="BS70" s="140"/>
      <c r="BT70" s="140"/>
      <c r="BU70" s="140"/>
      <c r="BV70" s="140"/>
      <c r="BW70" s="140"/>
      <c r="BX70" s="140"/>
      <c r="BY70" s="140"/>
      <c r="BZ70" s="140"/>
      <c r="CA70" s="140"/>
      <c r="CB70" s="140"/>
      <c r="CC70" s="140"/>
      <c r="CD70" s="140"/>
      <c r="CE70" s="140"/>
      <c r="CF70" s="140"/>
      <c r="CG70" s="140"/>
      <c r="CH70" s="140"/>
      <c r="CI70" s="140"/>
    </row>
    <row r="71" spans="2:87">
      <c r="B71" s="149" t="s">
        <v>123</v>
      </c>
      <c r="C71" s="142">
        <v>12670337</v>
      </c>
      <c r="D71" s="142">
        <v>67239029</v>
      </c>
      <c r="E71" s="142">
        <v>155889473</v>
      </c>
      <c r="F71" s="142">
        <v>110513662</v>
      </c>
      <c r="G71" s="142">
        <v>1719658320</v>
      </c>
      <c r="H71" s="142">
        <v>104708354</v>
      </c>
      <c r="I71" s="142">
        <v>30165694</v>
      </c>
      <c r="J71" s="142">
        <v>1150520951</v>
      </c>
      <c r="K71" s="142">
        <v>1950783</v>
      </c>
      <c r="L71" s="142">
        <v>328842679</v>
      </c>
      <c r="M71" s="142">
        <v>2761675260</v>
      </c>
      <c r="N71" s="142">
        <v>1784659244</v>
      </c>
      <c r="O71" s="142">
        <v>1732504941</v>
      </c>
      <c r="P71" s="142">
        <v>772017867</v>
      </c>
      <c r="Q71" s="142">
        <v>756216118</v>
      </c>
      <c r="R71" s="142">
        <v>1502183</v>
      </c>
      <c r="S71" s="142">
        <v>8293390</v>
      </c>
      <c r="T71" s="142">
        <v>99142677</v>
      </c>
      <c r="U71" s="142">
        <v>28124923</v>
      </c>
      <c r="V71" s="142">
        <v>0</v>
      </c>
      <c r="W71" s="142">
        <v>32498293</v>
      </c>
      <c r="X71" s="142">
        <v>2595884229</v>
      </c>
      <c r="Y71" s="142">
        <v>65321140</v>
      </c>
      <c r="Z71" s="142">
        <v>523559511</v>
      </c>
      <c r="AA71" s="142">
        <v>995132213</v>
      </c>
      <c r="AB71" s="142">
        <v>1937600331</v>
      </c>
      <c r="AC71" s="142">
        <v>488305996</v>
      </c>
      <c r="AD71" s="142">
        <v>24082936</v>
      </c>
      <c r="AE71" s="142">
        <v>772565973</v>
      </c>
      <c r="AF71" s="142">
        <v>382077622</v>
      </c>
      <c r="AG71" s="142">
        <v>181356808</v>
      </c>
      <c r="AH71" s="142"/>
      <c r="AI71" s="142"/>
      <c r="AJ71" s="142"/>
      <c r="AK71" s="142"/>
      <c r="AL71" s="142"/>
      <c r="AM71" s="142"/>
      <c r="AN71" s="142"/>
      <c r="AO71" s="142"/>
      <c r="AP71" s="142"/>
      <c r="AQ71" s="131">
        <f t="shared" si="664"/>
        <v>19624680937</v>
      </c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  <c r="BL71" s="146"/>
      <c r="BM71" s="146"/>
      <c r="BN71" s="146"/>
      <c r="BO71" s="146"/>
      <c r="BP71" s="146"/>
      <c r="BQ71" s="146"/>
      <c r="BR71" s="146"/>
      <c r="BS71" s="146"/>
      <c r="BT71" s="146"/>
      <c r="BU71" s="146"/>
      <c r="BV71" s="146"/>
      <c r="BW71" s="146"/>
      <c r="BX71" s="146"/>
      <c r="BY71" s="146"/>
      <c r="BZ71" s="146"/>
      <c r="CA71" s="146"/>
      <c r="CB71" s="146"/>
      <c r="CC71" s="146"/>
      <c r="CD71" s="146"/>
      <c r="CE71" s="146"/>
      <c r="CF71" s="146"/>
      <c r="CG71" s="146"/>
      <c r="CH71" s="146"/>
      <c r="CI71" s="146"/>
    </row>
    <row r="72" spans="2:87">
      <c r="B72" s="150" t="s">
        <v>124</v>
      </c>
      <c r="C72" s="145">
        <v>11147692</v>
      </c>
      <c r="D72" s="145">
        <v>65364595</v>
      </c>
      <c r="E72" s="145">
        <v>153812880</v>
      </c>
      <c r="F72" s="145">
        <v>108750575</v>
      </c>
      <c r="G72" s="145">
        <v>1714745062</v>
      </c>
      <c r="H72" s="145">
        <v>104570314</v>
      </c>
      <c r="I72" s="145">
        <v>29063085</v>
      </c>
      <c r="J72" s="145">
        <v>1149671970</v>
      </c>
      <c r="K72" s="145">
        <v>1892482</v>
      </c>
      <c r="L72" s="145">
        <v>328616795</v>
      </c>
      <c r="M72" s="145">
        <v>2760067060</v>
      </c>
      <c r="N72" s="145">
        <v>1784659244</v>
      </c>
      <c r="O72" s="145">
        <v>1732202820</v>
      </c>
      <c r="P72" s="145">
        <v>762143689</v>
      </c>
      <c r="Q72" s="145">
        <v>750613340</v>
      </c>
      <c r="R72" s="145">
        <v>1086289</v>
      </c>
      <c r="S72" s="145">
        <v>7685938</v>
      </c>
      <c r="T72" s="145">
        <v>99142677</v>
      </c>
      <c r="U72" s="145">
        <v>28100004</v>
      </c>
      <c r="V72" s="145">
        <v>0</v>
      </c>
      <c r="W72" s="145">
        <v>31841758</v>
      </c>
      <c r="X72" s="145">
        <v>2582526814</v>
      </c>
      <c r="Y72" s="145">
        <v>65294591</v>
      </c>
      <c r="Z72" s="145">
        <v>521347687</v>
      </c>
      <c r="AA72" s="145">
        <v>994775317</v>
      </c>
      <c r="AB72" s="145">
        <v>1937487749</v>
      </c>
      <c r="AC72" s="145">
        <v>488160679</v>
      </c>
      <c r="AD72" s="145">
        <v>24082936</v>
      </c>
      <c r="AE72" s="145">
        <v>757418537</v>
      </c>
      <c r="AF72" s="145">
        <v>367413387</v>
      </c>
      <c r="AG72" s="145">
        <v>174164477</v>
      </c>
      <c r="AH72" s="145"/>
      <c r="AI72" s="145"/>
      <c r="AJ72" s="145"/>
      <c r="AK72" s="145"/>
      <c r="AL72" s="145"/>
      <c r="AM72" s="145"/>
      <c r="AN72" s="145"/>
      <c r="AO72" s="145"/>
      <c r="AP72" s="145"/>
      <c r="AQ72" s="131">
        <f t="shared" si="664"/>
        <v>19537850443</v>
      </c>
      <c r="AU72" s="140">
        <f t="shared" ref="AU72:BS72" si="665">C72-SUM(C73:C74,C77:C83)</f>
        <v>0</v>
      </c>
      <c r="AV72" s="140">
        <f t="shared" si="665"/>
        <v>0</v>
      </c>
      <c r="AW72" s="140">
        <f t="shared" si="665"/>
        <v>0</v>
      </c>
      <c r="AX72" s="140">
        <f t="shared" si="665"/>
        <v>0</v>
      </c>
      <c r="AY72" s="140">
        <f t="shared" si="665"/>
        <v>0</v>
      </c>
      <c r="AZ72" s="140">
        <f t="shared" si="665"/>
        <v>0</v>
      </c>
      <c r="BA72" s="140">
        <f t="shared" si="665"/>
        <v>0</v>
      </c>
      <c r="BB72" s="140">
        <f t="shared" si="665"/>
        <v>0</v>
      </c>
      <c r="BC72" s="140">
        <f t="shared" si="665"/>
        <v>0</v>
      </c>
      <c r="BD72" s="140">
        <f t="shared" si="665"/>
        <v>0</v>
      </c>
      <c r="BE72" s="140">
        <f t="shared" si="665"/>
        <v>0</v>
      </c>
      <c r="BF72" s="140">
        <f t="shared" si="665"/>
        <v>0</v>
      </c>
      <c r="BG72" s="140">
        <f t="shared" si="665"/>
        <v>0</v>
      </c>
      <c r="BH72" s="140">
        <f t="shared" si="665"/>
        <v>0</v>
      </c>
      <c r="BI72" s="140">
        <f t="shared" si="665"/>
        <v>0</v>
      </c>
      <c r="BJ72" s="140">
        <f t="shared" si="665"/>
        <v>0</v>
      </c>
      <c r="BK72" s="140">
        <f t="shared" si="665"/>
        <v>0</v>
      </c>
      <c r="BL72" s="140">
        <f t="shared" si="665"/>
        <v>1</v>
      </c>
      <c r="BM72" s="140">
        <f t="shared" si="665"/>
        <v>0</v>
      </c>
      <c r="BN72" s="140">
        <f t="shared" si="665"/>
        <v>0</v>
      </c>
      <c r="BO72" s="140">
        <f t="shared" si="665"/>
        <v>0</v>
      </c>
      <c r="BP72" s="140">
        <f t="shared" si="665"/>
        <v>0</v>
      </c>
      <c r="BQ72" s="140">
        <f t="shared" si="665"/>
        <v>0</v>
      </c>
      <c r="BR72" s="140">
        <f t="shared" si="665"/>
        <v>1</v>
      </c>
      <c r="BS72" s="140">
        <f t="shared" si="665"/>
        <v>-1</v>
      </c>
      <c r="BT72" s="140">
        <f t="shared" ref="BT72:CI72" si="666">AB72-SUM(AB73:AB74,AB77:AB83)</f>
        <v>0</v>
      </c>
      <c r="BU72" s="140">
        <f t="shared" si="666"/>
        <v>0</v>
      </c>
      <c r="BV72" s="140">
        <f t="shared" si="666"/>
        <v>0</v>
      </c>
      <c r="BW72" s="140">
        <f t="shared" si="666"/>
        <v>0</v>
      </c>
      <c r="BX72" s="140">
        <f t="shared" si="666"/>
        <v>1</v>
      </c>
      <c r="BY72" s="140">
        <f t="shared" si="666"/>
        <v>0</v>
      </c>
      <c r="BZ72" s="140">
        <f t="shared" si="666"/>
        <v>0</v>
      </c>
      <c r="CA72" s="140">
        <f t="shared" si="666"/>
        <v>0</v>
      </c>
      <c r="CB72" s="140">
        <f t="shared" si="666"/>
        <v>0</v>
      </c>
      <c r="CC72" s="140">
        <f t="shared" si="666"/>
        <v>0</v>
      </c>
      <c r="CD72" s="140">
        <f t="shared" si="666"/>
        <v>0</v>
      </c>
      <c r="CE72" s="140">
        <f t="shared" si="666"/>
        <v>0</v>
      </c>
      <c r="CF72" s="140">
        <f t="shared" si="666"/>
        <v>0</v>
      </c>
      <c r="CG72" s="140">
        <f t="shared" si="666"/>
        <v>0</v>
      </c>
      <c r="CH72" s="140">
        <f t="shared" si="666"/>
        <v>0</v>
      </c>
      <c r="CI72" s="140">
        <f t="shared" si="666"/>
        <v>2</v>
      </c>
    </row>
    <row r="73" spans="2:87">
      <c r="B73" s="151" t="s">
        <v>125</v>
      </c>
      <c r="C73" s="145">
        <v>8667318</v>
      </c>
      <c r="D73" s="145">
        <v>14238448</v>
      </c>
      <c r="E73" s="145">
        <v>724020</v>
      </c>
      <c r="F73" s="145">
        <v>11956050</v>
      </c>
      <c r="G73" s="145">
        <v>7172477</v>
      </c>
      <c r="H73" s="145">
        <v>862939</v>
      </c>
      <c r="I73" s="145">
        <v>8682756</v>
      </c>
      <c r="J73" s="145">
        <v>5158341</v>
      </c>
      <c r="K73" s="145">
        <v>802446</v>
      </c>
      <c r="L73" s="145">
        <v>5489</v>
      </c>
      <c r="M73" s="145">
        <v>2052817</v>
      </c>
      <c r="N73" s="145">
        <v>0</v>
      </c>
      <c r="O73" s="145">
        <v>2771982</v>
      </c>
      <c r="P73" s="145">
        <v>3345514</v>
      </c>
      <c r="Q73" s="145">
        <v>4034438</v>
      </c>
      <c r="R73" s="145">
        <v>1031651</v>
      </c>
      <c r="S73" s="145">
        <v>2804086</v>
      </c>
      <c r="T73" s="145">
        <v>472604</v>
      </c>
      <c r="U73" s="145">
        <v>886746</v>
      </c>
      <c r="V73" s="145">
        <v>0</v>
      </c>
      <c r="W73" s="145">
        <v>1314217</v>
      </c>
      <c r="X73" s="145">
        <v>23722352</v>
      </c>
      <c r="Y73" s="145">
        <v>1029754</v>
      </c>
      <c r="Z73" s="145">
        <v>2571031</v>
      </c>
      <c r="AA73" s="145">
        <v>422959</v>
      </c>
      <c r="AB73" s="145">
        <v>200673</v>
      </c>
      <c r="AC73" s="145">
        <v>15138</v>
      </c>
      <c r="AD73" s="145">
        <v>0</v>
      </c>
      <c r="AE73" s="145">
        <v>3684748</v>
      </c>
      <c r="AF73" s="145">
        <v>12896976</v>
      </c>
      <c r="AG73" s="145">
        <v>23442758</v>
      </c>
      <c r="AH73" s="145"/>
      <c r="AI73" s="145"/>
      <c r="AJ73" s="145"/>
      <c r="AK73" s="145"/>
      <c r="AL73" s="145"/>
      <c r="AM73" s="145"/>
      <c r="AN73" s="145"/>
      <c r="AO73" s="145"/>
      <c r="AP73" s="145"/>
      <c r="AQ73" s="131">
        <f t="shared" si="664"/>
        <v>144970728</v>
      </c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0"/>
      <c r="CD73" s="140"/>
      <c r="CE73" s="140"/>
      <c r="CF73" s="140"/>
      <c r="CG73" s="140"/>
      <c r="CH73" s="140"/>
      <c r="CI73" s="140"/>
    </row>
    <row r="74" spans="2:87">
      <c r="B74" s="151" t="s">
        <v>126</v>
      </c>
      <c r="C74" s="145">
        <v>0</v>
      </c>
      <c r="D74" s="145">
        <v>10459327</v>
      </c>
      <c r="E74" s="145">
        <v>120599593</v>
      </c>
      <c r="F74" s="145">
        <v>47488865</v>
      </c>
      <c r="G74" s="145">
        <v>1623721283</v>
      </c>
      <c r="H74" s="145">
        <v>102915343</v>
      </c>
      <c r="I74" s="145">
        <v>0</v>
      </c>
      <c r="J74" s="145">
        <v>991192260</v>
      </c>
      <c r="K74" s="145">
        <v>0</v>
      </c>
      <c r="L74" s="145">
        <v>325777503</v>
      </c>
      <c r="M74" s="145">
        <v>2449767582</v>
      </c>
      <c r="N74" s="145">
        <v>1782129595</v>
      </c>
      <c r="O74" s="145">
        <v>1617762173</v>
      </c>
      <c r="P74" s="145">
        <v>654355650</v>
      </c>
      <c r="Q74" s="145">
        <v>529859479</v>
      </c>
      <c r="R74" s="145">
        <v>0</v>
      </c>
      <c r="S74" s="145">
        <v>0</v>
      </c>
      <c r="T74" s="145">
        <v>0</v>
      </c>
      <c r="U74" s="145">
        <v>0</v>
      </c>
      <c r="V74" s="145">
        <v>0</v>
      </c>
      <c r="W74" s="145">
        <v>28272978</v>
      </c>
      <c r="X74" s="145">
        <v>2251468067</v>
      </c>
      <c r="Y74" s="145">
        <v>0</v>
      </c>
      <c r="Z74" s="145">
        <v>506266618</v>
      </c>
      <c r="AA74" s="145">
        <v>931851467</v>
      </c>
      <c r="AB74" s="145">
        <v>1886246814</v>
      </c>
      <c r="AC74" s="145">
        <v>487964426</v>
      </c>
      <c r="AD74" s="145">
        <v>20989515</v>
      </c>
      <c r="AE74" s="145">
        <v>635120139</v>
      </c>
      <c r="AF74" s="145">
        <v>21504336</v>
      </c>
      <c r="AG74" s="145">
        <v>0</v>
      </c>
      <c r="AH74" s="145"/>
      <c r="AI74" s="145"/>
      <c r="AJ74" s="145"/>
      <c r="AK74" s="145"/>
      <c r="AL74" s="145"/>
      <c r="AM74" s="145"/>
      <c r="AN74" s="145"/>
      <c r="AO74" s="145"/>
      <c r="AP74" s="145"/>
      <c r="AQ74" s="131">
        <f t="shared" si="664"/>
        <v>17025713013</v>
      </c>
      <c r="AU74" s="140">
        <f t="shared" ref="AU74:BS74" si="667">C74-SUM(C75:C76)</f>
        <v>0</v>
      </c>
      <c r="AV74" s="140">
        <f t="shared" si="667"/>
        <v>0</v>
      </c>
      <c r="AW74" s="140">
        <f t="shared" si="667"/>
        <v>0</v>
      </c>
      <c r="AX74" s="140">
        <f t="shared" si="667"/>
        <v>0</v>
      </c>
      <c r="AY74" s="140">
        <f t="shared" si="667"/>
        <v>0</v>
      </c>
      <c r="AZ74" s="140">
        <f t="shared" si="667"/>
        <v>0</v>
      </c>
      <c r="BA74" s="140">
        <f t="shared" si="667"/>
        <v>0</v>
      </c>
      <c r="BB74" s="140">
        <f t="shared" si="667"/>
        <v>0</v>
      </c>
      <c r="BC74" s="140">
        <f t="shared" si="667"/>
        <v>0</v>
      </c>
      <c r="BD74" s="140">
        <f t="shared" si="667"/>
        <v>0</v>
      </c>
      <c r="BE74" s="140">
        <f t="shared" si="667"/>
        <v>0</v>
      </c>
      <c r="BF74" s="140">
        <f t="shared" si="667"/>
        <v>0</v>
      </c>
      <c r="BG74" s="140">
        <f t="shared" si="667"/>
        <v>0</v>
      </c>
      <c r="BH74" s="140">
        <f t="shared" si="667"/>
        <v>0</v>
      </c>
      <c r="BI74" s="140">
        <f t="shared" si="667"/>
        <v>0</v>
      </c>
      <c r="BJ74" s="140">
        <f t="shared" si="667"/>
        <v>0</v>
      </c>
      <c r="BK74" s="140">
        <f t="shared" si="667"/>
        <v>0</v>
      </c>
      <c r="BL74" s="140">
        <f t="shared" si="667"/>
        <v>0</v>
      </c>
      <c r="BM74" s="140">
        <f t="shared" si="667"/>
        <v>0</v>
      </c>
      <c r="BN74" s="140">
        <f t="shared" si="667"/>
        <v>0</v>
      </c>
      <c r="BO74" s="140">
        <f t="shared" si="667"/>
        <v>0</v>
      </c>
      <c r="BP74" s="140">
        <f t="shared" si="667"/>
        <v>0</v>
      </c>
      <c r="BQ74" s="140">
        <f t="shared" si="667"/>
        <v>0</v>
      </c>
      <c r="BR74" s="140">
        <f t="shared" si="667"/>
        <v>0</v>
      </c>
      <c r="BS74" s="140">
        <f t="shared" si="667"/>
        <v>0</v>
      </c>
      <c r="BT74" s="140">
        <f t="shared" ref="BT74:CI74" si="668">AB74-SUM(AB75:AB76)</f>
        <v>0</v>
      </c>
      <c r="BU74" s="140">
        <f t="shared" si="668"/>
        <v>0</v>
      </c>
      <c r="BV74" s="140">
        <f t="shared" si="668"/>
        <v>0</v>
      </c>
      <c r="BW74" s="140">
        <f t="shared" si="668"/>
        <v>0</v>
      </c>
      <c r="BX74" s="140">
        <f t="shared" si="668"/>
        <v>0</v>
      </c>
      <c r="BY74" s="140">
        <f t="shared" si="668"/>
        <v>0</v>
      </c>
      <c r="BZ74" s="140">
        <f t="shared" si="668"/>
        <v>0</v>
      </c>
      <c r="CA74" s="140">
        <f t="shared" si="668"/>
        <v>0</v>
      </c>
      <c r="CB74" s="140">
        <f t="shared" si="668"/>
        <v>0</v>
      </c>
      <c r="CC74" s="140">
        <f t="shared" si="668"/>
        <v>0</v>
      </c>
      <c r="CD74" s="140">
        <f t="shared" si="668"/>
        <v>0</v>
      </c>
      <c r="CE74" s="140">
        <f t="shared" si="668"/>
        <v>0</v>
      </c>
      <c r="CF74" s="140">
        <f t="shared" si="668"/>
        <v>0</v>
      </c>
      <c r="CG74" s="140">
        <f t="shared" si="668"/>
        <v>0</v>
      </c>
      <c r="CH74" s="140">
        <f t="shared" si="668"/>
        <v>0</v>
      </c>
      <c r="CI74" s="140">
        <f t="shared" si="668"/>
        <v>0</v>
      </c>
    </row>
    <row r="75" spans="2:87">
      <c r="B75" s="152" t="s">
        <v>127</v>
      </c>
      <c r="C75" s="145">
        <v>0</v>
      </c>
      <c r="D75" s="145">
        <v>0</v>
      </c>
      <c r="E75" s="145">
        <v>48946153</v>
      </c>
      <c r="F75" s="145">
        <v>47488865</v>
      </c>
      <c r="G75" s="145">
        <v>1616551554</v>
      </c>
      <c r="H75" s="145">
        <v>0</v>
      </c>
      <c r="I75" s="145">
        <v>0</v>
      </c>
      <c r="J75" s="145">
        <v>977344850</v>
      </c>
      <c r="K75" s="145">
        <v>0</v>
      </c>
      <c r="L75" s="145">
        <v>325777503</v>
      </c>
      <c r="M75" s="145">
        <v>2449543028</v>
      </c>
      <c r="N75" s="145">
        <v>1782129595</v>
      </c>
      <c r="O75" s="145">
        <v>1617762173</v>
      </c>
      <c r="P75" s="145">
        <v>643738630</v>
      </c>
      <c r="Q75" s="145">
        <v>517728101</v>
      </c>
      <c r="R75" s="145">
        <v>0</v>
      </c>
      <c r="S75" s="145">
        <v>0</v>
      </c>
      <c r="T75" s="145">
        <v>0</v>
      </c>
      <c r="U75" s="145">
        <v>0</v>
      </c>
      <c r="V75" s="145">
        <v>0</v>
      </c>
      <c r="W75" s="145">
        <v>28272978</v>
      </c>
      <c r="X75" s="145">
        <v>2216228239</v>
      </c>
      <c r="Y75" s="145">
        <v>0</v>
      </c>
      <c r="Z75" s="145">
        <v>481793129</v>
      </c>
      <c r="AA75" s="145">
        <v>927905591</v>
      </c>
      <c r="AB75" s="145">
        <v>1886246814</v>
      </c>
      <c r="AC75" s="145">
        <v>487964426</v>
      </c>
      <c r="AD75" s="145">
        <v>0</v>
      </c>
      <c r="AE75" s="145">
        <v>624433872</v>
      </c>
      <c r="AF75" s="145">
        <v>12324929</v>
      </c>
      <c r="AG75" s="145">
        <v>0</v>
      </c>
      <c r="AH75" s="145"/>
      <c r="AI75" s="145"/>
      <c r="AJ75" s="145"/>
      <c r="AK75" s="145"/>
      <c r="AL75" s="145"/>
      <c r="AM75" s="145"/>
      <c r="AN75" s="145"/>
      <c r="AO75" s="145"/>
      <c r="AP75" s="145"/>
      <c r="AQ75" s="131">
        <f t="shared" si="664"/>
        <v>16692180430</v>
      </c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146"/>
      <c r="BM75" s="146"/>
      <c r="BN75" s="146"/>
      <c r="BO75" s="146"/>
      <c r="BP75" s="146"/>
      <c r="BQ75" s="146"/>
      <c r="BR75" s="146"/>
      <c r="BS75" s="146"/>
      <c r="BT75" s="146"/>
      <c r="BU75" s="146"/>
      <c r="BV75" s="146"/>
      <c r="BW75" s="146"/>
      <c r="BX75" s="146"/>
      <c r="BY75" s="146"/>
      <c r="BZ75" s="146"/>
      <c r="CA75" s="146"/>
      <c r="CB75" s="146"/>
      <c r="CC75" s="146"/>
      <c r="CD75" s="146"/>
      <c r="CE75" s="146"/>
      <c r="CF75" s="146"/>
      <c r="CG75" s="146"/>
      <c r="CH75" s="146"/>
      <c r="CI75" s="146"/>
    </row>
    <row r="76" spans="2:87">
      <c r="B76" s="152" t="s">
        <v>128</v>
      </c>
      <c r="C76" s="145">
        <v>0</v>
      </c>
      <c r="D76" s="145">
        <v>10459327</v>
      </c>
      <c r="E76" s="145">
        <v>71653440</v>
      </c>
      <c r="F76" s="145">
        <v>0</v>
      </c>
      <c r="G76" s="145">
        <v>7169729</v>
      </c>
      <c r="H76" s="145">
        <v>102915343</v>
      </c>
      <c r="I76" s="145">
        <v>0</v>
      </c>
      <c r="J76" s="145">
        <v>13847410</v>
      </c>
      <c r="K76" s="145">
        <v>0</v>
      </c>
      <c r="L76" s="145">
        <v>0</v>
      </c>
      <c r="M76" s="145">
        <v>224554</v>
      </c>
      <c r="N76" s="145">
        <v>0</v>
      </c>
      <c r="O76" s="145">
        <v>0</v>
      </c>
      <c r="P76" s="145">
        <v>10617020</v>
      </c>
      <c r="Q76" s="145">
        <v>12131378</v>
      </c>
      <c r="R76" s="145">
        <v>0</v>
      </c>
      <c r="S76" s="145">
        <v>0</v>
      </c>
      <c r="T76" s="145">
        <v>0</v>
      </c>
      <c r="U76" s="145">
        <v>0</v>
      </c>
      <c r="V76" s="145">
        <v>0</v>
      </c>
      <c r="W76" s="145">
        <v>0</v>
      </c>
      <c r="X76" s="145">
        <v>35239828</v>
      </c>
      <c r="Y76" s="145">
        <v>0</v>
      </c>
      <c r="Z76" s="145">
        <v>24473489</v>
      </c>
      <c r="AA76" s="145">
        <v>3945876</v>
      </c>
      <c r="AB76" s="145">
        <v>0</v>
      </c>
      <c r="AC76" s="145">
        <v>0</v>
      </c>
      <c r="AD76" s="145">
        <v>20989515</v>
      </c>
      <c r="AE76" s="145">
        <v>10686267</v>
      </c>
      <c r="AF76" s="145">
        <v>9179407</v>
      </c>
      <c r="AG76" s="145">
        <v>0</v>
      </c>
      <c r="AH76" s="145"/>
      <c r="AI76" s="145"/>
      <c r="AJ76" s="145"/>
      <c r="AK76" s="145"/>
      <c r="AL76" s="145"/>
      <c r="AM76" s="145"/>
      <c r="AN76" s="145"/>
      <c r="AO76" s="145"/>
      <c r="AP76" s="145"/>
      <c r="AQ76" s="131">
        <f t="shared" si="664"/>
        <v>333532583</v>
      </c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0"/>
      <c r="CD76" s="140"/>
      <c r="CE76" s="140"/>
      <c r="CF76" s="140"/>
      <c r="CG76" s="140"/>
      <c r="CH76" s="140"/>
      <c r="CI76" s="140"/>
    </row>
    <row r="77" spans="2:87">
      <c r="B77" s="151" t="s">
        <v>129</v>
      </c>
      <c r="C77" s="145">
        <v>668854</v>
      </c>
      <c r="D77" s="145">
        <v>35530770</v>
      </c>
      <c r="E77" s="145">
        <v>30541260</v>
      </c>
      <c r="F77" s="145">
        <v>22830065</v>
      </c>
      <c r="G77" s="145">
        <v>21945420</v>
      </c>
      <c r="H77" s="145">
        <v>0</v>
      </c>
      <c r="I77" s="145">
        <v>17348256</v>
      </c>
      <c r="J77" s="145">
        <v>35381247</v>
      </c>
      <c r="K77" s="145">
        <v>0</v>
      </c>
      <c r="L77" s="145">
        <v>2375904</v>
      </c>
      <c r="M77" s="145">
        <v>27034600</v>
      </c>
      <c r="N77" s="145">
        <v>0</v>
      </c>
      <c r="O77" s="145">
        <v>14229803</v>
      </c>
      <c r="P77" s="145">
        <v>17269870</v>
      </c>
      <c r="Q77" s="145">
        <v>8700831</v>
      </c>
      <c r="R77" s="145">
        <v>27762</v>
      </c>
      <c r="S77" s="145">
        <v>3527698</v>
      </c>
      <c r="T77" s="145">
        <v>88629222</v>
      </c>
      <c r="U77" s="145">
        <v>18007586</v>
      </c>
      <c r="V77" s="145">
        <v>0</v>
      </c>
      <c r="W77" s="145">
        <v>798541</v>
      </c>
      <c r="X77" s="145">
        <v>66324960</v>
      </c>
      <c r="Y77" s="145">
        <v>58146260</v>
      </c>
      <c r="Z77" s="145">
        <v>8004787</v>
      </c>
      <c r="AA77" s="145">
        <v>4952166</v>
      </c>
      <c r="AB77" s="145">
        <v>0</v>
      </c>
      <c r="AC77" s="145">
        <v>11201</v>
      </c>
      <c r="AD77" s="145">
        <v>0</v>
      </c>
      <c r="AE77" s="145">
        <v>8059962</v>
      </c>
      <c r="AF77" s="145">
        <v>100241316</v>
      </c>
      <c r="AG77" s="145">
        <v>77158544</v>
      </c>
      <c r="AH77" s="145"/>
      <c r="AI77" s="145"/>
      <c r="AJ77" s="145"/>
      <c r="AK77" s="145"/>
      <c r="AL77" s="145"/>
      <c r="AM77" s="145"/>
      <c r="AN77" s="145"/>
      <c r="AO77" s="145"/>
      <c r="AP77" s="145"/>
      <c r="AQ77" s="131">
        <f t="shared" si="664"/>
        <v>667746885</v>
      </c>
      <c r="AU77" s="146"/>
      <c r="AV77" s="146"/>
      <c r="AW77" s="146"/>
      <c r="AX77" s="146"/>
      <c r="AY77" s="146"/>
      <c r="AZ77" s="146"/>
      <c r="BA77" s="146"/>
      <c r="BB77" s="146"/>
      <c r="BC77" s="146"/>
      <c r="BD77" s="146"/>
      <c r="BE77" s="146"/>
      <c r="BF77" s="146"/>
      <c r="BG77" s="146"/>
      <c r="BH77" s="146"/>
      <c r="BI77" s="146"/>
      <c r="BJ77" s="146"/>
      <c r="BK77" s="146"/>
      <c r="BL77" s="146"/>
      <c r="BM77" s="146"/>
      <c r="BN77" s="146"/>
      <c r="BO77" s="146"/>
      <c r="BP77" s="146"/>
      <c r="BQ77" s="146"/>
      <c r="BR77" s="146"/>
      <c r="BS77" s="146"/>
      <c r="BT77" s="146"/>
      <c r="BU77" s="146"/>
      <c r="BV77" s="146"/>
      <c r="BW77" s="146"/>
      <c r="BX77" s="146"/>
      <c r="BY77" s="146"/>
      <c r="BZ77" s="146"/>
      <c r="CA77" s="146"/>
      <c r="CB77" s="146"/>
      <c r="CC77" s="146"/>
      <c r="CD77" s="146"/>
      <c r="CE77" s="146"/>
      <c r="CF77" s="146"/>
      <c r="CG77" s="146"/>
      <c r="CH77" s="146"/>
      <c r="CI77" s="146"/>
    </row>
    <row r="78" spans="2:87">
      <c r="B78" s="151" t="s">
        <v>130</v>
      </c>
      <c r="C78" s="145">
        <v>0</v>
      </c>
      <c r="D78" s="145">
        <v>497711</v>
      </c>
      <c r="E78" s="145">
        <v>0</v>
      </c>
      <c r="F78" s="145">
        <v>17861078</v>
      </c>
      <c r="G78" s="145">
        <v>32618724</v>
      </c>
      <c r="H78" s="145">
        <v>0</v>
      </c>
      <c r="I78" s="145">
        <v>0</v>
      </c>
      <c r="J78" s="145">
        <v>94813494</v>
      </c>
      <c r="K78" s="145">
        <v>0</v>
      </c>
      <c r="L78" s="145">
        <v>0</v>
      </c>
      <c r="M78" s="145">
        <v>237208710</v>
      </c>
      <c r="N78" s="145">
        <v>0</v>
      </c>
      <c r="O78" s="145">
        <v>78428752</v>
      </c>
      <c r="P78" s="145">
        <v>59898648</v>
      </c>
      <c r="Q78" s="145">
        <v>174684418</v>
      </c>
      <c r="R78" s="145">
        <v>0</v>
      </c>
      <c r="S78" s="145">
        <v>0</v>
      </c>
      <c r="T78" s="145">
        <v>0</v>
      </c>
      <c r="U78" s="145">
        <v>0</v>
      </c>
      <c r="V78" s="145">
        <v>0</v>
      </c>
      <c r="W78" s="145">
        <v>568004</v>
      </c>
      <c r="X78" s="145">
        <v>174058093</v>
      </c>
      <c r="Y78" s="145">
        <v>2002966</v>
      </c>
      <c r="Z78" s="145">
        <v>1978495</v>
      </c>
      <c r="AA78" s="145">
        <v>48927665</v>
      </c>
      <c r="AB78" s="145">
        <v>19676750</v>
      </c>
      <c r="AC78" s="145">
        <v>91618</v>
      </c>
      <c r="AD78" s="145">
        <v>0</v>
      </c>
      <c r="AE78" s="145">
        <v>78037962</v>
      </c>
      <c r="AF78" s="145">
        <v>217624187</v>
      </c>
      <c r="AG78" s="145">
        <v>52909544</v>
      </c>
      <c r="AH78" s="145"/>
      <c r="AI78" s="145"/>
      <c r="AJ78" s="145"/>
      <c r="AK78" s="145"/>
      <c r="AL78" s="145"/>
      <c r="AM78" s="145"/>
      <c r="AN78" s="145"/>
      <c r="AO78" s="145"/>
      <c r="AP78" s="145"/>
      <c r="AQ78" s="131">
        <f t="shared" si="664"/>
        <v>1291886819</v>
      </c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</row>
    <row r="79" spans="2:87">
      <c r="B79" s="151" t="s">
        <v>131</v>
      </c>
      <c r="C79" s="145">
        <v>0</v>
      </c>
      <c r="D79" s="145">
        <v>0</v>
      </c>
      <c r="E79" s="145">
        <v>0</v>
      </c>
      <c r="F79" s="145">
        <v>0</v>
      </c>
      <c r="G79" s="145">
        <v>19544812</v>
      </c>
      <c r="H79" s="145">
        <v>0</v>
      </c>
      <c r="I79" s="145">
        <v>0</v>
      </c>
      <c r="J79" s="145">
        <v>14880292</v>
      </c>
      <c r="K79" s="145">
        <v>0</v>
      </c>
      <c r="L79" s="145">
        <v>190123</v>
      </c>
      <c r="M79" s="145">
        <v>34034479</v>
      </c>
      <c r="N79" s="145">
        <v>2529649</v>
      </c>
      <c r="O79" s="145">
        <v>16262418</v>
      </c>
      <c r="P79" s="145">
        <v>14957855</v>
      </c>
      <c r="Q79" s="145">
        <v>27088063</v>
      </c>
      <c r="R79" s="145">
        <v>0</v>
      </c>
      <c r="S79" s="145">
        <v>0</v>
      </c>
      <c r="T79" s="145">
        <v>0</v>
      </c>
      <c r="U79" s="145">
        <v>0</v>
      </c>
      <c r="V79" s="145">
        <v>0</v>
      </c>
      <c r="W79" s="145">
        <v>312764</v>
      </c>
      <c r="X79" s="145">
        <v>30718906</v>
      </c>
      <c r="Y79" s="145">
        <v>3029167</v>
      </c>
      <c r="Z79" s="145">
        <v>879769</v>
      </c>
      <c r="AA79" s="145">
        <v>5425822</v>
      </c>
      <c r="AB79" s="145">
        <v>30840922</v>
      </c>
      <c r="AC79" s="145">
        <v>54238</v>
      </c>
      <c r="AD79" s="145">
        <v>0</v>
      </c>
      <c r="AE79" s="145">
        <v>25772025</v>
      </c>
      <c r="AF79" s="145">
        <v>66437</v>
      </c>
      <c r="AG79" s="145">
        <v>0</v>
      </c>
      <c r="AH79" s="145"/>
      <c r="AI79" s="145"/>
      <c r="AJ79" s="145"/>
      <c r="AK79" s="145"/>
      <c r="AL79" s="145"/>
      <c r="AM79" s="145"/>
      <c r="AN79" s="145"/>
      <c r="AO79" s="145"/>
      <c r="AP79" s="145"/>
      <c r="AQ79" s="131">
        <f t="shared" si="664"/>
        <v>226587741</v>
      </c>
      <c r="AU79" s="146"/>
      <c r="AV79" s="146"/>
      <c r="AW79" s="146"/>
      <c r="AX79" s="146"/>
      <c r="AY79" s="146"/>
      <c r="AZ79" s="146"/>
      <c r="BA79" s="146"/>
      <c r="BB79" s="146"/>
      <c r="BC79" s="146"/>
      <c r="BD79" s="146"/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6"/>
      <c r="BQ79" s="146"/>
      <c r="BR79" s="146"/>
      <c r="BS79" s="146"/>
      <c r="BT79" s="146"/>
      <c r="BU79" s="146"/>
      <c r="BV79" s="146"/>
      <c r="BW79" s="146"/>
      <c r="BX79" s="146"/>
      <c r="BY79" s="146"/>
      <c r="BZ79" s="146"/>
      <c r="CA79" s="146"/>
      <c r="CB79" s="146"/>
      <c r="CC79" s="146"/>
      <c r="CD79" s="146"/>
      <c r="CE79" s="146"/>
      <c r="CF79" s="146"/>
      <c r="CG79" s="146"/>
      <c r="CH79" s="146"/>
      <c r="CI79" s="146"/>
    </row>
    <row r="80" spans="2:87">
      <c r="B80" s="151" t="s">
        <v>132</v>
      </c>
      <c r="C80" s="145">
        <v>1753029</v>
      </c>
      <c r="D80" s="145">
        <v>4638339</v>
      </c>
      <c r="E80" s="145">
        <v>1948007</v>
      </c>
      <c r="F80" s="145">
        <v>8614517</v>
      </c>
      <c r="G80" s="145">
        <v>9742346</v>
      </c>
      <c r="H80" s="145">
        <v>618918</v>
      </c>
      <c r="I80" s="145">
        <v>3032073</v>
      </c>
      <c r="J80" s="145">
        <v>8246336</v>
      </c>
      <c r="K80" s="145">
        <v>1090036</v>
      </c>
      <c r="L80" s="145">
        <v>221884</v>
      </c>
      <c r="M80" s="145">
        <v>9231485</v>
      </c>
      <c r="N80" s="145">
        <v>0</v>
      </c>
      <c r="O80" s="145">
        <v>2746022</v>
      </c>
      <c r="P80" s="145">
        <v>11817659</v>
      </c>
      <c r="Q80" s="145">
        <v>6229264</v>
      </c>
      <c r="R80" s="145">
        <v>26876</v>
      </c>
      <c r="S80" s="145">
        <v>1354154</v>
      </c>
      <c r="T80" s="145">
        <v>1171801</v>
      </c>
      <c r="U80" s="145">
        <v>726969</v>
      </c>
      <c r="V80" s="145">
        <v>0</v>
      </c>
      <c r="W80" s="145">
        <v>572359</v>
      </c>
      <c r="X80" s="145">
        <v>35422359</v>
      </c>
      <c r="Y80" s="145">
        <v>1086444</v>
      </c>
      <c r="Z80" s="145">
        <v>1646986</v>
      </c>
      <c r="AA80" s="145">
        <v>668034</v>
      </c>
      <c r="AB80" s="145">
        <v>522590</v>
      </c>
      <c r="AC80" s="145">
        <v>23868</v>
      </c>
      <c r="AD80" s="145">
        <v>0</v>
      </c>
      <c r="AE80" s="145">
        <v>6743701</v>
      </c>
      <c r="AF80" s="145">
        <v>12566449</v>
      </c>
      <c r="AG80" s="145">
        <v>19524661</v>
      </c>
      <c r="AH80" s="145"/>
      <c r="AI80" s="145"/>
      <c r="AJ80" s="145"/>
      <c r="AK80" s="145"/>
      <c r="AL80" s="145"/>
      <c r="AM80" s="145"/>
      <c r="AN80" s="145"/>
      <c r="AO80" s="145"/>
      <c r="AP80" s="145"/>
      <c r="AQ80" s="131">
        <f t="shared" si="664"/>
        <v>151987166</v>
      </c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</row>
    <row r="81" spans="2:87">
      <c r="B81" s="151" t="s">
        <v>133</v>
      </c>
      <c r="C81" s="145">
        <v>0</v>
      </c>
      <c r="D81" s="145">
        <v>0</v>
      </c>
      <c r="E81" s="145">
        <v>0</v>
      </c>
      <c r="F81" s="145">
        <v>0</v>
      </c>
      <c r="G81" s="145">
        <v>0</v>
      </c>
      <c r="H81" s="145">
        <v>0</v>
      </c>
      <c r="I81" s="145">
        <v>0</v>
      </c>
      <c r="J81" s="145">
        <v>0</v>
      </c>
      <c r="K81" s="145">
        <v>0</v>
      </c>
      <c r="L81" s="145">
        <v>0</v>
      </c>
      <c r="M81" s="145">
        <v>0</v>
      </c>
      <c r="N81" s="145">
        <v>0</v>
      </c>
      <c r="O81" s="145">
        <v>0</v>
      </c>
      <c r="P81" s="145">
        <v>0</v>
      </c>
      <c r="Q81" s="145">
        <v>0</v>
      </c>
      <c r="R81" s="145">
        <v>0</v>
      </c>
      <c r="S81" s="145">
        <v>0</v>
      </c>
      <c r="T81" s="145">
        <v>0</v>
      </c>
      <c r="U81" s="145">
        <v>0</v>
      </c>
      <c r="V81" s="145">
        <v>0</v>
      </c>
      <c r="W81" s="145">
        <v>0</v>
      </c>
      <c r="X81" s="145">
        <v>0</v>
      </c>
      <c r="Y81" s="145">
        <v>0</v>
      </c>
      <c r="Z81" s="145">
        <v>0</v>
      </c>
      <c r="AA81" s="145">
        <v>0</v>
      </c>
      <c r="AB81" s="145">
        <v>0</v>
      </c>
      <c r="AC81" s="145">
        <v>0</v>
      </c>
      <c r="AD81" s="145">
        <v>0</v>
      </c>
      <c r="AE81" s="145">
        <v>0</v>
      </c>
      <c r="AF81" s="145">
        <v>0</v>
      </c>
      <c r="AG81" s="145">
        <v>0</v>
      </c>
      <c r="AH81" s="145"/>
      <c r="AI81" s="145"/>
      <c r="AJ81" s="145"/>
      <c r="AK81" s="145"/>
      <c r="AL81" s="145"/>
      <c r="AM81" s="145"/>
      <c r="AN81" s="145"/>
      <c r="AO81" s="145"/>
      <c r="AP81" s="145"/>
      <c r="AQ81" s="131">
        <f t="shared" si="664"/>
        <v>0</v>
      </c>
      <c r="AU81" s="146"/>
      <c r="AV81" s="146"/>
      <c r="AW81" s="146"/>
      <c r="AX81" s="146"/>
      <c r="AY81" s="146"/>
      <c r="AZ81" s="146"/>
      <c r="BA81" s="146"/>
      <c r="BB81" s="146"/>
      <c r="BC81" s="146"/>
      <c r="BD81" s="146"/>
      <c r="BE81" s="146"/>
      <c r="BF81" s="146"/>
      <c r="BG81" s="146"/>
      <c r="BH81" s="146"/>
      <c r="BI81" s="146"/>
      <c r="BJ81" s="146"/>
      <c r="BK81" s="146"/>
      <c r="BL81" s="146"/>
      <c r="BM81" s="146"/>
      <c r="BN81" s="146"/>
      <c r="BO81" s="146"/>
      <c r="BP81" s="146"/>
      <c r="BQ81" s="146"/>
      <c r="BR81" s="146"/>
      <c r="BS81" s="146"/>
      <c r="BT81" s="146"/>
      <c r="BU81" s="146"/>
      <c r="BV81" s="146"/>
      <c r="BW81" s="146"/>
      <c r="BX81" s="146"/>
      <c r="BY81" s="146"/>
      <c r="BZ81" s="146"/>
      <c r="CA81" s="146"/>
      <c r="CB81" s="146"/>
      <c r="CC81" s="146"/>
      <c r="CD81" s="146"/>
      <c r="CE81" s="146"/>
      <c r="CF81" s="146"/>
      <c r="CG81" s="146"/>
      <c r="CH81" s="146"/>
      <c r="CI81" s="146"/>
    </row>
    <row r="82" spans="2:87">
      <c r="B82" s="151" t="s">
        <v>134</v>
      </c>
      <c r="C82" s="145">
        <v>58491</v>
      </c>
      <c r="D82" s="145">
        <v>0</v>
      </c>
      <c r="E82" s="145">
        <v>0</v>
      </c>
      <c r="F82" s="145">
        <v>0</v>
      </c>
      <c r="G82" s="145">
        <v>0</v>
      </c>
      <c r="H82" s="145">
        <v>0</v>
      </c>
      <c r="I82" s="145">
        <v>0</v>
      </c>
      <c r="J82" s="145">
        <v>0</v>
      </c>
      <c r="K82" s="145">
        <v>0</v>
      </c>
      <c r="L82" s="145">
        <v>0</v>
      </c>
      <c r="M82" s="145">
        <v>52960</v>
      </c>
      <c r="N82" s="145">
        <v>0</v>
      </c>
      <c r="O82" s="145">
        <v>1670</v>
      </c>
      <c r="P82" s="145">
        <v>498493</v>
      </c>
      <c r="Q82" s="145">
        <v>16847</v>
      </c>
      <c r="R82" s="145">
        <v>0</v>
      </c>
      <c r="S82" s="145">
        <v>0</v>
      </c>
      <c r="T82" s="145">
        <v>0</v>
      </c>
      <c r="U82" s="145">
        <v>0</v>
      </c>
      <c r="V82" s="145">
        <v>0</v>
      </c>
      <c r="W82" s="145">
        <v>2895</v>
      </c>
      <c r="X82" s="145">
        <v>812077</v>
      </c>
      <c r="Y82" s="145">
        <v>0</v>
      </c>
      <c r="Z82" s="145">
        <v>0</v>
      </c>
      <c r="AA82" s="145">
        <v>0</v>
      </c>
      <c r="AB82" s="145">
        <v>0</v>
      </c>
      <c r="AC82" s="145">
        <v>0</v>
      </c>
      <c r="AD82" s="145">
        <v>0</v>
      </c>
      <c r="AE82" s="145">
        <v>0</v>
      </c>
      <c r="AF82" s="145">
        <v>110846</v>
      </c>
      <c r="AG82" s="145">
        <v>1128970</v>
      </c>
      <c r="AH82" s="145"/>
      <c r="AI82" s="145"/>
      <c r="AJ82" s="145"/>
      <c r="AK82" s="145"/>
      <c r="AL82" s="145"/>
      <c r="AM82" s="145"/>
      <c r="AN82" s="145"/>
      <c r="AO82" s="145"/>
      <c r="AP82" s="145"/>
      <c r="AQ82" s="131">
        <f t="shared" si="664"/>
        <v>2683249</v>
      </c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</row>
    <row r="83" spans="2:87">
      <c r="B83" s="151" t="s">
        <v>135</v>
      </c>
      <c r="C83" s="145">
        <v>0</v>
      </c>
      <c r="D83" s="145">
        <v>0</v>
      </c>
      <c r="E83" s="145">
        <v>0</v>
      </c>
      <c r="F83" s="145">
        <v>0</v>
      </c>
      <c r="G83" s="145">
        <v>0</v>
      </c>
      <c r="H83" s="145">
        <v>173114</v>
      </c>
      <c r="I83" s="145">
        <v>0</v>
      </c>
      <c r="J83" s="145">
        <v>0</v>
      </c>
      <c r="K83" s="145">
        <v>0</v>
      </c>
      <c r="L83" s="145">
        <v>45892</v>
      </c>
      <c r="M83" s="145">
        <v>684427</v>
      </c>
      <c r="N83" s="145">
        <v>0</v>
      </c>
      <c r="O83" s="145">
        <v>0</v>
      </c>
      <c r="P83" s="145">
        <v>0</v>
      </c>
      <c r="Q83" s="145">
        <v>0</v>
      </c>
      <c r="R83" s="145">
        <v>0</v>
      </c>
      <c r="S83" s="145">
        <v>0</v>
      </c>
      <c r="T83" s="145">
        <v>8869049</v>
      </c>
      <c r="U83" s="145">
        <v>8478703</v>
      </c>
      <c r="V83" s="145">
        <v>0</v>
      </c>
      <c r="W83" s="145">
        <v>0</v>
      </c>
      <c r="X83" s="145">
        <v>0</v>
      </c>
      <c r="Y83" s="145">
        <v>0</v>
      </c>
      <c r="Z83" s="145">
        <v>0</v>
      </c>
      <c r="AA83" s="145">
        <v>2527205</v>
      </c>
      <c r="AB83" s="145">
        <v>0</v>
      </c>
      <c r="AC83" s="145">
        <v>190</v>
      </c>
      <c r="AD83" s="145">
        <v>3093421</v>
      </c>
      <c r="AE83" s="145">
        <v>0</v>
      </c>
      <c r="AF83" s="145">
        <v>2402839</v>
      </c>
      <c r="AG83" s="145">
        <v>0</v>
      </c>
      <c r="AH83" s="145"/>
      <c r="AI83" s="145"/>
      <c r="AJ83" s="145"/>
      <c r="AK83" s="145"/>
      <c r="AL83" s="145"/>
      <c r="AM83" s="145"/>
      <c r="AN83" s="145"/>
      <c r="AO83" s="145"/>
      <c r="AP83" s="145"/>
      <c r="AQ83" s="131">
        <f t="shared" si="664"/>
        <v>26274840</v>
      </c>
      <c r="AU83" s="146"/>
      <c r="AV83" s="146"/>
      <c r="AW83" s="146"/>
      <c r="AX83" s="146"/>
      <c r="AY83" s="146"/>
      <c r="AZ83" s="146"/>
      <c r="BA83" s="146"/>
      <c r="BB83" s="146"/>
      <c r="BC83" s="146"/>
      <c r="BD83" s="146"/>
      <c r="BE83" s="146"/>
      <c r="BF83" s="146"/>
      <c r="BG83" s="146"/>
      <c r="BH83" s="146"/>
      <c r="BI83" s="146"/>
      <c r="BJ83" s="146"/>
      <c r="BK83" s="146"/>
      <c r="BL83" s="146"/>
      <c r="BM83" s="146"/>
      <c r="BN83" s="146"/>
      <c r="BO83" s="146"/>
      <c r="BP83" s="146"/>
      <c r="BQ83" s="146"/>
      <c r="BR83" s="146"/>
      <c r="BS83" s="146"/>
      <c r="BT83" s="146"/>
      <c r="BU83" s="146"/>
      <c r="BV83" s="146"/>
      <c r="BW83" s="146"/>
      <c r="BX83" s="146"/>
      <c r="BY83" s="146"/>
      <c r="BZ83" s="146"/>
      <c r="CA83" s="146"/>
      <c r="CB83" s="146"/>
      <c r="CC83" s="146"/>
      <c r="CD83" s="146"/>
      <c r="CE83" s="146"/>
      <c r="CF83" s="146"/>
      <c r="CG83" s="146"/>
      <c r="CH83" s="146"/>
      <c r="CI83" s="146"/>
    </row>
    <row r="84" spans="2:87">
      <c r="B84" s="150" t="s">
        <v>136</v>
      </c>
      <c r="C84" s="145">
        <v>1522645</v>
      </c>
      <c r="D84" s="145">
        <v>1874434</v>
      </c>
      <c r="E84" s="145">
        <v>2076594</v>
      </c>
      <c r="F84" s="145">
        <v>1763087</v>
      </c>
      <c r="G84" s="145">
        <v>4913258</v>
      </c>
      <c r="H84" s="145">
        <v>138040</v>
      </c>
      <c r="I84" s="145">
        <v>1102609</v>
      </c>
      <c r="J84" s="145">
        <v>848980</v>
      </c>
      <c r="K84" s="145">
        <v>58301</v>
      </c>
      <c r="L84" s="145">
        <v>225884</v>
      </c>
      <c r="M84" s="145">
        <v>1608200</v>
      </c>
      <c r="N84" s="145">
        <v>0</v>
      </c>
      <c r="O84" s="145">
        <v>302121</v>
      </c>
      <c r="P84" s="145">
        <v>9874178</v>
      </c>
      <c r="Q84" s="145">
        <v>5602778</v>
      </c>
      <c r="R84" s="145">
        <v>415895</v>
      </c>
      <c r="S84" s="145">
        <v>607452</v>
      </c>
      <c r="T84" s="145">
        <v>0</v>
      </c>
      <c r="U84" s="145">
        <v>24919</v>
      </c>
      <c r="V84" s="145">
        <v>0</v>
      </c>
      <c r="W84" s="145">
        <v>656535</v>
      </c>
      <c r="X84" s="145">
        <v>13357415</v>
      </c>
      <c r="Y84" s="145">
        <v>26549</v>
      </c>
      <c r="Z84" s="145">
        <v>2211824</v>
      </c>
      <c r="AA84" s="145">
        <v>356897</v>
      </c>
      <c r="AB84" s="145">
        <v>112582</v>
      </c>
      <c r="AC84" s="145">
        <v>145317</v>
      </c>
      <c r="AD84" s="145">
        <v>0</v>
      </c>
      <c r="AE84" s="145">
        <v>15147436</v>
      </c>
      <c r="AF84" s="145">
        <v>14664235</v>
      </c>
      <c r="AG84" s="145">
        <v>7192331</v>
      </c>
      <c r="AH84" s="145"/>
      <c r="AI84" s="145"/>
      <c r="AJ84" s="145"/>
      <c r="AK84" s="145"/>
      <c r="AL84" s="145"/>
      <c r="AM84" s="145"/>
      <c r="AN84" s="145"/>
      <c r="AO84" s="145"/>
      <c r="AP84" s="145"/>
      <c r="AQ84" s="131">
        <f t="shared" si="664"/>
        <v>86830496</v>
      </c>
      <c r="AU84" s="140">
        <f>C84-SUM(C85:C87,C90)</f>
        <v>0</v>
      </c>
      <c r="AV84" s="140">
        <f t="shared" ref="AV84:CI84" si="669">D84-SUM(D85:D87,D90)</f>
        <v>0</v>
      </c>
      <c r="AW84" s="140">
        <f t="shared" si="669"/>
        <v>0</v>
      </c>
      <c r="AX84" s="140">
        <f t="shared" si="669"/>
        <v>0</v>
      </c>
      <c r="AY84" s="140">
        <f t="shared" si="669"/>
        <v>0</v>
      </c>
      <c r="AZ84" s="140">
        <f t="shared" si="669"/>
        <v>0</v>
      </c>
      <c r="BA84" s="140">
        <f t="shared" si="669"/>
        <v>0</v>
      </c>
      <c r="BB84" s="140">
        <f t="shared" si="669"/>
        <v>0</v>
      </c>
      <c r="BC84" s="140">
        <f t="shared" si="669"/>
        <v>0</v>
      </c>
      <c r="BD84" s="140">
        <f t="shared" si="669"/>
        <v>0</v>
      </c>
      <c r="BE84" s="140">
        <f t="shared" si="669"/>
        <v>0</v>
      </c>
      <c r="BF84" s="140">
        <f t="shared" si="669"/>
        <v>0</v>
      </c>
      <c r="BG84" s="140">
        <f t="shared" si="669"/>
        <v>0</v>
      </c>
      <c r="BH84" s="140">
        <f t="shared" si="669"/>
        <v>0</v>
      </c>
      <c r="BI84" s="140">
        <f t="shared" si="669"/>
        <v>0</v>
      </c>
      <c r="BJ84" s="140">
        <f t="shared" si="669"/>
        <v>0</v>
      </c>
      <c r="BK84" s="140">
        <f t="shared" si="669"/>
        <v>0</v>
      </c>
      <c r="BL84" s="140">
        <f t="shared" si="669"/>
        <v>0</v>
      </c>
      <c r="BM84" s="140">
        <f t="shared" si="669"/>
        <v>0</v>
      </c>
      <c r="BN84" s="140">
        <f t="shared" si="669"/>
        <v>0</v>
      </c>
      <c r="BO84" s="140">
        <f t="shared" si="669"/>
        <v>0</v>
      </c>
      <c r="BP84" s="140">
        <f t="shared" si="669"/>
        <v>0</v>
      </c>
      <c r="BQ84" s="140">
        <f t="shared" si="669"/>
        <v>0</v>
      </c>
      <c r="BR84" s="140">
        <f t="shared" si="669"/>
        <v>0</v>
      </c>
      <c r="BS84" s="140">
        <f t="shared" si="669"/>
        <v>1</v>
      </c>
      <c r="BT84" s="140">
        <f t="shared" si="669"/>
        <v>0</v>
      </c>
      <c r="BU84" s="140">
        <f t="shared" si="669"/>
        <v>0</v>
      </c>
      <c r="BV84" s="140">
        <f t="shared" si="669"/>
        <v>0</v>
      </c>
      <c r="BW84" s="140">
        <f t="shared" si="669"/>
        <v>0</v>
      </c>
      <c r="BX84" s="140">
        <f t="shared" si="669"/>
        <v>-1</v>
      </c>
      <c r="BY84" s="140">
        <f t="shared" si="669"/>
        <v>0</v>
      </c>
      <c r="BZ84" s="140">
        <f t="shared" si="669"/>
        <v>0</v>
      </c>
      <c r="CA84" s="140">
        <f t="shared" si="669"/>
        <v>0</v>
      </c>
      <c r="CB84" s="140">
        <f t="shared" si="669"/>
        <v>0</v>
      </c>
      <c r="CC84" s="140">
        <f t="shared" si="669"/>
        <v>0</v>
      </c>
      <c r="CD84" s="140">
        <f t="shared" si="669"/>
        <v>0</v>
      </c>
      <c r="CE84" s="140">
        <f t="shared" si="669"/>
        <v>0</v>
      </c>
      <c r="CF84" s="140">
        <f t="shared" si="669"/>
        <v>0</v>
      </c>
      <c r="CG84" s="140">
        <f t="shared" si="669"/>
        <v>0</v>
      </c>
      <c r="CH84" s="140">
        <f t="shared" si="669"/>
        <v>0</v>
      </c>
      <c r="CI84" s="140">
        <f t="shared" si="669"/>
        <v>0</v>
      </c>
    </row>
    <row r="85" spans="2:87">
      <c r="B85" s="151" t="s">
        <v>137</v>
      </c>
      <c r="C85" s="145">
        <v>0</v>
      </c>
      <c r="D85" s="145">
        <v>27304</v>
      </c>
      <c r="E85" s="145">
        <v>0</v>
      </c>
      <c r="F85" s="145">
        <v>688157</v>
      </c>
      <c r="G85" s="145">
        <v>1870023</v>
      </c>
      <c r="H85" s="145">
        <v>2441</v>
      </c>
      <c r="I85" s="145">
        <v>1102609</v>
      </c>
      <c r="J85" s="145">
        <v>140378</v>
      </c>
      <c r="K85" s="145">
        <v>58301</v>
      </c>
      <c r="L85" s="145">
        <v>177693</v>
      </c>
      <c r="M85" s="145">
        <v>1217056</v>
      </c>
      <c r="N85" s="145">
        <v>0</v>
      </c>
      <c r="O85" s="145">
        <v>0</v>
      </c>
      <c r="P85" s="145">
        <v>182806</v>
      </c>
      <c r="Q85" s="145">
        <v>3707541</v>
      </c>
      <c r="R85" s="145">
        <v>415895</v>
      </c>
      <c r="S85" s="145">
        <v>26908</v>
      </c>
      <c r="T85" s="145">
        <v>0</v>
      </c>
      <c r="U85" s="145">
        <v>1887</v>
      </c>
      <c r="V85" s="145">
        <v>0</v>
      </c>
      <c r="W85" s="145">
        <v>31077</v>
      </c>
      <c r="X85" s="145">
        <v>1781754</v>
      </c>
      <c r="Y85" s="145">
        <v>0</v>
      </c>
      <c r="Z85" s="145">
        <v>0</v>
      </c>
      <c r="AA85" s="145">
        <v>27884</v>
      </c>
      <c r="AB85" s="145">
        <v>0</v>
      </c>
      <c r="AC85" s="145">
        <v>53943</v>
      </c>
      <c r="AD85" s="145">
        <v>0</v>
      </c>
      <c r="AE85" s="145">
        <v>1721569</v>
      </c>
      <c r="AF85" s="145">
        <v>5185577</v>
      </c>
      <c r="AG85" s="145">
        <v>3335629</v>
      </c>
      <c r="AH85" s="145"/>
      <c r="AI85" s="145"/>
      <c r="AJ85" s="145"/>
      <c r="AK85" s="145"/>
      <c r="AL85" s="145"/>
      <c r="AM85" s="145"/>
      <c r="AN85" s="145"/>
      <c r="AO85" s="145"/>
      <c r="AP85" s="145"/>
      <c r="AQ85" s="131">
        <f t="shared" si="664"/>
        <v>21756432</v>
      </c>
      <c r="AU85" s="146"/>
      <c r="AV85" s="146"/>
      <c r="AW85" s="146"/>
      <c r="AX85" s="146"/>
      <c r="AY85" s="146"/>
      <c r="AZ85" s="146"/>
      <c r="BA85" s="146"/>
      <c r="BB85" s="146"/>
      <c r="BC85" s="146"/>
      <c r="BD85" s="146"/>
      <c r="BE85" s="146"/>
      <c r="BF85" s="146"/>
      <c r="BG85" s="146"/>
      <c r="BH85" s="146"/>
      <c r="BI85" s="146"/>
      <c r="BJ85" s="146"/>
      <c r="BK85" s="146"/>
      <c r="BL85" s="146"/>
      <c r="BM85" s="146"/>
      <c r="BN85" s="146"/>
      <c r="BO85" s="146"/>
      <c r="BP85" s="146"/>
      <c r="BQ85" s="146"/>
      <c r="BR85" s="146"/>
      <c r="BS85" s="146"/>
      <c r="BT85" s="146"/>
      <c r="BU85" s="146"/>
      <c r="BV85" s="146"/>
      <c r="BW85" s="146"/>
      <c r="BX85" s="146"/>
      <c r="BY85" s="146"/>
      <c r="BZ85" s="146"/>
      <c r="CA85" s="146"/>
      <c r="CB85" s="146"/>
      <c r="CC85" s="146"/>
      <c r="CD85" s="146"/>
      <c r="CE85" s="146"/>
      <c r="CF85" s="146"/>
      <c r="CG85" s="146"/>
      <c r="CH85" s="146"/>
      <c r="CI85" s="146"/>
    </row>
    <row r="86" spans="2:87">
      <c r="B86" s="151" t="s">
        <v>138</v>
      </c>
      <c r="C86" s="145">
        <v>1090603</v>
      </c>
      <c r="D86" s="145">
        <v>1847130</v>
      </c>
      <c r="E86" s="145">
        <v>2076594</v>
      </c>
      <c r="F86" s="145">
        <v>1074930</v>
      </c>
      <c r="G86" s="145">
        <v>3043235</v>
      </c>
      <c r="H86" s="145">
        <v>135599</v>
      </c>
      <c r="I86" s="145">
        <v>0</v>
      </c>
      <c r="J86" s="145">
        <v>708602</v>
      </c>
      <c r="K86" s="145">
        <v>0</v>
      </c>
      <c r="L86" s="145">
        <v>48191</v>
      </c>
      <c r="M86" s="145">
        <v>391144</v>
      </c>
      <c r="N86" s="145">
        <v>0</v>
      </c>
      <c r="O86" s="145">
        <v>302121</v>
      </c>
      <c r="P86" s="145">
        <v>9684906</v>
      </c>
      <c r="Q86" s="145">
        <v>1895237</v>
      </c>
      <c r="R86" s="145">
        <v>0</v>
      </c>
      <c r="S86" s="145">
        <v>580544</v>
      </c>
      <c r="T86" s="145">
        <v>0</v>
      </c>
      <c r="U86" s="145">
        <v>23032</v>
      </c>
      <c r="V86" s="145">
        <v>0</v>
      </c>
      <c r="W86" s="145">
        <v>361148</v>
      </c>
      <c r="X86" s="145">
        <v>11238010</v>
      </c>
      <c r="Y86" s="145">
        <v>15198</v>
      </c>
      <c r="Z86" s="145">
        <v>920518</v>
      </c>
      <c r="AA86" s="145">
        <v>329012</v>
      </c>
      <c r="AB86" s="145">
        <v>103409</v>
      </c>
      <c r="AC86" s="145">
        <v>91374</v>
      </c>
      <c r="AD86" s="145">
        <v>0</v>
      </c>
      <c r="AE86" s="145">
        <v>13425867</v>
      </c>
      <c r="AF86" s="145">
        <v>9478659</v>
      </c>
      <c r="AG86" s="145">
        <v>3856702</v>
      </c>
      <c r="AH86" s="145"/>
      <c r="AI86" s="145"/>
      <c r="AJ86" s="145"/>
      <c r="AK86" s="145"/>
      <c r="AL86" s="145"/>
      <c r="AM86" s="145"/>
      <c r="AN86" s="145"/>
      <c r="AO86" s="145"/>
      <c r="AP86" s="145"/>
      <c r="AQ86" s="131">
        <f t="shared" si="664"/>
        <v>62721765</v>
      </c>
      <c r="AU86" s="146"/>
      <c r="AV86" s="146"/>
      <c r="AW86" s="146"/>
      <c r="AX86" s="146"/>
      <c r="AY86" s="146"/>
      <c r="AZ86" s="146"/>
      <c r="BA86" s="146"/>
      <c r="BB86" s="146"/>
      <c r="BC86" s="146"/>
      <c r="BD86" s="146"/>
      <c r="BE86" s="146"/>
      <c r="BF86" s="146"/>
      <c r="BG86" s="146"/>
      <c r="BH86" s="146"/>
      <c r="BI86" s="146"/>
      <c r="BJ86" s="146"/>
      <c r="BK86" s="146"/>
      <c r="BL86" s="146"/>
      <c r="BM86" s="146"/>
      <c r="BN86" s="146"/>
      <c r="BO86" s="146"/>
      <c r="BP86" s="146"/>
      <c r="BQ86" s="146"/>
      <c r="BR86" s="146"/>
      <c r="BS86" s="146"/>
      <c r="BT86" s="146"/>
      <c r="BU86" s="146"/>
      <c r="BV86" s="146"/>
      <c r="BW86" s="146"/>
      <c r="BX86" s="146"/>
      <c r="BY86" s="146"/>
      <c r="BZ86" s="146"/>
      <c r="CA86" s="146"/>
      <c r="CB86" s="146"/>
      <c r="CC86" s="146"/>
      <c r="CD86" s="146"/>
      <c r="CE86" s="146"/>
      <c r="CF86" s="146"/>
      <c r="CG86" s="146"/>
      <c r="CH86" s="146"/>
      <c r="CI86" s="146"/>
    </row>
    <row r="87" spans="2:87">
      <c r="B87" s="151" t="s">
        <v>139</v>
      </c>
      <c r="C87" s="145">
        <v>342774</v>
      </c>
      <c r="D87" s="145">
        <v>0</v>
      </c>
      <c r="E87" s="145">
        <v>0</v>
      </c>
      <c r="F87" s="145">
        <v>0</v>
      </c>
      <c r="G87" s="145">
        <v>0</v>
      </c>
      <c r="H87" s="145">
        <v>0</v>
      </c>
      <c r="I87" s="145">
        <v>0</v>
      </c>
      <c r="J87" s="145">
        <v>0</v>
      </c>
      <c r="K87" s="145">
        <v>0</v>
      </c>
      <c r="L87" s="145">
        <v>0</v>
      </c>
      <c r="M87" s="145">
        <v>0</v>
      </c>
      <c r="N87" s="145">
        <v>0</v>
      </c>
      <c r="O87" s="145">
        <v>0</v>
      </c>
      <c r="P87" s="145">
        <v>0</v>
      </c>
      <c r="Q87" s="145">
        <v>0</v>
      </c>
      <c r="R87" s="145">
        <v>0</v>
      </c>
      <c r="S87" s="145">
        <v>0</v>
      </c>
      <c r="T87" s="145">
        <v>0</v>
      </c>
      <c r="U87" s="145">
        <v>0</v>
      </c>
      <c r="V87" s="145">
        <v>0</v>
      </c>
      <c r="W87" s="145">
        <v>0</v>
      </c>
      <c r="X87" s="145">
        <v>337651</v>
      </c>
      <c r="Y87" s="145">
        <v>0</v>
      </c>
      <c r="Z87" s="145">
        <v>1291306</v>
      </c>
      <c r="AA87" s="145">
        <v>0</v>
      </c>
      <c r="AB87" s="145">
        <v>0</v>
      </c>
      <c r="AC87" s="145">
        <v>0</v>
      </c>
      <c r="AD87" s="145">
        <v>0</v>
      </c>
      <c r="AE87" s="145">
        <v>0</v>
      </c>
      <c r="AF87" s="145">
        <v>0</v>
      </c>
      <c r="AG87" s="145">
        <v>0</v>
      </c>
      <c r="AH87" s="145"/>
      <c r="AI87" s="145"/>
      <c r="AJ87" s="145"/>
      <c r="AK87" s="145"/>
      <c r="AL87" s="145"/>
      <c r="AM87" s="145"/>
      <c r="AN87" s="145"/>
      <c r="AO87" s="145"/>
      <c r="AP87" s="145"/>
      <c r="AQ87" s="131">
        <f t="shared" si="664"/>
        <v>1971731</v>
      </c>
      <c r="AU87" s="140">
        <f t="shared" ref="AU87:BS87" si="670">C87-SUM(C88:C89)</f>
        <v>0</v>
      </c>
      <c r="AV87" s="140">
        <f t="shared" si="670"/>
        <v>0</v>
      </c>
      <c r="AW87" s="140">
        <f t="shared" si="670"/>
        <v>0</v>
      </c>
      <c r="AX87" s="140">
        <f t="shared" si="670"/>
        <v>0</v>
      </c>
      <c r="AY87" s="140">
        <f t="shared" si="670"/>
        <v>0</v>
      </c>
      <c r="AZ87" s="140">
        <f t="shared" si="670"/>
        <v>0</v>
      </c>
      <c r="BA87" s="140">
        <f t="shared" si="670"/>
        <v>0</v>
      </c>
      <c r="BB87" s="140">
        <f t="shared" si="670"/>
        <v>0</v>
      </c>
      <c r="BC87" s="140">
        <f t="shared" si="670"/>
        <v>0</v>
      </c>
      <c r="BD87" s="140">
        <f t="shared" si="670"/>
        <v>0</v>
      </c>
      <c r="BE87" s="140">
        <f t="shared" si="670"/>
        <v>0</v>
      </c>
      <c r="BF87" s="140">
        <f t="shared" si="670"/>
        <v>0</v>
      </c>
      <c r="BG87" s="140">
        <f t="shared" si="670"/>
        <v>0</v>
      </c>
      <c r="BH87" s="140">
        <f t="shared" si="670"/>
        <v>0</v>
      </c>
      <c r="BI87" s="140">
        <f t="shared" si="670"/>
        <v>0</v>
      </c>
      <c r="BJ87" s="140">
        <f t="shared" si="670"/>
        <v>0</v>
      </c>
      <c r="BK87" s="140">
        <f t="shared" si="670"/>
        <v>0</v>
      </c>
      <c r="BL87" s="140">
        <f t="shared" si="670"/>
        <v>0</v>
      </c>
      <c r="BM87" s="140">
        <f t="shared" si="670"/>
        <v>0</v>
      </c>
      <c r="BN87" s="140">
        <f t="shared" si="670"/>
        <v>0</v>
      </c>
      <c r="BO87" s="140">
        <f t="shared" si="670"/>
        <v>0</v>
      </c>
      <c r="BP87" s="140">
        <f t="shared" si="670"/>
        <v>0</v>
      </c>
      <c r="BQ87" s="140">
        <f t="shared" si="670"/>
        <v>0</v>
      </c>
      <c r="BR87" s="140">
        <f t="shared" si="670"/>
        <v>0</v>
      </c>
      <c r="BS87" s="140">
        <f t="shared" si="670"/>
        <v>0</v>
      </c>
      <c r="BT87" s="140">
        <f t="shared" ref="BT87:CI87" si="671">AB87-SUM(AB88:AB89)</f>
        <v>0</v>
      </c>
      <c r="BU87" s="140">
        <f t="shared" si="671"/>
        <v>0</v>
      </c>
      <c r="BV87" s="140">
        <f t="shared" si="671"/>
        <v>0</v>
      </c>
      <c r="BW87" s="140">
        <f t="shared" si="671"/>
        <v>0</v>
      </c>
      <c r="BX87" s="140">
        <f t="shared" si="671"/>
        <v>0</v>
      </c>
      <c r="BY87" s="140">
        <f t="shared" si="671"/>
        <v>0</v>
      </c>
      <c r="BZ87" s="140">
        <f t="shared" si="671"/>
        <v>0</v>
      </c>
      <c r="CA87" s="140">
        <f t="shared" si="671"/>
        <v>0</v>
      </c>
      <c r="CB87" s="140">
        <f t="shared" si="671"/>
        <v>0</v>
      </c>
      <c r="CC87" s="140">
        <f t="shared" si="671"/>
        <v>0</v>
      </c>
      <c r="CD87" s="140">
        <f t="shared" si="671"/>
        <v>0</v>
      </c>
      <c r="CE87" s="140">
        <f t="shared" si="671"/>
        <v>0</v>
      </c>
      <c r="CF87" s="140">
        <f t="shared" si="671"/>
        <v>0</v>
      </c>
      <c r="CG87" s="140">
        <f t="shared" si="671"/>
        <v>0</v>
      </c>
      <c r="CH87" s="140">
        <f t="shared" si="671"/>
        <v>0</v>
      </c>
      <c r="CI87" s="140">
        <f t="shared" si="671"/>
        <v>0</v>
      </c>
    </row>
    <row r="88" spans="2:87">
      <c r="B88" s="152" t="s">
        <v>140</v>
      </c>
      <c r="C88" s="145">
        <v>342774</v>
      </c>
      <c r="D88" s="145">
        <v>0</v>
      </c>
      <c r="E88" s="145">
        <v>0</v>
      </c>
      <c r="F88" s="145">
        <v>0</v>
      </c>
      <c r="G88" s="145">
        <v>0</v>
      </c>
      <c r="H88" s="145">
        <v>0</v>
      </c>
      <c r="I88" s="145">
        <v>0</v>
      </c>
      <c r="J88" s="145">
        <v>0</v>
      </c>
      <c r="K88" s="145">
        <v>0</v>
      </c>
      <c r="L88" s="145">
        <v>0</v>
      </c>
      <c r="M88" s="145">
        <v>0</v>
      </c>
      <c r="N88" s="145">
        <v>0</v>
      </c>
      <c r="O88" s="145">
        <v>0</v>
      </c>
      <c r="P88" s="145">
        <v>0</v>
      </c>
      <c r="Q88" s="145">
        <v>0</v>
      </c>
      <c r="R88" s="145">
        <v>0</v>
      </c>
      <c r="S88" s="145">
        <v>0</v>
      </c>
      <c r="T88" s="145">
        <v>0</v>
      </c>
      <c r="U88" s="145">
        <v>0</v>
      </c>
      <c r="V88" s="145">
        <v>0</v>
      </c>
      <c r="W88" s="145">
        <v>0</v>
      </c>
      <c r="X88" s="145">
        <v>337651</v>
      </c>
      <c r="Y88" s="145">
        <v>0</v>
      </c>
      <c r="Z88" s="145">
        <v>1291306</v>
      </c>
      <c r="AA88" s="145">
        <v>0</v>
      </c>
      <c r="AB88" s="145">
        <v>0</v>
      </c>
      <c r="AC88" s="145">
        <v>0</v>
      </c>
      <c r="AD88" s="145">
        <v>0</v>
      </c>
      <c r="AE88" s="145">
        <v>0</v>
      </c>
      <c r="AF88" s="145">
        <v>0</v>
      </c>
      <c r="AG88" s="145">
        <v>0</v>
      </c>
      <c r="AH88" s="145"/>
      <c r="AI88" s="145"/>
      <c r="AJ88" s="145"/>
      <c r="AK88" s="145"/>
      <c r="AL88" s="145"/>
      <c r="AM88" s="145"/>
      <c r="AN88" s="145"/>
      <c r="AO88" s="145"/>
      <c r="AP88" s="145"/>
      <c r="AQ88" s="131">
        <f t="shared" si="664"/>
        <v>1971731</v>
      </c>
      <c r="AU88" s="140"/>
      <c r="AV88" s="140"/>
      <c r="AW88" s="140"/>
      <c r="AX88" s="140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I88" s="140"/>
    </row>
    <row r="89" spans="2:87">
      <c r="B89" s="152" t="s">
        <v>141</v>
      </c>
      <c r="C89" s="145">
        <v>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145">
        <v>0</v>
      </c>
      <c r="K89" s="145">
        <v>0</v>
      </c>
      <c r="L89" s="145">
        <v>0</v>
      </c>
      <c r="M89" s="145">
        <v>0</v>
      </c>
      <c r="N89" s="145">
        <v>0</v>
      </c>
      <c r="O89" s="145">
        <v>0</v>
      </c>
      <c r="P89" s="145">
        <v>0</v>
      </c>
      <c r="Q89" s="145">
        <v>0</v>
      </c>
      <c r="R89" s="145">
        <v>0</v>
      </c>
      <c r="S89" s="145">
        <v>0</v>
      </c>
      <c r="T89" s="145">
        <v>0</v>
      </c>
      <c r="U89" s="145">
        <v>0</v>
      </c>
      <c r="V89" s="145">
        <v>0</v>
      </c>
      <c r="W89" s="145">
        <v>0</v>
      </c>
      <c r="X89" s="145">
        <v>0</v>
      </c>
      <c r="Y89" s="145">
        <v>0</v>
      </c>
      <c r="Z89" s="145">
        <v>0</v>
      </c>
      <c r="AA89" s="145">
        <v>0</v>
      </c>
      <c r="AB89" s="145">
        <v>0</v>
      </c>
      <c r="AC89" s="145">
        <v>0</v>
      </c>
      <c r="AD89" s="145">
        <v>0</v>
      </c>
      <c r="AE89" s="145">
        <v>0</v>
      </c>
      <c r="AF89" s="145">
        <v>0</v>
      </c>
      <c r="AG89" s="145">
        <v>0</v>
      </c>
      <c r="AH89" s="145"/>
      <c r="AI89" s="145"/>
      <c r="AJ89" s="145"/>
      <c r="AK89" s="145"/>
      <c r="AL89" s="145"/>
      <c r="AM89" s="145"/>
      <c r="AN89" s="145"/>
      <c r="AO89" s="145"/>
      <c r="AP89" s="145"/>
      <c r="AQ89" s="131">
        <f t="shared" si="664"/>
        <v>0</v>
      </c>
      <c r="AU89" s="146"/>
      <c r="AV89" s="146"/>
      <c r="AW89" s="146"/>
      <c r="AX89" s="146"/>
      <c r="AY89" s="146"/>
      <c r="AZ89" s="146"/>
      <c r="BA89" s="146"/>
      <c r="BB89" s="146"/>
      <c r="BC89" s="146"/>
      <c r="BD89" s="146"/>
      <c r="BE89" s="146"/>
      <c r="BF89" s="146"/>
      <c r="BG89" s="146"/>
      <c r="BH89" s="146"/>
      <c r="BI89" s="146"/>
      <c r="BJ89" s="146"/>
      <c r="BK89" s="146"/>
      <c r="BL89" s="146"/>
      <c r="BM89" s="146"/>
      <c r="BN89" s="146"/>
      <c r="BO89" s="146"/>
      <c r="BP89" s="146"/>
      <c r="BQ89" s="146"/>
      <c r="BR89" s="146"/>
      <c r="BS89" s="146"/>
      <c r="BT89" s="146"/>
      <c r="BU89" s="146"/>
      <c r="BV89" s="146"/>
      <c r="BW89" s="146"/>
      <c r="BX89" s="146"/>
      <c r="BY89" s="146"/>
      <c r="BZ89" s="146"/>
      <c r="CA89" s="146"/>
      <c r="CB89" s="146"/>
      <c r="CC89" s="146"/>
      <c r="CD89" s="146"/>
      <c r="CE89" s="146"/>
      <c r="CF89" s="146"/>
      <c r="CG89" s="146"/>
      <c r="CH89" s="146"/>
      <c r="CI89" s="146"/>
    </row>
    <row r="90" spans="2:87">
      <c r="B90" s="151" t="s">
        <v>142</v>
      </c>
      <c r="C90" s="145">
        <v>89268</v>
      </c>
      <c r="D90" s="145">
        <v>0</v>
      </c>
      <c r="E90" s="145">
        <v>0</v>
      </c>
      <c r="F90" s="145">
        <v>0</v>
      </c>
      <c r="G90" s="145">
        <v>0</v>
      </c>
      <c r="H90" s="145">
        <v>0</v>
      </c>
      <c r="I90" s="145">
        <v>0</v>
      </c>
      <c r="J90" s="145">
        <v>0</v>
      </c>
      <c r="K90" s="145">
        <v>0</v>
      </c>
      <c r="L90" s="145">
        <v>0</v>
      </c>
      <c r="M90" s="145">
        <v>0</v>
      </c>
      <c r="N90" s="145">
        <v>0</v>
      </c>
      <c r="O90" s="145">
        <v>0</v>
      </c>
      <c r="P90" s="145">
        <v>6466</v>
      </c>
      <c r="Q90" s="145">
        <v>0</v>
      </c>
      <c r="R90" s="145">
        <v>0</v>
      </c>
      <c r="S90" s="145">
        <v>0</v>
      </c>
      <c r="T90" s="145">
        <v>0</v>
      </c>
      <c r="U90" s="145">
        <v>0</v>
      </c>
      <c r="V90" s="145">
        <v>0</v>
      </c>
      <c r="W90" s="145">
        <v>264310</v>
      </c>
      <c r="X90" s="145">
        <v>0</v>
      </c>
      <c r="Y90" s="145">
        <v>11351</v>
      </c>
      <c r="Z90" s="145">
        <v>0</v>
      </c>
      <c r="AA90" s="145">
        <v>0</v>
      </c>
      <c r="AB90" s="145">
        <v>9173</v>
      </c>
      <c r="AC90" s="145">
        <v>0</v>
      </c>
      <c r="AD90" s="145">
        <v>0</v>
      </c>
      <c r="AE90" s="145">
        <v>0</v>
      </c>
      <c r="AF90" s="145">
        <v>0</v>
      </c>
      <c r="AG90" s="145">
        <v>0</v>
      </c>
      <c r="AH90" s="145"/>
      <c r="AI90" s="145"/>
      <c r="AJ90" s="145"/>
      <c r="AK90" s="145"/>
      <c r="AL90" s="145"/>
      <c r="AM90" s="145"/>
      <c r="AN90" s="145"/>
      <c r="AO90" s="145"/>
      <c r="AP90" s="145"/>
      <c r="AQ90" s="131">
        <f t="shared" si="664"/>
        <v>380568</v>
      </c>
      <c r="AU90" s="146"/>
      <c r="AV90" s="146"/>
      <c r="AW90" s="146"/>
      <c r="AX90" s="146"/>
      <c r="AY90" s="146"/>
      <c r="AZ90" s="146"/>
      <c r="BA90" s="146"/>
      <c r="BB90" s="146"/>
      <c r="BC90" s="146"/>
      <c r="BD90" s="146"/>
      <c r="BE90" s="146"/>
      <c r="BF90" s="146"/>
      <c r="BG90" s="146"/>
      <c r="BH90" s="146"/>
      <c r="BI90" s="146"/>
      <c r="BJ90" s="146"/>
      <c r="BK90" s="146"/>
      <c r="BL90" s="146"/>
      <c r="BM90" s="146"/>
      <c r="BN90" s="146"/>
      <c r="BO90" s="146"/>
      <c r="BP90" s="146"/>
      <c r="BQ90" s="146"/>
      <c r="BR90" s="146"/>
      <c r="BS90" s="146"/>
      <c r="BT90" s="146"/>
      <c r="BU90" s="146"/>
      <c r="BV90" s="146"/>
      <c r="BW90" s="146"/>
      <c r="BX90" s="146"/>
      <c r="BY90" s="146"/>
      <c r="BZ90" s="146"/>
      <c r="CA90" s="146"/>
      <c r="CB90" s="146"/>
      <c r="CC90" s="146"/>
      <c r="CD90" s="146"/>
      <c r="CE90" s="146"/>
      <c r="CF90" s="146"/>
      <c r="CG90" s="146"/>
      <c r="CH90" s="146"/>
      <c r="CI90" s="146"/>
    </row>
    <row r="91" spans="2:87">
      <c r="B91" s="149" t="s">
        <v>143</v>
      </c>
      <c r="C91" s="142">
        <v>2555386</v>
      </c>
      <c r="D91" s="142">
        <v>12104719</v>
      </c>
      <c r="E91" s="142">
        <v>9616244</v>
      </c>
      <c r="F91" s="142">
        <v>11600883</v>
      </c>
      <c r="G91" s="142">
        <v>42347952</v>
      </c>
      <c r="H91" s="142">
        <v>2279625</v>
      </c>
      <c r="I91" s="142">
        <v>20101266</v>
      </c>
      <c r="J91" s="142">
        <v>14437403</v>
      </c>
      <c r="K91" s="142">
        <v>403412</v>
      </c>
      <c r="L91" s="142">
        <v>4328207</v>
      </c>
      <c r="M91" s="142">
        <v>58316089</v>
      </c>
      <c r="N91" s="142">
        <v>19404737</v>
      </c>
      <c r="O91" s="142">
        <v>15613194</v>
      </c>
      <c r="P91" s="142">
        <v>13013624</v>
      </c>
      <c r="Q91" s="142">
        <v>15825665</v>
      </c>
      <c r="R91" s="142">
        <v>71662</v>
      </c>
      <c r="S91" s="142">
        <v>658304</v>
      </c>
      <c r="T91" s="142">
        <v>751063</v>
      </c>
      <c r="U91" s="142">
        <v>2127898</v>
      </c>
      <c r="V91" s="142">
        <v>26428</v>
      </c>
      <c r="W91" s="142">
        <v>653870</v>
      </c>
      <c r="X91" s="142">
        <v>46567163</v>
      </c>
      <c r="Y91" s="142">
        <v>4647119</v>
      </c>
      <c r="Z91" s="142">
        <v>8129781</v>
      </c>
      <c r="AA91" s="142">
        <v>13025358</v>
      </c>
      <c r="AB91" s="142">
        <v>22768783</v>
      </c>
      <c r="AC91" s="142">
        <v>9465797</v>
      </c>
      <c r="AD91" s="142">
        <v>634630</v>
      </c>
      <c r="AE91" s="142">
        <v>24616601</v>
      </c>
      <c r="AF91" s="142">
        <v>15068301</v>
      </c>
      <c r="AG91" s="142">
        <v>11516170</v>
      </c>
      <c r="AH91" s="142"/>
      <c r="AI91" s="142"/>
      <c r="AJ91" s="142"/>
      <c r="AK91" s="142"/>
      <c r="AL91" s="142"/>
      <c r="AM91" s="142"/>
      <c r="AN91" s="142"/>
      <c r="AO91" s="142"/>
      <c r="AP91" s="142"/>
      <c r="AQ91" s="131">
        <f t="shared" si="664"/>
        <v>402677334</v>
      </c>
      <c r="AU91" s="140">
        <f t="shared" ref="AU91:BS91" si="672">C91-SUM(C92:C93)</f>
        <v>0</v>
      </c>
      <c r="AV91" s="140">
        <f t="shared" si="672"/>
        <v>0</v>
      </c>
      <c r="AW91" s="140">
        <f t="shared" si="672"/>
        <v>0</v>
      </c>
      <c r="AX91" s="140">
        <f t="shared" si="672"/>
        <v>0</v>
      </c>
      <c r="AY91" s="140">
        <f t="shared" si="672"/>
        <v>0</v>
      </c>
      <c r="AZ91" s="140">
        <f t="shared" si="672"/>
        <v>0</v>
      </c>
      <c r="BA91" s="140">
        <f t="shared" si="672"/>
        <v>0</v>
      </c>
      <c r="BB91" s="140">
        <f t="shared" si="672"/>
        <v>0</v>
      </c>
      <c r="BC91" s="140">
        <f t="shared" si="672"/>
        <v>0</v>
      </c>
      <c r="BD91" s="140">
        <f t="shared" si="672"/>
        <v>0</v>
      </c>
      <c r="BE91" s="140">
        <f t="shared" si="672"/>
        <v>0</v>
      </c>
      <c r="BF91" s="140">
        <f t="shared" si="672"/>
        <v>0</v>
      </c>
      <c r="BG91" s="140">
        <f t="shared" si="672"/>
        <v>0</v>
      </c>
      <c r="BH91" s="140">
        <f t="shared" si="672"/>
        <v>0</v>
      </c>
      <c r="BI91" s="140">
        <f t="shared" si="672"/>
        <v>0</v>
      </c>
      <c r="BJ91" s="140">
        <f t="shared" si="672"/>
        <v>0</v>
      </c>
      <c r="BK91" s="140">
        <f t="shared" si="672"/>
        <v>0</v>
      </c>
      <c r="BL91" s="140">
        <f t="shared" si="672"/>
        <v>0</v>
      </c>
      <c r="BM91" s="140">
        <f t="shared" si="672"/>
        <v>0</v>
      </c>
      <c r="BN91" s="140">
        <f t="shared" si="672"/>
        <v>0</v>
      </c>
      <c r="BO91" s="140">
        <f t="shared" si="672"/>
        <v>0</v>
      </c>
      <c r="BP91" s="140">
        <f t="shared" si="672"/>
        <v>0</v>
      </c>
      <c r="BQ91" s="140">
        <f t="shared" si="672"/>
        <v>0</v>
      </c>
      <c r="BR91" s="140">
        <f t="shared" si="672"/>
        <v>0</v>
      </c>
      <c r="BS91" s="140">
        <f t="shared" si="672"/>
        <v>0</v>
      </c>
      <c r="BT91" s="140">
        <f t="shared" ref="BT91:CI91" si="673">AB91-SUM(AB92:AB93)</f>
        <v>0</v>
      </c>
      <c r="BU91" s="140">
        <f t="shared" si="673"/>
        <v>0</v>
      </c>
      <c r="BV91" s="140">
        <f t="shared" si="673"/>
        <v>0</v>
      </c>
      <c r="BW91" s="140">
        <f t="shared" si="673"/>
        <v>0</v>
      </c>
      <c r="BX91" s="140">
        <f t="shared" si="673"/>
        <v>0</v>
      </c>
      <c r="BY91" s="140">
        <f t="shared" si="673"/>
        <v>0</v>
      </c>
      <c r="BZ91" s="140">
        <f t="shared" si="673"/>
        <v>0</v>
      </c>
      <c r="CA91" s="140">
        <f t="shared" si="673"/>
        <v>0</v>
      </c>
      <c r="CB91" s="140">
        <f t="shared" si="673"/>
        <v>0</v>
      </c>
      <c r="CC91" s="140">
        <f t="shared" si="673"/>
        <v>0</v>
      </c>
      <c r="CD91" s="140">
        <f t="shared" si="673"/>
        <v>0</v>
      </c>
      <c r="CE91" s="140">
        <f t="shared" si="673"/>
        <v>0</v>
      </c>
      <c r="CF91" s="140">
        <f t="shared" si="673"/>
        <v>0</v>
      </c>
      <c r="CG91" s="140">
        <f t="shared" si="673"/>
        <v>0</v>
      </c>
      <c r="CH91" s="140">
        <f t="shared" si="673"/>
        <v>0</v>
      </c>
      <c r="CI91" s="140">
        <f t="shared" si="673"/>
        <v>0</v>
      </c>
    </row>
    <row r="92" spans="2:87">
      <c r="B92" s="150" t="s">
        <v>144</v>
      </c>
      <c r="C92" s="145">
        <v>18022</v>
      </c>
      <c r="D92" s="145">
        <v>48598</v>
      </c>
      <c r="E92" s="145">
        <v>3783450</v>
      </c>
      <c r="F92" s="145">
        <v>247565</v>
      </c>
      <c r="G92" s="145">
        <v>14533</v>
      </c>
      <c r="H92" s="145">
        <v>175372</v>
      </c>
      <c r="I92" s="145">
        <v>7128</v>
      </c>
      <c r="J92" s="145">
        <v>0</v>
      </c>
      <c r="K92" s="145">
        <v>0</v>
      </c>
      <c r="L92" s="145">
        <v>0</v>
      </c>
      <c r="M92" s="145">
        <v>0</v>
      </c>
      <c r="N92" s="145">
        <v>565417</v>
      </c>
      <c r="O92" s="145">
        <v>35201</v>
      </c>
      <c r="P92" s="145">
        <v>1391463</v>
      </c>
      <c r="Q92" s="145">
        <v>858019</v>
      </c>
      <c r="R92" s="145">
        <v>0</v>
      </c>
      <c r="S92" s="145">
        <v>18624</v>
      </c>
      <c r="T92" s="145">
        <v>0</v>
      </c>
      <c r="U92" s="145">
        <v>0</v>
      </c>
      <c r="V92" s="145">
        <v>0</v>
      </c>
      <c r="W92" s="145">
        <v>293933</v>
      </c>
      <c r="X92" s="145">
        <v>2865077</v>
      </c>
      <c r="Y92" s="145">
        <v>3422549</v>
      </c>
      <c r="Z92" s="145">
        <v>301371</v>
      </c>
      <c r="AA92" s="145">
        <v>453784</v>
      </c>
      <c r="AB92" s="145">
        <v>721245</v>
      </c>
      <c r="AC92" s="145">
        <v>0</v>
      </c>
      <c r="AD92" s="145">
        <v>93716</v>
      </c>
      <c r="AE92" s="145">
        <v>1976826</v>
      </c>
      <c r="AF92" s="145">
        <v>3212074</v>
      </c>
      <c r="AG92" s="145">
        <v>1586046</v>
      </c>
      <c r="AH92" s="145"/>
      <c r="AI92" s="145"/>
      <c r="AJ92" s="145"/>
      <c r="AK92" s="145"/>
      <c r="AL92" s="145"/>
      <c r="AM92" s="145"/>
      <c r="AN92" s="145"/>
      <c r="AO92" s="145"/>
      <c r="AP92" s="145"/>
      <c r="AQ92" s="131">
        <f t="shared" si="664"/>
        <v>22090013</v>
      </c>
      <c r="AU92" s="146"/>
      <c r="AV92" s="146"/>
      <c r="AW92" s="146"/>
      <c r="AX92" s="146"/>
      <c r="AY92" s="146"/>
      <c r="AZ92" s="146"/>
      <c r="BA92" s="146"/>
      <c r="BB92" s="146"/>
      <c r="BC92" s="146"/>
      <c r="BD92" s="146"/>
      <c r="BE92" s="146"/>
      <c r="BF92" s="146"/>
      <c r="BG92" s="146"/>
      <c r="BH92" s="146"/>
      <c r="BI92" s="146"/>
      <c r="BJ92" s="146"/>
      <c r="BK92" s="146"/>
      <c r="BL92" s="146"/>
      <c r="BM92" s="146"/>
      <c r="BN92" s="146"/>
      <c r="BO92" s="146"/>
      <c r="BP92" s="146"/>
      <c r="BQ92" s="146"/>
      <c r="BR92" s="146"/>
      <c r="BS92" s="146"/>
      <c r="BT92" s="146"/>
      <c r="BU92" s="146"/>
      <c r="BV92" s="146"/>
      <c r="BW92" s="146"/>
      <c r="BX92" s="146"/>
      <c r="BY92" s="146"/>
      <c r="BZ92" s="146"/>
      <c r="CA92" s="146"/>
      <c r="CB92" s="146"/>
      <c r="CC92" s="146"/>
      <c r="CD92" s="146"/>
      <c r="CE92" s="146"/>
      <c r="CF92" s="146"/>
      <c r="CG92" s="146"/>
      <c r="CH92" s="146"/>
      <c r="CI92" s="146"/>
    </row>
    <row r="93" spans="2:87">
      <c r="B93" s="150" t="s">
        <v>145</v>
      </c>
      <c r="C93" s="145">
        <v>2537364</v>
      </c>
      <c r="D93" s="145">
        <v>12056121</v>
      </c>
      <c r="E93" s="145">
        <v>5832794</v>
      </c>
      <c r="F93" s="145">
        <v>11353318</v>
      </c>
      <c r="G93" s="145">
        <v>42333419</v>
      </c>
      <c r="H93" s="145">
        <v>2104253</v>
      </c>
      <c r="I93" s="145">
        <v>20094138</v>
      </c>
      <c r="J93" s="145">
        <v>14437403</v>
      </c>
      <c r="K93" s="145">
        <v>403412</v>
      </c>
      <c r="L93" s="145">
        <v>4328207</v>
      </c>
      <c r="M93" s="145">
        <v>58316089</v>
      </c>
      <c r="N93" s="145">
        <v>18839320</v>
      </c>
      <c r="O93" s="145">
        <v>15577993</v>
      </c>
      <c r="P93" s="145">
        <v>11622161</v>
      </c>
      <c r="Q93" s="145">
        <v>14967646</v>
      </c>
      <c r="R93" s="145">
        <v>71662</v>
      </c>
      <c r="S93" s="145">
        <v>639680</v>
      </c>
      <c r="T93" s="145">
        <v>751063</v>
      </c>
      <c r="U93" s="145">
        <v>2127898</v>
      </c>
      <c r="V93" s="145">
        <v>26428</v>
      </c>
      <c r="W93" s="145">
        <v>359937</v>
      </c>
      <c r="X93" s="145">
        <v>43702086</v>
      </c>
      <c r="Y93" s="145">
        <v>1224570</v>
      </c>
      <c r="Z93" s="145">
        <v>7828410</v>
      </c>
      <c r="AA93" s="145">
        <v>12571574</v>
      </c>
      <c r="AB93" s="145">
        <v>22047538</v>
      </c>
      <c r="AC93" s="145">
        <v>9465797</v>
      </c>
      <c r="AD93" s="145">
        <v>540914</v>
      </c>
      <c r="AE93" s="145">
        <v>22639775</v>
      </c>
      <c r="AF93" s="145">
        <v>11856227</v>
      </c>
      <c r="AG93" s="145">
        <v>9930124</v>
      </c>
      <c r="AH93" s="145"/>
      <c r="AI93" s="145"/>
      <c r="AJ93" s="145"/>
      <c r="AK93" s="145"/>
      <c r="AL93" s="145"/>
      <c r="AM93" s="145"/>
      <c r="AN93" s="145"/>
      <c r="AO93" s="145"/>
      <c r="AP93" s="145"/>
      <c r="AQ93" s="131">
        <f t="shared" si="664"/>
        <v>380587321</v>
      </c>
      <c r="AU93" s="140">
        <f t="shared" ref="AU93:BS93" si="674">C93-SUM(C94,C97:C101)</f>
        <v>0</v>
      </c>
      <c r="AV93" s="140">
        <f t="shared" si="674"/>
        <v>0</v>
      </c>
      <c r="AW93" s="140">
        <f t="shared" si="674"/>
        <v>1</v>
      </c>
      <c r="AX93" s="140">
        <f t="shared" si="674"/>
        <v>0</v>
      </c>
      <c r="AY93" s="140">
        <f t="shared" si="674"/>
        <v>0</v>
      </c>
      <c r="AZ93" s="140">
        <f t="shared" si="674"/>
        <v>0</v>
      </c>
      <c r="BA93" s="140">
        <f t="shared" si="674"/>
        <v>0</v>
      </c>
      <c r="BB93" s="140">
        <f t="shared" si="674"/>
        <v>0</v>
      </c>
      <c r="BC93" s="140">
        <f t="shared" si="674"/>
        <v>0</v>
      </c>
      <c r="BD93" s="140">
        <f t="shared" si="674"/>
        <v>0</v>
      </c>
      <c r="BE93" s="140">
        <f t="shared" si="674"/>
        <v>0</v>
      </c>
      <c r="BF93" s="140">
        <f t="shared" si="674"/>
        <v>0</v>
      </c>
      <c r="BG93" s="140">
        <f t="shared" si="674"/>
        <v>0</v>
      </c>
      <c r="BH93" s="140">
        <f t="shared" si="674"/>
        <v>0</v>
      </c>
      <c r="BI93" s="140">
        <f t="shared" si="674"/>
        <v>0</v>
      </c>
      <c r="BJ93" s="140">
        <f t="shared" si="674"/>
        <v>0</v>
      </c>
      <c r="BK93" s="140">
        <f t="shared" si="674"/>
        <v>0</v>
      </c>
      <c r="BL93" s="140">
        <f t="shared" si="674"/>
        <v>1</v>
      </c>
      <c r="BM93" s="140">
        <f t="shared" si="674"/>
        <v>0</v>
      </c>
      <c r="BN93" s="140">
        <f t="shared" si="674"/>
        <v>0</v>
      </c>
      <c r="BO93" s="140">
        <f t="shared" si="674"/>
        <v>0</v>
      </c>
      <c r="BP93" s="140">
        <f t="shared" si="674"/>
        <v>0</v>
      </c>
      <c r="BQ93" s="140">
        <f t="shared" si="674"/>
        <v>0</v>
      </c>
      <c r="BR93" s="140">
        <f t="shared" si="674"/>
        <v>0</v>
      </c>
      <c r="BS93" s="140">
        <f t="shared" si="674"/>
        <v>0</v>
      </c>
      <c r="BT93" s="140">
        <f t="shared" ref="BT93:CI93" si="675">AB93-SUM(AB94,AB97:AB101)</f>
        <v>0</v>
      </c>
      <c r="BU93" s="140">
        <f t="shared" si="675"/>
        <v>0</v>
      </c>
      <c r="BV93" s="140">
        <f t="shared" si="675"/>
        <v>0</v>
      </c>
      <c r="BW93" s="140">
        <f t="shared" si="675"/>
        <v>0</v>
      </c>
      <c r="BX93" s="140">
        <f t="shared" si="675"/>
        <v>0</v>
      </c>
      <c r="BY93" s="140">
        <f t="shared" si="675"/>
        <v>0</v>
      </c>
      <c r="BZ93" s="140">
        <f t="shared" si="675"/>
        <v>0</v>
      </c>
      <c r="CA93" s="140">
        <f t="shared" si="675"/>
        <v>0</v>
      </c>
      <c r="CB93" s="140">
        <f t="shared" si="675"/>
        <v>0</v>
      </c>
      <c r="CC93" s="140">
        <f t="shared" si="675"/>
        <v>0</v>
      </c>
      <c r="CD93" s="140">
        <f t="shared" si="675"/>
        <v>0</v>
      </c>
      <c r="CE93" s="140">
        <f t="shared" si="675"/>
        <v>0</v>
      </c>
      <c r="CF93" s="140">
        <f t="shared" si="675"/>
        <v>0</v>
      </c>
      <c r="CG93" s="140">
        <f t="shared" si="675"/>
        <v>0</v>
      </c>
      <c r="CH93" s="140">
        <f t="shared" si="675"/>
        <v>0</v>
      </c>
      <c r="CI93" s="140">
        <f t="shared" si="675"/>
        <v>2</v>
      </c>
    </row>
    <row r="94" spans="2:87">
      <c r="B94" s="151" t="s">
        <v>146</v>
      </c>
      <c r="C94" s="145">
        <v>77268</v>
      </c>
      <c r="D94" s="145">
        <v>2795521</v>
      </c>
      <c r="E94" s="145">
        <v>3536341</v>
      </c>
      <c r="F94" s="145">
        <v>832073</v>
      </c>
      <c r="G94" s="145">
        <v>4271598</v>
      </c>
      <c r="H94" s="145">
        <v>1591529</v>
      </c>
      <c r="I94" s="145">
        <v>991105</v>
      </c>
      <c r="J94" s="145">
        <v>3061683</v>
      </c>
      <c r="K94" s="145">
        <v>135518</v>
      </c>
      <c r="L94" s="145">
        <v>2866304</v>
      </c>
      <c r="M94" s="145">
        <v>2956562</v>
      </c>
      <c r="N94" s="145">
        <v>17462776</v>
      </c>
      <c r="O94" s="145">
        <v>3752665</v>
      </c>
      <c r="P94" s="145">
        <v>642091</v>
      </c>
      <c r="Q94" s="145">
        <v>3228184</v>
      </c>
      <c r="R94" s="145">
        <v>6967</v>
      </c>
      <c r="S94" s="145">
        <v>70230</v>
      </c>
      <c r="T94" s="145">
        <v>21216</v>
      </c>
      <c r="U94" s="145">
        <v>8366</v>
      </c>
      <c r="V94" s="145">
        <v>3521</v>
      </c>
      <c r="W94" s="145">
        <v>22682</v>
      </c>
      <c r="X94" s="145">
        <v>3726155</v>
      </c>
      <c r="Y94" s="145">
        <v>40511</v>
      </c>
      <c r="Z94" s="145">
        <v>830408</v>
      </c>
      <c r="AA94" s="145">
        <v>4638831</v>
      </c>
      <c r="AB94" s="145">
        <v>210840</v>
      </c>
      <c r="AC94" s="145">
        <v>3630518</v>
      </c>
      <c r="AD94" s="145">
        <v>451222</v>
      </c>
      <c r="AE94" s="145">
        <v>13848055</v>
      </c>
      <c r="AF94" s="145">
        <v>3583421</v>
      </c>
      <c r="AG94" s="145">
        <v>928123</v>
      </c>
      <c r="AH94" s="145"/>
      <c r="AI94" s="145"/>
      <c r="AJ94" s="145"/>
      <c r="AK94" s="145"/>
      <c r="AL94" s="145"/>
      <c r="AM94" s="145"/>
      <c r="AN94" s="145"/>
      <c r="AO94" s="145"/>
      <c r="AP94" s="145"/>
      <c r="AQ94" s="131">
        <f t="shared" si="664"/>
        <v>80222284</v>
      </c>
      <c r="AU94" s="140">
        <f t="shared" ref="AU94:BS94" si="676">C94-SUM(C95:C96)</f>
        <v>0</v>
      </c>
      <c r="AV94" s="140">
        <f t="shared" si="676"/>
        <v>0</v>
      </c>
      <c r="AW94" s="140">
        <f t="shared" si="676"/>
        <v>0</v>
      </c>
      <c r="AX94" s="140">
        <f t="shared" si="676"/>
        <v>0</v>
      </c>
      <c r="AY94" s="140">
        <f t="shared" si="676"/>
        <v>0</v>
      </c>
      <c r="AZ94" s="140">
        <f t="shared" si="676"/>
        <v>0</v>
      </c>
      <c r="BA94" s="140">
        <f t="shared" si="676"/>
        <v>0</v>
      </c>
      <c r="BB94" s="140">
        <f t="shared" si="676"/>
        <v>-1</v>
      </c>
      <c r="BC94" s="140">
        <f t="shared" si="676"/>
        <v>0</v>
      </c>
      <c r="BD94" s="140">
        <f t="shared" si="676"/>
        <v>0</v>
      </c>
      <c r="BE94" s="140">
        <f t="shared" si="676"/>
        <v>0</v>
      </c>
      <c r="BF94" s="140">
        <f t="shared" si="676"/>
        <v>0</v>
      </c>
      <c r="BG94" s="140">
        <f t="shared" si="676"/>
        <v>0</v>
      </c>
      <c r="BH94" s="140">
        <f t="shared" si="676"/>
        <v>0</v>
      </c>
      <c r="BI94" s="140">
        <f t="shared" si="676"/>
        <v>0</v>
      </c>
      <c r="BJ94" s="140">
        <f t="shared" si="676"/>
        <v>0</v>
      </c>
      <c r="BK94" s="140">
        <f t="shared" si="676"/>
        <v>0</v>
      </c>
      <c r="BL94" s="140">
        <f t="shared" si="676"/>
        <v>0</v>
      </c>
      <c r="BM94" s="140">
        <f t="shared" si="676"/>
        <v>0</v>
      </c>
      <c r="BN94" s="140">
        <f t="shared" si="676"/>
        <v>0</v>
      </c>
      <c r="BO94" s="140">
        <f t="shared" si="676"/>
        <v>0</v>
      </c>
      <c r="BP94" s="140">
        <f t="shared" si="676"/>
        <v>0</v>
      </c>
      <c r="BQ94" s="140">
        <f t="shared" si="676"/>
        <v>0</v>
      </c>
      <c r="BR94" s="140">
        <f t="shared" si="676"/>
        <v>0</v>
      </c>
      <c r="BS94" s="140">
        <f t="shared" si="676"/>
        <v>1</v>
      </c>
      <c r="BT94" s="140">
        <f t="shared" ref="BT94:CI94" si="677">AB94-SUM(AB95:AB96)</f>
        <v>0</v>
      </c>
      <c r="BU94" s="140">
        <f t="shared" si="677"/>
        <v>0</v>
      </c>
      <c r="BV94" s="140">
        <f t="shared" si="677"/>
        <v>0</v>
      </c>
      <c r="BW94" s="140">
        <f t="shared" si="677"/>
        <v>0</v>
      </c>
      <c r="BX94" s="140">
        <f t="shared" si="677"/>
        <v>0</v>
      </c>
      <c r="BY94" s="140">
        <f t="shared" si="677"/>
        <v>0</v>
      </c>
      <c r="BZ94" s="140">
        <f t="shared" si="677"/>
        <v>0</v>
      </c>
      <c r="CA94" s="140">
        <f t="shared" si="677"/>
        <v>0</v>
      </c>
      <c r="CB94" s="140">
        <f t="shared" si="677"/>
        <v>0</v>
      </c>
      <c r="CC94" s="140">
        <f t="shared" si="677"/>
        <v>0</v>
      </c>
      <c r="CD94" s="140">
        <f t="shared" si="677"/>
        <v>0</v>
      </c>
      <c r="CE94" s="140">
        <f t="shared" si="677"/>
        <v>0</v>
      </c>
      <c r="CF94" s="140">
        <f t="shared" si="677"/>
        <v>0</v>
      </c>
      <c r="CG94" s="140">
        <f t="shared" si="677"/>
        <v>0</v>
      </c>
      <c r="CH94" s="140">
        <f t="shared" si="677"/>
        <v>0</v>
      </c>
      <c r="CI94" s="140">
        <f t="shared" si="677"/>
        <v>0</v>
      </c>
    </row>
    <row r="95" spans="2:87">
      <c r="B95" s="152" t="s">
        <v>147</v>
      </c>
      <c r="C95" s="145">
        <v>77268</v>
      </c>
      <c r="D95" s="145">
        <v>2777161</v>
      </c>
      <c r="E95" s="145">
        <v>3536341</v>
      </c>
      <c r="F95" s="145">
        <v>451312</v>
      </c>
      <c r="G95" s="145">
        <v>1290171</v>
      </c>
      <c r="H95" s="145">
        <v>1589705</v>
      </c>
      <c r="I95" s="145">
        <v>965019</v>
      </c>
      <c r="J95" s="145">
        <v>2607949</v>
      </c>
      <c r="K95" s="145">
        <v>135518</v>
      </c>
      <c r="L95" s="145">
        <v>2866304</v>
      </c>
      <c r="M95" s="145">
        <v>287897</v>
      </c>
      <c r="N95" s="145">
        <v>153800</v>
      </c>
      <c r="O95" s="145">
        <v>446961</v>
      </c>
      <c r="P95" s="145">
        <v>642091</v>
      </c>
      <c r="Q95" s="145">
        <v>982814</v>
      </c>
      <c r="R95" s="145">
        <v>6967</v>
      </c>
      <c r="S95" s="145">
        <v>49726</v>
      </c>
      <c r="T95" s="145">
        <v>21216</v>
      </c>
      <c r="U95" s="145">
        <v>8366</v>
      </c>
      <c r="V95" s="145">
        <v>3521</v>
      </c>
      <c r="W95" s="145">
        <v>19330</v>
      </c>
      <c r="X95" s="145">
        <v>1270909</v>
      </c>
      <c r="Y95" s="145">
        <v>40511</v>
      </c>
      <c r="Z95" s="145">
        <v>830408</v>
      </c>
      <c r="AA95" s="145">
        <v>2166391</v>
      </c>
      <c r="AB95" s="145">
        <v>210840</v>
      </c>
      <c r="AC95" s="145">
        <v>671413</v>
      </c>
      <c r="AD95" s="145">
        <v>446338</v>
      </c>
      <c r="AE95" s="145">
        <v>568219</v>
      </c>
      <c r="AF95" s="145">
        <v>3559542</v>
      </c>
      <c r="AG95" s="145">
        <v>918387</v>
      </c>
      <c r="AH95" s="145"/>
      <c r="AI95" s="145"/>
      <c r="AJ95" s="145"/>
      <c r="AK95" s="145"/>
      <c r="AL95" s="145"/>
      <c r="AM95" s="145"/>
      <c r="AN95" s="145"/>
      <c r="AO95" s="145"/>
      <c r="AP95" s="145"/>
      <c r="AQ95" s="131">
        <f t="shared" si="664"/>
        <v>29602395</v>
      </c>
      <c r="AU95" s="146"/>
      <c r="AV95" s="146"/>
      <c r="AW95" s="146"/>
      <c r="AX95" s="146"/>
      <c r="AY95" s="146"/>
      <c r="AZ95" s="146"/>
      <c r="BA95" s="146"/>
      <c r="BB95" s="146"/>
      <c r="BC95" s="146"/>
      <c r="BD95" s="146"/>
      <c r="BE95" s="146"/>
      <c r="BF95" s="146"/>
      <c r="BG95" s="146"/>
      <c r="BH95" s="146"/>
      <c r="BI95" s="146"/>
      <c r="BJ95" s="146"/>
      <c r="BK95" s="146"/>
      <c r="BL95" s="146"/>
      <c r="BM95" s="146"/>
      <c r="BN95" s="146"/>
      <c r="BO95" s="146"/>
      <c r="BP95" s="146"/>
      <c r="BQ95" s="146"/>
      <c r="BR95" s="146"/>
      <c r="BS95" s="146"/>
      <c r="BT95" s="146"/>
      <c r="BU95" s="146"/>
      <c r="BV95" s="146"/>
      <c r="BW95" s="146"/>
      <c r="BX95" s="146"/>
      <c r="BY95" s="146"/>
      <c r="BZ95" s="146"/>
      <c r="CA95" s="146"/>
      <c r="CB95" s="146"/>
      <c r="CC95" s="146"/>
      <c r="CD95" s="146"/>
      <c r="CE95" s="146"/>
      <c r="CF95" s="146"/>
      <c r="CG95" s="146"/>
      <c r="CH95" s="146"/>
      <c r="CI95" s="146"/>
    </row>
    <row r="96" spans="2:87">
      <c r="B96" s="152" t="s">
        <v>148</v>
      </c>
      <c r="C96" s="145">
        <v>0</v>
      </c>
      <c r="D96" s="145">
        <v>18360</v>
      </c>
      <c r="E96" s="145">
        <v>0</v>
      </c>
      <c r="F96" s="145">
        <v>380761</v>
      </c>
      <c r="G96" s="145">
        <v>2981427</v>
      </c>
      <c r="H96" s="145">
        <v>1824</v>
      </c>
      <c r="I96" s="145">
        <v>26086</v>
      </c>
      <c r="J96" s="145">
        <v>453735</v>
      </c>
      <c r="K96" s="145">
        <v>0</v>
      </c>
      <c r="L96" s="145">
        <v>0</v>
      </c>
      <c r="M96" s="145">
        <v>2668665</v>
      </c>
      <c r="N96" s="145">
        <v>17308976</v>
      </c>
      <c r="O96" s="145">
        <v>3305704</v>
      </c>
      <c r="P96" s="145">
        <v>0</v>
      </c>
      <c r="Q96" s="145">
        <v>2245370</v>
      </c>
      <c r="R96" s="145">
        <v>0</v>
      </c>
      <c r="S96" s="145">
        <v>20504</v>
      </c>
      <c r="T96" s="145">
        <v>0</v>
      </c>
      <c r="U96" s="145">
        <v>0</v>
      </c>
      <c r="V96" s="145">
        <v>0</v>
      </c>
      <c r="W96" s="145">
        <v>3352</v>
      </c>
      <c r="X96" s="145">
        <v>2455246</v>
      </c>
      <c r="Y96" s="145">
        <v>0</v>
      </c>
      <c r="Z96" s="145">
        <v>0</v>
      </c>
      <c r="AA96" s="145">
        <v>2472439</v>
      </c>
      <c r="AB96" s="145">
        <v>0</v>
      </c>
      <c r="AC96" s="145">
        <v>2959105</v>
      </c>
      <c r="AD96" s="145">
        <v>4884</v>
      </c>
      <c r="AE96" s="145">
        <v>13279836</v>
      </c>
      <c r="AF96" s="145">
        <v>23879</v>
      </c>
      <c r="AG96" s="145">
        <v>9736</v>
      </c>
      <c r="AH96" s="145"/>
      <c r="AI96" s="145"/>
      <c r="AJ96" s="145"/>
      <c r="AK96" s="145"/>
      <c r="AL96" s="145"/>
      <c r="AM96" s="145"/>
      <c r="AN96" s="145"/>
      <c r="AO96" s="145"/>
      <c r="AP96" s="145"/>
      <c r="AQ96" s="131">
        <f t="shared" si="664"/>
        <v>50619889</v>
      </c>
      <c r="AU96" s="146"/>
      <c r="AV96" s="146"/>
      <c r="AW96" s="146"/>
      <c r="AX96" s="146"/>
      <c r="AY96" s="146"/>
      <c r="AZ96" s="146"/>
      <c r="BA96" s="146"/>
      <c r="BB96" s="146"/>
      <c r="BC96" s="146"/>
      <c r="BD96" s="146"/>
      <c r="BE96" s="146"/>
      <c r="BF96" s="146"/>
      <c r="BG96" s="146"/>
      <c r="BH96" s="146"/>
      <c r="BI96" s="146"/>
      <c r="BJ96" s="146"/>
      <c r="BK96" s="146"/>
      <c r="BL96" s="146"/>
      <c r="BM96" s="146"/>
      <c r="BN96" s="146"/>
      <c r="BO96" s="146"/>
      <c r="BP96" s="146"/>
      <c r="BQ96" s="146"/>
      <c r="BR96" s="146"/>
      <c r="BS96" s="146"/>
      <c r="BT96" s="146"/>
      <c r="BU96" s="146"/>
      <c r="BV96" s="146"/>
      <c r="BW96" s="146"/>
      <c r="BX96" s="146"/>
      <c r="BY96" s="146"/>
      <c r="BZ96" s="146"/>
      <c r="CA96" s="146"/>
      <c r="CB96" s="146"/>
      <c r="CC96" s="146"/>
      <c r="CD96" s="146"/>
      <c r="CE96" s="146"/>
      <c r="CF96" s="146"/>
      <c r="CG96" s="146"/>
      <c r="CH96" s="146"/>
      <c r="CI96" s="146"/>
    </row>
    <row r="97" spans="2:87">
      <c r="B97" s="151" t="s">
        <v>149</v>
      </c>
      <c r="C97" s="145">
        <v>4605</v>
      </c>
      <c r="D97" s="145">
        <v>0</v>
      </c>
      <c r="E97" s="145">
        <v>1916706</v>
      </c>
      <c r="F97" s="145">
        <v>1383007</v>
      </c>
      <c r="G97" s="145">
        <v>975683</v>
      </c>
      <c r="H97" s="145">
        <v>74989</v>
      </c>
      <c r="I97" s="145">
        <v>620350</v>
      </c>
      <c r="J97" s="145">
        <v>354304</v>
      </c>
      <c r="K97" s="145">
        <v>63725</v>
      </c>
      <c r="L97" s="145">
        <v>0</v>
      </c>
      <c r="M97" s="145">
        <v>283959</v>
      </c>
      <c r="N97" s="145">
        <v>122</v>
      </c>
      <c r="O97" s="145">
        <v>1331704</v>
      </c>
      <c r="P97" s="145">
        <v>196808</v>
      </c>
      <c r="Q97" s="145">
        <v>548064</v>
      </c>
      <c r="R97" s="145">
        <v>0</v>
      </c>
      <c r="S97" s="145">
        <v>701</v>
      </c>
      <c r="T97" s="145">
        <v>0</v>
      </c>
      <c r="U97" s="145">
        <v>0</v>
      </c>
      <c r="V97" s="145">
        <v>0</v>
      </c>
      <c r="W97" s="145">
        <v>0</v>
      </c>
      <c r="X97" s="145">
        <v>7735797</v>
      </c>
      <c r="Y97" s="145">
        <v>0</v>
      </c>
      <c r="Z97" s="145">
        <v>0</v>
      </c>
      <c r="AA97" s="145">
        <v>2019065</v>
      </c>
      <c r="AB97" s="145">
        <v>59390</v>
      </c>
      <c r="AC97" s="145">
        <v>34092</v>
      </c>
      <c r="AD97" s="145">
        <v>71721</v>
      </c>
      <c r="AE97" s="145">
        <v>3418217</v>
      </c>
      <c r="AF97" s="145">
        <v>6000</v>
      </c>
      <c r="AG97" s="145">
        <v>4385009</v>
      </c>
      <c r="AH97" s="145"/>
      <c r="AI97" s="145"/>
      <c r="AJ97" s="145"/>
      <c r="AK97" s="145"/>
      <c r="AL97" s="145"/>
      <c r="AM97" s="145"/>
      <c r="AN97" s="145"/>
      <c r="AO97" s="145"/>
      <c r="AP97" s="145"/>
      <c r="AQ97" s="131">
        <f t="shared" si="664"/>
        <v>25484018</v>
      </c>
      <c r="AU97" s="140"/>
      <c r="AV97" s="140"/>
      <c r="AW97" s="140"/>
      <c r="AX97" s="140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  <c r="BJ97" s="140"/>
      <c r="BK97" s="140"/>
      <c r="BL97" s="140"/>
      <c r="BM97" s="140"/>
      <c r="BN97" s="140"/>
      <c r="BO97" s="140"/>
      <c r="BP97" s="140"/>
      <c r="BQ97" s="140"/>
      <c r="BR97" s="140"/>
      <c r="BS97" s="140"/>
      <c r="BT97" s="140"/>
      <c r="BU97" s="140"/>
      <c r="BV97" s="140"/>
      <c r="BW97" s="140"/>
      <c r="BX97" s="140"/>
      <c r="BY97" s="140"/>
      <c r="BZ97" s="140"/>
      <c r="CA97" s="140"/>
      <c r="CB97" s="140"/>
      <c r="CC97" s="140"/>
      <c r="CD97" s="140"/>
      <c r="CE97" s="140"/>
      <c r="CF97" s="140"/>
      <c r="CG97" s="140"/>
      <c r="CH97" s="140"/>
      <c r="CI97" s="140"/>
    </row>
    <row r="98" spans="2:87">
      <c r="B98" s="151" t="s">
        <v>150</v>
      </c>
      <c r="C98" s="145">
        <v>1334874</v>
      </c>
      <c r="D98" s="145">
        <v>2263827</v>
      </c>
      <c r="E98" s="145">
        <v>117924</v>
      </c>
      <c r="F98" s="145">
        <v>2066369</v>
      </c>
      <c r="G98" s="145">
        <v>1310209</v>
      </c>
      <c r="H98" s="145">
        <v>7565</v>
      </c>
      <c r="I98" s="145">
        <v>3482184</v>
      </c>
      <c r="J98" s="145">
        <v>819937</v>
      </c>
      <c r="K98" s="145">
        <v>0</v>
      </c>
      <c r="L98" s="145">
        <v>0</v>
      </c>
      <c r="M98" s="145">
        <v>716669</v>
      </c>
      <c r="N98" s="145">
        <v>0</v>
      </c>
      <c r="O98" s="145">
        <v>29002</v>
      </c>
      <c r="P98" s="145">
        <v>429876</v>
      </c>
      <c r="Q98" s="145">
        <v>64887</v>
      </c>
      <c r="R98" s="145">
        <v>0</v>
      </c>
      <c r="S98" s="145">
        <v>159609</v>
      </c>
      <c r="T98" s="145">
        <v>0</v>
      </c>
      <c r="U98" s="145">
        <v>0</v>
      </c>
      <c r="V98" s="145">
        <v>0</v>
      </c>
      <c r="W98" s="145">
        <v>130531</v>
      </c>
      <c r="X98" s="145">
        <v>7478167</v>
      </c>
      <c r="Y98" s="145">
        <v>0</v>
      </c>
      <c r="Z98" s="145">
        <v>660217</v>
      </c>
      <c r="AA98" s="145">
        <v>50677</v>
      </c>
      <c r="AB98" s="145">
        <v>39321</v>
      </c>
      <c r="AC98" s="145">
        <v>273531</v>
      </c>
      <c r="AD98" s="145">
        <v>0</v>
      </c>
      <c r="AE98" s="145">
        <v>1959484</v>
      </c>
      <c r="AF98" s="145">
        <v>961533</v>
      </c>
      <c r="AG98" s="145">
        <v>4033079</v>
      </c>
      <c r="AH98" s="145"/>
      <c r="AI98" s="145"/>
      <c r="AJ98" s="145"/>
      <c r="AK98" s="145"/>
      <c r="AL98" s="145"/>
      <c r="AM98" s="145"/>
      <c r="AN98" s="145"/>
      <c r="AO98" s="145"/>
      <c r="AP98" s="145"/>
      <c r="AQ98" s="131">
        <f t="shared" si="664"/>
        <v>28389472</v>
      </c>
      <c r="AU98" s="140"/>
      <c r="AV98" s="140"/>
      <c r="AW98" s="140"/>
      <c r="AX98" s="140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140"/>
      <c r="BV98" s="140"/>
      <c r="BW98" s="140"/>
      <c r="BX98" s="140"/>
      <c r="BY98" s="140"/>
      <c r="BZ98" s="140"/>
      <c r="CA98" s="140"/>
      <c r="CB98" s="140"/>
      <c r="CC98" s="140"/>
      <c r="CD98" s="140"/>
      <c r="CE98" s="140"/>
      <c r="CF98" s="140"/>
      <c r="CG98" s="140"/>
      <c r="CH98" s="140"/>
      <c r="CI98" s="140"/>
    </row>
    <row r="99" spans="2:87">
      <c r="B99" s="151" t="s">
        <v>151</v>
      </c>
      <c r="C99" s="145">
        <v>1408</v>
      </c>
      <c r="D99" s="145">
        <v>136037</v>
      </c>
      <c r="E99" s="145">
        <v>91302</v>
      </c>
      <c r="F99" s="145">
        <v>507415</v>
      </c>
      <c r="G99" s="145">
        <v>241887</v>
      </c>
      <c r="H99" s="145">
        <v>299754</v>
      </c>
      <c r="I99" s="145">
        <v>829192</v>
      </c>
      <c r="J99" s="145">
        <v>5928596</v>
      </c>
      <c r="K99" s="145">
        <v>0</v>
      </c>
      <c r="L99" s="145">
        <v>3585</v>
      </c>
      <c r="M99" s="145">
        <v>5168258</v>
      </c>
      <c r="N99" s="145">
        <v>406513</v>
      </c>
      <c r="O99" s="145">
        <v>1366351</v>
      </c>
      <c r="P99" s="145">
        <v>982332</v>
      </c>
      <c r="Q99" s="145">
        <v>567599</v>
      </c>
      <c r="R99" s="145">
        <v>64695</v>
      </c>
      <c r="S99" s="145">
        <v>96676</v>
      </c>
      <c r="T99" s="145">
        <v>22567</v>
      </c>
      <c r="U99" s="145">
        <v>269030</v>
      </c>
      <c r="V99" s="145">
        <v>0</v>
      </c>
      <c r="W99" s="145">
        <v>20313</v>
      </c>
      <c r="X99" s="145">
        <v>1266776</v>
      </c>
      <c r="Y99" s="145">
        <v>883241</v>
      </c>
      <c r="Z99" s="145">
        <v>2461405</v>
      </c>
      <c r="AA99" s="145">
        <v>1010675</v>
      </c>
      <c r="AB99" s="145">
        <v>240528</v>
      </c>
      <c r="AC99" s="145">
        <v>59985</v>
      </c>
      <c r="AD99" s="145">
        <v>7634</v>
      </c>
      <c r="AE99" s="145">
        <v>275360</v>
      </c>
      <c r="AF99" s="145">
        <v>51383</v>
      </c>
      <c r="AG99" s="145">
        <v>398923</v>
      </c>
      <c r="AH99" s="145"/>
      <c r="AI99" s="145"/>
      <c r="AJ99" s="145"/>
      <c r="AK99" s="145"/>
      <c r="AL99" s="145"/>
      <c r="AM99" s="145"/>
      <c r="AN99" s="145"/>
      <c r="AO99" s="145"/>
      <c r="AP99" s="145"/>
      <c r="AQ99" s="131">
        <f t="shared" si="664"/>
        <v>23659420</v>
      </c>
      <c r="AU99" s="146"/>
      <c r="AV99" s="146"/>
      <c r="AW99" s="146"/>
      <c r="AX99" s="146"/>
      <c r="AY99" s="146"/>
      <c r="AZ99" s="146"/>
      <c r="BA99" s="146"/>
      <c r="BB99" s="146"/>
      <c r="BC99" s="146"/>
      <c r="BD99" s="146"/>
      <c r="BE99" s="146"/>
      <c r="BF99" s="146"/>
      <c r="BG99" s="146"/>
      <c r="BH99" s="146"/>
      <c r="BI99" s="146"/>
      <c r="BJ99" s="146"/>
      <c r="BK99" s="146"/>
      <c r="BL99" s="146"/>
      <c r="BM99" s="146"/>
      <c r="BN99" s="146"/>
      <c r="BO99" s="146"/>
      <c r="BP99" s="146"/>
      <c r="BQ99" s="146"/>
      <c r="BR99" s="146"/>
      <c r="BS99" s="146"/>
      <c r="BT99" s="146"/>
      <c r="BU99" s="146"/>
      <c r="BV99" s="146"/>
      <c r="BW99" s="146"/>
      <c r="BX99" s="146"/>
      <c r="BY99" s="146"/>
      <c r="BZ99" s="146"/>
      <c r="CA99" s="146"/>
      <c r="CB99" s="146"/>
      <c r="CC99" s="146"/>
      <c r="CD99" s="146"/>
      <c r="CE99" s="146"/>
      <c r="CF99" s="146"/>
      <c r="CG99" s="146"/>
      <c r="CH99" s="146"/>
      <c r="CI99" s="146"/>
    </row>
    <row r="100" spans="2:87">
      <c r="B100" s="151" t="s">
        <v>152</v>
      </c>
      <c r="C100" s="145">
        <v>0</v>
      </c>
      <c r="D100" s="145">
        <v>0</v>
      </c>
      <c r="E100" s="145">
        <v>0</v>
      </c>
      <c r="F100" s="145">
        <v>0</v>
      </c>
      <c r="G100" s="145">
        <v>0</v>
      </c>
      <c r="H100" s="145">
        <v>0</v>
      </c>
      <c r="I100" s="145">
        <v>0</v>
      </c>
      <c r="J100" s="145">
        <v>0</v>
      </c>
      <c r="K100" s="145">
        <v>0</v>
      </c>
      <c r="L100" s="145">
        <v>0</v>
      </c>
      <c r="M100" s="145">
        <v>0</v>
      </c>
      <c r="N100" s="145">
        <v>0</v>
      </c>
      <c r="O100" s="145">
        <v>0</v>
      </c>
      <c r="P100" s="145">
        <v>0</v>
      </c>
      <c r="Q100" s="145">
        <v>0</v>
      </c>
      <c r="R100" s="145">
        <v>0</v>
      </c>
      <c r="S100" s="145">
        <v>16257</v>
      </c>
      <c r="T100" s="145">
        <v>707279</v>
      </c>
      <c r="U100" s="145">
        <v>0</v>
      </c>
      <c r="V100" s="145">
        <v>0</v>
      </c>
      <c r="W100" s="145">
        <v>0</v>
      </c>
      <c r="X100" s="145">
        <v>464080</v>
      </c>
      <c r="Y100" s="145">
        <v>0</v>
      </c>
      <c r="Z100" s="145">
        <v>0</v>
      </c>
      <c r="AA100" s="145">
        <v>279650</v>
      </c>
      <c r="AB100" s="145">
        <v>0</v>
      </c>
      <c r="AC100" s="145">
        <v>0</v>
      </c>
      <c r="AD100" s="145">
        <v>0</v>
      </c>
      <c r="AE100" s="145">
        <v>0</v>
      </c>
      <c r="AF100" s="145">
        <v>0</v>
      </c>
      <c r="AG100" s="145">
        <v>0</v>
      </c>
      <c r="AH100" s="145"/>
      <c r="AI100" s="145"/>
      <c r="AJ100" s="145"/>
      <c r="AK100" s="145"/>
      <c r="AL100" s="145"/>
      <c r="AM100" s="145"/>
      <c r="AN100" s="145"/>
      <c r="AO100" s="145"/>
      <c r="AP100" s="145"/>
      <c r="AQ100" s="131">
        <f t="shared" si="664"/>
        <v>1467266</v>
      </c>
      <c r="AU100" s="146"/>
      <c r="AV100" s="146"/>
      <c r="AW100" s="146"/>
      <c r="AX100" s="146"/>
      <c r="AY100" s="146"/>
      <c r="AZ100" s="146"/>
      <c r="BA100" s="146"/>
      <c r="BB100" s="146"/>
      <c r="BC100" s="146"/>
      <c r="BD100" s="146"/>
      <c r="BE100" s="146"/>
      <c r="BF100" s="146"/>
      <c r="BG100" s="146"/>
      <c r="BH100" s="146"/>
      <c r="BI100" s="146"/>
      <c r="BJ100" s="146"/>
      <c r="BK100" s="146"/>
      <c r="BL100" s="146"/>
      <c r="BM100" s="146"/>
      <c r="BN100" s="146"/>
      <c r="BO100" s="146"/>
      <c r="BP100" s="146"/>
      <c r="BQ100" s="146"/>
      <c r="BR100" s="146"/>
      <c r="BS100" s="146"/>
      <c r="BT100" s="146"/>
      <c r="BU100" s="146"/>
      <c r="BV100" s="146"/>
      <c r="BW100" s="146"/>
      <c r="BX100" s="146"/>
      <c r="BY100" s="146"/>
      <c r="BZ100" s="146"/>
      <c r="CA100" s="146"/>
      <c r="CB100" s="146"/>
      <c r="CC100" s="146"/>
      <c r="CD100" s="146"/>
      <c r="CE100" s="146"/>
      <c r="CF100" s="146"/>
      <c r="CG100" s="146"/>
      <c r="CH100" s="146"/>
      <c r="CI100" s="146"/>
    </row>
    <row r="101" spans="2:87">
      <c r="B101" s="151" t="s">
        <v>153</v>
      </c>
      <c r="C101" s="145">
        <v>1119209</v>
      </c>
      <c r="D101" s="145">
        <v>6860736</v>
      </c>
      <c r="E101" s="145">
        <v>170520</v>
      </c>
      <c r="F101" s="145">
        <v>6564454</v>
      </c>
      <c r="G101" s="145">
        <v>35534042</v>
      </c>
      <c r="H101" s="145">
        <v>130416</v>
      </c>
      <c r="I101" s="145">
        <v>14171307</v>
      </c>
      <c r="J101" s="145">
        <v>4272883</v>
      </c>
      <c r="K101" s="145">
        <v>204169</v>
      </c>
      <c r="L101" s="145">
        <v>1458318</v>
      </c>
      <c r="M101" s="145">
        <v>49190641</v>
      </c>
      <c r="N101" s="145">
        <v>969909</v>
      </c>
      <c r="O101" s="145">
        <v>9098271</v>
      </c>
      <c r="P101" s="145">
        <v>9371054</v>
      </c>
      <c r="Q101" s="145">
        <v>10558912</v>
      </c>
      <c r="R101" s="145">
        <v>0</v>
      </c>
      <c r="S101" s="145">
        <v>296207</v>
      </c>
      <c r="T101" s="145">
        <v>0</v>
      </c>
      <c r="U101" s="145">
        <v>1850502</v>
      </c>
      <c r="V101" s="145">
        <v>22907</v>
      </c>
      <c r="W101" s="145">
        <v>186411</v>
      </c>
      <c r="X101" s="145">
        <v>23031111</v>
      </c>
      <c r="Y101" s="145">
        <v>300818</v>
      </c>
      <c r="Z101" s="145">
        <v>3876380</v>
      </c>
      <c r="AA101" s="145">
        <v>4572676</v>
      </c>
      <c r="AB101" s="145">
        <v>21497459</v>
      </c>
      <c r="AC101" s="145">
        <v>5467671</v>
      </c>
      <c r="AD101" s="145">
        <v>10337</v>
      </c>
      <c r="AE101" s="145">
        <v>3138659</v>
      </c>
      <c r="AF101" s="145">
        <v>7253890</v>
      </c>
      <c r="AG101" s="145">
        <v>184990</v>
      </c>
      <c r="AH101" s="145"/>
      <c r="AI101" s="145"/>
      <c r="AJ101" s="145"/>
      <c r="AK101" s="145"/>
      <c r="AL101" s="145"/>
      <c r="AM101" s="145"/>
      <c r="AN101" s="145"/>
      <c r="AO101" s="145"/>
      <c r="AP101" s="145"/>
      <c r="AQ101" s="131">
        <f t="shared" si="664"/>
        <v>221364859</v>
      </c>
      <c r="AU101" s="146"/>
      <c r="AV101" s="146"/>
      <c r="AW101" s="146"/>
      <c r="AX101" s="146"/>
      <c r="AY101" s="146"/>
      <c r="AZ101" s="146"/>
      <c r="BA101" s="146"/>
      <c r="BB101" s="146"/>
      <c r="BC101" s="146"/>
      <c r="BD101" s="146"/>
      <c r="BE101" s="146"/>
      <c r="BF101" s="146"/>
      <c r="BG101" s="146"/>
      <c r="BH101" s="146"/>
      <c r="BI101" s="146"/>
      <c r="BJ101" s="146"/>
      <c r="BK101" s="146"/>
      <c r="BL101" s="146"/>
      <c r="BM101" s="146"/>
      <c r="BN101" s="146"/>
      <c r="BO101" s="146"/>
      <c r="BP101" s="146"/>
      <c r="BQ101" s="146"/>
      <c r="BR101" s="146"/>
      <c r="BS101" s="146"/>
      <c r="BT101" s="146"/>
      <c r="BU101" s="146"/>
      <c r="BV101" s="146"/>
      <c r="BW101" s="146"/>
      <c r="BX101" s="146"/>
      <c r="BY101" s="146"/>
      <c r="BZ101" s="146"/>
      <c r="CA101" s="146"/>
      <c r="CB101" s="146"/>
      <c r="CC101" s="146"/>
      <c r="CD101" s="146"/>
      <c r="CE101" s="146"/>
      <c r="CF101" s="146"/>
      <c r="CG101" s="146"/>
      <c r="CH101" s="146"/>
      <c r="CI101" s="146"/>
    </row>
    <row r="102" spans="2:87">
      <c r="B102" s="149" t="s">
        <v>154</v>
      </c>
      <c r="C102" s="142">
        <v>6827739</v>
      </c>
      <c r="D102" s="142">
        <v>26430652</v>
      </c>
      <c r="E102" s="142">
        <v>51943216</v>
      </c>
      <c r="F102" s="142">
        <v>19522255</v>
      </c>
      <c r="G102" s="142">
        <v>216522888</v>
      </c>
      <c r="H102" s="142">
        <v>30133179</v>
      </c>
      <c r="I102" s="142">
        <v>42140280</v>
      </c>
      <c r="J102" s="142">
        <v>90226736</v>
      </c>
      <c r="K102" s="142">
        <v>2732521</v>
      </c>
      <c r="L102" s="142">
        <v>51291692</v>
      </c>
      <c r="M102" s="142">
        <v>288337261</v>
      </c>
      <c r="N102" s="142">
        <v>184071634</v>
      </c>
      <c r="O102" s="142">
        <v>111618569</v>
      </c>
      <c r="P102" s="142">
        <v>68383664</v>
      </c>
      <c r="Q102" s="142">
        <v>57975718</v>
      </c>
      <c r="R102" s="142">
        <v>3472569</v>
      </c>
      <c r="S102" s="142">
        <v>20129375</v>
      </c>
      <c r="T102" s="142">
        <v>86451966</v>
      </c>
      <c r="U102" s="142">
        <v>78206385</v>
      </c>
      <c r="V102" s="142">
        <v>2234419</v>
      </c>
      <c r="W102" s="142">
        <v>3464155</v>
      </c>
      <c r="X102" s="142">
        <v>229660590</v>
      </c>
      <c r="Y102" s="142">
        <v>119835185</v>
      </c>
      <c r="Z102" s="142">
        <v>56659099</v>
      </c>
      <c r="AA102" s="142">
        <v>93609582</v>
      </c>
      <c r="AB102" s="142">
        <v>125570609</v>
      </c>
      <c r="AC102" s="142">
        <v>43552981</v>
      </c>
      <c r="AD102" s="142">
        <v>14991069</v>
      </c>
      <c r="AE102" s="142">
        <v>66720028</v>
      </c>
      <c r="AF102" s="142">
        <v>64461633</v>
      </c>
      <c r="AG102" s="142">
        <v>137984168</v>
      </c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31">
        <f t="shared" si="664"/>
        <v>2395161817</v>
      </c>
      <c r="AU102" s="140">
        <f t="shared" ref="AU102:BS102" si="678">C102-SUM(C103:C105,C109)</f>
        <v>0</v>
      </c>
      <c r="AV102" s="140">
        <f t="shared" si="678"/>
        <v>0</v>
      </c>
      <c r="AW102" s="140">
        <f t="shared" si="678"/>
        <v>1</v>
      </c>
      <c r="AX102" s="140">
        <f t="shared" si="678"/>
        <v>0</v>
      </c>
      <c r="AY102" s="140">
        <f t="shared" si="678"/>
        <v>0</v>
      </c>
      <c r="AZ102" s="140">
        <f t="shared" si="678"/>
        <v>0</v>
      </c>
      <c r="BA102" s="140">
        <f t="shared" si="678"/>
        <v>0</v>
      </c>
      <c r="BB102" s="140">
        <f t="shared" si="678"/>
        <v>1</v>
      </c>
      <c r="BC102" s="140">
        <f t="shared" si="678"/>
        <v>0</v>
      </c>
      <c r="BD102" s="140">
        <f t="shared" si="678"/>
        <v>0</v>
      </c>
      <c r="BE102" s="140">
        <f t="shared" si="678"/>
        <v>0</v>
      </c>
      <c r="BF102" s="140">
        <f t="shared" si="678"/>
        <v>0</v>
      </c>
      <c r="BG102" s="140">
        <f t="shared" si="678"/>
        <v>0</v>
      </c>
      <c r="BH102" s="140">
        <f t="shared" si="678"/>
        <v>0</v>
      </c>
      <c r="BI102" s="140">
        <f t="shared" si="678"/>
        <v>0</v>
      </c>
      <c r="BJ102" s="140">
        <f t="shared" si="678"/>
        <v>0</v>
      </c>
      <c r="BK102" s="140">
        <f t="shared" si="678"/>
        <v>0</v>
      </c>
      <c r="BL102" s="140">
        <f t="shared" si="678"/>
        <v>0</v>
      </c>
      <c r="BM102" s="140">
        <f t="shared" si="678"/>
        <v>0</v>
      </c>
      <c r="BN102" s="140">
        <f t="shared" si="678"/>
        <v>0</v>
      </c>
      <c r="BO102" s="140">
        <f t="shared" si="678"/>
        <v>0</v>
      </c>
      <c r="BP102" s="140">
        <f t="shared" si="678"/>
        <v>0</v>
      </c>
      <c r="BQ102" s="140">
        <f t="shared" si="678"/>
        <v>0</v>
      </c>
      <c r="BR102" s="140">
        <f t="shared" si="678"/>
        <v>0</v>
      </c>
      <c r="BS102" s="140">
        <f t="shared" si="678"/>
        <v>0</v>
      </c>
      <c r="BT102" s="140">
        <f t="shared" ref="BT102:CI102" si="679">AB102-SUM(AB103:AB105,AB109)</f>
        <v>0</v>
      </c>
      <c r="BU102" s="140">
        <f t="shared" si="679"/>
        <v>0</v>
      </c>
      <c r="BV102" s="140">
        <f t="shared" si="679"/>
        <v>0</v>
      </c>
      <c r="BW102" s="140">
        <f t="shared" si="679"/>
        <v>0</v>
      </c>
      <c r="BX102" s="140">
        <f t="shared" si="679"/>
        <v>0</v>
      </c>
      <c r="BY102" s="140">
        <f t="shared" si="679"/>
        <v>0</v>
      </c>
      <c r="BZ102" s="140">
        <f t="shared" si="679"/>
        <v>0</v>
      </c>
      <c r="CA102" s="140">
        <f t="shared" si="679"/>
        <v>0</v>
      </c>
      <c r="CB102" s="140">
        <f t="shared" si="679"/>
        <v>0</v>
      </c>
      <c r="CC102" s="140">
        <f t="shared" si="679"/>
        <v>0</v>
      </c>
      <c r="CD102" s="140">
        <f t="shared" si="679"/>
        <v>0</v>
      </c>
      <c r="CE102" s="140">
        <f t="shared" si="679"/>
        <v>0</v>
      </c>
      <c r="CF102" s="140">
        <f t="shared" si="679"/>
        <v>0</v>
      </c>
      <c r="CG102" s="140">
        <f t="shared" si="679"/>
        <v>0</v>
      </c>
      <c r="CH102" s="140">
        <f t="shared" si="679"/>
        <v>0</v>
      </c>
      <c r="CI102" s="140">
        <f t="shared" si="679"/>
        <v>2</v>
      </c>
    </row>
    <row r="103" spans="2:87">
      <c r="B103" s="150" t="s">
        <v>155</v>
      </c>
      <c r="C103" s="145">
        <v>5351898</v>
      </c>
      <c r="D103" s="145">
        <v>3251249</v>
      </c>
      <c r="E103" s="145">
        <v>12512604</v>
      </c>
      <c r="F103" s="145">
        <v>7545015</v>
      </c>
      <c r="G103" s="145">
        <v>159350293</v>
      </c>
      <c r="H103" s="145">
        <v>10688829</v>
      </c>
      <c r="I103" s="145">
        <v>25890715</v>
      </c>
      <c r="J103" s="145">
        <v>44718799</v>
      </c>
      <c r="K103" s="145">
        <v>2949591</v>
      </c>
      <c r="L103" s="145">
        <v>43644951</v>
      </c>
      <c r="M103" s="145">
        <v>29183885</v>
      </c>
      <c r="N103" s="145">
        <v>141048381</v>
      </c>
      <c r="O103" s="145">
        <v>127378510</v>
      </c>
      <c r="P103" s="145">
        <v>86381669</v>
      </c>
      <c r="Q103" s="145">
        <v>14957699</v>
      </c>
      <c r="R103" s="145">
        <v>2310610</v>
      </c>
      <c r="S103" s="145">
        <v>2479696</v>
      </c>
      <c r="T103" s="145">
        <v>83640703</v>
      </c>
      <c r="U103" s="145">
        <v>0</v>
      </c>
      <c r="V103" s="145">
        <v>2223560</v>
      </c>
      <c r="W103" s="145">
        <v>7776912</v>
      </c>
      <c r="X103" s="145">
        <v>246506253</v>
      </c>
      <c r="Y103" s="145">
        <v>0</v>
      </c>
      <c r="Z103" s="145">
        <v>45134828</v>
      </c>
      <c r="AA103" s="145">
        <v>65413632</v>
      </c>
      <c r="AB103" s="145">
        <v>72048688</v>
      </c>
      <c r="AC103" s="145">
        <v>32320507</v>
      </c>
      <c r="AD103" s="145">
        <v>4335415</v>
      </c>
      <c r="AE103" s="145">
        <v>56582937</v>
      </c>
      <c r="AF103" s="145">
        <v>57426824</v>
      </c>
      <c r="AG103" s="145">
        <v>111183929</v>
      </c>
      <c r="AH103" s="145"/>
      <c r="AI103" s="145"/>
      <c r="AJ103" s="145"/>
      <c r="AK103" s="145"/>
      <c r="AL103" s="145"/>
      <c r="AM103" s="145"/>
      <c r="AN103" s="145"/>
      <c r="AO103" s="145"/>
      <c r="AP103" s="145"/>
      <c r="AQ103" s="131">
        <f t="shared" si="664"/>
        <v>1504238582</v>
      </c>
      <c r="AU103" s="146"/>
      <c r="AV103" s="146"/>
      <c r="AW103" s="146"/>
      <c r="AX103" s="146"/>
      <c r="AY103" s="146"/>
      <c r="AZ103" s="146"/>
      <c r="BA103" s="146"/>
      <c r="BB103" s="146"/>
      <c r="BC103" s="146"/>
      <c r="BD103" s="146"/>
      <c r="BE103" s="146"/>
      <c r="BF103" s="146"/>
      <c r="BG103" s="146"/>
      <c r="BH103" s="146"/>
      <c r="BI103" s="146"/>
      <c r="BJ103" s="146"/>
      <c r="BK103" s="146"/>
      <c r="BL103" s="146"/>
      <c r="BM103" s="146"/>
      <c r="BN103" s="146"/>
      <c r="BO103" s="146"/>
      <c r="BP103" s="146"/>
      <c r="BQ103" s="146"/>
      <c r="BR103" s="146"/>
      <c r="BS103" s="146"/>
      <c r="BT103" s="146"/>
      <c r="BU103" s="146"/>
      <c r="BV103" s="146"/>
      <c r="BW103" s="146"/>
      <c r="BX103" s="146"/>
      <c r="BY103" s="146"/>
      <c r="BZ103" s="146"/>
      <c r="CA103" s="146"/>
      <c r="CB103" s="146"/>
      <c r="CC103" s="146"/>
      <c r="CD103" s="146"/>
      <c r="CE103" s="146"/>
      <c r="CF103" s="146"/>
      <c r="CG103" s="146"/>
      <c r="CH103" s="146"/>
      <c r="CI103" s="146"/>
    </row>
    <row r="104" spans="2:87">
      <c r="B104" s="150" t="s">
        <v>156</v>
      </c>
      <c r="C104" s="145">
        <v>5864</v>
      </c>
      <c r="D104" s="145">
        <v>0</v>
      </c>
      <c r="E104" s="145">
        <v>-262804</v>
      </c>
      <c r="F104" s="145">
        <v>127730</v>
      </c>
      <c r="G104" s="145">
        <v>6754600</v>
      </c>
      <c r="H104" s="145">
        <v>26799</v>
      </c>
      <c r="I104" s="145">
        <v>45864</v>
      </c>
      <c r="J104" s="145">
        <v>4854810</v>
      </c>
      <c r="K104" s="145">
        <v>166201</v>
      </c>
      <c r="L104" s="145">
        <v>4957277</v>
      </c>
      <c r="M104" s="145">
        <v>22594908</v>
      </c>
      <c r="N104" s="145">
        <v>-19567723</v>
      </c>
      <c r="O104" s="145">
        <v>14386744</v>
      </c>
      <c r="P104" s="145">
        <v>7999409</v>
      </c>
      <c r="Q104" s="145">
        <v>1700288</v>
      </c>
      <c r="R104" s="145">
        <v>0</v>
      </c>
      <c r="S104" s="145">
        <v>0</v>
      </c>
      <c r="T104" s="145">
        <v>0</v>
      </c>
      <c r="U104" s="145">
        <v>71512909</v>
      </c>
      <c r="V104" s="145">
        <v>0</v>
      </c>
      <c r="W104" s="145">
        <v>-995256</v>
      </c>
      <c r="X104" s="145">
        <v>-73035352</v>
      </c>
      <c r="Y104" s="145">
        <v>0</v>
      </c>
      <c r="Z104" s="145">
        <v>4175579</v>
      </c>
      <c r="AA104" s="145">
        <v>-167081</v>
      </c>
      <c r="AB104" s="145">
        <v>17085955</v>
      </c>
      <c r="AC104" s="145">
        <v>14699258</v>
      </c>
      <c r="AD104" s="145">
        <v>0</v>
      </c>
      <c r="AE104" s="145">
        <v>5051599</v>
      </c>
      <c r="AF104" s="145">
        <v>-1075921</v>
      </c>
      <c r="AG104" s="145">
        <v>0</v>
      </c>
      <c r="AH104" s="145"/>
      <c r="AI104" s="145"/>
      <c r="AJ104" s="145"/>
      <c r="AK104" s="145"/>
      <c r="AL104" s="145"/>
      <c r="AM104" s="145"/>
      <c r="AN104" s="145"/>
      <c r="AO104" s="145"/>
      <c r="AP104" s="145"/>
      <c r="AQ104" s="131">
        <f t="shared" si="664"/>
        <v>81041657</v>
      </c>
      <c r="AU104" s="140"/>
      <c r="AV104" s="140"/>
      <c r="AW104" s="140"/>
      <c r="AX104" s="140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140"/>
      <c r="BV104" s="140"/>
      <c r="BW104" s="140"/>
      <c r="BX104" s="140"/>
      <c r="BY104" s="140"/>
      <c r="BZ104" s="140"/>
      <c r="CA104" s="140"/>
      <c r="CB104" s="140"/>
      <c r="CC104" s="140"/>
      <c r="CD104" s="140"/>
      <c r="CE104" s="140"/>
      <c r="CF104" s="140"/>
      <c r="CG104" s="140"/>
      <c r="CH104" s="140"/>
      <c r="CI104" s="140"/>
    </row>
    <row r="105" spans="2:87">
      <c r="B105" s="150" t="s">
        <v>157</v>
      </c>
      <c r="C105" s="145">
        <v>1469977</v>
      </c>
      <c r="D105" s="145">
        <v>23179403</v>
      </c>
      <c r="E105" s="145">
        <v>39693415</v>
      </c>
      <c r="F105" s="145">
        <v>11849510</v>
      </c>
      <c r="G105" s="145">
        <v>50417995</v>
      </c>
      <c r="H105" s="145">
        <v>19417551</v>
      </c>
      <c r="I105" s="145">
        <v>16203701</v>
      </c>
      <c r="J105" s="145">
        <v>40653126</v>
      </c>
      <c r="K105" s="145">
        <v>-383271</v>
      </c>
      <c r="L105" s="145">
        <v>2689464</v>
      </c>
      <c r="M105" s="145">
        <v>236558468</v>
      </c>
      <c r="N105" s="145">
        <v>62590976</v>
      </c>
      <c r="O105" s="145">
        <v>-30146685</v>
      </c>
      <c r="P105" s="145">
        <v>-25997414</v>
      </c>
      <c r="Q105" s="145">
        <v>41317731</v>
      </c>
      <c r="R105" s="145">
        <v>1161959</v>
      </c>
      <c r="S105" s="145">
        <v>17649679</v>
      </c>
      <c r="T105" s="145">
        <v>2811263</v>
      </c>
      <c r="U105" s="145">
        <v>6692220</v>
      </c>
      <c r="V105" s="145">
        <v>10859</v>
      </c>
      <c r="W105" s="145">
        <v>-3317501</v>
      </c>
      <c r="X105" s="145">
        <v>56189689</v>
      </c>
      <c r="Y105" s="145">
        <v>119835185</v>
      </c>
      <c r="Z105" s="145">
        <v>7348692</v>
      </c>
      <c r="AA105" s="145">
        <v>28363031</v>
      </c>
      <c r="AB105" s="145">
        <v>36435966</v>
      </c>
      <c r="AC105" s="145">
        <v>-3466784</v>
      </c>
      <c r="AD105" s="145">
        <v>10655654</v>
      </c>
      <c r="AE105" s="145">
        <v>5085492</v>
      </c>
      <c r="AF105" s="145">
        <v>8110730</v>
      </c>
      <c r="AG105" s="145">
        <v>26800239</v>
      </c>
      <c r="AH105" s="145"/>
      <c r="AI105" s="145"/>
      <c r="AJ105" s="145"/>
      <c r="AK105" s="145"/>
      <c r="AL105" s="145"/>
      <c r="AM105" s="145"/>
      <c r="AN105" s="145"/>
      <c r="AO105" s="145"/>
      <c r="AP105" s="145"/>
      <c r="AQ105" s="131">
        <f t="shared" si="664"/>
        <v>809880320</v>
      </c>
      <c r="AU105" s="140">
        <f>C105-(C106+C107-C108)</f>
        <v>0</v>
      </c>
      <c r="AV105" s="140">
        <f t="shared" ref="AV105:BS105" si="680">D105-(D106+D107-D108)</f>
        <v>0</v>
      </c>
      <c r="AW105" s="140">
        <f t="shared" si="680"/>
        <v>-1</v>
      </c>
      <c r="AX105" s="140">
        <f t="shared" si="680"/>
        <v>0</v>
      </c>
      <c r="AY105" s="140">
        <f t="shared" si="680"/>
        <v>0</v>
      </c>
      <c r="AZ105" s="140">
        <f t="shared" si="680"/>
        <v>0</v>
      </c>
      <c r="BA105" s="140">
        <f t="shared" si="680"/>
        <v>0</v>
      </c>
      <c r="BB105" s="140">
        <f t="shared" si="680"/>
        <v>0</v>
      </c>
      <c r="BC105" s="140">
        <f t="shared" si="680"/>
        <v>0</v>
      </c>
      <c r="BD105" s="140">
        <f t="shared" si="680"/>
        <v>0</v>
      </c>
      <c r="BE105" s="140">
        <f t="shared" si="680"/>
        <v>0</v>
      </c>
      <c r="BF105" s="140">
        <f t="shared" si="680"/>
        <v>0</v>
      </c>
      <c r="BG105" s="140">
        <f t="shared" si="680"/>
        <v>0</v>
      </c>
      <c r="BH105" s="140">
        <f t="shared" si="680"/>
        <v>0</v>
      </c>
      <c r="BI105" s="140">
        <f t="shared" si="680"/>
        <v>0</v>
      </c>
      <c r="BJ105" s="140">
        <f t="shared" si="680"/>
        <v>0</v>
      </c>
      <c r="BK105" s="140">
        <f t="shared" si="680"/>
        <v>0</v>
      </c>
      <c r="BL105" s="140">
        <f t="shared" si="680"/>
        <v>0</v>
      </c>
      <c r="BM105" s="140">
        <f t="shared" si="680"/>
        <v>0</v>
      </c>
      <c r="BN105" s="140">
        <f t="shared" si="680"/>
        <v>0</v>
      </c>
      <c r="BO105" s="140">
        <f t="shared" si="680"/>
        <v>0</v>
      </c>
      <c r="BP105" s="140">
        <f t="shared" si="680"/>
        <v>0</v>
      </c>
      <c r="BQ105" s="140">
        <f t="shared" si="680"/>
        <v>0</v>
      </c>
      <c r="BR105" s="140">
        <f t="shared" si="680"/>
        <v>-1</v>
      </c>
      <c r="BS105" s="140">
        <f t="shared" si="680"/>
        <v>0</v>
      </c>
      <c r="BT105" s="140">
        <f t="shared" ref="BT105:CI105" si="681">AB105-(AB106+AB107-AB108)</f>
        <v>0</v>
      </c>
      <c r="BU105" s="140">
        <f t="shared" si="681"/>
        <v>0</v>
      </c>
      <c r="BV105" s="140">
        <f t="shared" si="681"/>
        <v>0</v>
      </c>
      <c r="BW105" s="140">
        <f t="shared" si="681"/>
        <v>0</v>
      </c>
      <c r="BX105" s="140">
        <f t="shared" si="681"/>
        <v>0</v>
      </c>
      <c r="BY105" s="140">
        <f t="shared" si="681"/>
        <v>0</v>
      </c>
      <c r="BZ105" s="140">
        <f t="shared" si="681"/>
        <v>0</v>
      </c>
      <c r="CA105" s="140">
        <f t="shared" si="681"/>
        <v>0</v>
      </c>
      <c r="CB105" s="140">
        <f t="shared" si="681"/>
        <v>0</v>
      </c>
      <c r="CC105" s="140">
        <f t="shared" si="681"/>
        <v>0</v>
      </c>
      <c r="CD105" s="140">
        <f t="shared" si="681"/>
        <v>0</v>
      </c>
      <c r="CE105" s="140">
        <f t="shared" si="681"/>
        <v>0</v>
      </c>
      <c r="CF105" s="140">
        <f t="shared" si="681"/>
        <v>0</v>
      </c>
      <c r="CG105" s="140">
        <f t="shared" si="681"/>
        <v>0</v>
      </c>
      <c r="CH105" s="140">
        <f t="shared" si="681"/>
        <v>0</v>
      </c>
      <c r="CI105" s="140">
        <f t="shared" si="681"/>
        <v>-2</v>
      </c>
    </row>
    <row r="106" spans="2:87">
      <c r="B106" s="151" t="s">
        <v>158</v>
      </c>
      <c r="C106" s="145">
        <v>1259792</v>
      </c>
      <c r="D106" s="145">
        <v>11594332</v>
      </c>
      <c r="E106" s="145">
        <v>41434261</v>
      </c>
      <c r="F106" s="145">
        <v>7695867</v>
      </c>
      <c r="G106" s="145">
        <v>37453902</v>
      </c>
      <c r="H106" s="145">
        <v>-202336</v>
      </c>
      <c r="I106" s="145">
        <v>10209065</v>
      </c>
      <c r="J106" s="145">
        <v>39097118</v>
      </c>
      <c r="K106" s="145">
        <v>618</v>
      </c>
      <c r="L106" s="145">
        <v>997243</v>
      </c>
      <c r="M106" s="145">
        <v>221048698</v>
      </c>
      <c r="N106" s="145">
        <v>55029487</v>
      </c>
      <c r="O106" s="145">
        <v>-21793303</v>
      </c>
      <c r="P106" s="145">
        <v>-28076372</v>
      </c>
      <c r="Q106" s="145">
        <v>33760121</v>
      </c>
      <c r="R106" s="145">
        <v>1065836</v>
      </c>
      <c r="S106" s="145">
        <v>15826867</v>
      </c>
      <c r="T106" s="145">
        <v>0</v>
      </c>
      <c r="U106" s="145">
        <v>10066</v>
      </c>
      <c r="V106" s="145">
        <v>0</v>
      </c>
      <c r="W106" s="145">
        <v>-3370313</v>
      </c>
      <c r="X106" s="145">
        <v>39606684</v>
      </c>
      <c r="Y106" s="145">
        <v>114118125</v>
      </c>
      <c r="Z106" s="145">
        <v>4319290</v>
      </c>
      <c r="AA106" s="145">
        <v>23943248</v>
      </c>
      <c r="AB106" s="145">
        <v>29313394</v>
      </c>
      <c r="AC106" s="145">
        <v>-11133382</v>
      </c>
      <c r="AD106" s="145">
        <v>6148674</v>
      </c>
      <c r="AE106" s="145">
        <v>7478571</v>
      </c>
      <c r="AF106" s="145">
        <v>3328012</v>
      </c>
      <c r="AG106" s="145">
        <v>13636110</v>
      </c>
      <c r="AH106" s="145"/>
      <c r="AI106" s="145"/>
      <c r="AJ106" s="145"/>
      <c r="AK106" s="145"/>
      <c r="AL106" s="145"/>
      <c r="AM106" s="145"/>
      <c r="AN106" s="145"/>
      <c r="AO106" s="145"/>
      <c r="AP106" s="145"/>
      <c r="AQ106" s="131">
        <f t="shared" si="664"/>
        <v>653799675</v>
      </c>
      <c r="AU106" s="146"/>
      <c r="AV106" s="146"/>
      <c r="AW106" s="146"/>
      <c r="AX106" s="146"/>
      <c r="AY106" s="146"/>
      <c r="AZ106" s="146"/>
      <c r="BA106" s="146"/>
      <c r="BB106" s="146"/>
      <c r="BC106" s="146"/>
      <c r="BD106" s="146"/>
      <c r="BE106" s="146"/>
      <c r="BF106" s="146"/>
      <c r="BG106" s="146"/>
      <c r="BH106" s="146"/>
      <c r="BI106" s="146"/>
      <c r="BJ106" s="146"/>
      <c r="BK106" s="146"/>
      <c r="BL106" s="146"/>
      <c r="BM106" s="146"/>
      <c r="BN106" s="146"/>
      <c r="BO106" s="146"/>
      <c r="BP106" s="146"/>
      <c r="BQ106" s="146"/>
      <c r="BR106" s="146"/>
      <c r="BS106" s="146"/>
      <c r="BT106" s="146"/>
      <c r="BU106" s="146"/>
      <c r="BV106" s="146"/>
      <c r="BW106" s="146"/>
      <c r="BX106" s="146"/>
      <c r="BY106" s="146"/>
      <c r="BZ106" s="146"/>
      <c r="CA106" s="146"/>
      <c r="CB106" s="146"/>
      <c r="CC106" s="146"/>
      <c r="CD106" s="146"/>
      <c r="CE106" s="146"/>
      <c r="CF106" s="146"/>
      <c r="CG106" s="146"/>
      <c r="CH106" s="146"/>
      <c r="CI106" s="146"/>
    </row>
    <row r="107" spans="2:87">
      <c r="B107" s="151" t="s">
        <v>159</v>
      </c>
      <c r="C107" s="145">
        <v>210185</v>
      </c>
      <c r="D107" s="145">
        <v>11585071</v>
      </c>
      <c r="E107" s="145">
        <v>15520422</v>
      </c>
      <c r="F107" s="145">
        <v>4153643</v>
      </c>
      <c r="G107" s="145">
        <v>12964093</v>
      </c>
      <c r="H107" s="145">
        <v>19619887</v>
      </c>
      <c r="I107" s="145">
        <v>5994636</v>
      </c>
      <c r="J107" s="145">
        <v>2222869</v>
      </c>
      <c r="K107" s="145">
        <v>-383889</v>
      </c>
      <c r="L107" s="145">
        <v>2417459</v>
      </c>
      <c r="M107" s="145">
        <v>15509770</v>
      </c>
      <c r="N107" s="145">
        <v>7561489</v>
      </c>
      <c r="O107" s="145">
        <v>-8353382</v>
      </c>
      <c r="P107" s="145">
        <v>2078958</v>
      </c>
      <c r="Q107" s="145">
        <v>7557610</v>
      </c>
      <c r="R107" s="145">
        <v>96123</v>
      </c>
      <c r="S107" s="145">
        <v>1822812</v>
      </c>
      <c r="T107" s="145">
        <v>2811263</v>
      </c>
      <c r="U107" s="145">
        <v>6682154</v>
      </c>
      <c r="V107" s="145">
        <v>15513</v>
      </c>
      <c r="W107" s="145">
        <v>52812</v>
      </c>
      <c r="X107" s="145">
        <v>16583005</v>
      </c>
      <c r="Y107" s="145">
        <v>5717060</v>
      </c>
      <c r="Z107" s="145">
        <v>3029403</v>
      </c>
      <c r="AA107" s="145">
        <v>6313976</v>
      </c>
      <c r="AB107" s="145">
        <v>7122572</v>
      </c>
      <c r="AC107" s="145">
        <v>7666598</v>
      </c>
      <c r="AD107" s="145">
        <v>4506980</v>
      </c>
      <c r="AE107" s="145">
        <v>6747320</v>
      </c>
      <c r="AF107" s="145">
        <v>4782718</v>
      </c>
      <c r="AG107" s="145">
        <v>13164129</v>
      </c>
      <c r="AH107" s="145"/>
      <c r="AI107" s="145"/>
      <c r="AJ107" s="145"/>
      <c r="AK107" s="145"/>
      <c r="AL107" s="145"/>
      <c r="AM107" s="145"/>
      <c r="AN107" s="145"/>
      <c r="AO107" s="145"/>
      <c r="AP107" s="145"/>
      <c r="AQ107" s="131">
        <f t="shared" si="664"/>
        <v>185773259</v>
      </c>
      <c r="AU107" s="146"/>
      <c r="AV107" s="146"/>
      <c r="AW107" s="146"/>
      <c r="AX107" s="146"/>
      <c r="AY107" s="146"/>
      <c r="AZ107" s="146"/>
      <c r="BA107" s="146"/>
      <c r="BB107" s="146"/>
      <c r="BC107" s="146"/>
      <c r="BD107" s="146"/>
      <c r="BE107" s="146"/>
      <c r="BF107" s="146"/>
      <c r="BG107" s="146"/>
      <c r="BH107" s="146"/>
      <c r="BI107" s="146"/>
      <c r="BJ107" s="146"/>
      <c r="BK107" s="146"/>
      <c r="BL107" s="146"/>
      <c r="BM107" s="146"/>
      <c r="BN107" s="146"/>
      <c r="BO107" s="146"/>
      <c r="BP107" s="146"/>
      <c r="BQ107" s="146"/>
      <c r="BR107" s="146"/>
      <c r="BS107" s="146"/>
      <c r="BT107" s="146"/>
      <c r="BU107" s="146"/>
      <c r="BV107" s="146"/>
      <c r="BW107" s="146"/>
      <c r="BX107" s="146"/>
      <c r="BY107" s="146"/>
      <c r="BZ107" s="146"/>
      <c r="CA107" s="146"/>
      <c r="CB107" s="146"/>
      <c r="CC107" s="146"/>
      <c r="CD107" s="146"/>
      <c r="CE107" s="146"/>
      <c r="CF107" s="146"/>
      <c r="CG107" s="146"/>
      <c r="CH107" s="146"/>
      <c r="CI107" s="146"/>
    </row>
    <row r="108" spans="2:87">
      <c r="B108" s="151" t="s">
        <v>160</v>
      </c>
      <c r="C108" s="145">
        <v>0</v>
      </c>
      <c r="D108" s="145">
        <v>0</v>
      </c>
      <c r="E108" s="145">
        <v>17261267</v>
      </c>
      <c r="F108" s="145">
        <v>0</v>
      </c>
      <c r="G108" s="145">
        <v>0</v>
      </c>
      <c r="H108" s="145">
        <v>0</v>
      </c>
      <c r="I108" s="145">
        <v>0</v>
      </c>
      <c r="J108" s="145">
        <v>666861</v>
      </c>
      <c r="K108" s="145">
        <v>0</v>
      </c>
      <c r="L108" s="145">
        <v>725238</v>
      </c>
      <c r="M108" s="145">
        <v>0</v>
      </c>
      <c r="N108" s="145">
        <v>0</v>
      </c>
      <c r="O108" s="145">
        <v>0</v>
      </c>
      <c r="P108" s="145">
        <v>0</v>
      </c>
      <c r="Q108" s="145">
        <v>0</v>
      </c>
      <c r="R108" s="145">
        <v>0</v>
      </c>
      <c r="S108" s="145">
        <v>0</v>
      </c>
      <c r="T108" s="145">
        <v>0</v>
      </c>
      <c r="U108" s="145">
        <v>0</v>
      </c>
      <c r="V108" s="145">
        <v>4654</v>
      </c>
      <c r="W108" s="145">
        <v>0</v>
      </c>
      <c r="X108" s="145">
        <v>0</v>
      </c>
      <c r="Y108" s="145">
        <v>0</v>
      </c>
      <c r="Z108" s="145">
        <v>0</v>
      </c>
      <c r="AA108" s="145">
        <v>1894193</v>
      </c>
      <c r="AB108" s="145">
        <v>0</v>
      </c>
      <c r="AC108" s="145">
        <v>0</v>
      </c>
      <c r="AD108" s="145">
        <v>0</v>
      </c>
      <c r="AE108" s="145">
        <v>9140399</v>
      </c>
      <c r="AF108" s="145">
        <v>0</v>
      </c>
      <c r="AG108" s="145">
        <v>0</v>
      </c>
      <c r="AH108" s="145"/>
      <c r="AI108" s="145"/>
      <c r="AJ108" s="145"/>
      <c r="AK108" s="145"/>
      <c r="AL108" s="145"/>
      <c r="AM108" s="145"/>
      <c r="AN108" s="145"/>
      <c r="AO108" s="145"/>
      <c r="AP108" s="145"/>
      <c r="AQ108" s="131">
        <f t="shared" si="664"/>
        <v>29692612</v>
      </c>
      <c r="AU108" s="140"/>
      <c r="AV108" s="140"/>
      <c r="AW108" s="140"/>
      <c r="AX108" s="140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  <c r="BJ108" s="140"/>
      <c r="BK108" s="140"/>
      <c r="BL108" s="140"/>
      <c r="BM108" s="140"/>
      <c r="BN108" s="140"/>
      <c r="BO108" s="140"/>
      <c r="BP108" s="140"/>
      <c r="BQ108" s="140"/>
      <c r="BR108" s="140"/>
      <c r="BS108" s="140"/>
      <c r="BT108" s="140"/>
      <c r="BU108" s="140"/>
      <c r="BV108" s="140"/>
      <c r="BW108" s="140"/>
      <c r="BX108" s="140"/>
      <c r="BY108" s="140"/>
      <c r="BZ108" s="140"/>
      <c r="CA108" s="140"/>
      <c r="CB108" s="140"/>
      <c r="CC108" s="140"/>
      <c r="CD108" s="140"/>
      <c r="CE108" s="140"/>
      <c r="CF108" s="140"/>
      <c r="CG108" s="140"/>
      <c r="CH108" s="140"/>
      <c r="CI108" s="140"/>
    </row>
    <row r="109" spans="2:87">
      <c r="B109" s="150" t="s">
        <v>161</v>
      </c>
      <c r="C109" s="145">
        <v>0</v>
      </c>
      <c r="D109" s="145">
        <v>0</v>
      </c>
      <c r="E109" s="145">
        <v>0</v>
      </c>
      <c r="F109" s="145">
        <v>0</v>
      </c>
      <c r="G109" s="145">
        <v>0</v>
      </c>
      <c r="H109" s="145">
        <v>0</v>
      </c>
      <c r="I109" s="145">
        <v>0</v>
      </c>
      <c r="J109" s="145">
        <v>0</v>
      </c>
      <c r="K109" s="145">
        <v>0</v>
      </c>
      <c r="L109" s="145">
        <v>0</v>
      </c>
      <c r="M109" s="145">
        <v>0</v>
      </c>
      <c r="N109" s="145">
        <v>0</v>
      </c>
      <c r="O109" s="145">
        <v>0</v>
      </c>
      <c r="P109" s="145">
        <v>0</v>
      </c>
      <c r="Q109" s="145">
        <v>0</v>
      </c>
      <c r="R109" s="145">
        <v>0</v>
      </c>
      <c r="S109" s="145">
        <v>0</v>
      </c>
      <c r="T109" s="145">
        <v>0</v>
      </c>
      <c r="U109" s="145">
        <v>1256</v>
      </c>
      <c r="V109" s="145">
        <v>0</v>
      </c>
      <c r="W109" s="145">
        <v>0</v>
      </c>
      <c r="X109" s="145">
        <v>0</v>
      </c>
      <c r="Y109" s="145">
        <v>0</v>
      </c>
      <c r="Z109" s="145">
        <v>0</v>
      </c>
      <c r="AA109" s="145">
        <v>0</v>
      </c>
      <c r="AB109" s="145">
        <v>0</v>
      </c>
      <c r="AC109" s="145">
        <v>0</v>
      </c>
      <c r="AD109" s="145">
        <v>0</v>
      </c>
      <c r="AE109" s="145">
        <v>0</v>
      </c>
      <c r="AF109" s="145">
        <v>0</v>
      </c>
      <c r="AG109" s="145">
        <v>0</v>
      </c>
      <c r="AH109" s="145"/>
      <c r="AI109" s="145"/>
      <c r="AJ109" s="145"/>
      <c r="AK109" s="145"/>
      <c r="AL109" s="145"/>
      <c r="AM109" s="145"/>
      <c r="AN109" s="145"/>
      <c r="AO109" s="145"/>
      <c r="AP109" s="145"/>
      <c r="AQ109" s="131">
        <f t="shared" si="664"/>
        <v>1256</v>
      </c>
      <c r="AU109" s="146"/>
      <c r="AV109" s="146"/>
      <c r="AW109" s="146"/>
      <c r="AX109" s="146"/>
      <c r="AY109" s="146"/>
      <c r="AZ109" s="146"/>
      <c r="BA109" s="146"/>
      <c r="BB109" s="146"/>
      <c r="BC109" s="146"/>
      <c r="BD109" s="146"/>
      <c r="BE109" s="146"/>
      <c r="BF109" s="146"/>
      <c r="BG109" s="146"/>
      <c r="BH109" s="146"/>
      <c r="BI109" s="146"/>
      <c r="BJ109" s="146"/>
      <c r="BK109" s="146"/>
      <c r="BL109" s="146"/>
      <c r="BM109" s="146"/>
      <c r="BN109" s="146"/>
      <c r="BO109" s="146"/>
      <c r="BP109" s="146"/>
      <c r="BQ109" s="146"/>
      <c r="BR109" s="146"/>
      <c r="BS109" s="146"/>
      <c r="BT109" s="146"/>
      <c r="BU109" s="146"/>
      <c r="BV109" s="146"/>
      <c r="BW109" s="146"/>
      <c r="BX109" s="146"/>
      <c r="BY109" s="146"/>
      <c r="BZ109" s="146"/>
      <c r="CA109" s="146"/>
      <c r="CB109" s="146"/>
      <c r="CC109" s="146"/>
      <c r="CD109" s="146"/>
      <c r="CE109" s="146"/>
      <c r="CF109" s="146"/>
      <c r="CG109" s="146"/>
      <c r="CH109" s="146"/>
      <c r="CI109" s="146"/>
    </row>
    <row r="110" spans="2:87">
      <c r="B110" s="153" t="s">
        <v>162</v>
      </c>
      <c r="C110" s="142">
        <v>22053462</v>
      </c>
      <c r="D110" s="142">
        <v>106011218</v>
      </c>
      <c r="E110" s="142">
        <v>217448933</v>
      </c>
      <c r="F110" s="142">
        <v>141752050</v>
      </c>
      <c r="G110" s="142">
        <v>1986844384</v>
      </c>
      <c r="H110" s="142">
        <v>137392952</v>
      </c>
      <c r="I110" s="142">
        <v>92407240</v>
      </c>
      <c r="J110" s="142">
        <v>1255185090</v>
      </c>
      <c r="K110" s="142">
        <v>5086716</v>
      </c>
      <c r="L110" s="142">
        <v>410267799</v>
      </c>
      <c r="M110" s="142">
        <v>3168396928</v>
      </c>
      <c r="N110" s="142">
        <v>2014498209</v>
      </c>
      <c r="O110" s="142">
        <v>1891502693</v>
      </c>
      <c r="P110" s="142">
        <v>869358582</v>
      </c>
      <c r="Q110" s="142">
        <v>846358030</v>
      </c>
      <c r="R110" s="142">
        <v>5049817</v>
      </c>
      <c r="S110" s="142">
        <v>29081069</v>
      </c>
      <c r="T110" s="142">
        <v>186345706</v>
      </c>
      <c r="U110" s="142">
        <v>108459206</v>
      </c>
      <c r="V110" s="142">
        <v>2260847</v>
      </c>
      <c r="W110" s="142">
        <v>36616318</v>
      </c>
      <c r="X110" s="142">
        <v>2877023718</v>
      </c>
      <c r="Y110" s="142">
        <v>189803444</v>
      </c>
      <c r="Z110" s="142">
        <v>588348390</v>
      </c>
      <c r="AA110" s="142">
        <v>1118550029</v>
      </c>
      <c r="AB110" s="142">
        <v>2094437064</v>
      </c>
      <c r="AC110" s="142">
        <v>541324774</v>
      </c>
      <c r="AD110" s="142">
        <v>39708635</v>
      </c>
      <c r="AE110" s="142">
        <v>864542254</v>
      </c>
      <c r="AF110" s="142">
        <v>461607557</v>
      </c>
      <c r="AG110" s="142">
        <v>330857146</v>
      </c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31">
        <f t="shared" si="664"/>
        <v>22638580260</v>
      </c>
      <c r="AU110" s="140">
        <f t="shared" ref="AU110:BS110" si="682">C110-SUM(C68,C102)</f>
        <v>0</v>
      </c>
      <c r="AV110" s="140">
        <f t="shared" si="682"/>
        <v>0</v>
      </c>
      <c r="AW110" s="140">
        <f t="shared" si="682"/>
        <v>0</v>
      </c>
      <c r="AX110" s="140">
        <f t="shared" si="682"/>
        <v>0</v>
      </c>
      <c r="AY110" s="140">
        <f t="shared" si="682"/>
        <v>0</v>
      </c>
      <c r="AZ110" s="140">
        <f t="shared" si="682"/>
        <v>0</v>
      </c>
      <c r="BA110" s="140">
        <f t="shared" si="682"/>
        <v>0</v>
      </c>
      <c r="BB110" s="140">
        <f t="shared" si="682"/>
        <v>0</v>
      </c>
      <c r="BC110" s="140">
        <f t="shared" si="682"/>
        <v>0</v>
      </c>
      <c r="BD110" s="140">
        <f t="shared" si="682"/>
        <v>0</v>
      </c>
      <c r="BE110" s="140">
        <f t="shared" si="682"/>
        <v>0</v>
      </c>
      <c r="BF110" s="140">
        <f t="shared" si="682"/>
        <v>0</v>
      </c>
      <c r="BG110" s="140">
        <f t="shared" si="682"/>
        <v>0</v>
      </c>
      <c r="BH110" s="140">
        <f t="shared" si="682"/>
        <v>0</v>
      </c>
      <c r="BI110" s="140">
        <f t="shared" si="682"/>
        <v>0</v>
      </c>
      <c r="BJ110" s="140">
        <f t="shared" si="682"/>
        <v>0</v>
      </c>
      <c r="BK110" s="140">
        <f t="shared" si="682"/>
        <v>0</v>
      </c>
      <c r="BL110" s="140">
        <f t="shared" si="682"/>
        <v>1</v>
      </c>
      <c r="BM110" s="140">
        <f t="shared" si="682"/>
        <v>0</v>
      </c>
      <c r="BN110" s="140">
        <f t="shared" si="682"/>
        <v>0</v>
      </c>
      <c r="BO110" s="140">
        <f t="shared" si="682"/>
        <v>0</v>
      </c>
      <c r="BP110" s="140">
        <f t="shared" si="682"/>
        <v>0</v>
      </c>
      <c r="BQ110" s="140">
        <f t="shared" si="682"/>
        <v>0</v>
      </c>
      <c r="BR110" s="140">
        <f t="shared" si="682"/>
        <v>-1</v>
      </c>
      <c r="BS110" s="140">
        <f t="shared" si="682"/>
        <v>0</v>
      </c>
      <c r="BT110" s="140">
        <f t="shared" ref="BT110:CI110" si="683">AB110-SUM(AB68,AB102)</f>
        <v>0</v>
      </c>
      <c r="BU110" s="140">
        <f t="shared" si="683"/>
        <v>0</v>
      </c>
      <c r="BV110" s="140">
        <f t="shared" si="683"/>
        <v>0</v>
      </c>
      <c r="BW110" s="140">
        <f t="shared" si="683"/>
        <v>0</v>
      </c>
      <c r="BX110" s="140">
        <f t="shared" si="683"/>
        <v>0</v>
      </c>
      <c r="BY110" s="140">
        <f t="shared" si="683"/>
        <v>0</v>
      </c>
      <c r="BZ110" s="140">
        <f t="shared" si="683"/>
        <v>0</v>
      </c>
      <c r="CA110" s="140">
        <f t="shared" si="683"/>
        <v>0</v>
      </c>
      <c r="CB110" s="140">
        <f t="shared" si="683"/>
        <v>0</v>
      </c>
      <c r="CC110" s="140">
        <f t="shared" si="683"/>
        <v>0</v>
      </c>
      <c r="CD110" s="140">
        <f t="shared" si="683"/>
        <v>0</v>
      </c>
      <c r="CE110" s="140">
        <f t="shared" si="683"/>
        <v>0</v>
      </c>
      <c r="CF110" s="140">
        <f t="shared" si="683"/>
        <v>0</v>
      </c>
      <c r="CG110" s="140">
        <f t="shared" si="683"/>
        <v>0</v>
      </c>
      <c r="CH110" s="140">
        <f t="shared" si="683"/>
        <v>0</v>
      </c>
      <c r="CI110" s="140">
        <f t="shared" si="683"/>
        <v>0</v>
      </c>
    </row>
    <row r="113" spans="2:87" ht="18.75" customHeight="1">
      <c r="B113" s="226" t="s">
        <v>171</v>
      </c>
      <c r="C113" s="227"/>
      <c r="D113" s="227"/>
      <c r="E113" s="227"/>
      <c r="F113" s="227"/>
      <c r="G113" s="227"/>
      <c r="H113" s="227"/>
      <c r="I113" s="227"/>
      <c r="J113" s="227"/>
      <c r="K113" s="227"/>
      <c r="L113" s="227"/>
      <c r="M113" s="227"/>
      <c r="N113" s="227"/>
      <c r="O113" s="227"/>
      <c r="P113" s="227"/>
      <c r="Q113" s="227"/>
      <c r="R113" s="227"/>
      <c r="S113" s="227"/>
      <c r="T113" s="227"/>
      <c r="U113" s="227"/>
      <c r="V113" s="227"/>
      <c r="W113" s="227"/>
      <c r="X113" s="227"/>
      <c r="Y113" s="227"/>
      <c r="Z113" s="227"/>
      <c r="AA113" s="227"/>
      <c r="AB113" s="227"/>
      <c r="AC113" s="227"/>
      <c r="AD113" s="227"/>
      <c r="AE113" s="227"/>
      <c r="AF113" s="227"/>
      <c r="AG113" s="227"/>
      <c r="AH113" s="227"/>
      <c r="AI113" s="227"/>
      <c r="AJ113" s="227"/>
      <c r="AK113" s="227"/>
      <c r="AL113" s="227"/>
      <c r="AM113" s="227"/>
      <c r="AN113" s="227"/>
      <c r="AO113" s="227"/>
      <c r="AP113" s="227"/>
      <c r="AQ113" s="228"/>
    </row>
    <row r="114" spans="2:87" s="163" customFormat="1">
      <c r="B114" s="188"/>
      <c r="C114" s="178">
        <f>COUNTIF($C$115:$AP$115,C115)</f>
        <v>1</v>
      </c>
      <c r="D114" s="178">
        <f t="shared" ref="D114:AP114" si="684">COUNTIF($C$115:$AP$115,D115)</f>
        <v>1</v>
      </c>
      <c r="E114" s="178">
        <f t="shared" si="684"/>
        <v>1</v>
      </c>
      <c r="F114" s="178">
        <f t="shared" si="684"/>
        <v>1</v>
      </c>
      <c r="G114" s="178">
        <f t="shared" si="684"/>
        <v>1</v>
      </c>
      <c r="H114" s="178">
        <f t="shared" si="684"/>
        <v>1</v>
      </c>
      <c r="I114" s="178">
        <f t="shared" si="684"/>
        <v>1</v>
      </c>
      <c r="J114" s="178">
        <f t="shared" si="684"/>
        <v>1</v>
      </c>
      <c r="K114" s="178">
        <f t="shared" si="684"/>
        <v>1</v>
      </c>
      <c r="L114" s="178">
        <f t="shared" si="684"/>
        <v>1</v>
      </c>
      <c r="M114" s="178">
        <f t="shared" si="684"/>
        <v>1</v>
      </c>
      <c r="N114" s="178">
        <f t="shared" si="684"/>
        <v>1</v>
      </c>
      <c r="O114" s="178">
        <f t="shared" si="684"/>
        <v>1</v>
      </c>
      <c r="P114" s="178">
        <f t="shared" si="684"/>
        <v>1</v>
      </c>
      <c r="Q114" s="178">
        <f t="shared" si="684"/>
        <v>1</v>
      </c>
      <c r="R114" s="178">
        <f t="shared" si="684"/>
        <v>1</v>
      </c>
      <c r="S114" s="178">
        <f t="shared" si="684"/>
        <v>1</v>
      </c>
      <c r="T114" s="178">
        <f t="shared" si="684"/>
        <v>1</v>
      </c>
      <c r="U114" s="178">
        <f t="shared" si="684"/>
        <v>1</v>
      </c>
      <c r="V114" s="178">
        <f t="shared" si="684"/>
        <v>1</v>
      </c>
      <c r="W114" s="178">
        <f t="shared" si="684"/>
        <v>1</v>
      </c>
      <c r="X114" s="178">
        <f t="shared" si="684"/>
        <v>1</v>
      </c>
      <c r="Y114" s="178">
        <f t="shared" si="684"/>
        <v>1</v>
      </c>
      <c r="Z114" s="178">
        <f t="shared" si="684"/>
        <v>1</v>
      </c>
      <c r="AA114" s="178">
        <f t="shared" si="684"/>
        <v>1</v>
      </c>
      <c r="AB114" s="178">
        <f t="shared" si="684"/>
        <v>1</v>
      </c>
      <c r="AC114" s="178">
        <f t="shared" si="684"/>
        <v>1</v>
      </c>
      <c r="AD114" s="178">
        <f t="shared" si="684"/>
        <v>1</v>
      </c>
      <c r="AE114" s="178">
        <f t="shared" si="684"/>
        <v>1</v>
      </c>
      <c r="AF114" s="178">
        <f t="shared" si="684"/>
        <v>1</v>
      </c>
      <c r="AG114" s="178">
        <f t="shared" si="684"/>
        <v>1</v>
      </c>
      <c r="AH114" s="178">
        <f t="shared" si="684"/>
        <v>9</v>
      </c>
      <c r="AI114" s="178">
        <f t="shared" si="684"/>
        <v>9</v>
      </c>
      <c r="AJ114" s="178">
        <f t="shared" si="684"/>
        <v>9</v>
      </c>
      <c r="AK114" s="178">
        <f t="shared" si="684"/>
        <v>9</v>
      </c>
      <c r="AL114" s="178">
        <f t="shared" si="684"/>
        <v>9</v>
      </c>
      <c r="AM114" s="178">
        <f t="shared" si="684"/>
        <v>9</v>
      </c>
      <c r="AN114" s="178">
        <f t="shared" si="684"/>
        <v>9</v>
      </c>
      <c r="AO114" s="178">
        <f t="shared" si="684"/>
        <v>9</v>
      </c>
      <c r="AP114" s="178">
        <f t="shared" si="684"/>
        <v>9</v>
      </c>
      <c r="AQ114" s="188"/>
      <c r="AU114" s="179"/>
      <c r="AV114" s="179"/>
      <c r="AW114" s="179"/>
      <c r="AX114" s="179"/>
      <c r="AY114" s="179"/>
      <c r="AZ114" s="179"/>
      <c r="BA114" s="179"/>
      <c r="BB114" s="179"/>
      <c r="BC114" s="179"/>
      <c r="BD114" s="179"/>
      <c r="BE114" s="179"/>
      <c r="BF114" s="179"/>
      <c r="BG114" s="179"/>
      <c r="BH114" s="179"/>
      <c r="BI114" s="179"/>
      <c r="BJ114" s="179"/>
      <c r="BK114" s="179"/>
      <c r="BL114" s="179"/>
      <c r="BM114" s="179"/>
      <c r="BN114" s="179"/>
      <c r="BO114" s="179"/>
      <c r="BP114" s="179"/>
      <c r="BQ114" s="179"/>
      <c r="BR114" s="179"/>
      <c r="BS114" s="179"/>
      <c r="BT114" s="179"/>
      <c r="BU114" s="179"/>
      <c r="BV114" s="179"/>
      <c r="BW114" s="179"/>
      <c r="BX114" s="179"/>
      <c r="BY114" s="179"/>
      <c r="BZ114" s="179"/>
      <c r="CA114" s="179"/>
      <c r="CB114" s="179"/>
      <c r="CC114" s="179"/>
      <c r="CD114" s="179"/>
      <c r="CE114" s="179"/>
      <c r="CF114" s="179"/>
      <c r="CG114" s="179"/>
      <c r="CH114" s="179"/>
      <c r="CI114" s="179"/>
    </row>
    <row r="115" spans="2:87" s="163" customFormat="1" hidden="1">
      <c r="B115" s="164"/>
      <c r="C115" s="176">
        <f>SUM(C117:C178)</f>
        <v>53923786</v>
      </c>
      <c r="D115" s="176">
        <f t="shared" ref="D115:AP115" si="685">SUM(D117:D178)</f>
        <v>307119280</v>
      </c>
      <c r="E115" s="176">
        <f t="shared" si="685"/>
        <v>308487272</v>
      </c>
      <c r="F115" s="176">
        <f t="shared" si="685"/>
        <v>184988292</v>
      </c>
      <c r="G115" s="176">
        <f t="shared" si="685"/>
        <v>708039245</v>
      </c>
      <c r="H115" s="176">
        <f t="shared" si="685"/>
        <v>430642500</v>
      </c>
      <c r="I115" s="176">
        <f t="shared" si="685"/>
        <v>229842880</v>
      </c>
      <c r="J115" s="176">
        <f t="shared" si="685"/>
        <v>516600826</v>
      </c>
      <c r="K115" s="176">
        <f t="shared" si="685"/>
        <v>17489515</v>
      </c>
      <c r="L115" s="176">
        <f t="shared" si="685"/>
        <v>110818664</v>
      </c>
      <c r="M115" s="176">
        <f t="shared" si="685"/>
        <v>1004131782</v>
      </c>
      <c r="N115" s="176">
        <f t="shared" si="685"/>
        <v>360663748</v>
      </c>
      <c r="O115" s="176">
        <f t="shared" si="685"/>
        <v>729438337</v>
      </c>
      <c r="P115" s="176">
        <f t="shared" si="685"/>
        <v>432738363</v>
      </c>
      <c r="Q115" s="176">
        <f t="shared" si="685"/>
        <v>489002555</v>
      </c>
      <c r="R115" s="176">
        <f t="shared" si="685"/>
        <v>1962819</v>
      </c>
      <c r="S115" s="176">
        <f t="shared" si="685"/>
        <v>42831700</v>
      </c>
      <c r="T115" s="176">
        <f t="shared" si="685"/>
        <v>64273959</v>
      </c>
      <c r="U115" s="176">
        <f t="shared" si="685"/>
        <v>79396100</v>
      </c>
      <c r="V115" s="176">
        <f t="shared" si="685"/>
        <v>129717</v>
      </c>
      <c r="W115" s="176">
        <f t="shared" si="685"/>
        <v>10290734</v>
      </c>
      <c r="X115" s="176">
        <f t="shared" si="685"/>
        <v>1514384683</v>
      </c>
      <c r="Y115" s="176">
        <f t="shared" si="685"/>
        <v>96956438</v>
      </c>
      <c r="Z115" s="176">
        <f t="shared" si="685"/>
        <v>287514216</v>
      </c>
      <c r="AA115" s="176">
        <f t="shared" si="685"/>
        <v>447646915</v>
      </c>
      <c r="AB115" s="176">
        <f t="shared" si="685"/>
        <v>550726487</v>
      </c>
      <c r="AC115" s="176">
        <f t="shared" si="685"/>
        <v>222893578</v>
      </c>
      <c r="AD115" s="176">
        <f t="shared" si="685"/>
        <v>109630918</v>
      </c>
      <c r="AE115" s="176">
        <f t="shared" si="685"/>
        <v>383474588</v>
      </c>
      <c r="AF115" s="176">
        <f t="shared" si="685"/>
        <v>360870898</v>
      </c>
      <c r="AG115" s="176">
        <f t="shared" si="685"/>
        <v>345457552</v>
      </c>
      <c r="AH115" s="176">
        <f t="shared" si="685"/>
        <v>0</v>
      </c>
      <c r="AI115" s="176">
        <f t="shared" si="685"/>
        <v>0</v>
      </c>
      <c r="AJ115" s="176">
        <f t="shared" si="685"/>
        <v>0</v>
      </c>
      <c r="AK115" s="176">
        <f t="shared" si="685"/>
        <v>0</v>
      </c>
      <c r="AL115" s="176">
        <f t="shared" si="685"/>
        <v>0</v>
      </c>
      <c r="AM115" s="176">
        <f t="shared" si="685"/>
        <v>0</v>
      </c>
      <c r="AN115" s="176">
        <f t="shared" si="685"/>
        <v>0</v>
      </c>
      <c r="AO115" s="176">
        <f t="shared" si="685"/>
        <v>0</v>
      </c>
      <c r="AP115" s="176">
        <f t="shared" si="685"/>
        <v>0</v>
      </c>
      <c r="AQ115" s="164"/>
      <c r="AU115" s="179"/>
      <c r="AV115" s="179"/>
      <c r="AW115" s="179"/>
      <c r="AX115" s="179"/>
      <c r="AY115" s="179"/>
      <c r="AZ115" s="179"/>
      <c r="BA115" s="179"/>
      <c r="BB115" s="179"/>
      <c r="BC115" s="179"/>
      <c r="BD115" s="179"/>
      <c r="BE115" s="179"/>
      <c r="BF115" s="179"/>
      <c r="BG115" s="179"/>
      <c r="BH115" s="179"/>
      <c r="BI115" s="179"/>
      <c r="BJ115" s="179"/>
      <c r="BK115" s="179"/>
      <c r="BL115" s="179"/>
      <c r="BM115" s="179"/>
      <c r="BN115" s="179"/>
      <c r="BO115" s="179"/>
      <c r="BP115" s="179"/>
      <c r="BQ115" s="179"/>
      <c r="BR115" s="179"/>
      <c r="BS115" s="179"/>
      <c r="BT115" s="179"/>
      <c r="BU115" s="179"/>
      <c r="BV115" s="179"/>
      <c r="BW115" s="179"/>
      <c r="BX115" s="179"/>
      <c r="BY115" s="179"/>
      <c r="BZ115" s="179"/>
      <c r="CA115" s="179"/>
      <c r="CB115" s="179"/>
      <c r="CC115" s="179"/>
      <c r="CD115" s="179"/>
      <c r="CE115" s="179"/>
      <c r="CF115" s="179"/>
      <c r="CG115" s="179"/>
      <c r="CH115" s="179"/>
      <c r="CI115" s="179"/>
    </row>
    <row r="116" spans="2:87" s="191" customFormat="1" ht="22.5">
      <c r="B116" s="138"/>
      <c r="C116" s="138" t="str">
        <f>C7</f>
        <v>Ace Vida</v>
      </c>
      <c r="D116" s="138" t="str">
        <f t="shared" ref="D116:AQ116" si="686">D7</f>
        <v>BanChile</v>
      </c>
      <c r="E116" s="138" t="str">
        <f t="shared" si="686"/>
        <v>BBVA Vida</v>
      </c>
      <c r="F116" s="138" t="str">
        <f t="shared" si="686"/>
        <v>BCI Seguros Vida</v>
      </c>
      <c r="G116" s="138" t="str">
        <f t="shared" si="686"/>
        <v>BICE Vida</v>
      </c>
      <c r="H116" s="138" t="str">
        <f t="shared" si="686"/>
        <v>Cámara</v>
      </c>
      <c r="I116" s="138" t="str">
        <f t="shared" si="686"/>
        <v>Cardif</v>
      </c>
      <c r="J116" s="138" t="str">
        <f t="shared" si="686"/>
        <v>Chilena Consolidada</v>
      </c>
      <c r="K116" s="138" t="str">
        <f t="shared" si="686"/>
        <v>CLC</v>
      </c>
      <c r="L116" s="138" t="str">
        <f t="shared" si="686"/>
        <v>CN Life</v>
      </c>
      <c r="M116" s="138" t="str">
        <f t="shared" si="686"/>
        <v>Consorcio Nacional</v>
      </c>
      <c r="N116" s="138" t="str">
        <f t="shared" si="686"/>
        <v>CorpSeguros</v>
      </c>
      <c r="O116" s="138" t="str">
        <f t="shared" si="686"/>
        <v>CorpVida</v>
      </c>
      <c r="P116" s="138" t="str">
        <f t="shared" si="686"/>
        <v>Cruz del Sur</v>
      </c>
      <c r="Q116" s="138" t="str">
        <f t="shared" si="686"/>
        <v>EuroAmérica</v>
      </c>
      <c r="R116" s="138" t="str">
        <f t="shared" si="686"/>
        <v>Huelen</v>
      </c>
      <c r="S116" s="138" t="str">
        <f t="shared" si="686"/>
        <v>Itaú</v>
      </c>
      <c r="T116" s="138" t="str">
        <f t="shared" si="686"/>
        <v>M. de Carabineros</v>
      </c>
      <c r="U116" s="138" t="str">
        <f t="shared" si="686"/>
        <v>M. del Ej. y Av.</v>
      </c>
      <c r="V116" s="138" t="str">
        <f t="shared" si="686"/>
        <v>Magallanes Vida</v>
      </c>
      <c r="W116" s="138" t="str">
        <f t="shared" si="686"/>
        <v>Mapfre Vida</v>
      </c>
      <c r="X116" s="138" t="str">
        <f t="shared" si="686"/>
        <v>Metlife</v>
      </c>
      <c r="Y116" s="138" t="str">
        <f t="shared" si="686"/>
        <v>Mutual de Seguros</v>
      </c>
      <c r="Z116" s="138" t="str">
        <f t="shared" si="686"/>
        <v>Ohio National</v>
      </c>
      <c r="AA116" s="138" t="str">
        <f t="shared" si="686"/>
        <v>Penta Vida</v>
      </c>
      <c r="AB116" s="138" t="str">
        <f t="shared" si="686"/>
        <v>Principal</v>
      </c>
      <c r="AC116" s="138" t="str">
        <f t="shared" si="686"/>
        <v>Renta Nacional</v>
      </c>
      <c r="AD116" s="138" t="str">
        <f t="shared" si="686"/>
        <v>Rigel</v>
      </c>
      <c r="AE116" s="138" t="str">
        <f t="shared" si="686"/>
        <v>Security Previsión</v>
      </c>
      <c r="AF116" s="138" t="str">
        <f t="shared" si="686"/>
        <v>Sura</v>
      </c>
      <c r="AG116" s="138" t="str">
        <f t="shared" si="686"/>
        <v>Zurich Santander</v>
      </c>
      <c r="AH116" s="138">
        <f t="shared" si="686"/>
        <v>0</v>
      </c>
      <c r="AI116" s="138">
        <f t="shared" si="686"/>
        <v>0</v>
      </c>
      <c r="AJ116" s="138">
        <f t="shared" si="686"/>
        <v>0</v>
      </c>
      <c r="AK116" s="138">
        <f t="shared" si="686"/>
        <v>0</v>
      </c>
      <c r="AL116" s="138">
        <f t="shared" si="686"/>
        <v>0</v>
      </c>
      <c r="AM116" s="138">
        <f t="shared" si="686"/>
        <v>0</v>
      </c>
      <c r="AN116" s="138">
        <f t="shared" si="686"/>
        <v>0</v>
      </c>
      <c r="AO116" s="138">
        <f t="shared" si="686"/>
        <v>0</v>
      </c>
      <c r="AP116" s="138">
        <f t="shared" si="686"/>
        <v>0</v>
      </c>
      <c r="AQ116" s="138" t="str">
        <f t="shared" si="686"/>
        <v>Mercado</v>
      </c>
      <c r="AU116" s="192"/>
      <c r="AV116" s="192"/>
      <c r="AW116" s="192"/>
      <c r="AX116" s="192"/>
      <c r="AY116" s="192"/>
      <c r="AZ116" s="192"/>
      <c r="BA116" s="192"/>
      <c r="BB116" s="192"/>
      <c r="BC116" s="192"/>
      <c r="BD116" s="192"/>
      <c r="BE116" s="192"/>
      <c r="BF116" s="192"/>
      <c r="BG116" s="192"/>
      <c r="BH116" s="192"/>
      <c r="BI116" s="192"/>
      <c r="BJ116" s="192"/>
      <c r="BK116" s="192"/>
      <c r="BL116" s="192"/>
      <c r="BM116" s="192"/>
      <c r="BN116" s="192"/>
      <c r="BO116" s="192"/>
      <c r="BP116" s="192"/>
      <c r="BQ116" s="192"/>
      <c r="BR116" s="192"/>
      <c r="BS116" s="192"/>
      <c r="BT116" s="192"/>
      <c r="BU116" s="192"/>
      <c r="BV116" s="192"/>
      <c r="BW116" s="192"/>
      <c r="BX116" s="192"/>
      <c r="BY116" s="192"/>
      <c r="BZ116" s="192"/>
      <c r="CA116" s="192"/>
      <c r="CB116" s="192"/>
      <c r="CC116" s="192"/>
      <c r="CD116" s="192"/>
      <c r="CE116" s="192"/>
      <c r="CF116" s="192"/>
      <c r="CG116" s="192"/>
      <c r="CH116" s="192"/>
      <c r="CI116" s="192"/>
    </row>
    <row r="117" spans="2:87">
      <c r="B117" s="154" t="s">
        <v>172</v>
      </c>
      <c r="C117" s="142">
        <v>5564974</v>
      </c>
      <c r="D117" s="142">
        <v>38021612</v>
      </c>
      <c r="E117" s="142">
        <v>19246071</v>
      </c>
      <c r="F117" s="142">
        <v>13115220</v>
      </c>
      <c r="G117" s="142">
        <v>-28478673</v>
      </c>
      <c r="H117" s="142">
        <v>24770907</v>
      </c>
      <c r="I117" s="142">
        <v>35047261</v>
      </c>
      <c r="J117" s="142">
        <v>-16927842</v>
      </c>
      <c r="K117" s="142">
        <v>174167</v>
      </c>
      <c r="L117" s="142">
        <v>-7490288</v>
      </c>
      <c r="M117" s="142">
        <v>-48153932</v>
      </c>
      <c r="N117" s="142">
        <v>-37997696</v>
      </c>
      <c r="O117" s="142">
        <v>-37590002</v>
      </c>
      <c r="P117" s="142">
        <v>-12318654</v>
      </c>
      <c r="Q117" s="193">
        <v>-20991808</v>
      </c>
      <c r="R117" s="142">
        <v>142142</v>
      </c>
      <c r="S117" s="142">
        <v>3141198</v>
      </c>
      <c r="T117" s="142">
        <v>1911091</v>
      </c>
      <c r="U117" s="142">
        <v>3298878</v>
      </c>
      <c r="V117" s="142">
        <v>0</v>
      </c>
      <c r="W117" s="142">
        <v>-565546</v>
      </c>
      <c r="X117" s="142">
        <v>-19719659</v>
      </c>
      <c r="Y117" s="142">
        <v>5663875</v>
      </c>
      <c r="Z117" s="142">
        <v>1227068</v>
      </c>
      <c r="AA117" s="142">
        <v>-32915207</v>
      </c>
      <c r="AB117" s="142">
        <v>-36254607</v>
      </c>
      <c r="AC117" s="142">
        <v>-16737833</v>
      </c>
      <c r="AD117" s="142">
        <v>5574633</v>
      </c>
      <c r="AE117" s="142">
        <v>-10425975</v>
      </c>
      <c r="AF117" s="142">
        <v>5744478</v>
      </c>
      <c r="AG117" s="142">
        <v>25429531</v>
      </c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31">
        <f>SUM(C117:AP117)</f>
        <v>-138494616</v>
      </c>
      <c r="AU117" s="135">
        <f t="shared" ref="AU117:BD117" si="687">C117-(C118-SUM(C122,C129,C133,C137,C142:C144))</f>
        <v>0</v>
      </c>
      <c r="AV117" s="135">
        <f t="shared" si="687"/>
        <v>0</v>
      </c>
      <c r="AW117" s="135">
        <f t="shared" si="687"/>
        <v>0</v>
      </c>
      <c r="AX117" s="135">
        <f t="shared" si="687"/>
        <v>0</v>
      </c>
      <c r="AY117" s="135">
        <f t="shared" si="687"/>
        <v>0</v>
      </c>
      <c r="AZ117" s="135">
        <f t="shared" si="687"/>
        <v>0</v>
      </c>
      <c r="BA117" s="135">
        <f t="shared" si="687"/>
        <v>0</v>
      </c>
      <c r="BB117" s="135">
        <f t="shared" si="687"/>
        <v>0</v>
      </c>
      <c r="BC117" s="135">
        <f t="shared" si="687"/>
        <v>0</v>
      </c>
      <c r="BD117" s="135">
        <f t="shared" si="687"/>
        <v>0</v>
      </c>
      <c r="BE117" s="135">
        <f t="shared" ref="BE117:BT117" si="688">M117-(M118-SUM(M122,M129,M133,M137,M142:M144))</f>
        <v>0</v>
      </c>
      <c r="BF117" s="135">
        <f t="shared" si="688"/>
        <v>0</v>
      </c>
      <c r="BG117" s="135">
        <f t="shared" si="688"/>
        <v>0</v>
      </c>
      <c r="BH117" s="135">
        <f t="shared" si="688"/>
        <v>0</v>
      </c>
      <c r="BI117" s="135">
        <f t="shared" si="688"/>
        <v>0</v>
      </c>
      <c r="BJ117" s="135">
        <f t="shared" si="688"/>
        <v>0</v>
      </c>
      <c r="BK117" s="135">
        <f t="shared" si="688"/>
        <v>0</v>
      </c>
      <c r="BL117" s="135">
        <f t="shared" si="688"/>
        <v>0</v>
      </c>
      <c r="BM117" s="135">
        <f t="shared" si="688"/>
        <v>0</v>
      </c>
      <c r="BN117" s="135">
        <f t="shared" si="688"/>
        <v>0</v>
      </c>
      <c r="BO117" s="135">
        <f t="shared" si="688"/>
        <v>0</v>
      </c>
      <c r="BP117" s="135">
        <f t="shared" si="688"/>
        <v>0</v>
      </c>
      <c r="BQ117" s="135">
        <f t="shared" si="688"/>
        <v>0</v>
      </c>
      <c r="BR117" s="135">
        <f t="shared" si="688"/>
        <v>0</v>
      </c>
      <c r="BS117" s="135">
        <f t="shared" si="688"/>
        <v>0</v>
      </c>
      <c r="BT117" s="135">
        <f t="shared" si="688"/>
        <v>0</v>
      </c>
      <c r="BU117" s="135">
        <f t="shared" ref="BU117:CI117" si="689">AC117-(AC118-SUM(AC122,AC129,AC133,AC137,AC142:AC144))</f>
        <v>0</v>
      </c>
      <c r="BV117" s="135">
        <f t="shared" si="689"/>
        <v>0</v>
      </c>
      <c r="BW117" s="135">
        <f t="shared" si="689"/>
        <v>0</v>
      </c>
      <c r="BX117" s="135">
        <f t="shared" si="689"/>
        <v>1</v>
      </c>
      <c r="BY117" s="135">
        <f t="shared" si="689"/>
        <v>0</v>
      </c>
      <c r="BZ117" s="135">
        <f t="shared" si="689"/>
        <v>0</v>
      </c>
      <c r="CA117" s="135">
        <f t="shared" si="689"/>
        <v>0</v>
      </c>
      <c r="CB117" s="135">
        <f t="shared" si="689"/>
        <v>0</v>
      </c>
      <c r="CC117" s="135">
        <f t="shared" si="689"/>
        <v>0</v>
      </c>
      <c r="CD117" s="135">
        <f t="shared" si="689"/>
        <v>0</v>
      </c>
      <c r="CE117" s="135">
        <f t="shared" si="689"/>
        <v>0</v>
      </c>
      <c r="CF117" s="135">
        <f t="shared" si="689"/>
        <v>0</v>
      </c>
      <c r="CG117" s="135">
        <f t="shared" si="689"/>
        <v>0</v>
      </c>
      <c r="CH117" s="135">
        <f t="shared" si="689"/>
        <v>0</v>
      </c>
      <c r="CI117" s="135">
        <f t="shared" si="689"/>
        <v>1</v>
      </c>
    </row>
    <row r="118" spans="2:87">
      <c r="B118" s="155" t="s">
        <v>173</v>
      </c>
      <c r="C118" s="145">
        <v>8638651</v>
      </c>
      <c r="D118" s="145">
        <v>52543995</v>
      </c>
      <c r="E118" s="145">
        <v>55152967</v>
      </c>
      <c r="F118" s="145">
        <v>34729546</v>
      </c>
      <c r="G118" s="145">
        <v>105226280</v>
      </c>
      <c r="H118" s="145">
        <v>88071149</v>
      </c>
      <c r="I118" s="145">
        <v>42702100</v>
      </c>
      <c r="J118" s="145">
        <v>96598410</v>
      </c>
      <c r="K118" s="145">
        <v>4458097</v>
      </c>
      <c r="L118" s="145">
        <v>14632473</v>
      </c>
      <c r="M118" s="145">
        <v>148107982</v>
      </c>
      <c r="N118" s="145">
        <v>35890076</v>
      </c>
      <c r="O118" s="145">
        <v>140750355</v>
      </c>
      <c r="P118" s="145">
        <v>74721324</v>
      </c>
      <c r="Q118" s="194">
        <v>75384880</v>
      </c>
      <c r="R118" s="145">
        <v>224515</v>
      </c>
      <c r="S118" s="145">
        <v>7530997</v>
      </c>
      <c r="T118" s="145">
        <v>9660622</v>
      </c>
      <c r="U118" s="145">
        <v>9222774</v>
      </c>
      <c r="V118" s="145">
        <v>0</v>
      </c>
      <c r="W118" s="145">
        <v>1090294</v>
      </c>
      <c r="X118" s="145">
        <v>288506234</v>
      </c>
      <c r="Y118" s="145">
        <v>14323640</v>
      </c>
      <c r="Z118" s="145">
        <v>52332965</v>
      </c>
      <c r="AA118" s="145">
        <v>65498146</v>
      </c>
      <c r="AB118" s="145">
        <v>79029249</v>
      </c>
      <c r="AC118" s="145">
        <v>26737127</v>
      </c>
      <c r="AD118" s="145">
        <v>22856231</v>
      </c>
      <c r="AE118" s="145">
        <v>57192172</v>
      </c>
      <c r="AF118" s="145">
        <v>60770198</v>
      </c>
      <c r="AG118" s="145">
        <v>60249180</v>
      </c>
      <c r="AH118" s="145"/>
      <c r="AI118" s="145"/>
      <c r="AJ118" s="145"/>
      <c r="AK118" s="145"/>
      <c r="AL118" s="145"/>
      <c r="AM118" s="145"/>
      <c r="AN118" s="145"/>
      <c r="AO118" s="145"/>
      <c r="AP118" s="145"/>
      <c r="AQ118" s="131">
        <f t="shared" ref="AQ118:AQ178" si="690">SUM(C118:AP118)</f>
        <v>1732832629</v>
      </c>
      <c r="AU118" s="135">
        <f t="shared" ref="AU118:BD118" si="691">C118-(C119+C120-C121)</f>
        <v>0</v>
      </c>
      <c r="AV118" s="135">
        <f t="shared" si="691"/>
        <v>0</v>
      </c>
      <c r="AW118" s="135">
        <f t="shared" si="691"/>
        <v>0</v>
      </c>
      <c r="AX118" s="135">
        <f t="shared" si="691"/>
        <v>0</v>
      </c>
      <c r="AY118" s="135">
        <f t="shared" si="691"/>
        <v>0</v>
      </c>
      <c r="AZ118" s="135">
        <f t="shared" si="691"/>
        <v>0</v>
      </c>
      <c r="BA118" s="135">
        <f t="shared" si="691"/>
        <v>0</v>
      </c>
      <c r="BB118" s="135">
        <f t="shared" si="691"/>
        <v>0</v>
      </c>
      <c r="BC118" s="135">
        <f t="shared" si="691"/>
        <v>0</v>
      </c>
      <c r="BD118" s="135">
        <f t="shared" si="691"/>
        <v>0</v>
      </c>
      <c r="BE118" s="135">
        <f t="shared" ref="BE118:BT118" si="692">M118-(M119+M120-M121)</f>
        <v>0</v>
      </c>
      <c r="BF118" s="135">
        <f t="shared" si="692"/>
        <v>0</v>
      </c>
      <c r="BG118" s="135">
        <f t="shared" si="692"/>
        <v>0</v>
      </c>
      <c r="BH118" s="135">
        <f t="shared" si="692"/>
        <v>0</v>
      </c>
      <c r="BI118" s="135">
        <f t="shared" si="692"/>
        <v>0</v>
      </c>
      <c r="BJ118" s="135">
        <f t="shared" si="692"/>
        <v>0</v>
      </c>
      <c r="BK118" s="135">
        <f t="shared" si="692"/>
        <v>0</v>
      </c>
      <c r="BL118" s="135">
        <f t="shared" si="692"/>
        <v>0</v>
      </c>
      <c r="BM118" s="135">
        <f t="shared" si="692"/>
        <v>0</v>
      </c>
      <c r="BN118" s="135">
        <f t="shared" si="692"/>
        <v>0</v>
      </c>
      <c r="BO118" s="135">
        <f t="shared" si="692"/>
        <v>0</v>
      </c>
      <c r="BP118" s="135">
        <f t="shared" si="692"/>
        <v>0</v>
      </c>
      <c r="BQ118" s="135">
        <f t="shared" si="692"/>
        <v>0</v>
      </c>
      <c r="BR118" s="135">
        <f t="shared" si="692"/>
        <v>0</v>
      </c>
      <c r="BS118" s="135">
        <f t="shared" si="692"/>
        <v>0</v>
      </c>
      <c r="BT118" s="135">
        <f t="shared" si="692"/>
        <v>0</v>
      </c>
      <c r="BU118" s="135">
        <f t="shared" ref="BU118:CI118" si="693">AC118-(AC119+AC120-AC121)</f>
        <v>0</v>
      </c>
      <c r="BV118" s="135">
        <f t="shared" si="693"/>
        <v>0</v>
      </c>
      <c r="BW118" s="135">
        <f t="shared" si="693"/>
        <v>0</v>
      </c>
      <c r="BX118" s="135">
        <f t="shared" si="693"/>
        <v>0</v>
      </c>
      <c r="BY118" s="135">
        <f t="shared" si="693"/>
        <v>0</v>
      </c>
      <c r="BZ118" s="135">
        <f t="shared" si="693"/>
        <v>0</v>
      </c>
      <c r="CA118" s="135">
        <f t="shared" si="693"/>
        <v>0</v>
      </c>
      <c r="CB118" s="135">
        <f t="shared" si="693"/>
        <v>0</v>
      </c>
      <c r="CC118" s="135">
        <f t="shared" si="693"/>
        <v>0</v>
      </c>
      <c r="CD118" s="135">
        <f t="shared" si="693"/>
        <v>0</v>
      </c>
      <c r="CE118" s="135">
        <f t="shared" si="693"/>
        <v>0</v>
      </c>
      <c r="CF118" s="135">
        <f t="shared" si="693"/>
        <v>0</v>
      </c>
      <c r="CG118" s="135">
        <f t="shared" si="693"/>
        <v>0</v>
      </c>
      <c r="CH118" s="135">
        <f t="shared" si="693"/>
        <v>0</v>
      </c>
      <c r="CI118" s="135">
        <f t="shared" si="693"/>
        <v>0</v>
      </c>
    </row>
    <row r="119" spans="2:87">
      <c r="B119" s="156" t="s">
        <v>174</v>
      </c>
      <c r="C119" s="145">
        <v>11761521</v>
      </c>
      <c r="D119" s="145">
        <v>59018871</v>
      </c>
      <c r="E119" s="145">
        <v>57615269</v>
      </c>
      <c r="F119" s="145">
        <v>35865899</v>
      </c>
      <c r="G119" s="145">
        <v>106401989</v>
      </c>
      <c r="H119" s="145">
        <v>88121633</v>
      </c>
      <c r="I119" s="145">
        <v>41917482</v>
      </c>
      <c r="J119" s="145">
        <v>97436302</v>
      </c>
      <c r="K119" s="145">
        <v>4458097</v>
      </c>
      <c r="L119" s="145">
        <v>14679925</v>
      </c>
      <c r="M119" s="145">
        <v>148850284</v>
      </c>
      <c r="N119" s="145">
        <v>35890076</v>
      </c>
      <c r="O119" s="145">
        <v>140877034</v>
      </c>
      <c r="P119" s="145">
        <v>82288337</v>
      </c>
      <c r="Q119" s="194">
        <v>81108734</v>
      </c>
      <c r="R119" s="145">
        <v>224515</v>
      </c>
      <c r="S119" s="145">
        <v>8564737</v>
      </c>
      <c r="T119" s="145">
        <v>9660622</v>
      </c>
      <c r="U119" s="145">
        <v>9268230</v>
      </c>
      <c r="V119" s="145">
        <v>0</v>
      </c>
      <c r="W119" s="145">
        <v>1653112</v>
      </c>
      <c r="X119" s="145">
        <v>292563651</v>
      </c>
      <c r="Y119" s="145">
        <v>14354603</v>
      </c>
      <c r="Z119" s="145">
        <v>52693749</v>
      </c>
      <c r="AA119" s="145">
        <v>66179483</v>
      </c>
      <c r="AB119" s="145">
        <v>79206581</v>
      </c>
      <c r="AC119" s="145">
        <v>26766938</v>
      </c>
      <c r="AD119" s="145">
        <v>22856231</v>
      </c>
      <c r="AE119" s="145">
        <v>62931442</v>
      </c>
      <c r="AF119" s="145">
        <v>73723105</v>
      </c>
      <c r="AG119" s="145">
        <v>64142586</v>
      </c>
      <c r="AH119" s="145"/>
      <c r="AI119" s="145"/>
      <c r="AJ119" s="145"/>
      <c r="AK119" s="145"/>
      <c r="AL119" s="145"/>
      <c r="AM119" s="145"/>
      <c r="AN119" s="145"/>
      <c r="AO119" s="145"/>
      <c r="AP119" s="145"/>
      <c r="AQ119" s="131">
        <f t="shared" si="690"/>
        <v>1791081038</v>
      </c>
    </row>
    <row r="120" spans="2:87">
      <c r="B120" s="156" t="s">
        <v>175</v>
      </c>
      <c r="C120" s="145">
        <v>0</v>
      </c>
      <c r="D120" s="145">
        <v>0</v>
      </c>
      <c r="E120" s="145">
        <v>0</v>
      </c>
      <c r="F120" s="145">
        <v>0</v>
      </c>
      <c r="G120" s="145">
        <v>0</v>
      </c>
      <c r="H120" s="145">
        <v>0</v>
      </c>
      <c r="I120" s="145">
        <v>784618</v>
      </c>
      <c r="J120" s="145">
        <v>0</v>
      </c>
      <c r="K120" s="145">
        <v>0</v>
      </c>
      <c r="L120" s="145">
        <v>0</v>
      </c>
      <c r="M120" s="145">
        <v>0</v>
      </c>
      <c r="N120" s="145">
        <v>0</v>
      </c>
      <c r="O120" s="145">
        <v>0</v>
      </c>
      <c r="P120" s="145">
        <v>0</v>
      </c>
      <c r="Q120" s="194">
        <v>0</v>
      </c>
      <c r="R120" s="145">
        <v>0</v>
      </c>
      <c r="S120" s="145">
        <v>0</v>
      </c>
      <c r="T120" s="145">
        <v>0</v>
      </c>
      <c r="U120" s="145">
        <v>0</v>
      </c>
      <c r="V120" s="145">
        <v>0</v>
      </c>
      <c r="W120" s="145">
        <v>0</v>
      </c>
      <c r="X120" s="145">
        <v>0</v>
      </c>
      <c r="Y120" s="145">
        <v>0</v>
      </c>
      <c r="Z120" s="145">
        <v>20943</v>
      </c>
      <c r="AA120" s="145">
        <v>0</v>
      </c>
      <c r="AB120" s="145">
        <v>0</v>
      </c>
      <c r="AC120" s="145">
        <v>0</v>
      </c>
      <c r="AD120" s="145">
        <v>0</v>
      </c>
      <c r="AE120" s="145">
        <v>0</v>
      </c>
      <c r="AF120" s="145">
        <v>0</v>
      </c>
      <c r="AG120" s="145">
        <v>0</v>
      </c>
      <c r="AH120" s="145"/>
      <c r="AI120" s="145"/>
      <c r="AJ120" s="145"/>
      <c r="AK120" s="145"/>
      <c r="AL120" s="145"/>
      <c r="AM120" s="145"/>
      <c r="AN120" s="145"/>
      <c r="AO120" s="145"/>
      <c r="AP120" s="145"/>
      <c r="AQ120" s="131">
        <f t="shared" si="690"/>
        <v>805561</v>
      </c>
    </row>
    <row r="121" spans="2:87">
      <c r="B121" s="156" t="s">
        <v>176</v>
      </c>
      <c r="C121" s="145">
        <v>3122870</v>
      </c>
      <c r="D121" s="145">
        <v>6474876</v>
      </c>
      <c r="E121" s="145">
        <v>2462302</v>
      </c>
      <c r="F121" s="145">
        <v>1136353</v>
      </c>
      <c r="G121" s="145">
        <v>1175709</v>
      </c>
      <c r="H121" s="145">
        <v>50484</v>
      </c>
      <c r="I121" s="145">
        <v>0</v>
      </c>
      <c r="J121" s="145">
        <v>837892</v>
      </c>
      <c r="K121" s="145">
        <v>0</v>
      </c>
      <c r="L121" s="145">
        <v>47452</v>
      </c>
      <c r="M121" s="145">
        <v>742302</v>
      </c>
      <c r="N121" s="145">
        <v>0</v>
      </c>
      <c r="O121" s="145">
        <v>126679</v>
      </c>
      <c r="P121" s="145">
        <v>7567013</v>
      </c>
      <c r="Q121" s="194">
        <v>5723854</v>
      </c>
      <c r="R121" s="145">
        <v>0</v>
      </c>
      <c r="S121" s="145">
        <v>1033740</v>
      </c>
      <c r="T121" s="145">
        <v>0</v>
      </c>
      <c r="U121" s="145">
        <v>45456</v>
      </c>
      <c r="V121" s="145">
        <v>0</v>
      </c>
      <c r="W121" s="145">
        <v>562818</v>
      </c>
      <c r="X121" s="145">
        <v>4057417</v>
      </c>
      <c r="Y121" s="145">
        <v>30963</v>
      </c>
      <c r="Z121" s="145">
        <v>381727</v>
      </c>
      <c r="AA121" s="145">
        <v>681337</v>
      </c>
      <c r="AB121" s="145">
        <v>177332</v>
      </c>
      <c r="AC121" s="145">
        <v>29811</v>
      </c>
      <c r="AD121" s="145">
        <v>0</v>
      </c>
      <c r="AE121" s="145">
        <v>5739270</v>
      </c>
      <c r="AF121" s="145">
        <v>12952907</v>
      </c>
      <c r="AG121" s="145">
        <v>3893406</v>
      </c>
      <c r="AH121" s="145"/>
      <c r="AI121" s="145"/>
      <c r="AJ121" s="145"/>
      <c r="AK121" s="145"/>
      <c r="AL121" s="145"/>
      <c r="AM121" s="145"/>
      <c r="AN121" s="145"/>
      <c r="AO121" s="145"/>
      <c r="AP121" s="145"/>
      <c r="AQ121" s="131">
        <f t="shared" si="690"/>
        <v>59053970</v>
      </c>
    </row>
    <row r="122" spans="2:87">
      <c r="B122" s="155" t="s">
        <v>177</v>
      </c>
      <c r="C122" s="145">
        <v>1108023</v>
      </c>
      <c r="D122" s="145">
        <v>-3499323</v>
      </c>
      <c r="E122" s="145">
        <v>790063</v>
      </c>
      <c r="F122" s="145">
        <v>2595877</v>
      </c>
      <c r="G122" s="145">
        <v>2187376</v>
      </c>
      <c r="H122" s="145">
        <v>-1730554</v>
      </c>
      <c r="I122" s="145">
        <v>-734314</v>
      </c>
      <c r="J122" s="145">
        <v>2631556</v>
      </c>
      <c r="K122" s="145">
        <v>330820</v>
      </c>
      <c r="L122" s="145">
        <v>-601989</v>
      </c>
      <c r="M122" s="145">
        <v>21428081</v>
      </c>
      <c r="N122" s="145">
        <v>0</v>
      </c>
      <c r="O122" s="145">
        <v>12198522</v>
      </c>
      <c r="P122" s="145">
        <v>6140244</v>
      </c>
      <c r="Q122" s="194">
        <v>14057018</v>
      </c>
      <c r="R122" s="145">
        <v>19275</v>
      </c>
      <c r="S122" s="145">
        <v>1912017</v>
      </c>
      <c r="T122" s="145">
        <v>1313761</v>
      </c>
      <c r="U122" s="145">
        <v>973280</v>
      </c>
      <c r="V122" s="145">
        <v>0</v>
      </c>
      <c r="W122" s="145">
        <v>-71486</v>
      </c>
      <c r="X122" s="145">
        <v>11970733</v>
      </c>
      <c r="Y122" s="145">
        <v>1082535</v>
      </c>
      <c r="Z122" s="145">
        <v>2549457</v>
      </c>
      <c r="AA122" s="145">
        <v>4022666</v>
      </c>
      <c r="AB122" s="145">
        <v>3386429</v>
      </c>
      <c r="AC122" s="145">
        <v>-44601</v>
      </c>
      <c r="AD122" s="145">
        <v>65556</v>
      </c>
      <c r="AE122" s="145">
        <v>8733948</v>
      </c>
      <c r="AF122" s="145">
        <v>10266153</v>
      </c>
      <c r="AG122" s="145">
        <v>2507870</v>
      </c>
      <c r="AH122" s="145"/>
      <c r="AI122" s="145"/>
      <c r="AJ122" s="145"/>
      <c r="AK122" s="145"/>
      <c r="AL122" s="145"/>
      <c r="AM122" s="145"/>
      <c r="AN122" s="145"/>
      <c r="AO122" s="145"/>
      <c r="AP122" s="145"/>
      <c r="AQ122" s="131">
        <f t="shared" si="690"/>
        <v>105588993</v>
      </c>
      <c r="AU122" s="135">
        <f t="shared" ref="AU122:BD122" si="694">C122-SUM(C123:C128)</f>
        <v>0</v>
      </c>
      <c r="AV122" s="135">
        <f t="shared" si="694"/>
        <v>0</v>
      </c>
      <c r="AW122" s="135">
        <f t="shared" si="694"/>
        <v>0</v>
      </c>
      <c r="AX122" s="135">
        <f t="shared" si="694"/>
        <v>0</v>
      </c>
      <c r="AY122" s="135">
        <f t="shared" si="694"/>
        <v>0</v>
      </c>
      <c r="AZ122" s="135">
        <f t="shared" si="694"/>
        <v>0</v>
      </c>
      <c r="BA122" s="135">
        <f t="shared" si="694"/>
        <v>0</v>
      </c>
      <c r="BB122" s="135">
        <f t="shared" si="694"/>
        <v>0</v>
      </c>
      <c r="BC122" s="135">
        <f t="shared" si="694"/>
        <v>0</v>
      </c>
      <c r="BD122" s="135">
        <f t="shared" si="694"/>
        <v>0</v>
      </c>
      <c r="BE122" s="135">
        <f t="shared" ref="BE122:BT122" si="695">M122-SUM(M123:M128)</f>
        <v>0</v>
      </c>
      <c r="BF122" s="135">
        <f t="shared" si="695"/>
        <v>0</v>
      </c>
      <c r="BG122" s="135">
        <f t="shared" si="695"/>
        <v>0</v>
      </c>
      <c r="BH122" s="135">
        <f t="shared" si="695"/>
        <v>0</v>
      </c>
      <c r="BI122" s="135">
        <f t="shared" si="695"/>
        <v>0</v>
      </c>
      <c r="BJ122" s="135">
        <f t="shared" si="695"/>
        <v>0</v>
      </c>
      <c r="BK122" s="135">
        <f t="shared" si="695"/>
        <v>0</v>
      </c>
      <c r="BL122" s="135">
        <f t="shared" si="695"/>
        <v>-1</v>
      </c>
      <c r="BM122" s="135">
        <f t="shared" si="695"/>
        <v>0</v>
      </c>
      <c r="BN122" s="135">
        <f t="shared" si="695"/>
        <v>0</v>
      </c>
      <c r="BO122" s="135">
        <f t="shared" si="695"/>
        <v>0</v>
      </c>
      <c r="BP122" s="135">
        <f t="shared" si="695"/>
        <v>0</v>
      </c>
      <c r="BQ122" s="135">
        <f t="shared" si="695"/>
        <v>0</v>
      </c>
      <c r="BR122" s="135">
        <f t="shared" si="695"/>
        <v>-1</v>
      </c>
      <c r="BS122" s="135">
        <f t="shared" si="695"/>
        <v>0</v>
      </c>
      <c r="BT122" s="135">
        <f t="shared" si="695"/>
        <v>0</v>
      </c>
      <c r="BU122" s="135">
        <f t="shared" ref="BU122:CI122" si="696">AC122-SUM(AC123:AC128)</f>
        <v>0</v>
      </c>
      <c r="BV122" s="135">
        <f t="shared" si="696"/>
        <v>0</v>
      </c>
      <c r="BW122" s="135">
        <f t="shared" si="696"/>
        <v>0</v>
      </c>
      <c r="BX122" s="135">
        <f t="shared" si="696"/>
        <v>0</v>
      </c>
      <c r="BY122" s="135">
        <f t="shared" si="696"/>
        <v>0</v>
      </c>
      <c r="BZ122" s="135">
        <f t="shared" si="696"/>
        <v>0</v>
      </c>
      <c r="CA122" s="135">
        <f t="shared" si="696"/>
        <v>0</v>
      </c>
      <c r="CB122" s="135">
        <f t="shared" si="696"/>
        <v>0</v>
      </c>
      <c r="CC122" s="135">
        <f t="shared" si="696"/>
        <v>0</v>
      </c>
      <c r="CD122" s="135">
        <f t="shared" si="696"/>
        <v>0</v>
      </c>
      <c r="CE122" s="135">
        <f t="shared" si="696"/>
        <v>0</v>
      </c>
      <c r="CF122" s="135">
        <f t="shared" si="696"/>
        <v>0</v>
      </c>
      <c r="CG122" s="135">
        <f t="shared" si="696"/>
        <v>0</v>
      </c>
      <c r="CH122" s="135">
        <f t="shared" si="696"/>
        <v>0</v>
      </c>
      <c r="CI122" s="135">
        <f t="shared" si="696"/>
        <v>-2</v>
      </c>
    </row>
    <row r="123" spans="2:87">
      <c r="B123" s="156" t="s">
        <v>178</v>
      </c>
      <c r="C123" s="145">
        <v>1049532</v>
      </c>
      <c r="D123" s="145">
        <v>-14321808</v>
      </c>
      <c r="E123" s="145">
        <v>-7998</v>
      </c>
      <c r="F123" s="145">
        <v>1703939</v>
      </c>
      <c r="G123" s="145">
        <v>-227772</v>
      </c>
      <c r="H123" s="145">
        <v>861043</v>
      </c>
      <c r="I123" s="145">
        <v>162127</v>
      </c>
      <c r="J123" s="145">
        <v>-303521</v>
      </c>
      <c r="K123" s="145">
        <v>330820</v>
      </c>
      <c r="L123" s="145">
        <v>80</v>
      </c>
      <c r="M123" s="145">
        <v>957221</v>
      </c>
      <c r="N123" s="145">
        <v>0</v>
      </c>
      <c r="O123" s="145">
        <v>1933981</v>
      </c>
      <c r="P123" s="145">
        <v>828653</v>
      </c>
      <c r="Q123" s="194">
        <v>1687566</v>
      </c>
      <c r="R123" s="145">
        <v>-8487</v>
      </c>
      <c r="S123" s="145">
        <v>1589920</v>
      </c>
      <c r="T123" s="145">
        <v>-347942</v>
      </c>
      <c r="U123" s="145">
        <v>444032</v>
      </c>
      <c r="V123" s="145">
        <v>0</v>
      </c>
      <c r="W123" s="145">
        <v>-25429</v>
      </c>
      <c r="X123" s="145">
        <v>5089477</v>
      </c>
      <c r="Y123" s="145">
        <v>815318</v>
      </c>
      <c r="Z123" s="145">
        <v>-1338733</v>
      </c>
      <c r="AA123" s="145">
        <v>110284</v>
      </c>
      <c r="AB123" s="145">
        <v>4055</v>
      </c>
      <c r="AC123" s="145">
        <v>-11591</v>
      </c>
      <c r="AD123" s="145">
        <v>0</v>
      </c>
      <c r="AE123" s="145">
        <v>1245165</v>
      </c>
      <c r="AF123" s="145">
        <v>967803</v>
      </c>
      <c r="AG123" s="145">
        <v>2080940</v>
      </c>
      <c r="AH123" s="145"/>
      <c r="AI123" s="145"/>
      <c r="AJ123" s="145"/>
      <c r="AK123" s="145"/>
      <c r="AL123" s="145"/>
      <c r="AM123" s="145"/>
      <c r="AN123" s="145"/>
      <c r="AO123" s="145"/>
      <c r="AP123" s="145"/>
      <c r="AQ123" s="131">
        <f t="shared" si="690"/>
        <v>5268675</v>
      </c>
    </row>
    <row r="124" spans="2:87">
      <c r="B124" s="156" t="s">
        <v>179</v>
      </c>
      <c r="C124" s="145">
        <v>0</v>
      </c>
      <c r="D124" s="145">
        <v>10820743</v>
      </c>
      <c r="E124" s="145">
        <v>798061</v>
      </c>
      <c r="F124" s="145">
        <v>-42887</v>
      </c>
      <c r="G124" s="145">
        <v>210365</v>
      </c>
      <c r="H124" s="145">
        <v>0</v>
      </c>
      <c r="I124" s="145">
        <v>-896441</v>
      </c>
      <c r="J124" s="145">
        <v>389842</v>
      </c>
      <c r="K124" s="145">
        <v>0</v>
      </c>
      <c r="L124" s="145">
        <v>-518535</v>
      </c>
      <c r="M124" s="145">
        <v>737295</v>
      </c>
      <c r="N124" s="145">
        <v>0</v>
      </c>
      <c r="O124" s="145">
        <v>2182864</v>
      </c>
      <c r="P124" s="145">
        <v>-509751</v>
      </c>
      <c r="Q124" s="194">
        <v>-256276</v>
      </c>
      <c r="R124" s="145">
        <v>27762</v>
      </c>
      <c r="S124" s="145">
        <v>322097</v>
      </c>
      <c r="T124" s="145">
        <v>1682088</v>
      </c>
      <c r="U124" s="145">
        <v>1429038</v>
      </c>
      <c r="V124" s="145">
        <v>0</v>
      </c>
      <c r="W124" s="145">
        <v>-53941</v>
      </c>
      <c r="X124" s="145">
        <v>-332668</v>
      </c>
      <c r="Y124" s="145">
        <v>-200022</v>
      </c>
      <c r="Z124" s="145">
        <v>3499873</v>
      </c>
      <c r="AA124" s="145">
        <v>481096</v>
      </c>
      <c r="AB124" s="145">
        <v>0</v>
      </c>
      <c r="AC124" s="145">
        <v>-2714</v>
      </c>
      <c r="AD124" s="145">
        <v>0</v>
      </c>
      <c r="AE124" s="145">
        <v>368439</v>
      </c>
      <c r="AF124" s="145">
        <v>-1248699</v>
      </c>
      <c r="AG124" s="145">
        <v>410640</v>
      </c>
      <c r="AH124" s="145"/>
      <c r="AI124" s="145"/>
      <c r="AJ124" s="145"/>
      <c r="AK124" s="145"/>
      <c r="AL124" s="145"/>
      <c r="AM124" s="145"/>
      <c r="AN124" s="145"/>
      <c r="AO124" s="145"/>
      <c r="AP124" s="145"/>
      <c r="AQ124" s="131">
        <f t="shared" si="690"/>
        <v>19298269</v>
      </c>
    </row>
    <row r="125" spans="2:87">
      <c r="B125" s="156" t="s">
        <v>180</v>
      </c>
      <c r="C125" s="145">
        <v>0</v>
      </c>
      <c r="D125" s="145">
        <v>1742</v>
      </c>
      <c r="E125" s="145">
        <v>0</v>
      </c>
      <c r="F125" s="145">
        <v>934825</v>
      </c>
      <c r="G125" s="145">
        <v>2204783</v>
      </c>
      <c r="H125" s="145">
        <v>0</v>
      </c>
      <c r="I125" s="145">
        <v>0</v>
      </c>
      <c r="J125" s="145">
        <v>2545235</v>
      </c>
      <c r="K125" s="145">
        <v>0</v>
      </c>
      <c r="L125" s="145">
        <v>0</v>
      </c>
      <c r="M125" s="145">
        <v>19626775</v>
      </c>
      <c r="N125" s="145">
        <v>0</v>
      </c>
      <c r="O125" s="145">
        <v>8080007</v>
      </c>
      <c r="P125" s="145">
        <v>5469644</v>
      </c>
      <c r="Q125" s="194">
        <v>12608881</v>
      </c>
      <c r="R125" s="145">
        <v>0</v>
      </c>
      <c r="S125" s="145">
        <v>0</v>
      </c>
      <c r="T125" s="145">
        <v>0</v>
      </c>
      <c r="U125" s="145">
        <v>0</v>
      </c>
      <c r="V125" s="145">
        <v>0</v>
      </c>
      <c r="W125" s="145">
        <v>5859</v>
      </c>
      <c r="X125" s="145">
        <v>6401847</v>
      </c>
      <c r="Y125" s="145">
        <v>467239</v>
      </c>
      <c r="Z125" s="145">
        <v>388318</v>
      </c>
      <c r="AA125" s="145">
        <v>3431286</v>
      </c>
      <c r="AB125" s="145">
        <v>3382374</v>
      </c>
      <c r="AC125" s="145">
        <v>-28591</v>
      </c>
      <c r="AD125" s="145">
        <v>0</v>
      </c>
      <c r="AE125" s="145">
        <v>7120344</v>
      </c>
      <c r="AF125" s="145">
        <v>10162555</v>
      </c>
      <c r="AG125" s="145">
        <v>-1112680</v>
      </c>
      <c r="AH125" s="145"/>
      <c r="AI125" s="145"/>
      <c r="AJ125" s="145"/>
      <c r="AK125" s="145"/>
      <c r="AL125" s="145"/>
      <c r="AM125" s="145"/>
      <c r="AN125" s="145"/>
      <c r="AO125" s="145"/>
      <c r="AP125" s="145"/>
      <c r="AQ125" s="131">
        <f t="shared" si="690"/>
        <v>81690443</v>
      </c>
    </row>
    <row r="126" spans="2:87">
      <c r="B126" s="156" t="s">
        <v>181</v>
      </c>
      <c r="C126" s="145">
        <v>0</v>
      </c>
      <c r="D126" s="145">
        <v>0</v>
      </c>
      <c r="E126" s="145">
        <v>0</v>
      </c>
      <c r="F126" s="145">
        <v>0</v>
      </c>
      <c r="G126" s="145">
        <v>0</v>
      </c>
      <c r="H126" s="145">
        <v>0</v>
      </c>
      <c r="I126" s="145">
        <v>0</v>
      </c>
      <c r="J126" s="145">
        <v>0</v>
      </c>
      <c r="K126" s="145">
        <v>0</v>
      </c>
      <c r="L126" s="145">
        <v>0</v>
      </c>
      <c r="M126" s="145">
        <v>0</v>
      </c>
      <c r="N126" s="145">
        <v>0</v>
      </c>
      <c r="O126" s="145">
        <v>0</v>
      </c>
      <c r="P126" s="145">
        <v>0</v>
      </c>
      <c r="Q126" s="194">
        <v>0</v>
      </c>
      <c r="R126" s="145">
        <v>0</v>
      </c>
      <c r="S126" s="145">
        <v>0</v>
      </c>
      <c r="T126" s="145">
        <v>0</v>
      </c>
      <c r="U126" s="145">
        <v>0</v>
      </c>
      <c r="V126" s="145">
        <v>0</v>
      </c>
      <c r="W126" s="145">
        <v>0</v>
      </c>
      <c r="X126" s="145">
        <v>0</v>
      </c>
      <c r="Y126" s="145">
        <v>0</v>
      </c>
      <c r="Z126" s="145">
        <v>0</v>
      </c>
      <c r="AA126" s="145">
        <v>0</v>
      </c>
      <c r="AB126" s="145">
        <v>0</v>
      </c>
      <c r="AC126" s="145">
        <v>0</v>
      </c>
      <c r="AD126" s="145">
        <v>0</v>
      </c>
      <c r="AE126" s="145">
        <v>0</v>
      </c>
      <c r="AF126" s="145">
        <v>0</v>
      </c>
      <c r="AG126" s="145">
        <v>0</v>
      </c>
      <c r="AH126" s="145"/>
      <c r="AI126" s="145"/>
      <c r="AJ126" s="145"/>
      <c r="AK126" s="145"/>
      <c r="AL126" s="145"/>
      <c r="AM126" s="145"/>
      <c r="AN126" s="145"/>
      <c r="AO126" s="145"/>
      <c r="AP126" s="145"/>
      <c r="AQ126" s="131">
        <f t="shared" si="690"/>
        <v>0</v>
      </c>
    </row>
    <row r="127" spans="2:87">
      <c r="B127" s="156" t="s">
        <v>182</v>
      </c>
      <c r="C127" s="145">
        <v>58491</v>
      </c>
      <c r="D127" s="145">
        <v>0</v>
      </c>
      <c r="E127" s="145">
        <v>0</v>
      </c>
      <c r="F127" s="145">
        <v>0</v>
      </c>
      <c r="G127" s="145">
        <v>0</v>
      </c>
      <c r="H127" s="145">
        <v>-2591597</v>
      </c>
      <c r="I127" s="145">
        <v>0</v>
      </c>
      <c r="J127" s="145">
        <v>0</v>
      </c>
      <c r="K127" s="145">
        <v>0</v>
      </c>
      <c r="L127" s="145">
        <v>0</v>
      </c>
      <c r="M127" s="145">
        <v>52960</v>
      </c>
      <c r="N127" s="145">
        <v>0</v>
      </c>
      <c r="O127" s="145">
        <v>1670</v>
      </c>
      <c r="P127" s="145">
        <v>351698</v>
      </c>
      <c r="Q127" s="194">
        <v>16847</v>
      </c>
      <c r="R127" s="145">
        <v>0</v>
      </c>
      <c r="S127" s="145">
        <v>0</v>
      </c>
      <c r="T127" s="145">
        <v>0</v>
      </c>
      <c r="U127" s="145">
        <v>0</v>
      </c>
      <c r="V127" s="145">
        <v>0</v>
      </c>
      <c r="W127" s="145">
        <v>2025</v>
      </c>
      <c r="X127" s="145">
        <v>812077</v>
      </c>
      <c r="Y127" s="145">
        <v>0</v>
      </c>
      <c r="Z127" s="145">
        <v>0</v>
      </c>
      <c r="AA127" s="145">
        <v>0</v>
      </c>
      <c r="AB127" s="145">
        <v>0</v>
      </c>
      <c r="AC127" s="145">
        <v>0</v>
      </c>
      <c r="AD127" s="145">
        <v>0</v>
      </c>
      <c r="AE127" s="145">
        <v>0</v>
      </c>
      <c r="AF127" s="145">
        <v>110846</v>
      </c>
      <c r="AG127" s="145">
        <v>1128970</v>
      </c>
      <c r="AH127" s="145"/>
      <c r="AI127" s="145"/>
      <c r="AJ127" s="145"/>
      <c r="AK127" s="145"/>
      <c r="AL127" s="145"/>
      <c r="AM127" s="145"/>
      <c r="AN127" s="145"/>
      <c r="AO127" s="145"/>
      <c r="AP127" s="145"/>
      <c r="AQ127" s="131">
        <f t="shared" si="690"/>
        <v>-56013</v>
      </c>
    </row>
    <row r="128" spans="2:87">
      <c r="B128" s="156" t="s">
        <v>183</v>
      </c>
      <c r="C128" s="145">
        <v>0</v>
      </c>
      <c r="D128" s="145">
        <v>0</v>
      </c>
      <c r="E128" s="145">
        <v>0</v>
      </c>
      <c r="F128" s="145">
        <v>0</v>
      </c>
      <c r="G128" s="145">
        <v>0</v>
      </c>
      <c r="H128" s="145">
        <v>0</v>
      </c>
      <c r="I128" s="145">
        <v>0</v>
      </c>
      <c r="J128" s="145">
        <v>0</v>
      </c>
      <c r="K128" s="145">
        <v>0</v>
      </c>
      <c r="L128" s="145">
        <v>-83534</v>
      </c>
      <c r="M128" s="145">
        <v>53830</v>
      </c>
      <c r="N128" s="145">
        <v>0</v>
      </c>
      <c r="O128" s="145">
        <v>0</v>
      </c>
      <c r="P128" s="145">
        <v>0</v>
      </c>
      <c r="Q128" s="194">
        <v>0</v>
      </c>
      <c r="R128" s="145">
        <v>0</v>
      </c>
      <c r="S128" s="145">
        <v>0</v>
      </c>
      <c r="T128" s="145">
        <v>-20384</v>
      </c>
      <c r="U128" s="145">
        <v>-899790</v>
      </c>
      <c r="V128" s="145">
        <v>0</v>
      </c>
      <c r="W128" s="145">
        <v>0</v>
      </c>
      <c r="X128" s="145">
        <v>0</v>
      </c>
      <c r="Y128" s="145">
        <v>0</v>
      </c>
      <c r="Z128" s="145">
        <v>0</v>
      </c>
      <c r="AA128" s="145">
        <v>0</v>
      </c>
      <c r="AB128" s="145">
        <v>0</v>
      </c>
      <c r="AC128" s="145">
        <v>-1705</v>
      </c>
      <c r="AD128" s="145">
        <v>65556</v>
      </c>
      <c r="AE128" s="145">
        <v>0</v>
      </c>
      <c r="AF128" s="145">
        <v>273648</v>
      </c>
      <c r="AG128" s="145">
        <v>0</v>
      </c>
      <c r="AH128" s="145"/>
      <c r="AI128" s="145"/>
      <c r="AJ128" s="145"/>
      <c r="AK128" s="145"/>
      <c r="AL128" s="145"/>
      <c r="AM128" s="145"/>
      <c r="AN128" s="145"/>
      <c r="AO128" s="145"/>
      <c r="AP128" s="145"/>
      <c r="AQ128" s="131">
        <f t="shared" si="690"/>
        <v>-612379</v>
      </c>
    </row>
    <row r="129" spans="2:87">
      <c r="B129" s="155" t="s">
        <v>184</v>
      </c>
      <c r="C129" s="145">
        <v>2286773</v>
      </c>
      <c r="D129" s="145">
        <v>13235955</v>
      </c>
      <c r="E129" s="145">
        <v>1334801</v>
      </c>
      <c r="F129" s="145">
        <v>10878751</v>
      </c>
      <c r="G129" s="145">
        <v>19947634</v>
      </c>
      <c r="H129" s="145">
        <v>63726742</v>
      </c>
      <c r="I129" s="145">
        <v>490263</v>
      </c>
      <c r="J129" s="145">
        <v>22881730</v>
      </c>
      <c r="K129" s="145">
        <v>3586196</v>
      </c>
      <c r="L129" s="145">
        <v>19747</v>
      </c>
      <c r="M129" s="145">
        <v>17623672</v>
      </c>
      <c r="N129" s="145">
        <v>0</v>
      </c>
      <c r="O129" s="145">
        <v>9285265</v>
      </c>
      <c r="P129" s="145">
        <v>19778094</v>
      </c>
      <c r="Q129" s="194">
        <v>27063455</v>
      </c>
      <c r="R129" s="145">
        <v>63098</v>
      </c>
      <c r="S129" s="145">
        <v>1957467</v>
      </c>
      <c r="T129" s="145">
        <v>6432652</v>
      </c>
      <c r="U129" s="145">
        <v>4871715</v>
      </c>
      <c r="V129" s="145">
        <v>0</v>
      </c>
      <c r="W129" s="145">
        <v>604338</v>
      </c>
      <c r="X129" s="145">
        <v>52618166</v>
      </c>
      <c r="Y129" s="145">
        <v>4624964</v>
      </c>
      <c r="Z129" s="145">
        <v>18088814</v>
      </c>
      <c r="AA129" s="145">
        <v>3340231</v>
      </c>
      <c r="AB129" s="145">
        <v>851904</v>
      </c>
      <c r="AC129" s="145">
        <v>83108</v>
      </c>
      <c r="AD129" s="145">
        <v>17073827</v>
      </c>
      <c r="AE129" s="145">
        <v>21611969</v>
      </c>
      <c r="AF129" s="145">
        <v>29059817</v>
      </c>
      <c r="AG129" s="145">
        <v>19534285</v>
      </c>
      <c r="AH129" s="145"/>
      <c r="AI129" s="145"/>
      <c r="AJ129" s="145"/>
      <c r="AK129" s="145"/>
      <c r="AL129" s="145"/>
      <c r="AM129" s="145"/>
      <c r="AN129" s="145"/>
      <c r="AO129" s="145"/>
      <c r="AP129" s="145"/>
      <c r="AQ129" s="131">
        <f t="shared" si="690"/>
        <v>392955433</v>
      </c>
      <c r="AU129" s="135">
        <f t="shared" ref="AU129:BD129" si="697">C129-(C130-C131+C132)</f>
        <v>0</v>
      </c>
      <c r="AV129" s="135">
        <f t="shared" si="697"/>
        <v>0</v>
      </c>
      <c r="AW129" s="135">
        <f t="shared" si="697"/>
        <v>0</v>
      </c>
      <c r="AX129" s="135">
        <f t="shared" si="697"/>
        <v>0</v>
      </c>
      <c r="AY129" s="135">
        <f t="shared" si="697"/>
        <v>0</v>
      </c>
      <c r="AZ129" s="135">
        <f t="shared" si="697"/>
        <v>0</v>
      </c>
      <c r="BA129" s="135">
        <f t="shared" si="697"/>
        <v>0</v>
      </c>
      <c r="BB129" s="135">
        <f t="shared" si="697"/>
        <v>0</v>
      </c>
      <c r="BC129" s="135">
        <f t="shared" si="697"/>
        <v>0</v>
      </c>
      <c r="BD129" s="135">
        <f t="shared" si="697"/>
        <v>0</v>
      </c>
      <c r="BE129" s="135">
        <f t="shared" ref="BE129:BT129" si="698">M129-(M130-M131+M132)</f>
        <v>0</v>
      </c>
      <c r="BF129" s="135">
        <f t="shared" si="698"/>
        <v>0</v>
      </c>
      <c r="BG129" s="135">
        <f t="shared" si="698"/>
        <v>0</v>
      </c>
      <c r="BH129" s="135">
        <f t="shared" si="698"/>
        <v>0</v>
      </c>
      <c r="BI129" s="135">
        <f t="shared" si="698"/>
        <v>0</v>
      </c>
      <c r="BJ129" s="135">
        <f t="shared" si="698"/>
        <v>0</v>
      </c>
      <c r="BK129" s="135">
        <f t="shared" si="698"/>
        <v>0</v>
      </c>
      <c r="BL129" s="135">
        <f t="shared" si="698"/>
        <v>0</v>
      </c>
      <c r="BM129" s="135">
        <f t="shared" si="698"/>
        <v>0</v>
      </c>
      <c r="BN129" s="135">
        <f t="shared" si="698"/>
        <v>0</v>
      </c>
      <c r="BO129" s="135">
        <f t="shared" si="698"/>
        <v>0</v>
      </c>
      <c r="BP129" s="135">
        <f t="shared" si="698"/>
        <v>0</v>
      </c>
      <c r="BQ129" s="135">
        <f t="shared" si="698"/>
        <v>0</v>
      </c>
      <c r="BR129" s="135">
        <f t="shared" si="698"/>
        <v>1</v>
      </c>
      <c r="BS129" s="135">
        <f t="shared" si="698"/>
        <v>0</v>
      </c>
      <c r="BT129" s="135">
        <f t="shared" si="698"/>
        <v>0</v>
      </c>
      <c r="BU129" s="135">
        <f t="shared" ref="BU129:CI129" si="699">AC129-(AC130-AC131+AC132)</f>
        <v>0</v>
      </c>
      <c r="BV129" s="135">
        <f t="shared" si="699"/>
        <v>0</v>
      </c>
      <c r="BW129" s="135">
        <f t="shared" si="699"/>
        <v>0</v>
      </c>
      <c r="BX129" s="135">
        <f t="shared" si="699"/>
        <v>1</v>
      </c>
      <c r="BY129" s="135">
        <f t="shared" si="699"/>
        <v>0</v>
      </c>
      <c r="BZ129" s="135">
        <f t="shared" si="699"/>
        <v>0</v>
      </c>
      <c r="CA129" s="135">
        <f t="shared" si="699"/>
        <v>0</v>
      </c>
      <c r="CB129" s="135">
        <f t="shared" si="699"/>
        <v>0</v>
      </c>
      <c r="CC129" s="135">
        <f t="shared" si="699"/>
        <v>0</v>
      </c>
      <c r="CD129" s="135">
        <f t="shared" si="699"/>
        <v>0</v>
      </c>
      <c r="CE129" s="135">
        <f t="shared" si="699"/>
        <v>0</v>
      </c>
      <c r="CF129" s="135">
        <f t="shared" si="699"/>
        <v>0</v>
      </c>
      <c r="CG129" s="135">
        <f t="shared" si="699"/>
        <v>0</v>
      </c>
      <c r="CH129" s="135">
        <f t="shared" si="699"/>
        <v>0</v>
      </c>
      <c r="CI129" s="135">
        <f t="shared" si="699"/>
        <v>2</v>
      </c>
    </row>
    <row r="130" spans="2:87">
      <c r="B130" s="156" t="s">
        <v>185</v>
      </c>
      <c r="C130" s="145">
        <v>3333556</v>
      </c>
      <c r="D130" s="145">
        <v>18652389</v>
      </c>
      <c r="E130" s="145">
        <v>1220612</v>
      </c>
      <c r="F130" s="145">
        <v>12564166</v>
      </c>
      <c r="G130" s="145">
        <v>21092543</v>
      </c>
      <c r="H130" s="145">
        <v>63726742</v>
      </c>
      <c r="I130" s="145">
        <v>487316</v>
      </c>
      <c r="J130" s="145">
        <v>23960813</v>
      </c>
      <c r="K130" s="145">
        <v>3586196</v>
      </c>
      <c r="L130" s="145">
        <v>22174</v>
      </c>
      <c r="M130" s="145">
        <v>18069284</v>
      </c>
      <c r="N130" s="145">
        <v>0</v>
      </c>
      <c r="O130" s="145">
        <v>9716744</v>
      </c>
      <c r="P130" s="145">
        <v>26605456</v>
      </c>
      <c r="Q130" s="194">
        <v>31185386</v>
      </c>
      <c r="R130" s="145">
        <v>63098</v>
      </c>
      <c r="S130" s="145">
        <v>2571365</v>
      </c>
      <c r="T130" s="145">
        <v>6432652</v>
      </c>
      <c r="U130" s="145">
        <v>4936480</v>
      </c>
      <c r="V130" s="145">
        <v>0</v>
      </c>
      <c r="W130" s="145">
        <v>1175894</v>
      </c>
      <c r="X130" s="145">
        <v>53318928</v>
      </c>
      <c r="Y130" s="145">
        <v>4636107</v>
      </c>
      <c r="Z130" s="145">
        <v>18586463</v>
      </c>
      <c r="AA130" s="145">
        <v>3581153</v>
      </c>
      <c r="AB130" s="145">
        <v>821863</v>
      </c>
      <c r="AC130" s="145">
        <v>82346</v>
      </c>
      <c r="AD130" s="145">
        <v>17073827</v>
      </c>
      <c r="AE130" s="145">
        <v>26250057</v>
      </c>
      <c r="AF130" s="145">
        <v>39711572</v>
      </c>
      <c r="AG130" s="145">
        <v>24235944</v>
      </c>
      <c r="AH130" s="145"/>
      <c r="AI130" s="145"/>
      <c r="AJ130" s="145"/>
      <c r="AK130" s="145"/>
      <c r="AL130" s="145"/>
      <c r="AM130" s="145"/>
      <c r="AN130" s="145"/>
      <c r="AO130" s="145"/>
      <c r="AP130" s="145"/>
      <c r="AQ130" s="131">
        <f t="shared" si="690"/>
        <v>437701126</v>
      </c>
    </row>
    <row r="131" spans="2:87">
      <c r="B131" s="156" t="s">
        <v>186</v>
      </c>
      <c r="C131" s="145">
        <v>1046783</v>
      </c>
      <c r="D131" s="145">
        <v>5416434</v>
      </c>
      <c r="E131" s="145">
        <v>-114189</v>
      </c>
      <c r="F131" s="145">
        <v>1685415</v>
      </c>
      <c r="G131" s="145">
        <v>1144909</v>
      </c>
      <c r="H131" s="145">
        <v>0</v>
      </c>
      <c r="I131" s="145">
        <v>804</v>
      </c>
      <c r="J131" s="145">
        <v>1079083</v>
      </c>
      <c r="K131" s="145">
        <v>0</v>
      </c>
      <c r="L131" s="145">
        <v>2427</v>
      </c>
      <c r="M131" s="145">
        <v>445612</v>
      </c>
      <c r="N131" s="145">
        <v>0</v>
      </c>
      <c r="O131" s="145">
        <v>431479</v>
      </c>
      <c r="P131" s="145">
        <v>6827362</v>
      </c>
      <c r="Q131" s="194">
        <v>4121931</v>
      </c>
      <c r="R131" s="145">
        <v>0</v>
      </c>
      <c r="S131" s="145">
        <v>613898</v>
      </c>
      <c r="T131" s="145">
        <v>0</v>
      </c>
      <c r="U131" s="145">
        <v>64765</v>
      </c>
      <c r="V131" s="145">
        <v>0</v>
      </c>
      <c r="W131" s="145">
        <v>571556</v>
      </c>
      <c r="X131" s="145">
        <v>700762</v>
      </c>
      <c r="Y131" s="145">
        <v>11143</v>
      </c>
      <c r="Z131" s="145">
        <v>497650</v>
      </c>
      <c r="AA131" s="145">
        <v>240922</v>
      </c>
      <c r="AB131" s="145">
        <v>-30041</v>
      </c>
      <c r="AC131" s="145">
        <v>-762</v>
      </c>
      <c r="AD131" s="145">
        <v>0</v>
      </c>
      <c r="AE131" s="145">
        <v>4638088</v>
      </c>
      <c r="AF131" s="145">
        <v>10651756</v>
      </c>
      <c r="AG131" s="145">
        <v>4701659</v>
      </c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31">
        <f t="shared" si="690"/>
        <v>44749446</v>
      </c>
    </row>
    <row r="132" spans="2:87">
      <c r="B132" s="156" t="s">
        <v>187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145">
        <v>3751</v>
      </c>
      <c r="J132" s="145">
        <v>0</v>
      </c>
      <c r="K132" s="145">
        <v>0</v>
      </c>
      <c r="L132" s="145">
        <v>0</v>
      </c>
      <c r="M132" s="145">
        <v>0</v>
      </c>
      <c r="N132" s="145">
        <v>0</v>
      </c>
      <c r="O132" s="145">
        <v>0</v>
      </c>
      <c r="P132" s="145">
        <v>0</v>
      </c>
      <c r="Q132" s="194">
        <v>0</v>
      </c>
      <c r="R132" s="145">
        <v>0</v>
      </c>
      <c r="S132" s="145">
        <v>0</v>
      </c>
      <c r="T132" s="145">
        <v>0</v>
      </c>
      <c r="U132" s="145">
        <v>0</v>
      </c>
      <c r="V132" s="145">
        <v>0</v>
      </c>
      <c r="W132" s="145">
        <v>0</v>
      </c>
      <c r="X132" s="145">
        <v>0</v>
      </c>
      <c r="Y132" s="145">
        <v>0</v>
      </c>
      <c r="Z132" s="145">
        <v>0</v>
      </c>
      <c r="AA132" s="145">
        <v>0</v>
      </c>
      <c r="AB132" s="145">
        <v>0</v>
      </c>
      <c r="AC132" s="145">
        <v>0</v>
      </c>
      <c r="AD132" s="145">
        <v>0</v>
      </c>
      <c r="AE132" s="145">
        <v>0</v>
      </c>
      <c r="AF132" s="145">
        <v>0</v>
      </c>
      <c r="AG132" s="145">
        <v>0</v>
      </c>
      <c r="AH132" s="145"/>
      <c r="AI132" s="145"/>
      <c r="AJ132" s="145"/>
      <c r="AK132" s="145"/>
      <c r="AL132" s="145"/>
      <c r="AM132" s="145"/>
      <c r="AN132" s="145"/>
      <c r="AO132" s="145"/>
      <c r="AP132" s="145"/>
      <c r="AQ132" s="131">
        <f t="shared" si="690"/>
        <v>3751</v>
      </c>
    </row>
    <row r="133" spans="2:87">
      <c r="B133" s="155" t="s">
        <v>188</v>
      </c>
      <c r="C133" s="145">
        <v>0</v>
      </c>
      <c r="D133" s="145">
        <v>0</v>
      </c>
      <c r="E133" s="145">
        <v>31617204</v>
      </c>
      <c r="F133" s="145">
        <v>1401942</v>
      </c>
      <c r="G133" s="145">
        <v>106333309</v>
      </c>
      <c r="H133" s="145">
        <v>0</v>
      </c>
      <c r="I133" s="145">
        <v>0</v>
      </c>
      <c r="J133" s="145">
        <v>78785886</v>
      </c>
      <c r="K133" s="145">
        <v>0</v>
      </c>
      <c r="L133" s="145">
        <v>22577009</v>
      </c>
      <c r="M133" s="145">
        <v>147726420</v>
      </c>
      <c r="N133" s="145">
        <v>73425498</v>
      </c>
      <c r="O133" s="145">
        <v>147721621</v>
      </c>
      <c r="P133" s="145">
        <v>58773466</v>
      </c>
      <c r="Q133" s="194">
        <v>50638893</v>
      </c>
      <c r="R133" s="145">
        <v>0</v>
      </c>
      <c r="S133" s="145">
        <v>0</v>
      </c>
      <c r="T133" s="145">
        <v>0</v>
      </c>
      <c r="U133" s="145">
        <v>0</v>
      </c>
      <c r="V133" s="145">
        <v>0</v>
      </c>
      <c r="W133" s="145">
        <v>952208</v>
      </c>
      <c r="X133" s="145">
        <v>215750713</v>
      </c>
      <c r="Y133" s="145">
        <v>1879847</v>
      </c>
      <c r="Z133" s="145">
        <v>28686572</v>
      </c>
      <c r="AA133" s="145">
        <v>89183180</v>
      </c>
      <c r="AB133" s="145">
        <v>110137692</v>
      </c>
      <c r="AC133" s="145">
        <v>42992088</v>
      </c>
      <c r="AD133" s="145">
        <v>0</v>
      </c>
      <c r="AE133" s="145">
        <v>31885812</v>
      </c>
      <c r="AF133" s="145">
        <v>12452038</v>
      </c>
      <c r="AG133" s="145">
        <v>0</v>
      </c>
      <c r="AH133" s="145"/>
      <c r="AI133" s="145"/>
      <c r="AJ133" s="145"/>
      <c r="AK133" s="145"/>
      <c r="AL133" s="145"/>
      <c r="AM133" s="145"/>
      <c r="AN133" s="145"/>
      <c r="AO133" s="145"/>
      <c r="AP133" s="145"/>
      <c r="AQ133" s="131">
        <f t="shared" si="690"/>
        <v>1252921398</v>
      </c>
      <c r="AU133" s="135">
        <f t="shared" ref="AU133:BD133" si="700">C133-(C134-C135+C136)</f>
        <v>0</v>
      </c>
      <c r="AV133" s="135">
        <f t="shared" si="700"/>
        <v>0</v>
      </c>
      <c r="AW133" s="135">
        <f t="shared" si="700"/>
        <v>0</v>
      </c>
      <c r="AX133" s="135">
        <f t="shared" si="700"/>
        <v>0</v>
      </c>
      <c r="AY133" s="135">
        <f t="shared" si="700"/>
        <v>0</v>
      </c>
      <c r="AZ133" s="135">
        <f t="shared" si="700"/>
        <v>0</v>
      </c>
      <c r="BA133" s="135">
        <f t="shared" si="700"/>
        <v>0</v>
      </c>
      <c r="BB133" s="135">
        <f t="shared" si="700"/>
        <v>0</v>
      </c>
      <c r="BC133" s="135">
        <f t="shared" si="700"/>
        <v>0</v>
      </c>
      <c r="BD133" s="135">
        <f t="shared" si="700"/>
        <v>0</v>
      </c>
      <c r="BE133" s="135">
        <f t="shared" ref="BE133:BT133" si="701">M133-(M134-M135+M136)</f>
        <v>0</v>
      </c>
      <c r="BF133" s="135">
        <f t="shared" si="701"/>
        <v>0</v>
      </c>
      <c r="BG133" s="135">
        <f t="shared" si="701"/>
        <v>0</v>
      </c>
      <c r="BH133" s="135">
        <f t="shared" si="701"/>
        <v>0</v>
      </c>
      <c r="BI133" s="135">
        <f t="shared" si="701"/>
        <v>0</v>
      </c>
      <c r="BJ133" s="135">
        <f t="shared" si="701"/>
        <v>0</v>
      </c>
      <c r="BK133" s="135">
        <f t="shared" si="701"/>
        <v>0</v>
      </c>
      <c r="BL133" s="135">
        <f t="shared" si="701"/>
        <v>0</v>
      </c>
      <c r="BM133" s="135">
        <f t="shared" si="701"/>
        <v>0</v>
      </c>
      <c r="BN133" s="135">
        <f t="shared" si="701"/>
        <v>0</v>
      </c>
      <c r="BO133" s="135">
        <f t="shared" si="701"/>
        <v>0</v>
      </c>
      <c r="BP133" s="135">
        <f t="shared" si="701"/>
        <v>0</v>
      </c>
      <c r="BQ133" s="135">
        <f t="shared" si="701"/>
        <v>0</v>
      </c>
      <c r="BR133" s="135">
        <f t="shared" si="701"/>
        <v>0</v>
      </c>
      <c r="BS133" s="135">
        <f t="shared" si="701"/>
        <v>0</v>
      </c>
      <c r="BT133" s="135">
        <f t="shared" si="701"/>
        <v>0</v>
      </c>
      <c r="BU133" s="135">
        <f t="shared" ref="BU133:CI133" si="702">AC133-(AC134-AC135+AC136)</f>
        <v>0</v>
      </c>
      <c r="BV133" s="135">
        <f t="shared" si="702"/>
        <v>0</v>
      </c>
      <c r="BW133" s="135">
        <f t="shared" si="702"/>
        <v>0</v>
      </c>
      <c r="BX133" s="135">
        <f t="shared" si="702"/>
        <v>0</v>
      </c>
      <c r="BY133" s="135">
        <f t="shared" si="702"/>
        <v>0</v>
      </c>
      <c r="BZ133" s="135">
        <f t="shared" si="702"/>
        <v>0</v>
      </c>
      <c r="CA133" s="135">
        <f t="shared" si="702"/>
        <v>0</v>
      </c>
      <c r="CB133" s="135">
        <f t="shared" si="702"/>
        <v>0</v>
      </c>
      <c r="CC133" s="135">
        <f t="shared" si="702"/>
        <v>0</v>
      </c>
      <c r="CD133" s="135">
        <f t="shared" si="702"/>
        <v>0</v>
      </c>
      <c r="CE133" s="135">
        <f t="shared" si="702"/>
        <v>0</v>
      </c>
      <c r="CF133" s="135">
        <f t="shared" si="702"/>
        <v>0</v>
      </c>
      <c r="CG133" s="135">
        <f t="shared" si="702"/>
        <v>0</v>
      </c>
      <c r="CH133" s="135">
        <f t="shared" si="702"/>
        <v>0</v>
      </c>
      <c r="CI133" s="135">
        <f t="shared" si="702"/>
        <v>0</v>
      </c>
    </row>
    <row r="134" spans="2:87">
      <c r="B134" s="156" t="s">
        <v>189</v>
      </c>
      <c r="C134" s="145">
        <v>0</v>
      </c>
      <c r="D134" s="145">
        <v>0</v>
      </c>
      <c r="E134" s="145">
        <v>33388358</v>
      </c>
      <c r="F134" s="145">
        <v>1481158</v>
      </c>
      <c r="G134" s="145">
        <v>106333309</v>
      </c>
      <c r="H134" s="145">
        <v>0</v>
      </c>
      <c r="I134" s="145">
        <v>0</v>
      </c>
      <c r="J134" s="145">
        <v>78923952</v>
      </c>
      <c r="K134" s="145">
        <v>0</v>
      </c>
      <c r="L134" s="145">
        <v>22620662</v>
      </c>
      <c r="M134" s="145">
        <v>146340068</v>
      </c>
      <c r="N134" s="145">
        <v>73425498</v>
      </c>
      <c r="O134" s="145">
        <v>148914372</v>
      </c>
      <c r="P134" s="145">
        <v>58773460</v>
      </c>
      <c r="Q134" s="194">
        <v>50638893</v>
      </c>
      <c r="R134" s="145">
        <v>0</v>
      </c>
      <c r="S134" s="145">
        <v>0</v>
      </c>
      <c r="T134" s="145">
        <v>0</v>
      </c>
      <c r="U134" s="145">
        <v>0</v>
      </c>
      <c r="V134" s="145">
        <v>0</v>
      </c>
      <c r="W134" s="145">
        <v>952208</v>
      </c>
      <c r="X134" s="145">
        <v>215750713</v>
      </c>
      <c r="Y134" s="145">
        <v>1879847</v>
      </c>
      <c r="Z134" s="145">
        <v>28686572</v>
      </c>
      <c r="AA134" s="145">
        <v>89183180</v>
      </c>
      <c r="AB134" s="145">
        <v>118496688</v>
      </c>
      <c r="AC134" s="145">
        <v>43541850</v>
      </c>
      <c r="AD134" s="145">
        <v>0</v>
      </c>
      <c r="AE134" s="145">
        <v>31885812</v>
      </c>
      <c r="AF134" s="145">
        <v>12452038</v>
      </c>
      <c r="AG134" s="145">
        <v>0</v>
      </c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31">
        <f t="shared" si="690"/>
        <v>1263668638</v>
      </c>
    </row>
    <row r="135" spans="2:87">
      <c r="B135" s="156" t="s">
        <v>190</v>
      </c>
      <c r="C135" s="145">
        <v>0</v>
      </c>
      <c r="D135" s="145">
        <v>0</v>
      </c>
      <c r="E135" s="145">
        <v>1771154</v>
      </c>
      <c r="F135" s="145">
        <v>79216</v>
      </c>
      <c r="G135" s="145">
        <v>0</v>
      </c>
      <c r="H135" s="145">
        <v>0</v>
      </c>
      <c r="I135" s="145">
        <v>0</v>
      </c>
      <c r="J135" s="145">
        <v>138066</v>
      </c>
      <c r="K135" s="145">
        <v>0</v>
      </c>
      <c r="L135" s="145">
        <v>67212</v>
      </c>
      <c r="M135" s="145">
        <v>0</v>
      </c>
      <c r="N135" s="145">
        <v>0</v>
      </c>
      <c r="O135" s="145">
        <v>1192751</v>
      </c>
      <c r="P135" s="145">
        <v>-6</v>
      </c>
      <c r="Q135" s="194">
        <v>0</v>
      </c>
      <c r="R135" s="145">
        <v>0</v>
      </c>
      <c r="S135" s="145">
        <v>0</v>
      </c>
      <c r="T135" s="145">
        <v>0</v>
      </c>
      <c r="U135" s="145">
        <v>0</v>
      </c>
      <c r="V135" s="145">
        <v>0</v>
      </c>
      <c r="W135" s="145">
        <v>0</v>
      </c>
      <c r="X135" s="145">
        <v>0</v>
      </c>
      <c r="Y135" s="145">
        <v>0</v>
      </c>
      <c r="Z135" s="145">
        <v>0</v>
      </c>
      <c r="AA135" s="145">
        <v>0</v>
      </c>
      <c r="AB135" s="145">
        <v>8376894</v>
      </c>
      <c r="AC135" s="145">
        <v>549762</v>
      </c>
      <c r="AD135" s="145">
        <v>0</v>
      </c>
      <c r="AE135" s="145">
        <v>0</v>
      </c>
      <c r="AF135" s="145">
        <v>0</v>
      </c>
      <c r="AG135" s="145">
        <v>0</v>
      </c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31">
        <f t="shared" si="690"/>
        <v>12175049</v>
      </c>
    </row>
    <row r="136" spans="2:87">
      <c r="B136" s="156" t="s">
        <v>191</v>
      </c>
      <c r="C136" s="145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145">
        <v>0</v>
      </c>
      <c r="K136" s="145">
        <v>0</v>
      </c>
      <c r="L136" s="145">
        <v>23559</v>
      </c>
      <c r="M136" s="145">
        <v>1386352</v>
      </c>
      <c r="N136" s="145">
        <v>0</v>
      </c>
      <c r="O136" s="145">
        <v>0</v>
      </c>
      <c r="P136" s="145">
        <v>0</v>
      </c>
      <c r="Q136" s="194">
        <v>0</v>
      </c>
      <c r="R136" s="145">
        <v>0</v>
      </c>
      <c r="S136" s="145">
        <v>0</v>
      </c>
      <c r="T136" s="145">
        <v>0</v>
      </c>
      <c r="U136" s="145">
        <v>0</v>
      </c>
      <c r="V136" s="145">
        <v>0</v>
      </c>
      <c r="W136" s="145">
        <v>0</v>
      </c>
      <c r="X136" s="145">
        <v>0</v>
      </c>
      <c r="Y136" s="145">
        <v>0</v>
      </c>
      <c r="Z136" s="145">
        <v>0</v>
      </c>
      <c r="AA136" s="145">
        <v>0</v>
      </c>
      <c r="AB136" s="145">
        <v>17898</v>
      </c>
      <c r="AC136" s="145">
        <v>0</v>
      </c>
      <c r="AD136" s="145">
        <v>0</v>
      </c>
      <c r="AE136" s="145">
        <v>0</v>
      </c>
      <c r="AF136" s="145">
        <v>0</v>
      </c>
      <c r="AG136" s="145">
        <v>0</v>
      </c>
      <c r="AH136" s="145"/>
      <c r="AI136" s="145"/>
      <c r="AJ136" s="145"/>
      <c r="AK136" s="145"/>
      <c r="AL136" s="145"/>
      <c r="AM136" s="145"/>
      <c r="AN136" s="145"/>
      <c r="AO136" s="145"/>
      <c r="AP136" s="145"/>
      <c r="AQ136" s="131">
        <f t="shared" si="690"/>
        <v>1427809</v>
      </c>
    </row>
    <row r="137" spans="2:87">
      <c r="B137" s="155" t="s">
        <v>192</v>
      </c>
      <c r="C137" s="145">
        <v>-386835</v>
      </c>
      <c r="D137" s="145">
        <v>4670823</v>
      </c>
      <c r="E137" s="145">
        <v>1594533</v>
      </c>
      <c r="F137" s="145">
        <v>6524236</v>
      </c>
      <c r="G137" s="145">
        <v>5197746</v>
      </c>
      <c r="H137" s="145">
        <v>409544</v>
      </c>
      <c r="I137" s="145">
        <v>7066807</v>
      </c>
      <c r="J137" s="145">
        <v>8907959</v>
      </c>
      <c r="K137" s="145">
        <v>366914</v>
      </c>
      <c r="L137" s="145">
        <v>127903</v>
      </c>
      <c r="M137" s="145">
        <v>9313490</v>
      </c>
      <c r="N137" s="145">
        <v>462274</v>
      </c>
      <c r="O137" s="145">
        <v>7941092</v>
      </c>
      <c r="P137" s="145">
        <v>2612038</v>
      </c>
      <c r="Q137" s="194">
        <v>4234908</v>
      </c>
      <c r="R137" s="145">
        <v>0</v>
      </c>
      <c r="S137" s="145">
        <v>416838</v>
      </c>
      <c r="T137" s="145">
        <v>3118</v>
      </c>
      <c r="U137" s="145">
        <v>44157</v>
      </c>
      <c r="V137" s="145">
        <v>0</v>
      </c>
      <c r="W137" s="145">
        <v>131756</v>
      </c>
      <c r="X137" s="145">
        <v>18986918</v>
      </c>
      <c r="Y137" s="145">
        <v>1029713</v>
      </c>
      <c r="Z137" s="145">
        <v>1743468</v>
      </c>
      <c r="AA137" s="145">
        <v>1978837</v>
      </c>
      <c r="AB137" s="145">
        <v>908683</v>
      </c>
      <c r="AC137" s="145">
        <v>444365</v>
      </c>
      <c r="AD137" s="145">
        <v>0</v>
      </c>
      <c r="AE137" s="145">
        <v>5319304</v>
      </c>
      <c r="AF137" s="145">
        <v>3287218</v>
      </c>
      <c r="AG137" s="145">
        <v>12526176</v>
      </c>
      <c r="AH137" s="145"/>
      <c r="AI137" s="145"/>
      <c r="AJ137" s="145"/>
      <c r="AK137" s="145"/>
      <c r="AL137" s="145"/>
      <c r="AM137" s="145"/>
      <c r="AN137" s="145"/>
      <c r="AO137" s="145"/>
      <c r="AP137" s="145"/>
      <c r="AQ137" s="131">
        <f t="shared" si="690"/>
        <v>105863983</v>
      </c>
      <c r="AU137" s="135">
        <f t="shared" ref="AU137:BD137" si="703">C137-(SUM(C138:C140)-C141)</f>
        <v>0</v>
      </c>
      <c r="AV137" s="135">
        <f t="shared" si="703"/>
        <v>0</v>
      </c>
      <c r="AW137" s="135">
        <f t="shared" si="703"/>
        <v>0</v>
      </c>
      <c r="AX137" s="135">
        <f t="shared" si="703"/>
        <v>0</v>
      </c>
      <c r="AY137" s="135">
        <f t="shared" si="703"/>
        <v>0</v>
      </c>
      <c r="AZ137" s="135">
        <f t="shared" si="703"/>
        <v>0</v>
      </c>
      <c r="BA137" s="135">
        <f t="shared" si="703"/>
        <v>0</v>
      </c>
      <c r="BB137" s="135">
        <f t="shared" si="703"/>
        <v>1</v>
      </c>
      <c r="BC137" s="135">
        <f t="shared" si="703"/>
        <v>0</v>
      </c>
      <c r="BD137" s="135">
        <f t="shared" si="703"/>
        <v>0</v>
      </c>
      <c r="BE137" s="135">
        <f t="shared" ref="BE137:BT137" si="704">M137-(SUM(M138:M140)-M141)</f>
        <v>0</v>
      </c>
      <c r="BF137" s="135">
        <f t="shared" si="704"/>
        <v>0</v>
      </c>
      <c r="BG137" s="135">
        <f t="shared" si="704"/>
        <v>0</v>
      </c>
      <c r="BH137" s="135">
        <f t="shared" si="704"/>
        <v>0</v>
      </c>
      <c r="BI137" s="135">
        <f t="shared" si="704"/>
        <v>0</v>
      </c>
      <c r="BJ137" s="135">
        <f t="shared" si="704"/>
        <v>0</v>
      </c>
      <c r="BK137" s="135">
        <f t="shared" si="704"/>
        <v>0</v>
      </c>
      <c r="BL137" s="135">
        <f t="shared" si="704"/>
        <v>0</v>
      </c>
      <c r="BM137" s="135">
        <f t="shared" si="704"/>
        <v>0</v>
      </c>
      <c r="BN137" s="135">
        <f t="shared" si="704"/>
        <v>0</v>
      </c>
      <c r="BO137" s="135">
        <f t="shared" si="704"/>
        <v>0</v>
      </c>
      <c r="BP137" s="135">
        <f t="shared" si="704"/>
        <v>0</v>
      </c>
      <c r="BQ137" s="135">
        <f t="shared" si="704"/>
        <v>0</v>
      </c>
      <c r="BR137" s="135">
        <f t="shared" si="704"/>
        <v>0</v>
      </c>
      <c r="BS137" s="135">
        <f t="shared" si="704"/>
        <v>0</v>
      </c>
      <c r="BT137" s="135">
        <f t="shared" si="704"/>
        <v>0</v>
      </c>
      <c r="BU137" s="135">
        <f t="shared" ref="BU137:CI137" si="705">AC137-(SUM(AC138:AC140)-AC141)</f>
        <v>0</v>
      </c>
      <c r="BV137" s="135">
        <f t="shared" si="705"/>
        <v>0</v>
      </c>
      <c r="BW137" s="135">
        <f t="shared" si="705"/>
        <v>0</v>
      </c>
      <c r="BX137" s="135">
        <f t="shared" si="705"/>
        <v>1</v>
      </c>
      <c r="BY137" s="135">
        <f t="shared" si="705"/>
        <v>0</v>
      </c>
      <c r="BZ137" s="135">
        <f t="shared" si="705"/>
        <v>0</v>
      </c>
      <c r="CA137" s="135">
        <f t="shared" si="705"/>
        <v>0</v>
      </c>
      <c r="CB137" s="135">
        <f t="shared" si="705"/>
        <v>0</v>
      </c>
      <c r="CC137" s="135">
        <f t="shared" si="705"/>
        <v>0</v>
      </c>
      <c r="CD137" s="135">
        <f t="shared" si="705"/>
        <v>0</v>
      </c>
      <c r="CE137" s="135">
        <f t="shared" si="705"/>
        <v>0</v>
      </c>
      <c r="CF137" s="135">
        <f t="shared" si="705"/>
        <v>0</v>
      </c>
      <c r="CG137" s="135">
        <f t="shared" si="705"/>
        <v>0</v>
      </c>
      <c r="CH137" s="135">
        <f t="shared" si="705"/>
        <v>0</v>
      </c>
      <c r="CI137" s="135">
        <f t="shared" si="705"/>
        <v>2</v>
      </c>
    </row>
    <row r="138" spans="2:87">
      <c r="B138" s="156" t="s">
        <v>193</v>
      </c>
      <c r="C138" s="145">
        <v>0</v>
      </c>
      <c r="D138" s="145">
        <v>2702</v>
      </c>
      <c r="E138" s="145">
        <v>0</v>
      </c>
      <c r="F138" s="145">
        <v>0</v>
      </c>
      <c r="G138" s="145">
        <v>1346139</v>
      </c>
      <c r="H138" s="145">
        <v>401979</v>
      </c>
      <c r="I138" s="145">
        <v>0</v>
      </c>
      <c r="J138" s="145">
        <v>7708648</v>
      </c>
      <c r="K138" s="145">
        <v>366914</v>
      </c>
      <c r="L138" s="145">
        <v>0</v>
      </c>
      <c r="M138" s="145">
        <v>7891878</v>
      </c>
      <c r="N138" s="145">
        <v>171474</v>
      </c>
      <c r="O138" s="145">
        <v>4663243</v>
      </c>
      <c r="P138" s="145">
        <v>1504001</v>
      </c>
      <c r="Q138" s="194">
        <v>2651973</v>
      </c>
      <c r="R138" s="145">
        <v>0</v>
      </c>
      <c r="S138" s="145">
        <v>416838</v>
      </c>
      <c r="T138" s="145">
        <v>3118</v>
      </c>
      <c r="U138" s="145">
        <v>44157</v>
      </c>
      <c r="V138" s="145">
        <v>0</v>
      </c>
      <c r="W138" s="145">
        <v>76176</v>
      </c>
      <c r="X138" s="145">
        <v>7203173</v>
      </c>
      <c r="Y138" s="145">
        <v>243073</v>
      </c>
      <c r="Z138" s="145">
        <v>217879</v>
      </c>
      <c r="AA138" s="145">
        <v>1219015</v>
      </c>
      <c r="AB138" s="145">
        <v>667415</v>
      </c>
      <c r="AC138" s="145">
        <v>1486</v>
      </c>
      <c r="AD138" s="145">
        <v>0</v>
      </c>
      <c r="AE138" s="145">
        <v>3670598</v>
      </c>
      <c r="AF138" s="145">
        <v>2195191</v>
      </c>
      <c r="AG138" s="145">
        <v>0</v>
      </c>
      <c r="AH138" s="145"/>
      <c r="AI138" s="145"/>
      <c r="AJ138" s="145"/>
      <c r="AK138" s="145"/>
      <c r="AL138" s="145"/>
      <c r="AM138" s="145"/>
      <c r="AN138" s="145"/>
      <c r="AO138" s="145"/>
      <c r="AP138" s="145"/>
      <c r="AQ138" s="131">
        <f t="shared" si="690"/>
        <v>42667070</v>
      </c>
    </row>
    <row r="139" spans="2:87">
      <c r="B139" s="156" t="s">
        <v>194</v>
      </c>
      <c r="C139" s="145">
        <v>1824706</v>
      </c>
      <c r="D139" s="145">
        <v>4719062</v>
      </c>
      <c r="E139" s="145">
        <v>1594194</v>
      </c>
      <c r="F139" s="145">
        <v>6551769</v>
      </c>
      <c r="G139" s="145">
        <v>3851607</v>
      </c>
      <c r="H139" s="145">
        <v>7565</v>
      </c>
      <c r="I139" s="145">
        <v>7066807</v>
      </c>
      <c r="J139" s="145">
        <v>1261987</v>
      </c>
      <c r="K139" s="145">
        <v>0</v>
      </c>
      <c r="L139" s="145">
        <v>127903</v>
      </c>
      <c r="M139" s="145">
        <v>1421612</v>
      </c>
      <c r="N139" s="145">
        <v>290800</v>
      </c>
      <c r="O139" s="145">
        <v>3281604</v>
      </c>
      <c r="P139" s="145">
        <v>1767746</v>
      </c>
      <c r="Q139" s="194">
        <v>1968917</v>
      </c>
      <c r="R139" s="145">
        <v>0</v>
      </c>
      <c r="S139" s="145">
        <v>0</v>
      </c>
      <c r="T139" s="145">
        <v>0</v>
      </c>
      <c r="U139" s="145">
        <v>0</v>
      </c>
      <c r="V139" s="145">
        <v>0</v>
      </c>
      <c r="W139" s="145">
        <v>190737</v>
      </c>
      <c r="X139" s="145">
        <v>12184008</v>
      </c>
      <c r="Y139" s="145">
        <v>789150</v>
      </c>
      <c r="Z139" s="145">
        <v>1535676</v>
      </c>
      <c r="AA139" s="145">
        <v>759822</v>
      </c>
      <c r="AB139" s="145">
        <v>241268</v>
      </c>
      <c r="AC139" s="145">
        <v>446477</v>
      </c>
      <c r="AD139" s="145">
        <v>0</v>
      </c>
      <c r="AE139" s="145">
        <v>1648706</v>
      </c>
      <c r="AF139" s="145">
        <v>1787700</v>
      </c>
      <c r="AG139" s="145">
        <v>12526176</v>
      </c>
      <c r="AH139" s="145"/>
      <c r="AI139" s="145"/>
      <c r="AJ139" s="145"/>
      <c r="AK139" s="145"/>
      <c r="AL139" s="145"/>
      <c r="AM139" s="145"/>
      <c r="AN139" s="145"/>
      <c r="AO139" s="145"/>
      <c r="AP139" s="145"/>
      <c r="AQ139" s="131">
        <f t="shared" si="690"/>
        <v>67845999</v>
      </c>
    </row>
    <row r="140" spans="2:87">
      <c r="B140" s="156" t="s">
        <v>195</v>
      </c>
      <c r="C140" s="145">
        <v>0</v>
      </c>
      <c r="D140" s="145">
        <v>0</v>
      </c>
      <c r="E140" s="145">
        <v>0</v>
      </c>
      <c r="F140" s="145">
        <v>0</v>
      </c>
      <c r="G140" s="145">
        <v>0</v>
      </c>
      <c r="H140" s="145">
        <v>0</v>
      </c>
      <c r="I140" s="145">
        <v>0</v>
      </c>
      <c r="J140" s="145">
        <v>0</v>
      </c>
      <c r="K140" s="145">
        <v>0</v>
      </c>
      <c r="L140" s="145">
        <v>0</v>
      </c>
      <c r="M140" s="145">
        <v>0</v>
      </c>
      <c r="N140" s="145">
        <v>0</v>
      </c>
      <c r="O140" s="145">
        <v>0</v>
      </c>
      <c r="P140" s="145">
        <v>0</v>
      </c>
      <c r="Q140" s="194">
        <v>0</v>
      </c>
      <c r="R140" s="145">
        <v>0</v>
      </c>
      <c r="S140" s="145">
        <v>0</v>
      </c>
      <c r="T140" s="145">
        <v>0</v>
      </c>
      <c r="U140" s="145">
        <v>0</v>
      </c>
      <c r="V140" s="145">
        <v>0</v>
      </c>
      <c r="W140" s="145">
        <v>0</v>
      </c>
      <c r="X140" s="145">
        <v>0</v>
      </c>
      <c r="Y140" s="145">
        <v>0</v>
      </c>
      <c r="Z140" s="145">
        <v>0</v>
      </c>
      <c r="AA140" s="145">
        <v>0</v>
      </c>
      <c r="AB140" s="145">
        <v>0</v>
      </c>
      <c r="AC140" s="145">
        <v>0</v>
      </c>
      <c r="AD140" s="145">
        <v>0</v>
      </c>
      <c r="AE140" s="145">
        <v>0</v>
      </c>
      <c r="AF140" s="145">
        <v>0</v>
      </c>
      <c r="AG140" s="145">
        <v>0</v>
      </c>
      <c r="AH140" s="145"/>
      <c r="AI140" s="145"/>
      <c r="AJ140" s="145"/>
      <c r="AK140" s="145"/>
      <c r="AL140" s="145"/>
      <c r="AM140" s="145"/>
      <c r="AN140" s="145"/>
      <c r="AO140" s="145"/>
      <c r="AP140" s="145"/>
      <c r="AQ140" s="131">
        <f t="shared" si="690"/>
        <v>0</v>
      </c>
    </row>
    <row r="141" spans="2:87">
      <c r="B141" s="156" t="s">
        <v>196</v>
      </c>
      <c r="C141" s="145">
        <v>2211541</v>
      </c>
      <c r="D141" s="145">
        <v>50941</v>
      </c>
      <c r="E141" s="145">
        <v>-339</v>
      </c>
      <c r="F141" s="145">
        <v>27533</v>
      </c>
      <c r="G141" s="145">
        <v>0</v>
      </c>
      <c r="H141" s="145">
        <v>0</v>
      </c>
      <c r="I141" s="145">
        <v>0</v>
      </c>
      <c r="J141" s="145">
        <v>62677</v>
      </c>
      <c r="K141" s="145">
        <v>0</v>
      </c>
      <c r="L141" s="145">
        <v>0</v>
      </c>
      <c r="M141" s="145">
        <v>0</v>
      </c>
      <c r="N141" s="145">
        <v>0</v>
      </c>
      <c r="O141" s="145">
        <v>3755</v>
      </c>
      <c r="P141" s="145">
        <v>659709</v>
      </c>
      <c r="Q141" s="194">
        <v>385982</v>
      </c>
      <c r="R141" s="145">
        <v>0</v>
      </c>
      <c r="S141" s="145">
        <v>0</v>
      </c>
      <c r="T141" s="145">
        <v>0</v>
      </c>
      <c r="U141" s="145">
        <v>0</v>
      </c>
      <c r="V141" s="145">
        <v>0</v>
      </c>
      <c r="W141" s="145">
        <v>135157</v>
      </c>
      <c r="X141" s="145">
        <v>400263</v>
      </c>
      <c r="Y141" s="145">
        <v>2510</v>
      </c>
      <c r="Z141" s="145">
        <v>10087</v>
      </c>
      <c r="AA141" s="145">
        <v>0</v>
      </c>
      <c r="AB141" s="145">
        <v>0</v>
      </c>
      <c r="AC141" s="145">
        <v>3598</v>
      </c>
      <c r="AD141" s="145">
        <v>0</v>
      </c>
      <c r="AE141" s="145">
        <v>0</v>
      </c>
      <c r="AF141" s="145">
        <v>695674</v>
      </c>
      <c r="AG141" s="145">
        <v>0</v>
      </c>
      <c r="AH141" s="145"/>
      <c r="AI141" s="145"/>
      <c r="AJ141" s="145"/>
      <c r="AK141" s="145"/>
      <c r="AL141" s="145"/>
      <c r="AM141" s="145"/>
      <c r="AN141" s="145"/>
      <c r="AO141" s="145"/>
      <c r="AP141" s="145"/>
      <c r="AQ141" s="131">
        <f t="shared" si="690"/>
        <v>4649088</v>
      </c>
    </row>
    <row r="142" spans="2:87">
      <c r="B142" s="155" t="s">
        <v>197</v>
      </c>
      <c r="C142" s="145">
        <v>0</v>
      </c>
      <c r="D142" s="145">
        <v>0</v>
      </c>
      <c r="E142" s="145">
        <v>185884</v>
      </c>
      <c r="F142" s="145">
        <v>84523</v>
      </c>
      <c r="G142" s="145">
        <v>186391</v>
      </c>
      <c r="H142" s="145">
        <v>31388</v>
      </c>
      <c r="I142" s="145">
        <v>165756</v>
      </c>
      <c r="J142" s="145">
        <v>0</v>
      </c>
      <c r="K142" s="145">
        <v>0</v>
      </c>
      <c r="L142" s="145">
        <v>584</v>
      </c>
      <c r="M142" s="145">
        <v>173140</v>
      </c>
      <c r="N142" s="145">
        <v>0</v>
      </c>
      <c r="O142" s="145">
        <v>121212</v>
      </c>
      <c r="P142" s="145">
        <v>5659</v>
      </c>
      <c r="Q142" s="194">
        <v>40380</v>
      </c>
      <c r="R142" s="145">
        <v>0</v>
      </c>
      <c r="S142" s="145">
        <v>0</v>
      </c>
      <c r="T142" s="145">
        <v>0</v>
      </c>
      <c r="U142" s="145">
        <v>29483</v>
      </c>
      <c r="V142" s="145">
        <v>0</v>
      </c>
      <c r="W142" s="145">
        <v>17188</v>
      </c>
      <c r="X142" s="145">
        <v>0</v>
      </c>
      <c r="Y142" s="145">
        <v>8692</v>
      </c>
      <c r="Z142" s="145">
        <v>0</v>
      </c>
      <c r="AA142" s="145">
        <v>0</v>
      </c>
      <c r="AB142" s="145">
        <v>0</v>
      </c>
      <c r="AC142" s="145">
        <v>0</v>
      </c>
      <c r="AD142" s="145">
        <v>0</v>
      </c>
      <c r="AE142" s="145">
        <v>0</v>
      </c>
      <c r="AF142" s="145">
        <v>27049</v>
      </c>
      <c r="AG142" s="145">
        <v>184567</v>
      </c>
      <c r="AH142" s="145"/>
      <c r="AI142" s="145"/>
      <c r="AJ142" s="145"/>
      <c r="AK142" s="145"/>
      <c r="AL142" s="145"/>
      <c r="AM142" s="145"/>
      <c r="AN142" s="145"/>
      <c r="AO142" s="145"/>
      <c r="AP142" s="145"/>
      <c r="AQ142" s="131">
        <f t="shared" si="690"/>
        <v>1261896</v>
      </c>
    </row>
    <row r="143" spans="2:87">
      <c r="B143" s="155" t="s">
        <v>198</v>
      </c>
      <c r="C143" s="145">
        <v>0</v>
      </c>
      <c r="D143" s="145">
        <v>154349</v>
      </c>
      <c r="E143" s="145">
        <v>384411</v>
      </c>
      <c r="F143" s="145">
        <v>20615</v>
      </c>
      <c r="G143" s="145">
        <v>78062</v>
      </c>
      <c r="H143" s="145">
        <v>754067</v>
      </c>
      <c r="I143" s="145">
        <v>3693</v>
      </c>
      <c r="J143" s="145">
        <v>7535</v>
      </c>
      <c r="K143" s="145">
        <v>0</v>
      </c>
      <c r="L143" s="145">
        <v>0</v>
      </c>
      <c r="M143" s="145">
        <v>68115</v>
      </c>
      <c r="N143" s="145">
        <v>0</v>
      </c>
      <c r="O143" s="145">
        <v>28777</v>
      </c>
      <c r="P143" s="145">
        <v>27615</v>
      </c>
      <c r="Q143" s="194">
        <v>132409</v>
      </c>
      <c r="R143" s="145">
        <v>0</v>
      </c>
      <c r="S143" s="145">
        <v>11631</v>
      </c>
      <c r="T143" s="145">
        <v>0</v>
      </c>
      <c r="U143" s="145">
        <v>4972</v>
      </c>
      <c r="V143" s="145">
        <v>0</v>
      </c>
      <c r="W143" s="145">
        <v>10718</v>
      </c>
      <c r="X143" s="145">
        <v>1245753</v>
      </c>
      <c r="Y143" s="145">
        <v>2105</v>
      </c>
      <c r="Z143" s="145">
        <v>19395</v>
      </c>
      <c r="AA143" s="145">
        <v>4668</v>
      </c>
      <c r="AB143" s="145">
        <v>2801</v>
      </c>
      <c r="AC143" s="145">
        <v>0</v>
      </c>
      <c r="AD143" s="145">
        <v>142215</v>
      </c>
      <c r="AE143" s="145">
        <v>27081</v>
      </c>
      <c r="AF143" s="145">
        <v>20256</v>
      </c>
      <c r="AG143" s="145">
        <v>66751</v>
      </c>
      <c r="AH143" s="145"/>
      <c r="AI143" s="145"/>
      <c r="AJ143" s="145"/>
      <c r="AK143" s="145"/>
      <c r="AL143" s="145"/>
      <c r="AM143" s="145"/>
      <c r="AN143" s="145"/>
      <c r="AO143" s="145"/>
      <c r="AP143" s="145"/>
      <c r="AQ143" s="131">
        <f t="shared" si="690"/>
        <v>3217994</v>
      </c>
    </row>
    <row r="144" spans="2:87">
      <c r="B144" s="155" t="s">
        <v>199</v>
      </c>
      <c r="C144" s="145">
        <v>65716</v>
      </c>
      <c r="D144" s="145">
        <v>-39421</v>
      </c>
      <c r="E144" s="145">
        <v>0</v>
      </c>
      <c r="F144" s="145">
        <v>108382</v>
      </c>
      <c r="G144" s="145">
        <v>-225565</v>
      </c>
      <c r="H144" s="145">
        <v>109055</v>
      </c>
      <c r="I144" s="145">
        <v>662634</v>
      </c>
      <c r="J144" s="145">
        <v>311586</v>
      </c>
      <c r="K144" s="145">
        <v>0</v>
      </c>
      <c r="L144" s="145">
        <v>-493</v>
      </c>
      <c r="M144" s="145">
        <v>-71004</v>
      </c>
      <c r="N144" s="145">
        <v>0</v>
      </c>
      <c r="O144" s="145">
        <v>1043868</v>
      </c>
      <c r="P144" s="145">
        <v>-297138</v>
      </c>
      <c r="Q144" s="194">
        <v>209625</v>
      </c>
      <c r="R144" s="145">
        <v>0</v>
      </c>
      <c r="S144" s="145">
        <v>91846</v>
      </c>
      <c r="T144" s="145">
        <v>0</v>
      </c>
      <c r="U144" s="145">
        <v>289</v>
      </c>
      <c r="V144" s="145">
        <v>0</v>
      </c>
      <c r="W144" s="145">
        <v>11118</v>
      </c>
      <c r="X144" s="145">
        <v>7653610</v>
      </c>
      <c r="Y144" s="145">
        <v>31909</v>
      </c>
      <c r="Z144" s="145">
        <v>18191</v>
      </c>
      <c r="AA144" s="145">
        <v>-116229</v>
      </c>
      <c r="AB144" s="145">
        <v>-3653</v>
      </c>
      <c r="AC144" s="145">
        <v>0</v>
      </c>
      <c r="AD144" s="145">
        <v>0</v>
      </c>
      <c r="AE144" s="145">
        <v>40033</v>
      </c>
      <c r="AF144" s="145">
        <v>-86810</v>
      </c>
      <c r="AG144" s="145">
        <v>0</v>
      </c>
      <c r="AH144" s="145"/>
      <c r="AI144" s="145"/>
      <c r="AJ144" s="145"/>
      <c r="AK144" s="145"/>
      <c r="AL144" s="145"/>
      <c r="AM144" s="145"/>
      <c r="AN144" s="145"/>
      <c r="AO144" s="145"/>
      <c r="AP144" s="145"/>
      <c r="AQ144" s="131">
        <f t="shared" si="690"/>
        <v>9517549</v>
      </c>
    </row>
    <row r="145" spans="2:87">
      <c r="B145" s="154" t="s">
        <v>200</v>
      </c>
      <c r="C145" s="142">
        <v>5427232</v>
      </c>
      <c r="D145" s="142">
        <v>25891732</v>
      </c>
      <c r="E145" s="142">
        <v>4239839</v>
      </c>
      <c r="F145" s="142">
        <v>12609222</v>
      </c>
      <c r="G145" s="142">
        <v>13207344</v>
      </c>
      <c r="H145" s="142">
        <v>2873501</v>
      </c>
      <c r="I145" s="142">
        <v>30131249</v>
      </c>
      <c r="J145" s="142">
        <v>9964430</v>
      </c>
      <c r="K145" s="142">
        <v>727378</v>
      </c>
      <c r="L145" s="142">
        <v>393640</v>
      </c>
      <c r="M145" s="142">
        <v>16470349</v>
      </c>
      <c r="N145" s="142">
        <v>2523018</v>
      </c>
      <c r="O145" s="142">
        <v>11514412</v>
      </c>
      <c r="P145" s="142">
        <v>7162377</v>
      </c>
      <c r="Q145" s="193">
        <v>7432893</v>
      </c>
      <c r="R145" s="142">
        <v>176607</v>
      </c>
      <c r="S145" s="142">
        <v>1583558</v>
      </c>
      <c r="T145" s="142">
        <v>1300892</v>
      </c>
      <c r="U145" s="142">
        <v>1891488</v>
      </c>
      <c r="V145" s="142">
        <v>0</v>
      </c>
      <c r="W145" s="142">
        <v>435701</v>
      </c>
      <c r="X145" s="142">
        <v>29009179</v>
      </c>
      <c r="Y145" s="142">
        <v>4143924</v>
      </c>
      <c r="Z145" s="142">
        <v>10698868</v>
      </c>
      <c r="AA145" s="142">
        <v>4525045</v>
      </c>
      <c r="AB145" s="142">
        <v>4904129</v>
      </c>
      <c r="AC145" s="142">
        <v>1687942</v>
      </c>
      <c r="AD145" s="142">
        <v>588930</v>
      </c>
      <c r="AE145" s="142">
        <v>8833072</v>
      </c>
      <c r="AF145" s="142">
        <v>9497773</v>
      </c>
      <c r="AG145" s="142">
        <v>16737999</v>
      </c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31">
        <f t="shared" si="690"/>
        <v>246583723</v>
      </c>
      <c r="AU145" s="135">
        <f t="shared" ref="AU145:BD145" si="706">C145-SUM(C146:C147)</f>
        <v>0</v>
      </c>
      <c r="AV145" s="135">
        <f t="shared" si="706"/>
        <v>0</v>
      </c>
      <c r="AW145" s="135">
        <f t="shared" si="706"/>
        <v>0</v>
      </c>
      <c r="AX145" s="135">
        <f t="shared" si="706"/>
        <v>0</v>
      </c>
      <c r="AY145" s="135">
        <f t="shared" si="706"/>
        <v>0</v>
      </c>
      <c r="AZ145" s="135">
        <f t="shared" si="706"/>
        <v>0</v>
      </c>
      <c r="BA145" s="135">
        <f t="shared" si="706"/>
        <v>0</v>
      </c>
      <c r="BB145" s="135">
        <f t="shared" si="706"/>
        <v>0</v>
      </c>
      <c r="BC145" s="135">
        <f t="shared" si="706"/>
        <v>0</v>
      </c>
      <c r="BD145" s="135">
        <f t="shared" si="706"/>
        <v>0</v>
      </c>
      <c r="BE145" s="135">
        <f t="shared" ref="BE145:BT145" si="707">M145-SUM(M146:M147)</f>
        <v>0</v>
      </c>
      <c r="BF145" s="135">
        <f t="shared" si="707"/>
        <v>0</v>
      </c>
      <c r="BG145" s="135">
        <f t="shared" si="707"/>
        <v>0</v>
      </c>
      <c r="BH145" s="135">
        <f t="shared" si="707"/>
        <v>0</v>
      </c>
      <c r="BI145" s="135">
        <f t="shared" si="707"/>
        <v>0</v>
      </c>
      <c r="BJ145" s="135">
        <f t="shared" si="707"/>
        <v>0</v>
      </c>
      <c r="BK145" s="135">
        <f t="shared" si="707"/>
        <v>0</v>
      </c>
      <c r="BL145" s="135">
        <f t="shared" si="707"/>
        <v>0</v>
      </c>
      <c r="BM145" s="135">
        <f t="shared" si="707"/>
        <v>0</v>
      </c>
      <c r="BN145" s="135">
        <f t="shared" si="707"/>
        <v>0</v>
      </c>
      <c r="BO145" s="135">
        <f t="shared" si="707"/>
        <v>0</v>
      </c>
      <c r="BP145" s="135">
        <f t="shared" si="707"/>
        <v>0</v>
      </c>
      <c r="BQ145" s="135">
        <f t="shared" si="707"/>
        <v>0</v>
      </c>
      <c r="BR145" s="135">
        <f t="shared" si="707"/>
        <v>-1</v>
      </c>
      <c r="BS145" s="135">
        <f t="shared" si="707"/>
        <v>1</v>
      </c>
      <c r="BT145" s="135">
        <f t="shared" si="707"/>
        <v>0</v>
      </c>
      <c r="BU145" s="135">
        <f t="shared" ref="BU145:CI145" si="708">AC145-SUM(AC146:AC147)</f>
        <v>0</v>
      </c>
      <c r="BV145" s="135">
        <f t="shared" si="708"/>
        <v>0</v>
      </c>
      <c r="BW145" s="135">
        <f t="shared" si="708"/>
        <v>0</v>
      </c>
      <c r="BX145" s="135">
        <f t="shared" si="708"/>
        <v>0</v>
      </c>
      <c r="BY145" s="135">
        <f t="shared" si="708"/>
        <v>0</v>
      </c>
      <c r="BZ145" s="135">
        <f t="shared" si="708"/>
        <v>0</v>
      </c>
      <c r="CA145" s="135">
        <f t="shared" si="708"/>
        <v>0</v>
      </c>
      <c r="CB145" s="135">
        <f t="shared" si="708"/>
        <v>0</v>
      </c>
      <c r="CC145" s="135">
        <f t="shared" si="708"/>
        <v>0</v>
      </c>
      <c r="CD145" s="135">
        <f t="shared" si="708"/>
        <v>0</v>
      </c>
      <c r="CE145" s="135">
        <f t="shared" si="708"/>
        <v>0</v>
      </c>
      <c r="CF145" s="135">
        <f t="shared" si="708"/>
        <v>0</v>
      </c>
      <c r="CG145" s="135">
        <f t="shared" si="708"/>
        <v>0</v>
      </c>
      <c r="CH145" s="135">
        <f t="shared" si="708"/>
        <v>0</v>
      </c>
      <c r="CI145" s="135">
        <f t="shared" si="708"/>
        <v>0</v>
      </c>
    </row>
    <row r="146" spans="2:87">
      <c r="B146" s="155" t="s">
        <v>201</v>
      </c>
      <c r="C146" s="145">
        <v>54940</v>
      </c>
      <c r="D146" s="145">
        <v>661683</v>
      </c>
      <c r="E146" s="145">
        <v>437217</v>
      </c>
      <c r="F146" s="145">
        <v>2368192</v>
      </c>
      <c r="G146" s="145">
        <v>6193307</v>
      </c>
      <c r="H146" s="145">
        <v>1384196</v>
      </c>
      <c r="I146" s="145">
        <v>1847717</v>
      </c>
      <c r="J146" s="145">
        <v>4207749</v>
      </c>
      <c r="K146" s="145">
        <v>391794</v>
      </c>
      <c r="L146" s="145">
        <v>94259</v>
      </c>
      <c r="M146" s="145">
        <v>8870632</v>
      </c>
      <c r="N146" s="145">
        <v>609672</v>
      </c>
      <c r="O146" s="145">
        <v>3763317</v>
      </c>
      <c r="P146" s="145">
        <v>3283868</v>
      </c>
      <c r="Q146" s="194">
        <v>2520732</v>
      </c>
      <c r="R146" s="145">
        <v>135319</v>
      </c>
      <c r="S146" s="145">
        <v>416444</v>
      </c>
      <c r="T146" s="145">
        <v>894657</v>
      </c>
      <c r="U146" s="145">
        <v>1323027</v>
      </c>
      <c r="V146" s="145">
        <v>0</v>
      </c>
      <c r="W146" s="145">
        <v>215936</v>
      </c>
      <c r="X146" s="145">
        <v>8438423</v>
      </c>
      <c r="Y146" s="145">
        <v>2891582</v>
      </c>
      <c r="Z146" s="145">
        <v>1834685</v>
      </c>
      <c r="AA146" s="145">
        <v>2151565</v>
      </c>
      <c r="AB146" s="145">
        <v>1284645</v>
      </c>
      <c r="AC146" s="145">
        <v>193832</v>
      </c>
      <c r="AD146" s="145">
        <v>95675</v>
      </c>
      <c r="AE146" s="145">
        <v>2951142</v>
      </c>
      <c r="AF146" s="145">
        <v>3020039</v>
      </c>
      <c r="AG146" s="145">
        <v>814200</v>
      </c>
      <c r="AH146" s="145"/>
      <c r="AI146" s="145"/>
      <c r="AJ146" s="145"/>
      <c r="AK146" s="145"/>
      <c r="AL146" s="145"/>
      <c r="AM146" s="145"/>
      <c r="AN146" s="145"/>
      <c r="AO146" s="145"/>
      <c r="AP146" s="145"/>
      <c r="AQ146" s="131">
        <f t="shared" si="690"/>
        <v>63350446</v>
      </c>
    </row>
    <row r="147" spans="2:87">
      <c r="B147" s="155" t="s">
        <v>202</v>
      </c>
      <c r="C147" s="145">
        <v>5372292</v>
      </c>
      <c r="D147" s="145">
        <v>25230049</v>
      </c>
      <c r="E147" s="145">
        <v>3802622</v>
      </c>
      <c r="F147" s="145">
        <v>10241030</v>
      </c>
      <c r="G147" s="145">
        <v>7014037</v>
      </c>
      <c r="H147" s="145">
        <v>1489305</v>
      </c>
      <c r="I147" s="145">
        <v>28283532</v>
      </c>
      <c r="J147" s="145">
        <v>5756681</v>
      </c>
      <c r="K147" s="145">
        <v>335584</v>
      </c>
      <c r="L147" s="145">
        <v>299381</v>
      </c>
      <c r="M147" s="145">
        <v>7599717</v>
      </c>
      <c r="N147" s="145">
        <v>1913346</v>
      </c>
      <c r="O147" s="145">
        <v>7751095</v>
      </c>
      <c r="P147" s="145">
        <v>3878509</v>
      </c>
      <c r="Q147" s="194">
        <v>4912161</v>
      </c>
      <c r="R147" s="145">
        <v>41288</v>
      </c>
      <c r="S147" s="145">
        <v>1167114</v>
      </c>
      <c r="T147" s="145">
        <v>406235</v>
      </c>
      <c r="U147" s="145">
        <v>568461</v>
      </c>
      <c r="V147" s="145">
        <v>0</v>
      </c>
      <c r="W147" s="145">
        <v>219765</v>
      </c>
      <c r="X147" s="145">
        <v>20570756</v>
      </c>
      <c r="Y147" s="145">
        <v>1252342</v>
      </c>
      <c r="Z147" s="145">
        <v>8864184</v>
      </c>
      <c r="AA147" s="145">
        <v>2373479</v>
      </c>
      <c r="AB147" s="145">
        <v>3619484</v>
      </c>
      <c r="AC147" s="145">
        <v>1494110</v>
      </c>
      <c r="AD147" s="145">
        <v>493255</v>
      </c>
      <c r="AE147" s="145">
        <v>5881930</v>
      </c>
      <c r="AF147" s="145">
        <v>6477734</v>
      </c>
      <c r="AG147" s="145">
        <v>15923799</v>
      </c>
      <c r="AH147" s="145"/>
      <c r="AI147" s="145"/>
      <c r="AJ147" s="145"/>
      <c r="AK147" s="145"/>
      <c r="AL147" s="145"/>
      <c r="AM147" s="145"/>
      <c r="AN147" s="145"/>
      <c r="AO147" s="145"/>
      <c r="AP147" s="145"/>
      <c r="AQ147" s="131">
        <f t="shared" si="690"/>
        <v>183233277</v>
      </c>
    </row>
    <row r="148" spans="2:87">
      <c r="B148" s="154" t="s">
        <v>203</v>
      </c>
      <c r="C148" s="142">
        <v>144365</v>
      </c>
      <c r="D148" s="142">
        <v>1769190</v>
      </c>
      <c r="E148" s="142">
        <v>6092164</v>
      </c>
      <c r="F148" s="142">
        <v>2888083</v>
      </c>
      <c r="G148" s="142">
        <v>54351724</v>
      </c>
      <c r="H148" s="142">
        <v>2027765</v>
      </c>
      <c r="I148" s="142">
        <v>2277492</v>
      </c>
      <c r="J148" s="142">
        <v>25914495</v>
      </c>
      <c r="K148" s="142">
        <v>40232</v>
      </c>
      <c r="L148" s="142">
        <v>10987235</v>
      </c>
      <c r="M148" s="142">
        <v>87047296</v>
      </c>
      <c r="N148" s="142">
        <v>48530312</v>
      </c>
      <c r="O148" s="142">
        <v>43642771</v>
      </c>
      <c r="P148" s="142">
        <v>21814468</v>
      </c>
      <c r="Q148" s="193">
        <v>33267042</v>
      </c>
      <c r="R148" s="142">
        <v>143493</v>
      </c>
      <c r="S148" s="142">
        <v>352549</v>
      </c>
      <c r="T148" s="142">
        <v>3302569</v>
      </c>
      <c r="U148" s="142">
        <v>4900997</v>
      </c>
      <c r="V148" s="142">
        <v>19034</v>
      </c>
      <c r="W148" s="142">
        <v>557621</v>
      </c>
      <c r="X148" s="142">
        <v>69142834</v>
      </c>
      <c r="Y148" s="142">
        <v>4080679</v>
      </c>
      <c r="Z148" s="142">
        <v>13042984</v>
      </c>
      <c r="AA148" s="142">
        <v>34202311</v>
      </c>
      <c r="AB148" s="142">
        <v>46998336</v>
      </c>
      <c r="AC148" s="142">
        <v>20250977</v>
      </c>
      <c r="AD148" s="142">
        <v>514269</v>
      </c>
      <c r="AE148" s="142">
        <v>25983251</v>
      </c>
      <c r="AF148" s="142">
        <v>12756257</v>
      </c>
      <c r="AG148" s="142">
        <v>6555221</v>
      </c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31">
        <f t="shared" si="690"/>
        <v>583598016</v>
      </c>
      <c r="AU148" s="135">
        <f t="shared" ref="AU148:BD148" si="709">C148-SUM(C149,C152,C155,C160)+C161</f>
        <v>0</v>
      </c>
      <c r="AV148" s="135">
        <f t="shared" si="709"/>
        <v>0</v>
      </c>
      <c r="AW148" s="135">
        <f t="shared" si="709"/>
        <v>0</v>
      </c>
      <c r="AX148" s="135">
        <f t="shared" si="709"/>
        <v>0</v>
      </c>
      <c r="AY148" s="135">
        <f t="shared" si="709"/>
        <v>0</v>
      </c>
      <c r="AZ148" s="135">
        <f t="shared" si="709"/>
        <v>0</v>
      </c>
      <c r="BA148" s="135">
        <f t="shared" si="709"/>
        <v>0</v>
      </c>
      <c r="BB148" s="135">
        <f t="shared" si="709"/>
        <v>1</v>
      </c>
      <c r="BC148" s="135">
        <f t="shared" si="709"/>
        <v>0</v>
      </c>
      <c r="BD148" s="135">
        <f t="shared" si="709"/>
        <v>0</v>
      </c>
      <c r="BE148" s="135">
        <f t="shared" ref="BE148:BT148" si="710">M148-SUM(M149,M152,M155,M160)+M161</f>
        <v>0</v>
      </c>
      <c r="BF148" s="135">
        <f t="shared" si="710"/>
        <v>0</v>
      </c>
      <c r="BG148" s="135">
        <f t="shared" si="710"/>
        <v>0</v>
      </c>
      <c r="BH148" s="135">
        <f t="shared" si="710"/>
        <v>0</v>
      </c>
      <c r="BI148" s="135">
        <f t="shared" si="710"/>
        <v>0</v>
      </c>
      <c r="BJ148" s="135">
        <f t="shared" si="710"/>
        <v>0</v>
      </c>
      <c r="BK148" s="135">
        <f t="shared" si="710"/>
        <v>0</v>
      </c>
      <c r="BL148" s="135">
        <f t="shared" si="710"/>
        <v>0</v>
      </c>
      <c r="BM148" s="135">
        <f t="shared" si="710"/>
        <v>0</v>
      </c>
      <c r="BN148" s="135">
        <f t="shared" si="710"/>
        <v>0</v>
      </c>
      <c r="BO148" s="135">
        <f t="shared" si="710"/>
        <v>0</v>
      </c>
      <c r="BP148" s="135">
        <f t="shared" si="710"/>
        <v>0</v>
      </c>
      <c r="BQ148" s="135">
        <f t="shared" si="710"/>
        <v>0</v>
      </c>
      <c r="BR148" s="135">
        <f t="shared" si="710"/>
        <v>-1</v>
      </c>
      <c r="BS148" s="135">
        <f t="shared" si="710"/>
        <v>1</v>
      </c>
      <c r="BT148" s="135">
        <f t="shared" si="710"/>
        <v>0</v>
      </c>
      <c r="BU148" s="135">
        <f t="shared" ref="BU148:CI148" si="711">AC148-SUM(AC149,AC152,AC155,AC160)+AC161</f>
        <v>0</v>
      </c>
      <c r="BV148" s="135">
        <f t="shared" si="711"/>
        <v>0</v>
      </c>
      <c r="BW148" s="135">
        <f t="shared" si="711"/>
        <v>0</v>
      </c>
      <c r="BX148" s="135">
        <f t="shared" si="711"/>
        <v>0</v>
      </c>
      <c r="BY148" s="135">
        <f t="shared" si="711"/>
        <v>0</v>
      </c>
      <c r="BZ148" s="135">
        <f t="shared" si="711"/>
        <v>0</v>
      </c>
      <c r="CA148" s="135">
        <f t="shared" si="711"/>
        <v>0</v>
      </c>
      <c r="CB148" s="135">
        <f t="shared" si="711"/>
        <v>0</v>
      </c>
      <c r="CC148" s="135">
        <f t="shared" si="711"/>
        <v>0</v>
      </c>
      <c r="CD148" s="135">
        <f t="shared" si="711"/>
        <v>0</v>
      </c>
      <c r="CE148" s="135">
        <f t="shared" si="711"/>
        <v>0</v>
      </c>
      <c r="CF148" s="135">
        <f t="shared" si="711"/>
        <v>0</v>
      </c>
      <c r="CG148" s="135">
        <f t="shared" si="711"/>
        <v>0</v>
      </c>
      <c r="CH148" s="135">
        <f t="shared" si="711"/>
        <v>0</v>
      </c>
      <c r="CI148" s="135">
        <f t="shared" si="711"/>
        <v>1</v>
      </c>
    </row>
    <row r="149" spans="2:87">
      <c r="B149" s="155" t="s">
        <v>204</v>
      </c>
      <c r="C149" s="145">
        <v>0</v>
      </c>
      <c r="D149" s="145">
        <v>419839</v>
      </c>
      <c r="E149" s="145">
        <v>-336176</v>
      </c>
      <c r="F149" s="145">
        <v>333719</v>
      </c>
      <c r="G149" s="145">
        <v>8769996</v>
      </c>
      <c r="H149" s="145">
        <v>235762</v>
      </c>
      <c r="I149" s="145">
        <v>188157</v>
      </c>
      <c r="J149" s="145">
        <v>668650</v>
      </c>
      <c r="K149" s="145">
        <v>8015</v>
      </c>
      <c r="L149" s="145">
        <v>19120</v>
      </c>
      <c r="M149" s="145">
        <v>2831292</v>
      </c>
      <c r="N149" s="145">
        <v>7831005</v>
      </c>
      <c r="O149" s="145">
        <v>7969220</v>
      </c>
      <c r="P149" s="145">
        <v>2148404</v>
      </c>
      <c r="Q149" s="194">
        <v>10567926</v>
      </c>
      <c r="R149" s="145">
        <v>143222</v>
      </c>
      <c r="S149" s="145">
        <v>0</v>
      </c>
      <c r="T149" s="145">
        <v>0</v>
      </c>
      <c r="U149" s="145">
        <v>4448822</v>
      </c>
      <c r="V149" s="145">
        <v>0</v>
      </c>
      <c r="W149" s="145">
        <v>-25746</v>
      </c>
      <c r="X149" s="145">
        <v>955984</v>
      </c>
      <c r="Y149" s="145">
        <v>297705</v>
      </c>
      <c r="Z149" s="145">
        <v>-44614</v>
      </c>
      <c r="AA149" s="145">
        <v>1816379</v>
      </c>
      <c r="AB149" s="145">
        <v>-1302533</v>
      </c>
      <c r="AC149" s="145">
        <v>9875668</v>
      </c>
      <c r="AD149" s="145">
        <v>158445</v>
      </c>
      <c r="AE149" s="145">
        <v>-245963</v>
      </c>
      <c r="AF149" s="145">
        <v>-710431</v>
      </c>
      <c r="AG149" s="145">
        <v>1110997</v>
      </c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31">
        <f t="shared" si="690"/>
        <v>58132864</v>
      </c>
      <c r="AU149" s="135">
        <f t="shared" ref="AU149:BD149" si="712">C149-SUM(C150:C151)</f>
        <v>0</v>
      </c>
      <c r="AV149" s="135">
        <f t="shared" si="712"/>
        <v>0</v>
      </c>
      <c r="AW149" s="135">
        <f t="shared" si="712"/>
        <v>0</v>
      </c>
      <c r="AX149" s="135">
        <f t="shared" si="712"/>
        <v>0</v>
      </c>
      <c r="AY149" s="135">
        <f t="shared" si="712"/>
        <v>0</v>
      </c>
      <c r="AZ149" s="135">
        <f t="shared" si="712"/>
        <v>0</v>
      </c>
      <c r="BA149" s="135">
        <f t="shared" si="712"/>
        <v>0</v>
      </c>
      <c r="BB149" s="135">
        <f t="shared" si="712"/>
        <v>0</v>
      </c>
      <c r="BC149" s="135">
        <f t="shared" si="712"/>
        <v>0</v>
      </c>
      <c r="BD149" s="135">
        <f t="shared" si="712"/>
        <v>0</v>
      </c>
      <c r="BE149" s="135">
        <f t="shared" ref="BE149:BT149" si="713">M149-SUM(M150:M151)</f>
        <v>0</v>
      </c>
      <c r="BF149" s="135">
        <f t="shared" si="713"/>
        <v>0</v>
      </c>
      <c r="BG149" s="135">
        <f t="shared" si="713"/>
        <v>0</v>
      </c>
      <c r="BH149" s="135">
        <f t="shared" si="713"/>
        <v>0</v>
      </c>
      <c r="BI149" s="135">
        <f t="shared" si="713"/>
        <v>0</v>
      </c>
      <c r="BJ149" s="135">
        <f t="shared" si="713"/>
        <v>0</v>
      </c>
      <c r="BK149" s="135">
        <f t="shared" si="713"/>
        <v>0</v>
      </c>
      <c r="BL149" s="135">
        <f t="shared" si="713"/>
        <v>0</v>
      </c>
      <c r="BM149" s="135">
        <f t="shared" si="713"/>
        <v>0</v>
      </c>
      <c r="BN149" s="135">
        <f t="shared" si="713"/>
        <v>0</v>
      </c>
      <c r="BO149" s="135">
        <f t="shared" si="713"/>
        <v>0</v>
      </c>
      <c r="BP149" s="135">
        <f t="shared" si="713"/>
        <v>0</v>
      </c>
      <c r="BQ149" s="135">
        <f t="shared" si="713"/>
        <v>0</v>
      </c>
      <c r="BR149" s="135">
        <f t="shared" si="713"/>
        <v>0</v>
      </c>
      <c r="BS149" s="135">
        <f t="shared" si="713"/>
        <v>-1</v>
      </c>
      <c r="BT149" s="135">
        <f t="shared" si="713"/>
        <v>0</v>
      </c>
      <c r="BU149" s="135">
        <f t="shared" ref="BU149:CI149" si="714">AC149-SUM(AC150:AC151)</f>
        <v>0</v>
      </c>
      <c r="BV149" s="135">
        <f t="shared" si="714"/>
        <v>0</v>
      </c>
      <c r="BW149" s="135">
        <f t="shared" si="714"/>
        <v>0</v>
      </c>
      <c r="BX149" s="135">
        <f t="shared" si="714"/>
        <v>0</v>
      </c>
      <c r="BY149" s="135">
        <f t="shared" si="714"/>
        <v>0</v>
      </c>
      <c r="BZ149" s="135">
        <f t="shared" si="714"/>
        <v>0</v>
      </c>
      <c r="CA149" s="135">
        <f t="shared" si="714"/>
        <v>0</v>
      </c>
      <c r="CB149" s="135">
        <f t="shared" si="714"/>
        <v>0</v>
      </c>
      <c r="CC149" s="135">
        <f t="shared" si="714"/>
        <v>0</v>
      </c>
      <c r="CD149" s="135">
        <f t="shared" si="714"/>
        <v>0</v>
      </c>
      <c r="CE149" s="135">
        <f t="shared" si="714"/>
        <v>0</v>
      </c>
      <c r="CF149" s="135">
        <f t="shared" si="714"/>
        <v>0</v>
      </c>
      <c r="CG149" s="135">
        <f t="shared" si="714"/>
        <v>0</v>
      </c>
      <c r="CH149" s="135">
        <f t="shared" si="714"/>
        <v>0</v>
      </c>
      <c r="CI149" s="135">
        <f t="shared" si="714"/>
        <v>-1</v>
      </c>
    </row>
    <row r="150" spans="2:87">
      <c r="B150" s="156" t="s">
        <v>205</v>
      </c>
      <c r="C150" s="145">
        <v>0</v>
      </c>
      <c r="D150" s="145">
        <v>40740</v>
      </c>
      <c r="E150" s="145">
        <v>0</v>
      </c>
      <c r="F150" s="145">
        <v>0</v>
      </c>
      <c r="G150" s="145">
        <v>211937</v>
      </c>
      <c r="H150" s="145">
        <v>0</v>
      </c>
      <c r="I150" s="145">
        <v>0</v>
      </c>
      <c r="J150" s="145">
        <v>0</v>
      </c>
      <c r="K150" s="145">
        <v>0</v>
      </c>
      <c r="L150" s="145">
        <v>0</v>
      </c>
      <c r="M150" s="145">
        <v>1498414</v>
      </c>
      <c r="N150" s="145">
        <v>4166464</v>
      </c>
      <c r="O150" s="145">
        <v>6462529</v>
      </c>
      <c r="P150" s="145">
        <v>0</v>
      </c>
      <c r="Q150" s="194">
        <v>169148</v>
      </c>
      <c r="R150" s="145">
        <v>3239</v>
      </c>
      <c r="S150" s="145">
        <v>0</v>
      </c>
      <c r="T150" s="145">
        <v>0</v>
      </c>
      <c r="U150" s="145">
        <v>0</v>
      </c>
      <c r="V150" s="145">
        <v>0</v>
      </c>
      <c r="W150" s="145">
        <v>59275</v>
      </c>
      <c r="X150" s="145">
        <v>286122</v>
      </c>
      <c r="Y150" s="145">
        <v>0</v>
      </c>
      <c r="Z150" s="145">
        <v>-246836</v>
      </c>
      <c r="AA150" s="145">
        <v>265425</v>
      </c>
      <c r="AB150" s="145">
        <v>-26854</v>
      </c>
      <c r="AC150" s="145">
        <v>9550716</v>
      </c>
      <c r="AD150" s="145">
        <v>0</v>
      </c>
      <c r="AE150" s="145">
        <v>16455</v>
      </c>
      <c r="AF150" s="145">
        <v>0</v>
      </c>
      <c r="AG150" s="145">
        <v>0</v>
      </c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31">
        <f t="shared" si="690"/>
        <v>22456774</v>
      </c>
    </row>
    <row r="151" spans="2:87">
      <c r="B151" s="156" t="s">
        <v>206</v>
      </c>
      <c r="C151" s="145">
        <v>0</v>
      </c>
      <c r="D151" s="145">
        <v>379099</v>
      </c>
      <c r="E151" s="145">
        <v>-336176</v>
      </c>
      <c r="F151" s="145">
        <v>333719</v>
      </c>
      <c r="G151" s="145">
        <v>8558059</v>
      </c>
      <c r="H151" s="145">
        <v>235762</v>
      </c>
      <c r="I151" s="145">
        <v>188157</v>
      </c>
      <c r="J151" s="145">
        <v>668650</v>
      </c>
      <c r="K151" s="145">
        <v>8015</v>
      </c>
      <c r="L151" s="145">
        <v>19120</v>
      </c>
      <c r="M151" s="145">
        <v>1332878</v>
      </c>
      <c r="N151" s="145">
        <v>3664541</v>
      </c>
      <c r="O151" s="145">
        <v>1506691</v>
      </c>
      <c r="P151" s="145">
        <v>2148404</v>
      </c>
      <c r="Q151" s="194">
        <v>10398778</v>
      </c>
      <c r="R151" s="145">
        <v>139983</v>
      </c>
      <c r="S151" s="145">
        <v>0</v>
      </c>
      <c r="T151" s="145">
        <v>0</v>
      </c>
      <c r="U151" s="145">
        <v>4448822</v>
      </c>
      <c r="V151" s="145">
        <v>0</v>
      </c>
      <c r="W151" s="145">
        <v>-85021</v>
      </c>
      <c r="X151" s="145">
        <v>669862</v>
      </c>
      <c r="Y151" s="145">
        <v>297705</v>
      </c>
      <c r="Z151" s="145">
        <v>202222</v>
      </c>
      <c r="AA151" s="145">
        <v>1550955</v>
      </c>
      <c r="AB151" s="145">
        <v>-1275679</v>
      </c>
      <c r="AC151" s="145">
        <v>324952</v>
      </c>
      <c r="AD151" s="145">
        <v>158445</v>
      </c>
      <c r="AE151" s="145">
        <v>-262418</v>
      </c>
      <c r="AF151" s="145">
        <v>-710431</v>
      </c>
      <c r="AG151" s="145">
        <v>1110997</v>
      </c>
      <c r="AH151" s="145"/>
      <c r="AI151" s="145"/>
      <c r="AJ151" s="145"/>
      <c r="AK151" s="145"/>
      <c r="AL151" s="145"/>
      <c r="AM151" s="145"/>
      <c r="AN151" s="145"/>
      <c r="AO151" s="145"/>
      <c r="AP151" s="145"/>
      <c r="AQ151" s="131">
        <f t="shared" si="690"/>
        <v>35676091</v>
      </c>
    </row>
    <row r="152" spans="2:87">
      <c r="B152" s="155" t="s">
        <v>207</v>
      </c>
      <c r="C152" s="145">
        <v>0</v>
      </c>
      <c r="D152" s="145">
        <v>25335</v>
      </c>
      <c r="E152" s="145">
        <v>0</v>
      </c>
      <c r="F152" s="145">
        <v>0</v>
      </c>
      <c r="G152" s="145">
        <v>1203467</v>
      </c>
      <c r="H152" s="145">
        <v>244599</v>
      </c>
      <c r="I152" s="145">
        <v>-196482</v>
      </c>
      <c r="J152" s="145">
        <v>-75238</v>
      </c>
      <c r="K152" s="145">
        <v>57210</v>
      </c>
      <c r="L152" s="145">
        <v>981883</v>
      </c>
      <c r="M152" s="145">
        <v>9593000</v>
      </c>
      <c r="N152" s="145">
        <v>-468904</v>
      </c>
      <c r="O152" s="145">
        <v>-3176327</v>
      </c>
      <c r="P152" s="145">
        <v>2611444</v>
      </c>
      <c r="Q152" s="194">
        <v>-1404178</v>
      </c>
      <c r="R152" s="145">
        <v>271</v>
      </c>
      <c r="S152" s="145">
        <v>0</v>
      </c>
      <c r="T152" s="145">
        <v>143607</v>
      </c>
      <c r="U152" s="145">
        <v>149959</v>
      </c>
      <c r="V152" s="145">
        <v>0</v>
      </c>
      <c r="W152" s="145">
        <v>17927</v>
      </c>
      <c r="X152" s="145">
        <v>-1030156</v>
      </c>
      <c r="Y152" s="145">
        <v>359665</v>
      </c>
      <c r="Z152" s="145">
        <v>187863</v>
      </c>
      <c r="AA152" s="145">
        <v>8986534</v>
      </c>
      <c r="AB152" s="145">
        <v>-163025</v>
      </c>
      <c r="AC152" s="145">
        <v>2022858</v>
      </c>
      <c r="AD152" s="145">
        <v>-65627</v>
      </c>
      <c r="AE152" s="145">
        <v>-582773</v>
      </c>
      <c r="AF152" s="145">
        <v>45453</v>
      </c>
      <c r="AG152" s="145">
        <v>1213647</v>
      </c>
      <c r="AH152" s="145"/>
      <c r="AI152" s="145"/>
      <c r="AJ152" s="145"/>
      <c r="AK152" s="145"/>
      <c r="AL152" s="145"/>
      <c r="AM152" s="145"/>
      <c r="AN152" s="145"/>
      <c r="AO152" s="145"/>
      <c r="AP152" s="145"/>
      <c r="AQ152" s="131">
        <f t="shared" si="690"/>
        <v>20682012</v>
      </c>
      <c r="AU152" s="135">
        <f t="shared" ref="AU152:BD152" si="715">C152-SUM(C153:C154)</f>
        <v>0</v>
      </c>
      <c r="AV152" s="135">
        <f t="shared" si="715"/>
        <v>0</v>
      </c>
      <c r="AW152" s="135">
        <f t="shared" si="715"/>
        <v>0</v>
      </c>
      <c r="AX152" s="135">
        <f t="shared" si="715"/>
        <v>0</v>
      </c>
      <c r="AY152" s="135">
        <f t="shared" si="715"/>
        <v>0</v>
      </c>
      <c r="AZ152" s="135">
        <f t="shared" si="715"/>
        <v>0</v>
      </c>
      <c r="BA152" s="135">
        <f t="shared" si="715"/>
        <v>0</v>
      </c>
      <c r="BB152" s="135">
        <f t="shared" si="715"/>
        <v>0</v>
      </c>
      <c r="BC152" s="135">
        <f t="shared" si="715"/>
        <v>0</v>
      </c>
      <c r="BD152" s="135">
        <f t="shared" si="715"/>
        <v>0</v>
      </c>
      <c r="BE152" s="135">
        <f t="shared" ref="BE152:BT152" si="716">M152-SUM(M153:M154)</f>
        <v>0</v>
      </c>
      <c r="BF152" s="135">
        <f t="shared" si="716"/>
        <v>0</v>
      </c>
      <c r="BG152" s="135">
        <f t="shared" si="716"/>
        <v>0</v>
      </c>
      <c r="BH152" s="135">
        <f t="shared" si="716"/>
        <v>0</v>
      </c>
      <c r="BI152" s="135">
        <f t="shared" si="716"/>
        <v>0</v>
      </c>
      <c r="BJ152" s="135">
        <f t="shared" si="716"/>
        <v>0</v>
      </c>
      <c r="BK152" s="135">
        <f t="shared" si="716"/>
        <v>0</v>
      </c>
      <c r="BL152" s="135">
        <f t="shared" si="716"/>
        <v>0</v>
      </c>
      <c r="BM152" s="135">
        <f t="shared" si="716"/>
        <v>0</v>
      </c>
      <c r="BN152" s="135">
        <f t="shared" si="716"/>
        <v>0</v>
      </c>
      <c r="BO152" s="135">
        <f t="shared" si="716"/>
        <v>0</v>
      </c>
      <c r="BP152" s="135">
        <f t="shared" si="716"/>
        <v>0</v>
      </c>
      <c r="BQ152" s="135">
        <f t="shared" si="716"/>
        <v>0</v>
      </c>
      <c r="BR152" s="135">
        <f t="shared" si="716"/>
        <v>0</v>
      </c>
      <c r="BS152" s="135">
        <f t="shared" si="716"/>
        <v>0</v>
      </c>
      <c r="BT152" s="135">
        <f t="shared" si="716"/>
        <v>0</v>
      </c>
      <c r="BU152" s="135">
        <f t="shared" ref="BU152:CI152" si="717">AC152-SUM(AC153:AC154)</f>
        <v>0</v>
      </c>
      <c r="BV152" s="135">
        <f t="shared" si="717"/>
        <v>0</v>
      </c>
      <c r="BW152" s="135">
        <f t="shared" si="717"/>
        <v>0</v>
      </c>
      <c r="BX152" s="135">
        <f t="shared" si="717"/>
        <v>0</v>
      </c>
      <c r="BY152" s="135">
        <f t="shared" si="717"/>
        <v>0</v>
      </c>
      <c r="BZ152" s="135">
        <f t="shared" si="717"/>
        <v>0</v>
      </c>
      <c r="CA152" s="135">
        <f t="shared" si="717"/>
        <v>0</v>
      </c>
      <c r="CB152" s="135">
        <f t="shared" si="717"/>
        <v>0</v>
      </c>
      <c r="CC152" s="135">
        <f t="shared" si="717"/>
        <v>0</v>
      </c>
      <c r="CD152" s="135">
        <f t="shared" si="717"/>
        <v>0</v>
      </c>
      <c r="CE152" s="135">
        <f t="shared" si="717"/>
        <v>0</v>
      </c>
      <c r="CF152" s="135">
        <f t="shared" si="717"/>
        <v>0</v>
      </c>
      <c r="CG152" s="135">
        <f t="shared" si="717"/>
        <v>0</v>
      </c>
      <c r="CH152" s="135">
        <f t="shared" si="717"/>
        <v>0</v>
      </c>
      <c r="CI152" s="135">
        <f t="shared" si="717"/>
        <v>0</v>
      </c>
    </row>
    <row r="153" spans="2:87">
      <c r="B153" s="156" t="s">
        <v>208</v>
      </c>
      <c r="C153" s="145">
        <v>0</v>
      </c>
      <c r="D153" s="145">
        <v>0</v>
      </c>
      <c r="E153" s="145">
        <v>0</v>
      </c>
      <c r="F153" s="145">
        <v>0</v>
      </c>
      <c r="G153" s="145">
        <v>214035</v>
      </c>
      <c r="H153" s="145">
        <v>0</v>
      </c>
      <c r="I153" s="145">
        <v>0</v>
      </c>
      <c r="J153" s="145">
        <v>0</v>
      </c>
      <c r="K153" s="145">
        <v>0</v>
      </c>
      <c r="L153" s="145">
        <v>0</v>
      </c>
      <c r="M153" s="145">
        <v>1653695</v>
      </c>
      <c r="N153" s="145">
        <v>-8483</v>
      </c>
      <c r="O153" s="145">
        <v>-7291</v>
      </c>
      <c r="P153" s="145">
        <v>192650</v>
      </c>
      <c r="Q153" s="194">
        <v>-114900</v>
      </c>
      <c r="R153" s="145">
        <v>271</v>
      </c>
      <c r="S153" s="145">
        <v>0</v>
      </c>
      <c r="T153" s="145">
        <v>0</v>
      </c>
      <c r="U153" s="145">
        <v>1900</v>
      </c>
      <c r="V153" s="145">
        <v>0</v>
      </c>
      <c r="W153" s="145">
        <v>0</v>
      </c>
      <c r="X153" s="145">
        <v>0</v>
      </c>
      <c r="Y153" s="145">
        <v>0</v>
      </c>
      <c r="Z153" s="145">
        <v>0</v>
      </c>
      <c r="AA153" s="145">
        <v>0</v>
      </c>
      <c r="AB153" s="145">
        <v>-295463</v>
      </c>
      <c r="AC153" s="145">
        <v>0</v>
      </c>
      <c r="AD153" s="145">
        <v>0</v>
      </c>
      <c r="AE153" s="145">
        <v>-19781</v>
      </c>
      <c r="AF153" s="145">
        <v>45453</v>
      </c>
      <c r="AG153" s="145">
        <v>0</v>
      </c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31">
        <f t="shared" si="690"/>
        <v>1662086</v>
      </c>
    </row>
    <row r="154" spans="2:87">
      <c r="B154" s="156" t="s">
        <v>209</v>
      </c>
      <c r="C154" s="145">
        <v>0</v>
      </c>
      <c r="D154" s="145">
        <v>25335</v>
      </c>
      <c r="E154" s="145">
        <v>0</v>
      </c>
      <c r="F154" s="145">
        <v>0</v>
      </c>
      <c r="G154" s="145">
        <v>989432</v>
      </c>
      <c r="H154" s="145">
        <v>244599</v>
      </c>
      <c r="I154" s="145">
        <v>-196482</v>
      </c>
      <c r="J154" s="145">
        <v>-75238</v>
      </c>
      <c r="K154" s="145">
        <v>57210</v>
      </c>
      <c r="L154" s="145">
        <v>981883</v>
      </c>
      <c r="M154" s="145">
        <v>7939305</v>
      </c>
      <c r="N154" s="145">
        <v>-460421</v>
      </c>
      <c r="O154" s="145">
        <v>-3169036</v>
      </c>
      <c r="P154" s="145">
        <v>2418794</v>
      </c>
      <c r="Q154" s="194">
        <v>-1289278</v>
      </c>
      <c r="R154" s="145">
        <v>0</v>
      </c>
      <c r="S154" s="145">
        <v>0</v>
      </c>
      <c r="T154" s="145">
        <v>143607</v>
      </c>
      <c r="U154" s="145">
        <v>148059</v>
      </c>
      <c r="V154" s="145">
        <v>0</v>
      </c>
      <c r="W154" s="145">
        <v>17927</v>
      </c>
      <c r="X154" s="145">
        <v>-1030156</v>
      </c>
      <c r="Y154" s="145">
        <v>359665</v>
      </c>
      <c r="Z154" s="145">
        <v>187863</v>
      </c>
      <c r="AA154" s="145">
        <v>8986534</v>
      </c>
      <c r="AB154" s="145">
        <v>132438</v>
      </c>
      <c r="AC154" s="145">
        <v>2022858</v>
      </c>
      <c r="AD154" s="145">
        <v>-65627</v>
      </c>
      <c r="AE154" s="145">
        <v>-562992</v>
      </c>
      <c r="AF154" s="145">
        <v>0</v>
      </c>
      <c r="AG154" s="145">
        <v>1213647</v>
      </c>
      <c r="AH154" s="145"/>
      <c r="AI154" s="145"/>
      <c r="AJ154" s="145"/>
      <c r="AK154" s="145"/>
      <c r="AL154" s="145"/>
      <c r="AM154" s="145"/>
      <c r="AN154" s="145"/>
      <c r="AO154" s="145"/>
      <c r="AP154" s="145"/>
      <c r="AQ154" s="131">
        <f t="shared" si="690"/>
        <v>19019926</v>
      </c>
    </row>
    <row r="155" spans="2:87">
      <c r="B155" s="155" t="s">
        <v>210</v>
      </c>
      <c r="C155" s="145">
        <v>144365</v>
      </c>
      <c r="D155" s="145">
        <v>1324016</v>
      </c>
      <c r="E155" s="145">
        <v>6428340</v>
      </c>
      <c r="F155" s="145">
        <v>2246575</v>
      </c>
      <c r="G155" s="145">
        <v>46302541</v>
      </c>
      <c r="H155" s="145">
        <v>1547404</v>
      </c>
      <c r="I155" s="145">
        <v>2296465</v>
      </c>
      <c r="J155" s="145">
        <v>26574076</v>
      </c>
      <c r="K155" s="145">
        <v>0</v>
      </c>
      <c r="L155" s="145">
        <v>9986232</v>
      </c>
      <c r="M155" s="145">
        <v>62819422</v>
      </c>
      <c r="N155" s="145">
        <v>41166348</v>
      </c>
      <c r="O155" s="145">
        <v>37224066</v>
      </c>
      <c r="P155" s="145">
        <v>16028492</v>
      </c>
      <c r="Q155" s="194">
        <v>20957961</v>
      </c>
      <c r="R155" s="145">
        <v>0</v>
      </c>
      <c r="S155" s="145">
        <v>378367</v>
      </c>
      <c r="T155" s="145">
        <v>3158962</v>
      </c>
      <c r="U155" s="145">
        <v>386794</v>
      </c>
      <c r="V155" s="145">
        <v>19034</v>
      </c>
      <c r="W155" s="145">
        <v>597385</v>
      </c>
      <c r="X155" s="145">
        <v>62768601</v>
      </c>
      <c r="Y155" s="145">
        <v>3437437</v>
      </c>
      <c r="Z155" s="145">
        <v>13490228</v>
      </c>
      <c r="AA155" s="145">
        <v>22142402</v>
      </c>
      <c r="AB155" s="145">
        <v>48727134</v>
      </c>
      <c r="AC155" s="145">
        <v>8509749</v>
      </c>
      <c r="AD155" s="145">
        <v>421451</v>
      </c>
      <c r="AE155" s="145">
        <v>25103161</v>
      </c>
      <c r="AF155" s="145">
        <v>6570051</v>
      </c>
      <c r="AG155" s="145">
        <v>2917325</v>
      </c>
      <c r="AH155" s="145"/>
      <c r="AI155" s="145"/>
      <c r="AJ155" s="145"/>
      <c r="AK155" s="145"/>
      <c r="AL155" s="145"/>
      <c r="AM155" s="145"/>
      <c r="AN155" s="145"/>
      <c r="AO155" s="145"/>
      <c r="AP155" s="145"/>
      <c r="AQ155" s="131">
        <f t="shared" si="690"/>
        <v>473674384</v>
      </c>
      <c r="AU155" s="135">
        <f t="shared" ref="AU155:BD155" si="718">C155-(SUM(C156:C157)-SUM(C158:C159))</f>
        <v>0</v>
      </c>
      <c r="AV155" s="135">
        <f t="shared" si="718"/>
        <v>0</v>
      </c>
      <c r="AW155" s="135">
        <f t="shared" si="718"/>
        <v>0</v>
      </c>
      <c r="AX155" s="135">
        <f t="shared" si="718"/>
        <v>0</v>
      </c>
      <c r="AY155" s="135">
        <f t="shared" si="718"/>
        <v>0</v>
      </c>
      <c r="AZ155" s="135">
        <f t="shared" si="718"/>
        <v>0</v>
      </c>
      <c r="BA155" s="135">
        <f t="shared" si="718"/>
        <v>0</v>
      </c>
      <c r="BB155" s="135">
        <f t="shared" si="718"/>
        <v>0</v>
      </c>
      <c r="BC155" s="135">
        <f t="shared" si="718"/>
        <v>0</v>
      </c>
      <c r="BD155" s="135">
        <f t="shared" si="718"/>
        <v>0</v>
      </c>
      <c r="BE155" s="135">
        <f t="shared" ref="BE155:BT155" si="719">M155-(SUM(M156:M157)-SUM(M158:M159))</f>
        <v>0</v>
      </c>
      <c r="BF155" s="135">
        <f t="shared" si="719"/>
        <v>0</v>
      </c>
      <c r="BG155" s="135">
        <f t="shared" si="719"/>
        <v>0</v>
      </c>
      <c r="BH155" s="135">
        <f t="shared" si="719"/>
        <v>0</v>
      </c>
      <c r="BI155" s="135">
        <f t="shared" si="719"/>
        <v>0</v>
      </c>
      <c r="BJ155" s="135">
        <f t="shared" si="719"/>
        <v>0</v>
      </c>
      <c r="BK155" s="135">
        <f t="shared" si="719"/>
        <v>0</v>
      </c>
      <c r="BL155" s="135">
        <f t="shared" si="719"/>
        <v>0</v>
      </c>
      <c r="BM155" s="135">
        <f t="shared" si="719"/>
        <v>0</v>
      </c>
      <c r="BN155" s="135">
        <f t="shared" si="719"/>
        <v>0</v>
      </c>
      <c r="BO155" s="135">
        <f t="shared" si="719"/>
        <v>0</v>
      </c>
      <c r="BP155" s="135">
        <f t="shared" si="719"/>
        <v>0</v>
      </c>
      <c r="BQ155" s="135">
        <f t="shared" si="719"/>
        <v>0</v>
      </c>
      <c r="BR155" s="135">
        <f t="shared" si="719"/>
        <v>0</v>
      </c>
      <c r="BS155" s="135">
        <f t="shared" si="719"/>
        <v>0</v>
      </c>
      <c r="BT155" s="135">
        <f t="shared" si="719"/>
        <v>0</v>
      </c>
      <c r="BU155" s="135">
        <f t="shared" ref="BU155:CI155" si="720">AC155-(SUM(AC156:AC157)-SUM(AC158:AC159))</f>
        <v>0</v>
      </c>
      <c r="BV155" s="135">
        <f t="shared" si="720"/>
        <v>0</v>
      </c>
      <c r="BW155" s="135">
        <f t="shared" si="720"/>
        <v>0</v>
      </c>
      <c r="BX155" s="135">
        <f t="shared" si="720"/>
        <v>1</v>
      </c>
      <c r="BY155" s="135">
        <f t="shared" si="720"/>
        <v>0</v>
      </c>
      <c r="BZ155" s="135">
        <f t="shared" si="720"/>
        <v>0</v>
      </c>
      <c r="CA155" s="135">
        <f t="shared" si="720"/>
        <v>0</v>
      </c>
      <c r="CB155" s="135">
        <f t="shared" si="720"/>
        <v>0</v>
      </c>
      <c r="CC155" s="135">
        <f t="shared" si="720"/>
        <v>0</v>
      </c>
      <c r="CD155" s="135">
        <f t="shared" si="720"/>
        <v>0</v>
      </c>
      <c r="CE155" s="135">
        <f t="shared" si="720"/>
        <v>0</v>
      </c>
      <c r="CF155" s="135">
        <f t="shared" si="720"/>
        <v>0</v>
      </c>
      <c r="CG155" s="135">
        <f t="shared" si="720"/>
        <v>0</v>
      </c>
      <c r="CH155" s="135">
        <f t="shared" si="720"/>
        <v>0</v>
      </c>
      <c r="CI155" s="135">
        <f t="shared" si="720"/>
        <v>1</v>
      </c>
    </row>
    <row r="156" spans="2:87">
      <c r="B156" s="156" t="s">
        <v>211</v>
      </c>
      <c r="C156" s="145">
        <v>0</v>
      </c>
      <c r="D156" s="145">
        <v>0</v>
      </c>
      <c r="E156" s="145">
        <v>0</v>
      </c>
      <c r="F156" s="145">
        <v>410450</v>
      </c>
      <c r="G156" s="145">
        <v>9831380</v>
      </c>
      <c r="H156" s="145">
        <v>0</v>
      </c>
      <c r="I156" s="145">
        <v>6915</v>
      </c>
      <c r="J156" s="145">
        <v>4206594</v>
      </c>
      <c r="K156" s="145">
        <v>0</v>
      </c>
      <c r="L156" s="145">
        <v>902202</v>
      </c>
      <c r="M156" s="145">
        <v>14858182</v>
      </c>
      <c r="N156" s="145">
        <v>311789</v>
      </c>
      <c r="O156" s="145">
        <v>3720510</v>
      </c>
      <c r="P156" s="145">
        <v>2790493</v>
      </c>
      <c r="Q156" s="194">
        <v>3872962</v>
      </c>
      <c r="R156" s="145">
        <v>0</v>
      </c>
      <c r="S156" s="145">
        <v>0</v>
      </c>
      <c r="T156" s="145">
        <v>263469</v>
      </c>
      <c r="U156" s="145">
        <v>209736</v>
      </c>
      <c r="V156" s="145">
        <v>0</v>
      </c>
      <c r="W156" s="145">
        <v>0</v>
      </c>
      <c r="X156" s="145">
        <v>13772810</v>
      </c>
      <c r="Y156" s="145">
        <v>50911</v>
      </c>
      <c r="Z156" s="145">
        <v>1977923</v>
      </c>
      <c r="AA156" s="145">
        <v>6387204</v>
      </c>
      <c r="AB156" s="145">
        <v>8268759</v>
      </c>
      <c r="AC156" s="145">
        <v>0</v>
      </c>
      <c r="AD156" s="145">
        <v>0</v>
      </c>
      <c r="AE156" s="145">
        <v>2357602</v>
      </c>
      <c r="AF156" s="145">
        <v>4445115</v>
      </c>
      <c r="AG156" s="145">
        <v>0</v>
      </c>
      <c r="AH156" s="145"/>
      <c r="AI156" s="145"/>
      <c r="AJ156" s="145"/>
      <c r="AK156" s="145"/>
      <c r="AL156" s="145"/>
      <c r="AM156" s="145"/>
      <c r="AN156" s="145"/>
      <c r="AO156" s="145"/>
      <c r="AP156" s="145"/>
      <c r="AQ156" s="131">
        <f t="shared" si="690"/>
        <v>78645006</v>
      </c>
    </row>
    <row r="157" spans="2:87">
      <c r="B157" s="156" t="s">
        <v>212</v>
      </c>
      <c r="C157" s="145">
        <v>144365</v>
      </c>
      <c r="D157" s="145">
        <v>1352686</v>
      </c>
      <c r="E157" s="145">
        <v>6429347</v>
      </c>
      <c r="F157" s="145">
        <v>2045829</v>
      </c>
      <c r="G157" s="145">
        <v>38498031</v>
      </c>
      <c r="H157" s="145">
        <v>1573349</v>
      </c>
      <c r="I157" s="145">
        <v>2320540</v>
      </c>
      <c r="J157" s="145">
        <v>23008178</v>
      </c>
      <c r="K157" s="145">
        <v>0</v>
      </c>
      <c r="L157" s="145">
        <v>9107490</v>
      </c>
      <c r="M157" s="145">
        <v>50292105</v>
      </c>
      <c r="N157" s="145">
        <v>41029058</v>
      </c>
      <c r="O157" s="145">
        <v>34149057</v>
      </c>
      <c r="P157" s="145">
        <v>14442205</v>
      </c>
      <c r="Q157" s="194">
        <v>18063832</v>
      </c>
      <c r="R157" s="145">
        <v>0</v>
      </c>
      <c r="S157" s="145">
        <v>378367</v>
      </c>
      <c r="T157" s="145">
        <v>3486478</v>
      </c>
      <c r="U157" s="145">
        <v>243427</v>
      </c>
      <c r="V157" s="145">
        <v>19034</v>
      </c>
      <c r="W157" s="145">
        <v>610310</v>
      </c>
      <c r="X157" s="145">
        <v>51887361</v>
      </c>
      <c r="Y157" s="145">
        <v>3485835</v>
      </c>
      <c r="Z157" s="145">
        <v>11809261</v>
      </c>
      <c r="AA157" s="145">
        <v>15963629</v>
      </c>
      <c r="AB157" s="145">
        <v>41330611</v>
      </c>
      <c r="AC157" s="145">
        <v>8917987</v>
      </c>
      <c r="AD157" s="145">
        <v>421451</v>
      </c>
      <c r="AE157" s="145">
        <v>23348702</v>
      </c>
      <c r="AF157" s="145">
        <v>3294924</v>
      </c>
      <c r="AG157" s="145">
        <v>2997062</v>
      </c>
      <c r="AH157" s="145"/>
      <c r="AI157" s="145"/>
      <c r="AJ157" s="145"/>
      <c r="AK157" s="145"/>
      <c r="AL157" s="145"/>
      <c r="AM157" s="145"/>
      <c r="AN157" s="145"/>
      <c r="AO157" s="145"/>
      <c r="AP157" s="145"/>
      <c r="AQ157" s="131">
        <f t="shared" si="690"/>
        <v>410650511</v>
      </c>
    </row>
    <row r="158" spans="2:87">
      <c r="B158" s="156" t="s">
        <v>213</v>
      </c>
      <c r="C158" s="145">
        <v>0</v>
      </c>
      <c r="D158" s="145">
        <v>5199</v>
      </c>
      <c r="E158" s="145">
        <v>0</v>
      </c>
      <c r="F158" s="145">
        <v>112180</v>
      </c>
      <c r="G158" s="145">
        <v>468318</v>
      </c>
      <c r="H158" s="145">
        <v>0</v>
      </c>
      <c r="I158" s="145">
        <v>15857</v>
      </c>
      <c r="J158" s="145">
        <v>221028</v>
      </c>
      <c r="K158" s="145">
        <v>0</v>
      </c>
      <c r="L158" s="145">
        <v>7154</v>
      </c>
      <c r="M158" s="145">
        <v>1290878</v>
      </c>
      <c r="N158" s="145">
        <v>174499</v>
      </c>
      <c r="O158" s="145">
        <v>614619</v>
      </c>
      <c r="P158" s="145">
        <v>350444</v>
      </c>
      <c r="Q158" s="194">
        <v>355830</v>
      </c>
      <c r="R158" s="145">
        <v>0</v>
      </c>
      <c r="S158" s="145">
        <v>0</v>
      </c>
      <c r="T158" s="145">
        <v>589374</v>
      </c>
      <c r="U158" s="145">
        <v>42990</v>
      </c>
      <c r="V158" s="145">
        <v>0</v>
      </c>
      <c r="W158" s="145">
        <v>9242</v>
      </c>
      <c r="X158" s="145">
        <v>671854</v>
      </c>
      <c r="Y158" s="145">
        <v>54603</v>
      </c>
      <c r="Z158" s="145">
        <v>161021</v>
      </c>
      <c r="AA158" s="145">
        <v>33951</v>
      </c>
      <c r="AB158" s="145">
        <v>132960</v>
      </c>
      <c r="AC158" s="145">
        <v>52114</v>
      </c>
      <c r="AD158" s="145">
        <v>0</v>
      </c>
      <c r="AE158" s="145">
        <v>198745</v>
      </c>
      <c r="AF158" s="145">
        <v>621638</v>
      </c>
      <c r="AG158" s="145">
        <v>0</v>
      </c>
      <c r="AH158" s="145"/>
      <c r="AI158" s="145"/>
      <c r="AJ158" s="145"/>
      <c r="AK158" s="145"/>
      <c r="AL158" s="145"/>
      <c r="AM158" s="145"/>
      <c r="AN158" s="145"/>
      <c r="AO158" s="145"/>
      <c r="AP158" s="145"/>
      <c r="AQ158" s="131">
        <f t="shared" si="690"/>
        <v>6184498</v>
      </c>
    </row>
    <row r="159" spans="2:87">
      <c r="B159" s="156" t="s">
        <v>214</v>
      </c>
      <c r="C159" s="145">
        <v>0</v>
      </c>
      <c r="D159" s="145">
        <v>23471</v>
      </c>
      <c r="E159" s="145">
        <v>1007</v>
      </c>
      <c r="F159" s="145">
        <v>97524</v>
      </c>
      <c r="G159" s="145">
        <v>1558552</v>
      </c>
      <c r="H159" s="145">
        <v>25945</v>
      </c>
      <c r="I159" s="145">
        <v>15133</v>
      </c>
      <c r="J159" s="145">
        <v>419668</v>
      </c>
      <c r="K159" s="145">
        <v>0</v>
      </c>
      <c r="L159" s="145">
        <v>16306</v>
      </c>
      <c r="M159" s="145">
        <v>1039987</v>
      </c>
      <c r="N159" s="145">
        <v>0</v>
      </c>
      <c r="O159" s="145">
        <v>30882</v>
      </c>
      <c r="P159" s="145">
        <v>853762</v>
      </c>
      <c r="Q159" s="194">
        <v>623003</v>
      </c>
      <c r="R159" s="145">
        <v>0</v>
      </c>
      <c r="S159" s="145">
        <v>0</v>
      </c>
      <c r="T159" s="145">
        <v>1611</v>
      </c>
      <c r="U159" s="145">
        <v>23379</v>
      </c>
      <c r="V159" s="145">
        <v>0</v>
      </c>
      <c r="W159" s="145">
        <v>3683</v>
      </c>
      <c r="X159" s="145">
        <v>2219716</v>
      </c>
      <c r="Y159" s="145">
        <v>44706</v>
      </c>
      <c r="Z159" s="145">
        <v>135935</v>
      </c>
      <c r="AA159" s="145">
        <v>174480</v>
      </c>
      <c r="AB159" s="145">
        <v>739276</v>
      </c>
      <c r="AC159" s="145">
        <v>356124</v>
      </c>
      <c r="AD159" s="145">
        <v>0</v>
      </c>
      <c r="AE159" s="145">
        <v>404398</v>
      </c>
      <c r="AF159" s="145">
        <v>548351</v>
      </c>
      <c r="AG159" s="145">
        <v>79737</v>
      </c>
      <c r="AH159" s="145"/>
      <c r="AI159" s="145"/>
      <c r="AJ159" s="145"/>
      <c r="AK159" s="145"/>
      <c r="AL159" s="145"/>
      <c r="AM159" s="145"/>
      <c r="AN159" s="145"/>
      <c r="AO159" s="145"/>
      <c r="AP159" s="145"/>
      <c r="AQ159" s="131">
        <f t="shared" si="690"/>
        <v>9436636</v>
      </c>
    </row>
    <row r="160" spans="2:87">
      <c r="B160" s="155" t="s">
        <v>215</v>
      </c>
      <c r="C160" s="145">
        <v>0</v>
      </c>
      <c r="D160" s="145">
        <v>0</v>
      </c>
      <c r="E160" s="145">
        <v>0</v>
      </c>
      <c r="F160" s="145">
        <v>308831</v>
      </c>
      <c r="G160" s="145">
        <v>0</v>
      </c>
      <c r="H160" s="145">
        <v>0</v>
      </c>
      <c r="I160" s="145">
        <v>0</v>
      </c>
      <c r="J160" s="145">
        <v>-1261562</v>
      </c>
      <c r="K160" s="145">
        <v>0</v>
      </c>
      <c r="L160" s="145">
        <v>0</v>
      </c>
      <c r="M160" s="145">
        <v>11950479</v>
      </c>
      <c r="N160" s="145">
        <v>0</v>
      </c>
      <c r="O160" s="145">
        <v>1472421</v>
      </c>
      <c r="P160" s="145">
        <v>1063497</v>
      </c>
      <c r="Q160" s="194">
        <v>3145333</v>
      </c>
      <c r="R160" s="145">
        <v>0</v>
      </c>
      <c r="S160" s="145">
        <v>0</v>
      </c>
      <c r="T160" s="145">
        <v>0</v>
      </c>
      <c r="U160" s="145">
        <v>0</v>
      </c>
      <c r="V160" s="145">
        <v>0</v>
      </c>
      <c r="W160" s="145">
        <v>-555</v>
      </c>
      <c r="X160" s="145">
        <v>4871394</v>
      </c>
      <c r="Y160" s="145">
        <v>46563</v>
      </c>
      <c r="Z160" s="145">
        <v>1826</v>
      </c>
      <c r="AA160" s="145">
        <v>1982713</v>
      </c>
      <c r="AB160" s="145">
        <v>129194</v>
      </c>
      <c r="AC160" s="145">
        <v>0</v>
      </c>
      <c r="AD160" s="145">
        <v>0</v>
      </c>
      <c r="AE160" s="145">
        <v>1377558</v>
      </c>
      <c r="AF160" s="145">
        <v>6851184</v>
      </c>
      <c r="AG160" s="145">
        <v>1313252</v>
      </c>
      <c r="AH160" s="145"/>
      <c r="AI160" s="145"/>
      <c r="AJ160" s="145"/>
      <c r="AK160" s="145"/>
      <c r="AL160" s="145"/>
      <c r="AM160" s="145"/>
      <c r="AN160" s="145"/>
      <c r="AO160" s="145"/>
      <c r="AP160" s="145"/>
      <c r="AQ160" s="131">
        <f t="shared" si="690"/>
        <v>33252128</v>
      </c>
    </row>
    <row r="161" spans="2:87">
      <c r="B161" s="155" t="s">
        <v>216</v>
      </c>
      <c r="C161" s="145">
        <v>0</v>
      </c>
      <c r="D161" s="145">
        <v>0</v>
      </c>
      <c r="E161" s="145">
        <v>0</v>
      </c>
      <c r="F161" s="145">
        <v>1042</v>
      </c>
      <c r="G161" s="145">
        <v>1924280</v>
      </c>
      <c r="H161" s="145">
        <v>0</v>
      </c>
      <c r="I161" s="145">
        <v>10648</v>
      </c>
      <c r="J161" s="145">
        <v>-8568</v>
      </c>
      <c r="K161" s="145">
        <v>24993</v>
      </c>
      <c r="L161" s="145">
        <v>0</v>
      </c>
      <c r="M161" s="145">
        <v>146897</v>
      </c>
      <c r="N161" s="145">
        <v>-1863</v>
      </c>
      <c r="O161" s="145">
        <v>-153391</v>
      </c>
      <c r="P161" s="145">
        <v>37369</v>
      </c>
      <c r="Q161" s="194">
        <v>0</v>
      </c>
      <c r="R161" s="145">
        <v>0</v>
      </c>
      <c r="S161" s="145">
        <v>25818</v>
      </c>
      <c r="T161" s="145">
        <v>0</v>
      </c>
      <c r="U161" s="145">
        <v>84578</v>
      </c>
      <c r="V161" s="145">
        <v>0</v>
      </c>
      <c r="W161" s="145">
        <v>31390</v>
      </c>
      <c r="X161" s="145">
        <v>-1577011</v>
      </c>
      <c r="Y161" s="145">
        <v>60691</v>
      </c>
      <c r="Z161" s="145">
        <v>592318</v>
      </c>
      <c r="AA161" s="145">
        <v>725718</v>
      </c>
      <c r="AB161" s="145">
        <v>392434</v>
      </c>
      <c r="AC161" s="145">
        <v>157298</v>
      </c>
      <c r="AD161" s="145">
        <v>0</v>
      </c>
      <c r="AE161" s="145">
        <v>-331268</v>
      </c>
      <c r="AF161" s="145">
        <v>0</v>
      </c>
      <c r="AG161" s="145">
        <v>0</v>
      </c>
      <c r="AH161" s="145"/>
      <c r="AI161" s="145"/>
      <c r="AJ161" s="145"/>
      <c r="AK161" s="145"/>
      <c r="AL161" s="145"/>
      <c r="AM161" s="145"/>
      <c r="AN161" s="145"/>
      <c r="AO161" s="145"/>
      <c r="AP161" s="145"/>
      <c r="AQ161" s="131">
        <f t="shared" si="690"/>
        <v>2143373</v>
      </c>
    </row>
    <row r="162" spans="2:87">
      <c r="B162" s="157" t="s">
        <v>217</v>
      </c>
      <c r="C162" s="142">
        <v>282107</v>
      </c>
      <c r="D162" s="142">
        <v>13899070</v>
      </c>
      <c r="E162" s="142">
        <v>21098396</v>
      </c>
      <c r="F162" s="142">
        <v>3394081</v>
      </c>
      <c r="G162" s="142">
        <v>12665707</v>
      </c>
      <c r="H162" s="142">
        <v>23925171</v>
      </c>
      <c r="I162" s="142">
        <v>7193504</v>
      </c>
      <c r="J162" s="142">
        <v>-977777</v>
      </c>
      <c r="K162" s="142">
        <v>-512979</v>
      </c>
      <c r="L162" s="142">
        <v>3103307</v>
      </c>
      <c r="M162" s="142">
        <v>22423015</v>
      </c>
      <c r="N162" s="142">
        <v>8009598</v>
      </c>
      <c r="O162" s="142">
        <v>-5461643</v>
      </c>
      <c r="P162" s="142">
        <v>2333437</v>
      </c>
      <c r="Q162" s="193">
        <v>4842341</v>
      </c>
      <c r="R162" s="142">
        <v>109028</v>
      </c>
      <c r="S162" s="142">
        <v>1910189</v>
      </c>
      <c r="T162" s="142">
        <v>3912768</v>
      </c>
      <c r="U162" s="142">
        <v>6308387</v>
      </c>
      <c r="V162" s="142">
        <v>19034</v>
      </c>
      <c r="W162" s="142">
        <v>-443626</v>
      </c>
      <c r="X162" s="142">
        <v>20413996</v>
      </c>
      <c r="Y162" s="142">
        <v>5600630</v>
      </c>
      <c r="Z162" s="142">
        <v>3571184</v>
      </c>
      <c r="AA162" s="142">
        <v>-3237940</v>
      </c>
      <c r="AB162" s="142">
        <v>5839600</v>
      </c>
      <c r="AC162" s="142">
        <v>1825202</v>
      </c>
      <c r="AD162" s="142">
        <v>5499972</v>
      </c>
      <c r="AE162" s="142">
        <v>6724204</v>
      </c>
      <c r="AF162" s="142">
        <v>9002962</v>
      </c>
      <c r="AG162" s="142">
        <v>15246753</v>
      </c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31">
        <f t="shared" si="690"/>
        <v>198519678</v>
      </c>
      <c r="AU162" s="135">
        <f t="shared" ref="AU162:BD162" si="721">C162-(C117-C145+C148)</f>
        <v>0</v>
      </c>
      <c r="AV162" s="135">
        <f t="shared" si="721"/>
        <v>0</v>
      </c>
      <c r="AW162" s="135">
        <f t="shared" si="721"/>
        <v>0</v>
      </c>
      <c r="AX162" s="135">
        <f t="shared" si="721"/>
        <v>0</v>
      </c>
      <c r="AY162" s="135">
        <f t="shared" si="721"/>
        <v>0</v>
      </c>
      <c r="AZ162" s="135">
        <f t="shared" si="721"/>
        <v>0</v>
      </c>
      <c r="BA162" s="135">
        <f t="shared" si="721"/>
        <v>0</v>
      </c>
      <c r="BB162" s="135">
        <f t="shared" si="721"/>
        <v>0</v>
      </c>
      <c r="BC162" s="135">
        <f t="shared" si="721"/>
        <v>0</v>
      </c>
      <c r="BD162" s="135">
        <f t="shared" si="721"/>
        <v>0</v>
      </c>
      <c r="BE162" s="135">
        <f t="shared" ref="BE162:BT162" si="722">M162-(M117-M145+M148)</f>
        <v>0</v>
      </c>
      <c r="BF162" s="135">
        <f t="shared" si="722"/>
        <v>0</v>
      </c>
      <c r="BG162" s="135">
        <f t="shared" si="722"/>
        <v>0</v>
      </c>
      <c r="BH162" s="135">
        <f t="shared" si="722"/>
        <v>0</v>
      </c>
      <c r="BI162" s="135">
        <f t="shared" si="722"/>
        <v>0</v>
      </c>
      <c r="BJ162" s="135">
        <f t="shared" si="722"/>
        <v>0</v>
      </c>
      <c r="BK162" s="135">
        <f t="shared" si="722"/>
        <v>0</v>
      </c>
      <c r="BL162" s="135">
        <f t="shared" si="722"/>
        <v>0</v>
      </c>
      <c r="BM162" s="135">
        <f t="shared" si="722"/>
        <v>0</v>
      </c>
      <c r="BN162" s="135">
        <f t="shared" si="722"/>
        <v>0</v>
      </c>
      <c r="BO162" s="135">
        <f t="shared" si="722"/>
        <v>0</v>
      </c>
      <c r="BP162" s="135">
        <f t="shared" si="722"/>
        <v>0</v>
      </c>
      <c r="BQ162" s="135">
        <f t="shared" si="722"/>
        <v>0</v>
      </c>
      <c r="BR162" s="135">
        <f t="shared" si="722"/>
        <v>0</v>
      </c>
      <c r="BS162" s="135">
        <f t="shared" si="722"/>
        <v>1</v>
      </c>
      <c r="BT162" s="135">
        <f t="shared" si="722"/>
        <v>0</v>
      </c>
      <c r="BU162" s="135">
        <f t="shared" ref="BU162:CI162" si="723">AC162-(AC117-AC145+AC148)</f>
        <v>0</v>
      </c>
      <c r="BV162" s="135">
        <f t="shared" si="723"/>
        <v>0</v>
      </c>
      <c r="BW162" s="135">
        <f t="shared" si="723"/>
        <v>0</v>
      </c>
      <c r="BX162" s="135">
        <f t="shared" si="723"/>
        <v>0</v>
      </c>
      <c r="BY162" s="135">
        <f t="shared" si="723"/>
        <v>0</v>
      </c>
      <c r="BZ162" s="135">
        <f t="shared" si="723"/>
        <v>0</v>
      </c>
      <c r="CA162" s="135">
        <f t="shared" si="723"/>
        <v>0</v>
      </c>
      <c r="CB162" s="135">
        <f t="shared" si="723"/>
        <v>0</v>
      </c>
      <c r="CC162" s="135">
        <f t="shared" si="723"/>
        <v>0</v>
      </c>
      <c r="CD162" s="135">
        <f t="shared" si="723"/>
        <v>0</v>
      </c>
      <c r="CE162" s="135">
        <f t="shared" si="723"/>
        <v>0</v>
      </c>
      <c r="CF162" s="135">
        <f t="shared" si="723"/>
        <v>0</v>
      </c>
      <c r="CG162" s="135">
        <f t="shared" si="723"/>
        <v>0</v>
      </c>
      <c r="CH162" s="135">
        <f t="shared" si="723"/>
        <v>0</v>
      </c>
      <c r="CI162" s="135">
        <f t="shared" si="723"/>
        <v>1</v>
      </c>
    </row>
    <row r="163" spans="2:87">
      <c r="B163" s="151" t="s">
        <v>218</v>
      </c>
      <c r="C163" s="145">
        <v>-11154</v>
      </c>
      <c r="D163" s="145">
        <v>10435</v>
      </c>
      <c r="E163" s="145">
        <v>0</v>
      </c>
      <c r="F163" s="145">
        <v>57095</v>
      </c>
      <c r="G163" s="145">
        <v>1544976</v>
      </c>
      <c r="H163" s="145">
        <v>95068</v>
      </c>
      <c r="I163" s="145">
        <v>42355</v>
      </c>
      <c r="J163" s="145">
        <v>-432532</v>
      </c>
      <c r="K163" s="145">
        <v>0</v>
      </c>
      <c r="L163" s="145">
        <v>-211587</v>
      </c>
      <c r="M163" s="145">
        <v>671825</v>
      </c>
      <c r="N163" s="145">
        <v>-1783654</v>
      </c>
      <c r="O163" s="145">
        <v>942709</v>
      </c>
      <c r="P163" s="145">
        <v>748571</v>
      </c>
      <c r="Q163" s="194">
        <v>2068685</v>
      </c>
      <c r="R163" s="145">
        <v>0</v>
      </c>
      <c r="S163" s="145">
        <v>-2777</v>
      </c>
      <c r="T163" s="145">
        <v>-2606048</v>
      </c>
      <c r="U163" s="145">
        <v>13361</v>
      </c>
      <c r="V163" s="145">
        <v>0</v>
      </c>
      <c r="W163" s="145">
        <v>-8159</v>
      </c>
      <c r="X163" s="145">
        <v>544453</v>
      </c>
      <c r="Y163" s="145">
        <v>-1546974</v>
      </c>
      <c r="Z163" s="145">
        <v>178</v>
      </c>
      <c r="AA163" s="145">
        <v>2910827</v>
      </c>
      <c r="AB163" s="145">
        <v>-373760</v>
      </c>
      <c r="AC163" s="145">
        <v>-70560</v>
      </c>
      <c r="AD163" s="145">
        <v>0</v>
      </c>
      <c r="AE163" s="145">
        <v>374798</v>
      </c>
      <c r="AF163" s="145">
        <v>379428</v>
      </c>
      <c r="AG163" s="145">
        <v>712</v>
      </c>
      <c r="AH163" s="145"/>
      <c r="AI163" s="145"/>
      <c r="AJ163" s="145"/>
      <c r="AK163" s="145"/>
      <c r="AL163" s="145"/>
      <c r="AM163" s="145"/>
      <c r="AN163" s="145"/>
      <c r="AO163" s="145"/>
      <c r="AP163" s="145"/>
      <c r="AQ163" s="131">
        <f t="shared" si="690"/>
        <v>3358271</v>
      </c>
      <c r="AU163" s="135">
        <f t="shared" ref="AU163:BD163" si="724">C163-(C164-C165)</f>
        <v>0</v>
      </c>
      <c r="AV163" s="135">
        <f t="shared" si="724"/>
        <v>0</v>
      </c>
      <c r="AW163" s="135">
        <f t="shared" si="724"/>
        <v>0</v>
      </c>
      <c r="AX163" s="135">
        <f t="shared" si="724"/>
        <v>0</v>
      </c>
      <c r="AY163" s="135">
        <f t="shared" si="724"/>
        <v>0</v>
      </c>
      <c r="AZ163" s="135">
        <f t="shared" si="724"/>
        <v>0</v>
      </c>
      <c r="BA163" s="135">
        <f t="shared" si="724"/>
        <v>0</v>
      </c>
      <c r="BB163" s="135">
        <f t="shared" si="724"/>
        <v>0</v>
      </c>
      <c r="BC163" s="135">
        <f t="shared" si="724"/>
        <v>0</v>
      </c>
      <c r="BD163" s="135">
        <f t="shared" si="724"/>
        <v>0</v>
      </c>
      <c r="BE163" s="135">
        <f t="shared" ref="BE163:BT163" si="725">M163-(M164-M165)</f>
        <v>0</v>
      </c>
      <c r="BF163" s="135">
        <f t="shared" si="725"/>
        <v>0</v>
      </c>
      <c r="BG163" s="135">
        <f t="shared" si="725"/>
        <v>0</v>
      </c>
      <c r="BH163" s="135">
        <f t="shared" si="725"/>
        <v>0</v>
      </c>
      <c r="BI163" s="135">
        <f t="shared" si="725"/>
        <v>0</v>
      </c>
      <c r="BJ163" s="135">
        <f t="shared" si="725"/>
        <v>0</v>
      </c>
      <c r="BK163" s="135">
        <f t="shared" si="725"/>
        <v>0</v>
      </c>
      <c r="BL163" s="135">
        <f t="shared" si="725"/>
        <v>0</v>
      </c>
      <c r="BM163" s="135">
        <f t="shared" si="725"/>
        <v>0</v>
      </c>
      <c r="BN163" s="135">
        <f t="shared" si="725"/>
        <v>0</v>
      </c>
      <c r="BO163" s="135">
        <f t="shared" si="725"/>
        <v>0</v>
      </c>
      <c r="BP163" s="135">
        <f t="shared" si="725"/>
        <v>0</v>
      </c>
      <c r="BQ163" s="135">
        <f t="shared" si="725"/>
        <v>0</v>
      </c>
      <c r="BR163" s="135">
        <f t="shared" si="725"/>
        <v>-1</v>
      </c>
      <c r="BS163" s="135">
        <f t="shared" si="725"/>
        <v>0</v>
      </c>
      <c r="BT163" s="135">
        <f t="shared" si="725"/>
        <v>0</v>
      </c>
      <c r="BU163" s="135">
        <f t="shared" ref="BU163:CI163" si="726">AC163-(AC164-AC165)</f>
        <v>0</v>
      </c>
      <c r="BV163" s="135">
        <f t="shared" si="726"/>
        <v>0</v>
      </c>
      <c r="BW163" s="135">
        <f t="shared" si="726"/>
        <v>0</v>
      </c>
      <c r="BX163" s="135">
        <f t="shared" si="726"/>
        <v>0</v>
      </c>
      <c r="BY163" s="135">
        <f t="shared" si="726"/>
        <v>0</v>
      </c>
      <c r="BZ163" s="135">
        <f t="shared" si="726"/>
        <v>0</v>
      </c>
      <c r="CA163" s="135">
        <f t="shared" si="726"/>
        <v>0</v>
      </c>
      <c r="CB163" s="135">
        <f t="shared" si="726"/>
        <v>0</v>
      </c>
      <c r="CC163" s="135">
        <f t="shared" si="726"/>
        <v>0</v>
      </c>
      <c r="CD163" s="135">
        <f t="shared" si="726"/>
        <v>0</v>
      </c>
      <c r="CE163" s="135">
        <f t="shared" si="726"/>
        <v>0</v>
      </c>
      <c r="CF163" s="135">
        <f t="shared" si="726"/>
        <v>0</v>
      </c>
      <c r="CG163" s="135">
        <f t="shared" si="726"/>
        <v>0</v>
      </c>
      <c r="CH163" s="135">
        <f t="shared" si="726"/>
        <v>0</v>
      </c>
      <c r="CI163" s="135">
        <f t="shared" si="726"/>
        <v>-1</v>
      </c>
    </row>
    <row r="164" spans="2:87">
      <c r="B164" s="152" t="s">
        <v>219</v>
      </c>
      <c r="C164" s="145">
        <v>0</v>
      </c>
      <c r="D164" s="145">
        <v>10435</v>
      </c>
      <c r="E164" s="145">
        <v>0</v>
      </c>
      <c r="F164" s="145">
        <v>93152</v>
      </c>
      <c r="G164" s="145">
        <v>1762227</v>
      </c>
      <c r="H164" s="145">
        <v>97361</v>
      </c>
      <c r="I164" s="145">
        <v>344</v>
      </c>
      <c r="J164" s="145">
        <v>0</v>
      </c>
      <c r="K164" s="145">
        <v>0</v>
      </c>
      <c r="L164" s="145">
        <v>23936</v>
      </c>
      <c r="M164" s="145">
        <v>1593176</v>
      </c>
      <c r="N164" s="145">
        <v>2233</v>
      </c>
      <c r="O164" s="145">
        <v>1803506</v>
      </c>
      <c r="P164" s="145">
        <v>786459</v>
      </c>
      <c r="Q164" s="194">
        <v>2161396</v>
      </c>
      <c r="R164" s="145">
        <v>0</v>
      </c>
      <c r="S164" s="145">
        <v>0</v>
      </c>
      <c r="T164" s="145">
        <v>0</v>
      </c>
      <c r="U164" s="145">
        <v>13361</v>
      </c>
      <c r="V164" s="145">
        <v>0</v>
      </c>
      <c r="W164" s="145">
        <v>5501</v>
      </c>
      <c r="X164" s="145">
        <v>814065</v>
      </c>
      <c r="Y164" s="145">
        <v>0</v>
      </c>
      <c r="Z164" s="145">
        <v>8</v>
      </c>
      <c r="AA164" s="145">
        <v>4514499</v>
      </c>
      <c r="AB164" s="145">
        <v>52086</v>
      </c>
      <c r="AC164" s="145">
        <v>25505</v>
      </c>
      <c r="AD164" s="145">
        <v>0</v>
      </c>
      <c r="AE164" s="145">
        <v>390279</v>
      </c>
      <c r="AF164" s="145">
        <v>305828</v>
      </c>
      <c r="AG164" s="145">
        <v>888</v>
      </c>
      <c r="AH164" s="145"/>
      <c r="AI164" s="145"/>
      <c r="AJ164" s="145"/>
      <c r="AK164" s="145"/>
      <c r="AL164" s="145"/>
      <c r="AM164" s="145"/>
      <c r="AN164" s="145"/>
      <c r="AO164" s="145"/>
      <c r="AP164" s="145"/>
      <c r="AQ164" s="131">
        <f t="shared" si="690"/>
        <v>14456245</v>
      </c>
    </row>
    <row r="165" spans="2:87">
      <c r="B165" s="152" t="s">
        <v>220</v>
      </c>
      <c r="C165" s="145">
        <v>11154</v>
      </c>
      <c r="D165" s="145">
        <v>0</v>
      </c>
      <c r="E165" s="145">
        <v>0</v>
      </c>
      <c r="F165" s="145">
        <v>36057</v>
      </c>
      <c r="G165" s="145">
        <v>217251</v>
      </c>
      <c r="H165" s="145">
        <v>2293</v>
      </c>
      <c r="I165" s="145">
        <v>-42011</v>
      </c>
      <c r="J165" s="145">
        <v>432532</v>
      </c>
      <c r="K165" s="145">
        <v>0</v>
      </c>
      <c r="L165" s="145">
        <v>235523</v>
      </c>
      <c r="M165" s="145">
        <v>921351</v>
      </c>
      <c r="N165" s="145">
        <v>1785887</v>
      </c>
      <c r="O165" s="145">
        <v>860797</v>
      </c>
      <c r="P165" s="145">
        <v>37888</v>
      </c>
      <c r="Q165" s="194">
        <v>92711</v>
      </c>
      <c r="R165" s="145">
        <v>0</v>
      </c>
      <c r="S165" s="145">
        <v>2777</v>
      </c>
      <c r="T165" s="145">
        <v>2606048</v>
      </c>
      <c r="U165" s="145">
        <v>0</v>
      </c>
      <c r="V165" s="145">
        <v>0</v>
      </c>
      <c r="W165" s="145">
        <v>13660</v>
      </c>
      <c r="X165" s="145">
        <v>269612</v>
      </c>
      <c r="Y165" s="145">
        <v>1546974</v>
      </c>
      <c r="Z165" s="145">
        <v>-171</v>
      </c>
      <c r="AA165" s="145">
        <v>1603672</v>
      </c>
      <c r="AB165" s="145">
        <v>425846</v>
      </c>
      <c r="AC165" s="145">
        <v>96065</v>
      </c>
      <c r="AD165" s="145">
        <v>0</v>
      </c>
      <c r="AE165" s="145">
        <v>15481</v>
      </c>
      <c r="AF165" s="145">
        <v>-73600</v>
      </c>
      <c r="AG165" s="145">
        <v>176</v>
      </c>
      <c r="AH165" s="145"/>
      <c r="AI165" s="145"/>
      <c r="AJ165" s="145"/>
      <c r="AK165" s="145"/>
      <c r="AL165" s="145"/>
      <c r="AM165" s="145"/>
      <c r="AN165" s="145"/>
      <c r="AO165" s="145"/>
      <c r="AP165" s="145"/>
      <c r="AQ165" s="131">
        <f t="shared" si="690"/>
        <v>11097973</v>
      </c>
    </row>
    <row r="166" spans="2:87">
      <c r="B166" s="151" t="s">
        <v>221</v>
      </c>
      <c r="C166" s="145">
        <v>13802</v>
      </c>
      <c r="D166" s="145">
        <v>-177566</v>
      </c>
      <c r="E166" s="145">
        <v>0</v>
      </c>
      <c r="F166" s="145">
        <v>34847</v>
      </c>
      <c r="G166" s="145">
        <v>-1318030</v>
      </c>
      <c r="H166" s="145">
        <v>21</v>
      </c>
      <c r="I166" s="145">
        <v>688</v>
      </c>
      <c r="J166" s="145">
        <v>3582987</v>
      </c>
      <c r="K166" s="145">
        <v>34563</v>
      </c>
      <c r="L166" s="145">
        <v>-190430</v>
      </c>
      <c r="M166" s="145">
        <v>-2054932</v>
      </c>
      <c r="N166" s="145">
        <v>46727</v>
      </c>
      <c r="O166" s="145">
        <v>606290</v>
      </c>
      <c r="P166" s="145">
        <v>959730</v>
      </c>
      <c r="Q166" s="194">
        <v>-3221243</v>
      </c>
      <c r="R166" s="145">
        <v>0</v>
      </c>
      <c r="S166" s="145">
        <v>-2356</v>
      </c>
      <c r="T166" s="145">
        <v>0</v>
      </c>
      <c r="U166" s="145">
        <v>360406</v>
      </c>
      <c r="V166" s="145">
        <v>0</v>
      </c>
      <c r="W166" s="145">
        <v>-268</v>
      </c>
      <c r="X166" s="145">
        <v>-2575284</v>
      </c>
      <c r="Y166" s="145">
        <v>0</v>
      </c>
      <c r="Z166" s="145">
        <v>-221420</v>
      </c>
      <c r="AA166" s="145">
        <v>1538018</v>
      </c>
      <c r="AB166" s="145">
        <v>-30122</v>
      </c>
      <c r="AC166" s="145">
        <v>13978</v>
      </c>
      <c r="AD166" s="145">
        <v>0</v>
      </c>
      <c r="AE166" s="145">
        <v>-107249</v>
      </c>
      <c r="AF166" s="145">
        <v>-3185397</v>
      </c>
      <c r="AG166" s="145">
        <v>-57172</v>
      </c>
      <c r="AH166" s="145"/>
      <c r="AI166" s="145"/>
      <c r="AJ166" s="145"/>
      <c r="AK166" s="145"/>
      <c r="AL166" s="145"/>
      <c r="AM166" s="145"/>
      <c r="AN166" s="145"/>
      <c r="AO166" s="145"/>
      <c r="AP166" s="145"/>
      <c r="AQ166" s="131">
        <f t="shared" si="690"/>
        <v>-5949412</v>
      </c>
    </row>
    <row r="167" spans="2:87">
      <c r="B167" s="151" t="s">
        <v>222</v>
      </c>
      <c r="C167" s="145">
        <v>-41893</v>
      </c>
      <c r="D167" s="145">
        <v>418547</v>
      </c>
      <c r="E167" s="145">
        <v>-2039960</v>
      </c>
      <c r="F167" s="145">
        <v>1601499</v>
      </c>
      <c r="G167" s="145">
        <v>378378</v>
      </c>
      <c r="H167" s="145">
        <v>86615</v>
      </c>
      <c r="I167" s="145">
        <v>20236</v>
      </c>
      <c r="J167" s="145">
        <v>0</v>
      </c>
      <c r="K167" s="145">
        <v>0</v>
      </c>
      <c r="L167" s="145">
        <v>-4100</v>
      </c>
      <c r="M167" s="145">
        <v>-2346068</v>
      </c>
      <c r="N167" s="145">
        <v>-14085</v>
      </c>
      <c r="O167" s="145">
        <v>-3119030</v>
      </c>
      <c r="P167" s="145">
        <v>-1697102</v>
      </c>
      <c r="Q167" s="194">
        <v>4009932</v>
      </c>
      <c r="R167" s="145">
        <v>0</v>
      </c>
      <c r="S167" s="145">
        <v>271379</v>
      </c>
      <c r="T167" s="145">
        <v>1504543</v>
      </c>
      <c r="U167" s="145">
        <v>0</v>
      </c>
      <c r="V167" s="145">
        <v>0</v>
      </c>
      <c r="W167" s="145">
        <v>494440</v>
      </c>
      <c r="X167" s="145">
        <v>1592939</v>
      </c>
      <c r="Y167" s="145">
        <v>1663404</v>
      </c>
      <c r="Z167" s="145">
        <v>564428</v>
      </c>
      <c r="AA167" s="145">
        <v>7483287</v>
      </c>
      <c r="AB167" s="145">
        <v>1267386</v>
      </c>
      <c r="AC167" s="145">
        <v>6510402</v>
      </c>
      <c r="AD167" s="145">
        <v>65093</v>
      </c>
      <c r="AE167" s="145">
        <v>337721</v>
      </c>
      <c r="AF167" s="145">
        <v>-488210</v>
      </c>
      <c r="AG167" s="145">
        <v>742532</v>
      </c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31">
        <f t="shared" si="690"/>
        <v>19262313</v>
      </c>
    </row>
    <row r="168" spans="2:87">
      <c r="B168" s="150" t="s">
        <v>223</v>
      </c>
      <c r="C168" s="145">
        <v>242862</v>
      </c>
      <c r="D168" s="145">
        <v>14150486</v>
      </c>
      <c r="E168" s="145">
        <v>19058436</v>
      </c>
      <c r="F168" s="145">
        <v>5087522</v>
      </c>
      <c r="G168" s="145">
        <v>13271031</v>
      </c>
      <c r="H168" s="145">
        <v>24106875</v>
      </c>
      <c r="I168" s="145">
        <v>7256783</v>
      </c>
      <c r="J168" s="145">
        <v>2172679</v>
      </c>
      <c r="K168" s="145">
        <v>-478416</v>
      </c>
      <c r="L168" s="145">
        <v>2697190</v>
      </c>
      <c r="M168" s="145">
        <v>18693840</v>
      </c>
      <c r="N168" s="145">
        <v>6258586</v>
      </c>
      <c r="O168" s="145">
        <v>-7031674</v>
      </c>
      <c r="P168" s="145">
        <v>2344636</v>
      </c>
      <c r="Q168" s="194">
        <v>7699715</v>
      </c>
      <c r="R168" s="145">
        <v>109028</v>
      </c>
      <c r="S168" s="145">
        <v>2176435</v>
      </c>
      <c r="T168" s="145">
        <v>2811263</v>
      </c>
      <c r="U168" s="145">
        <v>6682154</v>
      </c>
      <c r="V168" s="145">
        <v>19034</v>
      </c>
      <c r="W168" s="145">
        <v>42387</v>
      </c>
      <c r="X168" s="145">
        <v>19976104</v>
      </c>
      <c r="Y168" s="145">
        <v>5717060</v>
      </c>
      <c r="Z168" s="145">
        <v>3914370</v>
      </c>
      <c r="AA168" s="145">
        <v>8694191</v>
      </c>
      <c r="AB168" s="145">
        <v>6703104</v>
      </c>
      <c r="AC168" s="145">
        <v>8279022</v>
      </c>
      <c r="AD168" s="145">
        <v>5565065</v>
      </c>
      <c r="AE168" s="145">
        <v>7329474</v>
      </c>
      <c r="AF168" s="145">
        <v>5708783</v>
      </c>
      <c r="AG168" s="145">
        <v>15932825</v>
      </c>
      <c r="AH168" s="145"/>
      <c r="AI168" s="145"/>
      <c r="AJ168" s="145"/>
      <c r="AK168" s="145"/>
      <c r="AL168" s="145"/>
      <c r="AM168" s="145"/>
      <c r="AN168" s="145"/>
      <c r="AO168" s="145"/>
      <c r="AP168" s="145"/>
      <c r="AQ168" s="131">
        <f t="shared" si="690"/>
        <v>215190850</v>
      </c>
      <c r="AU168" s="135">
        <f t="shared" ref="AU168:BD168" si="727">C168-SUM(C162:C163,C166:C167)</f>
        <v>0</v>
      </c>
      <c r="AV168" s="135">
        <f t="shared" si="727"/>
        <v>0</v>
      </c>
      <c r="AW168" s="135">
        <f t="shared" si="727"/>
        <v>0</v>
      </c>
      <c r="AX168" s="135">
        <f t="shared" si="727"/>
        <v>0</v>
      </c>
      <c r="AY168" s="135">
        <f t="shared" si="727"/>
        <v>0</v>
      </c>
      <c r="AZ168" s="135">
        <f t="shared" si="727"/>
        <v>0</v>
      </c>
      <c r="BA168" s="135">
        <f t="shared" si="727"/>
        <v>0</v>
      </c>
      <c r="BB168" s="135">
        <f t="shared" si="727"/>
        <v>1</v>
      </c>
      <c r="BC168" s="135">
        <f t="shared" si="727"/>
        <v>0</v>
      </c>
      <c r="BD168" s="135">
        <f t="shared" si="727"/>
        <v>0</v>
      </c>
      <c r="BE168" s="135">
        <f t="shared" ref="BE168:BT168" si="728">M168-SUM(M162:M163,M166:M167)</f>
        <v>0</v>
      </c>
      <c r="BF168" s="135">
        <f t="shared" si="728"/>
        <v>0</v>
      </c>
      <c r="BG168" s="135">
        <f t="shared" si="728"/>
        <v>0</v>
      </c>
      <c r="BH168" s="135">
        <f t="shared" si="728"/>
        <v>0</v>
      </c>
      <c r="BI168" s="135">
        <f t="shared" si="728"/>
        <v>0</v>
      </c>
      <c r="BJ168" s="135">
        <f t="shared" si="728"/>
        <v>0</v>
      </c>
      <c r="BK168" s="135">
        <f t="shared" si="728"/>
        <v>0</v>
      </c>
      <c r="BL168" s="135">
        <f t="shared" si="728"/>
        <v>0</v>
      </c>
      <c r="BM168" s="135">
        <f t="shared" si="728"/>
        <v>0</v>
      </c>
      <c r="BN168" s="135">
        <f t="shared" si="728"/>
        <v>0</v>
      </c>
      <c r="BO168" s="135">
        <f t="shared" si="728"/>
        <v>0</v>
      </c>
      <c r="BP168" s="135">
        <f t="shared" si="728"/>
        <v>0</v>
      </c>
      <c r="BQ168" s="135">
        <f t="shared" si="728"/>
        <v>0</v>
      </c>
      <c r="BR168" s="135">
        <f t="shared" si="728"/>
        <v>0</v>
      </c>
      <c r="BS168" s="135">
        <f t="shared" si="728"/>
        <v>-1</v>
      </c>
      <c r="BT168" s="135">
        <f t="shared" si="728"/>
        <v>0</v>
      </c>
      <c r="BU168" s="135">
        <f t="shared" ref="BU168:CI168" si="729">AC168-SUM(AC162:AC163,AC166:AC167)</f>
        <v>0</v>
      </c>
      <c r="BV168" s="135">
        <f t="shared" si="729"/>
        <v>0</v>
      </c>
      <c r="BW168" s="135">
        <f t="shared" si="729"/>
        <v>0</v>
      </c>
      <c r="BX168" s="135">
        <f t="shared" si="729"/>
        <v>0</v>
      </c>
      <c r="BY168" s="135">
        <f t="shared" si="729"/>
        <v>0</v>
      </c>
      <c r="BZ168" s="135">
        <f t="shared" si="729"/>
        <v>0</v>
      </c>
      <c r="CA168" s="135">
        <f t="shared" si="729"/>
        <v>0</v>
      </c>
      <c r="CB168" s="135">
        <f t="shared" si="729"/>
        <v>0</v>
      </c>
      <c r="CC168" s="135">
        <f t="shared" si="729"/>
        <v>0</v>
      </c>
      <c r="CD168" s="135">
        <f t="shared" si="729"/>
        <v>0</v>
      </c>
      <c r="CE168" s="135">
        <f t="shared" si="729"/>
        <v>0</v>
      </c>
      <c r="CF168" s="135">
        <f t="shared" si="729"/>
        <v>0</v>
      </c>
      <c r="CG168" s="135">
        <f t="shared" si="729"/>
        <v>0</v>
      </c>
      <c r="CH168" s="135">
        <f t="shared" si="729"/>
        <v>0</v>
      </c>
      <c r="CI168" s="135">
        <f t="shared" si="729"/>
        <v>0</v>
      </c>
    </row>
    <row r="169" spans="2:87">
      <c r="B169" s="150" t="s">
        <v>224</v>
      </c>
      <c r="C169" s="145">
        <v>0</v>
      </c>
      <c r="D169" s="145">
        <v>0</v>
      </c>
      <c r="E169" s="145">
        <v>0</v>
      </c>
      <c r="F169" s="145">
        <v>0</v>
      </c>
      <c r="G169" s="145">
        <v>0</v>
      </c>
      <c r="H169" s="145">
        <v>0</v>
      </c>
      <c r="I169" s="145">
        <v>0</v>
      </c>
      <c r="J169" s="145">
        <v>0</v>
      </c>
      <c r="K169" s="145">
        <v>0</v>
      </c>
      <c r="L169" s="145">
        <v>0</v>
      </c>
      <c r="M169" s="145">
        <v>0</v>
      </c>
      <c r="N169" s="145">
        <v>0</v>
      </c>
      <c r="O169" s="145">
        <v>0</v>
      </c>
      <c r="P169" s="145">
        <v>0</v>
      </c>
      <c r="Q169" s="194">
        <v>0</v>
      </c>
      <c r="R169" s="145">
        <v>0</v>
      </c>
      <c r="S169" s="145">
        <v>0</v>
      </c>
      <c r="T169" s="145">
        <v>0</v>
      </c>
      <c r="U169" s="145">
        <v>0</v>
      </c>
      <c r="V169" s="145">
        <v>0</v>
      </c>
      <c r="W169" s="145">
        <v>0</v>
      </c>
      <c r="X169" s="145">
        <v>0</v>
      </c>
      <c r="Y169" s="145">
        <v>0</v>
      </c>
      <c r="Z169" s="145">
        <v>0</v>
      </c>
      <c r="AA169" s="145">
        <v>0</v>
      </c>
      <c r="AB169" s="145">
        <v>0</v>
      </c>
      <c r="AC169" s="145">
        <v>0</v>
      </c>
      <c r="AD169" s="145">
        <v>0</v>
      </c>
      <c r="AE169" s="145">
        <v>0</v>
      </c>
      <c r="AF169" s="145">
        <v>0</v>
      </c>
      <c r="AG169" s="145">
        <v>0</v>
      </c>
      <c r="AH169" s="145"/>
      <c r="AI169" s="145"/>
      <c r="AJ169" s="145"/>
      <c r="AK169" s="145"/>
      <c r="AL169" s="145"/>
      <c r="AM169" s="145"/>
      <c r="AN169" s="145"/>
      <c r="AO169" s="145"/>
      <c r="AP169" s="145"/>
      <c r="AQ169" s="131">
        <f t="shared" si="690"/>
        <v>0</v>
      </c>
    </row>
    <row r="170" spans="2:87">
      <c r="B170" s="150" t="s">
        <v>225</v>
      </c>
      <c r="C170" s="145">
        <v>32677</v>
      </c>
      <c r="D170" s="145">
        <v>2565415</v>
      </c>
      <c r="E170" s="145">
        <v>3538014</v>
      </c>
      <c r="F170" s="145">
        <v>933879</v>
      </c>
      <c r="G170" s="145">
        <v>306938</v>
      </c>
      <c r="H170" s="145">
        <v>4486988</v>
      </c>
      <c r="I170" s="145">
        <v>1262147</v>
      </c>
      <c r="J170" s="145">
        <v>-50190</v>
      </c>
      <c r="K170" s="145">
        <v>-94527</v>
      </c>
      <c r="L170" s="145">
        <v>279731</v>
      </c>
      <c r="M170" s="145">
        <v>3184070</v>
      </c>
      <c r="N170" s="145">
        <v>-1302903</v>
      </c>
      <c r="O170" s="145">
        <v>1321708</v>
      </c>
      <c r="P170" s="145">
        <v>265678</v>
      </c>
      <c r="Q170" s="194">
        <v>142105</v>
      </c>
      <c r="R170" s="145">
        <v>12906</v>
      </c>
      <c r="S170" s="145">
        <v>353623</v>
      </c>
      <c r="T170" s="145">
        <v>0</v>
      </c>
      <c r="U170" s="145">
        <v>0</v>
      </c>
      <c r="V170" s="145">
        <v>3521</v>
      </c>
      <c r="W170" s="145">
        <v>-10425</v>
      </c>
      <c r="X170" s="145">
        <v>3393099</v>
      </c>
      <c r="Y170" s="145">
        <v>0</v>
      </c>
      <c r="Z170" s="145">
        <v>884968</v>
      </c>
      <c r="AA170" s="145">
        <v>2380215</v>
      </c>
      <c r="AB170" s="145">
        <v>-419468</v>
      </c>
      <c r="AC170" s="145">
        <v>612424</v>
      </c>
      <c r="AD170" s="145">
        <v>1058085</v>
      </c>
      <c r="AE170" s="145">
        <v>582154</v>
      </c>
      <c r="AF170" s="145">
        <v>926065</v>
      </c>
      <c r="AG170" s="145">
        <v>2768696</v>
      </c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31">
        <f t="shared" si="690"/>
        <v>29417593</v>
      </c>
    </row>
    <row r="171" spans="2:87">
      <c r="B171" s="149" t="s">
        <v>226</v>
      </c>
      <c r="C171" s="142">
        <v>210185</v>
      </c>
      <c r="D171" s="142">
        <v>11585071</v>
      </c>
      <c r="E171" s="142">
        <v>15520422</v>
      </c>
      <c r="F171" s="142">
        <v>4153643</v>
      </c>
      <c r="G171" s="142">
        <v>12964093</v>
      </c>
      <c r="H171" s="142">
        <v>19619887</v>
      </c>
      <c r="I171" s="142">
        <v>5994636</v>
      </c>
      <c r="J171" s="142">
        <v>2222869</v>
      </c>
      <c r="K171" s="142">
        <v>-383889</v>
      </c>
      <c r="L171" s="142">
        <v>2417459</v>
      </c>
      <c r="M171" s="142">
        <v>15509770</v>
      </c>
      <c r="N171" s="142">
        <v>7561489</v>
      </c>
      <c r="O171" s="142">
        <v>-8353382</v>
      </c>
      <c r="P171" s="142">
        <v>2078958</v>
      </c>
      <c r="Q171" s="193">
        <v>7557610</v>
      </c>
      <c r="R171" s="142">
        <v>96123</v>
      </c>
      <c r="S171" s="142">
        <v>1822812</v>
      </c>
      <c r="T171" s="142">
        <v>2811263</v>
      </c>
      <c r="U171" s="142">
        <v>6682154</v>
      </c>
      <c r="V171" s="142">
        <v>15513</v>
      </c>
      <c r="W171" s="142">
        <v>52812</v>
      </c>
      <c r="X171" s="142">
        <v>16583005</v>
      </c>
      <c r="Y171" s="142">
        <v>5717060</v>
      </c>
      <c r="Z171" s="142">
        <v>3029403</v>
      </c>
      <c r="AA171" s="142">
        <v>6313976</v>
      </c>
      <c r="AB171" s="142">
        <v>7122572</v>
      </c>
      <c r="AC171" s="142">
        <v>7666598</v>
      </c>
      <c r="AD171" s="142">
        <v>4506980</v>
      </c>
      <c r="AE171" s="142">
        <v>6747320</v>
      </c>
      <c r="AF171" s="142">
        <v>4782718</v>
      </c>
      <c r="AG171" s="142">
        <v>13164129</v>
      </c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31">
        <f t="shared" si="690"/>
        <v>185773259</v>
      </c>
      <c r="AU171" s="135">
        <f t="shared" ref="AU171:BD171" si="730">C171-(SUM(C168:C169)-C170)</f>
        <v>0</v>
      </c>
      <c r="AV171" s="135">
        <f t="shared" si="730"/>
        <v>0</v>
      </c>
      <c r="AW171" s="135">
        <f t="shared" si="730"/>
        <v>0</v>
      </c>
      <c r="AX171" s="135">
        <f t="shared" si="730"/>
        <v>0</v>
      </c>
      <c r="AY171" s="135">
        <f t="shared" si="730"/>
        <v>0</v>
      </c>
      <c r="AZ171" s="135">
        <f t="shared" si="730"/>
        <v>0</v>
      </c>
      <c r="BA171" s="135">
        <f t="shared" si="730"/>
        <v>0</v>
      </c>
      <c r="BB171" s="135">
        <f t="shared" si="730"/>
        <v>0</v>
      </c>
      <c r="BC171" s="135">
        <f t="shared" si="730"/>
        <v>0</v>
      </c>
      <c r="BD171" s="135">
        <f t="shared" si="730"/>
        <v>0</v>
      </c>
      <c r="BE171" s="135">
        <f t="shared" ref="BE171:BT171" si="731">M171-(SUM(M168:M169)-M170)</f>
        <v>0</v>
      </c>
      <c r="BF171" s="135">
        <f t="shared" si="731"/>
        <v>0</v>
      </c>
      <c r="BG171" s="135">
        <f t="shared" si="731"/>
        <v>0</v>
      </c>
      <c r="BH171" s="135">
        <f t="shared" si="731"/>
        <v>0</v>
      </c>
      <c r="BI171" s="135">
        <f t="shared" si="731"/>
        <v>0</v>
      </c>
      <c r="BJ171" s="135">
        <f t="shared" si="731"/>
        <v>1</v>
      </c>
      <c r="BK171" s="135">
        <f t="shared" si="731"/>
        <v>0</v>
      </c>
      <c r="BL171" s="135">
        <f t="shared" si="731"/>
        <v>0</v>
      </c>
      <c r="BM171" s="135">
        <f t="shared" si="731"/>
        <v>0</v>
      </c>
      <c r="BN171" s="135">
        <f t="shared" si="731"/>
        <v>0</v>
      </c>
      <c r="BO171" s="135">
        <f t="shared" si="731"/>
        <v>0</v>
      </c>
      <c r="BP171" s="135">
        <f t="shared" si="731"/>
        <v>0</v>
      </c>
      <c r="BQ171" s="135">
        <f t="shared" si="731"/>
        <v>0</v>
      </c>
      <c r="BR171" s="135">
        <f t="shared" si="731"/>
        <v>1</v>
      </c>
      <c r="BS171" s="135">
        <f t="shared" si="731"/>
        <v>0</v>
      </c>
      <c r="BT171" s="135">
        <f t="shared" si="731"/>
        <v>0</v>
      </c>
      <c r="BU171" s="135">
        <f t="shared" ref="BU171:CI171" si="732">AC171-(SUM(AC168:AC169)-AC170)</f>
        <v>0</v>
      </c>
      <c r="BV171" s="135">
        <f t="shared" si="732"/>
        <v>0</v>
      </c>
      <c r="BW171" s="135">
        <f t="shared" si="732"/>
        <v>0</v>
      </c>
      <c r="BX171" s="135">
        <f t="shared" si="732"/>
        <v>0</v>
      </c>
      <c r="BY171" s="135">
        <f t="shared" si="732"/>
        <v>0</v>
      </c>
      <c r="BZ171" s="135">
        <f t="shared" si="732"/>
        <v>0</v>
      </c>
      <c r="CA171" s="135">
        <f t="shared" si="732"/>
        <v>0</v>
      </c>
      <c r="CB171" s="135">
        <f t="shared" si="732"/>
        <v>0</v>
      </c>
      <c r="CC171" s="135">
        <f t="shared" si="732"/>
        <v>0</v>
      </c>
      <c r="CD171" s="135">
        <f t="shared" si="732"/>
        <v>0</v>
      </c>
      <c r="CE171" s="135">
        <f t="shared" si="732"/>
        <v>0</v>
      </c>
      <c r="CF171" s="135">
        <f t="shared" si="732"/>
        <v>0</v>
      </c>
      <c r="CG171" s="135">
        <f t="shared" si="732"/>
        <v>0</v>
      </c>
      <c r="CH171" s="135">
        <f t="shared" si="732"/>
        <v>0</v>
      </c>
      <c r="CI171" s="135">
        <f t="shared" si="732"/>
        <v>2</v>
      </c>
    </row>
    <row r="172" spans="2:87">
      <c r="B172" s="150" t="s">
        <v>227</v>
      </c>
      <c r="C172" s="145">
        <v>0</v>
      </c>
      <c r="D172" s="145">
        <v>0</v>
      </c>
      <c r="E172" s="145">
        <v>0</v>
      </c>
      <c r="F172" s="145">
        <v>0</v>
      </c>
      <c r="G172" s="145">
        <v>0</v>
      </c>
      <c r="H172" s="145">
        <v>0</v>
      </c>
      <c r="I172" s="145">
        <v>0</v>
      </c>
      <c r="J172" s="145">
        <v>0</v>
      </c>
      <c r="K172" s="145">
        <v>0</v>
      </c>
      <c r="L172" s="145">
        <v>0</v>
      </c>
      <c r="M172" s="145">
        <v>0</v>
      </c>
      <c r="N172" s="145">
        <v>0</v>
      </c>
      <c r="O172" s="145">
        <v>0</v>
      </c>
      <c r="P172" s="145">
        <v>0</v>
      </c>
      <c r="Q172" s="194">
        <v>0</v>
      </c>
      <c r="R172" s="145">
        <v>0</v>
      </c>
      <c r="S172" s="145">
        <v>0</v>
      </c>
      <c r="T172" s="145">
        <v>0</v>
      </c>
      <c r="U172" s="145">
        <v>0</v>
      </c>
      <c r="V172" s="145">
        <v>0</v>
      </c>
      <c r="W172" s="145">
        <v>0</v>
      </c>
      <c r="X172" s="145">
        <v>0</v>
      </c>
      <c r="Y172" s="145">
        <v>0</v>
      </c>
      <c r="Z172" s="145">
        <v>0</v>
      </c>
      <c r="AA172" s="145">
        <v>0</v>
      </c>
      <c r="AB172" s="145">
        <v>0</v>
      </c>
      <c r="AC172" s="145">
        <v>0</v>
      </c>
      <c r="AD172" s="145">
        <v>0</v>
      </c>
      <c r="AE172" s="145">
        <v>0</v>
      </c>
      <c r="AF172" s="145">
        <v>0</v>
      </c>
      <c r="AG172" s="145">
        <v>0</v>
      </c>
      <c r="AH172" s="145"/>
      <c r="AI172" s="145"/>
      <c r="AJ172" s="145"/>
      <c r="AK172" s="145"/>
      <c r="AL172" s="145"/>
      <c r="AM172" s="145"/>
      <c r="AN172" s="145"/>
      <c r="AO172" s="145"/>
      <c r="AP172" s="145"/>
      <c r="AQ172" s="131">
        <f t="shared" si="690"/>
        <v>0</v>
      </c>
    </row>
    <row r="173" spans="2:87">
      <c r="B173" s="150" t="s">
        <v>228</v>
      </c>
      <c r="C173" s="145">
        <v>0</v>
      </c>
      <c r="D173" s="145">
        <v>0</v>
      </c>
      <c r="E173" s="145">
        <v>0</v>
      </c>
      <c r="F173" s="145">
        <v>0</v>
      </c>
      <c r="G173" s="145">
        <v>0</v>
      </c>
      <c r="H173" s="145">
        <v>0</v>
      </c>
      <c r="I173" s="145">
        <v>0</v>
      </c>
      <c r="J173" s="145">
        <v>0</v>
      </c>
      <c r="K173" s="145">
        <v>0</v>
      </c>
      <c r="L173" s="145">
        <v>0</v>
      </c>
      <c r="M173" s="145">
        <v>0</v>
      </c>
      <c r="N173" s="145">
        <v>0</v>
      </c>
      <c r="O173" s="145">
        <v>0</v>
      </c>
      <c r="P173" s="145">
        <v>0</v>
      </c>
      <c r="Q173" s="194">
        <v>0</v>
      </c>
      <c r="R173" s="145">
        <v>0</v>
      </c>
      <c r="S173" s="145">
        <v>0</v>
      </c>
      <c r="T173" s="145">
        <v>0</v>
      </c>
      <c r="U173" s="145">
        <v>1256</v>
      </c>
      <c r="V173" s="145">
        <v>0</v>
      </c>
      <c r="W173" s="145">
        <v>0</v>
      </c>
      <c r="X173" s="145">
        <v>0</v>
      </c>
      <c r="Y173" s="145">
        <v>0</v>
      </c>
      <c r="Z173" s="145">
        <v>0</v>
      </c>
      <c r="AA173" s="145">
        <v>0</v>
      </c>
      <c r="AB173" s="145">
        <v>0</v>
      </c>
      <c r="AC173" s="145">
        <v>0</v>
      </c>
      <c r="AD173" s="145">
        <v>0</v>
      </c>
      <c r="AE173" s="145">
        <v>0</v>
      </c>
      <c r="AF173" s="145">
        <v>0</v>
      </c>
      <c r="AG173" s="145">
        <v>0</v>
      </c>
      <c r="AH173" s="145"/>
      <c r="AI173" s="145"/>
      <c r="AJ173" s="145"/>
      <c r="AK173" s="145"/>
      <c r="AL173" s="145"/>
      <c r="AM173" s="145"/>
      <c r="AN173" s="145"/>
      <c r="AO173" s="145"/>
      <c r="AP173" s="145"/>
      <c r="AQ173" s="131">
        <f t="shared" si="690"/>
        <v>1256</v>
      </c>
    </row>
    <row r="174" spans="2:87">
      <c r="B174" s="150" t="s">
        <v>229</v>
      </c>
      <c r="C174" s="145">
        <v>0</v>
      </c>
      <c r="D174" s="145">
        <v>0</v>
      </c>
      <c r="E174" s="145">
        <v>0</v>
      </c>
      <c r="F174" s="145">
        <v>0</v>
      </c>
      <c r="G174" s="145">
        <v>0</v>
      </c>
      <c r="H174" s="145">
        <v>0</v>
      </c>
      <c r="I174" s="145">
        <v>0</v>
      </c>
      <c r="J174" s="145">
        <v>0</v>
      </c>
      <c r="K174" s="145">
        <v>0</v>
      </c>
      <c r="L174" s="145">
        <v>0</v>
      </c>
      <c r="M174" s="145">
        <v>0</v>
      </c>
      <c r="N174" s="145">
        <v>0</v>
      </c>
      <c r="O174" s="145">
        <v>0</v>
      </c>
      <c r="P174" s="145">
        <v>0</v>
      </c>
      <c r="Q174" s="194">
        <v>0</v>
      </c>
      <c r="R174" s="145">
        <v>0</v>
      </c>
      <c r="S174" s="145">
        <v>0</v>
      </c>
      <c r="T174" s="145">
        <v>0</v>
      </c>
      <c r="U174" s="145">
        <v>0</v>
      </c>
      <c r="V174" s="145">
        <v>0</v>
      </c>
      <c r="W174" s="145">
        <v>0</v>
      </c>
      <c r="X174" s="145">
        <v>0</v>
      </c>
      <c r="Y174" s="145">
        <v>0</v>
      </c>
      <c r="Z174" s="145">
        <v>0</v>
      </c>
      <c r="AA174" s="145">
        <v>0</v>
      </c>
      <c r="AB174" s="145">
        <v>0</v>
      </c>
      <c r="AC174" s="145">
        <v>0</v>
      </c>
      <c r="AD174" s="145">
        <v>0</v>
      </c>
      <c r="AE174" s="145">
        <v>0</v>
      </c>
      <c r="AF174" s="145">
        <v>0</v>
      </c>
      <c r="AG174" s="145">
        <v>0</v>
      </c>
      <c r="AH174" s="145"/>
      <c r="AI174" s="145"/>
      <c r="AJ174" s="145"/>
      <c r="AK174" s="145"/>
      <c r="AL174" s="145"/>
      <c r="AM174" s="145"/>
      <c r="AN174" s="145"/>
      <c r="AO174" s="145"/>
      <c r="AP174" s="145"/>
      <c r="AQ174" s="131">
        <f t="shared" si="690"/>
        <v>0</v>
      </c>
    </row>
    <row r="175" spans="2:87">
      <c r="B175" s="150" t="s">
        <v>230</v>
      </c>
      <c r="C175" s="145">
        <v>0</v>
      </c>
      <c r="D175" s="145">
        <v>0</v>
      </c>
      <c r="E175" s="145">
        <v>0</v>
      </c>
      <c r="F175" s="145">
        <v>0</v>
      </c>
      <c r="G175" s="145">
        <v>0</v>
      </c>
      <c r="H175" s="145">
        <v>0</v>
      </c>
      <c r="I175" s="145">
        <v>0</v>
      </c>
      <c r="J175" s="145">
        <v>0</v>
      </c>
      <c r="K175" s="145">
        <v>0</v>
      </c>
      <c r="L175" s="145">
        <v>0</v>
      </c>
      <c r="M175" s="145">
        <v>0</v>
      </c>
      <c r="N175" s="145">
        <v>0</v>
      </c>
      <c r="O175" s="145">
        <v>0</v>
      </c>
      <c r="P175" s="145">
        <v>0</v>
      </c>
      <c r="Q175" s="194">
        <v>0</v>
      </c>
      <c r="R175" s="145">
        <v>0</v>
      </c>
      <c r="S175" s="145">
        <v>0</v>
      </c>
      <c r="T175" s="145">
        <v>0</v>
      </c>
      <c r="U175" s="145">
        <v>0</v>
      </c>
      <c r="V175" s="145">
        <v>0</v>
      </c>
      <c r="W175" s="145">
        <v>0</v>
      </c>
      <c r="X175" s="145">
        <v>0</v>
      </c>
      <c r="Y175" s="145">
        <v>0</v>
      </c>
      <c r="Z175" s="145">
        <v>0</v>
      </c>
      <c r="AA175" s="145">
        <v>0</v>
      </c>
      <c r="AB175" s="145">
        <v>0</v>
      </c>
      <c r="AC175" s="145">
        <v>0</v>
      </c>
      <c r="AD175" s="145">
        <v>0</v>
      </c>
      <c r="AE175" s="145">
        <v>0</v>
      </c>
      <c r="AF175" s="145">
        <v>0</v>
      </c>
      <c r="AG175" s="145">
        <v>0</v>
      </c>
      <c r="AH175" s="145"/>
      <c r="AI175" s="145"/>
      <c r="AJ175" s="145"/>
      <c r="AK175" s="145"/>
      <c r="AL175" s="145"/>
      <c r="AM175" s="145"/>
      <c r="AN175" s="145"/>
      <c r="AO175" s="145"/>
      <c r="AP175" s="145"/>
      <c r="AQ175" s="131">
        <f t="shared" si="690"/>
        <v>0</v>
      </c>
    </row>
    <row r="176" spans="2:87">
      <c r="B176" s="150" t="s">
        <v>231</v>
      </c>
      <c r="C176" s="145">
        <v>0</v>
      </c>
      <c r="D176" s="145">
        <v>0</v>
      </c>
      <c r="E176" s="145">
        <v>0</v>
      </c>
      <c r="F176" s="145">
        <v>0</v>
      </c>
      <c r="G176" s="145">
        <v>0</v>
      </c>
      <c r="H176" s="145">
        <v>0</v>
      </c>
      <c r="I176" s="145">
        <v>0</v>
      </c>
      <c r="J176" s="145">
        <v>0</v>
      </c>
      <c r="K176" s="145">
        <v>0</v>
      </c>
      <c r="L176" s="145">
        <v>0</v>
      </c>
      <c r="M176" s="145">
        <v>0</v>
      </c>
      <c r="N176" s="145">
        <v>0</v>
      </c>
      <c r="O176" s="145">
        <v>0</v>
      </c>
      <c r="P176" s="145">
        <v>0</v>
      </c>
      <c r="Q176" s="194">
        <v>0</v>
      </c>
      <c r="R176" s="145">
        <v>0</v>
      </c>
      <c r="S176" s="145">
        <v>0</v>
      </c>
      <c r="T176" s="145">
        <v>0</v>
      </c>
      <c r="U176" s="145">
        <v>0</v>
      </c>
      <c r="V176" s="145">
        <v>0</v>
      </c>
      <c r="W176" s="145">
        <v>0</v>
      </c>
      <c r="X176" s="145">
        <v>0</v>
      </c>
      <c r="Y176" s="145">
        <v>0</v>
      </c>
      <c r="Z176" s="145">
        <v>0</v>
      </c>
      <c r="AA176" s="145">
        <v>0</v>
      </c>
      <c r="AB176" s="145">
        <v>0</v>
      </c>
      <c r="AC176" s="145">
        <v>0</v>
      </c>
      <c r="AD176" s="145">
        <v>0</v>
      </c>
      <c r="AE176" s="145">
        <v>0</v>
      </c>
      <c r="AF176" s="145">
        <v>0</v>
      </c>
      <c r="AG176" s="145">
        <v>0</v>
      </c>
      <c r="AH176" s="145"/>
      <c r="AI176" s="145"/>
      <c r="AJ176" s="145"/>
      <c r="AK176" s="145"/>
      <c r="AL176" s="145"/>
      <c r="AM176" s="145"/>
      <c r="AN176" s="145"/>
      <c r="AO176" s="145"/>
      <c r="AP176" s="145"/>
      <c r="AQ176" s="131">
        <f t="shared" si="690"/>
        <v>0</v>
      </c>
    </row>
    <row r="177" spans="2:87">
      <c r="B177" s="158" t="s">
        <v>232</v>
      </c>
      <c r="C177" s="145">
        <v>0</v>
      </c>
      <c r="D177" s="145">
        <v>0</v>
      </c>
      <c r="E177" s="145">
        <v>0</v>
      </c>
      <c r="F177" s="145">
        <v>0</v>
      </c>
      <c r="G177" s="145">
        <v>0</v>
      </c>
      <c r="H177" s="145">
        <v>0</v>
      </c>
      <c r="I177" s="145">
        <v>0</v>
      </c>
      <c r="J177" s="145">
        <v>0</v>
      </c>
      <c r="K177" s="145">
        <v>0</v>
      </c>
      <c r="L177" s="145">
        <v>0</v>
      </c>
      <c r="M177" s="145">
        <v>0</v>
      </c>
      <c r="N177" s="145">
        <v>0</v>
      </c>
      <c r="O177" s="145">
        <v>0</v>
      </c>
      <c r="P177" s="145">
        <v>0</v>
      </c>
      <c r="Q177" s="194">
        <v>0</v>
      </c>
      <c r="R177" s="145">
        <v>0</v>
      </c>
      <c r="S177" s="145">
        <v>0</v>
      </c>
      <c r="T177" s="145">
        <v>0</v>
      </c>
      <c r="U177" s="145">
        <v>1256</v>
      </c>
      <c r="V177" s="145">
        <v>0</v>
      </c>
      <c r="W177" s="145">
        <v>0</v>
      </c>
      <c r="X177" s="145">
        <v>0</v>
      </c>
      <c r="Y177" s="145">
        <v>0</v>
      </c>
      <c r="Z177" s="145">
        <v>0</v>
      </c>
      <c r="AA177" s="145">
        <v>0</v>
      </c>
      <c r="AB177" s="145">
        <v>0</v>
      </c>
      <c r="AC177" s="145">
        <v>0</v>
      </c>
      <c r="AD177" s="145">
        <v>0</v>
      </c>
      <c r="AE177" s="145">
        <v>0</v>
      </c>
      <c r="AF177" s="145">
        <v>0</v>
      </c>
      <c r="AG177" s="145">
        <v>0</v>
      </c>
      <c r="AH177" s="145"/>
      <c r="AI177" s="145"/>
      <c r="AJ177" s="145"/>
      <c r="AK177" s="145"/>
      <c r="AL177" s="145"/>
      <c r="AM177" s="145"/>
      <c r="AN177" s="145"/>
      <c r="AO177" s="145"/>
      <c r="AP177" s="145"/>
      <c r="AQ177" s="131">
        <f t="shared" si="690"/>
        <v>1256</v>
      </c>
      <c r="AU177" s="135">
        <f t="shared" ref="AU177:BD177" si="733">C177-SUM(C172:C176)</f>
        <v>0</v>
      </c>
      <c r="AV177" s="135">
        <f t="shared" si="733"/>
        <v>0</v>
      </c>
      <c r="AW177" s="135">
        <f t="shared" si="733"/>
        <v>0</v>
      </c>
      <c r="AX177" s="135">
        <f t="shared" si="733"/>
        <v>0</v>
      </c>
      <c r="AY177" s="135">
        <f t="shared" si="733"/>
        <v>0</v>
      </c>
      <c r="AZ177" s="135">
        <f t="shared" si="733"/>
        <v>0</v>
      </c>
      <c r="BA177" s="135">
        <f t="shared" si="733"/>
        <v>0</v>
      </c>
      <c r="BB177" s="135">
        <f t="shared" si="733"/>
        <v>0</v>
      </c>
      <c r="BC177" s="135">
        <f t="shared" si="733"/>
        <v>0</v>
      </c>
      <c r="BD177" s="135">
        <f t="shared" si="733"/>
        <v>0</v>
      </c>
      <c r="BE177" s="135">
        <f t="shared" ref="BE177:BT177" si="734">M177-SUM(M172:M176)</f>
        <v>0</v>
      </c>
      <c r="BF177" s="135">
        <f t="shared" si="734"/>
        <v>0</v>
      </c>
      <c r="BG177" s="135">
        <f t="shared" si="734"/>
        <v>0</v>
      </c>
      <c r="BH177" s="135">
        <f t="shared" si="734"/>
        <v>0</v>
      </c>
      <c r="BI177" s="135">
        <f t="shared" si="734"/>
        <v>0</v>
      </c>
      <c r="BJ177" s="135">
        <f t="shared" si="734"/>
        <v>0</v>
      </c>
      <c r="BK177" s="135">
        <f t="shared" si="734"/>
        <v>0</v>
      </c>
      <c r="BL177" s="135">
        <f t="shared" si="734"/>
        <v>0</v>
      </c>
      <c r="BM177" s="135">
        <f t="shared" si="734"/>
        <v>0</v>
      </c>
      <c r="BN177" s="135">
        <f t="shared" si="734"/>
        <v>0</v>
      </c>
      <c r="BO177" s="135">
        <f t="shared" si="734"/>
        <v>0</v>
      </c>
      <c r="BP177" s="135">
        <f t="shared" si="734"/>
        <v>0</v>
      </c>
      <c r="BQ177" s="135">
        <f t="shared" si="734"/>
        <v>0</v>
      </c>
      <c r="BR177" s="135">
        <f t="shared" si="734"/>
        <v>0</v>
      </c>
      <c r="BS177" s="135">
        <f t="shared" si="734"/>
        <v>0</v>
      </c>
      <c r="BT177" s="135">
        <f t="shared" si="734"/>
        <v>0</v>
      </c>
      <c r="BU177" s="135">
        <f t="shared" ref="BU177:CI177" si="735">AC177-SUM(AC172:AC176)</f>
        <v>0</v>
      </c>
      <c r="BV177" s="135">
        <f t="shared" si="735"/>
        <v>0</v>
      </c>
      <c r="BW177" s="135">
        <f t="shared" si="735"/>
        <v>0</v>
      </c>
      <c r="BX177" s="135">
        <f t="shared" si="735"/>
        <v>0</v>
      </c>
      <c r="BY177" s="135">
        <f t="shared" si="735"/>
        <v>0</v>
      </c>
      <c r="BZ177" s="135">
        <f t="shared" si="735"/>
        <v>0</v>
      </c>
      <c r="CA177" s="135">
        <f t="shared" si="735"/>
        <v>0</v>
      </c>
      <c r="CB177" s="135">
        <f t="shared" si="735"/>
        <v>0</v>
      </c>
      <c r="CC177" s="135">
        <f t="shared" si="735"/>
        <v>0</v>
      </c>
      <c r="CD177" s="135">
        <f t="shared" si="735"/>
        <v>0</v>
      </c>
      <c r="CE177" s="135">
        <f t="shared" si="735"/>
        <v>0</v>
      </c>
      <c r="CF177" s="135">
        <f t="shared" si="735"/>
        <v>0</v>
      </c>
      <c r="CG177" s="135">
        <f t="shared" si="735"/>
        <v>0</v>
      </c>
      <c r="CH177" s="135">
        <f t="shared" si="735"/>
        <v>0</v>
      </c>
      <c r="CI177" s="135">
        <f t="shared" si="735"/>
        <v>0</v>
      </c>
    </row>
    <row r="178" spans="2:87">
      <c r="B178" s="153" t="s">
        <v>233</v>
      </c>
      <c r="C178" s="142">
        <v>210185</v>
      </c>
      <c r="D178" s="142">
        <v>11585071</v>
      </c>
      <c r="E178" s="142">
        <v>15520422</v>
      </c>
      <c r="F178" s="142">
        <v>4153643</v>
      </c>
      <c r="G178" s="142">
        <v>12964093</v>
      </c>
      <c r="H178" s="142">
        <v>19619887</v>
      </c>
      <c r="I178" s="142">
        <v>5994636</v>
      </c>
      <c r="J178" s="142">
        <v>2222869</v>
      </c>
      <c r="K178" s="142">
        <v>-383889</v>
      </c>
      <c r="L178" s="142">
        <v>2417459</v>
      </c>
      <c r="M178" s="142">
        <v>15509770</v>
      </c>
      <c r="N178" s="142">
        <v>7561489</v>
      </c>
      <c r="O178" s="142">
        <v>-8353382</v>
      </c>
      <c r="P178" s="142">
        <v>2078958</v>
      </c>
      <c r="Q178" s="193">
        <v>7557610</v>
      </c>
      <c r="R178" s="142">
        <v>96123</v>
      </c>
      <c r="S178" s="142">
        <v>1822812</v>
      </c>
      <c r="T178" s="142">
        <v>2811263</v>
      </c>
      <c r="U178" s="142">
        <v>6683410</v>
      </c>
      <c r="V178" s="142">
        <v>15513</v>
      </c>
      <c r="W178" s="142">
        <v>52812</v>
      </c>
      <c r="X178" s="142">
        <v>16583005</v>
      </c>
      <c r="Y178" s="142">
        <v>5717060</v>
      </c>
      <c r="Z178" s="142">
        <v>3029403</v>
      </c>
      <c r="AA178" s="142">
        <v>6313976</v>
      </c>
      <c r="AB178" s="142">
        <v>7122572</v>
      </c>
      <c r="AC178" s="142">
        <v>7666598</v>
      </c>
      <c r="AD178" s="142">
        <v>4506980</v>
      </c>
      <c r="AE178" s="142">
        <v>6747320</v>
      </c>
      <c r="AF178" s="142">
        <v>4782718</v>
      </c>
      <c r="AG178" s="142">
        <v>13164129</v>
      </c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31">
        <f t="shared" si="690"/>
        <v>185774515</v>
      </c>
      <c r="AU178" s="159">
        <f t="shared" ref="AU178:BT178" si="736">C178-SUM(C171,C177)</f>
        <v>0</v>
      </c>
      <c r="AV178" s="159">
        <f t="shared" si="736"/>
        <v>0</v>
      </c>
      <c r="AW178" s="159">
        <f t="shared" si="736"/>
        <v>0</v>
      </c>
      <c r="AX178" s="159">
        <f t="shared" si="736"/>
        <v>0</v>
      </c>
      <c r="AY178" s="159">
        <f t="shared" si="736"/>
        <v>0</v>
      </c>
      <c r="AZ178" s="159">
        <f t="shared" si="736"/>
        <v>0</v>
      </c>
      <c r="BA178" s="159">
        <f t="shared" si="736"/>
        <v>0</v>
      </c>
      <c r="BB178" s="159">
        <f t="shared" si="736"/>
        <v>0</v>
      </c>
      <c r="BC178" s="159">
        <f t="shared" si="736"/>
        <v>0</v>
      </c>
      <c r="BD178" s="159">
        <f t="shared" si="736"/>
        <v>0</v>
      </c>
      <c r="BE178" s="159">
        <f t="shared" si="736"/>
        <v>0</v>
      </c>
      <c r="BF178" s="135">
        <f t="shared" si="736"/>
        <v>0</v>
      </c>
      <c r="BG178" s="135">
        <f t="shared" si="736"/>
        <v>0</v>
      </c>
      <c r="BH178" s="135">
        <f t="shared" si="736"/>
        <v>0</v>
      </c>
      <c r="BI178" s="135">
        <f t="shared" si="736"/>
        <v>0</v>
      </c>
      <c r="BJ178" s="135">
        <f t="shared" si="736"/>
        <v>0</v>
      </c>
      <c r="BK178" s="135">
        <f t="shared" si="736"/>
        <v>0</v>
      </c>
      <c r="BL178" s="135">
        <f t="shared" si="736"/>
        <v>0</v>
      </c>
      <c r="BM178" s="135">
        <f t="shared" si="736"/>
        <v>0</v>
      </c>
      <c r="BN178" s="135">
        <f t="shared" si="736"/>
        <v>0</v>
      </c>
      <c r="BO178" s="135">
        <f t="shared" si="736"/>
        <v>0</v>
      </c>
      <c r="BP178" s="135">
        <f t="shared" si="736"/>
        <v>0</v>
      </c>
      <c r="BQ178" s="135">
        <f t="shared" si="736"/>
        <v>0</v>
      </c>
      <c r="BR178" s="135">
        <f t="shared" si="736"/>
        <v>0</v>
      </c>
      <c r="BS178" s="135">
        <f t="shared" si="736"/>
        <v>0</v>
      </c>
      <c r="BT178" s="135">
        <f t="shared" si="736"/>
        <v>0</v>
      </c>
      <c r="BU178" s="135">
        <f t="shared" ref="BU178:CI178" si="737">AC178-SUM(AC171,AC177)</f>
        <v>0</v>
      </c>
      <c r="BV178" s="135">
        <f t="shared" si="737"/>
        <v>0</v>
      </c>
      <c r="BW178" s="135">
        <f t="shared" si="737"/>
        <v>0</v>
      </c>
      <c r="BX178" s="135">
        <f t="shared" si="737"/>
        <v>0</v>
      </c>
      <c r="BY178" s="135">
        <f t="shared" si="737"/>
        <v>0</v>
      </c>
      <c r="BZ178" s="135">
        <f t="shared" si="737"/>
        <v>0</v>
      </c>
      <c r="CA178" s="135">
        <f t="shared" si="737"/>
        <v>0</v>
      </c>
      <c r="CB178" s="135">
        <f t="shared" si="737"/>
        <v>0</v>
      </c>
      <c r="CC178" s="135">
        <f t="shared" si="737"/>
        <v>0</v>
      </c>
      <c r="CD178" s="135">
        <f t="shared" si="737"/>
        <v>0</v>
      </c>
      <c r="CE178" s="135">
        <f t="shared" si="737"/>
        <v>0</v>
      </c>
      <c r="CF178" s="135">
        <f t="shared" si="737"/>
        <v>0</v>
      </c>
      <c r="CG178" s="135">
        <f t="shared" si="737"/>
        <v>0</v>
      </c>
      <c r="CH178" s="135">
        <f t="shared" si="737"/>
        <v>0</v>
      </c>
      <c r="CI178" s="135">
        <f t="shared" si="737"/>
        <v>0</v>
      </c>
    </row>
    <row r="181" spans="2:87" ht="18.75" customHeight="1">
      <c r="B181" s="226" t="s">
        <v>234</v>
      </c>
      <c r="C181" s="227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7"/>
      <c r="T181" s="227"/>
      <c r="U181" s="227"/>
      <c r="V181" s="227"/>
      <c r="W181" s="227"/>
      <c r="X181" s="227"/>
      <c r="Y181" s="227"/>
      <c r="Z181" s="227"/>
      <c r="AA181" s="227"/>
      <c r="AB181" s="227"/>
      <c r="AC181" s="227"/>
      <c r="AD181" s="227"/>
      <c r="AE181" s="227"/>
      <c r="AF181" s="227"/>
      <c r="AG181" s="227"/>
      <c r="AH181" s="227"/>
      <c r="AI181" s="227"/>
      <c r="AJ181" s="227"/>
      <c r="AK181" s="227"/>
      <c r="AL181" s="227"/>
      <c r="AM181" s="227"/>
      <c r="AN181" s="227"/>
      <c r="AO181" s="227"/>
      <c r="AP181" s="227"/>
      <c r="AQ181" s="228"/>
    </row>
    <row r="182" spans="2:87" s="163" customFormat="1">
      <c r="B182" s="188"/>
      <c r="C182" s="178">
        <f>COUNTIF($C$183:$AP$183,C183)</f>
        <v>1</v>
      </c>
      <c r="D182" s="178">
        <f t="shared" ref="D182:AP182" si="738">COUNTIF($C$183:$AP$183,D183)</f>
        <v>1</v>
      </c>
      <c r="E182" s="178">
        <f t="shared" si="738"/>
        <v>1</v>
      </c>
      <c r="F182" s="178">
        <f t="shared" si="738"/>
        <v>1</v>
      </c>
      <c r="G182" s="178">
        <f t="shared" si="738"/>
        <v>1</v>
      </c>
      <c r="H182" s="178">
        <f t="shared" si="738"/>
        <v>1</v>
      </c>
      <c r="I182" s="178">
        <f t="shared" si="738"/>
        <v>1</v>
      </c>
      <c r="J182" s="178">
        <f t="shared" si="738"/>
        <v>1</v>
      </c>
      <c r="K182" s="178">
        <f t="shared" si="738"/>
        <v>1</v>
      </c>
      <c r="L182" s="178">
        <f t="shared" si="738"/>
        <v>1</v>
      </c>
      <c r="M182" s="178">
        <f t="shared" si="738"/>
        <v>1</v>
      </c>
      <c r="N182" s="178">
        <f t="shared" si="738"/>
        <v>1</v>
      </c>
      <c r="O182" s="178">
        <f t="shared" si="738"/>
        <v>1</v>
      </c>
      <c r="P182" s="178">
        <f t="shared" si="738"/>
        <v>1</v>
      </c>
      <c r="Q182" s="178">
        <f t="shared" si="738"/>
        <v>1</v>
      </c>
      <c r="R182" s="178">
        <f t="shared" si="738"/>
        <v>1</v>
      </c>
      <c r="S182" s="178">
        <f t="shared" si="738"/>
        <v>1</v>
      </c>
      <c r="T182" s="178">
        <f t="shared" si="738"/>
        <v>1</v>
      </c>
      <c r="U182" s="178">
        <f t="shared" si="738"/>
        <v>1</v>
      </c>
      <c r="V182" s="178">
        <f t="shared" si="738"/>
        <v>1</v>
      </c>
      <c r="W182" s="178">
        <f t="shared" si="738"/>
        <v>1</v>
      </c>
      <c r="X182" s="178">
        <f t="shared" si="738"/>
        <v>1</v>
      </c>
      <c r="Y182" s="178">
        <f t="shared" si="738"/>
        <v>1</v>
      </c>
      <c r="Z182" s="178">
        <f t="shared" si="738"/>
        <v>1</v>
      </c>
      <c r="AA182" s="178">
        <f t="shared" si="738"/>
        <v>1</v>
      </c>
      <c r="AB182" s="178">
        <f t="shared" si="738"/>
        <v>1</v>
      </c>
      <c r="AC182" s="178">
        <f t="shared" si="738"/>
        <v>1</v>
      </c>
      <c r="AD182" s="178">
        <f t="shared" si="738"/>
        <v>1</v>
      </c>
      <c r="AE182" s="178">
        <f t="shared" si="738"/>
        <v>1</v>
      </c>
      <c r="AF182" s="178">
        <f t="shared" si="738"/>
        <v>1</v>
      </c>
      <c r="AG182" s="178">
        <f t="shared" si="738"/>
        <v>1</v>
      </c>
      <c r="AH182" s="178">
        <f t="shared" si="738"/>
        <v>9</v>
      </c>
      <c r="AI182" s="178">
        <f t="shared" si="738"/>
        <v>9</v>
      </c>
      <c r="AJ182" s="178">
        <f t="shared" si="738"/>
        <v>9</v>
      </c>
      <c r="AK182" s="178">
        <f t="shared" si="738"/>
        <v>9</v>
      </c>
      <c r="AL182" s="178">
        <f t="shared" si="738"/>
        <v>9</v>
      </c>
      <c r="AM182" s="178">
        <f t="shared" si="738"/>
        <v>9</v>
      </c>
      <c r="AN182" s="178">
        <f t="shared" si="738"/>
        <v>9</v>
      </c>
      <c r="AO182" s="178">
        <f t="shared" si="738"/>
        <v>9</v>
      </c>
      <c r="AP182" s="178">
        <f t="shared" si="738"/>
        <v>9</v>
      </c>
      <c r="AQ182" s="188"/>
      <c r="AU182" s="179"/>
      <c r="AV182" s="179"/>
      <c r="AW182" s="179"/>
      <c r="AX182" s="179"/>
      <c r="AY182" s="179"/>
      <c r="AZ182" s="179"/>
      <c r="BA182" s="179"/>
      <c r="BB182" s="179"/>
      <c r="BC182" s="179"/>
      <c r="BD182" s="179"/>
      <c r="BE182" s="179"/>
      <c r="BF182" s="179"/>
      <c r="BG182" s="179"/>
      <c r="BH182" s="179"/>
      <c r="BI182" s="179"/>
      <c r="BJ182" s="179"/>
      <c r="BK182" s="179"/>
      <c r="BL182" s="179"/>
      <c r="BM182" s="179"/>
      <c r="BN182" s="179"/>
      <c r="BO182" s="179"/>
      <c r="BP182" s="179"/>
      <c r="BQ182" s="179"/>
      <c r="BR182" s="179"/>
      <c r="BS182" s="179"/>
      <c r="BT182" s="179"/>
      <c r="BU182" s="179"/>
      <c r="BV182" s="179"/>
      <c r="BW182" s="179"/>
      <c r="BX182" s="179"/>
      <c r="BY182" s="179"/>
      <c r="BZ182" s="179"/>
      <c r="CA182" s="179"/>
      <c r="CB182" s="179"/>
      <c r="CC182" s="179"/>
      <c r="CD182" s="179"/>
      <c r="CE182" s="179"/>
      <c r="CF182" s="179"/>
      <c r="CG182" s="179"/>
      <c r="CH182" s="179"/>
      <c r="CI182" s="179"/>
    </row>
    <row r="183" spans="2:87" s="163" customFormat="1" hidden="1">
      <c r="B183" s="164"/>
      <c r="C183" s="176">
        <f>SUM(C185:C243)</f>
        <v>91132313</v>
      </c>
      <c r="D183" s="176">
        <f t="shared" ref="D183:AP183" si="739">SUM(D185:D243)</f>
        <v>920326112</v>
      </c>
      <c r="E183" s="176">
        <f t="shared" si="739"/>
        <v>1584917763</v>
      </c>
      <c r="F183" s="176">
        <f t="shared" si="739"/>
        <v>337183909</v>
      </c>
      <c r="G183" s="176">
        <f t="shared" si="739"/>
        <v>8476949915</v>
      </c>
      <c r="H183" s="176">
        <f t="shared" si="739"/>
        <v>554233298</v>
      </c>
      <c r="I183" s="176">
        <f t="shared" si="739"/>
        <v>303597619</v>
      </c>
      <c r="J183" s="176">
        <f t="shared" si="739"/>
        <v>3252172879</v>
      </c>
      <c r="K183" s="176">
        <f t="shared" si="739"/>
        <v>26505482</v>
      </c>
      <c r="L183" s="176">
        <f t="shared" si="739"/>
        <v>2116037685</v>
      </c>
      <c r="M183" s="176">
        <f t="shared" si="739"/>
        <v>10406377353</v>
      </c>
      <c r="N183" s="176">
        <f t="shared" si="739"/>
        <v>5061526331</v>
      </c>
      <c r="O183" s="176">
        <f t="shared" si="739"/>
        <v>1690969934</v>
      </c>
      <c r="P183" s="176">
        <f t="shared" si="739"/>
        <v>438163524</v>
      </c>
      <c r="Q183" s="176">
        <f t="shared" si="739"/>
        <v>462591811</v>
      </c>
      <c r="R183" s="176">
        <f t="shared" si="739"/>
        <v>30582779</v>
      </c>
      <c r="S183" s="176">
        <f t="shared" si="739"/>
        <v>152308823</v>
      </c>
      <c r="T183" s="176">
        <f t="shared" si="739"/>
        <v>141926701</v>
      </c>
      <c r="U183" s="176">
        <f t="shared" si="739"/>
        <v>349010738</v>
      </c>
      <c r="V183" s="176">
        <f t="shared" si="739"/>
        <v>15752917</v>
      </c>
      <c r="W183" s="176">
        <f t="shared" si="739"/>
        <v>23171742</v>
      </c>
      <c r="X183" s="176">
        <f t="shared" si="739"/>
        <v>2571069589</v>
      </c>
      <c r="Y183" s="176">
        <f t="shared" si="739"/>
        <v>148244953</v>
      </c>
      <c r="Z183" s="176">
        <f t="shared" si="739"/>
        <v>1257975517</v>
      </c>
      <c r="AA183" s="176">
        <f t="shared" si="739"/>
        <v>3856878362</v>
      </c>
      <c r="AB183" s="176">
        <f t="shared" si="739"/>
        <v>1095540184</v>
      </c>
      <c r="AC183" s="176">
        <f t="shared" si="739"/>
        <v>1666490301</v>
      </c>
      <c r="AD183" s="176">
        <f t="shared" si="739"/>
        <v>246577651</v>
      </c>
      <c r="AE183" s="176">
        <f t="shared" si="739"/>
        <v>1815679450</v>
      </c>
      <c r="AF183" s="176">
        <f t="shared" si="739"/>
        <v>884471531</v>
      </c>
      <c r="AG183" s="176">
        <f t="shared" si="739"/>
        <v>967408987</v>
      </c>
      <c r="AH183" s="176">
        <f t="shared" si="739"/>
        <v>0</v>
      </c>
      <c r="AI183" s="176">
        <f t="shared" si="739"/>
        <v>0</v>
      </c>
      <c r="AJ183" s="176">
        <f t="shared" si="739"/>
        <v>0</v>
      </c>
      <c r="AK183" s="176">
        <f t="shared" si="739"/>
        <v>0</v>
      </c>
      <c r="AL183" s="176">
        <f t="shared" si="739"/>
        <v>0</v>
      </c>
      <c r="AM183" s="176">
        <f t="shared" si="739"/>
        <v>0</v>
      </c>
      <c r="AN183" s="176">
        <f t="shared" si="739"/>
        <v>0</v>
      </c>
      <c r="AO183" s="176">
        <f t="shared" si="739"/>
        <v>0</v>
      </c>
      <c r="AP183" s="176">
        <f t="shared" si="739"/>
        <v>0</v>
      </c>
      <c r="AQ183" s="164"/>
      <c r="AU183" s="179"/>
      <c r="AV183" s="179"/>
      <c r="AW183" s="179"/>
      <c r="AX183" s="179"/>
      <c r="AY183" s="179"/>
      <c r="AZ183" s="179"/>
      <c r="BA183" s="179"/>
      <c r="BB183" s="179"/>
      <c r="BC183" s="179"/>
      <c r="BD183" s="179"/>
      <c r="BE183" s="179"/>
      <c r="BF183" s="179"/>
      <c r="BG183" s="179"/>
      <c r="BH183" s="179"/>
      <c r="BI183" s="179"/>
      <c r="BJ183" s="179"/>
      <c r="BK183" s="179"/>
      <c r="BL183" s="179"/>
      <c r="BM183" s="179"/>
      <c r="BN183" s="179"/>
      <c r="BO183" s="179"/>
      <c r="BP183" s="179"/>
      <c r="BQ183" s="179"/>
      <c r="BR183" s="179"/>
      <c r="BS183" s="179"/>
      <c r="BT183" s="179"/>
      <c r="BU183" s="179"/>
      <c r="BV183" s="179"/>
      <c r="BW183" s="179"/>
      <c r="BX183" s="179"/>
      <c r="BY183" s="179"/>
      <c r="BZ183" s="179"/>
      <c r="CA183" s="179"/>
      <c r="CB183" s="179"/>
      <c r="CC183" s="179"/>
      <c r="CD183" s="179"/>
      <c r="CE183" s="179"/>
      <c r="CF183" s="179"/>
      <c r="CG183" s="179"/>
      <c r="CH183" s="179"/>
      <c r="CI183" s="179"/>
    </row>
    <row r="184" spans="2:87" s="191" customFormat="1" ht="22.5">
      <c r="B184" s="138"/>
      <c r="C184" s="138" t="str">
        <f>C7</f>
        <v>Ace Vida</v>
      </c>
      <c r="D184" s="138" t="str">
        <f t="shared" ref="D184:AQ184" si="740">D7</f>
        <v>BanChile</v>
      </c>
      <c r="E184" s="138" t="str">
        <f t="shared" si="740"/>
        <v>BBVA Vida</v>
      </c>
      <c r="F184" s="138" t="str">
        <f t="shared" si="740"/>
        <v>BCI Seguros Vida</v>
      </c>
      <c r="G184" s="138" t="str">
        <f t="shared" si="740"/>
        <v>BICE Vida</v>
      </c>
      <c r="H184" s="138" t="str">
        <f t="shared" si="740"/>
        <v>Cámara</v>
      </c>
      <c r="I184" s="138" t="str">
        <f t="shared" si="740"/>
        <v>Cardif</v>
      </c>
      <c r="J184" s="138" t="str">
        <f t="shared" si="740"/>
        <v>Chilena Consolidada</v>
      </c>
      <c r="K184" s="138" t="str">
        <f t="shared" si="740"/>
        <v>CLC</v>
      </c>
      <c r="L184" s="138" t="str">
        <f t="shared" si="740"/>
        <v>CN Life</v>
      </c>
      <c r="M184" s="138" t="str">
        <f t="shared" si="740"/>
        <v>Consorcio Nacional</v>
      </c>
      <c r="N184" s="138" t="str">
        <f t="shared" si="740"/>
        <v>CorpSeguros</v>
      </c>
      <c r="O184" s="138" t="str">
        <f t="shared" si="740"/>
        <v>CorpVida</v>
      </c>
      <c r="P184" s="138" t="str">
        <f t="shared" si="740"/>
        <v>Cruz del Sur</v>
      </c>
      <c r="Q184" s="138" t="str">
        <f t="shared" si="740"/>
        <v>EuroAmérica</v>
      </c>
      <c r="R184" s="138" t="str">
        <f t="shared" si="740"/>
        <v>Huelen</v>
      </c>
      <c r="S184" s="138" t="str">
        <f t="shared" si="740"/>
        <v>Itaú</v>
      </c>
      <c r="T184" s="138" t="str">
        <f t="shared" si="740"/>
        <v>M. de Carabineros</v>
      </c>
      <c r="U184" s="138" t="str">
        <f t="shared" si="740"/>
        <v>M. del Ej. y Av.</v>
      </c>
      <c r="V184" s="138" t="str">
        <f t="shared" si="740"/>
        <v>Magallanes Vida</v>
      </c>
      <c r="W184" s="138" t="str">
        <f t="shared" si="740"/>
        <v>Mapfre Vida</v>
      </c>
      <c r="X184" s="138" t="str">
        <f t="shared" si="740"/>
        <v>Metlife</v>
      </c>
      <c r="Y184" s="138" t="str">
        <f t="shared" si="740"/>
        <v>Mutual de Seguros</v>
      </c>
      <c r="Z184" s="138" t="str">
        <f t="shared" si="740"/>
        <v>Ohio National</v>
      </c>
      <c r="AA184" s="138" t="str">
        <f t="shared" si="740"/>
        <v>Penta Vida</v>
      </c>
      <c r="AB184" s="138" t="str">
        <f t="shared" si="740"/>
        <v>Principal</v>
      </c>
      <c r="AC184" s="138" t="str">
        <f t="shared" si="740"/>
        <v>Renta Nacional</v>
      </c>
      <c r="AD184" s="138" t="str">
        <f t="shared" si="740"/>
        <v>Rigel</v>
      </c>
      <c r="AE184" s="138" t="str">
        <f t="shared" si="740"/>
        <v>Security Previsión</v>
      </c>
      <c r="AF184" s="138" t="str">
        <f t="shared" si="740"/>
        <v>Sura</v>
      </c>
      <c r="AG184" s="138" t="str">
        <f t="shared" si="740"/>
        <v>Zurich Santander</v>
      </c>
      <c r="AH184" s="138">
        <f t="shared" si="740"/>
        <v>0</v>
      </c>
      <c r="AI184" s="138">
        <f t="shared" si="740"/>
        <v>0</v>
      </c>
      <c r="AJ184" s="138">
        <f t="shared" si="740"/>
        <v>0</v>
      </c>
      <c r="AK184" s="138">
        <f t="shared" si="740"/>
        <v>0</v>
      </c>
      <c r="AL184" s="138">
        <f t="shared" si="740"/>
        <v>0</v>
      </c>
      <c r="AM184" s="138">
        <f t="shared" si="740"/>
        <v>0</v>
      </c>
      <c r="AN184" s="138">
        <f t="shared" si="740"/>
        <v>0</v>
      </c>
      <c r="AO184" s="138">
        <f t="shared" si="740"/>
        <v>0</v>
      </c>
      <c r="AP184" s="138">
        <f t="shared" si="740"/>
        <v>0</v>
      </c>
      <c r="AQ184" s="138" t="str">
        <f t="shared" si="740"/>
        <v>Mercado</v>
      </c>
      <c r="AU184" s="192"/>
      <c r="AV184" s="192"/>
      <c r="AW184" s="192"/>
      <c r="AX184" s="192"/>
      <c r="AY184" s="192"/>
      <c r="AZ184" s="192"/>
      <c r="BA184" s="192"/>
      <c r="BB184" s="192"/>
      <c r="BC184" s="192"/>
      <c r="BD184" s="192"/>
      <c r="BE184" s="192"/>
      <c r="BF184" s="192"/>
      <c r="BG184" s="192"/>
      <c r="BH184" s="192"/>
      <c r="BI184" s="192"/>
      <c r="BJ184" s="192"/>
      <c r="BK184" s="192"/>
      <c r="BL184" s="192"/>
      <c r="BM184" s="192"/>
      <c r="BN184" s="192"/>
      <c r="BO184" s="192"/>
      <c r="BP184" s="192"/>
      <c r="BQ184" s="192"/>
      <c r="BR184" s="192"/>
      <c r="BS184" s="192"/>
      <c r="BT184" s="192"/>
      <c r="BU184" s="192"/>
      <c r="BV184" s="192"/>
      <c r="BW184" s="192"/>
      <c r="BX184" s="192"/>
      <c r="BY184" s="192"/>
      <c r="BZ184" s="192"/>
      <c r="CA184" s="192"/>
      <c r="CB184" s="192"/>
      <c r="CC184" s="192"/>
      <c r="CD184" s="192"/>
      <c r="CE184" s="192"/>
      <c r="CF184" s="192"/>
      <c r="CG184" s="192"/>
      <c r="CH184" s="192"/>
      <c r="CI184" s="192"/>
    </row>
    <row r="185" spans="2:87">
      <c r="B185" s="150" t="s">
        <v>235</v>
      </c>
      <c r="C185" s="145">
        <v>14514182</v>
      </c>
      <c r="D185" s="145">
        <v>57623127</v>
      </c>
      <c r="E185" s="145">
        <v>32001228</v>
      </c>
      <c r="F185" s="145">
        <v>45626531</v>
      </c>
      <c r="G185" s="145">
        <v>112009821</v>
      </c>
      <c r="H185" s="145">
        <v>85837019</v>
      </c>
      <c r="I185" s="145">
        <v>41644521</v>
      </c>
      <c r="J185" s="145">
        <v>93804601</v>
      </c>
      <c r="K185" s="145">
        <v>6233736</v>
      </c>
      <c r="L185" s="145">
        <v>14658682</v>
      </c>
      <c r="M185" s="145">
        <v>150223896</v>
      </c>
      <c r="N185" s="145">
        <v>34308496</v>
      </c>
      <c r="O185" s="145">
        <v>136519577</v>
      </c>
      <c r="P185" s="145">
        <v>81092405</v>
      </c>
      <c r="Q185" s="145">
        <v>80211748</v>
      </c>
      <c r="R185" s="145">
        <v>216055</v>
      </c>
      <c r="S185" s="145">
        <v>9253804</v>
      </c>
      <c r="T185" s="145">
        <v>9065825</v>
      </c>
      <c r="U185" s="145">
        <v>9272313</v>
      </c>
      <c r="V185" s="145">
        <v>0</v>
      </c>
      <c r="W185" s="145">
        <v>1340238</v>
      </c>
      <c r="X185" s="145">
        <v>285552705</v>
      </c>
      <c r="Y185" s="145">
        <v>14071935</v>
      </c>
      <c r="Z185" s="145">
        <v>52024317</v>
      </c>
      <c r="AA185" s="145">
        <v>83716372</v>
      </c>
      <c r="AB185" s="145">
        <v>75728980</v>
      </c>
      <c r="AC185" s="145">
        <v>29176514</v>
      </c>
      <c r="AD185" s="145">
        <v>22504007</v>
      </c>
      <c r="AE185" s="145">
        <v>62119244</v>
      </c>
      <c r="AF185" s="145">
        <v>79620001</v>
      </c>
      <c r="AG185" s="145">
        <v>63966517</v>
      </c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31">
        <f>SUM(C185:AP185)</f>
        <v>1783938397</v>
      </c>
    </row>
    <row r="186" spans="2:87">
      <c r="B186" s="150" t="s">
        <v>236</v>
      </c>
      <c r="C186" s="145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>
        <v>0</v>
      </c>
      <c r="M186" s="145">
        <v>4100325</v>
      </c>
      <c r="N186" s="145">
        <v>0</v>
      </c>
      <c r="O186" s="145">
        <v>0</v>
      </c>
      <c r="P186" s="145">
        <v>0</v>
      </c>
      <c r="Q186" s="145">
        <v>0</v>
      </c>
      <c r="R186" s="145">
        <v>0</v>
      </c>
      <c r="S186" s="145">
        <v>0</v>
      </c>
      <c r="T186" s="145">
        <v>0</v>
      </c>
      <c r="U186" s="145">
        <v>0</v>
      </c>
      <c r="V186" s="145">
        <v>0</v>
      </c>
      <c r="W186" s="145">
        <v>0</v>
      </c>
      <c r="X186" s="145">
        <v>0</v>
      </c>
      <c r="Y186" s="145">
        <v>0</v>
      </c>
      <c r="Z186" s="145">
        <v>17601</v>
      </c>
      <c r="AA186" s="145">
        <v>0</v>
      </c>
      <c r="AB186" s="145">
        <v>0</v>
      </c>
      <c r="AC186" s="145">
        <v>0</v>
      </c>
      <c r="AD186" s="145">
        <v>0</v>
      </c>
      <c r="AE186" s="145">
        <v>0</v>
      </c>
      <c r="AF186" s="145">
        <v>0</v>
      </c>
      <c r="AG186" s="145">
        <v>0</v>
      </c>
      <c r="AH186" s="145"/>
      <c r="AI186" s="145"/>
      <c r="AJ186" s="145"/>
      <c r="AK186" s="145"/>
      <c r="AL186" s="145"/>
      <c r="AM186" s="145"/>
      <c r="AN186" s="145"/>
      <c r="AO186" s="145"/>
      <c r="AP186" s="145"/>
      <c r="AQ186" s="131">
        <f t="shared" ref="AQ186:AQ243" si="741">SUM(C186:AP186)</f>
        <v>4117926</v>
      </c>
    </row>
    <row r="187" spans="2:87">
      <c r="B187" s="150" t="s">
        <v>237</v>
      </c>
      <c r="C187" s="145">
        <v>0</v>
      </c>
      <c r="D187" s="145">
        <v>35523</v>
      </c>
      <c r="E187" s="145">
        <v>15119310</v>
      </c>
      <c r="F187" s="145">
        <v>0</v>
      </c>
      <c r="G187" s="145">
        <v>0</v>
      </c>
      <c r="H187" s="145">
        <v>65022</v>
      </c>
      <c r="I187" s="145">
        <v>77179</v>
      </c>
      <c r="J187" s="145">
        <v>1359926</v>
      </c>
      <c r="K187" s="145">
        <v>0</v>
      </c>
      <c r="L187" s="145">
        <v>0</v>
      </c>
      <c r="M187" s="145">
        <v>0</v>
      </c>
      <c r="N187" s="145">
        <v>0</v>
      </c>
      <c r="O187" s="145">
        <v>14460</v>
      </c>
      <c r="P187" s="145">
        <v>0</v>
      </c>
      <c r="Q187" s="145">
        <v>154483</v>
      </c>
      <c r="R187" s="145">
        <v>0</v>
      </c>
      <c r="S187" s="145">
        <v>0</v>
      </c>
      <c r="T187" s="145">
        <v>0</v>
      </c>
      <c r="U187" s="145">
        <v>0</v>
      </c>
      <c r="V187" s="145">
        <v>0</v>
      </c>
      <c r="W187" s="145">
        <v>0</v>
      </c>
      <c r="X187" s="145">
        <v>0</v>
      </c>
      <c r="Y187" s="145">
        <v>0</v>
      </c>
      <c r="Z187" s="145">
        <v>0</v>
      </c>
      <c r="AA187" s="145">
        <v>0</v>
      </c>
      <c r="AB187" s="145">
        <v>0</v>
      </c>
      <c r="AC187" s="145">
        <v>10663414</v>
      </c>
      <c r="AD187" s="145">
        <v>0</v>
      </c>
      <c r="AE187" s="145">
        <v>0</v>
      </c>
      <c r="AF187" s="145">
        <v>-68462</v>
      </c>
      <c r="AG187" s="145">
        <v>156631</v>
      </c>
      <c r="AH187" s="145"/>
      <c r="AI187" s="145"/>
      <c r="AJ187" s="145"/>
      <c r="AK187" s="145"/>
      <c r="AL187" s="145"/>
      <c r="AM187" s="145"/>
      <c r="AN187" s="145"/>
      <c r="AO187" s="145"/>
      <c r="AP187" s="145"/>
      <c r="AQ187" s="131">
        <f t="shared" si="741"/>
        <v>27577486</v>
      </c>
    </row>
    <row r="188" spans="2:87">
      <c r="B188" s="150" t="s">
        <v>238</v>
      </c>
      <c r="C188" s="145">
        <v>511883</v>
      </c>
      <c r="D188" s="145">
        <v>0</v>
      </c>
      <c r="E188" s="145">
        <v>252601</v>
      </c>
      <c r="F188" s="145">
        <v>104109</v>
      </c>
      <c r="G188" s="145">
        <v>-2892</v>
      </c>
      <c r="H188" s="145">
        <v>0</v>
      </c>
      <c r="I188" s="145">
        <v>0</v>
      </c>
      <c r="J188" s="145">
        <v>0</v>
      </c>
      <c r="K188" s="145">
        <v>0</v>
      </c>
      <c r="L188" s="145">
        <v>44226</v>
      </c>
      <c r="M188" s="145">
        <v>350967</v>
      </c>
      <c r="N188" s="145">
        <v>0</v>
      </c>
      <c r="O188" s="145">
        <v>9604856</v>
      </c>
      <c r="P188" s="145">
        <v>1462094</v>
      </c>
      <c r="Q188" s="145">
        <v>3436656</v>
      </c>
      <c r="R188" s="145">
        <v>0</v>
      </c>
      <c r="S188" s="145">
        <v>320607</v>
      </c>
      <c r="T188" s="145">
        <v>0</v>
      </c>
      <c r="U188" s="145">
        <v>146986</v>
      </c>
      <c r="V188" s="145">
        <v>0</v>
      </c>
      <c r="W188" s="145">
        <v>201914</v>
      </c>
      <c r="X188" s="145">
        <v>0</v>
      </c>
      <c r="Y188" s="145">
        <v>0</v>
      </c>
      <c r="Z188" s="145">
        <v>316188</v>
      </c>
      <c r="AA188" s="145">
        <v>0</v>
      </c>
      <c r="AB188" s="145">
        <v>90193</v>
      </c>
      <c r="AC188" s="145">
        <v>0</v>
      </c>
      <c r="AD188" s="145">
        <v>0</v>
      </c>
      <c r="AE188" s="145">
        <v>6035</v>
      </c>
      <c r="AF188" s="145">
        <v>6338427</v>
      </c>
      <c r="AG188" s="145">
        <v>687778</v>
      </c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31">
        <f t="shared" si="741"/>
        <v>23872628</v>
      </c>
    </row>
    <row r="189" spans="2:87">
      <c r="B189" s="150" t="s">
        <v>239</v>
      </c>
      <c r="C189" s="145">
        <v>2211541</v>
      </c>
      <c r="D189" s="145">
        <v>0</v>
      </c>
      <c r="E189" s="145">
        <v>0</v>
      </c>
      <c r="F189" s="145">
        <v>0</v>
      </c>
      <c r="G189" s="145">
        <v>0</v>
      </c>
      <c r="H189" s="145">
        <v>0</v>
      </c>
      <c r="I189" s="145">
        <v>0</v>
      </c>
      <c r="J189" s="145">
        <v>0</v>
      </c>
      <c r="K189" s="145">
        <v>0</v>
      </c>
      <c r="L189" s="145">
        <v>0</v>
      </c>
      <c r="M189" s="145">
        <v>0</v>
      </c>
      <c r="N189" s="145">
        <v>0</v>
      </c>
      <c r="O189" s="145">
        <v>2062</v>
      </c>
      <c r="P189" s="145">
        <v>0</v>
      </c>
      <c r="Q189" s="145">
        <v>0</v>
      </c>
      <c r="R189" s="145">
        <v>0</v>
      </c>
      <c r="S189" s="145">
        <v>0</v>
      </c>
      <c r="T189" s="145">
        <v>0</v>
      </c>
      <c r="U189" s="145">
        <v>0</v>
      </c>
      <c r="V189" s="145">
        <v>0</v>
      </c>
      <c r="W189" s="145">
        <v>0</v>
      </c>
      <c r="X189" s="145">
        <v>-947267</v>
      </c>
      <c r="Y189" s="145">
        <v>0</v>
      </c>
      <c r="Z189" s="145">
        <v>7175</v>
      </c>
      <c r="AA189" s="145">
        <v>0</v>
      </c>
      <c r="AB189" s="145">
        <v>0</v>
      </c>
      <c r="AC189" s="145">
        <v>0</v>
      </c>
      <c r="AD189" s="145">
        <v>0</v>
      </c>
      <c r="AE189" s="145">
        <v>0</v>
      </c>
      <c r="AF189" s="145">
        <v>1068198</v>
      </c>
      <c r="AG189" s="145">
        <v>0</v>
      </c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31">
        <f t="shared" si="741"/>
        <v>2341709</v>
      </c>
    </row>
    <row r="190" spans="2:87">
      <c r="B190" s="150" t="s">
        <v>240</v>
      </c>
      <c r="C190" s="145">
        <v>0</v>
      </c>
      <c r="D190" s="145">
        <v>274923</v>
      </c>
      <c r="E190" s="145">
        <v>160347520</v>
      </c>
      <c r="F190" s="145">
        <v>25919647</v>
      </c>
      <c r="G190" s="145">
        <v>847017025</v>
      </c>
      <c r="H190" s="145">
        <v>52036113</v>
      </c>
      <c r="I190" s="145">
        <v>30166408</v>
      </c>
      <c r="J190" s="145">
        <v>348785214</v>
      </c>
      <c r="K190" s="145">
        <v>774</v>
      </c>
      <c r="L190" s="145">
        <v>273575743</v>
      </c>
      <c r="M190" s="145">
        <v>1113978367</v>
      </c>
      <c r="N190" s="145">
        <v>2293756</v>
      </c>
      <c r="O190" s="145">
        <v>3462436</v>
      </c>
      <c r="P190" s="145">
        <v>2610363</v>
      </c>
      <c r="Q190" s="145">
        <v>25149478</v>
      </c>
      <c r="R190" s="145">
        <v>0</v>
      </c>
      <c r="S190" s="145">
        <v>0</v>
      </c>
      <c r="T190" s="145">
        <v>0</v>
      </c>
      <c r="U190" s="145">
        <v>2128623</v>
      </c>
      <c r="V190" s="145">
        <v>0</v>
      </c>
      <c r="W190" s="145">
        <v>4089346</v>
      </c>
      <c r="X190" s="145">
        <v>32049865</v>
      </c>
      <c r="Y190" s="145">
        <v>2040253</v>
      </c>
      <c r="Z190" s="145">
        <v>224316219</v>
      </c>
      <c r="AA190" s="145">
        <v>52559573</v>
      </c>
      <c r="AB190" s="145">
        <v>9808197</v>
      </c>
      <c r="AC190" s="145">
        <v>0</v>
      </c>
      <c r="AD190" s="145">
        <v>38971421</v>
      </c>
      <c r="AE190" s="145">
        <v>208551</v>
      </c>
      <c r="AF190" s="145">
        <v>77410990</v>
      </c>
      <c r="AG190" s="145">
        <v>0</v>
      </c>
      <c r="AH190" s="145"/>
      <c r="AI190" s="145"/>
      <c r="AJ190" s="145"/>
      <c r="AK190" s="145"/>
      <c r="AL190" s="145"/>
      <c r="AM190" s="145"/>
      <c r="AN190" s="145"/>
      <c r="AO190" s="145"/>
      <c r="AP190" s="145"/>
      <c r="AQ190" s="131">
        <f t="shared" si="741"/>
        <v>3329200805</v>
      </c>
    </row>
    <row r="191" spans="2:87">
      <c r="B191" s="150" t="s">
        <v>241</v>
      </c>
      <c r="C191" s="145">
        <v>0</v>
      </c>
      <c r="D191" s="145">
        <v>144917</v>
      </c>
      <c r="E191" s="145">
        <v>186564547</v>
      </c>
      <c r="F191" s="145">
        <v>10477941</v>
      </c>
      <c r="G191" s="145">
        <v>1144550390</v>
      </c>
      <c r="H191" s="145">
        <v>0</v>
      </c>
      <c r="I191" s="145">
        <v>13383</v>
      </c>
      <c r="J191" s="145">
        <v>359163748</v>
      </c>
      <c r="K191" s="145">
        <v>0</v>
      </c>
      <c r="L191" s="145">
        <v>25403664</v>
      </c>
      <c r="M191" s="145">
        <v>860719782</v>
      </c>
      <c r="N191" s="145">
        <v>1216036161</v>
      </c>
      <c r="O191" s="145">
        <v>175040160</v>
      </c>
      <c r="P191" s="145">
        <v>11434048</v>
      </c>
      <c r="Q191" s="145">
        <v>695962</v>
      </c>
      <c r="R191" s="145">
        <v>0</v>
      </c>
      <c r="S191" s="145">
        <v>0</v>
      </c>
      <c r="T191" s="145">
        <v>753159</v>
      </c>
      <c r="U191" s="145">
        <v>48026362</v>
      </c>
      <c r="V191" s="145">
        <v>0</v>
      </c>
      <c r="W191" s="145">
        <v>0</v>
      </c>
      <c r="X191" s="145">
        <v>262233746</v>
      </c>
      <c r="Y191" s="145">
        <v>12263383</v>
      </c>
      <c r="Z191" s="145">
        <v>25352805</v>
      </c>
      <c r="AA191" s="145">
        <v>860468785</v>
      </c>
      <c r="AB191" s="145">
        <v>160607348</v>
      </c>
      <c r="AC191" s="145">
        <v>361208990</v>
      </c>
      <c r="AD191" s="145">
        <v>0</v>
      </c>
      <c r="AE191" s="145">
        <v>385314826</v>
      </c>
      <c r="AF191" s="145">
        <v>35912387</v>
      </c>
      <c r="AG191" s="145">
        <v>174953722</v>
      </c>
      <c r="AH191" s="145"/>
      <c r="AI191" s="145"/>
      <c r="AJ191" s="145"/>
      <c r="AK191" s="145"/>
      <c r="AL191" s="145"/>
      <c r="AM191" s="145"/>
      <c r="AN191" s="145"/>
      <c r="AO191" s="145"/>
      <c r="AP191" s="145"/>
      <c r="AQ191" s="131">
        <f t="shared" si="741"/>
        <v>6317340216</v>
      </c>
    </row>
    <row r="192" spans="2:87">
      <c r="B192" s="150" t="s">
        <v>242</v>
      </c>
      <c r="C192" s="145">
        <v>0</v>
      </c>
      <c r="D192" s="145">
        <v>0</v>
      </c>
      <c r="E192" s="145">
        <v>0</v>
      </c>
      <c r="F192" s="145">
        <v>0</v>
      </c>
      <c r="G192" s="145">
        <v>4749657</v>
      </c>
      <c r="H192" s="145">
        <v>0</v>
      </c>
      <c r="I192" s="145">
        <v>0</v>
      </c>
      <c r="J192" s="145">
        <v>5375710</v>
      </c>
      <c r="K192" s="145">
        <v>0</v>
      </c>
      <c r="L192" s="145">
        <v>0</v>
      </c>
      <c r="M192" s="145">
        <v>2295</v>
      </c>
      <c r="N192" s="145">
        <v>1632398</v>
      </c>
      <c r="O192" s="145">
        <v>0</v>
      </c>
      <c r="P192" s="145">
        <v>893881</v>
      </c>
      <c r="Q192" s="145">
        <v>100307</v>
      </c>
      <c r="R192" s="145">
        <v>2905</v>
      </c>
      <c r="S192" s="145">
        <v>0</v>
      </c>
      <c r="T192" s="145">
        <v>1114705</v>
      </c>
      <c r="U192" s="145">
        <v>210233</v>
      </c>
      <c r="V192" s="145">
        <v>0</v>
      </c>
      <c r="W192" s="145">
        <v>0</v>
      </c>
      <c r="X192" s="145">
        <v>39646328</v>
      </c>
      <c r="Y192" s="145">
        <v>0</v>
      </c>
      <c r="Z192" s="145">
        <v>0</v>
      </c>
      <c r="AA192" s="145">
        <v>0</v>
      </c>
      <c r="AB192" s="145">
        <v>0</v>
      </c>
      <c r="AC192" s="145">
        <v>11766297</v>
      </c>
      <c r="AD192" s="145">
        <v>0</v>
      </c>
      <c r="AE192" s="145">
        <v>0</v>
      </c>
      <c r="AF192" s="145">
        <v>4851837</v>
      </c>
      <c r="AG192" s="145">
        <v>0</v>
      </c>
      <c r="AH192" s="145"/>
      <c r="AI192" s="145"/>
      <c r="AJ192" s="145"/>
      <c r="AK192" s="145"/>
      <c r="AL192" s="145"/>
      <c r="AM192" s="145"/>
      <c r="AN192" s="145"/>
      <c r="AO192" s="145"/>
      <c r="AP192" s="145"/>
      <c r="AQ192" s="131">
        <f t="shared" si="741"/>
        <v>70346553</v>
      </c>
    </row>
    <row r="193" spans="2:87">
      <c r="B193" s="150" t="s">
        <v>243</v>
      </c>
      <c r="C193" s="145">
        <v>0</v>
      </c>
      <c r="D193" s="145">
        <v>0</v>
      </c>
      <c r="E193" s="145">
        <v>0</v>
      </c>
      <c r="F193" s="145">
        <v>0</v>
      </c>
      <c r="G193" s="145">
        <v>0</v>
      </c>
      <c r="H193" s="145">
        <v>0</v>
      </c>
      <c r="I193" s="145">
        <v>0</v>
      </c>
      <c r="J193" s="145">
        <v>982340</v>
      </c>
      <c r="K193" s="145">
        <v>0</v>
      </c>
      <c r="L193" s="145">
        <v>0</v>
      </c>
      <c r="M193" s="145">
        <v>3926458</v>
      </c>
      <c r="N193" s="145">
        <v>1578962</v>
      </c>
      <c r="O193" s="145">
        <v>5015675</v>
      </c>
      <c r="P193" s="145">
        <v>998306</v>
      </c>
      <c r="Q193" s="145">
        <v>0</v>
      </c>
      <c r="R193" s="145">
        <v>0</v>
      </c>
      <c r="S193" s="145">
        <v>0</v>
      </c>
      <c r="T193" s="145">
        <v>699716</v>
      </c>
      <c r="U193" s="145">
        <v>4526730</v>
      </c>
      <c r="V193" s="145">
        <v>19034</v>
      </c>
      <c r="W193" s="145">
        <v>0</v>
      </c>
      <c r="X193" s="145">
        <v>638671</v>
      </c>
      <c r="Y193" s="145">
        <v>3495385</v>
      </c>
      <c r="Z193" s="145">
        <v>6769447</v>
      </c>
      <c r="AA193" s="145">
        <v>1348439</v>
      </c>
      <c r="AB193" s="145">
        <v>59</v>
      </c>
      <c r="AC193" s="145">
        <v>0</v>
      </c>
      <c r="AD193" s="145">
        <v>158445</v>
      </c>
      <c r="AE193" s="145">
        <v>1122256</v>
      </c>
      <c r="AF193" s="145">
        <v>6270</v>
      </c>
      <c r="AG193" s="145">
        <v>0</v>
      </c>
      <c r="AH193" s="145"/>
      <c r="AI193" s="145"/>
      <c r="AJ193" s="145"/>
      <c r="AK193" s="145"/>
      <c r="AL193" s="145"/>
      <c r="AM193" s="145"/>
      <c r="AN193" s="145"/>
      <c r="AO193" s="145"/>
      <c r="AP193" s="145"/>
      <c r="AQ193" s="131">
        <f t="shared" si="741"/>
        <v>31286193</v>
      </c>
    </row>
    <row r="194" spans="2:87">
      <c r="B194" s="150" t="s">
        <v>244</v>
      </c>
      <c r="C194" s="145">
        <v>0</v>
      </c>
      <c r="D194" s="145">
        <v>0</v>
      </c>
      <c r="E194" s="145">
        <v>0</v>
      </c>
      <c r="F194" s="145">
        <v>0</v>
      </c>
      <c r="G194" s="145">
        <v>-2283974</v>
      </c>
      <c r="H194" s="145">
        <v>0</v>
      </c>
      <c r="I194" s="145">
        <v>0</v>
      </c>
      <c r="J194" s="145">
        <v>303445</v>
      </c>
      <c r="K194" s="145">
        <v>0</v>
      </c>
      <c r="L194" s="145">
        <v>40014</v>
      </c>
      <c r="M194" s="145">
        <v>2390336</v>
      </c>
      <c r="N194" s="145">
        <v>0</v>
      </c>
      <c r="O194" s="145">
        <v>135937</v>
      </c>
      <c r="P194" s="145">
        <v>214708</v>
      </c>
      <c r="Q194" s="145">
        <v>0</v>
      </c>
      <c r="R194" s="145">
        <v>0</v>
      </c>
      <c r="S194" s="145">
        <v>0</v>
      </c>
      <c r="T194" s="145">
        <v>2422547</v>
      </c>
      <c r="U194" s="145">
        <v>17425353</v>
      </c>
      <c r="V194" s="145">
        <v>0</v>
      </c>
      <c r="W194" s="145">
        <v>0</v>
      </c>
      <c r="X194" s="145">
        <v>0</v>
      </c>
      <c r="Y194" s="145">
        <v>2156883</v>
      </c>
      <c r="Z194" s="145">
        <v>958818</v>
      </c>
      <c r="AA194" s="145">
        <v>0</v>
      </c>
      <c r="AB194" s="145">
        <v>1407793</v>
      </c>
      <c r="AC194" s="145">
        <v>2172664</v>
      </c>
      <c r="AD194" s="145">
        <v>0</v>
      </c>
      <c r="AE194" s="145">
        <v>0</v>
      </c>
      <c r="AF194" s="145">
        <v>0</v>
      </c>
      <c r="AG194" s="145">
        <v>1279909</v>
      </c>
      <c r="AH194" s="145"/>
      <c r="AI194" s="145"/>
      <c r="AJ194" s="145"/>
      <c r="AK194" s="145"/>
      <c r="AL194" s="145"/>
      <c r="AM194" s="145"/>
      <c r="AN194" s="145"/>
      <c r="AO194" s="145"/>
      <c r="AP194" s="145"/>
      <c r="AQ194" s="131">
        <f t="shared" si="741"/>
        <v>28624433</v>
      </c>
    </row>
    <row r="195" spans="2:87">
      <c r="B195" s="150" t="s">
        <v>245</v>
      </c>
      <c r="C195" s="145">
        <v>0</v>
      </c>
      <c r="D195" s="145">
        <v>0</v>
      </c>
      <c r="E195" s="145">
        <v>0</v>
      </c>
      <c r="F195" s="145">
        <v>0</v>
      </c>
      <c r="G195" s="145">
        <v>128204</v>
      </c>
      <c r="H195" s="145">
        <v>34984</v>
      </c>
      <c r="I195" s="145">
        <v>9333</v>
      </c>
      <c r="J195" s="145">
        <v>-721858</v>
      </c>
      <c r="K195" s="145">
        <v>0</v>
      </c>
      <c r="L195" s="145">
        <v>0</v>
      </c>
      <c r="M195" s="145">
        <v>23</v>
      </c>
      <c r="N195" s="145">
        <v>0</v>
      </c>
      <c r="O195" s="145">
        <v>0</v>
      </c>
      <c r="P195" s="145">
        <v>174117</v>
      </c>
      <c r="Q195" s="145">
        <v>0</v>
      </c>
      <c r="R195" s="145">
        <v>75000</v>
      </c>
      <c r="S195" s="145">
        <v>0</v>
      </c>
      <c r="T195" s="145">
        <v>11903</v>
      </c>
      <c r="U195" s="145">
        <v>3395</v>
      </c>
      <c r="V195" s="145">
        <v>0</v>
      </c>
      <c r="W195" s="145">
        <v>0</v>
      </c>
      <c r="X195" s="145">
        <v>400263</v>
      </c>
      <c r="Y195" s="145">
        <v>0</v>
      </c>
      <c r="Z195" s="145">
        <v>279545</v>
      </c>
      <c r="AA195" s="145">
        <v>683327</v>
      </c>
      <c r="AB195" s="145">
        <v>0</v>
      </c>
      <c r="AC195" s="145">
        <v>0</v>
      </c>
      <c r="AD195" s="145">
        <v>0</v>
      </c>
      <c r="AE195" s="145">
        <v>0</v>
      </c>
      <c r="AF195" s="145">
        <v>0</v>
      </c>
      <c r="AG195" s="145">
        <v>570477</v>
      </c>
      <c r="AH195" s="145"/>
      <c r="AI195" s="145"/>
      <c r="AJ195" s="145"/>
      <c r="AK195" s="145"/>
      <c r="AL195" s="145"/>
      <c r="AM195" s="145"/>
      <c r="AN195" s="145"/>
      <c r="AO195" s="145"/>
      <c r="AP195" s="145"/>
      <c r="AQ195" s="131">
        <f t="shared" si="741"/>
        <v>1648713</v>
      </c>
    </row>
    <row r="196" spans="2:87">
      <c r="B196" s="149" t="s">
        <v>246</v>
      </c>
      <c r="C196" s="142">
        <v>17237606</v>
      </c>
      <c r="D196" s="142">
        <v>58078490</v>
      </c>
      <c r="E196" s="142">
        <v>394285206</v>
      </c>
      <c r="F196" s="142">
        <v>82128228</v>
      </c>
      <c r="G196" s="142">
        <v>2106168231</v>
      </c>
      <c r="H196" s="142">
        <v>137973138</v>
      </c>
      <c r="I196" s="142">
        <v>71910824</v>
      </c>
      <c r="J196" s="142">
        <v>809053126</v>
      </c>
      <c r="K196" s="142">
        <v>6234510</v>
      </c>
      <c r="L196" s="142">
        <v>313722329</v>
      </c>
      <c r="M196" s="142">
        <v>2135692449</v>
      </c>
      <c r="N196" s="142">
        <v>1255849773</v>
      </c>
      <c r="O196" s="142">
        <v>329795163</v>
      </c>
      <c r="P196" s="142">
        <v>98879922</v>
      </c>
      <c r="Q196" s="142">
        <v>109748634</v>
      </c>
      <c r="R196" s="142">
        <v>293959</v>
      </c>
      <c r="S196" s="142">
        <v>9574411</v>
      </c>
      <c r="T196" s="142">
        <v>14067855</v>
      </c>
      <c r="U196" s="142">
        <v>81739995</v>
      </c>
      <c r="V196" s="142">
        <v>19034</v>
      </c>
      <c r="W196" s="142">
        <v>5631498</v>
      </c>
      <c r="X196" s="142">
        <v>619574311</v>
      </c>
      <c r="Y196" s="142">
        <v>34027839</v>
      </c>
      <c r="Z196" s="142">
        <v>310042113</v>
      </c>
      <c r="AA196" s="142">
        <v>998776496</v>
      </c>
      <c r="AB196" s="142">
        <v>247642570</v>
      </c>
      <c r="AC196" s="142">
        <v>414987879</v>
      </c>
      <c r="AD196" s="142">
        <v>61633873</v>
      </c>
      <c r="AE196" s="142">
        <v>448770912</v>
      </c>
      <c r="AF196" s="142">
        <v>205139648</v>
      </c>
      <c r="AG196" s="142">
        <v>241615034</v>
      </c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31">
        <f t="shared" si="741"/>
        <v>11620295056</v>
      </c>
      <c r="AU196" s="135">
        <f t="shared" ref="AU196:BD196" si="742">C196-SUM(C185:C195)</f>
        <v>0</v>
      </c>
      <c r="AV196" s="135">
        <f t="shared" si="742"/>
        <v>0</v>
      </c>
      <c r="AW196" s="135">
        <f t="shared" si="742"/>
        <v>0</v>
      </c>
      <c r="AX196" s="135">
        <f t="shared" si="742"/>
        <v>0</v>
      </c>
      <c r="AY196" s="135">
        <f t="shared" si="742"/>
        <v>0</v>
      </c>
      <c r="AZ196" s="135">
        <f t="shared" si="742"/>
        <v>0</v>
      </c>
      <c r="BA196" s="135">
        <f t="shared" si="742"/>
        <v>0</v>
      </c>
      <c r="BB196" s="135">
        <f t="shared" si="742"/>
        <v>0</v>
      </c>
      <c r="BC196" s="135">
        <f t="shared" si="742"/>
        <v>0</v>
      </c>
      <c r="BD196" s="135">
        <f t="shared" si="742"/>
        <v>0</v>
      </c>
      <c r="BE196" s="135">
        <f t="shared" ref="BE196:BX196" si="743">M196-SUM(M185:M195)</f>
        <v>0</v>
      </c>
      <c r="BF196" s="135">
        <f t="shared" si="743"/>
        <v>0</v>
      </c>
      <c r="BG196" s="135">
        <f t="shared" si="743"/>
        <v>0</v>
      </c>
      <c r="BH196" s="135">
        <f t="shared" si="743"/>
        <v>0</v>
      </c>
      <c r="BI196" s="135">
        <f t="shared" si="743"/>
        <v>0</v>
      </c>
      <c r="BJ196" s="135">
        <f t="shared" si="743"/>
        <v>-1</v>
      </c>
      <c r="BK196" s="135">
        <f t="shared" si="743"/>
        <v>0</v>
      </c>
      <c r="BL196" s="135">
        <f t="shared" si="743"/>
        <v>0</v>
      </c>
      <c r="BM196" s="135">
        <f t="shared" si="743"/>
        <v>0</v>
      </c>
      <c r="BN196" s="135">
        <f t="shared" si="743"/>
        <v>0</v>
      </c>
      <c r="BO196" s="135">
        <f t="shared" si="743"/>
        <v>0</v>
      </c>
      <c r="BP196" s="135">
        <f t="shared" si="743"/>
        <v>0</v>
      </c>
      <c r="BQ196" s="135">
        <f t="shared" si="743"/>
        <v>0</v>
      </c>
      <c r="BR196" s="135">
        <f t="shared" si="743"/>
        <v>-2</v>
      </c>
      <c r="BS196" s="135">
        <f t="shared" si="743"/>
        <v>0</v>
      </c>
      <c r="BT196" s="135">
        <f t="shared" si="743"/>
        <v>0</v>
      </c>
      <c r="BU196" s="135">
        <f t="shared" si="743"/>
        <v>0</v>
      </c>
      <c r="BV196" s="135">
        <f t="shared" si="743"/>
        <v>0</v>
      </c>
      <c r="BW196" s="135">
        <f t="shared" si="743"/>
        <v>0</v>
      </c>
      <c r="BX196" s="135">
        <f t="shared" si="743"/>
        <v>0</v>
      </c>
      <c r="BY196" s="135">
        <f t="shared" ref="BY196:CI196" si="744">AG196-SUM(AG185:AG195)</f>
        <v>0</v>
      </c>
      <c r="BZ196" s="135">
        <f t="shared" si="744"/>
        <v>0</v>
      </c>
      <c r="CA196" s="135">
        <f t="shared" si="744"/>
        <v>0</v>
      </c>
      <c r="CB196" s="135">
        <f t="shared" si="744"/>
        <v>0</v>
      </c>
      <c r="CC196" s="135">
        <f t="shared" si="744"/>
        <v>0</v>
      </c>
      <c r="CD196" s="135">
        <f t="shared" si="744"/>
        <v>0</v>
      </c>
      <c r="CE196" s="135">
        <f t="shared" si="744"/>
        <v>0</v>
      </c>
      <c r="CF196" s="135">
        <f t="shared" si="744"/>
        <v>0</v>
      </c>
      <c r="CG196" s="135">
        <f t="shared" si="744"/>
        <v>0</v>
      </c>
      <c r="CH196" s="135">
        <f t="shared" si="744"/>
        <v>0</v>
      </c>
      <c r="CI196" s="135">
        <f t="shared" si="744"/>
        <v>-3</v>
      </c>
    </row>
    <row r="197" spans="2:87">
      <c r="B197" s="150" t="s">
        <v>247</v>
      </c>
      <c r="C197" s="145">
        <v>4085515</v>
      </c>
      <c r="D197" s="145">
        <v>2127887</v>
      </c>
      <c r="E197" s="145">
        <v>862960</v>
      </c>
      <c r="F197" s="145">
        <v>219719</v>
      </c>
      <c r="G197" s="145">
        <v>1442996</v>
      </c>
      <c r="H197" s="145">
        <v>0</v>
      </c>
      <c r="I197" s="145">
        <v>0</v>
      </c>
      <c r="J197" s="145">
        <v>2524268</v>
      </c>
      <c r="K197" s="145">
        <v>0</v>
      </c>
      <c r="L197" s="145">
        <v>0</v>
      </c>
      <c r="M197" s="145">
        <v>325602</v>
      </c>
      <c r="N197" s="145">
        <v>0</v>
      </c>
      <c r="O197" s="145">
        <v>1491815</v>
      </c>
      <c r="P197" s="145">
        <v>5163461</v>
      </c>
      <c r="Q197" s="145">
        <v>4738873</v>
      </c>
      <c r="R197" s="145">
        <v>92011</v>
      </c>
      <c r="S197" s="145">
        <v>1136146</v>
      </c>
      <c r="T197" s="145">
        <v>0</v>
      </c>
      <c r="U197" s="145">
        <v>0</v>
      </c>
      <c r="V197" s="145">
        <v>0</v>
      </c>
      <c r="W197" s="145">
        <v>146463</v>
      </c>
      <c r="X197" s="145">
        <v>-326454</v>
      </c>
      <c r="Y197" s="145">
        <v>31394</v>
      </c>
      <c r="Z197" s="145">
        <v>983374</v>
      </c>
      <c r="AA197" s="145">
        <v>0</v>
      </c>
      <c r="AB197" s="145">
        <v>0</v>
      </c>
      <c r="AC197" s="145">
        <v>0</v>
      </c>
      <c r="AD197" s="145">
        <v>0</v>
      </c>
      <c r="AE197" s="145">
        <v>707765</v>
      </c>
      <c r="AF197" s="145">
        <v>13525271</v>
      </c>
      <c r="AG197" s="145">
        <v>469171</v>
      </c>
      <c r="AH197" s="145"/>
      <c r="AI197" s="145"/>
      <c r="AJ197" s="145"/>
      <c r="AK197" s="145"/>
      <c r="AL197" s="145"/>
      <c r="AM197" s="145"/>
      <c r="AN197" s="145"/>
      <c r="AO197" s="145"/>
      <c r="AP197" s="145"/>
      <c r="AQ197" s="131">
        <f t="shared" si="741"/>
        <v>39748237</v>
      </c>
    </row>
    <row r="198" spans="2:87">
      <c r="B198" s="150" t="s">
        <v>248</v>
      </c>
      <c r="C198" s="145">
        <v>4486585</v>
      </c>
      <c r="D198" s="145">
        <v>17714978</v>
      </c>
      <c r="E198" s="145">
        <v>45530569</v>
      </c>
      <c r="F198" s="145">
        <v>10642552</v>
      </c>
      <c r="G198" s="145">
        <v>91884239</v>
      </c>
      <c r="H198" s="145">
        <v>57139182</v>
      </c>
      <c r="I198" s="145">
        <v>4799409</v>
      </c>
      <c r="J198" s="145">
        <v>53888112</v>
      </c>
      <c r="K198" s="145">
        <v>3302981</v>
      </c>
      <c r="L198" s="145">
        <v>13079732</v>
      </c>
      <c r="M198" s="145">
        <v>114986121</v>
      </c>
      <c r="N198" s="145">
        <v>48665132</v>
      </c>
      <c r="O198" s="145">
        <v>64227275</v>
      </c>
      <c r="P198" s="145">
        <v>39101969</v>
      </c>
      <c r="Q198" s="145">
        <v>60585958</v>
      </c>
      <c r="R198" s="145">
        <v>0</v>
      </c>
      <c r="S198" s="145">
        <v>1906879</v>
      </c>
      <c r="T198" s="145">
        <v>6269713</v>
      </c>
      <c r="U198" s="145">
        <v>5058565</v>
      </c>
      <c r="V198" s="145">
        <v>0</v>
      </c>
      <c r="W198" s="145">
        <v>2066590</v>
      </c>
      <c r="X198" s="145">
        <v>140141351</v>
      </c>
      <c r="Y198" s="145">
        <v>6469696</v>
      </c>
      <c r="Z198" s="145">
        <v>36775199</v>
      </c>
      <c r="AA198" s="145">
        <v>35737293</v>
      </c>
      <c r="AB198" s="145">
        <v>67020069</v>
      </c>
      <c r="AC198" s="145">
        <v>29151284</v>
      </c>
      <c r="AD198" s="145">
        <v>15969933</v>
      </c>
      <c r="AE198" s="145">
        <v>51638323</v>
      </c>
      <c r="AF198" s="145">
        <v>47617808</v>
      </c>
      <c r="AG198" s="145">
        <v>16549211</v>
      </c>
      <c r="AH198" s="145"/>
      <c r="AI198" s="145"/>
      <c r="AJ198" s="145"/>
      <c r="AK198" s="145"/>
      <c r="AL198" s="145"/>
      <c r="AM198" s="145"/>
      <c r="AN198" s="145"/>
      <c r="AO198" s="145"/>
      <c r="AP198" s="145"/>
      <c r="AQ198" s="131">
        <f t="shared" si="741"/>
        <v>1092406708</v>
      </c>
    </row>
    <row r="199" spans="2:87">
      <c r="B199" s="150" t="s">
        <v>249</v>
      </c>
      <c r="C199" s="145">
        <v>2259580</v>
      </c>
      <c r="D199" s="145">
        <v>5476069</v>
      </c>
      <c r="E199" s="145">
        <v>2762784</v>
      </c>
      <c r="F199" s="145">
        <v>7965281</v>
      </c>
      <c r="G199" s="145">
        <v>3163095</v>
      </c>
      <c r="H199" s="145">
        <v>0</v>
      </c>
      <c r="I199" s="145">
        <v>6726046</v>
      </c>
      <c r="J199" s="145">
        <v>2690408</v>
      </c>
      <c r="K199" s="145">
        <v>0</v>
      </c>
      <c r="L199" s="145">
        <v>115592</v>
      </c>
      <c r="M199" s="145">
        <v>27018</v>
      </c>
      <c r="N199" s="145">
        <v>407022</v>
      </c>
      <c r="O199" s="145">
        <v>7553199</v>
      </c>
      <c r="P199" s="145">
        <v>2242752</v>
      </c>
      <c r="Q199" s="145">
        <v>3784759</v>
      </c>
      <c r="R199" s="145">
        <v>0</v>
      </c>
      <c r="S199" s="145">
        <v>386777</v>
      </c>
      <c r="T199" s="145">
        <v>0</v>
      </c>
      <c r="U199" s="145">
        <v>32326</v>
      </c>
      <c r="V199" s="145">
        <v>0</v>
      </c>
      <c r="W199" s="145">
        <v>173630</v>
      </c>
      <c r="X199" s="145">
        <v>18608158</v>
      </c>
      <c r="Y199" s="145">
        <v>1032223</v>
      </c>
      <c r="Z199" s="145">
        <v>1969922</v>
      </c>
      <c r="AA199" s="145">
        <v>842759</v>
      </c>
      <c r="AB199" s="145">
        <v>1326008</v>
      </c>
      <c r="AC199" s="145">
        <v>450181</v>
      </c>
      <c r="AD199" s="145">
        <v>0</v>
      </c>
      <c r="AE199" s="145">
        <v>5395403</v>
      </c>
      <c r="AF199" s="145">
        <v>2508755</v>
      </c>
      <c r="AG199" s="145">
        <v>26840352</v>
      </c>
      <c r="AH199" s="145"/>
      <c r="AI199" s="145"/>
      <c r="AJ199" s="145"/>
      <c r="AK199" s="145"/>
      <c r="AL199" s="145"/>
      <c r="AM199" s="145"/>
      <c r="AN199" s="145"/>
      <c r="AO199" s="145"/>
      <c r="AP199" s="145"/>
      <c r="AQ199" s="131">
        <f t="shared" si="741"/>
        <v>104740099</v>
      </c>
    </row>
    <row r="200" spans="2:87">
      <c r="B200" s="150" t="s">
        <v>250</v>
      </c>
      <c r="C200" s="145">
        <v>0</v>
      </c>
      <c r="D200" s="145">
        <v>0</v>
      </c>
      <c r="E200" s="145">
        <v>0</v>
      </c>
      <c r="F200" s="145">
        <v>0</v>
      </c>
      <c r="G200" s="145">
        <v>0</v>
      </c>
      <c r="H200" s="145">
        <v>0</v>
      </c>
      <c r="I200" s="145">
        <v>0</v>
      </c>
      <c r="J200" s="145">
        <v>0</v>
      </c>
      <c r="K200" s="145">
        <v>0</v>
      </c>
      <c r="L200" s="145">
        <v>0</v>
      </c>
      <c r="M200" s="145">
        <v>0</v>
      </c>
      <c r="N200" s="145">
        <v>0</v>
      </c>
      <c r="O200" s="145">
        <v>0</v>
      </c>
      <c r="P200" s="145">
        <v>0</v>
      </c>
      <c r="Q200" s="145">
        <v>0</v>
      </c>
      <c r="R200" s="145">
        <v>0</v>
      </c>
      <c r="S200" s="145">
        <v>0</v>
      </c>
      <c r="T200" s="145">
        <v>0</v>
      </c>
      <c r="U200" s="145">
        <v>0</v>
      </c>
      <c r="V200" s="145">
        <v>0</v>
      </c>
      <c r="W200" s="145">
        <v>0</v>
      </c>
      <c r="X200" s="145">
        <v>0</v>
      </c>
      <c r="Y200" s="145">
        <v>0</v>
      </c>
      <c r="Z200" s="145">
        <v>0</v>
      </c>
      <c r="AA200" s="145">
        <v>0</v>
      </c>
      <c r="AB200" s="145">
        <v>0</v>
      </c>
      <c r="AC200" s="145">
        <v>0</v>
      </c>
      <c r="AD200" s="145">
        <v>0</v>
      </c>
      <c r="AE200" s="145">
        <v>0</v>
      </c>
      <c r="AF200" s="145">
        <v>0</v>
      </c>
      <c r="AG200" s="145">
        <v>0</v>
      </c>
      <c r="AH200" s="145"/>
      <c r="AI200" s="145"/>
      <c r="AJ200" s="145"/>
      <c r="AK200" s="145"/>
      <c r="AL200" s="145"/>
      <c r="AM200" s="145"/>
      <c r="AN200" s="145"/>
      <c r="AO200" s="145"/>
      <c r="AP200" s="145"/>
      <c r="AQ200" s="131">
        <f t="shared" si="741"/>
        <v>0</v>
      </c>
    </row>
    <row r="201" spans="2:87">
      <c r="B201" s="150" t="s">
        <v>251</v>
      </c>
      <c r="C201" s="145">
        <v>0</v>
      </c>
      <c r="D201" s="145">
        <v>0</v>
      </c>
      <c r="E201" s="145">
        <v>0</v>
      </c>
      <c r="F201" s="145">
        <v>24973888</v>
      </c>
      <c r="G201" s="145">
        <v>879726264</v>
      </c>
      <c r="H201" s="145">
        <v>47559737</v>
      </c>
      <c r="I201" s="145">
        <v>31494734</v>
      </c>
      <c r="J201" s="145">
        <v>352893114</v>
      </c>
      <c r="K201" s="145">
        <v>0</v>
      </c>
      <c r="L201" s="145">
        <v>274964988</v>
      </c>
      <c r="M201" s="145">
        <v>1112158063</v>
      </c>
      <c r="N201" s="145">
        <v>3299058</v>
      </c>
      <c r="O201" s="145">
        <v>11137155</v>
      </c>
      <c r="P201" s="145">
        <v>9293460</v>
      </c>
      <c r="Q201" s="145">
        <v>0</v>
      </c>
      <c r="R201" s="145">
        <v>0</v>
      </c>
      <c r="S201" s="145">
        <v>0</v>
      </c>
      <c r="T201" s="145">
        <v>0</v>
      </c>
      <c r="U201" s="145">
        <v>1361007</v>
      </c>
      <c r="V201" s="145">
        <v>0</v>
      </c>
      <c r="W201" s="145">
        <v>2496681</v>
      </c>
      <c r="X201" s="145">
        <v>10500042</v>
      </c>
      <c r="Y201" s="145">
        <v>750052</v>
      </c>
      <c r="Z201" s="145">
        <v>231767395</v>
      </c>
      <c r="AA201" s="145">
        <v>272127208</v>
      </c>
      <c r="AB201" s="145">
        <v>3239567</v>
      </c>
      <c r="AC201" s="145">
        <v>1007</v>
      </c>
      <c r="AD201" s="145">
        <v>43337194</v>
      </c>
      <c r="AE201" s="145">
        <v>0</v>
      </c>
      <c r="AF201" s="145">
        <v>82148064</v>
      </c>
      <c r="AG201" s="145">
        <v>130744062</v>
      </c>
      <c r="AH201" s="145"/>
      <c r="AI201" s="145"/>
      <c r="AJ201" s="145"/>
      <c r="AK201" s="145"/>
      <c r="AL201" s="145"/>
      <c r="AM201" s="145"/>
      <c r="AN201" s="145"/>
      <c r="AO201" s="145"/>
      <c r="AP201" s="145"/>
      <c r="AQ201" s="131">
        <f t="shared" si="741"/>
        <v>3525972740</v>
      </c>
    </row>
    <row r="202" spans="2:87">
      <c r="B202" s="150" t="s">
        <v>252</v>
      </c>
      <c r="C202" s="145">
        <v>0</v>
      </c>
      <c r="D202" s="145">
        <v>0</v>
      </c>
      <c r="E202" s="145">
        <v>236604110</v>
      </c>
      <c r="F202" s="145">
        <v>10584752</v>
      </c>
      <c r="G202" s="145">
        <v>1094058908</v>
      </c>
      <c r="H202" s="145">
        <v>0</v>
      </c>
      <c r="I202" s="145">
        <v>0</v>
      </c>
      <c r="J202" s="145">
        <v>373692147</v>
      </c>
      <c r="K202" s="145">
        <v>0</v>
      </c>
      <c r="L202" s="145">
        <v>26619194</v>
      </c>
      <c r="M202" s="145">
        <v>854032419</v>
      </c>
      <c r="N202" s="145">
        <v>1169988627</v>
      </c>
      <c r="O202" s="145">
        <v>218073458</v>
      </c>
      <c r="P202" s="145">
        <v>21703468</v>
      </c>
      <c r="Q202" s="145">
        <v>32548735</v>
      </c>
      <c r="R202" s="145">
        <v>0</v>
      </c>
      <c r="S202" s="145">
        <v>0</v>
      </c>
      <c r="T202" s="145">
        <v>0</v>
      </c>
      <c r="U202" s="145">
        <v>52828735</v>
      </c>
      <c r="V202" s="145">
        <v>0</v>
      </c>
      <c r="W202" s="145">
        <v>0</v>
      </c>
      <c r="X202" s="145">
        <v>355634407</v>
      </c>
      <c r="Y202" s="145">
        <v>16746092</v>
      </c>
      <c r="Z202" s="145">
        <v>28505752</v>
      </c>
      <c r="AA202" s="145">
        <v>664354154</v>
      </c>
      <c r="AB202" s="145">
        <v>166098703</v>
      </c>
      <c r="AC202" s="145">
        <v>369743584</v>
      </c>
      <c r="AD202" s="145">
        <v>0</v>
      </c>
      <c r="AE202" s="145">
        <v>354707779</v>
      </c>
      <c r="AF202" s="145">
        <v>31063706</v>
      </c>
      <c r="AG202" s="145">
        <v>58609790</v>
      </c>
      <c r="AH202" s="145"/>
      <c r="AI202" s="145"/>
      <c r="AJ202" s="145"/>
      <c r="AK202" s="145"/>
      <c r="AL202" s="145"/>
      <c r="AM202" s="145"/>
      <c r="AN202" s="145"/>
      <c r="AO202" s="145"/>
      <c r="AP202" s="145"/>
      <c r="AQ202" s="131">
        <f t="shared" si="741"/>
        <v>6136198520</v>
      </c>
    </row>
    <row r="203" spans="2:87">
      <c r="B203" s="150" t="s">
        <v>253</v>
      </c>
      <c r="C203" s="145">
        <v>0</v>
      </c>
      <c r="D203" s="145">
        <v>0</v>
      </c>
      <c r="E203" s="145">
        <v>78658151</v>
      </c>
      <c r="F203" s="145">
        <v>0</v>
      </c>
      <c r="G203" s="145">
        <v>8590355</v>
      </c>
      <c r="H203" s="145">
        <v>0</v>
      </c>
      <c r="I203" s="145">
        <v>0</v>
      </c>
      <c r="J203" s="145">
        <v>53083</v>
      </c>
      <c r="K203" s="145">
        <v>0</v>
      </c>
      <c r="L203" s="145">
        <v>0</v>
      </c>
      <c r="M203" s="145">
        <v>0</v>
      </c>
      <c r="N203" s="145">
        <v>0</v>
      </c>
      <c r="O203" s="145">
        <v>0</v>
      </c>
      <c r="P203" s="145">
        <v>10345556</v>
      </c>
      <c r="Q203" s="145">
        <v>474611</v>
      </c>
      <c r="R203" s="145">
        <v>0</v>
      </c>
      <c r="S203" s="145">
        <v>0</v>
      </c>
      <c r="T203" s="145">
        <v>16484</v>
      </c>
      <c r="U203" s="145">
        <v>39045</v>
      </c>
      <c r="V203" s="145">
        <v>0</v>
      </c>
      <c r="W203" s="145">
        <v>0</v>
      </c>
      <c r="X203" s="145">
        <v>44101822</v>
      </c>
      <c r="Y203" s="145">
        <v>0</v>
      </c>
      <c r="Z203" s="145">
        <v>0</v>
      </c>
      <c r="AA203" s="145">
        <v>0</v>
      </c>
      <c r="AB203" s="145">
        <v>0</v>
      </c>
      <c r="AC203" s="145">
        <v>12792881</v>
      </c>
      <c r="AD203" s="145">
        <v>0</v>
      </c>
      <c r="AE203" s="145">
        <v>0</v>
      </c>
      <c r="AF203" s="145">
        <v>501811</v>
      </c>
      <c r="AG203" s="145">
        <v>0</v>
      </c>
      <c r="AH203" s="145"/>
      <c r="AI203" s="145"/>
      <c r="AJ203" s="145"/>
      <c r="AK203" s="145"/>
      <c r="AL203" s="145"/>
      <c r="AM203" s="145"/>
      <c r="AN203" s="145"/>
      <c r="AO203" s="145"/>
      <c r="AP203" s="145"/>
      <c r="AQ203" s="131">
        <f t="shared" si="741"/>
        <v>155573799</v>
      </c>
    </row>
    <row r="204" spans="2:87">
      <c r="B204" s="150" t="s">
        <v>254</v>
      </c>
      <c r="C204" s="145">
        <v>404261</v>
      </c>
      <c r="D204" s="145">
        <v>2682516</v>
      </c>
      <c r="E204" s="145">
        <v>0</v>
      </c>
      <c r="F204" s="145">
        <v>2351560</v>
      </c>
      <c r="G204" s="145">
        <v>6883084</v>
      </c>
      <c r="H204" s="145">
        <v>6334439</v>
      </c>
      <c r="I204" s="145">
        <v>2107885</v>
      </c>
      <c r="J204" s="145">
        <v>47327</v>
      </c>
      <c r="K204" s="145">
        <v>855946</v>
      </c>
      <c r="L204" s="145">
        <v>1234971</v>
      </c>
      <c r="M204" s="145">
        <v>2130959</v>
      </c>
      <c r="N204" s="145">
        <v>560908</v>
      </c>
      <c r="O204" s="145">
        <v>1401147</v>
      </c>
      <c r="P204" s="145">
        <v>1216213</v>
      </c>
      <c r="Q204" s="145">
        <v>4075410</v>
      </c>
      <c r="R204" s="145">
        <v>25852</v>
      </c>
      <c r="S204" s="145">
        <v>1013725</v>
      </c>
      <c r="T204" s="145">
        <v>19477</v>
      </c>
      <c r="U204" s="145">
        <v>135124</v>
      </c>
      <c r="V204" s="145">
        <v>0</v>
      </c>
      <c r="W204" s="145">
        <v>102976</v>
      </c>
      <c r="X204" s="145">
        <v>22933865</v>
      </c>
      <c r="Y204" s="145">
        <v>373699</v>
      </c>
      <c r="Z204" s="145">
        <v>1027892</v>
      </c>
      <c r="AA204" s="145">
        <v>5429028</v>
      </c>
      <c r="AB204" s="145">
        <v>1817799</v>
      </c>
      <c r="AC204" s="145">
        <v>80707</v>
      </c>
      <c r="AD204" s="145">
        <v>1437531</v>
      </c>
      <c r="AE204" s="145">
        <v>3749478</v>
      </c>
      <c r="AF204" s="145">
        <v>4514311</v>
      </c>
      <c r="AG204" s="145">
        <v>6183782</v>
      </c>
      <c r="AH204" s="145"/>
      <c r="AI204" s="145"/>
      <c r="AJ204" s="145"/>
      <c r="AK204" s="145"/>
      <c r="AL204" s="145"/>
      <c r="AM204" s="145"/>
      <c r="AN204" s="145"/>
      <c r="AO204" s="145"/>
      <c r="AP204" s="145"/>
      <c r="AQ204" s="131">
        <f t="shared" si="741"/>
        <v>81131872</v>
      </c>
    </row>
    <row r="205" spans="2:87">
      <c r="B205" s="150" t="s">
        <v>255</v>
      </c>
      <c r="C205" s="145">
        <v>3619040</v>
      </c>
      <c r="D205" s="145">
        <v>28249364</v>
      </c>
      <c r="E205" s="145">
        <v>892552</v>
      </c>
      <c r="F205" s="145">
        <v>23036758</v>
      </c>
      <c r="G205" s="145">
        <v>15733874</v>
      </c>
      <c r="H205" s="145">
        <v>3170280</v>
      </c>
      <c r="I205" s="145">
        <v>32546335</v>
      </c>
      <c r="J205" s="145">
        <v>17078646</v>
      </c>
      <c r="K205" s="145">
        <v>1475087</v>
      </c>
      <c r="L205" s="145">
        <v>327253</v>
      </c>
      <c r="M205" s="145">
        <v>25425434</v>
      </c>
      <c r="N205" s="145">
        <v>28763456</v>
      </c>
      <c r="O205" s="145">
        <v>13112216</v>
      </c>
      <c r="P205" s="145">
        <v>3616853</v>
      </c>
      <c r="Q205" s="145">
        <v>8932645</v>
      </c>
      <c r="R205" s="145">
        <v>164609</v>
      </c>
      <c r="S205" s="145">
        <v>2622418</v>
      </c>
      <c r="T205" s="145">
        <v>1596953</v>
      </c>
      <c r="U205" s="145">
        <v>1988578</v>
      </c>
      <c r="V205" s="145">
        <v>18253</v>
      </c>
      <c r="W205" s="145">
        <v>567986</v>
      </c>
      <c r="X205" s="145">
        <v>30299815</v>
      </c>
      <c r="Y205" s="145">
        <v>3367609</v>
      </c>
      <c r="Z205" s="145">
        <v>11473985</v>
      </c>
      <c r="AA205" s="145">
        <v>3747831</v>
      </c>
      <c r="AB205" s="145">
        <v>6230453</v>
      </c>
      <c r="AC205" s="145">
        <v>1570916</v>
      </c>
      <c r="AD205" s="145">
        <v>859048</v>
      </c>
      <c r="AE205" s="145">
        <v>8977336</v>
      </c>
      <c r="AF205" s="145">
        <v>12268965</v>
      </c>
      <c r="AG205" s="145">
        <v>2658666</v>
      </c>
      <c r="AH205" s="145"/>
      <c r="AI205" s="145"/>
      <c r="AJ205" s="145"/>
      <c r="AK205" s="145"/>
      <c r="AL205" s="145"/>
      <c r="AM205" s="145"/>
      <c r="AN205" s="145"/>
      <c r="AO205" s="145"/>
      <c r="AP205" s="145"/>
      <c r="AQ205" s="131">
        <f t="shared" si="741"/>
        <v>294393214</v>
      </c>
    </row>
    <row r="206" spans="2:87">
      <c r="B206" s="150" t="s">
        <v>256</v>
      </c>
      <c r="C206" s="145">
        <v>0</v>
      </c>
      <c r="D206" s="145">
        <v>0</v>
      </c>
      <c r="E206" s="145">
        <v>11691417</v>
      </c>
      <c r="F206" s="145">
        <v>2678686</v>
      </c>
      <c r="G206" s="145">
        <v>-8649416</v>
      </c>
      <c r="H206" s="145">
        <v>885787</v>
      </c>
      <c r="I206" s="145">
        <v>0</v>
      </c>
      <c r="J206" s="145">
        <v>1377788</v>
      </c>
      <c r="K206" s="145">
        <v>0</v>
      </c>
      <c r="L206" s="145">
        <v>0</v>
      </c>
      <c r="M206" s="145">
        <v>80148</v>
      </c>
      <c r="N206" s="145">
        <v>812818</v>
      </c>
      <c r="O206" s="145">
        <v>1495879</v>
      </c>
      <c r="P206" s="145">
        <v>215850</v>
      </c>
      <c r="Q206" s="145">
        <v>11874</v>
      </c>
      <c r="R206" s="145">
        <v>0</v>
      </c>
      <c r="S206" s="145">
        <v>0</v>
      </c>
      <c r="T206" s="145">
        <v>18359</v>
      </c>
      <c r="U206" s="145">
        <v>18939509</v>
      </c>
      <c r="V206" s="145">
        <v>0</v>
      </c>
      <c r="W206" s="145">
        <v>0</v>
      </c>
      <c r="X206" s="145">
        <v>1070344</v>
      </c>
      <c r="Y206" s="145">
        <v>4284744</v>
      </c>
      <c r="Z206" s="145">
        <v>607151</v>
      </c>
      <c r="AA206" s="145">
        <v>0</v>
      </c>
      <c r="AB206" s="145">
        <v>712</v>
      </c>
      <c r="AC206" s="145">
        <v>2575399</v>
      </c>
      <c r="AD206" s="145">
        <v>22616</v>
      </c>
      <c r="AE206" s="145">
        <v>0</v>
      </c>
      <c r="AF206" s="145">
        <v>0</v>
      </c>
      <c r="AG206" s="145">
        <v>10104</v>
      </c>
      <c r="AH206" s="145"/>
      <c r="AI206" s="145"/>
      <c r="AJ206" s="145"/>
      <c r="AK206" s="145"/>
      <c r="AL206" s="145"/>
      <c r="AM206" s="145"/>
      <c r="AN206" s="145"/>
      <c r="AO206" s="145"/>
      <c r="AP206" s="145"/>
      <c r="AQ206" s="131">
        <f t="shared" si="741"/>
        <v>38129769</v>
      </c>
    </row>
    <row r="207" spans="2:87">
      <c r="B207" s="149" t="s">
        <v>257</v>
      </c>
      <c r="C207" s="142">
        <v>14854981</v>
      </c>
      <c r="D207" s="142">
        <v>56250814</v>
      </c>
      <c r="E207" s="142">
        <v>377002542</v>
      </c>
      <c r="F207" s="142">
        <v>82453196</v>
      </c>
      <c r="G207" s="142">
        <v>2092833399</v>
      </c>
      <c r="H207" s="142">
        <v>115089425</v>
      </c>
      <c r="I207" s="142">
        <v>77674409</v>
      </c>
      <c r="J207" s="142">
        <v>804244894</v>
      </c>
      <c r="K207" s="142">
        <v>5634014</v>
      </c>
      <c r="L207" s="142">
        <v>316341730</v>
      </c>
      <c r="M207" s="142">
        <v>2109165764</v>
      </c>
      <c r="N207" s="142">
        <v>1252497021</v>
      </c>
      <c r="O207" s="142">
        <v>318492144</v>
      </c>
      <c r="P207" s="142">
        <v>92899582</v>
      </c>
      <c r="Q207" s="142">
        <v>115152865</v>
      </c>
      <c r="R207" s="142">
        <v>282472</v>
      </c>
      <c r="S207" s="142">
        <v>7065945</v>
      </c>
      <c r="T207" s="142">
        <v>7920986</v>
      </c>
      <c r="U207" s="142">
        <v>80382889</v>
      </c>
      <c r="V207" s="142">
        <v>18253</v>
      </c>
      <c r="W207" s="142">
        <v>5554326</v>
      </c>
      <c r="X207" s="142">
        <v>622963350</v>
      </c>
      <c r="Y207" s="142">
        <v>33055509</v>
      </c>
      <c r="Z207" s="142">
        <v>313110670</v>
      </c>
      <c r="AA207" s="142">
        <v>982238273</v>
      </c>
      <c r="AB207" s="142">
        <v>245733311</v>
      </c>
      <c r="AC207" s="142">
        <v>416365959</v>
      </c>
      <c r="AD207" s="142">
        <v>61626322</v>
      </c>
      <c r="AE207" s="142">
        <v>425176084</v>
      </c>
      <c r="AF207" s="142">
        <v>194148691</v>
      </c>
      <c r="AG207" s="142">
        <v>242065138</v>
      </c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31">
        <f t="shared" si="741"/>
        <v>11468294958</v>
      </c>
      <c r="AU207" s="135">
        <f t="shared" ref="AU207:BD207" si="745">C207-SUM(C197:C206)</f>
        <v>0</v>
      </c>
      <c r="AV207" s="135">
        <f t="shared" si="745"/>
        <v>0</v>
      </c>
      <c r="AW207" s="135">
        <f t="shared" si="745"/>
        <v>-1</v>
      </c>
      <c r="AX207" s="135">
        <f t="shared" si="745"/>
        <v>0</v>
      </c>
      <c r="AY207" s="135">
        <f t="shared" si="745"/>
        <v>0</v>
      </c>
      <c r="AZ207" s="135">
        <f t="shared" si="745"/>
        <v>0</v>
      </c>
      <c r="BA207" s="135">
        <f t="shared" si="745"/>
        <v>0</v>
      </c>
      <c r="BB207" s="135">
        <f t="shared" si="745"/>
        <v>1</v>
      </c>
      <c r="BC207" s="135">
        <f t="shared" si="745"/>
        <v>0</v>
      </c>
      <c r="BD207" s="135">
        <f t="shared" si="745"/>
        <v>0</v>
      </c>
      <c r="BE207" s="135">
        <f t="shared" ref="BE207:BX207" si="746">M207-SUM(M197:M206)</f>
        <v>0</v>
      </c>
      <c r="BF207" s="135">
        <f t="shared" si="746"/>
        <v>0</v>
      </c>
      <c r="BG207" s="135">
        <f t="shared" si="746"/>
        <v>0</v>
      </c>
      <c r="BH207" s="135">
        <f t="shared" si="746"/>
        <v>0</v>
      </c>
      <c r="BI207" s="135">
        <f t="shared" si="746"/>
        <v>0</v>
      </c>
      <c r="BJ207" s="135">
        <f t="shared" si="746"/>
        <v>0</v>
      </c>
      <c r="BK207" s="135">
        <f t="shared" si="746"/>
        <v>0</v>
      </c>
      <c r="BL207" s="135">
        <f t="shared" si="746"/>
        <v>0</v>
      </c>
      <c r="BM207" s="135">
        <f t="shared" si="746"/>
        <v>0</v>
      </c>
      <c r="BN207" s="135">
        <f t="shared" si="746"/>
        <v>0</v>
      </c>
      <c r="BO207" s="135">
        <f t="shared" si="746"/>
        <v>0</v>
      </c>
      <c r="BP207" s="135">
        <f t="shared" si="746"/>
        <v>0</v>
      </c>
      <c r="BQ207" s="135">
        <f t="shared" si="746"/>
        <v>0</v>
      </c>
      <c r="BR207" s="135">
        <f t="shared" si="746"/>
        <v>0</v>
      </c>
      <c r="BS207" s="135">
        <f t="shared" si="746"/>
        <v>0</v>
      </c>
      <c r="BT207" s="135">
        <f t="shared" si="746"/>
        <v>0</v>
      </c>
      <c r="BU207" s="135">
        <f t="shared" si="746"/>
        <v>0</v>
      </c>
      <c r="BV207" s="135">
        <f t="shared" si="746"/>
        <v>0</v>
      </c>
      <c r="BW207" s="135">
        <f t="shared" si="746"/>
        <v>0</v>
      </c>
      <c r="BX207" s="135">
        <f t="shared" si="746"/>
        <v>0</v>
      </c>
      <c r="BY207" s="135">
        <f t="shared" ref="BY207:CI207" si="747">AG207-SUM(AG197:AG206)</f>
        <v>0</v>
      </c>
      <c r="BZ207" s="135">
        <f t="shared" si="747"/>
        <v>0</v>
      </c>
      <c r="CA207" s="135">
        <f t="shared" si="747"/>
        <v>0</v>
      </c>
      <c r="CB207" s="135">
        <f t="shared" si="747"/>
        <v>0</v>
      </c>
      <c r="CC207" s="135">
        <f t="shared" si="747"/>
        <v>0</v>
      </c>
      <c r="CD207" s="135">
        <f t="shared" si="747"/>
        <v>0</v>
      </c>
      <c r="CE207" s="135">
        <f t="shared" si="747"/>
        <v>0</v>
      </c>
      <c r="CF207" s="135">
        <f t="shared" si="747"/>
        <v>0</v>
      </c>
      <c r="CG207" s="135">
        <f t="shared" si="747"/>
        <v>0</v>
      </c>
      <c r="CH207" s="135">
        <f t="shared" si="747"/>
        <v>0</v>
      </c>
      <c r="CI207" s="135">
        <f t="shared" si="747"/>
        <v>0</v>
      </c>
    </row>
    <row r="208" spans="2:87">
      <c r="B208" s="153" t="s">
        <v>258</v>
      </c>
      <c r="C208" s="142">
        <v>2382625</v>
      </c>
      <c r="D208" s="142">
        <v>1827676</v>
      </c>
      <c r="E208" s="142">
        <v>17282663</v>
      </c>
      <c r="F208" s="142">
        <v>-324968</v>
      </c>
      <c r="G208" s="142">
        <v>13334832</v>
      </c>
      <c r="H208" s="142">
        <v>22883713</v>
      </c>
      <c r="I208" s="142">
        <v>-5763585</v>
      </c>
      <c r="J208" s="142">
        <v>4808233</v>
      </c>
      <c r="K208" s="142">
        <v>600496</v>
      </c>
      <c r="L208" s="142">
        <v>-2619401</v>
      </c>
      <c r="M208" s="142">
        <v>26526685</v>
      </c>
      <c r="N208" s="142">
        <v>3352752</v>
      </c>
      <c r="O208" s="142">
        <v>11303019</v>
      </c>
      <c r="P208" s="142">
        <v>5980340</v>
      </c>
      <c r="Q208" s="142">
        <v>-5404231</v>
      </c>
      <c r="R208" s="142">
        <v>11487</v>
      </c>
      <c r="S208" s="142">
        <v>2508466</v>
      </c>
      <c r="T208" s="142">
        <v>6146869</v>
      </c>
      <c r="U208" s="142">
        <v>1357106</v>
      </c>
      <c r="V208" s="142">
        <v>781</v>
      </c>
      <c r="W208" s="142">
        <v>77172</v>
      </c>
      <c r="X208" s="142">
        <v>-3389039</v>
      </c>
      <c r="Y208" s="142">
        <v>972330</v>
      </c>
      <c r="Z208" s="142">
        <v>-3068556</v>
      </c>
      <c r="AA208" s="142">
        <v>16538223</v>
      </c>
      <c r="AB208" s="142">
        <v>1909259</v>
      </c>
      <c r="AC208" s="142">
        <v>-1378080</v>
      </c>
      <c r="AD208" s="142">
        <v>7551</v>
      </c>
      <c r="AE208" s="142">
        <v>23594828</v>
      </c>
      <c r="AF208" s="142">
        <v>10990957</v>
      </c>
      <c r="AG208" s="142">
        <v>-450104</v>
      </c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31">
        <f t="shared" si="741"/>
        <v>152000099</v>
      </c>
      <c r="AU208" s="135">
        <f t="shared" ref="AU208:BD208" si="748">C208-(C196-C207)</f>
        <v>0</v>
      </c>
      <c r="AV208" s="135">
        <f t="shared" si="748"/>
        <v>0</v>
      </c>
      <c r="AW208" s="135">
        <f t="shared" si="748"/>
        <v>-1</v>
      </c>
      <c r="AX208" s="135">
        <f t="shared" si="748"/>
        <v>0</v>
      </c>
      <c r="AY208" s="135">
        <f t="shared" si="748"/>
        <v>0</v>
      </c>
      <c r="AZ208" s="135">
        <f t="shared" si="748"/>
        <v>0</v>
      </c>
      <c r="BA208" s="135">
        <f t="shared" si="748"/>
        <v>0</v>
      </c>
      <c r="BB208" s="135">
        <f t="shared" si="748"/>
        <v>1</v>
      </c>
      <c r="BC208" s="135">
        <f t="shared" si="748"/>
        <v>0</v>
      </c>
      <c r="BD208" s="135">
        <f t="shared" si="748"/>
        <v>0</v>
      </c>
      <c r="BE208" s="135">
        <f t="shared" ref="BE208:BX208" si="749">M208-(M196-M207)</f>
        <v>0</v>
      </c>
      <c r="BF208" s="135">
        <f t="shared" si="749"/>
        <v>0</v>
      </c>
      <c r="BG208" s="135">
        <f t="shared" si="749"/>
        <v>0</v>
      </c>
      <c r="BH208" s="135">
        <f t="shared" si="749"/>
        <v>0</v>
      </c>
      <c r="BI208" s="135">
        <f t="shared" si="749"/>
        <v>0</v>
      </c>
      <c r="BJ208" s="135">
        <f t="shared" si="749"/>
        <v>0</v>
      </c>
      <c r="BK208" s="135">
        <f t="shared" si="749"/>
        <v>0</v>
      </c>
      <c r="BL208" s="135">
        <f t="shared" si="749"/>
        <v>0</v>
      </c>
      <c r="BM208" s="135">
        <f t="shared" si="749"/>
        <v>0</v>
      </c>
      <c r="BN208" s="135">
        <f t="shared" si="749"/>
        <v>0</v>
      </c>
      <c r="BO208" s="135">
        <f t="shared" si="749"/>
        <v>0</v>
      </c>
      <c r="BP208" s="135">
        <f t="shared" si="749"/>
        <v>0</v>
      </c>
      <c r="BQ208" s="135">
        <f t="shared" si="749"/>
        <v>0</v>
      </c>
      <c r="BR208" s="135">
        <f t="shared" si="749"/>
        <v>1</v>
      </c>
      <c r="BS208" s="135">
        <f t="shared" si="749"/>
        <v>0</v>
      </c>
      <c r="BT208" s="135">
        <f t="shared" si="749"/>
        <v>0</v>
      </c>
      <c r="BU208" s="135">
        <f t="shared" si="749"/>
        <v>0</v>
      </c>
      <c r="BV208" s="135">
        <f t="shared" si="749"/>
        <v>0</v>
      </c>
      <c r="BW208" s="135">
        <f t="shared" si="749"/>
        <v>0</v>
      </c>
      <c r="BX208" s="135">
        <f t="shared" si="749"/>
        <v>0</v>
      </c>
      <c r="BY208" s="135">
        <f t="shared" ref="BY208:CI208" si="750">AG208-(AG196-AG207)</f>
        <v>0</v>
      </c>
      <c r="BZ208" s="135">
        <f t="shared" si="750"/>
        <v>0</v>
      </c>
      <c r="CA208" s="135">
        <f t="shared" si="750"/>
        <v>0</v>
      </c>
      <c r="CB208" s="135">
        <f t="shared" si="750"/>
        <v>0</v>
      </c>
      <c r="CC208" s="135">
        <f t="shared" si="750"/>
        <v>0</v>
      </c>
      <c r="CD208" s="135">
        <f t="shared" si="750"/>
        <v>0</v>
      </c>
      <c r="CE208" s="135">
        <f t="shared" si="750"/>
        <v>0</v>
      </c>
      <c r="CF208" s="135">
        <f t="shared" si="750"/>
        <v>0</v>
      </c>
      <c r="CG208" s="135">
        <f t="shared" si="750"/>
        <v>0</v>
      </c>
      <c r="CH208" s="135">
        <f t="shared" si="750"/>
        <v>0</v>
      </c>
      <c r="CI208" s="135">
        <f t="shared" si="750"/>
        <v>1</v>
      </c>
    </row>
    <row r="209" spans="2:87">
      <c r="B209" s="150" t="s">
        <v>259</v>
      </c>
      <c r="C209" s="145">
        <v>0</v>
      </c>
      <c r="D209" s="145">
        <v>0</v>
      </c>
      <c r="E209" s="145">
        <v>0</v>
      </c>
      <c r="F209" s="145">
        <v>0</v>
      </c>
      <c r="G209" s="145">
        <v>201612</v>
      </c>
      <c r="H209" s="145">
        <v>5357</v>
      </c>
      <c r="I209" s="145">
        <v>0</v>
      </c>
      <c r="J209" s="145">
        <v>0</v>
      </c>
      <c r="K209" s="145">
        <v>0</v>
      </c>
      <c r="L209" s="145">
        <v>0</v>
      </c>
      <c r="M209" s="145">
        <v>89694</v>
      </c>
      <c r="N209" s="145">
        <v>1622866</v>
      </c>
      <c r="O209" s="145">
        <v>0</v>
      </c>
      <c r="P209" s="145">
        <v>686</v>
      </c>
      <c r="Q209" s="145">
        <v>0</v>
      </c>
      <c r="R209" s="145">
        <v>0</v>
      </c>
      <c r="S209" s="145">
        <v>0</v>
      </c>
      <c r="T209" s="145">
        <v>0</v>
      </c>
      <c r="U209" s="145">
        <v>0</v>
      </c>
      <c r="V209" s="145">
        <v>0</v>
      </c>
      <c r="W209" s="145">
        <v>0</v>
      </c>
      <c r="X209" s="145">
        <v>2313</v>
      </c>
      <c r="Y209" s="145">
        <v>0</v>
      </c>
      <c r="Z209" s="145">
        <v>0</v>
      </c>
      <c r="AA209" s="145">
        <v>3707934</v>
      </c>
      <c r="AB209" s="145">
        <v>0</v>
      </c>
      <c r="AC209" s="145">
        <v>0</v>
      </c>
      <c r="AD209" s="145">
        <v>0</v>
      </c>
      <c r="AE209" s="145">
        <v>10378</v>
      </c>
      <c r="AF209" s="145">
        <v>0</v>
      </c>
      <c r="AG209" s="145">
        <v>0</v>
      </c>
      <c r="AH209" s="145"/>
      <c r="AI209" s="145"/>
      <c r="AJ209" s="145"/>
      <c r="AK209" s="145"/>
      <c r="AL209" s="145"/>
      <c r="AM209" s="145"/>
      <c r="AN209" s="145"/>
      <c r="AO209" s="145"/>
      <c r="AP209" s="145"/>
      <c r="AQ209" s="131">
        <f t="shared" si="741"/>
        <v>5640840</v>
      </c>
    </row>
    <row r="210" spans="2:87">
      <c r="B210" s="150" t="s">
        <v>260</v>
      </c>
      <c r="C210" s="145">
        <v>0</v>
      </c>
      <c r="D210" s="145">
        <v>0</v>
      </c>
      <c r="E210" s="145">
        <v>0</v>
      </c>
      <c r="F210" s="145">
        <v>397198</v>
      </c>
      <c r="G210" s="145">
        <v>11312753</v>
      </c>
      <c r="H210" s="145">
        <v>0</v>
      </c>
      <c r="I210" s="145">
        <v>0</v>
      </c>
      <c r="J210" s="145">
        <v>0</v>
      </c>
      <c r="K210" s="145">
        <v>82044</v>
      </c>
      <c r="L210" s="145">
        <v>1581969</v>
      </c>
      <c r="M210" s="145">
        <v>35754406</v>
      </c>
      <c r="N210" s="145">
        <v>3798794</v>
      </c>
      <c r="O210" s="145">
        <v>7238369</v>
      </c>
      <c r="P210" s="145">
        <v>2049743</v>
      </c>
      <c r="Q210" s="145">
        <v>3924386</v>
      </c>
      <c r="R210" s="145">
        <v>0</v>
      </c>
      <c r="S210" s="145">
        <v>0</v>
      </c>
      <c r="T210" s="145">
        <v>452832</v>
      </c>
      <c r="U210" s="145">
        <v>0</v>
      </c>
      <c r="V210" s="145">
        <v>0</v>
      </c>
      <c r="W210" s="145">
        <v>0</v>
      </c>
      <c r="X210" s="145">
        <v>9392782</v>
      </c>
      <c r="Y210" s="145">
        <v>47737</v>
      </c>
      <c r="Z210" s="145">
        <v>3212207</v>
      </c>
      <c r="AA210" s="145">
        <v>-144019085</v>
      </c>
      <c r="AB210" s="145">
        <v>9487632</v>
      </c>
      <c r="AC210" s="145">
        <v>1070272</v>
      </c>
      <c r="AD210" s="145">
        <v>0</v>
      </c>
      <c r="AE210" s="145">
        <v>316264</v>
      </c>
      <c r="AF210" s="145">
        <v>0</v>
      </c>
      <c r="AG210" s="145">
        <v>0</v>
      </c>
      <c r="AH210" s="145"/>
      <c r="AI210" s="145"/>
      <c r="AJ210" s="145"/>
      <c r="AK210" s="145"/>
      <c r="AL210" s="145"/>
      <c r="AM210" s="145"/>
      <c r="AN210" s="145"/>
      <c r="AO210" s="145"/>
      <c r="AP210" s="145"/>
      <c r="AQ210" s="131">
        <f t="shared" si="741"/>
        <v>-53899697</v>
      </c>
    </row>
    <row r="211" spans="2:87">
      <c r="B211" s="150" t="s">
        <v>261</v>
      </c>
      <c r="C211" s="145">
        <v>0</v>
      </c>
      <c r="D211" s="145">
        <v>0</v>
      </c>
      <c r="E211" s="145">
        <v>0</v>
      </c>
      <c r="F211" s="145">
        <v>0</v>
      </c>
      <c r="G211" s="145">
        <v>0</v>
      </c>
      <c r="H211" s="145">
        <v>0</v>
      </c>
      <c r="I211" s="145">
        <v>0</v>
      </c>
      <c r="J211" s="145">
        <v>0</v>
      </c>
      <c r="K211" s="145">
        <v>0</v>
      </c>
      <c r="L211" s="145">
        <v>0</v>
      </c>
      <c r="M211" s="145">
        <v>0</v>
      </c>
      <c r="N211" s="145">
        <v>0</v>
      </c>
      <c r="O211" s="145">
        <v>0</v>
      </c>
      <c r="P211" s="145">
        <v>0</v>
      </c>
      <c r="Q211" s="145">
        <v>0</v>
      </c>
      <c r="R211" s="145">
        <v>0</v>
      </c>
      <c r="S211" s="145">
        <v>0</v>
      </c>
      <c r="T211" s="145">
        <v>0</v>
      </c>
      <c r="U211" s="145">
        <v>0</v>
      </c>
      <c r="V211" s="145">
        <v>0</v>
      </c>
      <c r="W211" s="145">
        <v>0</v>
      </c>
      <c r="X211" s="145">
        <v>0</v>
      </c>
      <c r="Y211" s="145">
        <v>0</v>
      </c>
      <c r="Z211" s="145">
        <v>0</v>
      </c>
      <c r="AA211" s="145">
        <v>0</v>
      </c>
      <c r="AB211" s="145">
        <v>0</v>
      </c>
      <c r="AC211" s="145">
        <v>0</v>
      </c>
      <c r="AD211" s="145">
        <v>0</v>
      </c>
      <c r="AE211" s="145">
        <v>21909</v>
      </c>
      <c r="AF211" s="145">
        <v>0</v>
      </c>
      <c r="AG211" s="145">
        <v>0</v>
      </c>
      <c r="AH211" s="145"/>
      <c r="AI211" s="145"/>
      <c r="AJ211" s="145"/>
      <c r="AK211" s="145"/>
      <c r="AL211" s="145"/>
      <c r="AM211" s="145"/>
      <c r="AN211" s="145"/>
      <c r="AO211" s="145"/>
      <c r="AP211" s="145"/>
      <c r="AQ211" s="131">
        <f t="shared" si="741"/>
        <v>21909</v>
      </c>
    </row>
    <row r="212" spans="2:87">
      <c r="B212" s="150" t="s">
        <v>262</v>
      </c>
      <c r="C212" s="145">
        <v>0</v>
      </c>
      <c r="D212" s="145">
        <v>163362228</v>
      </c>
      <c r="E212" s="145">
        <v>0</v>
      </c>
      <c r="F212" s="145">
        <v>0</v>
      </c>
      <c r="G212" s="145">
        <v>0</v>
      </c>
      <c r="H212" s="145">
        <v>0</v>
      </c>
      <c r="I212" s="145">
        <v>0</v>
      </c>
      <c r="J212" s="145">
        <v>0</v>
      </c>
      <c r="K212" s="145">
        <v>0</v>
      </c>
      <c r="L212" s="145">
        <v>0</v>
      </c>
      <c r="M212" s="145">
        <v>0</v>
      </c>
      <c r="N212" s="145">
        <v>0</v>
      </c>
      <c r="O212" s="145">
        <v>0</v>
      </c>
      <c r="P212" s="145">
        <v>0</v>
      </c>
      <c r="Q212" s="145">
        <v>0</v>
      </c>
      <c r="R212" s="145">
        <v>0</v>
      </c>
      <c r="S212" s="145">
        <v>28230882</v>
      </c>
      <c r="T212" s="145">
        <v>0</v>
      </c>
      <c r="U212" s="145">
        <v>0</v>
      </c>
      <c r="V212" s="145">
        <v>0</v>
      </c>
      <c r="W212" s="145">
        <v>0</v>
      </c>
      <c r="X212" s="145">
        <v>0</v>
      </c>
      <c r="Y212" s="145">
        <v>0</v>
      </c>
      <c r="Z212" s="145">
        <v>0</v>
      </c>
      <c r="AA212" s="145">
        <v>0</v>
      </c>
      <c r="AB212" s="145">
        <v>791266</v>
      </c>
      <c r="AC212" s="145">
        <v>0</v>
      </c>
      <c r="AD212" s="145">
        <v>0</v>
      </c>
      <c r="AE212" s="145">
        <v>0</v>
      </c>
      <c r="AF212" s="145">
        <v>0</v>
      </c>
      <c r="AG212" s="145">
        <v>0</v>
      </c>
      <c r="AH212" s="145"/>
      <c r="AI212" s="145"/>
      <c r="AJ212" s="145"/>
      <c r="AK212" s="145"/>
      <c r="AL212" s="145"/>
      <c r="AM212" s="145"/>
      <c r="AN212" s="145"/>
      <c r="AO212" s="145"/>
      <c r="AP212" s="145"/>
      <c r="AQ212" s="131">
        <f t="shared" si="741"/>
        <v>192384376</v>
      </c>
    </row>
    <row r="213" spans="2:87">
      <c r="B213" s="150" t="s">
        <v>263</v>
      </c>
      <c r="C213" s="145">
        <v>0</v>
      </c>
      <c r="D213" s="145">
        <v>0</v>
      </c>
      <c r="E213" s="145">
        <v>0</v>
      </c>
      <c r="F213" s="145">
        <v>0</v>
      </c>
      <c r="G213" s="145">
        <v>0</v>
      </c>
      <c r="H213" s="145">
        <v>69432</v>
      </c>
      <c r="I213" s="145">
        <v>0</v>
      </c>
      <c r="J213" s="145">
        <v>0</v>
      </c>
      <c r="K213" s="145">
        <v>0</v>
      </c>
      <c r="L213" s="145">
        <v>0</v>
      </c>
      <c r="M213" s="145">
        <v>0</v>
      </c>
      <c r="N213" s="145">
        <v>73275</v>
      </c>
      <c r="O213" s="145">
        <v>0</v>
      </c>
      <c r="P213" s="145">
        <v>0</v>
      </c>
      <c r="Q213" s="145">
        <v>0</v>
      </c>
      <c r="R213" s="145">
        <v>0</v>
      </c>
      <c r="S213" s="145">
        <v>0</v>
      </c>
      <c r="T213" s="145">
        <v>0</v>
      </c>
      <c r="U213" s="145">
        <v>0</v>
      </c>
      <c r="V213" s="145">
        <v>0</v>
      </c>
      <c r="W213" s="145">
        <v>0</v>
      </c>
      <c r="X213" s="145">
        <v>0</v>
      </c>
      <c r="Y213" s="145">
        <v>0</v>
      </c>
      <c r="Z213" s="145">
        <v>0</v>
      </c>
      <c r="AA213" s="145">
        <v>0</v>
      </c>
      <c r="AB213" s="145">
        <v>0</v>
      </c>
      <c r="AC213" s="145">
        <v>0</v>
      </c>
      <c r="AD213" s="145">
        <v>0</v>
      </c>
      <c r="AE213" s="145">
        <v>0</v>
      </c>
      <c r="AF213" s="145">
        <v>0</v>
      </c>
      <c r="AG213" s="145">
        <v>0</v>
      </c>
      <c r="AH213" s="145"/>
      <c r="AI213" s="145"/>
      <c r="AJ213" s="145"/>
      <c r="AK213" s="145"/>
      <c r="AL213" s="145"/>
      <c r="AM213" s="145"/>
      <c r="AN213" s="145"/>
      <c r="AO213" s="145"/>
      <c r="AP213" s="145"/>
      <c r="AQ213" s="131">
        <f t="shared" si="741"/>
        <v>142707</v>
      </c>
    </row>
    <row r="214" spans="2:87">
      <c r="B214" s="150" t="s">
        <v>264</v>
      </c>
      <c r="C214" s="145">
        <v>0</v>
      </c>
      <c r="D214" s="145">
        <v>0</v>
      </c>
      <c r="E214" s="145">
        <v>0</v>
      </c>
      <c r="F214" s="145">
        <v>0</v>
      </c>
      <c r="G214" s="145">
        <v>0</v>
      </c>
      <c r="H214" s="145">
        <v>0</v>
      </c>
      <c r="I214" s="145">
        <v>0</v>
      </c>
      <c r="J214" s="145">
        <v>290790</v>
      </c>
      <c r="K214" s="145">
        <v>0</v>
      </c>
      <c r="L214" s="145">
        <v>0</v>
      </c>
      <c r="M214" s="145">
        <v>0</v>
      </c>
      <c r="N214" s="145">
        <v>250925</v>
      </c>
      <c r="O214" s="145">
        <v>189824</v>
      </c>
      <c r="P214" s="145">
        <v>0</v>
      </c>
      <c r="Q214" s="145">
        <v>0</v>
      </c>
      <c r="R214" s="145">
        <v>4888199</v>
      </c>
      <c r="S214" s="145">
        <v>0</v>
      </c>
      <c r="T214" s="145">
        <v>0</v>
      </c>
      <c r="U214" s="145">
        <v>0</v>
      </c>
      <c r="V214" s="145">
        <v>0</v>
      </c>
      <c r="W214" s="145">
        <v>0</v>
      </c>
      <c r="X214" s="145">
        <v>0</v>
      </c>
      <c r="Y214" s="145">
        <v>0</v>
      </c>
      <c r="Z214" s="145">
        <v>0</v>
      </c>
      <c r="AA214" s="145">
        <v>-2717773</v>
      </c>
      <c r="AB214" s="145">
        <v>0</v>
      </c>
      <c r="AC214" s="145">
        <v>0</v>
      </c>
      <c r="AD214" s="145">
        <v>0</v>
      </c>
      <c r="AE214" s="145">
        <v>0</v>
      </c>
      <c r="AF214" s="145">
        <v>0</v>
      </c>
      <c r="AG214" s="145">
        <v>0</v>
      </c>
      <c r="AH214" s="145"/>
      <c r="AI214" s="145"/>
      <c r="AJ214" s="145"/>
      <c r="AK214" s="145"/>
      <c r="AL214" s="145"/>
      <c r="AM214" s="145"/>
      <c r="AN214" s="145"/>
      <c r="AO214" s="145"/>
      <c r="AP214" s="145"/>
      <c r="AQ214" s="131">
        <f t="shared" si="741"/>
        <v>2901965</v>
      </c>
    </row>
    <row r="215" spans="2:87">
      <c r="B215" s="149" t="s">
        <v>265</v>
      </c>
      <c r="C215" s="142">
        <v>0</v>
      </c>
      <c r="D215" s="142">
        <v>163362228</v>
      </c>
      <c r="E215" s="142">
        <v>0</v>
      </c>
      <c r="F215" s="142">
        <v>397198</v>
      </c>
      <c r="G215" s="142">
        <v>11514365</v>
      </c>
      <c r="H215" s="142">
        <v>74789</v>
      </c>
      <c r="I215" s="142">
        <v>0</v>
      </c>
      <c r="J215" s="142">
        <v>290790</v>
      </c>
      <c r="K215" s="142">
        <v>82044</v>
      </c>
      <c r="L215" s="142">
        <v>1581969</v>
      </c>
      <c r="M215" s="142">
        <v>35844100</v>
      </c>
      <c r="N215" s="142">
        <v>5745860</v>
      </c>
      <c r="O215" s="142">
        <v>7428193</v>
      </c>
      <c r="P215" s="142">
        <v>2050429</v>
      </c>
      <c r="Q215" s="142">
        <v>3924386</v>
      </c>
      <c r="R215" s="142">
        <v>4888199</v>
      </c>
      <c r="S215" s="142">
        <v>28230882</v>
      </c>
      <c r="T215" s="142">
        <v>452832</v>
      </c>
      <c r="U215" s="142">
        <v>0</v>
      </c>
      <c r="V215" s="142">
        <v>0</v>
      </c>
      <c r="W215" s="142">
        <v>0</v>
      </c>
      <c r="X215" s="142">
        <v>9395095</v>
      </c>
      <c r="Y215" s="142">
        <v>47737</v>
      </c>
      <c r="Z215" s="142">
        <v>3212207</v>
      </c>
      <c r="AA215" s="142">
        <v>-143028924</v>
      </c>
      <c r="AB215" s="142">
        <v>10278898</v>
      </c>
      <c r="AC215" s="142">
        <v>1070272</v>
      </c>
      <c r="AD215" s="142">
        <v>0</v>
      </c>
      <c r="AE215" s="142">
        <v>348551</v>
      </c>
      <c r="AF215" s="142">
        <v>0</v>
      </c>
      <c r="AG215" s="142">
        <v>0</v>
      </c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31">
        <f t="shared" si="741"/>
        <v>147192100</v>
      </c>
      <c r="AU215" s="135">
        <f t="shared" ref="AU215:BD215" si="751">C215-SUM(C209:C214)</f>
        <v>0</v>
      </c>
      <c r="AV215" s="135">
        <f t="shared" si="751"/>
        <v>0</v>
      </c>
      <c r="AW215" s="135">
        <f t="shared" si="751"/>
        <v>0</v>
      </c>
      <c r="AX215" s="135">
        <f t="shared" si="751"/>
        <v>0</v>
      </c>
      <c r="AY215" s="135">
        <f t="shared" si="751"/>
        <v>0</v>
      </c>
      <c r="AZ215" s="135">
        <f t="shared" si="751"/>
        <v>0</v>
      </c>
      <c r="BA215" s="135">
        <f t="shared" si="751"/>
        <v>0</v>
      </c>
      <c r="BB215" s="135">
        <f t="shared" si="751"/>
        <v>0</v>
      </c>
      <c r="BC215" s="135">
        <f t="shared" si="751"/>
        <v>0</v>
      </c>
      <c r="BD215" s="135">
        <f t="shared" si="751"/>
        <v>0</v>
      </c>
      <c r="BE215" s="135">
        <f t="shared" ref="BE215:BX215" si="752">M215-SUM(M209:M214)</f>
        <v>0</v>
      </c>
      <c r="BF215" s="135">
        <f t="shared" si="752"/>
        <v>0</v>
      </c>
      <c r="BG215" s="135">
        <f t="shared" si="752"/>
        <v>0</v>
      </c>
      <c r="BH215" s="135">
        <f t="shared" si="752"/>
        <v>0</v>
      </c>
      <c r="BI215" s="135">
        <f t="shared" si="752"/>
        <v>0</v>
      </c>
      <c r="BJ215" s="135">
        <f t="shared" si="752"/>
        <v>0</v>
      </c>
      <c r="BK215" s="135">
        <f t="shared" si="752"/>
        <v>0</v>
      </c>
      <c r="BL215" s="135">
        <f t="shared" si="752"/>
        <v>0</v>
      </c>
      <c r="BM215" s="135">
        <f t="shared" si="752"/>
        <v>0</v>
      </c>
      <c r="BN215" s="135">
        <f t="shared" si="752"/>
        <v>0</v>
      </c>
      <c r="BO215" s="135">
        <f t="shared" si="752"/>
        <v>0</v>
      </c>
      <c r="BP215" s="135">
        <f t="shared" si="752"/>
        <v>0</v>
      </c>
      <c r="BQ215" s="135">
        <f t="shared" si="752"/>
        <v>0</v>
      </c>
      <c r="BR215" s="135">
        <f t="shared" si="752"/>
        <v>0</v>
      </c>
      <c r="BS215" s="135">
        <f t="shared" si="752"/>
        <v>0</v>
      </c>
      <c r="BT215" s="135">
        <f t="shared" si="752"/>
        <v>0</v>
      </c>
      <c r="BU215" s="135">
        <f t="shared" si="752"/>
        <v>0</v>
      </c>
      <c r="BV215" s="135">
        <f t="shared" si="752"/>
        <v>0</v>
      </c>
      <c r="BW215" s="135">
        <f t="shared" si="752"/>
        <v>0</v>
      </c>
      <c r="BX215" s="135">
        <f t="shared" si="752"/>
        <v>0</v>
      </c>
      <c r="BY215" s="135">
        <f t="shared" ref="BY215:CI215" si="753">AG215-SUM(AG209:AG214)</f>
        <v>0</v>
      </c>
      <c r="BZ215" s="135">
        <f t="shared" si="753"/>
        <v>0</v>
      </c>
      <c r="CA215" s="135">
        <f t="shared" si="753"/>
        <v>0</v>
      </c>
      <c r="CB215" s="135">
        <f t="shared" si="753"/>
        <v>0</v>
      </c>
      <c r="CC215" s="135">
        <f t="shared" si="753"/>
        <v>0</v>
      </c>
      <c r="CD215" s="135">
        <f t="shared" si="753"/>
        <v>0</v>
      </c>
      <c r="CE215" s="135">
        <f t="shared" si="753"/>
        <v>0</v>
      </c>
      <c r="CF215" s="135">
        <f t="shared" si="753"/>
        <v>0</v>
      </c>
      <c r="CG215" s="135">
        <f t="shared" si="753"/>
        <v>0</v>
      </c>
      <c r="CH215" s="135">
        <f t="shared" si="753"/>
        <v>0</v>
      </c>
      <c r="CI215" s="135">
        <f t="shared" si="753"/>
        <v>0</v>
      </c>
    </row>
    <row r="216" spans="2:87">
      <c r="B216" s="150" t="s">
        <v>266</v>
      </c>
      <c r="C216" s="145">
        <v>0</v>
      </c>
      <c r="D216" s="145">
        <v>23368</v>
      </c>
      <c r="E216" s="145">
        <v>0</v>
      </c>
      <c r="F216" s="145">
        <v>9267</v>
      </c>
      <c r="G216" s="145">
        <v>105878</v>
      </c>
      <c r="H216" s="145">
        <v>20447</v>
      </c>
      <c r="I216" s="145">
        <v>3197</v>
      </c>
      <c r="J216" s="145">
        <v>570207</v>
      </c>
      <c r="K216" s="145">
        <v>0</v>
      </c>
      <c r="L216" s="145">
        <v>1011</v>
      </c>
      <c r="M216" s="145">
        <v>400327</v>
      </c>
      <c r="N216" s="145">
        <v>0</v>
      </c>
      <c r="O216" s="145">
        <v>0</v>
      </c>
      <c r="P216" s="145">
        <v>0</v>
      </c>
      <c r="Q216" s="145">
        <v>0</v>
      </c>
      <c r="R216" s="145">
        <v>0</v>
      </c>
      <c r="S216" s="145">
        <v>0</v>
      </c>
      <c r="T216" s="145">
        <v>9776</v>
      </c>
      <c r="U216" s="145">
        <v>24296</v>
      </c>
      <c r="V216" s="145">
        <v>0</v>
      </c>
      <c r="W216" s="145">
        <v>0</v>
      </c>
      <c r="X216" s="145">
        <v>195673</v>
      </c>
      <c r="Y216" s="145">
        <v>509531</v>
      </c>
      <c r="Z216" s="145">
        <v>0</v>
      </c>
      <c r="AA216" s="145">
        <v>5176502</v>
      </c>
      <c r="AB216" s="145">
        <v>16163</v>
      </c>
      <c r="AC216" s="145">
        <v>0</v>
      </c>
      <c r="AD216" s="145">
        <v>0</v>
      </c>
      <c r="AE216" s="145">
        <v>9257176</v>
      </c>
      <c r="AF216" s="145">
        <v>0</v>
      </c>
      <c r="AG216" s="145">
        <v>0</v>
      </c>
      <c r="AH216" s="145"/>
      <c r="AI216" s="145"/>
      <c r="AJ216" s="145"/>
      <c r="AK216" s="145"/>
      <c r="AL216" s="145"/>
      <c r="AM216" s="145"/>
      <c r="AN216" s="145"/>
      <c r="AO216" s="145"/>
      <c r="AP216" s="145"/>
      <c r="AQ216" s="131">
        <f t="shared" si="741"/>
        <v>16322819</v>
      </c>
    </row>
    <row r="217" spans="2:87">
      <c r="B217" s="150" t="s">
        <v>267</v>
      </c>
      <c r="C217" s="145">
        <v>0</v>
      </c>
      <c r="D217" s="145">
        <v>0</v>
      </c>
      <c r="E217" s="145">
        <v>0</v>
      </c>
      <c r="F217" s="145">
        <v>0</v>
      </c>
      <c r="G217" s="145">
        <v>0</v>
      </c>
      <c r="H217" s="145">
        <v>0</v>
      </c>
      <c r="I217" s="145">
        <v>0</v>
      </c>
      <c r="J217" s="145">
        <v>532669</v>
      </c>
      <c r="K217" s="145">
        <v>0</v>
      </c>
      <c r="L217" s="145">
        <v>3073249</v>
      </c>
      <c r="M217" s="145">
        <v>23554204</v>
      </c>
      <c r="N217" s="145">
        <v>5394826</v>
      </c>
      <c r="O217" s="145">
        <v>25346578</v>
      </c>
      <c r="P217" s="145">
        <v>4215920</v>
      </c>
      <c r="Q217" s="145">
        <v>112065</v>
      </c>
      <c r="R217" s="145">
        <v>0</v>
      </c>
      <c r="S217" s="145">
        <v>0</v>
      </c>
      <c r="T217" s="145">
        <v>0</v>
      </c>
      <c r="U217" s="145">
        <v>0</v>
      </c>
      <c r="V217" s="145">
        <v>0</v>
      </c>
      <c r="W217" s="145">
        <v>0</v>
      </c>
      <c r="X217" s="145">
        <v>6388848</v>
      </c>
      <c r="Y217" s="145">
        <v>0</v>
      </c>
      <c r="Z217" s="145">
        <v>2452945</v>
      </c>
      <c r="AA217" s="145">
        <v>4918551</v>
      </c>
      <c r="AB217" s="145">
        <v>140428</v>
      </c>
      <c r="AC217" s="145">
        <v>0</v>
      </c>
      <c r="AD217" s="145">
        <v>0</v>
      </c>
      <c r="AE217" s="145">
        <v>1760235</v>
      </c>
      <c r="AF217" s="145">
        <v>0</v>
      </c>
      <c r="AG217" s="145">
        <v>0</v>
      </c>
      <c r="AH217" s="145"/>
      <c r="AI217" s="145"/>
      <c r="AJ217" s="145"/>
      <c r="AK217" s="145"/>
      <c r="AL217" s="145"/>
      <c r="AM217" s="145"/>
      <c r="AN217" s="145"/>
      <c r="AO217" s="145"/>
      <c r="AP217" s="145"/>
      <c r="AQ217" s="131">
        <f t="shared" si="741"/>
        <v>77890518</v>
      </c>
    </row>
    <row r="218" spans="2:87">
      <c r="B218" s="150" t="s">
        <v>268</v>
      </c>
      <c r="C218" s="145">
        <v>0</v>
      </c>
      <c r="D218" s="145">
        <v>10559</v>
      </c>
      <c r="E218" s="145">
        <v>0</v>
      </c>
      <c r="F218" s="145">
        <v>0</v>
      </c>
      <c r="G218" s="145">
        <v>0</v>
      </c>
      <c r="H218" s="145">
        <v>0</v>
      </c>
      <c r="I218" s="145">
        <v>2543</v>
      </c>
      <c r="J218" s="145">
        <v>0</v>
      </c>
      <c r="K218" s="145">
        <v>0</v>
      </c>
      <c r="L218" s="145">
        <v>0</v>
      </c>
      <c r="M218" s="145">
        <v>0</v>
      </c>
      <c r="N218" s="145">
        <v>0</v>
      </c>
      <c r="O218" s="145">
        <v>0</v>
      </c>
      <c r="P218" s="145">
        <v>0</v>
      </c>
      <c r="Q218" s="145">
        <v>0</v>
      </c>
      <c r="R218" s="145">
        <v>0</v>
      </c>
      <c r="S218" s="145">
        <v>0</v>
      </c>
      <c r="T218" s="145">
        <v>0</v>
      </c>
      <c r="U218" s="145">
        <v>17935</v>
      </c>
      <c r="V218" s="145">
        <v>0</v>
      </c>
      <c r="W218" s="145">
        <v>0</v>
      </c>
      <c r="X218" s="145">
        <v>0</v>
      </c>
      <c r="Y218" s="145">
        <v>93383</v>
      </c>
      <c r="Z218" s="145">
        <v>0</v>
      </c>
      <c r="AA218" s="145">
        <v>0</v>
      </c>
      <c r="AB218" s="145">
        <v>93211</v>
      </c>
      <c r="AC218" s="145">
        <v>0</v>
      </c>
      <c r="AD218" s="145">
        <v>0</v>
      </c>
      <c r="AE218" s="145">
        <v>139884</v>
      </c>
      <c r="AF218" s="145">
        <v>0</v>
      </c>
      <c r="AG218" s="145">
        <v>0</v>
      </c>
      <c r="AH218" s="145"/>
      <c r="AI218" s="145"/>
      <c r="AJ218" s="145"/>
      <c r="AK218" s="145"/>
      <c r="AL218" s="145"/>
      <c r="AM218" s="145"/>
      <c r="AN218" s="145"/>
      <c r="AO218" s="145"/>
      <c r="AP218" s="145"/>
      <c r="AQ218" s="131">
        <f t="shared" si="741"/>
        <v>357515</v>
      </c>
    </row>
    <row r="219" spans="2:87">
      <c r="B219" s="150" t="s">
        <v>269</v>
      </c>
      <c r="C219" s="145">
        <v>0</v>
      </c>
      <c r="D219" s="145">
        <v>139138814</v>
      </c>
      <c r="E219" s="145">
        <v>0</v>
      </c>
      <c r="F219" s="145">
        <v>0</v>
      </c>
      <c r="G219" s="145">
        <v>0</v>
      </c>
      <c r="H219" s="145">
        <v>0</v>
      </c>
      <c r="I219" s="145">
        <v>0</v>
      </c>
      <c r="J219" s="145">
        <v>0</v>
      </c>
      <c r="K219" s="145">
        <v>0</v>
      </c>
      <c r="L219" s="145">
        <v>0</v>
      </c>
      <c r="M219" s="145">
        <v>0</v>
      </c>
      <c r="N219" s="145">
        <v>0</v>
      </c>
      <c r="O219" s="145">
        <v>0</v>
      </c>
      <c r="P219" s="145">
        <v>74303</v>
      </c>
      <c r="Q219" s="145">
        <v>0</v>
      </c>
      <c r="R219" s="145">
        <v>0</v>
      </c>
      <c r="S219" s="145">
        <v>30776969</v>
      </c>
      <c r="T219" s="145">
        <v>0</v>
      </c>
      <c r="U219" s="145">
        <v>0</v>
      </c>
      <c r="V219" s="145">
        <v>0</v>
      </c>
      <c r="W219" s="145">
        <v>0</v>
      </c>
      <c r="X219" s="145">
        <v>0</v>
      </c>
      <c r="Y219" s="145">
        <v>0</v>
      </c>
      <c r="Z219" s="145">
        <v>0</v>
      </c>
      <c r="AA219" s="145">
        <v>0</v>
      </c>
      <c r="AB219" s="145">
        <v>0</v>
      </c>
      <c r="AC219" s="145">
        <v>0</v>
      </c>
      <c r="AD219" s="145">
        <v>0</v>
      </c>
      <c r="AE219" s="145">
        <v>0</v>
      </c>
      <c r="AF219" s="145">
        <v>0</v>
      </c>
      <c r="AG219" s="145">
        <v>0</v>
      </c>
      <c r="AH219" s="145"/>
      <c r="AI219" s="145"/>
      <c r="AJ219" s="145"/>
      <c r="AK219" s="145"/>
      <c r="AL219" s="145"/>
      <c r="AM219" s="145"/>
      <c r="AN219" s="145"/>
      <c r="AO219" s="145"/>
      <c r="AP219" s="145"/>
      <c r="AQ219" s="131">
        <f t="shared" si="741"/>
        <v>169990086</v>
      </c>
    </row>
    <row r="220" spans="2:87">
      <c r="B220" s="150" t="s">
        <v>270</v>
      </c>
      <c r="C220" s="145">
        <v>0</v>
      </c>
      <c r="D220" s="145">
        <v>0</v>
      </c>
      <c r="E220" s="145">
        <v>0</v>
      </c>
      <c r="F220" s="145">
        <v>0</v>
      </c>
      <c r="G220" s="145">
        <v>0</v>
      </c>
      <c r="H220" s="145">
        <v>0</v>
      </c>
      <c r="I220" s="145">
        <v>0</v>
      </c>
      <c r="J220" s="145">
        <v>0</v>
      </c>
      <c r="K220" s="145">
        <v>730000</v>
      </c>
      <c r="L220" s="145">
        <v>0</v>
      </c>
      <c r="M220" s="145">
        <v>0</v>
      </c>
      <c r="N220" s="145">
        <v>73088</v>
      </c>
      <c r="O220" s="145">
        <v>0</v>
      </c>
      <c r="P220" s="145">
        <v>0</v>
      </c>
      <c r="Q220" s="145">
        <v>0</v>
      </c>
      <c r="R220" s="145">
        <v>0</v>
      </c>
      <c r="S220" s="145">
        <v>0</v>
      </c>
      <c r="T220" s="145">
        <v>0</v>
      </c>
      <c r="U220" s="145">
        <v>0</v>
      </c>
      <c r="V220" s="145">
        <v>0</v>
      </c>
      <c r="W220" s="145">
        <v>0</v>
      </c>
      <c r="X220" s="145">
        <v>0</v>
      </c>
      <c r="Y220" s="145">
        <v>0</v>
      </c>
      <c r="Z220" s="145">
        <v>0</v>
      </c>
      <c r="AA220" s="145">
        <v>0</v>
      </c>
      <c r="AB220" s="145">
        <v>500000</v>
      </c>
      <c r="AC220" s="145">
        <v>0</v>
      </c>
      <c r="AD220" s="145">
        <v>0</v>
      </c>
      <c r="AE220" s="145">
        <v>0</v>
      </c>
      <c r="AF220" s="145">
        <v>0</v>
      </c>
      <c r="AG220" s="145">
        <v>0</v>
      </c>
      <c r="AH220" s="145"/>
      <c r="AI220" s="145"/>
      <c r="AJ220" s="145"/>
      <c r="AK220" s="145"/>
      <c r="AL220" s="145"/>
      <c r="AM220" s="145"/>
      <c r="AN220" s="145"/>
      <c r="AO220" s="145"/>
      <c r="AP220" s="145"/>
      <c r="AQ220" s="131">
        <f t="shared" si="741"/>
        <v>1303088</v>
      </c>
    </row>
    <row r="221" spans="2:87">
      <c r="B221" s="150" t="s">
        <v>271</v>
      </c>
      <c r="C221" s="145">
        <v>2822339</v>
      </c>
      <c r="D221" s="145">
        <v>0</v>
      </c>
      <c r="E221" s="145">
        <v>0</v>
      </c>
      <c r="F221" s="145">
        <v>0</v>
      </c>
      <c r="G221" s="145">
        <v>179</v>
      </c>
      <c r="H221" s="145">
        <v>0</v>
      </c>
      <c r="I221" s="145">
        <v>0</v>
      </c>
      <c r="J221" s="145">
        <v>7433</v>
      </c>
      <c r="K221" s="145">
        <v>0</v>
      </c>
      <c r="L221" s="145">
        <v>0</v>
      </c>
      <c r="M221" s="145">
        <v>0</v>
      </c>
      <c r="N221" s="145">
        <v>48740</v>
      </c>
      <c r="O221" s="145">
        <v>39975</v>
      </c>
      <c r="P221" s="145">
        <v>0</v>
      </c>
      <c r="Q221" s="145">
        <v>0</v>
      </c>
      <c r="R221" s="145">
        <v>0</v>
      </c>
      <c r="S221" s="145">
        <v>0</v>
      </c>
      <c r="T221" s="145">
        <v>0</v>
      </c>
      <c r="U221" s="145">
        <v>0</v>
      </c>
      <c r="V221" s="145">
        <v>0</v>
      </c>
      <c r="W221" s="145">
        <v>0</v>
      </c>
      <c r="X221" s="145">
        <v>0</v>
      </c>
      <c r="Y221" s="145">
        <v>0</v>
      </c>
      <c r="Z221" s="145">
        <v>20891</v>
      </c>
      <c r="AA221" s="145">
        <v>-30919488</v>
      </c>
      <c r="AB221" s="145">
        <v>0</v>
      </c>
      <c r="AC221" s="145">
        <v>0</v>
      </c>
      <c r="AD221" s="145">
        <v>0</v>
      </c>
      <c r="AE221" s="145">
        <v>0</v>
      </c>
      <c r="AF221" s="145">
        <v>0</v>
      </c>
      <c r="AG221" s="145">
        <v>0</v>
      </c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31">
        <f t="shared" si="741"/>
        <v>-27979931</v>
      </c>
    </row>
    <row r="222" spans="2:87">
      <c r="B222" s="149" t="s">
        <v>272</v>
      </c>
      <c r="C222" s="142">
        <v>2822339</v>
      </c>
      <c r="D222" s="142">
        <v>139172741</v>
      </c>
      <c r="E222" s="142">
        <v>0</v>
      </c>
      <c r="F222" s="142">
        <v>9267</v>
      </c>
      <c r="G222" s="142">
        <v>106057</v>
      </c>
      <c r="H222" s="142">
        <v>20447</v>
      </c>
      <c r="I222" s="142">
        <v>5740</v>
      </c>
      <c r="J222" s="142">
        <v>1110310</v>
      </c>
      <c r="K222" s="142">
        <v>730000</v>
      </c>
      <c r="L222" s="142">
        <v>3074260</v>
      </c>
      <c r="M222" s="142">
        <v>23954531</v>
      </c>
      <c r="N222" s="142">
        <v>5516654</v>
      </c>
      <c r="O222" s="142">
        <v>25386553</v>
      </c>
      <c r="P222" s="142">
        <v>4290223</v>
      </c>
      <c r="Q222" s="142">
        <v>112065</v>
      </c>
      <c r="R222" s="142">
        <v>0</v>
      </c>
      <c r="S222" s="142">
        <v>30776969</v>
      </c>
      <c r="T222" s="142">
        <v>9776</v>
      </c>
      <c r="U222" s="142">
        <v>42231</v>
      </c>
      <c r="V222" s="142">
        <v>0</v>
      </c>
      <c r="W222" s="142">
        <v>0</v>
      </c>
      <c r="X222" s="142">
        <v>6584521</v>
      </c>
      <c r="Y222" s="142">
        <v>602914</v>
      </c>
      <c r="Z222" s="142">
        <v>2473837</v>
      </c>
      <c r="AA222" s="142">
        <v>-20824435</v>
      </c>
      <c r="AB222" s="142">
        <v>749802</v>
      </c>
      <c r="AC222" s="142">
        <v>0</v>
      </c>
      <c r="AD222" s="142">
        <v>0</v>
      </c>
      <c r="AE222" s="142">
        <v>11157295</v>
      </c>
      <c r="AF222" s="142">
        <v>0</v>
      </c>
      <c r="AG222" s="142">
        <v>0</v>
      </c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31">
        <f t="shared" si="741"/>
        <v>237884097</v>
      </c>
      <c r="AU222" s="135">
        <f t="shared" ref="AU222:BD222" si="754">C222-SUM(C216:C221)</f>
        <v>0</v>
      </c>
      <c r="AV222" s="135">
        <f t="shared" si="754"/>
        <v>0</v>
      </c>
      <c r="AW222" s="135">
        <f t="shared" si="754"/>
        <v>0</v>
      </c>
      <c r="AX222" s="135">
        <f t="shared" si="754"/>
        <v>0</v>
      </c>
      <c r="AY222" s="135">
        <f t="shared" si="754"/>
        <v>0</v>
      </c>
      <c r="AZ222" s="135">
        <f t="shared" si="754"/>
        <v>0</v>
      </c>
      <c r="BA222" s="135">
        <f t="shared" si="754"/>
        <v>0</v>
      </c>
      <c r="BB222" s="135">
        <f t="shared" si="754"/>
        <v>1</v>
      </c>
      <c r="BC222" s="135">
        <f t="shared" si="754"/>
        <v>0</v>
      </c>
      <c r="BD222" s="135">
        <f t="shared" si="754"/>
        <v>0</v>
      </c>
      <c r="BE222" s="135">
        <f t="shared" ref="BE222:BX222" si="755">M222-SUM(M216:M221)</f>
        <v>0</v>
      </c>
      <c r="BF222" s="135">
        <f t="shared" si="755"/>
        <v>0</v>
      </c>
      <c r="BG222" s="135">
        <f t="shared" si="755"/>
        <v>0</v>
      </c>
      <c r="BH222" s="135">
        <f t="shared" si="755"/>
        <v>0</v>
      </c>
      <c r="BI222" s="135">
        <f t="shared" si="755"/>
        <v>0</v>
      </c>
      <c r="BJ222" s="135">
        <f t="shared" si="755"/>
        <v>0</v>
      </c>
      <c r="BK222" s="135">
        <f t="shared" si="755"/>
        <v>0</v>
      </c>
      <c r="BL222" s="135">
        <f t="shared" si="755"/>
        <v>0</v>
      </c>
      <c r="BM222" s="135">
        <f t="shared" si="755"/>
        <v>0</v>
      </c>
      <c r="BN222" s="135">
        <f t="shared" si="755"/>
        <v>0</v>
      </c>
      <c r="BO222" s="135">
        <f t="shared" si="755"/>
        <v>0</v>
      </c>
      <c r="BP222" s="135">
        <f t="shared" si="755"/>
        <v>0</v>
      </c>
      <c r="BQ222" s="135">
        <f t="shared" si="755"/>
        <v>0</v>
      </c>
      <c r="BR222" s="135">
        <f t="shared" si="755"/>
        <v>1</v>
      </c>
      <c r="BS222" s="135">
        <f t="shared" si="755"/>
        <v>0</v>
      </c>
      <c r="BT222" s="135">
        <f t="shared" si="755"/>
        <v>0</v>
      </c>
      <c r="BU222" s="135">
        <f t="shared" si="755"/>
        <v>0</v>
      </c>
      <c r="BV222" s="135">
        <f t="shared" si="755"/>
        <v>0</v>
      </c>
      <c r="BW222" s="135">
        <f t="shared" si="755"/>
        <v>0</v>
      </c>
      <c r="BX222" s="135">
        <f t="shared" si="755"/>
        <v>0</v>
      </c>
      <c r="BY222" s="135">
        <f t="shared" ref="BY222:CI222" si="756">AG222-SUM(AG216:AG221)</f>
        <v>0</v>
      </c>
      <c r="BZ222" s="135">
        <f t="shared" si="756"/>
        <v>0</v>
      </c>
      <c r="CA222" s="135">
        <f t="shared" si="756"/>
        <v>0</v>
      </c>
      <c r="CB222" s="135">
        <f t="shared" si="756"/>
        <v>0</v>
      </c>
      <c r="CC222" s="135">
        <f t="shared" si="756"/>
        <v>0</v>
      </c>
      <c r="CD222" s="135">
        <f t="shared" si="756"/>
        <v>0</v>
      </c>
      <c r="CE222" s="135">
        <f t="shared" si="756"/>
        <v>0</v>
      </c>
      <c r="CF222" s="135">
        <f t="shared" si="756"/>
        <v>0</v>
      </c>
      <c r="CG222" s="135">
        <f t="shared" si="756"/>
        <v>0</v>
      </c>
      <c r="CH222" s="135">
        <f t="shared" si="756"/>
        <v>0</v>
      </c>
      <c r="CI222" s="135">
        <f t="shared" si="756"/>
        <v>2</v>
      </c>
    </row>
    <row r="223" spans="2:87">
      <c r="B223" s="153" t="s">
        <v>273</v>
      </c>
      <c r="C223" s="142">
        <v>-2822339</v>
      </c>
      <c r="D223" s="142">
        <v>24189487</v>
      </c>
      <c r="E223" s="142">
        <v>0</v>
      </c>
      <c r="F223" s="142">
        <v>387931</v>
      </c>
      <c r="G223" s="142">
        <v>11408308</v>
      </c>
      <c r="H223" s="142">
        <v>54342</v>
      </c>
      <c r="I223" s="142">
        <v>-5740</v>
      </c>
      <c r="J223" s="142">
        <v>-819519</v>
      </c>
      <c r="K223" s="142">
        <v>-647956</v>
      </c>
      <c r="L223" s="142">
        <v>-1492291</v>
      </c>
      <c r="M223" s="142">
        <v>11889569</v>
      </c>
      <c r="N223" s="142">
        <v>229206</v>
      </c>
      <c r="O223" s="142">
        <v>-17958360</v>
      </c>
      <c r="P223" s="142">
        <v>-2239794</v>
      </c>
      <c r="Q223" s="142">
        <v>3812321</v>
      </c>
      <c r="R223" s="142">
        <v>4888199</v>
      </c>
      <c r="S223" s="142">
        <v>-2546087</v>
      </c>
      <c r="T223" s="142">
        <v>443056</v>
      </c>
      <c r="U223" s="142">
        <v>-42231</v>
      </c>
      <c r="V223" s="142">
        <v>0</v>
      </c>
      <c r="W223" s="142">
        <v>0</v>
      </c>
      <c r="X223" s="142">
        <v>2810574</v>
      </c>
      <c r="Y223" s="142">
        <v>-555177</v>
      </c>
      <c r="Z223" s="142">
        <v>738370</v>
      </c>
      <c r="AA223" s="142">
        <v>-122204489</v>
      </c>
      <c r="AB223" s="142">
        <v>9529096</v>
      </c>
      <c r="AC223" s="142">
        <v>1070272</v>
      </c>
      <c r="AD223" s="142">
        <v>0</v>
      </c>
      <c r="AE223" s="142">
        <v>-10808744</v>
      </c>
      <c r="AF223" s="142">
        <v>0</v>
      </c>
      <c r="AG223" s="142">
        <v>0</v>
      </c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31">
        <f t="shared" si="741"/>
        <v>-90691996</v>
      </c>
      <c r="AU223" s="135">
        <f t="shared" ref="AU223:BD223" si="757">C223-(C215-C222)</f>
        <v>0</v>
      </c>
      <c r="AV223" s="135">
        <f t="shared" si="757"/>
        <v>0</v>
      </c>
      <c r="AW223" s="135">
        <f t="shared" si="757"/>
        <v>0</v>
      </c>
      <c r="AX223" s="135">
        <f t="shared" si="757"/>
        <v>0</v>
      </c>
      <c r="AY223" s="135">
        <f t="shared" si="757"/>
        <v>0</v>
      </c>
      <c r="AZ223" s="135">
        <f t="shared" si="757"/>
        <v>0</v>
      </c>
      <c r="BA223" s="135">
        <f t="shared" si="757"/>
        <v>0</v>
      </c>
      <c r="BB223" s="135">
        <f t="shared" si="757"/>
        <v>1</v>
      </c>
      <c r="BC223" s="135">
        <f t="shared" si="757"/>
        <v>0</v>
      </c>
      <c r="BD223" s="135">
        <f t="shared" si="757"/>
        <v>0</v>
      </c>
      <c r="BE223" s="135">
        <f t="shared" ref="BE223:BX223" si="758">M223-(M215-M222)</f>
        <v>0</v>
      </c>
      <c r="BF223" s="135">
        <f t="shared" si="758"/>
        <v>0</v>
      </c>
      <c r="BG223" s="135">
        <f t="shared" si="758"/>
        <v>0</v>
      </c>
      <c r="BH223" s="135">
        <f t="shared" si="758"/>
        <v>0</v>
      </c>
      <c r="BI223" s="135">
        <f t="shared" si="758"/>
        <v>0</v>
      </c>
      <c r="BJ223" s="135">
        <f t="shared" si="758"/>
        <v>0</v>
      </c>
      <c r="BK223" s="135">
        <f t="shared" si="758"/>
        <v>0</v>
      </c>
      <c r="BL223" s="135">
        <f t="shared" si="758"/>
        <v>0</v>
      </c>
      <c r="BM223" s="135">
        <f t="shared" si="758"/>
        <v>0</v>
      </c>
      <c r="BN223" s="135">
        <f t="shared" si="758"/>
        <v>0</v>
      </c>
      <c r="BO223" s="135">
        <f t="shared" si="758"/>
        <v>0</v>
      </c>
      <c r="BP223" s="135">
        <f t="shared" si="758"/>
        <v>0</v>
      </c>
      <c r="BQ223" s="135">
        <f t="shared" si="758"/>
        <v>0</v>
      </c>
      <c r="BR223" s="135">
        <f t="shared" si="758"/>
        <v>0</v>
      </c>
      <c r="BS223" s="135">
        <f t="shared" si="758"/>
        <v>0</v>
      </c>
      <c r="BT223" s="135">
        <f t="shared" si="758"/>
        <v>0</v>
      </c>
      <c r="BU223" s="135">
        <f t="shared" si="758"/>
        <v>0</v>
      </c>
      <c r="BV223" s="135">
        <f t="shared" si="758"/>
        <v>0</v>
      </c>
      <c r="BW223" s="135">
        <f t="shared" si="758"/>
        <v>0</v>
      </c>
      <c r="BX223" s="135">
        <f t="shared" si="758"/>
        <v>0</v>
      </c>
      <c r="BY223" s="135">
        <f t="shared" ref="BY223:CI223" si="759">AG223-(AG215-AG222)</f>
        <v>0</v>
      </c>
      <c r="BZ223" s="135">
        <f t="shared" si="759"/>
        <v>0</v>
      </c>
      <c r="CA223" s="135">
        <f t="shared" si="759"/>
        <v>0</v>
      </c>
      <c r="CB223" s="135">
        <f t="shared" si="759"/>
        <v>0</v>
      </c>
      <c r="CC223" s="135">
        <f t="shared" si="759"/>
        <v>0</v>
      </c>
      <c r="CD223" s="135">
        <f t="shared" si="759"/>
        <v>0</v>
      </c>
      <c r="CE223" s="135">
        <f t="shared" si="759"/>
        <v>0</v>
      </c>
      <c r="CF223" s="135">
        <f t="shared" si="759"/>
        <v>0</v>
      </c>
      <c r="CG223" s="135">
        <f t="shared" si="759"/>
        <v>0</v>
      </c>
      <c r="CH223" s="135">
        <f t="shared" si="759"/>
        <v>0</v>
      </c>
      <c r="CI223" s="135">
        <f t="shared" si="759"/>
        <v>1</v>
      </c>
    </row>
    <row r="224" spans="2:87">
      <c r="B224" s="150" t="s">
        <v>274</v>
      </c>
      <c r="C224" s="145">
        <v>0</v>
      </c>
      <c r="D224" s="145">
        <v>0</v>
      </c>
      <c r="E224" s="145">
        <v>0</v>
      </c>
      <c r="F224" s="145">
        <v>0</v>
      </c>
      <c r="G224" s="145">
        <v>0</v>
      </c>
      <c r="H224" s="145">
        <v>0</v>
      </c>
      <c r="I224" s="145">
        <v>0</v>
      </c>
      <c r="J224" s="145">
        <v>-1542051</v>
      </c>
      <c r="K224" s="145">
        <v>0</v>
      </c>
      <c r="L224" s="145">
        <v>0</v>
      </c>
      <c r="M224" s="145">
        <v>0</v>
      </c>
      <c r="N224" s="145">
        <v>0</v>
      </c>
      <c r="O224" s="145">
        <v>0</v>
      </c>
      <c r="P224" s="145">
        <v>0</v>
      </c>
      <c r="Q224" s="145">
        <v>0</v>
      </c>
      <c r="R224" s="145">
        <v>0</v>
      </c>
      <c r="S224" s="145">
        <v>0</v>
      </c>
      <c r="T224" s="145">
        <v>0</v>
      </c>
      <c r="U224" s="145">
        <v>0</v>
      </c>
      <c r="V224" s="145">
        <v>0</v>
      </c>
      <c r="W224" s="145">
        <v>0</v>
      </c>
      <c r="X224" s="145">
        <v>0</v>
      </c>
      <c r="Y224" s="145">
        <v>0</v>
      </c>
      <c r="Z224" s="145">
        <v>0</v>
      </c>
      <c r="AA224" s="145">
        <v>86705764</v>
      </c>
      <c r="AB224" s="145">
        <v>0</v>
      </c>
      <c r="AC224" s="145">
        <v>0</v>
      </c>
      <c r="AD224" s="145">
        <v>0</v>
      </c>
      <c r="AE224" s="145">
        <v>0</v>
      </c>
      <c r="AF224" s="145">
        <v>0</v>
      </c>
      <c r="AG224" s="145">
        <v>0</v>
      </c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31">
        <f t="shared" si="741"/>
        <v>85163713</v>
      </c>
    </row>
    <row r="225" spans="2:87">
      <c r="B225" s="150" t="s">
        <v>275</v>
      </c>
      <c r="C225" s="145">
        <v>0</v>
      </c>
      <c r="D225" s="145">
        <v>0</v>
      </c>
      <c r="E225" s="145">
        <v>0</v>
      </c>
      <c r="F225" s="145">
        <v>0</v>
      </c>
      <c r="G225" s="145">
        <v>0</v>
      </c>
      <c r="H225" s="145">
        <v>0</v>
      </c>
      <c r="I225" s="145">
        <v>0</v>
      </c>
      <c r="J225" s="145">
        <v>0</v>
      </c>
      <c r="K225" s="145">
        <v>0</v>
      </c>
      <c r="L225" s="145">
        <v>0</v>
      </c>
      <c r="M225" s="145">
        <v>1247666</v>
      </c>
      <c r="N225" s="145">
        <v>0</v>
      </c>
      <c r="O225" s="145">
        <v>3492963</v>
      </c>
      <c r="P225" s="145">
        <v>359251</v>
      </c>
      <c r="Q225" s="145">
        <v>0</v>
      </c>
      <c r="R225" s="145">
        <v>0</v>
      </c>
      <c r="S225" s="145">
        <v>0</v>
      </c>
      <c r="T225" s="145">
        <v>0</v>
      </c>
      <c r="U225" s="145">
        <v>0</v>
      </c>
      <c r="V225" s="145">
        <v>0</v>
      </c>
      <c r="W225" s="145">
        <v>0</v>
      </c>
      <c r="X225" s="145">
        <v>9612736</v>
      </c>
      <c r="Y225" s="145">
        <v>0</v>
      </c>
      <c r="Z225" s="145">
        <v>0</v>
      </c>
      <c r="AA225" s="145">
        <v>21196729</v>
      </c>
      <c r="AB225" s="145">
        <v>3749177</v>
      </c>
      <c r="AC225" s="145">
        <v>0</v>
      </c>
      <c r="AD225" s="145">
        <v>0</v>
      </c>
      <c r="AE225" s="145">
        <v>0</v>
      </c>
      <c r="AF225" s="145">
        <v>10871023</v>
      </c>
      <c r="AG225" s="145">
        <v>0</v>
      </c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31">
        <f t="shared" si="741"/>
        <v>50529545</v>
      </c>
    </row>
    <row r="226" spans="2:87">
      <c r="B226" s="150" t="s">
        <v>276</v>
      </c>
      <c r="C226" s="145">
        <v>0</v>
      </c>
      <c r="D226" s="145">
        <v>0</v>
      </c>
      <c r="E226" s="145">
        <v>0</v>
      </c>
      <c r="F226" s="145">
        <v>0</v>
      </c>
      <c r="G226" s="145">
        <v>0</v>
      </c>
      <c r="H226" s="145">
        <v>0</v>
      </c>
      <c r="I226" s="145">
        <v>0</v>
      </c>
      <c r="J226" s="145">
        <v>0</v>
      </c>
      <c r="K226" s="145">
        <v>0</v>
      </c>
      <c r="L226" s="145">
        <v>0</v>
      </c>
      <c r="M226" s="145">
        <v>16624</v>
      </c>
      <c r="N226" s="145">
        <v>0</v>
      </c>
      <c r="O226" s="145">
        <v>21091945</v>
      </c>
      <c r="P226" s="145">
        <v>0</v>
      </c>
      <c r="Q226" s="145">
        <v>909039</v>
      </c>
      <c r="R226" s="145">
        <v>0</v>
      </c>
      <c r="S226" s="145">
        <v>0</v>
      </c>
      <c r="T226" s="145">
        <v>0</v>
      </c>
      <c r="U226" s="145">
        <v>0</v>
      </c>
      <c r="V226" s="145">
        <v>0</v>
      </c>
      <c r="W226" s="145">
        <v>0</v>
      </c>
      <c r="X226" s="145">
        <v>0</v>
      </c>
      <c r="Y226" s="145">
        <v>0</v>
      </c>
      <c r="Z226" s="145">
        <v>0</v>
      </c>
      <c r="AA226" s="145">
        <v>1077094</v>
      </c>
      <c r="AB226" s="145">
        <v>0</v>
      </c>
      <c r="AC226" s="145">
        <v>0</v>
      </c>
      <c r="AD226" s="145">
        <v>0</v>
      </c>
      <c r="AE226" s="145">
        <v>0</v>
      </c>
      <c r="AF226" s="145">
        <v>0</v>
      </c>
      <c r="AG226" s="145">
        <v>0</v>
      </c>
      <c r="AH226" s="145"/>
      <c r="AI226" s="145"/>
      <c r="AJ226" s="145"/>
      <c r="AK226" s="145"/>
      <c r="AL226" s="145"/>
      <c r="AM226" s="145"/>
      <c r="AN226" s="145"/>
      <c r="AO226" s="145"/>
      <c r="AP226" s="145"/>
      <c r="AQ226" s="131">
        <f t="shared" si="741"/>
        <v>23094702</v>
      </c>
    </row>
    <row r="227" spans="2:87">
      <c r="B227" s="150" t="s">
        <v>277</v>
      </c>
      <c r="C227" s="145">
        <v>3120009</v>
      </c>
      <c r="D227" s="145">
        <v>0</v>
      </c>
      <c r="E227" s="145">
        <v>0</v>
      </c>
      <c r="F227" s="145">
        <v>0</v>
      </c>
      <c r="G227" s="145">
        <v>0</v>
      </c>
      <c r="H227" s="145">
        <v>0</v>
      </c>
      <c r="I227" s="145">
        <v>0</v>
      </c>
      <c r="J227" s="145">
        <v>0</v>
      </c>
      <c r="K227" s="145">
        <v>0</v>
      </c>
      <c r="L227" s="145">
        <v>0</v>
      </c>
      <c r="M227" s="145">
        <v>0</v>
      </c>
      <c r="N227" s="145">
        <v>0</v>
      </c>
      <c r="O227" s="145">
        <v>0</v>
      </c>
      <c r="P227" s="145">
        <v>0</v>
      </c>
      <c r="Q227" s="145">
        <v>0</v>
      </c>
      <c r="R227" s="145">
        <v>0</v>
      </c>
      <c r="S227" s="145">
        <v>0</v>
      </c>
      <c r="T227" s="145">
        <v>1566</v>
      </c>
      <c r="U227" s="145">
        <v>0</v>
      </c>
      <c r="V227" s="145">
        <v>2223560</v>
      </c>
      <c r="W227" s="145">
        <v>0</v>
      </c>
      <c r="X227" s="145">
        <v>0</v>
      </c>
      <c r="Y227" s="145">
        <v>0</v>
      </c>
      <c r="Z227" s="145">
        <v>0</v>
      </c>
      <c r="AA227" s="145">
        <v>0</v>
      </c>
      <c r="AB227" s="145">
        <v>0</v>
      </c>
      <c r="AC227" s="145">
        <v>0</v>
      </c>
      <c r="AD227" s="145">
        <v>0</v>
      </c>
      <c r="AE227" s="145">
        <v>0</v>
      </c>
      <c r="AF227" s="145">
        <v>0</v>
      </c>
      <c r="AG227" s="145">
        <v>0</v>
      </c>
      <c r="AH227" s="145"/>
      <c r="AI227" s="145"/>
      <c r="AJ227" s="145"/>
      <c r="AK227" s="145"/>
      <c r="AL227" s="145"/>
      <c r="AM227" s="145"/>
      <c r="AN227" s="145"/>
      <c r="AO227" s="145"/>
      <c r="AP227" s="145"/>
      <c r="AQ227" s="131">
        <f t="shared" si="741"/>
        <v>5345135</v>
      </c>
    </row>
    <row r="228" spans="2:87">
      <c r="B228" s="150" t="s">
        <v>278</v>
      </c>
      <c r="C228" s="145">
        <v>0</v>
      </c>
      <c r="D228" s="145">
        <v>0</v>
      </c>
      <c r="E228" s="145">
        <v>0</v>
      </c>
      <c r="F228" s="145">
        <v>115250</v>
      </c>
      <c r="G228" s="145">
        <v>0</v>
      </c>
      <c r="H228" s="145">
        <v>0</v>
      </c>
      <c r="I228" s="145">
        <v>0</v>
      </c>
      <c r="J228" s="145">
        <v>293</v>
      </c>
      <c r="K228" s="145">
        <v>0</v>
      </c>
      <c r="L228" s="145">
        <v>213639791</v>
      </c>
      <c r="M228" s="145">
        <v>427548598</v>
      </c>
      <c r="N228" s="145">
        <v>0</v>
      </c>
      <c r="O228" s="145">
        <v>51954623</v>
      </c>
      <c r="P228" s="145">
        <v>55316</v>
      </c>
      <c r="Q228" s="145">
        <v>0</v>
      </c>
      <c r="R228" s="145">
        <v>0</v>
      </c>
      <c r="S228" s="145">
        <v>0</v>
      </c>
      <c r="T228" s="145">
        <v>0</v>
      </c>
      <c r="U228" s="145">
        <v>0</v>
      </c>
      <c r="V228" s="145">
        <v>0</v>
      </c>
      <c r="W228" s="145">
        <v>0</v>
      </c>
      <c r="X228" s="145">
        <v>0</v>
      </c>
      <c r="Y228" s="145">
        <v>0</v>
      </c>
      <c r="Z228" s="145">
        <v>0</v>
      </c>
      <c r="AA228" s="145">
        <v>-1540302</v>
      </c>
      <c r="AB228" s="145">
        <v>0</v>
      </c>
      <c r="AC228" s="145">
        <v>0</v>
      </c>
      <c r="AD228" s="145">
        <v>0</v>
      </c>
      <c r="AE228" s="145">
        <v>0</v>
      </c>
      <c r="AF228" s="145">
        <v>0</v>
      </c>
      <c r="AG228" s="145">
        <v>0</v>
      </c>
      <c r="AH228" s="145"/>
      <c r="AI228" s="145"/>
      <c r="AJ228" s="145"/>
      <c r="AK228" s="145"/>
      <c r="AL228" s="145"/>
      <c r="AM228" s="145"/>
      <c r="AN228" s="145"/>
      <c r="AO228" s="145"/>
      <c r="AP228" s="145"/>
      <c r="AQ228" s="131">
        <f t="shared" si="741"/>
        <v>691773569</v>
      </c>
    </row>
    <row r="229" spans="2:87">
      <c r="B229" s="149" t="s">
        <v>279</v>
      </c>
      <c r="C229" s="142">
        <v>3120009</v>
      </c>
      <c r="D229" s="142">
        <v>0</v>
      </c>
      <c r="E229" s="142">
        <v>0</v>
      </c>
      <c r="F229" s="142">
        <v>115250</v>
      </c>
      <c r="G229" s="142">
        <v>0</v>
      </c>
      <c r="H229" s="142">
        <v>0</v>
      </c>
      <c r="I229" s="142">
        <v>0</v>
      </c>
      <c r="J229" s="142">
        <v>-1541758</v>
      </c>
      <c r="K229" s="142">
        <v>0</v>
      </c>
      <c r="L229" s="142">
        <v>213639791</v>
      </c>
      <c r="M229" s="142">
        <v>428812888</v>
      </c>
      <c r="N229" s="142">
        <v>0</v>
      </c>
      <c r="O229" s="142">
        <v>76539531</v>
      </c>
      <c r="P229" s="142">
        <v>414567</v>
      </c>
      <c r="Q229" s="142">
        <v>909039</v>
      </c>
      <c r="R229" s="142">
        <v>0</v>
      </c>
      <c r="S229" s="142">
        <v>0</v>
      </c>
      <c r="T229" s="142">
        <v>1566</v>
      </c>
      <c r="U229" s="142">
        <v>0</v>
      </c>
      <c r="V229" s="142">
        <v>2223560</v>
      </c>
      <c r="W229" s="142">
        <v>0</v>
      </c>
      <c r="X229" s="142">
        <v>9612736</v>
      </c>
      <c r="Y229" s="142">
        <v>0</v>
      </c>
      <c r="Z229" s="142">
        <v>0</v>
      </c>
      <c r="AA229" s="142">
        <v>107439285</v>
      </c>
      <c r="AB229" s="142">
        <v>3749177</v>
      </c>
      <c r="AC229" s="142">
        <v>0</v>
      </c>
      <c r="AD229" s="142">
        <v>0</v>
      </c>
      <c r="AE229" s="142">
        <v>0</v>
      </c>
      <c r="AF229" s="142">
        <v>10871023</v>
      </c>
      <c r="AG229" s="142">
        <v>0</v>
      </c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31">
        <f t="shared" si="741"/>
        <v>855906664</v>
      </c>
      <c r="AU229" s="135">
        <f t="shared" ref="AU229:BD229" si="760">C229-SUM(C224:C228)</f>
        <v>0</v>
      </c>
      <c r="AV229" s="135">
        <f t="shared" si="760"/>
        <v>0</v>
      </c>
      <c r="AW229" s="135">
        <f t="shared" si="760"/>
        <v>0</v>
      </c>
      <c r="AX229" s="135">
        <f t="shared" si="760"/>
        <v>0</v>
      </c>
      <c r="AY229" s="135">
        <f t="shared" si="760"/>
        <v>0</v>
      </c>
      <c r="AZ229" s="135">
        <f t="shared" si="760"/>
        <v>0</v>
      </c>
      <c r="BA229" s="135">
        <f t="shared" si="760"/>
        <v>0</v>
      </c>
      <c r="BB229" s="135">
        <f t="shared" si="760"/>
        <v>0</v>
      </c>
      <c r="BC229" s="135">
        <f t="shared" si="760"/>
        <v>0</v>
      </c>
      <c r="BD229" s="135">
        <f t="shared" si="760"/>
        <v>0</v>
      </c>
      <c r="BE229" s="135">
        <f t="shared" ref="BE229:BX229" si="761">M229-SUM(M224:M228)</f>
        <v>0</v>
      </c>
      <c r="BF229" s="135">
        <f t="shared" si="761"/>
        <v>0</v>
      </c>
      <c r="BG229" s="135">
        <f t="shared" si="761"/>
        <v>0</v>
      </c>
      <c r="BH229" s="135">
        <f t="shared" si="761"/>
        <v>0</v>
      </c>
      <c r="BI229" s="135">
        <f t="shared" si="761"/>
        <v>0</v>
      </c>
      <c r="BJ229" s="135">
        <f t="shared" si="761"/>
        <v>0</v>
      </c>
      <c r="BK229" s="135">
        <f t="shared" si="761"/>
        <v>0</v>
      </c>
      <c r="BL229" s="135">
        <f t="shared" si="761"/>
        <v>0</v>
      </c>
      <c r="BM229" s="135">
        <f t="shared" si="761"/>
        <v>0</v>
      </c>
      <c r="BN229" s="135">
        <f t="shared" si="761"/>
        <v>0</v>
      </c>
      <c r="BO229" s="135">
        <f t="shared" si="761"/>
        <v>0</v>
      </c>
      <c r="BP229" s="135">
        <f t="shared" si="761"/>
        <v>0</v>
      </c>
      <c r="BQ229" s="135">
        <f t="shared" si="761"/>
        <v>0</v>
      </c>
      <c r="BR229" s="135">
        <f t="shared" si="761"/>
        <v>0</v>
      </c>
      <c r="BS229" s="135">
        <f t="shared" si="761"/>
        <v>0</v>
      </c>
      <c r="BT229" s="135">
        <f t="shared" si="761"/>
        <v>0</v>
      </c>
      <c r="BU229" s="135">
        <f t="shared" si="761"/>
        <v>0</v>
      </c>
      <c r="BV229" s="135">
        <f t="shared" si="761"/>
        <v>0</v>
      </c>
      <c r="BW229" s="135">
        <f t="shared" si="761"/>
        <v>0</v>
      </c>
      <c r="BX229" s="135">
        <f t="shared" si="761"/>
        <v>0</v>
      </c>
      <c r="BY229" s="135">
        <f t="shared" ref="BY229:CI229" si="762">AG229-SUM(AG224:AG228)</f>
        <v>0</v>
      </c>
      <c r="BZ229" s="135">
        <f t="shared" si="762"/>
        <v>0</v>
      </c>
      <c r="CA229" s="135">
        <f t="shared" si="762"/>
        <v>0</v>
      </c>
      <c r="CB229" s="135">
        <f t="shared" si="762"/>
        <v>0</v>
      </c>
      <c r="CC229" s="135">
        <f t="shared" si="762"/>
        <v>0</v>
      </c>
      <c r="CD229" s="135">
        <f t="shared" si="762"/>
        <v>0</v>
      </c>
      <c r="CE229" s="135">
        <f t="shared" si="762"/>
        <v>0</v>
      </c>
      <c r="CF229" s="135">
        <f t="shared" si="762"/>
        <v>0</v>
      </c>
      <c r="CG229" s="135">
        <f t="shared" si="762"/>
        <v>0</v>
      </c>
      <c r="CH229" s="135">
        <f t="shared" si="762"/>
        <v>0</v>
      </c>
      <c r="CI229" s="135">
        <f t="shared" si="762"/>
        <v>0</v>
      </c>
    </row>
    <row r="230" spans="2:87">
      <c r="B230" s="150" t="s">
        <v>280</v>
      </c>
      <c r="C230" s="145">
        <v>0</v>
      </c>
      <c r="D230" s="145">
        <v>27500000</v>
      </c>
      <c r="E230" s="145">
        <v>17261212</v>
      </c>
      <c r="F230" s="145">
        <v>0</v>
      </c>
      <c r="G230" s="145">
        <v>25754006</v>
      </c>
      <c r="H230" s="145">
        <v>23092293</v>
      </c>
      <c r="I230" s="145">
        <v>0</v>
      </c>
      <c r="J230" s="145">
        <v>0</v>
      </c>
      <c r="K230" s="145">
        <v>392000</v>
      </c>
      <c r="L230" s="145">
        <v>0</v>
      </c>
      <c r="M230" s="145">
        <v>38932</v>
      </c>
      <c r="N230" s="145">
        <v>0</v>
      </c>
      <c r="O230" s="145">
        <v>0</v>
      </c>
      <c r="P230" s="145">
        <v>0</v>
      </c>
      <c r="Q230" s="145">
        <v>0</v>
      </c>
      <c r="R230" s="145">
        <v>14210</v>
      </c>
      <c r="S230" s="145">
        <v>0</v>
      </c>
      <c r="T230" s="145">
        <v>0</v>
      </c>
      <c r="U230" s="145">
        <v>0</v>
      </c>
      <c r="V230" s="145">
        <v>0</v>
      </c>
      <c r="W230" s="145">
        <v>0</v>
      </c>
      <c r="X230" s="145">
        <v>0</v>
      </c>
      <c r="Y230" s="145">
        <v>0</v>
      </c>
      <c r="Z230" s="145">
        <v>0</v>
      </c>
      <c r="AA230" s="145">
        <v>0</v>
      </c>
      <c r="AB230" s="145">
        <v>0</v>
      </c>
      <c r="AC230" s="145">
        <v>0</v>
      </c>
      <c r="AD230" s="145">
        <v>0</v>
      </c>
      <c r="AE230" s="145">
        <v>5766740</v>
      </c>
      <c r="AF230" s="145">
        <v>6974842</v>
      </c>
      <c r="AG230" s="145">
        <v>0</v>
      </c>
      <c r="AH230" s="145"/>
      <c r="AI230" s="145"/>
      <c r="AJ230" s="145"/>
      <c r="AK230" s="145"/>
      <c r="AL230" s="145"/>
      <c r="AM230" s="145"/>
      <c r="AN230" s="145"/>
      <c r="AO230" s="145"/>
      <c r="AP230" s="145"/>
      <c r="AQ230" s="131">
        <f t="shared" si="741"/>
        <v>106794235</v>
      </c>
    </row>
    <row r="231" spans="2:87">
      <c r="B231" s="150" t="s">
        <v>281</v>
      </c>
      <c r="C231" s="145">
        <v>0</v>
      </c>
      <c r="D231" s="145">
        <v>0</v>
      </c>
      <c r="E231" s="145">
        <v>0</v>
      </c>
      <c r="F231" s="145">
        <v>0</v>
      </c>
      <c r="G231" s="145">
        <v>0</v>
      </c>
      <c r="H231" s="145">
        <v>712</v>
      </c>
      <c r="I231" s="145">
        <v>0</v>
      </c>
      <c r="J231" s="145">
        <v>0</v>
      </c>
      <c r="K231" s="145">
        <v>0</v>
      </c>
      <c r="L231" s="145">
        <v>0</v>
      </c>
      <c r="M231" s="145">
        <v>657492</v>
      </c>
      <c r="N231" s="145">
        <v>347241</v>
      </c>
      <c r="O231" s="145">
        <v>533016</v>
      </c>
      <c r="P231" s="145">
        <v>462716</v>
      </c>
      <c r="Q231" s="145">
        <v>70707</v>
      </c>
      <c r="R231" s="145">
        <v>0</v>
      </c>
      <c r="S231" s="145">
        <v>0</v>
      </c>
      <c r="T231" s="145">
        <v>0</v>
      </c>
      <c r="U231" s="145">
        <v>0</v>
      </c>
      <c r="V231" s="145">
        <v>0</v>
      </c>
      <c r="W231" s="145">
        <v>0</v>
      </c>
      <c r="X231" s="145">
        <v>0</v>
      </c>
      <c r="Y231" s="145">
        <v>0</v>
      </c>
      <c r="Z231" s="145">
        <v>0</v>
      </c>
      <c r="AA231" s="145">
        <v>0</v>
      </c>
      <c r="AB231" s="145">
        <v>77771</v>
      </c>
      <c r="AC231" s="145">
        <v>0</v>
      </c>
      <c r="AD231" s="145">
        <v>0</v>
      </c>
      <c r="AE231" s="145">
        <v>0</v>
      </c>
      <c r="AF231" s="145">
        <v>0</v>
      </c>
      <c r="AG231" s="145">
        <v>0</v>
      </c>
      <c r="AH231" s="145"/>
      <c r="AI231" s="145"/>
      <c r="AJ231" s="145"/>
      <c r="AK231" s="145"/>
      <c r="AL231" s="145"/>
      <c r="AM231" s="145"/>
      <c r="AN231" s="145"/>
      <c r="AO231" s="145"/>
      <c r="AP231" s="145"/>
      <c r="AQ231" s="131">
        <f t="shared" si="741"/>
        <v>2149655</v>
      </c>
    </row>
    <row r="232" spans="2:87">
      <c r="B232" s="150" t="s">
        <v>282</v>
      </c>
      <c r="C232" s="145">
        <v>0</v>
      </c>
      <c r="D232" s="145">
        <v>0</v>
      </c>
      <c r="E232" s="145">
        <v>0</v>
      </c>
      <c r="F232" s="145">
        <v>0</v>
      </c>
      <c r="G232" s="145">
        <v>0</v>
      </c>
      <c r="H232" s="145">
        <v>0</v>
      </c>
      <c r="I232" s="145">
        <v>0</v>
      </c>
      <c r="J232" s="145">
        <v>0</v>
      </c>
      <c r="K232" s="145">
        <v>0</v>
      </c>
      <c r="L232" s="145">
        <v>0</v>
      </c>
      <c r="M232" s="145">
        <v>0</v>
      </c>
      <c r="N232" s="145">
        <v>0</v>
      </c>
      <c r="O232" s="145">
        <v>0</v>
      </c>
      <c r="P232" s="145">
        <v>0</v>
      </c>
      <c r="Q232" s="145">
        <v>0</v>
      </c>
      <c r="R232" s="145">
        <v>0</v>
      </c>
      <c r="S232" s="145">
        <v>0</v>
      </c>
      <c r="T232" s="145">
        <v>686100</v>
      </c>
      <c r="U232" s="145">
        <v>0</v>
      </c>
      <c r="V232" s="145">
        <v>0</v>
      </c>
      <c r="W232" s="145">
        <v>0</v>
      </c>
      <c r="X232" s="145">
        <v>0</v>
      </c>
      <c r="Y232" s="145">
        <v>0</v>
      </c>
      <c r="Z232" s="145">
        <v>0</v>
      </c>
      <c r="AA232" s="145">
        <v>0</v>
      </c>
      <c r="AB232" s="145">
        <v>0</v>
      </c>
      <c r="AC232" s="145">
        <v>0</v>
      </c>
      <c r="AD232" s="145">
        <v>0</v>
      </c>
      <c r="AE232" s="145">
        <v>0</v>
      </c>
      <c r="AF232" s="145">
        <v>0</v>
      </c>
      <c r="AG232" s="145">
        <v>0</v>
      </c>
      <c r="AH232" s="145"/>
      <c r="AI232" s="145"/>
      <c r="AJ232" s="145"/>
      <c r="AK232" s="145"/>
      <c r="AL232" s="145"/>
      <c r="AM232" s="145"/>
      <c r="AN232" s="145"/>
      <c r="AO232" s="145"/>
      <c r="AP232" s="145"/>
      <c r="AQ232" s="131">
        <f t="shared" si="741"/>
        <v>686100</v>
      </c>
    </row>
    <row r="233" spans="2:87">
      <c r="B233" s="150" t="s">
        <v>283</v>
      </c>
      <c r="C233" s="145">
        <v>0</v>
      </c>
      <c r="D233" s="145">
        <v>0</v>
      </c>
      <c r="E233" s="145">
        <v>0</v>
      </c>
      <c r="F233" s="145">
        <v>0</v>
      </c>
      <c r="G233" s="145">
        <v>-421003</v>
      </c>
      <c r="H233" s="145">
        <v>0</v>
      </c>
      <c r="I233" s="145">
        <v>0</v>
      </c>
      <c r="J233" s="145">
        <v>0</v>
      </c>
      <c r="K233" s="145">
        <v>0</v>
      </c>
      <c r="L233" s="145">
        <v>0</v>
      </c>
      <c r="M233" s="145">
        <v>846</v>
      </c>
      <c r="N233" s="145">
        <v>0</v>
      </c>
      <c r="O233" s="145">
        <v>1862320</v>
      </c>
      <c r="P233" s="145">
        <v>273125</v>
      </c>
      <c r="Q233" s="145">
        <v>0</v>
      </c>
      <c r="R233" s="145">
        <v>0</v>
      </c>
      <c r="S233" s="145">
        <v>0</v>
      </c>
      <c r="T233" s="145">
        <v>0</v>
      </c>
      <c r="U233" s="145">
        <v>0</v>
      </c>
      <c r="V233" s="145">
        <v>0</v>
      </c>
      <c r="W233" s="145">
        <v>0</v>
      </c>
      <c r="X233" s="145">
        <v>8969717</v>
      </c>
      <c r="Y233" s="145">
        <v>0</v>
      </c>
      <c r="Z233" s="145">
        <v>0</v>
      </c>
      <c r="AA233" s="145">
        <v>16911</v>
      </c>
      <c r="AB233" s="145">
        <v>6921381</v>
      </c>
      <c r="AC233" s="145">
        <v>0</v>
      </c>
      <c r="AD233" s="145">
        <v>0</v>
      </c>
      <c r="AE233" s="145">
        <v>0</v>
      </c>
      <c r="AF233" s="145">
        <v>9304348</v>
      </c>
      <c r="AG233" s="145">
        <v>0</v>
      </c>
      <c r="AH233" s="145"/>
      <c r="AI233" s="145"/>
      <c r="AJ233" s="145"/>
      <c r="AK233" s="145"/>
      <c r="AL233" s="145"/>
      <c r="AM233" s="145"/>
      <c r="AN233" s="145"/>
      <c r="AO233" s="145"/>
      <c r="AP233" s="145"/>
      <c r="AQ233" s="131">
        <f t="shared" si="741"/>
        <v>26927645</v>
      </c>
    </row>
    <row r="234" spans="2:87">
      <c r="B234" s="150" t="s">
        <v>284</v>
      </c>
      <c r="C234" s="145">
        <v>0</v>
      </c>
      <c r="D234" s="145">
        <v>0</v>
      </c>
      <c r="E234" s="145">
        <v>0</v>
      </c>
      <c r="F234" s="145">
        <v>7905</v>
      </c>
      <c r="G234" s="145">
        <v>0</v>
      </c>
      <c r="H234" s="145">
        <v>0</v>
      </c>
      <c r="I234" s="145">
        <v>0</v>
      </c>
      <c r="J234" s="145">
        <v>0</v>
      </c>
      <c r="K234" s="145">
        <v>0</v>
      </c>
      <c r="L234" s="145">
        <v>209483390</v>
      </c>
      <c r="M234" s="145">
        <v>466923340</v>
      </c>
      <c r="N234" s="145">
        <v>0</v>
      </c>
      <c r="O234" s="145">
        <v>73036548</v>
      </c>
      <c r="P234" s="145">
        <v>3049063</v>
      </c>
      <c r="Q234" s="145">
        <v>0</v>
      </c>
      <c r="R234" s="145">
        <v>0</v>
      </c>
      <c r="S234" s="145">
        <v>0</v>
      </c>
      <c r="T234" s="145">
        <v>0</v>
      </c>
      <c r="U234" s="145">
        <v>952882</v>
      </c>
      <c r="V234" s="145">
        <v>0</v>
      </c>
      <c r="W234" s="145">
        <v>0</v>
      </c>
      <c r="X234" s="145">
        <v>0</v>
      </c>
      <c r="Y234" s="145">
        <v>0</v>
      </c>
      <c r="Z234" s="145">
        <v>0</v>
      </c>
      <c r="AA234" s="145">
        <v>0</v>
      </c>
      <c r="AB234" s="145">
        <v>0</v>
      </c>
      <c r="AC234" s="145">
        <v>0</v>
      </c>
      <c r="AD234" s="145">
        <v>0</v>
      </c>
      <c r="AE234" s="145">
        <v>0</v>
      </c>
      <c r="AF234" s="145">
        <v>0</v>
      </c>
      <c r="AG234" s="145">
        <v>0</v>
      </c>
      <c r="AH234" s="145"/>
      <c r="AI234" s="145"/>
      <c r="AJ234" s="145"/>
      <c r="AK234" s="145"/>
      <c r="AL234" s="145"/>
      <c r="AM234" s="145"/>
      <c r="AN234" s="145"/>
      <c r="AO234" s="145"/>
      <c r="AP234" s="145"/>
      <c r="AQ234" s="131">
        <f t="shared" si="741"/>
        <v>753453128</v>
      </c>
    </row>
    <row r="235" spans="2:87">
      <c r="B235" s="149" t="s">
        <v>285</v>
      </c>
      <c r="C235" s="142">
        <v>0</v>
      </c>
      <c r="D235" s="142">
        <v>27500000</v>
      </c>
      <c r="E235" s="142">
        <v>17261212</v>
      </c>
      <c r="F235" s="142">
        <v>7905</v>
      </c>
      <c r="G235" s="142">
        <v>25333003</v>
      </c>
      <c r="H235" s="142">
        <v>23093005</v>
      </c>
      <c r="I235" s="142">
        <v>0</v>
      </c>
      <c r="J235" s="142">
        <v>0</v>
      </c>
      <c r="K235" s="142">
        <v>392000</v>
      </c>
      <c r="L235" s="142">
        <v>209483390</v>
      </c>
      <c r="M235" s="142">
        <v>467620610</v>
      </c>
      <c r="N235" s="142">
        <v>347241</v>
      </c>
      <c r="O235" s="142">
        <v>75431884</v>
      </c>
      <c r="P235" s="142">
        <v>3784904</v>
      </c>
      <c r="Q235" s="142">
        <v>70707</v>
      </c>
      <c r="R235" s="142">
        <v>14210</v>
      </c>
      <c r="S235" s="142">
        <v>0</v>
      </c>
      <c r="T235" s="142">
        <v>686100</v>
      </c>
      <c r="U235" s="142">
        <v>952882</v>
      </c>
      <c r="V235" s="142">
        <v>0</v>
      </c>
      <c r="W235" s="142">
        <v>0</v>
      </c>
      <c r="X235" s="142">
        <v>8969717</v>
      </c>
      <c r="Y235" s="142">
        <v>0</v>
      </c>
      <c r="Z235" s="142">
        <v>0</v>
      </c>
      <c r="AA235" s="142">
        <v>16911</v>
      </c>
      <c r="AB235" s="142">
        <v>6999152</v>
      </c>
      <c r="AC235" s="142">
        <v>0</v>
      </c>
      <c r="AD235" s="142">
        <v>0</v>
      </c>
      <c r="AE235" s="142">
        <v>5766740</v>
      </c>
      <c r="AF235" s="142">
        <v>16279190</v>
      </c>
      <c r="AG235" s="142">
        <v>0</v>
      </c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31">
        <f t="shared" si="741"/>
        <v>890010763</v>
      </c>
      <c r="AU235" s="135">
        <f t="shared" ref="AU235:BD235" si="763">C235-SUM(C230:C234)</f>
        <v>0</v>
      </c>
      <c r="AV235" s="135">
        <f t="shared" si="763"/>
        <v>0</v>
      </c>
      <c r="AW235" s="135">
        <f t="shared" si="763"/>
        <v>0</v>
      </c>
      <c r="AX235" s="135">
        <f t="shared" si="763"/>
        <v>0</v>
      </c>
      <c r="AY235" s="135">
        <f t="shared" si="763"/>
        <v>0</v>
      </c>
      <c r="AZ235" s="135">
        <f t="shared" si="763"/>
        <v>0</v>
      </c>
      <c r="BA235" s="135">
        <f t="shared" si="763"/>
        <v>0</v>
      </c>
      <c r="BB235" s="135">
        <f t="shared" si="763"/>
        <v>0</v>
      </c>
      <c r="BC235" s="135">
        <f t="shared" si="763"/>
        <v>0</v>
      </c>
      <c r="BD235" s="135">
        <f t="shared" si="763"/>
        <v>0</v>
      </c>
      <c r="BE235" s="135">
        <f t="shared" ref="BE235:BX235" si="764">M235-SUM(M230:M234)</f>
        <v>0</v>
      </c>
      <c r="BF235" s="135">
        <f t="shared" si="764"/>
        <v>0</v>
      </c>
      <c r="BG235" s="135">
        <f t="shared" si="764"/>
        <v>0</v>
      </c>
      <c r="BH235" s="135">
        <f t="shared" si="764"/>
        <v>0</v>
      </c>
      <c r="BI235" s="135">
        <f t="shared" si="764"/>
        <v>0</v>
      </c>
      <c r="BJ235" s="135">
        <f t="shared" si="764"/>
        <v>0</v>
      </c>
      <c r="BK235" s="135">
        <f t="shared" si="764"/>
        <v>0</v>
      </c>
      <c r="BL235" s="135">
        <f t="shared" si="764"/>
        <v>0</v>
      </c>
      <c r="BM235" s="135">
        <f t="shared" si="764"/>
        <v>0</v>
      </c>
      <c r="BN235" s="135">
        <f t="shared" si="764"/>
        <v>0</v>
      </c>
      <c r="BO235" s="135">
        <f t="shared" si="764"/>
        <v>0</v>
      </c>
      <c r="BP235" s="135">
        <f t="shared" si="764"/>
        <v>0</v>
      </c>
      <c r="BQ235" s="135">
        <f t="shared" si="764"/>
        <v>0</v>
      </c>
      <c r="BR235" s="135">
        <f t="shared" si="764"/>
        <v>0</v>
      </c>
      <c r="BS235" s="135">
        <f t="shared" si="764"/>
        <v>0</v>
      </c>
      <c r="BT235" s="135">
        <f t="shared" si="764"/>
        <v>0</v>
      </c>
      <c r="BU235" s="135">
        <f t="shared" si="764"/>
        <v>0</v>
      </c>
      <c r="BV235" s="135">
        <f t="shared" si="764"/>
        <v>0</v>
      </c>
      <c r="BW235" s="135">
        <f t="shared" si="764"/>
        <v>0</v>
      </c>
      <c r="BX235" s="135">
        <f t="shared" si="764"/>
        <v>0</v>
      </c>
      <c r="BY235" s="135">
        <f t="shared" ref="BY235:CI235" si="765">AG235-SUM(AG230:AG234)</f>
        <v>0</v>
      </c>
      <c r="BZ235" s="135">
        <f t="shared" si="765"/>
        <v>0</v>
      </c>
      <c r="CA235" s="135">
        <f t="shared" si="765"/>
        <v>0</v>
      </c>
      <c r="CB235" s="135">
        <f t="shared" si="765"/>
        <v>0</v>
      </c>
      <c r="CC235" s="135">
        <f t="shared" si="765"/>
        <v>0</v>
      </c>
      <c r="CD235" s="135">
        <f t="shared" si="765"/>
        <v>0</v>
      </c>
      <c r="CE235" s="135">
        <f t="shared" si="765"/>
        <v>0</v>
      </c>
      <c r="CF235" s="135">
        <f t="shared" si="765"/>
        <v>0</v>
      </c>
      <c r="CG235" s="135">
        <f t="shared" si="765"/>
        <v>0</v>
      </c>
      <c r="CH235" s="135">
        <f t="shared" si="765"/>
        <v>0</v>
      </c>
      <c r="CI235" s="135">
        <f t="shared" si="765"/>
        <v>0</v>
      </c>
    </row>
    <row r="236" spans="2:87">
      <c r="B236" s="153" t="s">
        <v>286</v>
      </c>
      <c r="C236" s="142">
        <v>3120009</v>
      </c>
      <c r="D236" s="142">
        <v>-27500000</v>
      </c>
      <c r="E236" s="142">
        <v>-17261212</v>
      </c>
      <c r="F236" s="142">
        <v>107345</v>
      </c>
      <c r="G236" s="142">
        <v>-25333003</v>
      </c>
      <c r="H236" s="142">
        <v>-23093005</v>
      </c>
      <c r="I236" s="142">
        <v>0</v>
      </c>
      <c r="J236" s="142">
        <v>-1541758</v>
      </c>
      <c r="K236" s="142">
        <v>-392000</v>
      </c>
      <c r="L236" s="142">
        <v>4156401</v>
      </c>
      <c r="M236" s="142">
        <v>-38807722</v>
      </c>
      <c r="N236" s="142">
        <v>-347241</v>
      </c>
      <c r="O236" s="142">
        <v>1107647</v>
      </c>
      <c r="P236" s="142">
        <v>-3370337</v>
      </c>
      <c r="Q236" s="142">
        <v>838332</v>
      </c>
      <c r="R236" s="142">
        <v>-14210</v>
      </c>
      <c r="S236" s="142">
        <v>0</v>
      </c>
      <c r="T236" s="142">
        <v>-684534</v>
      </c>
      <c r="U236" s="142">
        <v>-952882</v>
      </c>
      <c r="V236" s="142">
        <v>2223560</v>
      </c>
      <c r="W236" s="142">
        <v>0</v>
      </c>
      <c r="X236" s="142">
        <v>643019</v>
      </c>
      <c r="Y236" s="142">
        <v>0</v>
      </c>
      <c r="Z236" s="142">
        <v>0</v>
      </c>
      <c r="AA236" s="142">
        <v>107422374</v>
      </c>
      <c r="AB236" s="142">
        <v>-3249975</v>
      </c>
      <c r="AC236" s="142">
        <v>0</v>
      </c>
      <c r="AD236" s="142">
        <v>0</v>
      </c>
      <c r="AE236" s="142">
        <v>-5766740</v>
      </c>
      <c r="AF236" s="142">
        <v>-5408167</v>
      </c>
      <c r="AG236" s="142">
        <v>0</v>
      </c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31">
        <f t="shared" si="741"/>
        <v>-34104099</v>
      </c>
      <c r="AU236" s="135">
        <f t="shared" ref="AU236:BD236" si="766">C236-(C229-C235)</f>
        <v>0</v>
      </c>
      <c r="AV236" s="135">
        <f t="shared" si="766"/>
        <v>0</v>
      </c>
      <c r="AW236" s="135">
        <f t="shared" si="766"/>
        <v>0</v>
      </c>
      <c r="AX236" s="135">
        <f t="shared" si="766"/>
        <v>0</v>
      </c>
      <c r="AY236" s="135">
        <f t="shared" si="766"/>
        <v>0</v>
      </c>
      <c r="AZ236" s="135">
        <f t="shared" si="766"/>
        <v>0</v>
      </c>
      <c r="BA236" s="135">
        <f t="shared" si="766"/>
        <v>0</v>
      </c>
      <c r="BB236" s="135">
        <f t="shared" si="766"/>
        <v>0</v>
      </c>
      <c r="BC236" s="135">
        <f t="shared" si="766"/>
        <v>0</v>
      </c>
      <c r="BD236" s="135">
        <f t="shared" si="766"/>
        <v>0</v>
      </c>
      <c r="BE236" s="135">
        <f t="shared" ref="BE236:BX236" si="767">M236-(M229-M235)</f>
        <v>0</v>
      </c>
      <c r="BF236" s="135">
        <f t="shared" si="767"/>
        <v>0</v>
      </c>
      <c r="BG236" s="135">
        <f t="shared" si="767"/>
        <v>0</v>
      </c>
      <c r="BH236" s="135">
        <f t="shared" si="767"/>
        <v>0</v>
      </c>
      <c r="BI236" s="135">
        <f t="shared" si="767"/>
        <v>0</v>
      </c>
      <c r="BJ236" s="135">
        <f t="shared" si="767"/>
        <v>0</v>
      </c>
      <c r="BK236" s="135">
        <f t="shared" si="767"/>
        <v>0</v>
      </c>
      <c r="BL236" s="135">
        <f t="shared" si="767"/>
        <v>0</v>
      </c>
      <c r="BM236" s="135">
        <f t="shared" si="767"/>
        <v>0</v>
      </c>
      <c r="BN236" s="135">
        <f t="shared" si="767"/>
        <v>0</v>
      </c>
      <c r="BO236" s="135">
        <f t="shared" si="767"/>
        <v>0</v>
      </c>
      <c r="BP236" s="135">
        <f t="shared" si="767"/>
        <v>0</v>
      </c>
      <c r="BQ236" s="135">
        <f t="shared" si="767"/>
        <v>0</v>
      </c>
      <c r="BR236" s="135">
        <f t="shared" si="767"/>
        <v>0</v>
      </c>
      <c r="BS236" s="135">
        <f t="shared" si="767"/>
        <v>0</v>
      </c>
      <c r="BT236" s="135">
        <f t="shared" si="767"/>
        <v>0</v>
      </c>
      <c r="BU236" s="135">
        <f t="shared" si="767"/>
        <v>0</v>
      </c>
      <c r="BV236" s="135">
        <f t="shared" si="767"/>
        <v>0</v>
      </c>
      <c r="BW236" s="135">
        <f t="shared" si="767"/>
        <v>0</v>
      </c>
      <c r="BX236" s="135">
        <f t="shared" si="767"/>
        <v>0</v>
      </c>
      <c r="BY236" s="135">
        <f t="shared" ref="BY236:CI236" si="768">AG236-(AG229-AG235)</f>
        <v>0</v>
      </c>
      <c r="BZ236" s="135">
        <f t="shared" si="768"/>
        <v>0</v>
      </c>
      <c r="CA236" s="135">
        <f t="shared" si="768"/>
        <v>0</v>
      </c>
      <c r="CB236" s="135">
        <f t="shared" si="768"/>
        <v>0</v>
      </c>
      <c r="CC236" s="135">
        <f t="shared" si="768"/>
        <v>0</v>
      </c>
      <c r="CD236" s="135">
        <f t="shared" si="768"/>
        <v>0</v>
      </c>
      <c r="CE236" s="135">
        <f t="shared" si="768"/>
        <v>0</v>
      </c>
      <c r="CF236" s="135">
        <f t="shared" si="768"/>
        <v>0</v>
      </c>
      <c r="CG236" s="135">
        <f t="shared" si="768"/>
        <v>0</v>
      </c>
      <c r="CH236" s="135">
        <f t="shared" si="768"/>
        <v>0</v>
      </c>
      <c r="CI236" s="135">
        <f t="shared" si="768"/>
        <v>0</v>
      </c>
    </row>
    <row r="237" spans="2:87">
      <c r="B237" s="160" t="s">
        <v>287</v>
      </c>
      <c r="C237" s="145">
        <v>0</v>
      </c>
      <c r="D237" s="145">
        <v>5067</v>
      </c>
      <c r="E237" s="145">
        <v>0</v>
      </c>
      <c r="F237" s="145">
        <v>19238</v>
      </c>
      <c r="G237" s="145">
        <v>0</v>
      </c>
      <c r="H237" s="145">
        <v>0</v>
      </c>
      <c r="I237" s="145">
        <v>-3296</v>
      </c>
      <c r="J237" s="145">
        <v>-19687</v>
      </c>
      <c r="K237" s="145">
        <v>0</v>
      </c>
      <c r="L237" s="145">
        <v>0</v>
      </c>
      <c r="M237" s="145">
        <v>0</v>
      </c>
      <c r="N237" s="145">
        <v>-139029</v>
      </c>
      <c r="O237" s="145">
        <v>1187436</v>
      </c>
      <c r="P237" s="145">
        <v>5280665</v>
      </c>
      <c r="Q237" s="145">
        <v>0</v>
      </c>
      <c r="R237" s="145">
        <v>0</v>
      </c>
      <c r="S237" s="145">
        <v>0</v>
      </c>
      <c r="T237" s="145">
        <v>0</v>
      </c>
      <c r="U237" s="145">
        <v>0</v>
      </c>
      <c r="V237" s="145">
        <v>0</v>
      </c>
      <c r="W237" s="145">
        <v>0</v>
      </c>
      <c r="X237" s="145">
        <v>16690</v>
      </c>
      <c r="Y237" s="145">
        <v>0</v>
      </c>
      <c r="Z237" s="145">
        <v>-58</v>
      </c>
      <c r="AA237" s="145">
        <v>0</v>
      </c>
      <c r="AB237" s="145">
        <v>0</v>
      </c>
      <c r="AC237" s="145">
        <v>0</v>
      </c>
      <c r="AD237" s="145">
        <v>0</v>
      </c>
      <c r="AE237" s="145">
        <v>0</v>
      </c>
      <c r="AF237" s="145">
        <v>-1355</v>
      </c>
      <c r="AG237" s="145">
        <v>0</v>
      </c>
      <c r="AH237" s="145"/>
      <c r="AI237" s="145"/>
      <c r="AJ237" s="145"/>
      <c r="AK237" s="145"/>
      <c r="AL237" s="145"/>
      <c r="AM237" s="145"/>
      <c r="AN237" s="145"/>
      <c r="AO237" s="145"/>
      <c r="AP237" s="145"/>
      <c r="AQ237" s="131">
        <f t="shared" si="741"/>
        <v>6345671</v>
      </c>
    </row>
    <row r="238" spans="2:87">
      <c r="B238" s="153" t="s">
        <v>288</v>
      </c>
      <c r="C238" s="142">
        <v>2680295</v>
      </c>
      <c r="D238" s="142">
        <v>-1477770</v>
      </c>
      <c r="E238" s="142">
        <v>21451</v>
      </c>
      <c r="F238" s="142">
        <v>189546</v>
      </c>
      <c r="G238" s="142">
        <v>-589863</v>
      </c>
      <c r="H238" s="142">
        <v>-154950</v>
      </c>
      <c r="I238" s="142">
        <v>-5772621</v>
      </c>
      <c r="J238" s="142">
        <v>2427268</v>
      </c>
      <c r="K238" s="142">
        <v>-439460</v>
      </c>
      <c r="L238" s="142">
        <v>44709</v>
      </c>
      <c r="M238" s="142">
        <v>-391468</v>
      </c>
      <c r="N238" s="142">
        <v>3095688</v>
      </c>
      <c r="O238" s="142">
        <v>-4360258</v>
      </c>
      <c r="P238" s="142">
        <v>5650874</v>
      </c>
      <c r="Q238" s="142">
        <v>-753578</v>
      </c>
      <c r="R238" s="142">
        <v>4885476</v>
      </c>
      <c r="S238" s="142">
        <v>-37621</v>
      </c>
      <c r="T238" s="142">
        <v>5905390</v>
      </c>
      <c r="U238" s="142">
        <v>361993</v>
      </c>
      <c r="V238" s="142">
        <v>2224341</v>
      </c>
      <c r="W238" s="142">
        <v>77172</v>
      </c>
      <c r="X238" s="142">
        <v>81244</v>
      </c>
      <c r="Y238" s="142">
        <v>417153</v>
      </c>
      <c r="Z238" s="142">
        <v>-2330244</v>
      </c>
      <c r="AA238" s="142">
        <v>1756109</v>
      </c>
      <c r="AB238" s="142">
        <v>8188380</v>
      </c>
      <c r="AC238" s="142">
        <v>-307808</v>
      </c>
      <c r="AD238" s="142">
        <v>7551</v>
      </c>
      <c r="AE238" s="142">
        <v>7019344</v>
      </c>
      <c r="AF238" s="142">
        <v>5581435</v>
      </c>
      <c r="AG238" s="142">
        <v>-450104</v>
      </c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31">
        <f t="shared" si="741"/>
        <v>33549674</v>
      </c>
      <c r="AU238" s="159">
        <f t="shared" ref="AU238:BD238" si="769">C238-SUM(C208,C223,C236,C237)</f>
        <v>0</v>
      </c>
      <c r="AV238" s="159">
        <f t="shared" si="769"/>
        <v>0</v>
      </c>
      <c r="AW238" s="159">
        <f t="shared" si="769"/>
        <v>0</v>
      </c>
      <c r="AX238" s="159">
        <f t="shared" si="769"/>
        <v>0</v>
      </c>
      <c r="AY238" s="159">
        <f t="shared" si="769"/>
        <v>0</v>
      </c>
      <c r="AZ238" s="159">
        <f t="shared" si="769"/>
        <v>0</v>
      </c>
      <c r="BA238" s="159">
        <f t="shared" si="769"/>
        <v>0</v>
      </c>
      <c r="BB238" s="159">
        <f t="shared" si="769"/>
        <v>-1</v>
      </c>
      <c r="BC238" s="159">
        <f t="shared" si="769"/>
        <v>0</v>
      </c>
      <c r="BD238" s="159">
        <f t="shared" si="769"/>
        <v>0</v>
      </c>
      <c r="BE238" s="159">
        <f t="shared" ref="BE238:BX238" si="770">M238-SUM(M208,M223,M236,M237)</f>
        <v>0</v>
      </c>
      <c r="BF238" s="135">
        <f t="shared" si="770"/>
        <v>0</v>
      </c>
      <c r="BG238" s="135">
        <f t="shared" si="770"/>
        <v>0</v>
      </c>
      <c r="BH238" s="135">
        <f t="shared" si="770"/>
        <v>0</v>
      </c>
      <c r="BI238" s="135">
        <f t="shared" si="770"/>
        <v>0</v>
      </c>
      <c r="BJ238" s="135">
        <f t="shared" si="770"/>
        <v>0</v>
      </c>
      <c r="BK238" s="135">
        <f t="shared" si="770"/>
        <v>0</v>
      </c>
      <c r="BL238" s="135">
        <f t="shared" si="770"/>
        <v>-1</v>
      </c>
      <c r="BM238" s="135">
        <f t="shared" si="770"/>
        <v>0</v>
      </c>
      <c r="BN238" s="135">
        <f t="shared" si="770"/>
        <v>0</v>
      </c>
      <c r="BO238" s="135">
        <f t="shared" si="770"/>
        <v>0</v>
      </c>
      <c r="BP238" s="135">
        <f t="shared" si="770"/>
        <v>0</v>
      </c>
      <c r="BQ238" s="135">
        <f t="shared" si="770"/>
        <v>0</v>
      </c>
      <c r="BR238" s="135">
        <f t="shared" si="770"/>
        <v>0</v>
      </c>
      <c r="BS238" s="135">
        <f t="shared" si="770"/>
        <v>1</v>
      </c>
      <c r="BT238" s="135">
        <f t="shared" si="770"/>
        <v>0</v>
      </c>
      <c r="BU238" s="135">
        <f t="shared" si="770"/>
        <v>0</v>
      </c>
      <c r="BV238" s="135">
        <f t="shared" si="770"/>
        <v>0</v>
      </c>
      <c r="BW238" s="135">
        <f t="shared" si="770"/>
        <v>0</v>
      </c>
      <c r="BX238" s="135">
        <f t="shared" si="770"/>
        <v>0</v>
      </c>
      <c r="BY238" s="135">
        <f t="shared" ref="BY238:CI238" si="771">AG238-SUM(AG208,AG223,AG236,AG237)</f>
        <v>0</v>
      </c>
      <c r="BZ238" s="135">
        <f t="shared" si="771"/>
        <v>0</v>
      </c>
      <c r="CA238" s="135">
        <f t="shared" si="771"/>
        <v>0</v>
      </c>
      <c r="CB238" s="135">
        <f t="shared" si="771"/>
        <v>0</v>
      </c>
      <c r="CC238" s="135">
        <f t="shared" si="771"/>
        <v>0</v>
      </c>
      <c r="CD238" s="135">
        <f t="shared" si="771"/>
        <v>0</v>
      </c>
      <c r="CE238" s="135">
        <f t="shared" si="771"/>
        <v>0</v>
      </c>
      <c r="CF238" s="135">
        <f t="shared" si="771"/>
        <v>0</v>
      </c>
      <c r="CG238" s="135">
        <f t="shared" si="771"/>
        <v>0</v>
      </c>
      <c r="CH238" s="135">
        <f t="shared" si="771"/>
        <v>0</v>
      </c>
      <c r="CI238" s="135">
        <f t="shared" si="771"/>
        <v>-1</v>
      </c>
    </row>
    <row r="239" spans="2:87">
      <c r="B239" s="153" t="s">
        <v>289</v>
      </c>
      <c r="C239" s="142">
        <v>1349389</v>
      </c>
      <c r="D239" s="142">
        <v>12502882</v>
      </c>
      <c r="E239" s="142">
        <v>1928146</v>
      </c>
      <c r="F239" s="142">
        <v>2067879</v>
      </c>
      <c r="G239" s="142">
        <v>1997280</v>
      </c>
      <c r="H239" s="142">
        <v>783830</v>
      </c>
      <c r="I239" s="142">
        <v>9168719</v>
      </c>
      <c r="J239" s="142">
        <v>5383028</v>
      </c>
      <c r="K239" s="142">
        <v>706062</v>
      </c>
      <c r="L239" s="142">
        <v>57297</v>
      </c>
      <c r="M239" s="142">
        <v>1920847</v>
      </c>
      <c r="N239" s="142">
        <v>3076827</v>
      </c>
      <c r="O239" s="142">
        <v>14088010</v>
      </c>
      <c r="P239" s="142">
        <v>1317475</v>
      </c>
      <c r="Q239" s="142">
        <v>1923577</v>
      </c>
      <c r="R239" s="142">
        <v>27731</v>
      </c>
      <c r="S239" s="142">
        <v>387631</v>
      </c>
      <c r="T239" s="142">
        <v>24008970</v>
      </c>
      <c r="U239" s="142">
        <v>7108924</v>
      </c>
      <c r="V239" s="142">
        <v>2260847</v>
      </c>
      <c r="W239" s="142">
        <v>163802</v>
      </c>
      <c r="X239" s="142">
        <v>5515051</v>
      </c>
      <c r="Y239" s="142">
        <v>3702781</v>
      </c>
      <c r="Z239" s="142">
        <v>3206279</v>
      </c>
      <c r="AA239" s="142">
        <v>618715</v>
      </c>
      <c r="AB239" s="142">
        <v>10826948</v>
      </c>
      <c r="AC239" s="142">
        <v>957771</v>
      </c>
      <c r="AD239" s="142">
        <v>9019</v>
      </c>
      <c r="AE239" s="142">
        <v>1720970</v>
      </c>
      <c r="AF239" s="142">
        <v>3087756</v>
      </c>
      <c r="AG239" s="142">
        <v>616353</v>
      </c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31">
        <f t="shared" si="741"/>
        <v>122490796</v>
      </c>
    </row>
    <row r="240" spans="2:87">
      <c r="B240" s="153" t="s">
        <v>290</v>
      </c>
      <c r="C240" s="142">
        <v>4176232</v>
      </c>
      <c r="D240" s="142">
        <v>11025112</v>
      </c>
      <c r="E240" s="142">
        <v>1949598</v>
      </c>
      <c r="F240" s="142">
        <v>2257425</v>
      </c>
      <c r="G240" s="142">
        <v>1407417</v>
      </c>
      <c r="H240" s="142">
        <v>628880</v>
      </c>
      <c r="I240" s="142">
        <v>3396098</v>
      </c>
      <c r="J240" s="142">
        <v>7810296</v>
      </c>
      <c r="K240" s="142">
        <v>266602</v>
      </c>
      <c r="L240" s="142">
        <v>102016</v>
      </c>
      <c r="M240" s="142">
        <v>1529379</v>
      </c>
      <c r="N240" s="142">
        <v>6172515</v>
      </c>
      <c r="O240" s="142">
        <v>9727752</v>
      </c>
      <c r="P240" s="142">
        <v>6968349</v>
      </c>
      <c r="Q240" s="142">
        <v>1169999</v>
      </c>
      <c r="R240" s="142">
        <v>4913207</v>
      </c>
      <c r="S240" s="142">
        <v>350010</v>
      </c>
      <c r="T240" s="142">
        <v>29914360</v>
      </c>
      <c r="U240" s="142">
        <v>7470917</v>
      </c>
      <c r="V240" s="142">
        <v>2260847</v>
      </c>
      <c r="W240" s="142">
        <v>240974</v>
      </c>
      <c r="X240" s="142">
        <v>5596295</v>
      </c>
      <c r="Y240" s="142">
        <v>4119934</v>
      </c>
      <c r="Z240" s="142">
        <v>876035</v>
      </c>
      <c r="AA240" s="142">
        <v>1756109</v>
      </c>
      <c r="AB240" s="142">
        <v>19015328</v>
      </c>
      <c r="AC240" s="142">
        <v>649963</v>
      </c>
      <c r="AD240" s="142">
        <v>16570</v>
      </c>
      <c r="AE240" s="142">
        <v>8740314</v>
      </c>
      <c r="AF240" s="142">
        <v>8671900</v>
      </c>
      <c r="AG240" s="142">
        <v>166249</v>
      </c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31">
        <f t="shared" si="741"/>
        <v>153346682</v>
      </c>
    </row>
    <row r="241" spans="2:87">
      <c r="B241" s="160" t="s">
        <v>291</v>
      </c>
      <c r="C241" s="145">
        <v>0</v>
      </c>
      <c r="D241" s="145">
        <v>74439</v>
      </c>
      <c r="E241" s="145">
        <v>1949598</v>
      </c>
      <c r="F241" s="145">
        <v>460235</v>
      </c>
      <c r="G241" s="145">
        <v>1407417</v>
      </c>
      <c r="H241" s="145">
        <v>2742</v>
      </c>
      <c r="I241" s="145">
        <v>600</v>
      </c>
      <c r="J241" s="145">
        <v>154063</v>
      </c>
      <c r="K241" s="145">
        <v>3717</v>
      </c>
      <c r="L241" s="145">
        <v>0</v>
      </c>
      <c r="M241" s="145">
        <v>253407</v>
      </c>
      <c r="N241" s="145">
        <v>13601</v>
      </c>
      <c r="O241" s="145">
        <v>604839</v>
      </c>
      <c r="P241" s="145">
        <v>0</v>
      </c>
      <c r="Q241" s="145">
        <v>52989</v>
      </c>
      <c r="R241" s="145">
        <v>150</v>
      </c>
      <c r="S241" s="145">
        <v>150</v>
      </c>
      <c r="T241" s="145">
        <v>1166376</v>
      </c>
      <c r="U241" s="145">
        <v>44113</v>
      </c>
      <c r="V241" s="145">
        <v>0</v>
      </c>
      <c r="W241" s="145">
        <v>57492</v>
      </c>
      <c r="X241" s="145">
        <v>253042</v>
      </c>
      <c r="Y241" s="145">
        <v>8319</v>
      </c>
      <c r="Z241" s="145">
        <v>23957</v>
      </c>
      <c r="AA241" s="145">
        <v>119765</v>
      </c>
      <c r="AB241" s="145">
        <v>3108</v>
      </c>
      <c r="AC241" s="145">
        <v>1451</v>
      </c>
      <c r="AD241" s="145">
        <v>50</v>
      </c>
      <c r="AE241" s="145">
        <v>107074</v>
      </c>
      <c r="AF241" s="145">
        <v>6580</v>
      </c>
      <c r="AG241" s="145">
        <v>80</v>
      </c>
      <c r="AH241" s="145"/>
      <c r="AI241" s="145"/>
      <c r="AJ241" s="145"/>
      <c r="AK241" s="145"/>
      <c r="AL241" s="145"/>
      <c r="AM241" s="145"/>
      <c r="AN241" s="145"/>
      <c r="AO241" s="145"/>
      <c r="AP241" s="145"/>
      <c r="AQ241" s="131">
        <f t="shared" si="741"/>
        <v>6769354</v>
      </c>
    </row>
    <row r="242" spans="2:87">
      <c r="B242" s="160" t="s">
        <v>292</v>
      </c>
      <c r="C242" s="145">
        <v>4176232</v>
      </c>
      <c r="D242" s="145">
        <v>221810</v>
      </c>
      <c r="E242" s="145">
        <v>100</v>
      </c>
      <c r="F242" s="145">
        <v>1797190</v>
      </c>
      <c r="G242" s="145">
        <v>361718</v>
      </c>
      <c r="H242" s="145">
        <v>221009</v>
      </c>
      <c r="I242" s="145">
        <v>2311585</v>
      </c>
      <c r="J242" s="145">
        <v>4813559</v>
      </c>
      <c r="K242" s="145">
        <v>262885</v>
      </c>
      <c r="L242" s="145">
        <v>102016</v>
      </c>
      <c r="M242" s="145">
        <v>1275972</v>
      </c>
      <c r="N242" s="145">
        <v>6158914</v>
      </c>
      <c r="O242" s="145">
        <v>2039914</v>
      </c>
      <c r="P242" s="145">
        <v>6968349</v>
      </c>
      <c r="Q242" s="145">
        <v>1117010</v>
      </c>
      <c r="R242" s="145">
        <v>24859</v>
      </c>
      <c r="S242" s="145">
        <v>349860</v>
      </c>
      <c r="T242" s="145">
        <v>1650705</v>
      </c>
      <c r="U242" s="145">
        <v>620925</v>
      </c>
      <c r="V242" s="145">
        <v>2260847</v>
      </c>
      <c r="W242" s="145">
        <v>183482</v>
      </c>
      <c r="X242" s="145">
        <v>5343253</v>
      </c>
      <c r="Y242" s="145">
        <v>836763</v>
      </c>
      <c r="Z242" s="145">
        <v>343177</v>
      </c>
      <c r="AA242" s="145">
        <v>1636344</v>
      </c>
      <c r="AB242" s="145">
        <v>3265854</v>
      </c>
      <c r="AC242" s="145">
        <v>648512</v>
      </c>
      <c r="AD242" s="145">
        <v>16520</v>
      </c>
      <c r="AE242" s="145">
        <v>8633240</v>
      </c>
      <c r="AF242" s="145">
        <v>7738976</v>
      </c>
      <c r="AG242" s="145">
        <v>166169</v>
      </c>
      <c r="AH242" s="145"/>
      <c r="AI242" s="145"/>
      <c r="AJ242" s="145"/>
      <c r="AK242" s="145"/>
      <c r="AL242" s="145"/>
      <c r="AM242" s="145"/>
      <c r="AN242" s="145"/>
      <c r="AO242" s="145"/>
      <c r="AP242" s="145"/>
      <c r="AQ242" s="131">
        <f t="shared" si="741"/>
        <v>65547749</v>
      </c>
    </row>
    <row r="243" spans="2:87">
      <c r="B243" s="160" t="s">
        <v>293</v>
      </c>
      <c r="C243" s="145">
        <v>0</v>
      </c>
      <c r="D243" s="145">
        <v>10728863</v>
      </c>
      <c r="E243" s="145">
        <v>1949498</v>
      </c>
      <c r="F243" s="145">
        <v>0</v>
      </c>
      <c r="G243" s="145">
        <v>1045699</v>
      </c>
      <c r="H243" s="145">
        <v>405129</v>
      </c>
      <c r="I243" s="145">
        <v>1083913</v>
      </c>
      <c r="J243" s="145">
        <v>2842674</v>
      </c>
      <c r="K243" s="145">
        <v>0</v>
      </c>
      <c r="L243" s="145">
        <v>0</v>
      </c>
      <c r="M243" s="145">
        <v>0</v>
      </c>
      <c r="N243" s="145">
        <v>0</v>
      </c>
      <c r="O243" s="145">
        <v>7082999</v>
      </c>
      <c r="P243" s="145">
        <v>6968349</v>
      </c>
      <c r="Q243" s="145">
        <v>0</v>
      </c>
      <c r="R243" s="145">
        <v>4888199</v>
      </c>
      <c r="S243" s="145">
        <v>0</v>
      </c>
      <c r="T243" s="145">
        <v>27097279</v>
      </c>
      <c r="U243" s="145">
        <v>6805879</v>
      </c>
      <c r="V243" s="145">
        <v>0</v>
      </c>
      <c r="W243" s="145">
        <v>0</v>
      </c>
      <c r="X243" s="145">
        <v>0</v>
      </c>
      <c r="Y243" s="145">
        <v>3274852</v>
      </c>
      <c r="Z243" s="145">
        <v>508902</v>
      </c>
      <c r="AA243" s="145">
        <v>0</v>
      </c>
      <c r="AB243" s="145">
        <v>15746366</v>
      </c>
      <c r="AC243" s="145">
        <v>0</v>
      </c>
      <c r="AD243" s="145">
        <v>0</v>
      </c>
      <c r="AE243" s="145">
        <v>0</v>
      </c>
      <c r="AF243" s="145">
        <v>926345</v>
      </c>
      <c r="AG243" s="145">
        <v>0</v>
      </c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31">
        <f t="shared" si="741"/>
        <v>91354946</v>
      </c>
    </row>
    <row r="246" spans="2:87" ht="18.75" customHeight="1">
      <c r="B246" s="226" t="s">
        <v>294</v>
      </c>
      <c r="C246" s="227"/>
      <c r="D246" s="227"/>
      <c r="E246" s="227"/>
      <c r="F246" s="227"/>
      <c r="G246" s="227"/>
      <c r="H246" s="227"/>
      <c r="I246" s="227"/>
      <c r="J246" s="227"/>
      <c r="K246" s="227"/>
      <c r="L246" s="227"/>
      <c r="M246" s="227"/>
      <c r="N246" s="227"/>
      <c r="O246" s="227"/>
      <c r="P246" s="227"/>
      <c r="Q246" s="227"/>
      <c r="R246" s="227"/>
      <c r="S246" s="227"/>
      <c r="T246" s="227"/>
      <c r="U246" s="227"/>
      <c r="V246" s="227"/>
      <c r="W246" s="227"/>
      <c r="X246" s="227"/>
      <c r="Y246" s="227"/>
      <c r="Z246" s="227"/>
      <c r="AA246" s="227"/>
      <c r="AB246" s="227"/>
      <c r="AC246" s="227"/>
      <c r="AD246" s="227"/>
      <c r="AE246" s="227"/>
      <c r="AF246" s="227"/>
      <c r="AG246" s="227"/>
      <c r="AH246" s="227"/>
      <c r="AI246" s="227"/>
      <c r="AJ246" s="227"/>
      <c r="AK246" s="227"/>
      <c r="AL246" s="227"/>
      <c r="AM246" s="227"/>
      <c r="AN246" s="227"/>
      <c r="AO246" s="227"/>
      <c r="AP246" s="227"/>
      <c r="AQ246" s="228"/>
    </row>
    <row r="247" spans="2:87" s="181" customFormat="1">
      <c r="B247" s="189"/>
      <c r="C247" s="184">
        <f>COUNTIF($C$248:$AP$248,C248)</f>
        <v>1</v>
      </c>
      <c r="D247" s="184">
        <f t="shared" ref="D247:AP247" si="772">COUNTIF($C$248:$AP$248,D248)</f>
        <v>1</v>
      </c>
      <c r="E247" s="184">
        <f t="shared" si="772"/>
        <v>1</v>
      </c>
      <c r="F247" s="184">
        <f t="shared" si="772"/>
        <v>1</v>
      </c>
      <c r="G247" s="184">
        <f t="shared" si="772"/>
        <v>1</v>
      </c>
      <c r="H247" s="184">
        <f t="shared" si="772"/>
        <v>1</v>
      </c>
      <c r="I247" s="184">
        <f t="shared" si="772"/>
        <v>1</v>
      </c>
      <c r="J247" s="184">
        <f t="shared" si="772"/>
        <v>1</v>
      </c>
      <c r="K247" s="184">
        <f t="shared" si="772"/>
        <v>1</v>
      </c>
      <c r="L247" s="184">
        <f t="shared" si="772"/>
        <v>1</v>
      </c>
      <c r="M247" s="184">
        <f t="shared" si="772"/>
        <v>1</v>
      </c>
      <c r="N247" s="184">
        <f t="shared" si="772"/>
        <v>1</v>
      </c>
      <c r="O247" s="184">
        <f t="shared" si="772"/>
        <v>1</v>
      </c>
      <c r="P247" s="184">
        <f t="shared" si="772"/>
        <v>1</v>
      </c>
      <c r="Q247" s="184">
        <f t="shared" si="772"/>
        <v>1</v>
      </c>
      <c r="R247" s="184">
        <f t="shared" si="772"/>
        <v>1</v>
      </c>
      <c r="S247" s="184">
        <f t="shared" si="772"/>
        <v>1</v>
      </c>
      <c r="T247" s="184">
        <f t="shared" si="772"/>
        <v>1</v>
      </c>
      <c r="U247" s="184">
        <f t="shared" si="772"/>
        <v>1</v>
      </c>
      <c r="V247" s="184">
        <f t="shared" si="772"/>
        <v>10</v>
      </c>
      <c r="W247" s="184">
        <f t="shared" si="772"/>
        <v>1</v>
      </c>
      <c r="X247" s="184">
        <f t="shared" si="772"/>
        <v>1</v>
      </c>
      <c r="Y247" s="184">
        <f t="shared" si="772"/>
        <v>1</v>
      </c>
      <c r="Z247" s="184">
        <f t="shared" si="772"/>
        <v>1</v>
      </c>
      <c r="AA247" s="184">
        <f t="shared" si="772"/>
        <v>1</v>
      </c>
      <c r="AB247" s="184">
        <f t="shared" si="772"/>
        <v>1</v>
      </c>
      <c r="AC247" s="184">
        <f t="shared" si="772"/>
        <v>1</v>
      </c>
      <c r="AD247" s="184">
        <f t="shared" si="772"/>
        <v>1</v>
      </c>
      <c r="AE247" s="184">
        <f t="shared" si="772"/>
        <v>1</v>
      </c>
      <c r="AF247" s="184">
        <f t="shared" si="772"/>
        <v>1</v>
      </c>
      <c r="AG247" s="184">
        <f t="shared" si="772"/>
        <v>1</v>
      </c>
      <c r="AH247" s="184">
        <f t="shared" si="772"/>
        <v>10</v>
      </c>
      <c r="AI247" s="184">
        <f t="shared" si="772"/>
        <v>10</v>
      </c>
      <c r="AJ247" s="184">
        <f t="shared" si="772"/>
        <v>10</v>
      </c>
      <c r="AK247" s="184">
        <f t="shared" si="772"/>
        <v>10</v>
      </c>
      <c r="AL247" s="184">
        <f t="shared" si="772"/>
        <v>10</v>
      </c>
      <c r="AM247" s="184">
        <f t="shared" si="772"/>
        <v>10</v>
      </c>
      <c r="AN247" s="184">
        <f t="shared" si="772"/>
        <v>10</v>
      </c>
      <c r="AO247" s="184">
        <f t="shared" si="772"/>
        <v>10</v>
      </c>
      <c r="AP247" s="184">
        <f t="shared" si="772"/>
        <v>10</v>
      </c>
      <c r="AQ247" s="189"/>
      <c r="AS247" s="180"/>
      <c r="AU247" s="182"/>
      <c r="AV247" s="182"/>
      <c r="AW247" s="182"/>
      <c r="AX247" s="182"/>
      <c r="AY247" s="182"/>
      <c r="AZ247" s="182"/>
      <c r="BA247" s="182"/>
      <c r="BB247" s="182"/>
      <c r="BC247" s="182"/>
      <c r="BD247" s="182"/>
      <c r="BE247" s="182"/>
      <c r="BF247" s="182"/>
      <c r="BG247" s="182"/>
      <c r="BH247" s="182"/>
      <c r="BI247" s="182"/>
      <c r="BJ247" s="182"/>
      <c r="BK247" s="182"/>
      <c r="BL247" s="182"/>
      <c r="BM247" s="182"/>
      <c r="BN247" s="182"/>
      <c r="BO247" s="182"/>
      <c r="BP247" s="182"/>
      <c r="BQ247" s="182"/>
      <c r="BR247" s="182"/>
      <c r="BS247" s="182"/>
      <c r="BT247" s="182"/>
      <c r="BU247" s="182"/>
      <c r="BV247" s="182"/>
      <c r="BW247" s="182"/>
      <c r="BX247" s="182"/>
      <c r="BY247" s="182"/>
      <c r="BZ247" s="182"/>
      <c r="CA247" s="182"/>
      <c r="CB247" s="182"/>
      <c r="CC247" s="182"/>
      <c r="CD247" s="182"/>
      <c r="CE247" s="182"/>
      <c r="CF247" s="182"/>
      <c r="CG247" s="182"/>
      <c r="CH247" s="182"/>
      <c r="CI247" s="182"/>
    </row>
    <row r="248" spans="2:87" s="181" customFormat="1" hidden="1">
      <c r="B248" s="180"/>
      <c r="C248" s="183">
        <f>SUM(C250:C286)</f>
        <v>11761521</v>
      </c>
      <c r="D248" s="183">
        <f t="shared" ref="D248:AP248" si="773">SUM(D250:D286)</f>
        <v>59018870.660999998</v>
      </c>
      <c r="E248" s="183">
        <f t="shared" si="773"/>
        <v>57615269</v>
      </c>
      <c r="F248" s="183">
        <f t="shared" si="773"/>
        <v>35865899</v>
      </c>
      <c r="G248" s="183">
        <f t="shared" si="773"/>
        <v>106401989</v>
      </c>
      <c r="H248" s="183">
        <f t="shared" si="773"/>
        <v>88121633</v>
      </c>
      <c r="I248" s="183">
        <f t="shared" si="773"/>
        <v>41917482</v>
      </c>
      <c r="J248" s="183">
        <f t="shared" si="773"/>
        <v>97436302</v>
      </c>
      <c r="K248" s="183">
        <f t="shared" si="773"/>
        <v>4458097</v>
      </c>
      <c r="L248" s="183">
        <f t="shared" si="773"/>
        <v>14679925</v>
      </c>
      <c r="M248" s="183">
        <f t="shared" si="773"/>
        <v>148850284</v>
      </c>
      <c r="N248" s="183">
        <f t="shared" si="773"/>
        <v>35890076</v>
      </c>
      <c r="O248" s="183">
        <f t="shared" si="773"/>
        <v>140877034</v>
      </c>
      <c r="P248" s="183">
        <f t="shared" si="773"/>
        <v>82288337</v>
      </c>
      <c r="Q248" s="183">
        <f t="shared" si="773"/>
        <v>81108734</v>
      </c>
      <c r="R248" s="183">
        <f t="shared" si="773"/>
        <v>224515</v>
      </c>
      <c r="S248" s="183">
        <f t="shared" si="773"/>
        <v>8564737</v>
      </c>
      <c r="T248" s="183">
        <f t="shared" si="773"/>
        <v>9660622</v>
      </c>
      <c r="U248" s="183">
        <f t="shared" si="773"/>
        <v>9268230</v>
      </c>
      <c r="V248" s="183">
        <f t="shared" si="773"/>
        <v>0</v>
      </c>
      <c r="W248" s="183">
        <f t="shared" si="773"/>
        <v>1653112</v>
      </c>
      <c r="X248" s="183">
        <f t="shared" si="773"/>
        <v>292563651</v>
      </c>
      <c r="Y248" s="183">
        <f t="shared" si="773"/>
        <v>14354603</v>
      </c>
      <c r="Z248" s="183">
        <f t="shared" si="773"/>
        <v>52693750.386</v>
      </c>
      <c r="AA248" s="183">
        <f t="shared" si="773"/>
        <v>66179483</v>
      </c>
      <c r="AB248" s="183">
        <f t="shared" si="773"/>
        <v>79206581</v>
      </c>
      <c r="AC248" s="183">
        <f t="shared" si="773"/>
        <v>26766938</v>
      </c>
      <c r="AD248" s="183">
        <f t="shared" si="773"/>
        <v>22856231</v>
      </c>
      <c r="AE248" s="183">
        <f t="shared" si="773"/>
        <v>62931442</v>
      </c>
      <c r="AF248" s="183">
        <f t="shared" si="773"/>
        <v>73723105</v>
      </c>
      <c r="AG248" s="183">
        <f t="shared" si="773"/>
        <v>64142586</v>
      </c>
      <c r="AH248" s="183">
        <f t="shared" si="773"/>
        <v>0</v>
      </c>
      <c r="AI248" s="183">
        <f t="shared" si="773"/>
        <v>0</v>
      </c>
      <c r="AJ248" s="183">
        <f t="shared" si="773"/>
        <v>0</v>
      </c>
      <c r="AK248" s="183">
        <f t="shared" si="773"/>
        <v>0</v>
      </c>
      <c r="AL248" s="183">
        <f t="shared" si="773"/>
        <v>0</v>
      </c>
      <c r="AM248" s="183">
        <f t="shared" si="773"/>
        <v>0</v>
      </c>
      <c r="AN248" s="183">
        <f t="shared" si="773"/>
        <v>0</v>
      </c>
      <c r="AO248" s="183">
        <f t="shared" si="773"/>
        <v>0</v>
      </c>
      <c r="AP248" s="183">
        <f t="shared" si="773"/>
        <v>0</v>
      </c>
      <c r="AQ248" s="180"/>
      <c r="AS248" s="180"/>
      <c r="AU248" s="182"/>
      <c r="AV248" s="182"/>
      <c r="AW248" s="182"/>
      <c r="AX248" s="182"/>
      <c r="AY248" s="182"/>
      <c r="AZ248" s="182"/>
      <c r="BA248" s="182"/>
      <c r="BB248" s="182"/>
      <c r="BC248" s="182"/>
      <c r="BD248" s="182"/>
      <c r="BE248" s="182"/>
      <c r="BF248" s="182"/>
      <c r="BG248" s="182"/>
      <c r="BH248" s="182"/>
      <c r="BI248" s="182"/>
      <c r="BJ248" s="182"/>
      <c r="BK248" s="182"/>
      <c r="BL248" s="182"/>
      <c r="BM248" s="182"/>
      <c r="BN248" s="182"/>
      <c r="BO248" s="182"/>
      <c r="BP248" s="182"/>
      <c r="BQ248" s="182"/>
      <c r="BR248" s="182"/>
      <c r="BS248" s="182"/>
      <c r="BT248" s="182"/>
      <c r="BU248" s="182"/>
      <c r="BV248" s="182"/>
      <c r="BW248" s="182"/>
      <c r="BX248" s="182"/>
      <c r="BY248" s="182"/>
      <c r="BZ248" s="182"/>
      <c r="CA248" s="182"/>
      <c r="CB248" s="182"/>
      <c r="CC248" s="182"/>
      <c r="CD248" s="182"/>
      <c r="CE248" s="182"/>
      <c r="CF248" s="182"/>
      <c r="CG248" s="182"/>
      <c r="CH248" s="182"/>
      <c r="CI248" s="182"/>
    </row>
    <row r="249" spans="2:87" s="195" customFormat="1" ht="22.5">
      <c r="B249" s="138"/>
      <c r="C249" s="138" t="str">
        <f>C7</f>
        <v>Ace Vida</v>
      </c>
      <c r="D249" s="138" t="str">
        <f t="shared" ref="D249:AQ249" si="774">D7</f>
        <v>BanChile</v>
      </c>
      <c r="E249" s="138" t="str">
        <f t="shared" si="774"/>
        <v>BBVA Vida</v>
      </c>
      <c r="F249" s="138" t="str">
        <f t="shared" si="774"/>
        <v>BCI Seguros Vida</v>
      </c>
      <c r="G249" s="138" t="str">
        <f t="shared" si="774"/>
        <v>BICE Vida</v>
      </c>
      <c r="H249" s="138" t="str">
        <f t="shared" si="774"/>
        <v>Cámara</v>
      </c>
      <c r="I249" s="138" t="str">
        <f t="shared" si="774"/>
        <v>Cardif</v>
      </c>
      <c r="J249" s="138" t="str">
        <f t="shared" si="774"/>
        <v>Chilena Consolidada</v>
      </c>
      <c r="K249" s="138" t="str">
        <f t="shared" si="774"/>
        <v>CLC</v>
      </c>
      <c r="L249" s="138" t="str">
        <f t="shared" si="774"/>
        <v>CN Life</v>
      </c>
      <c r="M249" s="138" t="str">
        <f t="shared" si="774"/>
        <v>Consorcio Nacional</v>
      </c>
      <c r="N249" s="138" t="str">
        <f t="shared" si="774"/>
        <v>CorpSeguros</v>
      </c>
      <c r="O249" s="138" t="str">
        <f t="shared" si="774"/>
        <v>CorpVida</v>
      </c>
      <c r="P249" s="138" t="str">
        <f t="shared" si="774"/>
        <v>Cruz del Sur</v>
      </c>
      <c r="Q249" s="138" t="str">
        <f t="shared" si="774"/>
        <v>EuroAmérica</v>
      </c>
      <c r="R249" s="138" t="str">
        <f t="shared" si="774"/>
        <v>Huelen</v>
      </c>
      <c r="S249" s="138" t="str">
        <f t="shared" si="774"/>
        <v>Itaú</v>
      </c>
      <c r="T249" s="138" t="str">
        <f t="shared" si="774"/>
        <v>M. de Carabineros</v>
      </c>
      <c r="U249" s="138" t="str">
        <f t="shared" si="774"/>
        <v>M. del Ej. y Av.</v>
      </c>
      <c r="V249" s="138" t="str">
        <f t="shared" si="774"/>
        <v>Magallanes Vida</v>
      </c>
      <c r="W249" s="138" t="str">
        <f t="shared" si="774"/>
        <v>Mapfre Vida</v>
      </c>
      <c r="X249" s="138" t="str">
        <f t="shared" si="774"/>
        <v>Metlife</v>
      </c>
      <c r="Y249" s="138" t="str">
        <f t="shared" si="774"/>
        <v>Mutual de Seguros</v>
      </c>
      <c r="Z249" s="138" t="str">
        <f t="shared" si="774"/>
        <v>Ohio National</v>
      </c>
      <c r="AA249" s="138" t="str">
        <f t="shared" si="774"/>
        <v>Penta Vida</v>
      </c>
      <c r="AB249" s="138" t="str">
        <f t="shared" si="774"/>
        <v>Principal</v>
      </c>
      <c r="AC249" s="138" t="str">
        <f t="shared" si="774"/>
        <v>Renta Nacional</v>
      </c>
      <c r="AD249" s="138" t="str">
        <f t="shared" si="774"/>
        <v>Rigel</v>
      </c>
      <c r="AE249" s="138" t="str">
        <f t="shared" si="774"/>
        <v>Security Previsión</v>
      </c>
      <c r="AF249" s="138" t="str">
        <f t="shared" si="774"/>
        <v>Sura</v>
      </c>
      <c r="AG249" s="138" t="str">
        <f t="shared" si="774"/>
        <v>Zurich Santander</v>
      </c>
      <c r="AH249" s="138">
        <f t="shared" si="774"/>
        <v>0</v>
      </c>
      <c r="AI249" s="138">
        <f t="shared" si="774"/>
        <v>0</v>
      </c>
      <c r="AJ249" s="138">
        <f t="shared" si="774"/>
        <v>0</v>
      </c>
      <c r="AK249" s="138">
        <f t="shared" si="774"/>
        <v>0</v>
      </c>
      <c r="AL249" s="138">
        <f t="shared" si="774"/>
        <v>0</v>
      </c>
      <c r="AM249" s="138">
        <f t="shared" si="774"/>
        <v>0</v>
      </c>
      <c r="AN249" s="138">
        <f t="shared" si="774"/>
        <v>0</v>
      </c>
      <c r="AO249" s="138">
        <f t="shared" si="774"/>
        <v>0</v>
      </c>
      <c r="AP249" s="138">
        <f t="shared" si="774"/>
        <v>0</v>
      </c>
      <c r="AQ249" s="138" t="str">
        <f t="shared" si="774"/>
        <v>Mercado</v>
      </c>
      <c r="AS249" s="138" t="s">
        <v>339</v>
      </c>
      <c r="AU249" s="196"/>
      <c r="AV249" s="196"/>
      <c r="AW249" s="196"/>
      <c r="AX249" s="196"/>
      <c r="AY249" s="196"/>
      <c r="AZ249" s="196"/>
      <c r="BA249" s="196"/>
      <c r="BB249" s="196"/>
      <c r="BC249" s="196"/>
      <c r="BD249" s="196"/>
      <c r="BE249" s="196"/>
      <c r="BF249" s="196"/>
      <c r="BG249" s="196"/>
      <c r="BH249" s="196"/>
      <c r="BI249" s="196"/>
      <c r="BJ249" s="196"/>
      <c r="BK249" s="196"/>
      <c r="BL249" s="196"/>
      <c r="BM249" s="196"/>
      <c r="BN249" s="196"/>
      <c r="BO249" s="196"/>
      <c r="BP249" s="196"/>
      <c r="BQ249" s="196"/>
      <c r="BR249" s="196"/>
      <c r="BS249" s="196"/>
      <c r="BT249" s="196"/>
      <c r="BU249" s="196"/>
      <c r="BV249" s="196"/>
      <c r="BW249" s="196"/>
      <c r="BX249" s="196"/>
      <c r="BY249" s="196"/>
      <c r="BZ249" s="196"/>
      <c r="CA249" s="196"/>
      <c r="CB249" s="196"/>
      <c r="CC249" s="196"/>
      <c r="CD249" s="196"/>
      <c r="CE249" s="196"/>
      <c r="CF249" s="196"/>
      <c r="CG249" s="196"/>
      <c r="CH249" s="196"/>
      <c r="CI249" s="196"/>
    </row>
    <row r="250" spans="2:87">
      <c r="B250" s="153" t="s">
        <v>409</v>
      </c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27"/>
      <c r="AS250" s="142"/>
    </row>
    <row r="251" spans="2:87">
      <c r="B251" s="161" t="s">
        <v>410</v>
      </c>
      <c r="C251" s="145">
        <v>0</v>
      </c>
      <c r="D251" s="145">
        <v>0</v>
      </c>
      <c r="E251" s="145">
        <v>0</v>
      </c>
      <c r="F251" s="145">
        <v>0</v>
      </c>
      <c r="G251" s="145">
        <v>198054</v>
      </c>
      <c r="H251" s="145">
        <v>0</v>
      </c>
      <c r="I251" s="145">
        <v>0</v>
      </c>
      <c r="J251" s="145">
        <v>177212</v>
      </c>
      <c r="K251" s="145">
        <v>0</v>
      </c>
      <c r="L251" s="145">
        <v>0</v>
      </c>
      <c r="M251" s="145">
        <v>420522</v>
      </c>
      <c r="N251" s="145">
        <v>0</v>
      </c>
      <c r="O251" s="145">
        <v>0</v>
      </c>
      <c r="P251" s="145">
        <v>20139</v>
      </c>
      <c r="Q251" s="145">
        <v>23174</v>
      </c>
      <c r="R251" s="145">
        <v>0</v>
      </c>
      <c r="S251" s="145">
        <v>0</v>
      </c>
      <c r="T251" s="145">
        <v>0</v>
      </c>
      <c r="U251" s="145">
        <v>105367</v>
      </c>
      <c r="V251" s="145">
        <v>0</v>
      </c>
      <c r="W251" s="145">
        <v>0</v>
      </c>
      <c r="X251" s="145">
        <v>348026</v>
      </c>
      <c r="Y251" s="145">
        <v>491208</v>
      </c>
      <c r="Z251" s="145">
        <v>156606.867</v>
      </c>
      <c r="AA251" s="145">
        <v>95907</v>
      </c>
      <c r="AB251" s="145">
        <v>0</v>
      </c>
      <c r="AC251" s="145">
        <v>0</v>
      </c>
      <c r="AD251" s="145">
        <v>0</v>
      </c>
      <c r="AE251" s="145">
        <v>6280</v>
      </c>
      <c r="AF251" s="145">
        <v>5600</v>
      </c>
      <c r="AG251" s="145">
        <v>0</v>
      </c>
      <c r="AH251" s="145"/>
      <c r="AI251" s="145"/>
      <c r="AJ251" s="145"/>
      <c r="AK251" s="145"/>
      <c r="AL251" s="145"/>
      <c r="AM251" s="145"/>
      <c r="AN251" s="145"/>
      <c r="AO251" s="145"/>
      <c r="AP251" s="145"/>
      <c r="AQ251" s="131">
        <f t="shared" ref="AQ251:AQ286" si="775">SUM(C251:AP251)</f>
        <v>2048095.8670000001</v>
      </c>
      <c r="AS251" s="145">
        <v>2058737</v>
      </c>
    </row>
    <row r="252" spans="2:87">
      <c r="B252" s="161" t="s">
        <v>411</v>
      </c>
      <c r="C252" s="145">
        <v>166104</v>
      </c>
      <c r="D252" s="145">
        <v>1484349.977</v>
      </c>
      <c r="E252" s="145">
        <v>0</v>
      </c>
      <c r="F252" s="145">
        <v>463469</v>
      </c>
      <c r="G252" s="145">
        <v>234513</v>
      </c>
      <c r="H252" s="145">
        <v>0</v>
      </c>
      <c r="I252" s="145">
        <v>293972</v>
      </c>
      <c r="J252" s="145">
        <v>476328</v>
      </c>
      <c r="K252" s="145">
        <v>0</v>
      </c>
      <c r="L252" s="145">
        <v>138818</v>
      </c>
      <c r="M252" s="145">
        <v>2274979</v>
      </c>
      <c r="N252" s="145">
        <v>0</v>
      </c>
      <c r="O252" s="145">
        <v>440831</v>
      </c>
      <c r="P252" s="145">
        <v>200313</v>
      </c>
      <c r="Q252" s="145">
        <v>224594</v>
      </c>
      <c r="R252" s="145">
        <v>0</v>
      </c>
      <c r="S252" s="145">
        <v>0</v>
      </c>
      <c r="T252" s="145">
        <v>0</v>
      </c>
      <c r="U252" s="145">
        <v>221294</v>
      </c>
      <c r="V252" s="145">
        <v>0</v>
      </c>
      <c r="W252" s="145">
        <v>293920</v>
      </c>
      <c r="X252" s="145">
        <v>692364</v>
      </c>
      <c r="Y252" s="145">
        <v>25237</v>
      </c>
      <c r="Z252" s="145">
        <v>1153868.0789999999</v>
      </c>
      <c r="AA252" s="145">
        <v>752011</v>
      </c>
      <c r="AB252" s="145">
        <v>0</v>
      </c>
      <c r="AC252" s="145">
        <v>0</v>
      </c>
      <c r="AD252" s="145">
        <v>0</v>
      </c>
      <c r="AE252" s="145">
        <v>860295</v>
      </c>
      <c r="AF252" s="145">
        <v>590134</v>
      </c>
      <c r="AG252" s="145">
        <v>3795557</v>
      </c>
      <c r="AH252" s="145"/>
      <c r="AI252" s="145"/>
      <c r="AJ252" s="145"/>
      <c r="AK252" s="145"/>
      <c r="AL252" s="145"/>
      <c r="AM252" s="145"/>
      <c r="AN252" s="145"/>
      <c r="AO252" s="145"/>
      <c r="AP252" s="145"/>
      <c r="AQ252" s="131">
        <f t="shared" si="775"/>
        <v>14782951.056</v>
      </c>
      <c r="AS252" s="145">
        <v>13604800</v>
      </c>
    </row>
    <row r="253" spans="2:87">
      <c r="B253" s="161" t="s">
        <v>412</v>
      </c>
      <c r="C253" s="145">
        <v>0</v>
      </c>
      <c r="D253" s="145">
        <v>32914.976999999999</v>
      </c>
      <c r="E253" s="145">
        <v>0</v>
      </c>
      <c r="F253" s="145">
        <v>2578585</v>
      </c>
      <c r="G253" s="145">
        <v>5119305</v>
      </c>
      <c r="H253" s="145">
        <v>0</v>
      </c>
      <c r="I253" s="145">
        <v>0</v>
      </c>
      <c r="J253" s="145">
        <v>9942122</v>
      </c>
      <c r="K253" s="145">
        <v>0</v>
      </c>
      <c r="L253" s="145">
        <v>0</v>
      </c>
      <c r="M253" s="145">
        <v>20672961</v>
      </c>
      <c r="N253" s="145">
        <v>0</v>
      </c>
      <c r="O253" s="145">
        <v>3522994</v>
      </c>
      <c r="P253" s="145">
        <v>5422395</v>
      </c>
      <c r="Q253" s="145">
        <v>12306552</v>
      </c>
      <c r="R253" s="145">
        <v>0</v>
      </c>
      <c r="S253" s="145">
        <v>0</v>
      </c>
      <c r="T253" s="145">
        <v>0</v>
      </c>
      <c r="U253" s="145">
        <v>0</v>
      </c>
      <c r="V253" s="145">
        <v>0</v>
      </c>
      <c r="W253" s="145">
        <v>73849</v>
      </c>
      <c r="X253" s="145">
        <v>18497857</v>
      </c>
      <c r="Y253" s="145">
        <v>73149</v>
      </c>
      <c r="Z253" s="145">
        <v>807141</v>
      </c>
      <c r="AA253" s="145">
        <v>7288307</v>
      </c>
      <c r="AB253" s="145">
        <v>4893213</v>
      </c>
      <c r="AC253" s="145">
        <v>6029</v>
      </c>
      <c r="AD253" s="145">
        <v>0</v>
      </c>
      <c r="AE253" s="145">
        <v>6435617</v>
      </c>
      <c r="AF253" s="145">
        <v>14430005</v>
      </c>
      <c r="AG253" s="145">
        <v>27449</v>
      </c>
      <c r="AH253" s="145"/>
      <c r="AI253" s="145"/>
      <c r="AJ253" s="145"/>
      <c r="AK253" s="145"/>
      <c r="AL253" s="145"/>
      <c r="AM253" s="145"/>
      <c r="AN253" s="145"/>
      <c r="AO253" s="145"/>
      <c r="AP253" s="145"/>
      <c r="AQ253" s="131">
        <f t="shared" si="775"/>
        <v>112130444.977</v>
      </c>
      <c r="AS253" s="145">
        <v>109380856</v>
      </c>
    </row>
    <row r="254" spans="2:87">
      <c r="B254" s="161" t="s">
        <v>413</v>
      </c>
      <c r="C254" s="145">
        <v>0</v>
      </c>
      <c r="D254" s="145">
        <v>0</v>
      </c>
      <c r="E254" s="145">
        <v>0</v>
      </c>
      <c r="F254" s="145">
        <v>0</v>
      </c>
      <c r="G254" s="145">
        <v>325152</v>
      </c>
      <c r="H254" s="145">
        <v>0</v>
      </c>
      <c r="I254" s="145">
        <v>0</v>
      </c>
      <c r="J254" s="145">
        <v>763443</v>
      </c>
      <c r="K254" s="145">
        <v>0</v>
      </c>
      <c r="L254" s="145">
        <v>0</v>
      </c>
      <c r="M254" s="145">
        <v>676064</v>
      </c>
      <c r="N254" s="145">
        <v>0</v>
      </c>
      <c r="O254" s="145">
        <v>0</v>
      </c>
      <c r="P254" s="145">
        <v>497403</v>
      </c>
      <c r="Q254" s="145">
        <v>215765</v>
      </c>
      <c r="R254" s="145">
        <v>0</v>
      </c>
      <c r="S254" s="145">
        <v>0</v>
      </c>
      <c r="T254" s="145">
        <v>1348963</v>
      </c>
      <c r="U254" s="145">
        <v>3409693</v>
      </c>
      <c r="V254" s="145">
        <v>0</v>
      </c>
      <c r="W254" s="145">
        <v>666</v>
      </c>
      <c r="X254" s="145">
        <v>486653</v>
      </c>
      <c r="Y254" s="145">
        <v>5544831</v>
      </c>
      <c r="Z254" s="145">
        <v>52200.364000000001</v>
      </c>
      <c r="AA254" s="145">
        <v>166</v>
      </c>
      <c r="AB254" s="145">
        <v>0</v>
      </c>
      <c r="AC254" s="145">
        <v>0</v>
      </c>
      <c r="AD254" s="145">
        <v>0</v>
      </c>
      <c r="AE254" s="145">
        <v>456686</v>
      </c>
      <c r="AF254" s="145">
        <v>2539648</v>
      </c>
      <c r="AG254" s="145">
        <v>0</v>
      </c>
      <c r="AH254" s="145"/>
      <c r="AI254" s="145"/>
      <c r="AJ254" s="145"/>
      <c r="AK254" s="145"/>
      <c r="AL254" s="145"/>
      <c r="AM254" s="145"/>
      <c r="AN254" s="145"/>
      <c r="AO254" s="145"/>
      <c r="AP254" s="145"/>
      <c r="AQ254" s="131">
        <f t="shared" si="775"/>
        <v>16317333.364</v>
      </c>
      <c r="AS254" s="145">
        <v>15796419</v>
      </c>
    </row>
    <row r="255" spans="2:87">
      <c r="B255" s="161" t="s">
        <v>414</v>
      </c>
      <c r="C255" s="145">
        <v>0</v>
      </c>
      <c r="D255" s="145">
        <v>257.87099999999998</v>
      </c>
      <c r="E255" s="145">
        <v>0</v>
      </c>
      <c r="F255" s="145">
        <v>0</v>
      </c>
      <c r="G255" s="145">
        <v>603993</v>
      </c>
      <c r="H255" s="145">
        <v>0</v>
      </c>
      <c r="I255" s="145">
        <v>0</v>
      </c>
      <c r="J255" s="145">
        <v>124676</v>
      </c>
      <c r="K255" s="145">
        <v>0</v>
      </c>
      <c r="L255" s="145">
        <v>0</v>
      </c>
      <c r="M255" s="145">
        <v>699226</v>
      </c>
      <c r="N255" s="145">
        <v>0</v>
      </c>
      <c r="O255" s="145">
        <v>2532181</v>
      </c>
      <c r="P255" s="145">
        <v>419509</v>
      </c>
      <c r="Q255" s="145">
        <v>2487843</v>
      </c>
      <c r="R255" s="145">
        <v>0</v>
      </c>
      <c r="S255" s="145">
        <v>0</v>
      </c>
      <c r="T255" s="145">
        <v>0</v>
      </c>
      <c r="U255" s="145">
        <v>0</v>
      </c>
      <c r="V255" s="145">
        <v>0</v>
      </c>
      <c r="W255" s="145">
        <v>0</v>
      </c>
      <c r="X255" s="145">
        <v>3267616</v>
      </c>
      <c r="Y255" s="145">
        <v>1842029</v>
      </c>
      <c r="Z255" s="145">
        <v>34721</v>
      </c>
      <c r="AA255" s="145">
        <v>14611</v>
      </c>
      <c r="AB255" s="145">
        <v>2614745</v>
      </c>
      <c r="AC255" s="145">
        <v>0</v>
      </c>
      <c r="AD255" s="145">
        <v>0</v>
      </c>
      <c r="AE255" s="145">
        <v>2080644</v>
      </c>
      <c r="AF255" s="145">
        <v>64000</v>
      </c>
      <c r="AG255" s="145">
        <v>0</v>
      </c>
      <c r="AH255" s="145"/>
      <c r="AI255" s="145"/>
      <c r="AJ255" s="145"/>
      <c r="AK255" s="145"/>
      <c r="AL255" s="145"/>
      <c r="AM255" s="145"/>
      <c r="AN255" s="145"/>
      <c r="AO255" s="145"/>
      <c r="AP255" s="145"/>
      <c r="AQ255" s="131">
        <f t="shared" si="775"/>
        <v>16786051.870999999</v>
      </c>
      <c r="AS255" s="145">
        <v>16709743</v>
      </c>
    </row>
    <row r="256" spans="2:87">
      <c r="B256" s="161" t="s">
        <v>415</v>
      </c>
      <c r="C256" s="145">
        <v>0</v>
      </c>
      <c r="D256" s="145">
        <v>0</v>
      </c>
      <c r="E256" s="145">
        <v>0</v>
      </c>
      <c r="F256" s="145">
        <v>0</v>
      </c>
      <c r="G256" s="145">
        <v>0</v>
      </c>
      <c r="H256" s="145">
        <v>0</v>
      </c>
      <c r="I256" s="145">
        <v>0</v>
      </c>
      <c r="J256" s="145">
        <v>0</v>
      </c>
      <c r="K256" s="145">
        <v>0</v>
      </c>
      <c r="L256" s="145">
        <v>0</v>
      </c>
      <c r="M256" s="145">
        <v>0</v>
      </c>
      <c r="N256" s="145">
        <v>0</v>
      </c>
      <c r="O256" s="145">
        <v>0</v>
      </c>
      <c r="P256" s="145">
        <v>0</v>
      </c>
      <c r="Q256" s="145">
        <v>0</v>
      </c>
      <c r="R256" s="145">
        <v>0</v>
      </c>
      <c r="S256" s="145">
        <v>0</v>
      </c>
      <c r="T256" s="145">
        <v>0</v>
      </c>
      <c r="U256" s="145">
        <v>0</v>
      </c>
      <c r="V256" s="145">
        <v>0</v>
      </c>
      <c r="W256" s="145">
        <v>0</v>
      </c>
      <c r="X256" s="145">
        <v>0</v>
      </c>
      <c r="Y256" s="145">
        <v>0</v>
      </c>
      <c r="Z256" s="145">
        <v>0</v>
      </c>
      <c r="AA256" s="145">
        <v>0</v>
      </c>
      <c r="AB256" s="145">
        <v>0</v>
      </c>
      <c r="AC256" s="145">
        <v>0</v>
      </c>
      <c r="AD256" s="145">
        <v>0</v>
      </c>
      <c r="AE256" s="145">
        <v>0</v>
      </c>
      <c r="AF256" s="145">
        <v>0</v>
      </c>
      <c r="AG256" s="145">
        <v>0</v>
      </c>
      <c r="AH256" s="145"/>
      <c r="AI256" s="145"/>
      <c r="AJ256" s="145"/>
      <c r="AK256" s="145"/>
      <c r="AL256" s="145"/>
      <c r="AM256" s="145"/>
      <c r="AN256" s="145"/>
      <c r="AO256" s="145"/>
      <c r="AP256" s="145"/>
      <c r="AQ256" s="131">
        <f t="shared" si="775"/>
        <v>0</v>
      </c>
      <c r="AS256" s="145">
        <v>0</v>
      </c>
    </row>
    <row r="257" spans="2:45">
      <c r="B257" s="161" t="s">
        <v>416</v>
      </c>
      <c r="C257" s="145">
        <v>0</v>
      </c>
      <c r="D257" s="145">
        <v>0</v>
      </c>
      <c r="E257" s="145">
        <v>0</v>
      </c>
      <c r="F257" s="145">
        <v>0</v>
      </c>
      <c r="G257" s="145">
        <v>0</v>
      </c>
      <c r="H257" s="145">
        <v>0</v>
      </c>
      <c r="I257" s="145">
        <v>0</v>
      </c>
      <c r="J257" s="145">
        <v>12102953</v>
      </c>
      <c r="K257" s="145">
        <v>0</v>
      </c>
      <c r="L257" s="145">
        <v>0</v>
      </c>
      <c r="M257" s="145">
        <v>249721</v>
      </c>
      <c r="N257" s="145">
        <v>0</v>
      </c>
      <c r="O257" s="145">
        <v>390</v>
      </c>
      <c r="P257" s="145">
        <v>0</v>
      </c>
      <c r="Q257" s="145">
        <v>5301</v>
      </c>
      <c r="R257" s="145">
        <v>0</v>
      </c>
      <c r="S257" s="145">
        <v>0</v>
      </c>
      <c r="T257" s="145">
        <v>0</v>
      </c>
      <c r="U257" s="145">
        <v>32384</v>
      </c>
      <c r="V257" s="145">
        <v>0</v>
      </c>
      <c r="W257" s="145">
        <v>13455</v>
      </c>
      <c r="X257" s="145">
        <v>0</v>
      </c>
      <c r="Y257" s="145">
        <v>3554069</v>
      </c>
      <c r="Z257" s="145">
        <v>0</v>
      </c>
      <c r="AA257" s="145">
        <v>0</v>
      </c>
      <c r="AB257" s="145">
        <v>1798</v>
      </c>
      <c r="AC257" s="145">
        <v>4971</v>
      </c>
      <c r="AD257" s="145">
        <v>0</v>
      </c>
      <c r="AE257" s="145">
        <v>3271210</v>
      </c>
      <c r="AF257" s="145">
        <v>0</v>
      </c>
      <c r="AG257" s="145">
        <v>58930</v>
      </c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31">
        <f t="shared" si="775"/>
        <v>19295182</v>
      </c>
      <c r="AS257" s="145">
        <v>17689140</v>
      </c>
    </row>
    <row r="258" spans="2:45">
      <c r="B258" s="161" t="s">
        <v>417</v>
      </c>
      <c r="C258" s="145">
        <v>0</v>
      </c>
      <c r="D258" s="145">
        <v>0</v>
      </c>
      <c r="E258" s="145">
        <v>0</v>
      </c>
      <c r="F258" s="145">
        <v>0</v>
      </c>
      <c r="G258" s="145">
        <v>5640</v>
      </c>
      <c r="H258" s="145">
        <v>0</v>
      </c>
      <c r="I258" s="145">
        <v>39651</v>
      </c>
      <c r="J258" s="145">
        <v>0</v>
      </c>
      <c r="K258" s="145">
        <v>0</v>
      </c>
      <c r="L258" s="145">
        <v>0</v>
      </c>
      <c r="M258" s="145">
        <v>0</v>
      </c>
      <c r="N258" s="145">
        <v>0</v>
      </c>
      <c r="O258" s="145">
        <v>18431</v>
      </c>
      <c r="P258" s="145">
        <v>0</v>
      </c>
      <c r="Q258" s="145">
        <v>9885</v>
      </c>
      <c r="R258" s="145">
        <v>0</v>
      </c>
      <c r="S258" s="145">
        <v>4132</v>
      </c>
      <c r="T258" s="145">
        <v>0</v>
      </c>
      <c r="U258" s="145">
        <v>0</v>
      </c>
      <c r="V258" s="145">
        <v>0</v>
      </c>
      <c r="W258" s="145">
        <v>0</v>
      </c>
      <c r="X258" s="145">
        <v>0</v>
      </c>
      <c r="Y258" s="145">
        <v>0</v>
      </c>
      <c r="Z258" s="145">
        <v>0</v>
      </c>
      <c r="AA258" s="145">
        <v>8326</v>
      </c>
      <c r="AB258" s="145">
        <v>0</v>
      </c>
      <c r="AC258" s="145">
        <v>0</v>
      </c>
      <c r="AD258" s="145">
        <v>0</v>
      </c>
      <c r="AE258" s="145">
        <v>0</v>
      </c>
      <c r="AF258" s="145">
        <v>0</v>
      </c>
      <c r="AG258" s="145">
        <v>0</v>
      </c>
      <c r="AH258" s="145"/>
      <c r="AI258" s="145"/>
      <c r="AJ258" s="145"/>
      <c r="AK258" s="145"/>
      <c r="AL258" s="145"/>
      <c r="AM258" s="145"/>
      <c r="AN258" s="145"/>
      <c r="AO258" s="145"/>
      <c r="AP258" s="145"/>
      <c r="AQ258" s="131">
        <f t="shared" si="775"/>
        <v>86065</v>
      </c>
      <c r="AS258" s="145">
        <v>90551</v>
      </c>
    </row>
    <row r="259" spans="2:45">
      <c r="B259" s="161" t="s">
        <v>418</v>
      </c>
      <c r="C259" s="145">
        <v>29423</v>
      </c>
      <c r="D259" s="145">
        <v>1678835.341</v>
      </c>
      <c r="E259" s="145">
        <v>0</v>
      </c>
      <c r="F259" s="145">
        <v>645929</v>
      </c>
      <c r="G259" s="145">
        <v>505098</v>
      </c>
      <c r="H259" s="145">
        <v>0</v>
      </c>
      <c r="I259" s="145">
        <v>77815</v>
      </c>
      <c r="J259" s="145">
        <v>0</v>
      </c>
      <c r="K259" s="145">
        <v>4458097</v>
      </c>
      <c r="L259" s="145">
        <v>0</v>
      </c>
      <c r="M259" s="145">
        <v>63825</v>
      </c>
      <c r="N259" s="145">
        <v>0</v>
      </c>
      <c r="O259" s="145">
        <v>248136</v>
      </c>
      <c r="P259" s="145">
        <v>445411</v>
      </c>
      <c r="Q259" s="145">
        <v>744894</v>
      </c>
      <c r="R259" s="145">
        <v>0</v>
      </c>
      <c r="S259" s="145">
        <v>0</v>
      </c>
      <c r="T259" s="145">
        <v>0</v>
      </c>
      <c r="U259" s="145">
        <v>0</v>
      </c>
      <c r="V259" s="145">
        <v>0</v>
      </c>
      <c r="W259" s="145">
        <v>0</v>
      </c>
      <c r="X259" s="145">
        <v>1986992</v>
      </c>
      <c r="Y259" s="145">
        <v>0</v>
      </c>
      <c r="Z259" s="145">
        <v>6561.7110000000002</v>
      </c>
      <c r="AA259" s="145">
        <v>127064</v>
      </c>
      <c r="AB259" s="145">
        <v>0</v>
      </c>
      <c r="AC259" s="145">
        <v>0</v>
      </c>
      <c r="AD259" s="145">
        <v>0</v>
      </c>
      <c r="AE259" s="145">
        <v>230205</v>
      </c>
      <c r="AF259" s="145">
        <v>1282311</v>
      </c>
      <c r="AG259" s="145">
        <v>3540049</v>
      </c>
      <c r="AH259" s="145"/>
      <c r="AI259" s="145"/>
      <c r="AJ259" s="145"/>
      <c r="AK259" s="145"/>
      <c r="AL259" s="145"/>
      <c r="AM259" s="145"/>
      <c r="AN259" s="145"/>
      <c r="AO259" s="145"/>
      <c r="AP259" s="145"/>
      <c r="AQ259" s="131">
        <f t="shared" si="775"/>
        <v>16070646.051999999</v>
      </c>
      <c r="AS259" s="145">
        <v>13105423</v>
      </c>
    </row>
    <row r="260" spans="2:45">
      <c r="B260" s="161" t="s">
        <v>419</v>
      </c>
      <c r="C260" s="145">
        <v>278295</v>
      </c>
      <c r="D260" s="145">
        <v>2740267.298</v>
      </c>
      <c r="E260" s="145">
        <v>361691</v>
      </c>
      <c r="F260" s="145">
        <v>1424196</v>
      </c>
      <c r="G260" s="145">
        <v>150033</v>
      </c>
      <c r="H260" s="145">
        <v>0</v>
      </c>
      <c r="I260" s="145">
        <v>157855</v>
      </c>
      <c r="J260" s="145">
        <v>58756</v>
      </c>
      <c r="K260" s="145">
        <v>0</v>
      </c>
      <c r="L260" s="145">
        <v>0</v>
      </c>
      <c r="M260" s="145">
        <v>202689</v>
      </c>
      <c r="N260" s="145">
        <v>0</v>
      </c>
      <c r="O260" s="145">
        <v>152359</v>
      </c>
      <c r="P260" s="145">
        <v>98420</v>
      </c>
      <c r="Q260" s="145">
        <v>43879</v>
      </c>
      <c r="R260" s="145">
        <v>0</v>
      </c>
      <c r="S260" s="145">
        <v>0</v>
      </c>
      <c r="T260" s="145">
        <v>0</v>
      </c>
      <c r="U260" s="145">
        <v>0</v>
      </c>
      <c r="V260" s="145">
        <v>0</v>
      </c>
      <c r="W260" s="145">
        <v>125080</v>
      </c>
      <c r="X260" s="145">
        <v>8795856</v>
      </c>
      <c r="Y260" s="145">
        <v>570</v>
      </c>
      <c r="Z260" s="145">
        <v>2565.2950000000001</v>
      </c>
      <c r="AA260" s="145">
        <v>0</v>
      </c>
      <c r="AB260" s="145">
        <v>0</v>
      </c>
      <c r="AC260" s="145">
        <v>0</v>
      </c>
      <c r="AD260" s="145">
        <v>0</v>
      </c>
      <c r="AE260" s="145">
        <v>157960</v>
      </c>
      <c r="AF260" s="145">
        <v>53990</v>
      </c>
      <c r="AG260" s="145">
        <v>4927062</v>
      </c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31">
        <f t="shared" si="775"/>
        <v>19731523.593000002</v>
      </c>
      <c r="AS260" s="145">
        <v>21359962</v>
      </c>
    </row>
    <row r="261" spans="2:45">
      <c r="B261" s="161" t="s">
        <v>420</v>
      </c>
      <c r="C261" s="145">
        <v>0</v>
      </c>
      <c r="D261" s="145">
        <v>30062.762999999999</v>
      </c>
      <c r="E261" s="145">
        <v>0</v>
      </c>
      <c r="F261" s="145">
        <v>0</v>
      </c>
      <c r="G261" s="145">
        <v>0</v>
      </c>
      <c r="H261" s="145">
        <v>0</v>
      </c>
      <c r="I261" s="145">
        <v>0</v>
      </c>
      <c r="J261" s="145">
        <v>0</v>
      </c>
      <c r="K261" s="145">
        <v>0</v>
      </c>
      <c r="L261" s="145">
        <v>0</v>
      </c>
      <c r="M261" s="145">
        <v>23215</v>
      </c>
      <c r="N261" s="145">
        <v>0</v>
      </c>
      <c r="O261" s="145">
        <v>0</v>
      </c>
      <c r="P261" s="145">
        <v>0</v>
      </c>
      <c r="Q261" s="145">
        <v>0</v>
      </c>
      <c r="R261" s="145">
        <v>0</v>
      </c>
      <c r="S261" s="145">
        <v>0</v>
      </c>
      <c r="T261" s="145">
        <v>0</v>
      </c>
      <c r="U261" s="145">
        <v>0</v>
      </c>
      <c r="V261" s="145">
        <v>0</v>
      </c>
      <c r="W261" s="145">
        <v>0</v>
      </c>
      <c r="X261" s="145">
        <v>0</v>
      </c>
      <c r="Y261" s="145">
        <v>0</v>
      </c>
      <c r="Z261" s="145">
        <v>0</v>
      </c>
      <c r="AA261" s="145">
        <v>0</v>
      </c>
      <c r="AB261" s="145">
        <v>0</v>
      </c>
      <c r="AC261" s="145">
        <v>0</v>
      </c>
      <c r="AD261" s="145">
        <v>0</v>
      </c>
      <c r="AE261" s="145">
        <v>0</v>
      </c>
      <c r="AF261" s="145">
        <v>0</v>
      </c>
      <c r="AG261" s="145">
        <v>259859</v>
      </c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31">
        <f t="shared" si="775"/>
        <v>313136.76299999998</v>
      </c>
      <c r="AS261" s="145">
        <v>322925</v>
      </c>
    </row>
    <row r="262" spans="2:45">
      <c r="B262" s="161" t="s">
        <v>421</v>
      </c>
      <c r="C262" s="145">
        <v>0</v>
      </c>
      <c r="D262" s="145">
        <v>0</v>
      </c>
      <c r="E262" s="145">
        <v>0</v>
      </c>
      <c r="F262" s="145">
        <v>509883</v>
      </c>
      <c r="G262" s="145">
        <v>37026</v>
      </c>
      <c r="H262" s="145">
        <v>0</v>
      </c>
      <c r="I262" s="145">
        <v>371241</v>
      </c>
      <c r="J262" s="145">
        <v>3403</v>
      </c>
      <c r="K262" s="145">
        <v>0</v>
      </c>
      <c r="L262" s="145">
        <v>0</v>
      </c>
      <c r="M262" s="145">
        <v>316795</v>
      </c>
      <c r="N262" s="145">
        <v>0</v>
      </c>
      <c r="O262" s="145">
        <v>3945</v>
      </c>
      <c r="P262" s="145">
        <v>0</v>
      </c>
      <c r="Q262" s="145">
        <v>1910</v>
      </c>
      <c r="R262" s="145">
        <v>0</v>
      </c>
      <c r="S262" s="145">
        <v>0</v>
      </c>
      <c r="T262" s="145">
        <v>0</v>
      </c>
      <c r="U262" s="145">
        <v>0</v>
      </c>
      <c r="V262" s="145">
        <v>0</v>
      </c>
      <c r="W262" s="145">
        <v>6469</v>
      </c>
      <c r="X262" s="145">
        <v>0</v>
      </c>
      <c r="Y262" s="145">
        <v>0</v>
      </c>
      <c r="Z262" s="145">
        <v>0</v>
      </c>
      <c r="AA262" s="145">
        <v>0</v>
      </c>
      <c r="AB262" s="145">
        <v>0</v>
      </c>
      <c r="AC262" s="145">
        <v>0</v>
      </c>
      <c r="AD262" s="145">
        <v>0</v>
      </c>
      <c r="AE262" s="145">
        <v>9486</v>
      </c>
      <c r="AF262" s="145">
        <v>0</v>
      </c>
      <c r="AG262" s="145">
        <v>0</v>
      </c>
      <c r="AH262" s="145"/>
      <c r="AI262" s="145"/>
      <c r="AJ262" s="145"/>
      <c r="AK262" s="145"/>
      <c r="AL262" s="145"/>
      <c r="AM262" s="145"/>
      <c r="AN262" s="145"/>
      <c r="AO262" s="145"/>
      <c r="AP262" s="145"/>
      <c r="AQ262" s="131">
        <f t="shared" si="775"/>
        <v>1260158</v>
      </c>
      <c r="AS262" s="145">
        <v>257629</v>
      </c>
    </row>
    <row r="263" spans="2:45">
      <c r="B263" s="161" t="s">
        <v>422</v>
      </c>
      <c r="C263" s="145">
        <v>0</v>
      </c>
      <c r="D263" s="145">
        <v>0</v>
      </c>
      <c r="E263" s="145">
        <v>0</v>
      </c>
      <c r="F263" s="145">
        <v>0</v>
      </c>
      <c r="G263" s="145">
        <v>0</v>
      </c>
      <c r="H263" s="145">
        <v>0</v>
      </c>
      <c r="I263" s="145">
        <v>0</v>
      </c>
      <c r="J263" s="145">
        <v>0</v>
      </c>
      <c r="K263" s="145">
        <v>0</v>
      </c>
      <c r="L263" s="145">
        <v>0</v>
      </c>
      <c r="M263" s="145">
        <v>0</v>
      </c>
      <c r="N263" s="145">
        <v>0</v>
      </c>
      <c r="O263" s="145">
        <v>0</v>
      </c>
      <c r="P263" s="145">
        <v>0</v>
      </c>
      <c r="Q263" s="145">
        <v>0</v>
      </c>
      <c r="R263" s="145">
        <v>0</v>
      </c>
      <c r="S263" s="145">
        <v>0</v>
      </c>
      <c r="T263" s="145">
        <v>0</v>
      </c>
      <c r="U263" s="145">
        <v>0</v>
      </c>
      <c r="V263" s="145">
        <v>0</v>
      </c>
      <c r="W263" s="145">
        <v>0</v>
      </c>
      <c r="X263" s="145">
        <v>0</v>
      </c>
      <c r="Y263" s="145">
        <v>46162</v>
      </c>
      <c r="Z263" s="145">
        <v>0</v>
      </c>
      <c r="AA263" s="145">
        <v>0</v>
      </c>
      <c r="AB263" s="145">
        <v>0</v>
      </c>
      <c r="AC263" s="145">
        <v>0</v>
      </c>
      <c r="AD263" s="145">
        <v>0</v>
      </c>
      <c r="AE263" s="145">
        <v>0</v>
      </c>
      <c r="AF263" s="145">
        <v>0</v>
      </c>
      <c r="AG263" s="145">
        <v>0</v>
      </c>
      <c r="AH263" s="145"/>
      <c r="AI263" s="145"/>
      <c r="AJ263" s="145"/>
      <c r="AK263" s="145"/>
      <c r="AL263" s="145"/>
      <c r="AM263" s="145"/>
      <c r="AN263" s="145"/>
      <c r="AO263" s="145"/>
      <c r="AP263" s="145"/>
      <c r="AQ263" s="131">
        <f t="shared" si="775"/>
        <v>46162</v>
      </c>
      <c r="AS263" s="145">
        <v>0</v>
      </c>
    </row>
    <row r="264" spans="2:45">
      <c r="B264" s="161" t="s">
        <v>423</v>
      </c>
      <c r="C264" s="145">
        <v>0</v>
      </c>
      <c r="D264" s="145">
        <v>550.15899999999999</v>
      </c>
      <c r="E264" s="145">
        <v>0</v>
      </c>
      <c r="F264" s="145">
        <v>41010</v>
      </c>
      <c r="G264" s="145">
        <v>233202</v>
      </c>
      <c r="H264" s="145">
        <v>0</v>
      </c>
      <c r="I264" s="145">
        <v>0</v>
      </c>
      <c r="J264" s="145">
        <v>5801819</v>
      </c>
      <c r="K264" s="145">
        <v>0</v>
      </c>
      <c r="L264" s="145">
        <v>0</v>
      </c>
      <c r="M264" s="145">
        <v>21600766</v>
      </c>
      <c r="N264" s="145">
        <v>0</v>
      </c>
      <c r="O264" s="145">
        <v>12307191</v>
      </c>
      <c r="P264" s="145">
        <v>5936959</v>
      </c>
      <c r="Q264" s="145">
        <v>11987948</v>
      </c>
      <c r="R264" s="145">
        <v>0</v>
      </c>
      <c r="S264" s="145">
        <v>0</v>
      </c>
      <c r="T264" s="145">
        <v>0</v>
      </c>
      <c r="U264" s="145">
        <v>0</v>
      </c>
      <c r="V264" s="145">
        <v>0</v>
      </c>
      <c r="W264" s="145">
        <v>0</v>
      </c>
      <c r="X264" s="145">
        <v>12018214</v>
      </c>
      <c r="Y264" s="145">
        <v>0</v>
      </c>
      <c r="Z264" s="145">
        <v>0</v>
      </c>
      <c r="AA264" s="145">
        <v>0</v>
      </c>
      <c r="AB264" s="145">
        <v>1092231</v>
      </c>
      <c r="AC264" s="145">
        <v>0</v>
      </c>
      <c r="AD264" s="145">
        <v>0</v>
      </c>
      <c r="AE264" s="145">
        <v>8262674</v>
      </c>
      <c r="AF264" s="145">
        <v>15693439</v>
      </c>
      <c r="AG264" s="145">
        <v>1226120</v>
      </c>
      <c r="AH264" s="145"/>
      <c r="AI264" s="145"/>
      <c r="AJ264" s="145"/>
      <c r="AK264" s="145"/>
      <c r="AL264" s="145"/>
      <c r="AM264" s="145"/>
      <c r="AN264" s="145"/>
      <c r="AO264" s="145"/>
      <c r="AP264" s="145"/>
      <c r="AQ264" s="131">
        <f t="shared" si="775"/>
        <v>96202123.159000009</v>
      </c>
      <c r="AS264" s="145">
        <v>104689674</v>
      </c>
    </row>
    <row r="265" spans="2:45">
      <c r="B265" s="161" t="s">
        <v>424</v>
      </c>
      <c r="C265" s="145">
        <v>0</v>
      </c>
      <c r="D265" s="145">
        <v>0</v>
      </c>
      <c r="E265" s="145">
        <v>0</v>
      </c>
      <c r="F265" s="145">
        <v>0</v>
      </c>
      <c r="G265" s="145">
        <v>0</v>
      </c>
      <c r="H265" s="145">
        <v>0</v>
      </c>
      <c r="I265" s="145">
        <v>0</v>
      </c>
      <c r="J265" s="145">
        <v>32831</v>
      </c>
      <c r="K265" s="145">
        <v>0</v>
      </c>
      <c r="L265" s="145">
        <v>0</v>
      </c>
      <c r="M265" s="145">
        <v>0</v>
      </c>
      <c r="N265" s="145">
        <v>0</v>
      </c>
      <c r="O265" s="145">
        <v>0</v>
      </c>
      <c r="P265" s="145">
        <v>0</v>
      </c>
      <c r="Q265" s="145">
        <v>0</v>
      </c>
      <c r="R265" s="145">
        <v>0</v>
      </c>
      <c r="S265" s="145">
        <v>0</v>
      </c>
      <c r="T265" s="145">
        <v>0</v>
      </c>
      <c r="U265" s="145">
        <v>0</v>
      </c>
      <c r="V265" s="145">
        <v>0</v>
      </c>
      <c r="W265" s="145">
        <v>0</v>
      </c>
      <c r="X265" s="145">
        <v>0</v>
      </c>
      <c r="Y265" s="145">
        <v>0</v>
      </c>
      <c r="Z265" s="145">
        <v>0</v>
      </c>
      <c r="AA265" s="145">
        <v>0</v>
      </c>
      <c r="AB265" s="145">
        <v>0</v>
      </c>
      <c r="AC265" s="145">
        <v>0</v>
      </c>
      <c r="AD265" s="145">
        <v>0</v>
      </c>
      <c r="AE265" s="145">
        <v>0</v>
      </c>
      <c r="AF265" s="145">
        <v>0</v>
      </c>
      <c r="AG265" s="145">
        <v>0</v>
      </c>
      <c r="AH265" s="145"/>
      <c r="AI265" s="145"/>
      <c r="AJ265" s="145"/>
      <c r="AK265" s="145"/>
      <c r="AL265" s="145"/>
      <c r="AM265" s="145"/>
      <c r="AN265" s="145"/>
      <c r="AO265" s="145"/>
      <c r="AP265" s="145"/>
      <c r="AQ265" s="131">
        <f t="shared" si="775"/>
        <v>32831</v>
      </c>
      <c r="AS265" s="145">
        <v>0</v>
      </c>
    </row>
    <row r="266" spans="2:45">
      <c r="B266" s="153" t="s">
        <v>425</v>
      </c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27"/>
      <c r="AS266" s="142"/>
    </row>
    <row r="267" spans="2:45">
      <c r="B267" s="161" t="s">
        <v>426</v>
      </c>
      <c r="C267" s="145">
        <v>0</v>
      </c>
      <c r="D267" s="145">
        <v>0</v>
      </c>
      <c r="E267" s="145">
        <v>0</v>
      </c>
      <c r="F267" s="145">
        <v>0</v>
      </c>
      <c r="G267" s="145">
        <v>0</v>
      </c>
      <c r="H267" s="145">
        <v>0</v>
      </c>
      <c r="I267" s="145">
        <v>0</v>
      </c>
      <c r="J267" s="145">
        <v>4060073</v>
      </c>
      <c r="K267" s="145">
        <v>0</v>
      </c>
      <c r="L267" s="145">
        <v>0</v>
      </c>
      <c r="M267" s="145">
        <v>0</v>
      </c>
      <c r="N267" s="145">
        <v>0</v>
      </c>
      <c r="O267" s="145">
        <v>0</v>
      </c>
      <c r="P267" s="145">
        <v>0</v>
      </c>
      <c r="Q267" s="145">
        <v>4203384</v>
      </c>
      <c r="R267" s="145">
        <v>0</v>
      </c>
      <c r="S267" s="145">
        <v>0</v>
      </c>
      <c r="T267" s="145">
        <v>2019045</v>
      </c>
      <c r="U267" s="145">
        <v>0</v>
      </c>
      <c r="V267" s="145">
        <v>0</v>
      </c>
      <c r="W267" s="145">
        <v>0</v>
      </c>
      <c r="X267" s="145">
        <v>0</v>
      </c>
      <c r="Y267" s="145">
        <v>0</v>
      </c>
      <c r="Z267" s="145">
        <v>0</v>
      </c>
      <c r="AA267" s="145">
        <v>0</v>
      </c>
      <c r="AB267" s="145">
        <v>0</v>
      </c>
      <c r="AC267" s="145">
        <v>0</v>
      </c>
      <c r="AD267" s="145">
        <v>0</v>
      </c>
      <c r="AE267" s="145">
        <v>0</v>
      </c>
      <c r="AF267" s="145">
        <v>0</v>
      </c>
      <c r="AG267" s="145">
        <v>0</v>
      </c>
      <c r="AH267" s="145"/>
      <c r="AI267" s="145"/>
      <c r="AJ267" s="145"/>
      <c r="AK267" s="145"/>
      <c r="AL267" s="145"/>
      <c r="AM267" s="145"/>
      <c r="AN267" s="145"/>
      <c r="AO267" s="145"/>
      <c r="AP267" s="145"/>
      <c r="AQ267" s="131">
        <f t="shared" si="775"/>
        <v>10282502</v>
      </c>
      <c r="AS267" s="145">
        <v>6448825</v>
      </c>
    </row>
    <row r="268" spans="2:45">
      <c r="B268" s="161" t="s">
        <v>427</v>
      </c>
      <c r="C268" s="145">
        <v>5315025</v>
      </c>
      <c r="D268" s="145">
        <v>1736247.077</v>
      </c>
      <c r="E268" s="145">
        <v>335017</v>
      </c>
      <c r="F268" s="145">
        <v>2580357</v>
      </c>
      <c r="G268" s="145">
        <v>10299974</v>
      </c>
      <c r="H268" s="145">
        <v>42196</v>
      </c>
      <c r="I268" s="145">
        <v>9096731</v>
      </c>
      <c r="J268" s="145">
        <v>0</v>
      </c>
      <c r="K268" s="145">
        <v>0</v>
      </c>
      <c r="L268" s="145">
        <v>0</v>
      </c>
      <c r="M268" s="145">
        <v>897477</v>
      </c>
      <c r="N268" s="145">
        <v>0</v>
      </c>
      <c r="O268" s="145">
        <v>1402315</v>
      </c>
      <c r="P268" s="145">
        <v>3018580</v>
      </c>
      <c r="Q268" s="145">
        <v>273358</v>
      </c>
      <c r="R268" s="145">
        <v>0</v>
      </c>
      <c r="S268" s="145">
        <v>2038893</v>
      </c>
      <c r="T268" s="145">
        <v>2108396</v>
      </c>
      <c r="U268" s="145">
        <v>5241092</v>
      </c>
      <c r="V268" s="145">
        <v>0</v>
      </c>
      <c r="W268" s="145">
        <v>455788</v>
      </c>
      <c r="X268" s="145">
        <v>11120753</v>
      </c>
      <c r="Y268" s="145">
        <v>7941</v>
      </c>
      <c r="Z268" s="145">
        <v>2679298.4419999998</v>
      </c>
      <c r="AA268" s="145">
        <v>843</v>
      </c>
      <c r="AB268" s="145">
        <v>0</v>
      </c>
      <c r="AC268" s="145">
        <v>9427</v>
      </c>
      <c r="AD268" s="145">
        <v>0</v>
      </c>
      <c r="AE268" s="145">
        <v>2279793</v>
      </c>
      <c r="AF268" s="145">
        <v>12112534</v>
      </c>
      <c r="AG268" s="145">
        <v>5672835</v>
      </c>
      <c r="AH268" s="145"/>
      <c r="AI268" s="145"/>
      <c r="AJ268" s="145"/>
      <c r="AK268" s="145"/>
      <c r="AL268" s="145"/>
      <c r="AM268" s="145"/>
      <c r="AN268" s="145"/>
      <c r="AO268" s="145"/>
      <c r="AP268" s="145"/>
      <c r="AQ268" s="131">
        <f t="shared" si="775"/>
        <v>78724870.518999994</v>
      </c>
      <c r="AS268" s="145">
        <v>87092903</v>
      </c>
    </row>
    <row r="269" spans="2:45">
      <c r="B269" s="161" t="s">
        <v>428</v>
      </c>
      <c r="C269" s="145">
        <v>0</v>
      </c>
      <c r="D269" s="145">
        <v>0</v>
      </c>
      <c r="E269" s="145">
        <v>0</v>
      </c>
      <c r="F269" s="145">
        <v>0</v>
      </c>
      <c r="G269" s="145">
        <v>0</v>
      </c>
      <c r="H269" s="145">
        <v>0</v>
      </c>
      <c r="I269" s="145">
        <v>0</v>
      </c>
      <c r="J269" s="145">
        <v>0</v>
      </c>
      <c r="K269" s="145">
        <v>0</v>
      </c>
      <c r="L269" s="145">
        <v>0</v>
      </c>
      <c r="M269" s="145">
        <v>0</v>
      </c>
      <c r="N269" s="145">
        <v>0</v>
      </c>
      <c r="O269" s="145">
        <v>0</v>
      </c>
      <c r="P269" s="145">
        <v>0</v>
      </c>
      <c r="Q269" s="145">
        <v>0</v>
      </c>
      <c r="R269" s="145">
        <v>0</v>
      </c>
      <c r="S269" s="145">
        <v>0</v>
      </c>
      <c r="T269" s="145">
        <v>0</v>
      </c>
      <c r="U269" s="145">
        <v>0</v>
      </c>
      <c r="V269" s="145">
        <v>0</v>
      </c>
      <c r="W269" s="145">
        <v>0</v>
      </c>
      <c r="X269" s="145">
        <v>0</v>
      </c>
      <c r="Y269" s="145">
        <v>413029</v>
      </c>
      <c r="Z269" s="145">
        <v>0</v>
      </c>
      <c r="AA269" s="145">
        <v>0</v>
      </c>
      <c r="AB269" s="145">
        <v>0</v>
      </c>
      <c r="AC269" s="145">
        <v>0</v>
      </c>
      <c r="AD269" s="145">
        <v>0</v>
      </c>
      <c r="AE269" s="145">
        <v>0</v>
      </c>
      <c r="AF269" s="145">
        <v>0</v>
      </c>
      <c r="AG269" s="145">
        <v>0</v>
      </c>
      <c r="AH269" s="145"/>
      <c r="AI269" s="145"/>
      <c r="AJ269" s="145"/>
      <c r="AK269" s="145"/>
      <c r="AL269" s="145"/>
      <c r="AM269" s="145"/>
      <c r="AN269" s="145"/>
      <c r="AO269" s="145"/>
      <c r="AP269" s="145"/>
      <c r="AQ269" s="131">
        <f t="shared" si="775"/>
        <v>413029</v>
      </c>
      <c r="AS269" s="145">
        <v>1395417</v>
      </c>
    </row>
    <row r="270" spans="2:45">
      <c r="B270" s="161" t="s">
        <v>429</v>
      </c>
      <c r="C270" s="145">
        <v>0</v>
      </c>
      <c r="D270" s="145">
        <v>0</v>
      </c>
      <c r="E270" s="145">
        <v>0</v>
      </c>
      <c r="F270" s="145">
        <v>0</v>
      </c>
      <c r="G270" s="145">
        <v>0</v>
      </c>
      <c r="H270" s="145">
        <v>0</v>
      </c>
      <c r="I270" s="145">
        <v>0</v>
      </c>
      <c r="J270" s="145">
        <v>0</v>
      </c>
      <c r="K270" s="145">
        <v>0</v>
      </c>
      <c r="L270" s="145">
        <v>0</v>
      </c>
      <c r="M270" s="145">
        <v>0</v>
      </c>
      <c r="N270" s="145">
        <v>0</v>
      </c>
      <c r="O270" s="145">
        <v>0</v>
      </c>
      <c r="P270" s="145">
        <v>0</v>
      </c>
      <c r="Q270" s="145">
        <v>0</v>
      </c>
      <c r="R270" s="145">
        <v>0</v>
      </c>
      <c r="S270" s="145">
        <v>0</v>
      </c>
      <c r="T270" s="145">
        <v>0</v>
      </c>
      <c r="U270" s="145">
        <v>0</v>
      </c>
      <c r="V270" s="145">
        <v>0</v>
      </c>
      <c r="W270" s="145">
        <v>0</v>
      </c>
      <c r="X270" s="145">
        <v>0</v>
      </c>
      <c r="Y270" s="145">
        <v>10383</v>
      </c>
      <c r="Z270" s="145">
        <v>0</v>
      </c>
      <c r="AA270" s="145">
        <v>11185</v>
      </c>
      <c r="AB270" s="145">
        <v>0</v>
      </c>
      <c r="AC270" s="145">
        <v>0</v>
      </c>
      <c r="AD270" s="145">
        <v>0</v>
      </c>
      <c r="AE270" s="145">
        <v>0</v>
      </c>
      <c r="AF270" s="145">
        <v>0</v>
      </c>
      <c r="AG270" s="145">
        <v>0</v>
      </c>
      <c r="AH270" s="145"/>
      <c r="AI270" s="145"/>
      <c r="AJ270" s="145"/>
      <c r="AK270" s="145"/>
      <c r="AL270" s="145"/>
      <c r="AM270" s="145"/>
      <c r="AN270" s="145"/>
      <c r="AO270" s="145"/>
      <c r="AP270" s="145"/>
      <c r="AQ270" s="131">
        <f t="shared" si="775"/>
        <v>21568</v>
      </c>
      <c r="AS270" s="145">
        <v>91433</v>
      </c>
    </row>
    <row r="271" spans="2:45">
      <c r="B271" s="161" t="s">
        <v>430</v>
      </c>
      <c r="C271" s="145">
        <v>0</v>
      </c>
      <c r="D271" s="145">
        <v>0</v>
      </c>
      <c r="E271" s="145">
        <v>0</v>
      </c>
      <c r="F271" s="145">
        <v>0</v>
      </c>
      <c r="G271" s="145">
        <v>0</v>
      </c>
      <c r="H271" s="145">
        <v>0</v>
      </c>
      <c r="I271" s="145">
        <v>0</v>
      </c>
      <c r="J271" s="145">
        <v>0</v>
      </c>
      <c r="K271" s="145">
        <v>0</v>
      </c>
      <c r="L271" s="145">
        <v>0</v>
      </c>
      <c r="M271" s="145">
        <v>0</v>
      </c>
      <c r="N271" s="145">
        <v>0</v>
      </c>
      <c r="O271" s="145">
        <v>0</v>
      </c>
      <c r="P271" s="145">
        <v>0</v>
      </c>
      <c r="Q271" s="145">
        <v>0</v>
      </c>
      <c r="R271" s="145">
        <v>0</v>
      </c>
      <c r="S271" s="145">
        <v>0</v>
      </c>
      <c r="T271" s="145">
        <v>0</v>
      </c>
      <c r="U271" s="145">
        <v>0</v>
      </c>
      <c r="V271" s="145">
        <v>0</v>
      </c>
      <c r="W271" s="145">
        <v>0</v>
      </c>
      <c r="X271" s="145">
        <v>0</v>
      </c>
      <c r="Y271" s="145">
        <v>0</v>
      </c>
      <c r="Z271" s="145">
        <v>0</v>
      </c>
      <c r="AA271" s="145">
        <v>0</v>
      </c>
      <c r="AB271" s="145">
        <v>0</v>
      </c>
      <c r="AC271" s="145">
        <v>0</v>
      </c>
      <c r="AD271" s="145">
        <v>0</v>
      </c>
      <c r="AE271" s="145">
        <v>0</v>
      </c>
      <c r="AF271" s="145">
        <v>0</v>
      </c>
      <c r="AG271" s="145">
        <v>0</v>
      </c>
      <c r="AH271" s="145"/>
      <c r="AI271" s="145"/>
      <c r="AJ271" s="145"/>
      <c r="AK271" s="145"/>
      <c r="AL271" s="145"/>
      <c r="AM271" s="145"/>
      <c r="AN271" s="145"/>
      <c r="AO271" s="145"/>
      <c r="AP271" s="145"/>
      <c r="AQ271" s="131">
        <f t="shared" si="775"/>
        <v>0</v>
      </c>
      <c r="AS271" s="145">
        <v>46567</v>
      </c>
    </row>
    <row r="272" spans="2:45">
      <c r="B272" s="161" t="s">
        <v>431</v>
      </c>
      <c r="C272" s="145">
        <v>0</v>
      </c>
      <c r="D272" s="145">
        <v>0</v>
      </c>
      <c r="E272" s="145">
        <v>0</v>
      </c>
      <c r="F272" s="145">
        <v>0</v>
      </c>
      <c r="G272" s="145">
        <v>0</v>
      </c>
      <c r="H272" s="145">
        <v>0</v>
      </c>
      <c r="I272" s="145">
        <v>0</v>
      </c>
      <c r="J272" s="145">
        <v>0</v>
      </c>
      <c r="K272" s="145">
        <v>0</v>
      </c>
      <c r="L272" s="145">
        <v>0</v>
      </c>
      <c r="M272" s="145">
        <v>0</v>
      </c>
      <c r="N272" s="145">
        <v>0</v>
      </c>
      <c r="O272" s="145">
        <v>0</v>
      </c>
      <c r="P272" s="145">
        <v>0</v>
      </c>
      <c r="Q272" s="145">
        <v>0</v>
      </c>
      <c r="R272" s="145">
        <v>0</v>
      </c>
      <c r="S272" s="145">
        <v>0</v>
      </c>
      <c r="T272" s="145">
        <v>0</v>
      </c>
      <c r="U272" s="145">
        <v>0</v>
      </c>
      <c r="V272" s="145">
        <v>0</v>
      </c>
      <c r="W272" s="145">
        <v>0</v>
      </c>
      <c r="X272" s="145">
        <v>0</v>
      </c>
      <c r="Y272" s="145">
        <v>0</v>
      </c>
      <c r="Z272" s="145">
        <v>0</v>
      </c>
      <c r="AA272" s="145">
        <v>0</v>
      </c>
      <c r="AB272" s="145">
        <v>0</v>
      </c>
      <c r="AC272" s="145">
        <v>0</v>
      </c>
      <c r="AD272" s="145">
        <v>0</v>
      </c>
      <c r="AE272" s="145">
        <v>0</v>
      </c>
      <c r="AF272" s="145">
        <v>0</v>
      </c>
      <c r="AG272" s="145">
        <v>0</v>
      </c>
      <c r="AH272" s="145"/>
      <c r="AI272" s="145"/>
      <c r="AJ272" s="145"/>
      <c r="AK272" s="145"/>
      <c r="AL272" s="145"/>
      <c r="AM272" s="145"/>
      <c r="AN272" s="145"/>
      <c r="AO272" s="145"/>
      <c r="AP272" s="145"/>
      <c r="AQ272" s="131">
        <f t="shared" si="775"/>
        <v>0</v>
      </c>
      <c r="AS272" s="145">
        <v>0</v>
      </c>
    </row>
    <row r="273" spans="2:87">
      <c r="B273" s="161" t="s">
        <v>432</v>
      </c>
      <c r="C273" s="145">
        <v>0</v>
      </c>
      <c r="D273" s="145">
        <v>0</v>
      </c>
      <c r="E273" s="145">
        <v>0</v>
      </c>
      <c r="F273" s="145">
        <v>0</v>
      </c>
      <c r="G273" s="145">
        <v>258959</v>
      </c>
      <c r="H273" s="145">
        <v>0</v>
      </c>
      <c r="I273" s="145">
        <v>0</v>
      </c>
      <c r="J273" s="145">
        <v>0</v>
      </c>
      <c r="K273" s="145">
        <v>0</v>
      </c>
      <c r="L273" s="145">
        <v>0</v>
      </c>
      <c r="M273" s="145">
        <v>0</v>
      </c>
      <c r="N273" s="145">
        <v>0</v>
      </c>
      <c r="O273" s="145">
        <v>0</v>
      </c>
      <c r="P273" s="145">
        <v>0</v>
      </c>
      <c r="Q273" s="145">
        <v>1605985</v>
      </c>
      <c r="R273" s="145">
        <v>0</v>
      </c>
      <c r="S273" s="145">
        <v>0</v>
      </c>
      <c r="T273" s="145">
        <v>0</v>
      </c>
      <c r="U273" s="145">
        <v>0</v>
      </c>
      <c r="V273" s="145">
        <v>0</v>
      </c>
      <c r="W273" s="145">
        <v>0</v>
      </c>
      <c r="X273" s="145">
        <v>0</v>
      </c>
      <c r="Y273" s="145">
        <v>108995</v>
      </c>
      <c r="Z273" s="145">
        <v>0</v>
      </c>
      <c r="AA273" s="145">
        <v>0</v>
      </c>
      <c r="AB273" s="145">
        <v>0</v>
      </c>
      <c r="AC273" s="145">
        <v>0</v>
      </c>
      <c r="AD273" s="145">
        <v>0</v>
      </c>
      <c r="AE273" s="145">
        <v>0</v>
      </c>
      <c r="AF273" s="145">
        <v>0</v>
      </c>
      <c r="AG273" s="145">
        <v>24824</v>
      </c>
      <c r="AH273" s="145"/>
      <c r="AI273" s="145"/>
      <c r="AJ273" s="145"/>
      <c r="AK273" s="145"/>
      <c r="AL273" s="145"/>
      <c r="AM273" s="145"/>
      <c r="AN273" s="145"/>
      <c r="AO273" s="145"/>
      <c r="AP273" s="145"/>
      <c r="AQ273" s="131">
        <f t="shared" si="775"/>
        <v>1998763</v>
      </c>
      <c r="AS273" s="145">
        <v>2559340</v>
      </c>
    </row>
    <row r="274" spans="2:87">
      <c r="B274" s="161" t="s">
        <v>433</v>
      </c>
      <c r="C274" s="145">
        <v>0</v>
      </c>
      <c r="D274" s="145">
        <v>0</v>
      </c>
      <c r="E274" s="145">
        <v>0</v>
      </c>
      <c r="F274" s="145">
        <v>0</v>
      </c>
      <c r="G274" s="145">
        <v>0</v>
      </c>
      <c r="H274" s="145">
        <v>0</v>
      </c>
      <c r="I274" s="145">
        <v>981</v>
      </c>
      <c r="J274" s="145">
        <v>0</v>
      </c>
      <c r="K274" s="145">
        <v>0</v>
      </c>
      <c r="L274" s="145">
        <v>0</v>
      </c>
      <c r="M274" s="145">
        <v>0</v>
      </c>
      <c r="N274" s="145">
        <v>0</v>
      </c>
      <c r="O274" s="145">
        <v>0</v>
      </c>
      <c r="P274" s="145">
        <v>0</v>
      </c>
      <c r="Q274" s="145">
        <v>0</v>
      </c>
      <c r="R274" s="145">
        <v>0</v>
      </c>
      <c r="S274" s="145">
        <v>13522</v>
      </c>
      <c r="T274" s="145">
        <v>0</v>
      </c>
      <c r="U274" s="145">
        <v>0</v>
      </c>
      <c r="V274" s="145">
        <v>0</v>
      </c>
      <c r="W274" s="145">
        <v>0</v>
      </c>
      <c r="X274" s="145">
        <v>0</v>
      </c>
      <c r="Y274" s="145">
        <v>0</v>
      </c>
      <c r="Z274" s="145">
        <v>0</v>
      </c>
      <c r="AA274" s="145">
        <v>0</v>
      </c>
      <c r="AB274" s="145">
        <v>0</v>
      </c>
      <c r="AC274" s="145">
        <v>0</v>
      </c>
      <c r="AD274" s="145">
        <v>0</v>
      </c>
      <c r="AE274" s="145">
        <v>0</v>
      </c>
      <c r="AF274" s="145">
        <v>0</v>
      </c>
      <c r="AG274" s="145">
        <v>0</v>
      </c>
      <c r="AH274" s="145"/>
      <c r="AI274" s="145"/>
      <c r="AJ274" s="145"/>
      <c r="AK274" s="145"/>
      <c r="AL274" s="145"/>
      <c r="AM274" s="145"/>
      <c r="AN274" s="145"/>
      <c r="AO274" s="145"/>
      <c r="AP274" s="145"/>
      <c r="AQ274" s="131">
        <f t="shared" si="775"/>
        <v>14503</v>
      </c>
      <c r="AS274" s="145">
        <v>2294</v>
      </c>
    </row>
    <row r="275" spans="2:87">
      <c r="B275" s="161" t="s">
        <v>434</v>
      </c>
      <c r="C275" s="145">
        <v>0</v>
      </c>
      <c r="D275" s="145">
        <v>936616.31400000001</v>
      </c>
      <c r="E275" s="145">
        <v>0</v>
      </c>
      <c r="F275" s="145">
        <v>2265508</v>
      </c>
      <c r="G275" s="145">
        <v>15665848</v>
      </c>
      <c r="H275" s="145">
        <v>3758368</v>
      </c>
      <c r="I275" s="145">
        <v>1243197</v>
      </c>
      <c r="J275" s="145">
        <v>4891621</v>
      </c>
      <c r="K275" s="145">
        <v>0</v>
      </c>
      <c r="L275" s="145">
        <v>0</v>
      </c>
      <c r="M275" s="145">
        <v>3515924</v>
      </c>
      <c r="N275" s="145">
        <v>0</v>
      </c>
      <c r="O275" s="145">
        <v>224118</v>
      </c>
      <c r="P275" s="145">
        <v>9168707</v>
      </c>
      <c r="Q275" s="145">
        <v>16072196</v>
      </c>
      <c r="R275" s="145">
        <v>0</v>
      </c>
      <c r="S275" s="145">
        <v>0</v>
      </c>
      <c r="T275" s="145">
        <v>3593989</v>
      </c>
      <c r="U275" s="145">
        <v>0</v>
      </c>
      <c r="V275" s="145">
        <v>0</v>
      </c>
      <c r="W275" s="145">
        <v>138804</v>
      </c>
      <c r="X275" s="145">
        <v>29770554</v>
      </c>
      <c r="Y275" s="145">
        <v>0</v>
      </c>
      <c r="Z275" s="145">
        <v>11604.521999999999</v>
      </c>
      <c r="AA275" s="145">
        <v>0</v>
      </c>
      <c r="AB275" s="145">
        <v>0</v>
      </c>
      <c r="AC275" s="145">
        <v>15693</v>
      </c>
      <c r="AD275" s="145">
        <v>0</v>
      </c>
      <c r="AE275" s="145">
        <v>10402391</v>
      </c>
      <c r="AF275" s="145">
        <v>6437815</v>
      </c>
      <c r="AG275" s="145">
        <v>7079</v>
      </c>
      <c r="AH275" s="145"/>
      <c r="AI275" s="145"/>
      <c r="AJ275" s="145"/>
      <c r="AK275" s="145"/>
      <c r="AL275" s="145"/>
      <c r="AM275" s="145"/>
      <c r="AN275" s="145"/>
      <c r="AO275" s="145"/>
      <c r="AP275" s="145"/>
      <c r="AQ275" s="131">
        <f t="shared" si="775"/>
        <v>108120032.836</v>
      </c>
      <c r="AS275" s="145">
        <v>89090644</v>
      </c>
    </row>
    <row r="276" spans="2:87">
      <c r="B276" s="161" t="s">
        <v>435</v>
      </c>
      <c r="C276" s="145">
        <v>0</v>
      </c>
      <c r="D276" s="145">
        <v>1762577.7420000001</v>
      </c>
      <c r="E276" s="145">
        <v>0</v>
      </c>
      <c r="F276" s="145">
        <v>270302</v>
      </c>
      <c r="G276" s="145">
        <v>500691</v>
      </c>
      <c r="H276" s="145">
        <v>0</v>
      </c>
      <c r="I276" s="145">
        <v>2723069</v>
      </c>
      <c r="J276" s="145">
        <v>415463</v>
      </c>
      <c r="K276" s="145">
        <v>0</v>
      </c>
      <c r="L276" s="145">
        <v>0</v>
      </c>
      <c r="M276" s="145">
        <v>281086</v>
      </c>
      <c r="N276" s="145">
        <v>0</v>
      </c>
      <c r="O276" s="145">
        <v>346077</v>
      </c>
      <c r="P276" s="145">
        <v>624461</v>
      </c>
      <c r="Q276" s="145">
        <v>118423</v>
      </c>
      <c r="R276" s="145">
        <v>0</v>
      </c>
      <c r="S276" s="145">
        <v>515431</v>
      </c>
      <c r="T276" s="145">
        <v>0</v>
      </c>
      <c r="U276" s="145">
        <v>28731</v>
      </c>
      <c r="V276" s="145">
        <v>0</v>
      </c>
      <c r="W276" s="145">
        <v>450173</v>
      </c>
      <c r="X276" s="145">
        <v>7106207</v>
      </c>
      <c r="Y276" s="145">
        <v>0</v>
      </c>
      <c r="Z276" s="145">
        <v>0</v>
      </c>
      <c r="AA276" s="145">
        <v>0</v>
      </c>
      <c r="AB276" s="145">
        <v>0</v>
      </c>
      <c r="AC276" s="145">
        <v>0</v>
      </c>
      <c r="AD276" s="145">
        <v>0</v>
      </c>
      <c r="AE276" s="145">
        <v>64507</v>
      </c>
      <c r="AF276" s="145">
        <v>157495</v>
      </c>
      <c r="AG276" s="145">
        <v>618643</v>
      </c>
      <c r="AH276" s="145"/>
      <c r="AI276" s="145"/>
      <c r="AJ276" s="145"/>
      <c r="AK276" s="145"/>
      <c r="AL276" s="145"/>
      <c r="AM276" s="145"/>
      <c r="AN276" s="145"/>
      <c r="AO276" s="145"/>
      <c r="AP276" s="145"/>
      <c r="AQ276" s="131">
        <f t="shared" si="775"/>
        <v>15983336.742000001</v>
      </c>
      <c r="AS276" s="145">
        <v>14202321</v>
      </c>
    </row>
    <row r="277" spans="2:87">
      <c r="B277" s="161" t="s">
        <v>436</v>
      </c>
      <c r="C277" s="145">
        <v>0</v>
      </c>
      <c r="D277" s="145">
        <v>0</v>
      </c>
      <c r="E277" s="145">
        <v>0</v>
      </c>
      <c r="F277" s="145">
        <v>0</v>
      </c>
      <c r="G277" s="145">
        <v>0</v>
      </c>
      <c r="H277" s="145">
        <v>0</v>
      </c>
      <c r="I277" s="145">
        <v>88</v>
      </c>
      <c r="J277" s="145">
        <v>0</v>
      </c>
      <c r="K277" s="145">
        <v>0</v>
      </c>
      <c r="L277" s="145">
        <v>0</v>
      </c>
      <c r="M277" s="145">
        <v>0</v>
      </c>
      <c r="N277" s="145">
        <v>0</v>
      </c>
      <c r="O277" s="145">
        <v>0</v>
      </c>
      <c r="P277" s="145">
        <v>0</v>
      </c>
      <c r="Q277" s="145">
        <v>0</v>
      </c>
      <c r="R277" s="145">
        <v>0</v>
      </c>
      <c r="S277" s="145">
        <v>0</v>
      </c>
      <c r="T277" s="145">
        <v>0</v>
      </c>
      <c r="U277" s="145">
        <v>0</v>
      </c>
      <c r="V277" s="145">
        <v>0</v>
      </c>
      <c r="W277" s="145">
        <v>0</v>
      </c>
      <c r="X277" s="145">
        <v>0</v>
      </c>
      <c r="Y277" s="145">
        <v>0</v>
      </c>
      <c r="Z277" s="145">
        <v>0</v>
      </c>
      <c r="AA277" s="145">
        <v>0</v>
      </c>
      <c r="AB277" s="145">
        <v>0</v>
      </c>
      <c r="AC277" s="145">
        <v>0</v>
      </c>
      <c r="AD277" s="145">
        <v>0</v>
      </c>
      <c r="AE277" s="145">
        <v>3206</v>
      </c>
      <c r="AF277" s="145">
        <v>0</v>
      </c>
      <c r="AG277" s="145">
        <v>1733</v>
      </c>
      <c r="AH277" s="145"/>
      <c r="AI277" s="145"/>
      <c r="AJ277" s="145"/>
      <c r="AK277" s="145"/>
      <c r="AL277" s="145"/>
      <c r="AM277" s="145"/>
      <c r="AN277" s="145"/>
      <c r="AO277" s="145"/>
      <c r="AP277" s="145"/>
      <c r="AQ277" s="131">
        <f t="shared" si="775"/>
        <v>5027</v>
      </c>
      <c r="AS277" s="145">
        <v>11332</v>
      </c>
    </row>
    <row r="278" spans="2:87">
      <c r="B278" s="161" t="s">
        <v>437</v>
      </c>
      <c r="C278" s="145">
        <v>5972674</v>
      </c>
      <c r="D278" s="145">
        <v>37443426</v>
      </c>
      <c r="E278" s="145">
        <v>11541555</v>
      </c>
      <c r="F278" s="145">
        <v>25086660</v>
      </c>
      <c r="G278" s="145">
        <v>3510590</v>
      </c>
      <c r="H278" s="145">
        <v>0</v>
      </c>
      <c r="I278" s="145">
        <v>27912882</v>
      </c>
      <c r="J278" s="145">
        <v>1277961</v>
      </c>
      <c r="K278" s="145">
        <v>0</v>
      </c>
      <c r="L278" s="145">
        <v>5536</v>
      </c>
      <c r="M278" s="145">
        <v>1376783</v>
      </c>
      <c r="N278" s="145">
        <v>0</v>
      </c>
      <c r="O278" s="145">
        <v>8110610</v>
      </c>
      <c r="P278" s="145">
        <v>818902</v>
      </c>
      <c r="Q278" s="145">
        <v>13440</v>
      </c>
      <c r="R278" s="145">
        <v>224515</v>
      </c>
      <c r="S278" s="145">
        <v>5992759</v>
      </c>
      <c r="T278" s="145">
        <v>590229</v>
      </c>
      <c r="U278" s="145">
        <v>0</v>
      </c>
      <c r="V278" s="145">
        <v>0</v>
      </c>
      <c r="W278" s="145">
        <v>94908</v>
      </c>
      <c r="X278" s="145">
        <v>20895346</v>
      </c>
      <c r="Y278" s="145">
        <v>739</v>
      </c>
      <c r="Z278" s="145">
        <v>8092815</v>
      </c>
      <c r="AA278" s="145">
        <v>581175</v>
      </c>
      <c r="AB278" s="145">
        <v>0</v>
      </c>
      <c r="AC278" s="145">
        <v>71062</v>
      </c>
      <c r="AD278" s="145">
        <v>0</v>
      </c>
      <c r="AE278" s="145">
        <v>2605728</v>
      </c>
      <c r="AF278" s="145">
        <v>10617969</v>
      </c>
      <c r="AG278" s="145">
        <v>43982446</v>
      </c>
      <c r="AH278" s="145"/>
      <c r="AI278" s="145"/>
      <c r="AJ278" s="145"/>
      <c r="AK278" s="145"/>
      <c r="AL278" s="145"/>
      <c r="AM278" s="145"/>
      <c r="AN278" s="145"/>
      <c r="AO278" s="145"/>
      <c r="AP278" s="145"/>
      <c r="AQ278" s="131">
        <f t="shared" si="775"/>
        <v>216820710</v>
      </c>
      <c r="AS278" s="145">
        <v>230079389</v>
      </c>
    </row>
    <row r="279" spans="2:87">
      <c r="B279" s="161" t="s">
        <v>438</v>
      </c>
      <c r="C279" s="145">
        <v>0</v>
      </c>
      <c r="D279" s="145">
        <v>0</v>
      </c>
      <c r="E279" s="145">
        <v>0</v>
      </c>
      <c r="F279" s="145">
        <v>0</v>
      </c>
      <c r="G279" s="145">
        <v>0</v>
      </c>
      <c r="H279" s="145">
        <v>0</v>
      </c>
      <c r="I279" s="145">
        <v>0</v>
      </c>
      <c r="J279" s="145">
        <v>0</v>
      </c>
      <c r="K279" s="145">
        <v>0</v>
      </c>
      <c r="L279" s="145">
        <v>0</v>
      </c>
      <c r="M279" s="145">
        <v>0</v>
      </c>
      <c r="N279" s="145">
        <v>0</v>
      </c>
      <c r="O279" s="145">
        <v>0</v>
      </c>
      <c r="P279" s="145">
        <v>0</v>
      </c>
      <c r="Q279" s="145">
        <v>0</v>
      </c>
      <c r="R279" s="145">
        <v>0</v>
      </c>
      <c r="S279" s="145">
        <v>0</v>
      </c>
      <c r="T279" s="145">
        <v>0</v>
      </c>
      <c r="U279" s="145">
        <v>229669</v>
      </c>
      <c r="V279" s="145">
        <v>0</v>
      </c>
      <c r="W279" s="145">
        <v>0</v>
      </c>
      <c r="X279" s="145">
        <v>0</v>
      </c>
      <c r="Y279" s="145">
        <v>0</v>
      </c>
      <c r="Z279" s="145">
        <v>0</v>
      </c>
      <c r="AA279" s="145">
        <v>0</v>
      </c>
      <c r="AB279" s="145">
        <v>0</v>
      </c>
      <c r="AC279" s="145">
        <v>0</v>
      </c>
      <c r="AD279" s="145">
        <v>0</v>
      </c>
      <c r="AE279" s="145">
        <v>0</v>
      </c>
      <c r="AF279" s="145">
        <v>0</v>
      </c>
      <c r="AG279" s="145">
        <v>0</v>
      </c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31">
        <f t="shared" si="775"/>
        <v>229669</v>
      </c>
      <c r="AS279" s="145">
        <v>0</v>
      </c>
    </row>
    <row r="280" spans="2:87">
      <c r="B280" s="161" t="s">
        <v>439</v>
      </c>
      <c r="C280" s="145">
        <v>0</v>
      </c>
      <c r="D280" s="145">
        <v>0</v>
      </c>
      <c r="E280" s="145">
        <v>0</v>
      </c>
      <c r="F280" s="145">
        <v>0</v>
      </c>
      <c r="G280" s="145">
        <v>0</v>
      </c>
      <c r="H280" s="145">
        <v>0</v>
      </c>
      <c r="I280" s="145">
        <v>0</v>
      </c>
      <c r="J280" s="145">
        <v>0</v>
      </c>
      <c r="K280" s="145">
        <v>0</v>
      </c>
      <c r="L280" s="145">
        <v>0</v>
      </c>
      <c r="M280" s="145">
        <v>0</v>
      </c>
      <c r="N280" s="145">
        <v>0</v>
      </c>
      <c r="O280" s="145">
        <v>0</v>
      </c>
      <c r="P280" s="145">
        <v>0</v>
      </c>
      <c r="Q280" s="145">
        <v>0</v>
      </c>
      <c r="R280" s="145">
        <v>0</v>
      </c>
      <c r="S280" s="145">
        <v>0</v>
      </c>
      <c r="T280" s="145">
        <v>0</v>
      </c>
      <c r="U280" s="145">
        <v>0</v>
      </c>
      <c r="V280" s="145">
        <v>0</v>
      </c>
      <c r="W280" s="145">
        <v>0</v>
      </c>
      <c r="X280" s="145">
        <v>0</v>
      </c>
      <c r="Y280" s="145">
        <v>2236261</v>
      </c>
      <c r="Z280" s="145">
        <v>0</v>
      </c>
      <c r="AA280" s="145">
        <v>0</v>
      </c>
      <c r="AB280" s="145">
        <v>0</v>
      </c>
      <c r="AC280" s="145">
        <v>0</v>
      </c>
      <c r="AD280" s="145">
        <v>0</v>
      </c>
      <c r="AE280" s="145">
        <v>0</v>
      </c>
      <c r="AF280" s="145">
        <v>0</v>
      </c>
      <c r="AG280" s="145">
        <v>0</v>
      </c>
      <c r="AH280" s="145"/>
      <c r="AI280" s="145"/>
      <c r="AJ280" s="145"/>
      <c r="AK280" s="145"/>
      <c r="AL280" s="145"/>
      <c r="AM280" s="145"/>
      <c r="AN280" s="145"/>
      <c r="AO280" s="145"/>
      <c r="AP280" s="145"/>
      <c r="AQ280" s="131">
        <f t="shared" si="775"/>
        <v>2236261</v>
      </c>
      <c r="AS280" s="145">
        <v>1894579</v>
      </c>
    </row>
    <row r="281" spans="2:87">
      <c r="B281" s="153" t="s">
        <v>440</v>
      </c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27"/>
      <c r="AS281" s="142"/>
    </row>
    <row r="282" spans="2:87">
      <c r="B282" s="161" t="s">
        <v>441</v>
      </c>
      <c r="C282" s="145">
        <v>0</v>
      </c>
      <c r="D282" s="145">
        <v>11172765.142000001</v>
      </c>
      <c r="E282" s="145">
        <v>44558322</v>
      </c>
      <c r="F282" s="145">
        <v>0</v>
      </c>
      <c r="G282" s="145">
        <v>-1088281</v>
      </c>
      <c r="H282" s="145">
        <v>84321069</v>
      </c>
      <c r="I282" s="145">
        <v>0</v>
      </c>
      <c r="J282" s="145">
        <v>122452</v>
      </c>
      <c r="K282" s="145">
        <v>0</v>
      </c>
      <c r="L282" s="145">
        <v>0</v>
      </c>
      <c r="M282" s="145">
        <v>0</v>
      </c>
      <c r="N282" s="145">
        <v>0</v>
      </c>
      <c r="O282" s="145">
        <v>0</v>
      </c>
      <c r="P282" s="145">
        <v>11309491</v>
      </c>
      <c r="Q282" s="145">
        <v>11253849</v>
      </c>
      <c r="R282" s="145">
        <v>0</v>
      </c>
      <c r="S282" s="145">
        <v>0</v>
      </c>
      <c r="T282" s="145">
        <v>0</v>
      </c>
      <c r="U282" s="145">
        <v>0</v>
      </c>
      <c r="V282" s="145">
        <v>0</v>
      </c>
      <c r="W282" s="145">
        <v>0</v>
      </c>
      <c r="X282" s="145">
        <v>21894978</v>
      </c>
      <c r="Y282" s="145">
        <v>0</v>
      </c>
      <c r="Z282" s="145">
        <v>20755377.105999999</v>
      </c>
      <c r="AA282" s="145">
        <v>0</v>
      </c>
      <c r="AB282" s="145">
        <v>0</v>
      </c>
      <c r="AC282" s="145">
        <v>24104</v>
      </c>
      <c r="AD282" s="145">
        <v>22856231</v>
      </c>
      <c r="AE282" s="145">
        <v>11298783</v>
      </c>
      <c r="AF282" s="145">
        <v>-2122447</v>
      </c>
      <c r="AG282" s="145">
        <v>0</v>
      </c>
      <c r="AH282" s="145"/>
      <c r="AI282" s="145"/>
      <c r="AJ282" s="145"/>
      <c r="AK282" s="145"/>
      <c r="AL282" s="145"/>
      <c r="AM282" s="145"/>
      <c r="AN282" s="145"/>
      <c r="AO282" s="145"/>
      <c r="AP282" s="145"/>
      <c r="AQ282" s="131">
        <f t="shared" si="775"/>
        <v>236356693.24800003</v>
      </c>
      <c r="AS282" s="145">
        <v>208727853</v>
      </c>
    </row>
    <row r="283" spans="2:87">
      <c r="B283" s="161" t="s">
        <v>442</v>
      </c>
      <c r="C283" s="145">
        <v>0</v>
      </c>
      <c r="D283" s="145">
        <v>0</v>
      </c>
      <c r="E283" s="145">
        <v>0</v>
      </c>
      <c r="F283" s="145">
        <v>0</v>
      </c>
      <c r="G283" s="145">
        <v>32747594</v>
      </c>
      <c r="H283" s="145">
        <v>0</v>
      </c>
      <c r="I283" s="145">
        <v>0</v>
      </c>
      <c r="J283" s="145">
        <v>41982156</v>
      </c>
      <c r="K283" s="145">
        <v>0</v>
      </c>
      <c r="L283" s="145">
        <v>9620036</v>
      </c>
      <c r="M283" s="145">
        <v>67456198</v>
      </c>
      <c r="N283" s="145">
        <v>24083660</v>
      </c>
      <c r="O283" s="145">
        <v>79169606</v>
      </c>
      <c r="P283" s="145">
        <v>31675631</v>
      </c>
      <c r="Q283" s="145">
        <v>13777062</v>
      </c>
      <c r="R283" s="145">
        <v>0</v>
      </c>
      <c r="S283" s="145">
        <v>0</v>
      </c>
      <c r="T283" s="145">
        <v>0</v>
      </c>
      <c r="U283" s="145">
        <v>0</v>
      </c>
      <c r="V283" s="145">
        <v>0</v>
      </c>
      <c r="W283" s="145">
        <v>0</v>
      </c>
      <c r="X283" s="145">
        <v>112881803</v>
      </c>
      <c r="Y283" s="145">
        <v>0</v>
      </c>
      <c r="Z283" s="145">
        <v>10303028</v>
      </c>
      <c r="AA283" s="145">
        <v>33378141</v>
      </c>
      <c r="AB283" s="145">
        <v>55224849</v>
      </c>
      <c r="AC283" s="145">
        <v>17012702</v>
      </c>
      <c r="AD283" s="145">
        <v>0</v>
      </c>
      <c r="AE283" s="145">
        <v>10856693</v>
      </c>
      <c r="AF283" s="145">
        <v>11860612</v>
      </c>
      <c r="AG283" s="145">
        <v>0</v>
      </c>
      <c r="AH283" s="145"/>
      <c r="AI283" s="145"/>
      <c r="AJ283" s="145"/>
      <c r="AK283" s="145"/>
      <c r="AL283" s="145"/>
      <c r="AM283" s="145"/>
      <c r="AN283" s="145"/>
      <c r="AO283" s="145"/>
      <c r="AP283" s="145"/>
      <c r="AQ283" s="131">
        <f t="shared" si="775"/>
        <v>552029771</v>
      </c>
      <c r="AS283" s="145">
        <v>461666406</v>
      </c>
    </row>
    <row r="284" spans="2:87">
      <c r="B284" s="161" t="s">
        <v>443</v>
      </c>
      <c r="C284" s="145">
        <v>0</v>
      </c>
      <c r="D284" s="145">
        <v>0</v>
      </c>
      <c r="E284" s="145">
        <v>607247</v>
      </c>
      <c r="F284" s="145">
        <v>0</v>
      </c>
      <c r="G284" s="145">
        <v>31570662</v>
      </c>
      <c r="H284" s="145">
        <v>0</v>
      </c>
      <c r="I284" s="145">
        <v>0</v>
      </c>
      <c r="J284" s="145">
        <v>11462520</v>
      </c>
      <c r="K284" s="145">
        <v>0</v>
      </c>
      <c r="L284" s="145">
        <v>3892017</v>
      </c>
      <c r="M284" s="145">
        <v>16392921</v>
      </c>
      <c r="N284" s="145">
        <v>9786572</v>
      </c>
      <c r="O284" s="145">
        <v>23803474</v>
      </c>
      <c r="P284" s="145">
        <v>9486902</v>
      </c>
      <c r="Q284" s="145">
        <v>4923043</v>
      </c>
      <c r="R284" s="145">
        <v>0</v>
      </c>
      <c r="S284" s="145">
        <v>0</v>
      </c>
      <c r="T284" s="145">
        <v>0</v>
      </c>
      <c r="U284" s="145">
        <v>0</v>
      </c>
      <c r="V284" s="145">
        <v>0</v>
      </c>
      <c r="W284" s="145">
        <v>0</v>
      </c>
      <c r="X284" s="145">
        <v>22976133</v>
      </c>
      <c r="Y284" s="145">
        <v>0</v>
      </c>
      <c r="Z284" s="145">
        <v>6638871</v>
      </c>
      <c r="AA284" s="145">
        <v>20929457</v>
      </c>
      <c r="AB284" s="145">
        <v>9809532</v>
      </c>
      <c r="AC284" s="145">
        <v>6876803</v>
      </c>
      <c r="AD284" s="145">
        <v>0</v>
      </c>
      <c r="AE284" s="145">
        <v>2485262</v>
      </c>
      <c r="AF284" s="145">
        <v>0</v>
      </c>
      <c r="AG284" s="145">
        <v>0</v>
      </c>
      <c r="AH284" s="145"/>
      <c r="AI284" s="145"/>
      <c r="AJ284" s="145"/>
      <c r="AK284" s="145"/>
      <c r="AL284" s="145"/>
      <c r="AM284" s="145"/>
      <c r="AN284" s="145"/>
      <c r="AO284" s="145"/>
      <c r="AP284" s="145"/>
      <c r="AQ284" s="131">
        <f t="shared" si="775"/>
        <v>181641416</v>
      </c>
      <c r="AS284" s="145">
        <v>143455267</v>
      </c>
    </row>
    <row r="285" spans="2:87">
      <c r="B285" s="161" t="s">
        <v>444</v>
      </c>
      <c r="C285" s="145">
        <v>0</v>
      </c>
      <c r="D285" s="145">
        <v>0</v>
      </c>
      <c r="E285" s="145">
        <v>211437</v>
      </c>
      <c r="F285" s="145">
        <v>0</v>
      </c>
      <c r="G285" s="145">
        <v>5523936</v>
      </c>
      <c r="H285" s="145">
        <v>0</v>
      </c>
      <c r="I285" s="145">
        <v>0</v>
      </c>
      <c r="J285" s="145">
        <v>3740513</v>
      </c>
      <c r="K285" s="145">
        <v>0</v>
      </c>
      <c r="L285" s="145">
        <v>1023518</v>
      </c>
      <c r="M285" s="145">
        <v>11729132</v>
      </c>
      <c r="N285" s="145">
        <v>2019844</v>
      </c>
      <c r="O285" s="145">
        <v>8594376</v>
      </c>
      <c r="P285" s="145">
        <v>3145114</v>
      </c>
      <c r="Q285" s="145">
        <v>816249</v>
      </c>
      <c r="R285" s="145">
        <v>0</v>
      </c>
      <c r="S285" s="145">
        <v>0</v>
      </c>
      <c r="T285" s="145">
        <v>0</v>
      </c>
      <c r="U285" s="145">
        <v>0</v>
      </c>
      <c r="V285" s="145">
        <v>0</v>
      </c>
      <c r="W285" s="145">
        <v>0</v>
      </c>
      <c r="X285" s="145">
        <v>19824299</v>
      </c>
      <c r="Y285" s="145">
        <v>0</v>
      </c>
      <c r="Z285" s="145">
        <v>1999092</v>
      </c>
      <c r="AA285" s="145">
        <v>2992290</v>
      </c>
      <c r="AB285" s="145">
        <v>5570213</v>
      </c>
      <c r="AC285" s="145">
        <v>2746147</v>
      </c>
      <c r="AD285" s="145">
        <v>0</v>
      </c>
      <c r="AE285" s="145">
        <v>1164022</v>
      </c>
      <c r="AF285" s="145">
        <v>0</v>
      </c>
      <c r="AG285" s="145">
        <v>0</v>
      </c>
      <c r="AH285" s="145"/>
      <c r="AI285" s="145"/>
      <c r="AJ285" s="145"/>
      <c r="AK285" s="145"/>
      <c r="AL285" s="145"/>
      <c r="AM285" s="145"/>
      <c r="AN285" s="145"/>
      <c r="AO285" s="145"/>
      <c r="AP285" s="145"/>
      <c r="AQ285" s="131">
        <f t="shared" si="775"/>
        <v>71100182</v>
      </c>
      <c r="AS285" s="145">
        <v>48143435</v>
      </c>
    </row>
    <row r="286" spans="2:87">
      <c r="B286" s="161" t="s">
        <v>445</v>
      </c>
      <c r="C286" s="145">
        <v>0</v>
      </c>
      <c r="D286" s="145">
        <v>0</v>
      </c>
      <c r="E286" s="145">
        <v>0</v>
      </c>
      <c r="F286" s="145">
        <v>0</v>
      </c>
      <c r="G286" s="145">
        <v>0</v>
      </c>
      <c r="H286" s="145">
        <v>0</v>
      </c>
      <c r="I286" s="145">
        <v>0</v>
      </c>
      <c r="J286" s="145">
        <v>0</v>
      </c>
      <c r="K286" s="145">
        <v>0</v>
      </c>
      <c r="L286" s="145">
        <v>0</v>
      </c>
      <c r="M286" s="145">
        <v>0</v>
      </c>
      <c r="N286" s="145">
        <v>0</v>
      </c>
      <c r="O286" s="145">
        <v>0</v>
      </c>
      <c r="P286" s="145">
        <v>0</v>
      </c>
      <c r="Q286" s="145">
        <v>0</v>
      </c>
      <c r="R286" s="145">
        <v>0</v>
      </c>
      <c r="S286" s="145">
        <v>0</v>
      </c>
      <c r="T286" s="145">
        <v>0</v>
      </c>
      <c r="U286" s="145">
        <v>0</v>
      </c>
      <c r="V286" s="145">
        <v>0</v>
      </c>
      <c r="W286" s="145">
        <v>0</v>
      </c>
      <c r="X286" s="145">
        <v>0</v>
      </c>
      <c r="Y286" s="145">
        <v>0</v>
      </c>
      <c r="Z286" s="145">
        <v>0</v>
      </c>
      <c r="AA286" s="145">
        <v>0</v>
      </c>
      <c r="AB286" s="145">
        <v>0</v>
      </c>
      <c r="AC286" s="145">
        <v>0</v>
      </c>
      <c r="AD286" s="145">
        <v>0</v>
      </c>
      <c r="AE286" s="145">
        <v>0</v>
      </c>
      <c r="AF286" s="145">
        <v>0</v>
      </c>
      <c r="AG286" s="145">
        <v>0</v>
      </c>
      <c r="AH286" s="145"/>
      <c r="AI286" s="145"/>
      <c r="AJ286" s="145"/>
      <c r="AK286" s="145"/>
      <c r="AL286" s="145"/>
      <c r="AM286" s="145"/>
      <c r="AN286" s="145"/>
      <c r="AO286" s="145"/>
      <c r="AP286" s="145"/>
      <c r="AQ286" s="131">
        <f t="shared" si="775"/>
        <v>0</v>
      </c>
      <c r="AS286" s="145">
        <v>6</v>
      </c>
    </row>
    <row r="287" spans="2:87">
      <c r="B287" s="162" t="s">
        <v>327</v>
      </c>
      <c r="C287" s="132">
        <f>SUM(C250:C286)</f>
        <v>11761521</v>
      </c>
      <c r="D287" s="132">
        <f t="shared" ref="D287:AQ287" si="776">SUM(D250:D286)</f>
        <v>59018870.660999998</v>
      </c>
      <c r="E287" s="132">
        <f t="shared" si="776"/>
        <v>57615269</v>
      </c>
      <c r="F287" s="132">
        <f t="shared" si="776"/>
        <v>35865899</v>
      </c>
      <c r="G287" s="132">
        <f t="shared" si="776"/>
        <v>106401989</v>
      </c>
      <c r="H287" s="132">
        <f t="shared" si="776"/>
        <v>88121633</v>
      </c>
      <c r="I287" s="132">
        <f t="shared" si="776"/>
        <v>41917482</v>
      </c>
      <c r="J287" s="132">
        <f t="shared" si="776"/>
        <v>97436302</v>
      </c>
      <c r="K287" s="132">
        <f t="shared" si="776"/>
        <v>4458097</v>
      </c>
      <c r="L287" s="132">
        <f t="shared" si="776"/>
        <v>14679925</v>
      </c>
      <c r="M287" s="132">
        <f t="shared" si="776"/>
        <v>148850284</v>
      </c>
      <c r="N287" s="132">
        <f t="shared" si="776"/>
        <v>35890076</v>
      </c>
      <c r="O287" s="132">
        <f t="shared" si="776"/>
        <v>140877034</v>
      </c>
      <c r="P287" s="132">
        <f t="shared" si="776"/>
        <v>82288337</v>
      </c>
      <c r="Q287" s="132">
        <f t="shared" si="776"/>
        <v>81108734</v>
      </c>
      <c r="R287" s="132">
        <f t="shared" si="776"/>
        <v>224515</v>
      </c>
      <c r="S287" s="132">
        <f t="shared" si="776"/>
        <v>8564737</v>
      </c>
      <c r="T287" s="132">
        <f t="shared" si="776"/>
        <v>9660622</v>
      </c>
      <c r="U287" s="132">
        <f t="shared" si="776"/>
        <v>9268230</v>
      </c>
      <c r="V287" s="132">
        <f t="shared" si="776"/>
        <v>0</v>
      </c>
      <c r="W287" s="132">
        <f t="shared" si="776"/>
        <v>1653112</v>
      </c>
      <c r="X287" s="132">
        <f t="shared" si="776"/>
        <v>292563651</v>
      </c>
      <c r="Y287" s="132">
        <f t="shared" si="776"/>
        <v>14354603</v>
      </c>
      <c r="Z287" s="132">
        <f t="shared" si="776"/>
        <v>52693750.386</v>
      </c>
      <c r="AA287" s="132">
        <f t="shared" si="776"/>
        <v>66179483</v>
      </c>
      <c r="AB287" s="132">
        <f t="shared" si="776"/>
        <v>79206581</v>
      </c>
      <c r="AC287" s="132">
        <f t="shared" si="776"/>
        <v>26766938</v>
      </c>
      <c r="AD287" s="132">
        <f t="shared" si="776"/>
        <v>22856231</v>
      </c>
      <c r="AE287" s="132">
        <f t="shared" si="776"/>
        <v>62931442</v>
      </c>
      <c r="AF287" s="132">
        <f t="shared" si="776"/>
        <v>73723105</v>
      </c>
      <c r="AG287" s="132">
        <f t="shared" si="776"/>
        <v>64142586</v>
      </c>
      <c r="AH287" s="132">
        <f t="shared" si="776"/>
        <v>0</v>
      </c>
      <c r="AI287" s="132">
        <f t="shared" si="776"/>
        <v>0</v>
      </c>
      <c r="AJ287" s="132">
        <f t="shared" si="776"/>
        <v>0</v>
      </c>
      <c r="AK287" s="132">
        <f t="shared" si="776"/>
        <v>0</v>
      </c>
      <c r="AL287" s="132">
        <f t="shared" si="776"/>
        <v>0</v>
      </c>
      <c r="AM287" s="132">
        <f t="shared" si="776"/>
        <v>0</v>
      </c>
      <c r="AN287" s="132">
        <f t="shared" si="776"/>
        <v>0</v>
      </c>
      <c r="AO287" s="132">
        <f t="shared" si="776"/>
        <v>0</v>
      </c>
      <c r="AP287" s="132">
        <f t="shared" si="776"/>
        <v>0</v>
      </c>
      <c r="AQ287" s="132">
        <f t="shared" si="776"/>
        <v>1791081039.0469999</v>
      </c>
      <c r="AS287" s="132">
        <f>SUM(AS250:AS286)</f>
        <v>1609973870</v>
      </c>
      <c r="AU287" s="159">
        <f t="shared" ref="AU287:CI287" si="777">C287-C119</f>
        <v>0</v>
      </c>
      <c r="AV287" s="159">
        <f t="shared" si="777"/>
        <v>-0.33900000154972076</v>
      </c>
      <c r="AW287" s="159">
        <f t="shared" si="777"/>
        <v>0</v>
      </c>
      <c r="AX287" s="159">
        <f t="shared" si="777"/>
        <v>0</v>
      </c>
      <c r="AY287" s="159">
        <f t="shared" si="777"/>
        <v>0</v>
      </c>
      <c r="AZ287" s="159">
        <f t="shared" si="777"/>
        <v>0</v>
      </c>
      <c r="BA287" s="159">
        <f t="shared" si="777"/>
        <v>0</v>
      </c>
      <c r="BB287" s="159">
        <f t="shared" si="777"/>
        <v>0</v>
      </c>
      <c r="BC287" s="159">
        <f t="shared" si="777"/>
        <v>0</v>
      </c>
      <c r="BD287" s="159">
        <f t="shared" si="777"/>
        <v>0</v>
      </c>
      <c r="BE287" s="159">
        <f t="shared" si="777"/>
        <v>0</v>
      </c>
      <c r="BF287" s="159">
        <f t="shared" si="777"/>
        <v>0</v>
      </c>
      <c r="BG287" s="159">
        <f t="shared" si="777"/>
        <v>0</v>
      </c>
      <c r="BH287" s="159">
        <f t="shared" si="777"/>
        <v>0</v>
      </c>
      <c r="BI287" s="159">
        <f t="shared" si="777"/>
        <v>0</v>
      </c>
      <c r="BJ287" s="159">
        <f t="shared" si="777"/>
        <v>0</v>
      </c>
      <c r="BK287" s="159">
        <f t="shared" si="777"/>
        <v>0</v>
      </c>
      <c r="BL287" s="159">
        <f t="shared" si="777"/>
        <v>0</v>
      </c>
      <c r="BM287" s="159">
        <f t="shared" si="777"/>
        <v>0</v>
      </c>
      <c r="BN287" s="159">
        <f t="shared" si="777"/>
        <v>0</v>
      </c>
      <c r="BO287" s="159">
        <f t="shared" si="777"/>
        <v>0</v>
      </c>
      <c r="BP287" s="159">
        <f>X287-X119</f>
        <v>0</v>
      </c>
      <c r="BQ287" s="159">
        <f t="shared" si="777"/>
        <v>0</v>
      </c>
      <c r="BR287" s="159">
        <f t="shared" si="777"/>
        <v>1.3859999999403954</v>
      </c>
      <c r="BS287" s="159">
        <f t="shared" si="777"/>
        <v>0</v>
      </c>
      <c r="BT287" s="159">
        <f t="shared" si="777"/>
        <v>0</v>
      </c>
      <c r="BU287" s="159">
        <f t="shared" si="777"/>
        <v>0</v>
      </c>
      <c r="BV287" s="159">
        <f t="shared" si="777"/>
        <v>0</v>
      </c>
      <c r="BW287" s="159">
        <f t="shared" si="777"/>
        <v>0</v>
      </c>
      <c r="BX287" s="159">
        <f t="shared" si="777"/>
        <v>0</v>
      </c>
      <c r="BY287" s="159">
        <f t="shared" si="777"/>
        <v>0</v>
      </c>
      <c r="BZ287" s="159">
        <f t="shared" si="777"/>
        <v>0</v>
      </c>
      <c r="CA287" s="159">
        <f t="shared" si="777"/>
        <v>0</v>
      </c>
      <c r="CB287" s="159">
        <f t="shared" si="777"/>
        <v>0</v>
      </c>
      <c r="CC287" s="159">
        <f t="shared" si="777"/>
        <v>0</v>
      </c>
      <c r="CD287" s="159">
        <f t="shared" si="777"/>
        <v>0</v>
      </c>
      <c r="CE287" s="159">
        <f t="shared" si="777"/>
        <v>0</v>
      </c>
      <c r="CF287" s="159">
        <f t="shared" si="777"/>
        <v>0</v>
      </c>
      <c r="CG287" s="159">
        <f t="shared" si="777"/>
        <v>0</v>
      </c>
      <c r="CH287" s="159">
        <f t="shared" si="777"/>
        <v>0</v>
      </c>
      <c r="CI287" s="159">
        <f t="shared" si="777"/>
        <v>1.0469999313354492</v>
      </c>
    </row>
    <row r="290" spans="2:87" ht="18.75" customHeight="1">
      <c r="B290" s="226" t="s">
        <v>345</v>
      </c>
      <c r="C290" s="227"/>
      <c r="D290" s="227"/>
      <c r="E290" s="227"/>
      <c r="F290" s="227"/>
      <c r="G290" s="227"/>
      <c r="H290" s="227"/>
      <c r="I290" s="227"/>
      <c r="J290" s="227"/>
      <c r="K290" s="227"/>
      <c r="L290" s="227"/>
      <c r="M290" s="227"/>
      <c r="N290" s="227"/>
      <c r="O290" s="227"/>
      <c r="P290" s="227"/>
      <c r="Q290" s="227"/>
      <c r="R290" s="227"/>
      <c r="S290" s="227"/>
      <c r="T290" s="227"/>
      <c r="U290" s="227"/>
      <c r="V290" s="227"/>
      <c r="W290" s="227"/>
      <c r="X290" s="227"/>
      <c r="Y290" s="227"/>
      <c r="Z290" s="227"/>
      <c r="AA290" s="227"/>
      <c r="AB290" s="227"/>
      <c r="AC290" s="227"/>
      <c r="AD290" s="227"/>
      <c r="AE290" s="227"/>
      <c r="AF290" s="227"/>
      <c r="AG290" s="227"/>
      <c r="AH290" s="227"/>
      <c r="AI290" s="227"/>
      <c r="AJ290" s="227"/>
      <c r="AK290" s="227"/>
      <c r="AL290" s="227"/>
      <c r="AM290" s="227"/>
      <c r="AN290" s="227"/>
      <c r="AO290" s="227"/>
      <c r="AP290" s="227"/>
      <c r="AQ290" s="228"/>
    </row>
    <row r="291" spans="2:87" s="163" customFormat="1">
      <c r="B291" s="188"/>
      <c r="C291" s="178">
        <f t="shared" ref="C291:AP291" si="778">COUNTIF($C$292:$AP$292,C292)</f>
        <v>1</v>
      </c>
      <c r="D291" s="178">
        <f t="shared" si="778"/>
        <v>1</v>
      </c>
      <c r="E291" s="178">
        <f t="shared" si="778"/>
        <v>1</v>
      </c>
      <c r="F291" s="178">
        <f t="shared" si="778"/>
        <v>1</v>
      </c>
      <c r="G291" s="178">
        <f t="shared" si="778"/>
        <v>1</v>
      </c>
      <c r="H291" s="178">
        <f t="shared" si="778"/>
        <v>1</v>
      </c>
      <c r="I291" s="178">
        <f t="shared" si="778"/>
        <v>1</v>
      </c>
      <c r="J291" s="178">
        <f t="shared" si="778"/>
        <v>1</v>
      </c>
      <c r="K291" s="178">
        <f t="shared" si="778"/>
        <v>1</v>
      </c>
      <c r="L291" s="178">
        <f t="shared" si="778"/>
        <v>1</v>
      </c>
      <c r="M291" s="178">
        <f t="shared" si="778"/>
        <v>1</v>
      </c>
      <c r="N291" s="178">
        <f t="shared" si="778"/>
        <v>1</v>
      </c>
      <c r="O291" s="178">
        <f t="shared" si="778"/>
        <v>1</v>
      </c>
      <c r="P291" s="178">
        <f t="shared" si="778"/>
        <v>1</v>
      </c>
      <c r="Q291" s="178">
        <f t="shared" si="778"/>
        <v>1</v>
      </c>
      <c r="R291" s="178">
        <f t="shared" si="778"/>
        <v>1</v>
      </c>
      <c r="S291" s="178">
        <f t="shared" si="778"/>
        <v>1</v>
      </c>
      <c r="T291" s="178">
        <f t="shared" si="778"/>
        <v>1</v>
      </c>
      <c r="U291" s="178">
        <f t="shared" si="778"/>
        <v>1</v>
      </c>
      <c r="V291" s="178">
        <f t="shared" si="778"/>
        <v>10</v>
      </c>
      <c r="W291" s="178">
        <f t="shared" si="778"/>
        <v>1</v>
      </c>
      <c r="X291" s="178">
        <f t="shared" si="778"/>
        <v>1</v>
      </c>
      <c r="Y291" s="178">
        <f t="shared" si="778"/>
        <v>1</v>
      </c>
      <c r="Z291" s="178">
        <f t="shared" si="778"/>
        <v>1</v>
      </c>
      <c r="AA291" s="178">
        <f t="shared" si="778"/>
        <v>1</v>
      </c>
      <c r="AB291" s="178">
        <f t="shared" si="778"/>
        <v>1</v>
      </c>
      <c r="AC291" s="178">
        <f t="shared" si="778"/>
        <v>1</v>
      </c>
      <c r="AD291" s="178">
        <f t="shared" si="778"/>
        <v>1</v>
      </c>
      <c r="AE291" s="178">
        <f t="shared" si="778"/>
        <v>1</v>
      </c>
      <c r="AF291" s="178">
        <f t="shared" si="778"/>
        <v>1</v>
      </c>
      <c r="AG291" s="178">
        <f t="shared" si="778"/>
        <v>1</v>
      </c>
      <c r="AH291" s="178">
        <f t="shared" si="778"/>
        <v>10</v>
      </c>
      <c r="AI291" s="178">
        <f t="shared" si="778"/>
        <v>10</v>
      </c>
      <c r="AJ291" s="178">
        <f t="shared" si="778"/>
        <v>10</v>
      </c>
      <c r="AK291" s="178">
        <f t="shared" si="778"/>
        <v>10</v>
      </c>
      <c r="AL291" s="178">
        <f t="shared" si="778"/>
        <v>10</v>
      </c>
      <c r="AM291" s="178">
        <f t="shared" si="778"/>
        <v>10</v>
      </c>
      <c r="AN291" s="178">
        <f t="shared" si="778"/>
        <v>10</v>
      </c>
      <c r="AO291" s="178">
        <f t="shared" si="778"/>
        <v>10</v>
      </c>
      <c r="AP291" s="178">
        <f t="shared" si="778"/>
        <v>10</v>
      </c>
      <c r="AQ291" s="188"/>
      <c r="AS291" s="164"/>
      <c r="AU291" s="179"/>
      <c r="AV291" s="179"/>
      <c r="AW291" s="179"/>
      <c r="AX291" s="179"/>
      <c r="AY291" s="179"/>
      <c r="AZ291" s="179"/>
      <c r="BA291" s="179"/>
      <c r="BB291" s="179"/>
      <c r="BC291" s="179"/>
      <c r="BD291" s="179"/>
      <c r="BE291" s="179"/>
      <c r="BF291" s="179"/>
      <c r="BG291" s="179"/>
      <c r="BH291" s="179"/>
      <c r="BI291" s="179"/>
      <c r="BJ291" s="179"/>
      <c r="BK291" s="179"/>
      <c r="BL291" s="179"/>
      <c r="BM291" s="179"/>
      <c r="BN291" s="179"/>
      <c r="BO291" s="179"/>
      <c r="BP291" s="179"/>
      <c r="BQ291" s="179"/>
      <c r="BR291" s="179"/>
      <c r="BS291" s="179"/>
      <c r="BT291" s="179"/>
      <c r="BU291" s="179"/>
      <c r="BV291" s="179"/>
      <c r="BW291" s="179"/>
      <c r="BX291" s="179"/>
      <c r="BY291" s="179"/>
      <c r="BZ291" s="179"/>
      <c r="CA291" s="179"/>
      <c r="CB291" s="179"/>
      <c r="CC291" s="179"/>
      <c r="CD291" s="179"/>
      <c r="CE291" s="179"/>
      <c r="CF291" s="179"/>
      <c r="CG291" s="179"/>
      <c r="CH291" s="179"/>
      <c r="CI291" s="179"/>
    </row>
    <row r="292" spans="2:87" s="163" customFormat="1" hidden="1">
      <c r="B292" s="164"/>
      <c r="C292" s="176">
        <f t="shared" ref="C292:AP292" si="779">SUM(C294:C330)</f>
        <v>8638651</v>
      </c>
      <c r="D292" s="176">
        <f t="shared" si="779"/>
        <v>52543994.660999998</v>
      </c>
      <c r="E292" s="176">
        <f t="shared" si="779"/>
        <v>55152967</v>
      </c>
      <c r="F292" s="176">
        <f t="shared" si="779"/>
        <v>34729546</v>
      </c>
      <c r="G292" s="176">
        <f t="shared" si="779"/>
        <v>105226280</v>
      </c>
      <c r="H292" s="176">
        <f t="shared" si="779"/>
        <v>88071149</v>
      </c>
      <c r="I292" s="176">
        <f t="shared" si="779"/>
        <v>42702100</v>
      </c>
      <c r="J292" s="176">
        <f t="shared" si="779"/>
        <v>96598410</v>
      </c>
      <c r="K292" s="176">
        <f t="shared" si="779"/>
        <v>4458097</v>
      </c>
      <c r="L292" s="176">
        <f t="shared" si="779"/>
        <v>14632473</v>
      </c>
      <c r="M292" s="176">
        <f t="shared" si="779"/>
        <v>148107982</v>
      </c>
      <c r="N292" s="176">
        <f t="shared" si="779"/>
        <v>35890076</v>
      </c>
      <c r="O292" s="176">
        <f t="shared" si="779"/>
        <v>140750355</v>
      </c>
      <c r="P292" s="176">
        <f t="shared" si="779"/>
        <v>74721324</v>
      </c>
      <c r="Q292" s="176">
        <f t="shared" si="779"/>
        <v>75384880</v>
      </c>
      <c r="R292" s="176">
        <f t="shared" si="779"/>
        <v>224515</v>
      </c>
      <c r="S292" s="176">
        <f t="shared" si="779"/>
        <v>7530997</v>
      </c>
      <c r="T292" s="176">
        <f t="shared" si="779"/>
        <v>9660622</v>
      </c>
      <c r="U292" s="176">
        <f t="shared" si="779"/>
        <v>9222774</v>
      </c>
      <c r="V292" s="176">
        <f t="shared" si="779"/>
        <v>0</v>
      </c>
      <c r="W292" s="176">
        <f t="shared" si="779"/>
        <v>1090294</v>
      </c>
      <c r="X292" s="176">
        <f t="shared" si="779"/>
        <v>288506234</v>
      </c>
      <c r="Y292" s="176">
        <f t="shared" si="779"/>
        <v>14323640</v>
      </c>
      <c r="Z292" s="176">
        <f t="shared" si="779"/>
        <v>52332966.692000002</v>
      </c>
      <c r="AA292" s="176">
        <f t="shared" si="779"/>
        <v>65498146</v>
      </c>
      <c r="AB292" s="176">
        <f t="shared" si="779"/>
        <v>79029249</v>
      </c>
      <c r="AC292" s="176">
        <f t="shared" si="779"/>
        <v>26737127</v>
      </c>
      <c r="AD292" s="176">
        <f t="shared" si="779"/>
        <v>22856231</v>
      </c>
      <c r="AE292" s="176">
        <f t="shared" si="779"/>
        <v>57192172</v>
      </c>
      <c r="AF292" s="176">
        <f t="shared" si="779"/>
        <v>60770198</v>
      </c>
      <c r="AG292" s="176">
        <f t="shared" si="779"/>
        <v>60249180</v>
      </c>
      <c r="AH292" s="176">
        <f t="shared" si="779"/>
        <v>0</v>
      </c>
      <c r="AI292" s="176">
        <f t="shared" si="779"/>
        <v>0</v>
      </c>
      <c r="AJ292" s="176">
        <f t="shared" si="779"/>
        <v>0</v>
      </c>
      <c r="AK292" s="176">
        <f t="shared" si="779"/>
        <v>0</v>
      </c>
      <c r="AL292" s="176">
        <f t="shared" si="779"/>
        <v>0</v>
      </c>
      <c r="AM292" s="176">
        <f t="shared" si="779"/>
        <v>0</v>
      </c>
      <c r="AN292" s="176">
        <f t="shared" si="779"/>
        <v>0</v>
      </c>
      <c r="AO292" s="176">
        <f t="shared" si="779"/>
        <v>0</v>
      </c>
      <c r="AP292" s="176">
        <f t="shared" si="779"/>
        <v>0</v>
      </c>
      <c r="AQ292" s="164"/>
      <c r="AS292" s="164"/>
      <c r="AU292" s="179"/>
      <c r="AV292" s="179"/>
      <c r="AW292" s="179"/>
      <c r="AX292" s="179"/>
      <c r="AY292" s="179"/>
      <c r="AZ292" s="179"/>
      <c r="BA292" s="179"/>
      <c r="BB292" s="179"/>
      <c r="BC292" s="179"/>
      <c r="BD292" s="179"/>
      <c r="BE292" s="179"/>
      <c r="BF292" s="179"/>
      <c r="BG292" s="179"/>
      <c r="BH292" s="179"/>
      <c r="BI292" s="179"/>
      <c r="BJ292" s="179"/>
      <c r="BK292" s="179"/>
      <c r="BL292" s="179"/>
      <c r="BM292" s="179"/>
      <c r="BN292" s="179"/>
      <c r="BO292" s="179"/>
      <c r="BP292" s="179"/>
      <c r="BQ292" s="179"/>
      <c r="BR292" s="179"/>
      <c r="BS292" s="179"/>
      <c r="BT292" s="179"/>
      <c r="BU292" s="179"/>
      <c r="BV292" s="179"/>
      <c r="BW292" s="179"/>
      <c r="BX292" s="179"/>
      <c r="BY292" s="179"/>
      <c r="BZ292" s="179"/>
      <c r="CA292" s="179"/>
      <c r="CB292" s="179"/>
      <c r="CC292" s="179"/>
      <c r="CD292" s="179"/>
      <c r="CE292" s="179"/>
      <c r="CF292" s="179"/>
      <c r="CG292" s="179"/>
      <c r="CH292" s="179"/>
      <c r="CI292" s="179"/>
    </row>
    <row r="293" spans="2:87" s="195" customFormat="1" ht="22.5">
      <c r="B293" s="138"/>
      <c r="C293" s="138" t="str">
        <f>C7</f>
        <v>Ace Vida</v>
      </c>
      <c r="D293" s="138" t="str">
        <f t="shared" ref="D293:AQ293" si="780">D7</f>
        <v>BanChile</v>
      </c>
      <c r="E293" s="138" t="str">
        <f t="shared" si="780"/>
        <v>BBVA Vida</v>
      </c>
      <c r="F293" s="138" t="str">
        <f t="shared" si="780"/>
        <v>BCI Seguros Vida</v>
      </c>
      <c r="G293" s="138" t="str">
        <f t="shared" si="780"/>
        <v>BICE Vida</v>
      </c>
      <c r="H293" s="138" t="str">
        <f t="shared" si="780"/>
        <v>Cámara</v>
      </c>
      <c r="I293" s="138" t="str">
        <f t="shared" si="780"/>
        <v>Cardif</v>
      </c>
      <c r="J293" s="138" t="str">
        <f t="shared" si="780"/>
        <v>Chilena Consolidada</v>
      </c>
      <c r="K293" s="138" t="str">
        <f t="shared" si="780"/>
        <v>CLC</v>
      </c>
      <c r="L293" s="138" t="str">
        <f t="shared" si="780"/>
        <v>CN Life</v>
      </c>
      <c r="M293" s="138" t="str">
        <f t="shared" si="780"/>
        <v>Consorcio Nacional</v>
      </c>
      <c r="N293" s="138" t="str">
        <f t="shared" si="780"/>
        <v>CorpSeguros</v>
      </c>
      <c r="O293" s="138" t="str">
        <f t="shared" si="780"/>
        <v>CorpVida</v>
      </c>
      <c r="P293" s="138" t="str">
        <f t="shared" si="780"/>
        <v>Cruz del Sur</v>
      </c>
      <c r="Q293" s="138" t="str">
        <f t="shared" si="780"/>
        <v>EuroAmérica</v>
      </c>
      <c r="R293" s="138" t="str">
        <f t="shared" si="780"/>
        <v>Huelen</v>
      </c>
      <c r="S293" s="138" t="str">
        <f t="shared" si="780"/>
        <v>Itaú</v>
      </c>
      <c r="T293" s="138" t="str">
        <f t="shared" si="780"/>
        <v>M. de Carabineros</v>
      </c>
      <c r="U293" s="138" t="str">
        <f t="shared" si="780"/>
        <v>M. del Ej. y Av.</v>
      </c>
      <c r="V293" s="138" t="str">
        <f t="shared" si="780"/>
        <v>Magallanes Vida</v>
      </c>
      <c r="W293" s="138" t="str">
        <f t="shared" si="780"/>
        <v>Mapfre Vida</v>
      </c>
      <c r="X293" s="138" t="str">
        <f t="shared" si="780"/>
        <v>Metlife</v>
      </c>
      <c r="Y293" s="138" t="str">
        <f t="shared" si="780"/>
        <v>Mutual de Seguros</v>
      </c>
      <c r="Z293" s="138" t="str">
        <f t="shared" si="780"/>
        <v>Ohio National</v>
      </c>
      <c r="AA293" s="138" t="str">
        <f t="shared" si="780"/>
        <v>Penta Vida</v>
      </c>
      <c r="AB293" s="138" t="str">
        <f t="shared" si="780"/>
        <v>Principal</v>
      </c>
      <c r="AC293" s="138" t="str">
        <f t="shared" si="780"/>
        <v>Renta Nacional</v>
      </c>
      <c r="AD293" s="138" t="str">
        <f t="shared" si="780"/>
        <v>Rigel</v>
      </c>
      <c r="AE293" s="138" t="str">
        <f t="shared" si="780"/>
        <v>Security Previsión</v>
      </c>
      <c r="AF293" s="138" t="str">
        <f t="shared" si="780"/>
        <v>Sura</v>
      </c>
      <c r="AG293" s="138" t="str">
        <f t="shared" si="780"/>
        <v>Zurich Santander</v>
      </c>
      <c r="AH293" s="138">
        <f t="shared" si="780"/>
        <v>0</v>
      </c>
      <c r="AI293" s="138">
        <f t="shared" si="780"/>
        <v>0</v>
      </c>
      <c r="AJ293" s="138">
        <f t="shared" si="780"/>
        <v>0</v>
      </c>
      <c r="AK293" s="138">
        <f t="shared" si="780"/>
        <v>0</v>
      </c>
      <c r="AL293" s="138">
        <f t="shared" si="780"/>
        <v>0</v>
      </c>
      <c r="AM293" s="138">
        <f t="shared" si="780"/>
        <v>0</v>
      </c>
      <c r="AN293" s="138">
        <f t="shared" si="780"/>
        <v>0</v>
      </c>
      <c r="AO293" s="138">
        <f t="shared" si="780"/>
        <v>0</v>
      </c>
      <c r="AP293" s="138">
        <f t="shared" si="780"/>
        <v>0</v>
      </c>
      <c r="AQ293" s="138" t="str">
        <f t="shared" si="780"/>
        <v>Mercado</v>
      </c>
      <c r="AS293" s="138" t="s">
        <v>339</v>
      </c>
      <c r="AU293" s="196"/>
      <c r="AV293" s="196"/>
      <c r="AW293" s="196"/>
      <c r="AX293" s="196"/>
      <c r="AY293" s="196"/>
      <c r="AZ293" s="196"/>
      <c r="BA293" s="196"/>
      <c r="BB293" s="196"/>
      <c r="BC293" s="196"/>
      <c r="BD293" s="196"/>
      <c r="BE293" s="196"/>
      <c r="BF293" s="196"/>
      <c r="BG293" s="196"/>
      <c r="BH293" s="196"/>
      <c r="BI293" s="196"/>
      <c r="BJ293" s="196"/>
      <c r="BK293" s="196"/>
      <c r="BL293" s="196"/>
      <c r="BM293" s="196"/>
      <c r="BN293" s="196"/>
      <c r="BO293" s="196"/>
      <c r="BP293" s="196"/>
      <c r="BQ293" s="196"/>
      <c r="BR293" s="196"/>
      <c r="BS293" s="196"/>
      <c r="BT293" s="196"/>
      <c r="BU293" s="196"/>
      <c r="BV293" s="196"/>
      <c r="BW293" s="196"/>
      <c r="BX293" s="196"/>
      <c r="BY293" s="196"/>
      <c r="BZ293" s="196"/>
      <c r="CA293" s="196"/>
      <c r="CB293" s="196"/>
      <c r="CC293" s="196"/>
      <c r="CD293" s="196"/>
      <c r="CE293" s="196"/>
      <c r="CF293" s="196"/>
      <c r="CG293" s="196"/>
      <c r="CH293" s="196"/>
      <c r="CI293" s="196"/>
    </row>
    <row r="294" spans="2:87">
      <c r="B294" s="153" t="str">
        <f>B250</f>
        <v>Individuales</v>
      </c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27"/>
      <c r="AS294" s="142"/>
    </row>
    <row r="295" spans="2:87">
      <c r="B295" s="161" t="str">
        <f t="shared" ref="B295:B331" si="781">B251</f>
        <v>101 Vida Entera</v>
      </c>
      <c r="C295" s="145">
        <v>0</v>
      </c>
      <c r="D295" s="145">
        <v>0</v>
      </c>
      <c r="E295" s="145">
        <v>0</v>
      </c>
      <c r="F295" s="145">
        <v>0</v>
      </c>
      <c r="G295" s="145">
        <v>195908</v>
      </c>
      <c r="H295" s="145">
        <v>0</v>
      </c>
      <c r="I295" s="145">
        <v>0</v>
      </c>
      <c r="J295" s="145">
        <v>166721</v>
      </c>
      <c r="K295" s="145">
        <v>0</v>
      </c>
      <c r="L295" s="145">
        <v>0</v>
      </c>
      <c r="M295" s="145">
        <v>410703</v>
      </c>
      <c r="N295" s="145">
        <v>0</v>
      </c>
      <c r="O295" s="145">
        <v>0</v>
      </c>
      <c r="P295" s="145">
        <v>19676</v>
      </c>
      <c r="Q295" s="145">
        <v>20560</v>
      </c>
      <c r="R295" s="145">
        <v>0</v>
      </c>
      <c r="S295" s="145">
        <v>0</v>
      </c>
      <c r="T295" s="145">
        <v>0</v>
      </c>
      <c r="U295" s="145">
        <v>105367</v>
      </c>
      <c r="V295" s="145">
        <v>0</v>
      </c>
      <c r="W295" s="145">
        <v>0</v>
      </c>
      <c r="X295" s="145">
        <v>320055</v>
      </c>
      <c r="Y295" s="145">
        <v>488702</v>
      </c>
      <c r="Z295" s="145">
        <v>139807.867</v>
      </c>
      <c r="AA295" s="145">
        <v>73322</v>
      </c>
      <c r="AB295" s="145">
        <v>0</v>
      </c>
      <c r="AC295" s="145">
        <v>0</v>
      </c>
      <c r="AD295" s="145">
        <v>0</v>
      </c>
      <c r="AE295" s="145">
        <v>6280</v>
      </c>
      <c r="AF295" s="145">
        <v>5587</v>
      </c>
      <c r="AG295" s="145">
        <v>0</v>
      </c>
      <c r="AH295" s="145"/>
      <c r="AI295" s="145"/>
      <c r="AJ295" s="145"/>
      <c r="AK295" s="145"/>
      <c r="AL295" s="145"/>
      <c r="AM295" s="145"/>
      <c r="AN295" s="145"/>
      <c r="AO295" s="145"/>
      <c r="AP295" s="145"/>
      <c r="AQ295" s="131">
        <f t="shared" ref="AQ295:AQ309" si="782">SUM(C295:AP295)</f>
        <v>1952688.8670000001</v>
      </c>
      <c r="AS295" s="145">
        <v>1990291</v>
      </c>
    </row>
    <row r="296" spans="2:87">
      <c r="B296" s="161" t="str">
        <f t="shared" si="781"/>
        <v>102 Temporal de Vida</v>
      </c>
      <c r="C296" s="145">
        <v>166104</v>
      </c>
      <c r="D296" s="145">
        <v>1313006.977</v>
      </c>
      <c r="E296" s="145">
        <v>0</v>
      </c>
      <c r="F296" s="145">
        <v>412384</v>
      </c>
      <c r="G296" s="145">
        <v>205445</v>
      </c>
      <c r="H296" s="145">
        <v>0</v>
      </c>
      <c r="I296" s="145">
        <v>293972</v>
      </c>
      <c r="J296" s="145">
        <v>382191</v>
      </c>
      <c r="K296" s="145">
        <v>0</v>
      </c>
      <c r="L296" s="145">
        <v>91418</v>
      </c>
      <c r="M296" s="145">
        <v>1952015</v>
      </c>
      <c r="N296" s="145">
        <v>0</v>
      </c>
      <c r="O296" s="145">
        <v>440042</v>
      </c>
      <c r="P296" s="145">
        <v>177003</v>
      </c>
      <c r="Q296" s="145">
        <v>189286</v>
      </c>
      <c r="R296" s="145">
        <v>0</v>
      </c>
      <c r="S296" s="145">
        <v>0</v>
      </c>
      <c r="T296" s="145">
        <v>0</v>
      </c>
      <c r="U296" s="145">
        <v>188400</v>
      </c>
      <c r="V296" s="145">
        <v>0</v>
      </c>
      <c r="W296" s="145">
        <v>248381</v>
      </c>
      <c r="X296" s="145">
        <v>679322</v>
      </c>
      <c r="Y296" s="145">
        <v>23011</v>
      </c>
      <c r="Z296" s="145">
        <v>1029205.0789999999</v>
      </c>
      <c r="AA296" s="145">
        <v>538597</v>
      </c>
      <c r="AB296" s="145">
        <v>0</v>
      </c>
      <c r="AC296" s="145">
        <v>0</v>
      </c>
      <c r="AD296" s="145">
        <v>0</v>
      </c>
      <c r="AE296" s="145">
        <v>794290</v>
      </c>
      <c r="AF296" s="145">
        <v>463342</v>
      </c>
      <c r="AG296" s="145">
        <v>3538989</v>
      </c>
      <c r="AH296" s="145"/>
      <c r="AI296" s="145"/>
      <c r="AJ296" s="145"/>
      <c r="AK296" s="145"/>
      <c r="AL296" s="145"/>
      <c r="AM296" s="145"/>
      <c r="AN296" s="145"/>
      <c r="AO296" s="145"/>
      <c r="AP296" s="145"/>
      <c r="AQ296" s="131">
        <f t="shared" si="782"/>
        <v>13126404.056</v>
      </c>
      <c r="AS296" s="145">
        <v>12086400</v>
      </c>
    </row>
    <row r="297" spans="2:87">
      <c r="B297" s="161" t="str">
        <f t="shared" si="781"/>
        <v>103 Otros Seguros con CUI</v>
      </c>
      <c r="C297" s="145">
        <v>0</v>
      </c>
      <c r="D297" s="145">
        <v>30322.976999999999</v>
      </c>
      <c r="E297" s="145">
        <v>0</v>
      </c>
      <c r="F297" s="145">
        <v>2553709</v>
      </c>
      <c r="G297" s="145">
        <v>5083486</v>
      </c>
      <c r="H297" s="145">
        <v>0</v>
      </c>
      <c r="I297" s="145">
        <v>0</v>
      </c>
      <c r="J297" s="145">
        <v>9572025</v>
      </c>
      <c r="K297" s="145">
        <v>0</v>
      </c>
      <c r="L297" s="145">
        <v>0</v>
      </c>
      <c r="M297" s="145">
        <v>20530515</v>
      </c>
      <c r="N297" s="145">
        <v>0</v>
      </c>
      <c r="O297" s="145">
        <v>3424218</v>
      </c>
      <c r="P297" s="145">
        <v>5185660</v>
      </c>
      <c r="Q297" s="145">
        <v>12138354</v>
      </c>
      <c r="R297" s="145">
        <v>0</v>
      </c>
      <c r="S297" s="145">
        <v>0</v>
      </c>
      <c r="T297" s="145">
        <v>0</v>
      </c>
      <c r="U297" s="145">
        <v>0</v>
      </c>
      <c r="V297" s="145">
        <v>0</v>
      </c>
      <c r="W297" s="145">
        <v>70766</v>
      </c>
      <c r="X297" s="145">
        <v>18086169</v>
      </c>
      <c r="Y297" s="145">
        <v>71999</v>
      </c>
      <c r="Z297" s="145">
        <v>749220</v>
      </c>
      <c r="AA297" s="145">
        <v>6957252</v>
      </c>
      <c r="AB297" s="145">
        <v>4732298</v>
      </c>
      <c r="AC297" s="145">
        <v>5355</v>
      </c>
      <c r="AD297" s="145">
        <v>0</v>
      </c>
      <c r="AE297" s="145">
        <v>6219988</v>
      </c>
      <c r="AF297" s="145">
        <v>14353653</v>
      </c>
      <c r="AG297" s="145">
        <v>21924</v>
      </c>
      <c r="AH297" s="145"/>
      <c r="AI297" s="145"/>
      <c r="AJ297" s="145"/>
      <c r="AK297" s="145"/>
      <c r="AL297" s="145"/>
      <c r="AM297" s="145"/>
      <c r="AN297" s="145"/>
      <c r="AO297" s="145"/>
      <c r="AP297" s="145"/>
      <c r="AQ297" s="131">
        <f t="shared" si="782"/>
        <v>109786913.977</v>
      </c>
      <c r="AS297" s="145">
        <v>107218363</v>
      </c>
    </row>
    <row r="298" spans="2:87">
      <c r="B298" s="161" t="str">
        <f t="shared" si="781"/>
        <v>104 Mixto o Dotal</v>
      </c>
      <c r="C298" s="145">
        <v>0</v>
      </c>
      <c r="D298" s="145">
        <v>0</v>
      </c>
      <c r="E298" s="145">
        <v>0</v>
      </c>
      <c r="F298" s="145">
        <v>0</v>
      </c>
      <c r="G298" s="145">
        <v>323136</v>
      </c>
      <c r="H298" s="145">
        <v>0</v>
      </c>
      <c r="I298" s="145">
        <v>0</v>
      </c>
      <c r="J298" s="145">
        <v>750213</v>
      </c>
      <c r="K298" s="145">
        <v>0</v>
      </c>
      <c r="L298" s="145">
        <v>0</v>
      </c>
      <c r="M298" s="145">
        <v>667586</v>
      </c>
      <c r="N298" s="145">
        <v>0</v>
      </c>
      <c r="O298" s="145">
        <v>0</v>
      </c>
      <c r="P298" s="145">
        <v>495518</v>
      </c>
      <c r="Q298" s="145">
        <v>212632</v>
      </c>
      <c r="R298" s="145">
        <v>0</v>
      </c>
      <c r="S298" s="145">
        <v>0</v>
      </c>
      <c r="T298" s="145">
        <v>1348963</v>
      </c>
      <c r="U298" s="145">
        <v>3409693</v>
      </c>
      <c r="V298" s="145">
        <v>0</v>
      </c>
      <c r="W298" s="145">
        <v>661</v>
      </c>
      <c r="X298" s="145">
        <v>482353</v>
      </c>
      <c r="Y298" s="145">
        <v>5543305</v>
      </c>
      <c r="Z298" s="145">
        <v>48848.364000000001</v>
      </c>
      <c r="AA298" s="145">
        <v>166</v>
      </c>
      <c r="AB298" s="145">
        <v>0</v>
      </c>
      <c r="AC298" s="145">
        <v>-3</v>
      </c>
      <c r="AD298" s="145">
        <v>0</v>
      </c>
      <c r="AE298" s="145">
        <v>456686</v>
      </c>
      <c r="AF298" s="145">
        <v>2532122</v>
      </c>
      <c r="AG298" s="145">
        <v>0</v>
      </c>
      <c r="AH298" s="145"/>
      <c r="AI298" s="145"/>
      <c r="AJ298" s="145"/>
      <c r="AK298" s="145"/>
      <c r="AL298" s="145"/>
      <c r="AM298" s="145"/>
      <c r="AN298" s="145"/>
      <c r="AO298" s="145"/>
      <c r="AP298" s="145"/>
      <c r="AQ298" s="131">
        <f t="shared" si="782"/>
        <v>16271879.364</v>
      </c>
      <c r="AS298" s="145">
        <v>15740552</v>
      </c>
    </row>
    <row r="299" spans="2:87">
      <c r="B299" s="161" t="str">
        <f t="shared" si="781"/>
        <v>105 Renta</v>
      </c>
      <c r="C299" s="145">
        <v>0</v>
      </c>
      <c r="D299" s="145">
        <v>257.87099999999998</v>
      </c>
      <c r="E299" s="145">
        <v>0</v>
      </c>
      <c r="F299" s="145">
        <v>0</v>
      </c>
      <c r="G299" s="145">
        <v>603993</v>
      </c>
      <c r="H299" s="145">
        <v>0</v>
      </c>
      <c r="I299" s="145">
        <v>0</v>
      </c>
      <c r="J299" s="145">
        <v>124676</v>
      </c>
      <c r="K299" s="145">
        <v>0</v>
      </c>
      <c r="L299" s="145">
        <v>0</v>
      </c>
      <c r="M299" s="145">
        <v>699226</v>
      </c>
      <c r="N299" s="145">
        <v>0</v>
      </c>
      <c r="O299" s="145">
        <v>2532181</v>
      </c>
      <c r="P299" s="145">
        <v>419509</v>
      </c>
      <c r="Q299" s="145">
        <v>2487843</v>
      </c>
      <c r="R299" s="145">
        <v>0</v>
      </c>
      <c r="S299" s="145">
        <v>0</v>
      </c>
      <c r="T299" s="145">
        <v>0</v>
      </c>
      <c r="U299" s="145">
        <v>0</v>
      </c>
      <c r="V299" s="145">
        <v>0</v>
      </c>
      <c r="W299" s="145">
        <v>0</v>
      </c>
      <c r="X299" s="145">
        <v>3267492</v>
      </c>
      <c r="Y299" s="145">
        <v>1842029</v>
      </c>
      <c r="Z299" s="145">
        <v>34721</v>
      </c>
      <c r="AA299" s="145">
        <v>14611</v>
      </c>
      <c r="AB299" s="145">
        <v>2614745</v>
      </c>
      <c r="AC299" s="145">
        <v>0</v>
      </c>
      <c r="AD299" s="145">
        <v>0</v>
      </c>
      <c r="AE299" s="145">
        <v>2080644</v>
      </c>
      <c r="AF299" s="145">
        <v>64000</v>
      </c>
      <c r="AG299" s="145">
        <v>0</v>
      </c>
      <c r="AH299" s="145"/>
      <c r="AI299" s="145"/>
      <c r="AJ299" s="145"/>
      <c r="AK299" s="145"/>
      <c r="AL299" s="145"/>
      <c r="AM299" s="145"/>
      <c r="AN299" s="145"/>
      <c r="AO299" s="145"/>
      <c r="AP299" s="145"/>
      <c r="AQ299" s="131">
        <f t="shared" si="782"/>
        <v>16785927.870999999</v>
      </c>
      <c r="AS299" s="145">
        <v>16705905</v>
      </c>
    </row>
    <row r="300" spans="2:87">
      <c r="B300" s="161" t="str">
        <f t="shared" si="781"/>
        <v>106 Dotal Puro o Capital Diferido</v>
      </c>
      <c r="C300" s="145">
        <v>0</v>
      </c>
      <c r="D300" s="145">
        <v>0</v>
      </c>
      <c r="E300" s="145">
        <v>0</v>
      </c>
      <c r="F300" s="145">
        <v>0</v>
      </c>
      <c r="G300" s="145">
        <v>0</v>
      </c>
      <c r="H300" s="145">
        <v>0</v>
      </c>
      <c r="I300" s="145">
        <v>0</v>
      </c>
      <c r="J300" s="145">
        <v>0</v>
      </c>
      <c r="K300" s="145">
        <v>0</v>
      </c>
      <c r="L300" s="145">
        <v>0</v>
      </c>
      <c r="M300" s="145">
        <v>0</v>
      </c>
      <c r="N300" s="145">
        <v>0</v>
      </c>
      <c r="O300" s="145">
        <v>0</v>
      </c>
      <c r="P300" s="145">
        <v>0</v>
      </c>
      <c r="Q300" s="145">
        <v>0</v>
      </c>
      <c r="R300" s="145">
        <v>0</v>
      </c>
      <c r="S300" s="145">
        <v>0</v>
      </c>
      <c r="T300" s="145">
        <v>0</v>
      </c>
      <c r="U300" s="145">
        <v>0</v>
      </c>
      <c r="V300" s="145">
        <v>0</v>
      </c>
      <c r="W300" s="145">
        <v>0</v>
      </c>
      <c r="X300" s="145">
        <v>0</v>
      </c>
      <c r="Y300" s="145">
        <v>0</v>
      </c>
      <c r="Z300" s="145">
        <v>0</v>
      </c>
      <c r="AA300" s="145">
        <v>0</v>
      </c>
      <c r="AB300" s="145">
        <v>0</v>
      </c>
      <c r="AC300" s="145">
        <v>0</v>
      </c>
      <c r="AD300" s="145">
        <v>0</v>
      </c>
      <c r="AE300" s="145">
        <v>0</v>
      </c>
      <c r="AF300" s="145">
        <v>0</v>
      </c>
      <c r="AG300" s="145">
        <v>0</v>
      </c>
      <c r="AH300" s="145"/>
      <c r="AI300" s="145"/>
      <c r="AJ300" s="145"/>
      <c r="AK300" s="145"/>
      <c r="AL300" s="145"/>
      <c r="AM300" s="145"/>
      <c r="AN300" s="145"/>
      <c r="AO300" s="145"/>
      <c r="AP300" s="145"/>
      <c r="AQ300" s="131">
        <f t="shared" si="782"/>
        <v>0</v>
      </c>
      <c r="AS300" s="145">
        <v>0</v>
      </c>
    </row>
    <row r="301" spans="2:87">
      <c r="B301" s="161" t="str">
        <f t="shared" si="781"/>
        <v>107 Protección Familiar</v>
      </c>
      <c r="C301" s="145">
        <v>0</v>
      </c>
      <c r="D301" s="145">
        <v>0</v>
      </c>
      <c r="E301" s="145">
        <v>0</v>
      </c>
      <c r="F301" s="145">
        <v>0</v>
      </c>
      <c r="G301" s="145">
        <v>0</v>
      </c>
      <c r="H301" s="145">
        <v>0</v>
      </c>
      <c r="I301" s="145">
        <v>0</v>
      </c>
      <c r="J301" s="145">
        <v>12102856</v>
      </c>
      <c r="K301" s="145">
        <v>0</v>
      </c>
      <c r="L301" s="145">
        <v>0</v>
      </c>
      <c r="M301" s="145">
        <v>249721</v>
      </c>
      <c r="N301" s="145">
        <v>0</v>
      </c>
      <c r="O301" s="145">
        <v>390</v>
      </c>
      <c r="P301" s="145">
        <v>0</v>
      </c>
      <c r="Q301" s="145">
        <v>5301</v>
      </c>
      <c r="R301" s="145">
        <v>0</v>
      </c>
      <c r="S301" s="145">
        <v>0</v>
      </c>
      <c r="T301" s="145">
        <v>0</v>
      </c>
      <c r="U301" s="145">
        <v>32384</v>
      </c>
      <c r="V301" s="145">
        <v>0</v>
      </c>
      <c r="W301" s="145">
        <v>13455</v>
      </c>
      <c r="X301" s="145">
        <v>0</v>
      </c>
      <c r="Y301" s="145">
        <v>3544464</v>
      </c>
      <c r="Z301" s="145">
        <v>0</v>
      </c>
      <c r="AA301" s="145">
        <v>0</v>
      </c>
      <c r="AB301" s="145">
        <v>1798</v>
      </c>
      <c r="AC301" s="145">
        <v>4971</v>
      </c>
      <c r="AD301" s="145">
        <v>0</v>
      </c>
      <c r="AE301" s="145">
        <v>3271210</v>
      </c>
      <c r="AF301" s="145">
        <v>0</v>
      </c>
      <c r="AG301" s="145">
        <v>54200</v>
      </c>
      <c r="AH301" s="145"/>
      <c r="AI301" s="145"/>
      <c r="AJ301" s="145"/>
      <c r="AK301" s="145"/>
      <c r="AL301" s="145"/>
      <c r="AM301" s="145"/>
      <c r="AN301" s="145"/>
      <c r="AO301" s="145"/>
      <c r="AP301" s="145"/>
      <c r="AQ301" s="131">
        <f t="shared" si="782"/>
        <v>19280750</v>
      </c>
      <c r="AS301" s="145">
        <v>17672990</v>
      </c>
    </row>
    <row r="302" spans="2:87">
      <c r="B302" s="161" t="str">
        <f t="shared" si="781"/>
        <v>108 Incapacidad o Invalidez</v>
      </c>
      <c r="C302" s="145">
        <v>0</v>
      </c>
      <c r="D302" s="145">
        <v>0</v>
      </c>
      <c r="E302" s="145">
        <v>0</v>
      </c>
      <c r="F302" s="145">
        <v>0</v>
      </c>
      <c r="G302" s="145">
        <v>5640</v>
      </c>
      <c r="H302" s="145">
        <v>0</v>
      </c>
      <c r="I302" s="145">
        <v>39651</v>
      </c>
      <c r="J302" s="145">
        <v>0</v>
      </c>
      <c r="K302" s="145">
        <v>0</v>
      </c>
      <c r="L302" s="145">
        <v>0</v>
      </c>
      <c r="M302" s="145">
        <v>0</v>
      </c>
      <c r="N302" s="145">
        <v>0</v>
      </c>
      <c r="O302" s="145">
        <v>18431</v>
      </c>
      <c r="P302" s="145">
        <v>0</v>
      </c>
      <c r="Q302" s="145">
        <v>7148</v>
      </c>
      <c r="R302" s="145">
        <v>0</v>
      </c>
      <c r="S302" s="145">
        <v>4132</v>
      </c>
      <c r="T302" s="145">
        <v>0</v>
      </c>
      <c r="U302" s="145">
        <v>0</v>
      </c>
      <c r="V302" s="145">
        <v>0</v>
      </c>
      <c r="W302" s="145">
        <v>0</v>
      </c>
      <c r="X302" s="145">
        <v>0</v>
      </c>
      <c r="Y302" s="145">
        <v>0</v>
      </c>
      <c r="Z302" s="145">
        <v>0</v>
      </c>
      <c r="AA302" s="145">
        <v>5675</v>
      </c>
      <c r="AB302" s="145">
        <v>0</v>
      </c>
      <c r="AC302" s="145">
        <v>0</v>
      </c>
      <c r="AD302" s="145">
        <v>0</v>
      </c>
      <c r="AE302" s="145">
        <v>0</v>
      </c>
      <c r="AF302" s="145">
        <v>0</v>
      </c>
      <c r="AG302" s="145">
        <v>0</v>
      </c>
      <c r="AH302" s="145"/>
      <c r="AI302" s="145"/>
      <c r="AJ302" s="145"/>
      <c r="AK302" s="145"/>
      <c r="AL302" s="145"/>
      <c r="AM302" s="145"/>
      <c r="AN302" s="145"/>
      <c r="AO302" s="145"/>
      <c r="AP302" s="145"/>
      <c r="AQ302" s="131">
        <f t="shared" si="782"/>
        <v>80677</v>
      </c>
      <c r="AS302" s="145">
        <v>82744</v>
      </c>
    </row>
    <row r="303" spans="2:87">
      <c r="B303" s="161" t="str">
        <f t="shared" si="781"/>
        <v>109 Salud</v>
      </c>
      <c r="C303" s="145">
        <v>6950</v>
      </c>
      <c r="D303" s="145">
        <v>1355723.341</v>
      </c>
      <c r="E303" s="145">
        <v>0</v>
      </c>
      <c r="F303" s="145">
        <v>645929</v>
      </c>
      <c r="G303" s="145">
        <v>229562</v>
      </c>
      <c r="H303" s="145">
        <v>0</v>
      </c>
      <c r="I303" s="145">
        <v>77815</v>
      </c>
      <c r="J303" s="145">
        <v>0</v>
      </c>
      <c r="K303" s="145">
        <v>4458097</v>
      </c>
      <c r="L303" s="145">
        <v>0</v>
      </c>
      <c r="M303" s="145">
        <v>63825</v>
      </c>
      <c r="N303" s="145">
        <v>0</v>
      </c>
      <c r="O303" s="145">
        <v>248136</v>
      </c>
      <c r="P303" s="145">
        <v>321094</v>
      </c>
      <c r="Q303" s="145">
        <v>743700</v>
      </c>
      <c r="R303" s="145">
        <v>0</v>
      </c>
      <c r="S303" s="145">
        <v>0</v>
      </c>
      <c r="T303" s="145">
        <v>0</v>
      </c>
      <c r="U303" s="145">
        <v>0</v>
      </c>
      <c r="V303" s="145">
        <v>0</v>
      </c>
      <c r="W303" s="145">
        <v>0</v>
      </c>
      <c r="X303" s="145">
        <v>1806544</v>
      </c>
      <c r="Y303" s="145">
        <v>0</v>
      </c>
      <c r="Z303" s="145">
        <v>4283.7110000000002</v>
      </c>
      <c r="AA303" s="145">
        <v>82803</v>
      </c>
      <c r="AB303" s="145">
        <v>0</v>
      </c>
      <c r="AC303" s="145">
        <v>0</v>
      </c>
      <c r="AD303" s="145">
        <v>0</v>
      </c>
      <c r="AE303" s="145">
        <v>169415</v>
      </c>
      <c r="AF303" s="145">
        <v>1037162</v>
      </c>
      <c r="AG303" s="145">
        <v>2292858</v>
      </c>
      <c r="AH303" s="145"/>
      <c r="AI303" s="145"/>
      <c r="AJ303" s="145"/>
      <c r="AK303" s="145"/>
      <c r="AL303" s="145"/>
      <c r="AM303" s="145"/>
      <c r="AN303" s="145"/>
      <c r="AO303" s="145"/>
      <c r="AP303" s="145"/>
      <c r="AQ303" s="131">
        <f t="shared" si="782"/>
        <v>13543897.051999999</v>
      </c>
      <c r="AS303" s="145">
        <v>10873745</v>
      </c>
    </row>
    <row r="304" spans="2:87">
      <c r="B304" s="161" t="str">
        <f t="shared" si="781"/>
        <v>110 Accidentes Personales</v>
      </c>
      <c r="C304" s="145">
        <v>266744</v>
      </c>
      <c r="D304" s="145">
        <v>2662902.298</v>
      </c>
      <c r="E304" s="145">
        <v>184662</v>
      </c>
      <c r="F304" s="145">
        <v>1396778</v>
      </c>
      <c r="G304" s="145">
        <v>131447</v>
      </c>
      <c r="H304" s="145">
        <v>0</v>
      </c>
      <c r="I304" s="145">
        <v>157855</v>
      </c>
      <c r="J304" s="145">
        <v>52796</v>
      </c>
      <c r="K304" s="145">
        <v>0</v>
      </c>
      <c r="L304" s="145">
        <v>0</v>
      </c>
      <c r="M304" s="145">
        <v>176300</v>
      </c>
      <c r="N304" s="145">
        <v>0</v>
      </c>
      <c r="O304" s="145">
        <v>137336</v>
      </c>
      <c r="P304" s="145">
        <v>79824</v>
      </c>
      <c r="Q304" s="145">
        <v>27347</v>
      </c>
      <c r="R304" s="145">
        <v>0</v>
      </c>
      <c r="S304" s="145">
        <v>0</v>
      </c>
      <c r="T304" s="145">
        <v>0</v>
      </c>
      <c r="U304" s="145">
        <v>0</v>
      </c>
      <c r="V304" s="145">
        <v>0</v>
      </c>
      <c r="W304" s="145">
        <v>95203</v>
      </c>
      <c r="X304" s="145">
        <v>8123054</v>
      </c>
      <c r="Y304" s="145">
        <v>339</v>
      </c>
      <c r="Z304" s="145">
        <v>1510.2950000000001</v>
      </c>
      <c r="AA304" s="145">
        <v>0</v>
      </c>
      <c r="AB304" s="145">
        <v>0</v>
      </c>
      <c r="AC304" s="145">
        <v>0</v>
      </c>
      <c r="AD304" s="145">
        <v>0</v>
      </c>
      <c r="AE304" s="145">
        <v>157960</v>
      </c>
      <c r="AF304" s="145">
        <v>60136</v>
      </c>
      <c r="AG304" s="145">
        <v>4687404</v>
      </c>
      <c r="AH304" s="145"/>
      <c r="AI304" s="145"/>
      <c r="AJ304" s="145"/>
      <c r="AK304" s="145"/>
      <c r="AL304" s="145"/>
      <c r="AM304" s="145"/>
      <c r="AN304" s="145"/>
      <c r="AO304" s="145"/>
      <c r="AP304" s="145"/>
      <c r="AQ304" s="131">
        <f t="shared" si="782"/>
        <v>18399597.593000002</v>
      </c>
      <c r="AS304" s="145">
        <v>20120134</v>
      </c>
    </row>
    <row r="305" spans="2:45">
      <c r="B305" s="161" t="str">
        <f t="shared" si="781"/>
        <v>111 Asistencia</v>
      </c>
      <c r="C305" s="145">
        <v>0</v>
      </c>
      <c r="D305" s="145">
        <v>30062.762999999999</v>
      </c>
      <c r="E305" s="145">
        <v>0</v>
      </c>
      <c r="F305" s="145">
        <v>0</v>
      </c>
      <c r="G305" s="145">
        <v>0</v>
      </c>
      <c r="H305" s="145">
        <v>0</v>
      </c>
      <c r="I305" s="145">
        <v>0</v>
      </c>
      <c r="J305" s="145">
        <v>0</v>
      </c>
      <c r="K305" s="145">
        <v>0</v>
      </c>
      <c r="L305" s="145">
        <v>0</v>
      </c>
      <c r="M305" s="145">
        <v>23215</v>
      </c>
      <c r="N305" s="145">
        <v>0</v>
      </c>
      <c r="O305" s="145">
        <v>0</v>
      </c>
      <c r="P305" s="145">
        <v>0</v>
      </c>
      <c r="Q305" s="145">
        <v>0</v>
      </c>
      <c r="R305" s="145">
        <v>0</v>
      </c>
      <c r="S305" s="145">
        <v>0</v>
      </c>
      <c r="T305" s="145">
        <v>0</v>
      </c>
      <c r="U305" s="145">
        <v>0</v>
      </c>
      <c r="V305" s="145">
        <v>0</v>
      </c>
      <c r="W305" s="145">
        <v>0</v>
      </c>
      <c r="X305" s="145">
        <v>0</v>
      </c>
      <c r="Y305" s="145">
        <v>0</v>
      </c>
      <c r="Z305" s="145">
        <v>0</v>
      </c>
      <c r="AA305" s="145">
        <v>0</v>
      </c>
      <c r="AB305" s="145">
        <v>0</v>
      </c>
      <c r="AC305" s="145">
        <v>0</v>
      </c>
      <c r="AD305" s="145">
        <v>0</v>
      </c>
      <c r="AE305" s="145">
        <v>0</v>
      </c>
      <c r="AF305" s="145">
        <v>0</v>
      </c>
      <c r="AG305" s="145">
        <v>259859</v>
      </c>
      <c r="AH305" s="145"/>
      <c r="AI305" s="145"/>
      <c r="AJ305" s="145"/>
      <c r="AK305" s="145"/>
      <c r="AL305" s="145"/>
      <c r="AM305" s="145"/>
      <c r="AN305" s="145"/>
      <c r="AO305" s="145"/>
      <c r="AP305" s="145"/>
      <c r="AQ305" s="131">
        <f t="shared" si="782"/>
        <v>313136.76299999998</v>
      </c>
      <c r="AS305" s="145">
        <v>322925</v>
      </c>
    </row>
    <row r="306" spans="2:45">
      <c r="B306" s="161" t="str">
        <f t="shared" si="781"/>
        <v>112 Desgravamen</v>
      </c>
      <c r="C306" s="145">
        <v>0</v>
      </c>
      <c r="D306" s="145">
        <v>0</v>
      </c>
      <c r="E306" s="145">
        <v>0</v>
      </c>
      <c r="F306" s="145">
        <v>351465</v>
      </c>
      <c r="G306" s="145">
        <v>25475</v>
      </c>
      <c r="H306" s="145">
        <v>0</v>
      </c>
      <c r="I306" s="145">
        <v>371241</v>
      </c>
      <c r="J306" s="145">
        <v>2025</v>
      </c>
      <c r="K306" s="145">
        <v>0</v>
      </c>
      <c r="L306" s="145">
        <v>0</v>
      </c>
      <c r="M306" s="145">
        <v>289195</v>
      </c>
      <c r="N306" s="145">
        <v>0</v>
      </c>
      <c r="O306" s="145">
        <v>3945</v>
      </c>
      <c r="P306" s="145">
        <v>0</v>
      </c>
      <c r="Q306" s="145">
        <v>1465</v>
      </c>
      <c r="R306" s="145">
        <v>0</v>
      </c>
      <c r="S306" s="145">
        <v>0</v>
      </c>
      <c r="T306" s="145">
        <v>0</v>
      </c>
      <c r="U306" s="145">
        <v>0</v>
      </c>
      <c r="V306" s="145">
        <v>0</v>
      </c>
      <c r="W306" s="145">
        <v>2594</v>
      </c>
      <c r="X306" s="145">
        <v>0</v>
      </c>
      <c r="Y306" s="145">
        <v>0</v>
      </c>
      <c r="Z306" s="145">
        <v>0</v>
      </c>
      <c r="AA306" s="145">
        <v>0</v>
      </c>
      <c r="AB306" s="145">
        <v>0</v>
      </c>
      <c r="AC306" s="145">
        <v>0</v>
      </c>
      <c r="AD306" s="145">
        <v>0</v>
      </c>
      <c r="AE306" s="145">
        <v>9107</v>
      </c>
      <c r="AF306" s="145">
        <v>0</v>
      </c>
      <c r="AG306" s="145">
        <v>0</v>
      </c>
      <c r="AH306" s="145"/>
      <c r="AI306" s="145"/>
      <c r="AJ306" s="145"/>
      <c r="AK306" s="145"/>
      <c r="AL306" s="145"/>
      <c r="AM306" s="145"/>
      <c r="AN306" s="145"/>
      <c r="AO306" s="145"/>
      <c r="AP306" s="145"/>
      <c r="AQ306" s="131">
        <f t="shared" si="782"/>
        <v>1056512</v>
      </c>
      <c r="AS306" s="145">
        <v>224968</v>
      </c>
    </row>
    <row r="307" spans="2:45">
      <c r="B307" s="161" t="str">
        <f t="shared" si="781"/>
        <v>113 SOAP</v>
      </c>
      <c r="C307" s="145">
        <v>0</v>
      </c>
      <c r="D307" s="145">
        <v>0</v>
      </c>
      <c r="E307" s="145">
        <v>0</v>
      </c>
      <c r="F307" s="145">
        <v>0</v>
      </c>
      <c r="G307" s="145">
        <v>0</v>
      </c>
      <c r="H307" s="145">
        <v>0</v>
      </c>
      <c r="I307" s="145">
        <v>0</v>
      </c>
      <c r="J307" s="145">
        <v>0</v>
      </c>
      <c r="K307" s="145">
        <v>0</v>
      </c>
      <c r="L307" s="145">
        <v>0</v>
      </c>
      <c r="M307" s="145">
        <v>0</v>
      </c>
      <c r="N307" s="145">
        <v>0</v>
      </c>
      <c r="O307" s="145">
        <v>0</v>
      </c>
      <c r="P307" s="145">
        <v>0</v>
      </c>
      <c r="Q307" s="145">
        <v>0</v>
      </c>
      <c r="R307" s="145">
        <v>0</v>
      </c>
      <c r="S307" s="145">
        <v>0</v>
      </c>
      <c r="T307" s="145">
        <v>0</v>
      </c>
      <c r="U307" s="145">
        <v>0</v>
      </c>
      <c r="V307" s="145">
        <v>0</v>
      </c>
      <c r="W307" s="145">
        <v>0</v>
      </c>
      <c r="X307" s="145">
        <v>0</v>
      </c>
      <c r="Y307" s="145">
        <v>46162</v>
      </c>
      <c r="Z307" s="145">
        <v>0</v>
      </c>
      <c r="AA307" s="145">
        <v>0</v>
      </c>
      <c r="AB307" s="145">
        <v>0</v>
      </c>
      <c r="AC307" s="145">
        <v>0</v>
      </c>
      <c r="AD307" s="145">
        <v>0</v>
      </c>
      <c r="AE307" s="145">
        <v>0</v>
      </c>
      <c r="AF307" s="145">
        <v>0</v>
      </c>
      <c r="AG307" s="145">
        <v>0</v>
      </c>
      <c r="AH307" s="145"/>
      <c r="AI307" s="145"/>
      <c r="AJ307" s="145"/>
      <c r="AK307" s="145"/>
      <c r="AL307" s="145"/>
      <c r="AM307" s="145"/>
      <c r="AN307" s="145"/>
      <c r="AO307" s="145"/>
      <c r="AP307" s="145"/>
      <c r="AQ307" s="131">
        <f t="shared" si="782"/>
        <v>46162</v>
      </c>
      <c r="AS307" s="145">
        <v>0</v>
      </c>
    </row>
    <row r="308" spans="2:45">
      <c r="B308" s="161" t="str">
        <f t="shared" si="781"/>
        <v>114 Seguros con APV</v>
      </c>
      <c r="C308" s="145">
        <v>0</v>
      </c>
      <c r="D308" s="145">
        <v>550.15899999999999</v>
      </c>
      <c r="E308" s="145">
        <v>0</v>
      </c>
      <c r="F308" s="145">
        <v>40914</v>
      </c>
      <c r="G308" s="145">
        <v>231776</v>
      </c>
      <c r="H308" s="145">
        <v>0</v>
      </c>
      <c r="I308" s="145">
        <v>0</v>
      </c>
      <c r="J308" s="145">
        <v>5797704</v>
      </c>
      <c r="K308" s="145">
        <v>0</v>
      </c>
      <c r="L308" s="145">
        <v>0</v>
      </c>
      <c r="M308" s="145">
        <v>21559876</v>
      </c>
      <c r="N308" s="145">
        <v>0</v>
      </c>
      <c r="O308" s="145">
        <v>12295143</v>
      </c>
      <c r="P308" s="145">
        <v>5921373</v>
      </c>
      <c r="Q308" s="145">
        <v>11969104</v>
      </c>
      <c r="R308" s="145">
        <v>0</v>
      </c>
      <c r="S308" s="145">
        <v>0</v>
      </c>
      <c r="T308" s="145">
        <v>0</v>
      </c>
      <c r="U308" s="145">
        <v>0</v>
      </c>
      <c r="V308" s="145">
        <v>0</v>
      </c>
      <c r="W308" s="145">
        <v>0</v>
      </c>
      <c r="X308" s="145">
        <v>11987876</v>
      </c>
      <c r="Y308" s="145">
        <v>0</v>
      </c>
      <c r="Z308" s="145">
        <v>0</v>
      </c>
      <c r="AA308" s="145">
        <v>0</v>
      </c>
      <c r="AB308" s="145">
        <v>1075814</v>
      </c>
      <c r="AC308" s="145">
        <v>0</v>
      </c>
      <c r="AD308" s="145">
        <v>0</v>
      </c>
      <c r="AE308" s="145">
        <v>8215367</v>
      </c>
      <c r="AF308" s="145">
        <v>15683250</v>
      </c>
      <c r="AG308" s="145">
        <v>1092142</v>
      </c>
      <c r="AH308" s="145"/>
      <c r="AI308" s="145"/>
      <c r="AJ308" s="145"/>
      <c r="AK308" s="145"/>
      <c r="AL308" s="145"/>
      <c r="AM308" s="145"/>
      <c r="AN308" s="145"/>
      <c r="AO308" s="145"/>
      <c r="AP308" s="145"/>
      <c r="AQ308" s="131">
        <f t="shared" si="782"/>
        <v>95870889.159000009</v>
      </c>
      <c r="AS308" s="145">
        <v>104497361</v>
      </c>
    </row>
    <row r="309" spans="2:45">
      <c r="B309" s="161" t="str">
        <f t="shared" si="781"/>
        <v>150 Otros</v>
      </c>
      <c r="C309" s="145">
        <v>0</v>
      </c>
      <c r="D309" s="145">
        <v>0</v>
      </c>
      <c r="E309" s="145">
        <v>0</v>
      </c>
      <c r="F309" s="145">
        <v>0</v>
      </c>
      <c r="G309" s="145">
        <v>0</v>
      </c>
      <c r="H309" s="145">
        <v>0</v>
      </c>
      <c r="I309" s="145">
        <v>0</v>
      </c>
      <c r="J309" s="145">
        <v>32831</v>
      </c>
      <c r="K309" s="145">
        <v>0</v>
      </c>
      <c r="L309" s="145">
        <v>0</v>
      </c>
      <c r="M309" s="145">
        <v>0</v>
      </c>
      <c r="N309" s="145">
        <v>0</v>
      </c>
      <c r="O309" s="145">
        <v>0</v>
      </c>
      <c r="P309" s="145">
        <v>0</v>
      </c>
      <c r="Q309" s="145">
        <v>0</v>
      </c>
      <c r="R309" s="145">
        <v>0</v>
      </c>
      <c r="S309" s="145">
        <v>0</v>
      </c>
      <c r="T309" s="145">
        <v>0</v>
      </c>
      <c r="U309" s="145">
        <v>0</v>
      </c>
      <c r="V309" s="145">
        <v>0</v>
      </c>
      <c r="W309" s="145">
        <v>0</v>
      </c>
      <c r="X309" s="145">
        <v>0</v>
      </c>
      <c r="Y309" s="145">
        <v>0</v>
      </c>
      <c r="Z309" s="145">
        <v>0</v>
      </c>
      <c r="AA309" s="145">
        <v>0</v>
      </c>
      <c r="AB309" s="145">
        <v>0</v>
      </c>
      <c r="AC309" s="145">
        <v>0</v>
      </c>
      <c r="AD309" s="145">
        <v>0</v>
      </c>
      <c r="AE309" s="145">
        <v>0</v>
      </c>
      <c r="AF309" s="145">
        <v>0</v>
      </c>
      <c r="AG309" s="145">
        <v>0</v>
      </c>
      <c r="AH309" s="145"/>
      <c r="AI309" s="145"/>
      <c r="AJ309" s="145"/>
      <c r="AK309" s="145"/>
      <c r="AL309" s="145"/>
      <c r="AM309" s="145"/>
      <c r="AN309" s="145"/>
      <c r="AO309" s="145"/>
      <c r="AP309" s="145"/>
      <c r="AQ309" s="131">
        <f t="shared" si="782"/>
        <v>32831</v>
      </c>
      <c r="AS309" s="145">
        <v>0</v>
      </c>
    </row>
    <row r="310" spans="2:45">
      <c r="B310" s="153" t="str">
        <f t="shared" si="781"/>
        <v>Colectivos</v>
      </c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27"/>
      <c r="AS310" s="142"/>
    </row>
    <row r="311" spans="2:45">
      <c r="B311" s="161" t="str">
        <f t="shared" si="781"/>
        <v>201 Vida Entera</v>
      </c>
      <c r="C311" s="145">
        <v>0</v>
      </c>
      <c r="D311" s="145">
        <v>0</v>
      </c>
      <c r="E311" s="145">
        <v>0</v>
      </c>
      <c r="F311" s="145">
        <v>0</v>
      </c>
      <c r="G311" s="145">
        <v>0</v>
      </c>
      <c r="H311" s="145">
        <v>0</v>
      </c>
      <c r="I311" s="145">
        <v>0</v>
      </c>
      <c r="J311" s="145">
        <v>3875859</v>
      </c>
      <c r="K311" s="145">
        <v>0</v>
      </c>
      <c r="L311" s="145">
        <v>0</v>
      </c>
      <c r="M311" s="145">
        <v>0</v>
      </c>
      <c r="N311" s="145">
        <v>0</v>
      </c>
      <c r="O311" s="145">
        <v>0</v>
      </c>
      <c r="P311" s="145">
        <v>0</v>
      </c>
      <c r="Q311" s="145">
        <v>4203384</v>
      </c>
      <c r="R311" s="145">
        <v>0</v>
      </c>
      <c r="S311" s="145">
        <v>0</v>
      </c>
      <c r="T311" s="145">
        <v>2019045</v>
      </c>
      <c r="U311" s="145">
        <v>0</v>
      </c>
      <c r="V311" s="145">
        <v>0</v>
      </c>
      <c r="W311" s="145">
        <v>0</v>
      </c>
      <c r="X311" s="145">
        <v>0</v>
      </c>
      <c r="Y311" s="145">
        <v>0</v>
      </c>
      <c r="Z311" s="145">
        <v>0</v>
      </c>
      <c r="AA311" s="145">
        <v>0</v>
      </c>
      <c r="AB311" s="145">
        <v>0</v>
      </c>
      <c r="AC311" s="145">
        <v>0</v>
      </c>
      <c r="AD311" s="145">
        <v>0</v>
      </c>
      <c r="AE311" s="145">
        <v>0</v>
      </c>
      <c r="AF311" s="145">
        <v>0</v>
      </c>
      <c r="AG311" s="145">
        <v>0</v>
      </c>
      <c r="AH311" s="145"/>
      <c r="AI311" s="145"/>
      <c r="AJ311" s="145"/>
      <c r="AK311" s="145"/>
      <c r="AL311" s="145"/>
      <c r="AM311" s="145"/>
      <c r="AN311" s="145"/>
      <c r="AO311" s="145"/>
      <c r="AP311" s="145"/>
      <c r="AQ311" s="131">
        <f t="shared" ref="AQ311:AQ324" si="783">SUM(C311:AP311)</f>
        <v>10098288</v>
      </c>
      <c r="AS311" s="145">
        <v>6249493</v>
      </c>
    </row>
    <row r="312" spans="2:45">
      <c r="B312" s="161" t="str">
        <f t="shared" si="781"/>
        <v>202 Temporal de Vida</v>
      </c>
      <c r="C312" s="145">
        <v>2226179</v>
      </c>
      <c r="D312" s="145">
        <v>1689333.077</v>
      </c>
      <c r="E312" s="145">
        <v>317624</v>
      </c>
      <c r="F312" s="145">
        <v>2508493</v>
      </c>
      <c r="G312" s="145">
        <v>9774727</v>
      </c>
      <c r="H312" s="145">
        <v>31803</v>
      </c>
      <c r="I312" s="145">
        <v>9290776</v>
      </c>
      <c r="J312" s="145">
        <v>0</v>
      </c>
      <c r="K312" s="145">
        <v>0</v>
      </c>
      <c r="L312" s="145">
        <v>0</v>
      </c>
      <c r="M312" s="145">
        <v>799581</v>
      </c>
      <c r="N312" s="145">
        <v>0</v>
      </c>
      <c r="O312" s="145">
        <v>1402272</v>
      </c>
      <c r="P312" s="145">
        <v>2437659</v>
      </c>
      <c r="Q312" s="145">
        <v>-672246</v>
      </c>
      <c r="R312" s="145">
        <v>0</v>
      </c>
      <c r="S312" s="145">
        <v>1938271</v>
      </c>
      <c r="T312" s="145">
        <v>2108396</v>
      </c>
      <c r="U312" s="145">
        <v>5241092</v>
      </c>
      <c r="V312" s="145">
        <v>0</v>
      </c>
      <c r="W312" s="145">
        <v>262378</v>
      </c>
      <c r="X312" s="145">
        <v>10349260</v>
      </c>
      <c r="Y312" s="145">
        <v>1902</v>
      </c>
      <c r="Z312" s="145">
        <v>2545352.4419999998</v>
      </c>
      <c r="AA312" s="145">
        <v>843</v>
      </c>
      <c r="AB312" s="145">
        <v>0</v>
      </c>
      <c r="AC312" s="145">
        <v>6938</v>
      </c>
      <c r="AD312" s="145">
        <v>0</v>
      </c>
      <c r="AE312" s="145">
        <v>1580187</v>
      </c>
      <c r="AF312" s="145">
        <v>8144361</v>
      </c>
      <c r="AG312" s="145">
        <v>5580619</v>
      </c>
      <c r="AH312" s="145"/>
      <c r="AI312" s="145"/>
      <c r="AJ312" s="145"/>
      <c r="AK312" s="145"/>
      <c r="AL312" s="145"/>
      <c r="AM312" s="145"/>
      <c r="AN312" s="145"/>
      <c r="AO312" s="145"/>
      <c r="AP312" s="145"/>
      <c r="AQ312" s="131">
        <f t="shared" si="783"/>
        <v>67565800.518999994</v>
      </c>
      <c r="AS312" s="145">
        <v>77849409</v>
      </c>
    </row>
    <row r="313" spans="2:45">
      <c r="B313" s="161" t="str">
        <f t="shared" si="781"/>
        <v>203 Otros Seguros con CUI</v>
      </c>
      <c r="C313" s="145">
        <v>0</v>
      </c>
      <c r="D313" s="145">
        <v>0</v>
      </c>
      <c r="E313" s="145">
        <v>0</v>
      </c>
      <c r="F313" s="145">
        <v>0</v>
      </c>
      <c r="G313" s="145">
        <v>0</v>
      </c>
      <c r="H313" s="145">
        <v>0</v>
      </c>
      <c r="I313" s="145">
        <v>0</v>
      </c>
      <c r="J313" s="145">
        <v>0</v>
      </c>
      <c r="K313" s="145">
        <v>0</v>
      </c>
      <c r="L313" s="145">
        <v>0</v>
      </c>
      <c r="M313" s="145">
        <v>0</v>
      </c>
      <c r="N313" s="145">
        <v>0</v>
      </c>
      <c r="O313" s="145">
        <v>0</v>
      </c>
      <c r="P313" s="145">
        <v>0</v>
      </c>
      <c r="Q313" s="145">
        <v>0</v>
      </c>
      <c r="R313" s="145">
        <v>0</v>
      </c>
      <c r="S313" s="145">
        <v>0</v>
      </c>
      <c r="T313" s="145">
        <v>0</v>
      </c>
      <c r="U313" s="145">
        <v>0</v>
      </c>
      <c r="V313" s="145">
        <v>0</v>
      </c>
      <c r="W313" s="145">
        <v>0</v>
      </c>
      <c r="X313" s="145">
        <v>0</v>
      </c>
      <c r="Y313" s="145">
        <v>413029</v>
      </c>
      <c r="Z313" s="145">
        <v>0</v>
      </c>
      <c r="AA313" s="145">
        <v>0</v>
      </c>
      <c r="AB313" s="145">
        <v>0</v>
      </c>
      <c r="AC313" s="145">
        <v>0</v>
      </c>
      <c r="AD313" s="145">
        <v>0</v>
      </c>
      <c r="AE313" s="145">
        <v>0</v>
      </c>
      <c r="AF313" s="145">
        <v>0</v>
      </c>
      <c r="AG313" s="145">
        <v>0</v>
      </c>
      <c r="AH313" s="145"/>
      <c r="AI313" s="145"/>
      <c r="AJ313" s="145"/>
      <c r="AK313" s="145"/>
      <c r="AL313" s="145"/>
      <c r="AM313" s="145"/>
      <c r="AN313" s="145"/>
      <c r="AO313" s="145"/>
      <c r="AP313" s="145"/>
      <c r="AQ313" s="131">
        <f t="shared" si="783"/>
        <v>413029</v>
      </c>
      <c r="AS313" s="145">
        <v>1395417</v>
      </c>
    </row>
    <row r="314" spans="2:45">
      <c r="B314" s="161" t="str">
        <f t="shared" si="781"/>
        <v>204 Mixto o Dotal</v>
      </c>
      <c r="C314" s="145">
        <v>0</v>
      </c>
      <c r="D314" s="145">
        <v>0</v>
      </c>
      <c r="E314" s="145">
        <v>0</v>
      </c>
      <c r="F314" s="145">
        <v>0</v>
      </c>
      <c r="G314" s="145">
        <v>0</v>
      </c>
      <c r="H314" s="145">
        <v>0</v>
      </c>
      <c r="I314" s="145">
        <v>0</v>
      </c>
      <c r="J314" s="145">
        <v>0</v>
      </c>
      <c r="K314" s="145">
        <v>0</v>
      </c>
      <c r="L314" s="145">
        <v>0</v>
      </c>
      <c r="M314" s="145">
        <v>0</v>
      </c>
      <c r="N314" s="145">
        <v>0</v>
      </c>
      <c r="O314" s="145">
        <v>0</v>
      </c>
      <c r="P314" s="145">
        <v>0</v>
      </c>
      <c r="Q314" s="145">
        <v>0</v>
      </c>
      <c r="R314" s="145">
        <v>0</v>
      </c>
      <c r="S314" s="145">
        <v>0</v>
      </c>
      <c r="T314" s="145">
        <v>0</v>
      </c>
      <c r="U314" s="145">
        <v>0</v>
      </c>
      <c r="V314" s="145">
        <v>0</v>
      </c>
      <c r="W314" s="145">
        <v>0</v>
      </c>
      <c r="X314" s="145">
        <v>0</v>
      </c>
      <c r="Y314" s="145">
        <v>7503</v>
      </c>
      <c r="Z314" s="145">
        <v>0</v>
      </c>
      <c r="AA314" s="145">
        <v>11185</v>
      </c>
      <c r="AB314" s="145">
        <v>0</v>
      </c>
      <c r="AC314" s="145">
        <v>0</v>
      </c>
      <c r="AD314" s="145">
        <v>0</v>
      </c>
      <c r="AE314" s="145">
        <v>0</v>
      </c>
      <c r="AF314" s="145">
        <v>0</v>
      </c>
      <c r="AG314" s="145">
        <v>0</v>
      </c>
      <c r="AH314" s="145"/>
      <c r="AI314" s="145"/>
      <c r="AJ314" s="145"/>
      <c r="AK314" s="145"/>
      <c r="AL314" s="145"/>
      <c r="AM314" s="145"/>
      <c r="AN314" s="145"/>
      <c r="AO314" s="145"/>
      <c r="AP314" s="145"/>
      <c r="AQ314" s="131">
        <f t="shared" si="783"/>
        <v>18688</v>
      </c>
      <c r="AS314" s="145">
        <v>89134</v>
      </c>
    </row>
    <row r="315" spans="2:45">
      <c r="B315" s="161" t="str">
        <f t="shared" si="781"/>
        <v>205 Renta</v>
      </c>
      <c r="C315" s="145">
        <v>0</v>
      </c>
      <c r="D315" s="145">
        <v>0</v>
      </c>
      <c r="E315" s="145">
        <v>0</v>
      </c>
      <c r="F315" s="145">
        <v>0</v>
      </c>
      <c r="G315" s="145">
        <v>0</v>
      </c>
      <c r="H315" s="145">
        <v>0</v>
      </c>
      <c r="I315" s="145">
        <v>0</v>
      </c>
      <c r="J315" s="145">
        <v>0</v>
      </c>
      <c r="K315" s="145">
        <v>0</v>
      </c>
      <c r="L315" s="145">
        <v>0</v>
      </c>
      <c r="M315" s="145">
        <v>0</v>
      </c>
      <c r="N315" s="145">
        <v>0</v>
      </c>
      <c r="O315" s="145">
        <v>0</v>
      </c>
      <c r="P315" s="145">
        <v>0</v>
      </c>
      <c r="Q315" s="145">
        <v>0</v>
      </c>
      <c r="R315" s="145">
        <v>0</v>
      </c>
      <c r="S315" s="145">
        <v>0</v>
      </c>
      <c r="T315" s="145">
        <v>0</v>
      </c>
      <c r="U315" s="145">
        <v>0</v>
      </c>
      <c r="V315" s="145">
        <v>0</v>
      </c>
      <c r="W315" s="145">
        <v>0</v>
      </c>
      <c r="X315" s="145">
        <v>0</v>
      </c>
      <c r="Y315" s="145">
        <v>0</v>
      </c>
      <c r="Z315" s="145">
        <v>0</v>
      </c>
      <c r="AA315" s="145">
        <v>0</v>
      </c>
      <c r="AB315" s="145">
        <v>0</v>
      </c>
      <c r="AC315" s="145">
        <v>0</v>
      </c>
      <c r="AD315" s="145">
        <v>0</v>
      </c>
      <c r="AE315" s="145">
        <v>0</v>
      </c>
      <c r="AF315" s="145">
        <v>0</v>
      </c>
      <c r="AG315" s="145">
        <v>0</v>
      </c>
      <c r="AH315" s="145"/>
      <c r="AI315" s="145"/>
      <c r="AJ315" s="145"/>
      <c r="AK315" s="145"/>
      <c r="AL315" s="145"/>
      <c r="AM315" s="145"/>
      <c r="AN315" s="145"/>
      <c r="AO315" s="145"/>
      <c r="AP315" s="145"/>
      <c r="AQ315" s="131">
        <f t="shared" si="783"/>
        <v>0</v>
      </c>
      <c r="AS315" s="145">
        <v>46567</v>
      </c>
    </row>
    <row r="316" spans="2:45">
      <c r="B316" s="161" t="str">
        <f t="shared" si="781"/>
        <v>206 Dotal Puro o Capital Diferido</v>
      </c>
      <c r="C316" s="145">
        <v>0</v>
      </c>
      <c r="D316" s="145">
        <v>0</v>
      </c>
      <c r="E316" s="145">
        <v>0</v>
      </c>
      <c r="F316" s="145">
        <v>0</v>
      </c>
      <c r="G316" s="145">
        <v>0</v>
      </c>
      <c r="H316" s="145">
        <v>0</v>
      </c>
      <c r="I316" s="145">
        <v>0</v>
      </c>
      <c r="J316" s="145">
        <v>0</v>
      </c>
      <c r="K316" s="145">
        <v>0</v>
      </c>
      <c r="L316" s="145">
        <v>0</v>
      </c>
      <c r="M316" s="145">
        <v>0</v>
      </c>
      <c r="N316" s="145">
        <v>0</v>
      </c>
      <c r="O316" s="145">
        <v>0</v>
      </c>
      <c r="P316" s="145">
        <v>0</v>
      </c>
      <c r="Q316" s="145">
        <v>0</v>
      </c>
      <c r="R316" s="145">
        <v>0</v>
      </c>
      <c r="S316" s="145">
        <v>0</v>
      </c>
      <c r="T316" s="145">
        <v>0</v>
      </c>
      <c r="U316" s="145">
        <v>0</v>
      </c>
      <c r="V316" s="145">
        <v>0</v>
      </c>
      <c r="W316" s="145">
        <v>0</v>
      </c>
      <c r="X316" s="145">
        <v>0</v>
      </c>
      <c r="Y316" s="145">
        <v>0</v>
      </c>
      <c r="Z316" s="145">
        <v>0</v>
      </c>
      <c r="AA316" s="145">
        <v>0</v>
      </c>
      <c r="AB316" s="145">
        <v>0</v>
      </c>
      <c r="AC316" s="145">
        <v>0</v>
      </c>
      <c r="AD316" s="145">
        <v>0</v>
      </c>
      <c r="AE316" s="145">
        <v>0</v>
      </c>
      <c r="AF316" s="145">
        <v>0</v>
      </c>
      <c r="AG316" s="145">
        <v>0</v>
      </c>
      <c r="AH316" s="145"/>
      <c r="AI316" s="145"/>
      <c r="AJ316" s="145"/>
      <c r="AK316" s="145"/>
      <c r="AL316" s="145"/>
      <c r="AM316" s="145"/>
      <c r="AN316" s="145"/>
      <c r="AO316" s="145"/>
      <c r="AP316" s="145"/>
      <c r="AQ316" s="131">
        <f t="shared" si="783"/>
        <v>0</v>
      </c>
      <c r="AS316" s="145">
        <v>0</v>
      </c>
    </row>
    <row r="317" spans="2:45">
      <c r="B317" s="161" t="str">
        <f t="shared" si="781"/>
        <v>207 Protección Familiar</v>
      </c>
      <c r="C317" s="145">
        <v>0</v>
      </c>
      <c r="D317" s="145">
        <v>0</v>
      </c>
      <c r="E317" s="145">
        <v>0</v>
      </c>
      <c r="F317" s="145">
        <v>0</v>
      </c>
      <c r="G317" s="145">
        <v>258959</v>
      </c>
      <c r="H317" s="145">
        <v>0</v>
      </c>
      <c r="I317" s="145">
        <v>0</v>
      </c>
      <c r="J317" s="145">
        <v>0</v>
      </c>
      <c r="K317" s="145">
        <v>0</v>
      </c>
      <c r="L317" s="145">
        <v>0</v>
      </c>
      <c r="M317" s="145">
        <v>0</v>
      </c>
      <c r="N317" s="145">
        <v>0</v>
      </c>
      <c r="O317" s="145">
        <v>0</v>
      </c>
      <c r="P317" s="145">
        <v>0</v>
      </c>
      <c r="Q317" s="145">
        <v>1605985</v>
      </c>
      <c r="R317" s="145">
        <v>0</v>
      </c>
      <c r="S317" s="145">
        <v>0</v>
      </c>
      <c r="T317" s="145">
        <v>0</v>
      </c>
      <c r="U317" s="145">
        <v>0</v>
      </c>
      <c r="V317" s="145">
        <v>0</v>
      </c>
      <c r="W317" s="145">
        <v>0</v>
      </c>
      <c r="X317" s="145">
        <v>0</v>
      </c>
      <c r="Y317" s="145">
        <v>107198</v>
      </c>
      <c r="Z317" s="145">
        <v>0</v>
      </c>
      <c r="AA317" s="145">
        <v>0</v>
      </c>
      <c r="AB317" s="145">
        <v>0</v>
      </c>
      <c r="AC317" s="145">
        <v>0</v>
      </c>
      <c r="AD317" s="145">
        <v>0</v>
      </c>
      <c r="AE317" s="145">
        <v>0</v>
      </c>
      <c r="AF317" s="145">
        <v>0</v>
      </c>
      <c r="AG317" s="145">
        <v>23964</v>
      </c>
      <c r="AH317" s="145"/>
      <c r="AI317" s="145"/>
      <c r="AJ317" s="145"/>
      <c r="AK317" s="145"/>
      <c r="AL317" s="145"/>
      <c r="AM317" s="145"/>
      <c r="AN317" s="145"/>
      <c r="AO317" s="145"/>
      <c r="AP317" s="145"/>
      <c r="AQ317" s="131">
        <f t="shared" si="783"/>
        <v>1996106</v>
      </c>
      <c r="AS317" s="145">
        <v>2557730</v>
      </c>
    </row>
    <row r="318" spans="2:45">
      <c r="B318" s="161" t="str">
        <f t="shared" si="781"/>
        <v>208 Incapacidad o Invalidez</v>
      </c>
      <c r="C318" s="145">
        <v>0</v>
      </c>
      <c r="D318" s="145">
        <v>0</v>
      </c>
      <c r="E318" s="145">
        <v>0</v>
      </c>
      <c r="F318" s="145">
        <v>0</v>
      </c>
      <c r="G318" s="145">
        <v>0</v>
      </c>
      <c r="H318" s="145">
        <v>0</v>
      </c>
      <c r="I318" s="145">
        <v>981</v>
      </c>
      <c r="J318" s="145">
        <v>0</v>
      </c>
      <c r="K318" s="145">
        <v>0</v>
      </c>
      <c r="L318" s="145">
        <v>0</v>
      </c>
      <c r="M318" s="145">
        <v>0</v>
      </c>
      <c r="N318" s="145">
        <v>0</v>
      </c>
      <c r="O318" s="145">
        <v>0</v>
      </c>
      <c r="P318" s="145">
        <v>0</v>
      </c>
      <c r="Q318" s="145">
        <v>0</v>
      </c>
      <c r="R318" s="145">
        <v>0</v>
      </c>
      <c r="S318" s="145">
        <v>13522</v>
      </c>
      <c r="T318" s="145">
        <v>0</v>
      </c>
      <c r="U318" s="145">
        <v>0</v>
      </c>
      <c r="V318" s="145">
        <v>0</v>
      </c>
      <c r="W318" s="145">
        <v>0</v>
      </c>
      <c r="X318" s="145">
        <v>0</v>
      </c>
      <c r="Y318" s="145">
        <v>0</v>
      </c>
      <c r="Z318" s="145">
        <v>0</v>
      </c>
      <c r="AA318" s="145">
        <v>0</v>
      </c>
      <c r="AB318" s="145">
        <v>0</v>
      </c>
      <c r="AC318" s="145">
        <v>0</v>
      </c>
      <c r="AD318" s="145">
        <v>0</v>
      </c>
      <c r="AE318" s="145">
        <v>0</v>
      </c>
      <c r="AF318" s="145">
        <v>0</v>
      </c>
      <c r="AG318" s="145">
        <v>0</v>
      </c>
      <c r="AH318" s="145"/>
      <c r="AI318" s="145"/>
      <c r="AJ318" s="145"/>
      <c r="AK318" s="145"/>
      <c r="AL318" s="145"/>
      <c r="AM318" s="145"/>
      <c r="AN318" s="145"/>
      <c r="AO318" s="145"/>
      <c r="AP318" s="145"/>
      <c r="AQ318" s="131">
        <f t="shared" si="783"/>
        <v>14503</v>
      </c>
      <c r="AS318" s="145">
        <v>2294</v>
      </c>
    </row>
    <row r="319" spans="2:45">
      <c r="B319" s="161" t="str">
        <f t="shared" si="781"/>
        <v>209 Salud</v>
      </c>
      <c r="C319" s="145">
        <v>0</v>
      </c>
      <c r="D319" s="145">
        <v>936616.31400000001</v>
      </c>
      <c r="E319" s="145">
        <v>0</v>
      </c>
      <c r="F319" s="145">
        <v>2257569</v>
      </c>
      <c r="G319" s="145">
        <v>15600594</v>
      </c>
      <c r="H319" s="145">
        <v>3718277</v>
      </c>
      <c r="I319" s="145">
        <v>1747017</v>
      </c>
      <c r="J319" s="145">
        <v>4744796</v>
      </c>
      <c r="K319" s="145">
        <v>0</v>
      </c>
      <c r="L319" s="145">
        <v>0</v>
      </c>
      <c r="M319" s="145">
        <v>3515924</v>
      </c>
      <c r="N319" s="145">
        <v>0</v>
      </c>
      <c r="O319" s="145">
        <v>224118</v>
      </c>
      <c r="P319" s="145">
        <v>7332735</v>
      </c>
      <c r="Q319" s="145">
        <v>16072196</v>
      </c>
      <c r="R319" s="145">
        <v>0</v>
      </c>
      <c r="S319" s="145">
        <v>0</v>
      </c>
      <c r="T319" s="145">
        <v>3593989</v>
      </c>
      <c r="U319" s="145">
        <v>0</v>
      </c>
      <c r="V319" s="145">
        <v>0</v>
      </c>
      <c r="W319" s="145">
        <v>120760</v>
      </c>
      <c r="X319" s="145">
        <v>28349055</v>
      </c>
      <c r="Y319" s="145">
        <v>0</v>
      </c>
      <c r="Z319" s="145">
        <v>11604.521999999999</v>
      </c>
      <c r="AA319" s="145">
        <v>0</v>
      </c>
      <c r="AB319" s="145">
        <v>0</v>
      </c>
      <c r="AC319" s="145">
        <v>15693</v>
      </c>
      <c r="AD319" s="145">
        <v>0</v>
      </c>
      <c r="AE319" s="145">
        <v>10355765</v>
      </c>
      <c r="AF319" s="145">
        <v>5294539</v>
      </c>
      <c r="AG319" s="145">
        <v>7079</v>
      </c>
      <c r="AH319" s="145"/>
      <c r="AI319" s="145"/>
      <c r="AJ319" s="145"/>
      <c r="AK319" s="145"/>
      <c r="AL319" s="145"/>
      <c r="AM319" s="145"/>
      <c r="AN319" s="145"/>
      <c r="AO319" s="145"/>
      <c r="AP319" s="145"/>
      <c r="AQ319" s="131">
        <f t="shared" si="783"/>
        <v>103898326.836</v>
      </c>
      <c r="AS319" s="145">
        <v>86159525</v>
      </c>
    </row>
    <row r="320" spans="2:45">
      <c r="B320" s="161" t="str">
        <f t="shared" si="781"/>
        <v>210 Accidentes Personales</v>
      </c>
      <c r="C320" s="145">
        <v>0</v>
      </c>
      <c r="D320" s="145">
        <v>1582537.7420000001</v>
      </c>
      <c r="E320" s="145">
        <v>0</v>
      </c>
      <c r="F320" s="145">
        <v>268959</v>
      </c>
      <c r="G320" s="145">
        <v>483192</v>
      </c>
      <c r="H320" s="145">
        <v>0</v>
      </c>
      <c r="I320" s="145">
        <v>2809822</v>
      </c>
      <c r="J320" s="145">
        <v>410089</v>
      </c>
      <c r="K320" s="145">
        <v>0</v>
      </c>
      <c r="L320" s="145">
        <v>0</v>
      </c>
      <c r="M320" s="145">
        <v>278950</v>
      </c>
      <c r="N320" s="145">
        <v>0</v>
      </c>
      <c r="O320" s="145">
        <v>346077</v>
      </c>
      <c r="P320" s="145">
        <v>615159</v>
      </c>
      <c r="Q320" s="145">
        <v>92346</v>
      </c>
      <c r="R320" s="145">
        <v>0</v>
      </c>
      <c r="S320" s="145">
        <v>515431</v>
      </c>
      <c r="T320" s="145">
        <v>0</v>
      </c>
      <c r="U320" s="145">
        <v>28731</v>
      </c>
      <c r="V320" s="145">
        <v>0</v>
      </c>
      <c r="W320" s="145">
        <v>214361</v>
      </c>
      <c r="X320" s="145">
        <v>6862578</v>
      </c>
      <c r="Y320" s="145">
        <v>0</v>
      </c>
      <c r="Z320" s="145">
        <v>0</v>
      </c>
      <c r="AA320" s="145">
        <v>0</v>
      </c>
      <c r="AB320" s="145">
        <v>0</v>
      </c>
      <c r="AC320" s="145">
        <v>-158</v>
      </c>
      <c r="AD320" s="145">
        <v>0</v>
      </c>
      <c r="AE320" s="145">
        <v>55942</v>
      </c>
      <c r="AF320" s="145">
        <v>157379</v>
      </c>
      <c r="AG320" s="145">
        <v>535187</v>
      </c>
      <c r="AH320" s="145"/>
      <c r="AI320" s="145"/>
      <c r="AJ320" s="145"/>
      <c r="AK320" s="145"/>
      <c r="AL320" s="145"/>
      <c r="AM320" s="145"/>
      <c r="AN320" s="145"/>
      <c r="AO320" s="145"/>
      <c r="AP320" s="145"/>
      <c r="AQ320" s="131">
        <f t="shared" si="783"/>
        <v>15256582.742000001</v>
      </c>
      <c r="AS320" s="145">
        <v>13764358</v>
      </c>
    </row>
    <row r="321" spans="2:87">
      <c r="B321" s="161" t="str">
        <f t="shared" si="781"/>
        <v>211 Asistencia</v>
      </c>
      <c r="C321" s="145">
        <v>0</v>
      </c>
      <c r="D321" s="145">
        <v>0</v>
      </c>
      <c r="E321" s="145">
        <v>0</v>
      </c>
      <c r="F321" s="145">
        <v>0</v>
      </c>
      <c r="G321" s="145">
        <v>0</v>
      </c>
      <c r="H321" s="145">
        <v>0</v>
      </c>
      <c r="I321" s="145">
        <v>88</v>
      </c>
      <c r="J321" s="145">
        <v>0</v>
      </c>
      <c r="K321" s="145">
        <v>0</v>
      </c>
      <c r="L321" s="145">
        <v>0</v>
      </c>
      <c r="M321" s="145">
        <v>0</v>
      </c>
      <c r="N321" s="145">
        <v>0</v>
      </c>
      <c r="O321" s="145">
        <v>0</v>
      </c>
      <c r="P321" s="145">
        <v>0</v>
      </c>
      <c r="Q321" s="145">
        <v>0</v>
      </c>
      <c r="R321" s="145">
        <v>0</v>
      </c>
      <c r="S321" s="145">
        <v>0</v>
      </c>
      <c r="T321" s="145">
        <v>0</v>
      </c>
      <c r="U321" s="145">
        <v>0</v>
      </c>
      <c r="V321" s="145">
        <v>0</v>
      </c>
      <c r="W321" s="145">
        <v>0</v>
      </c>
      <c r="X321" s="145">
        <v>0</v>
      </c>
      <c r="Y321" s="145">
        <v>0</v>
      </c>
      <c r="Z321" s="145">
        <v>0</v>
      </c>
      <c r="AA321" s="145">
        <v>0</v>
      </c>
      <c r="AB321" s="145">
        <v>0</v>
      </c>
      <c r="AC321" s="145">
        <v>0</v>
      </c>
      <c r="AD321" s="145">
        <v>0</v>
      </c>
      <c r="AE321" s="145">
        <v>3206</v>
      </c>
      <c r="AF321" s="145">
        <v>0</v>
      </c>
      <c r="AG321" s="145">
        <v>1733</v>
      </c>
      <c r="AH321" s="145"/>
      <c r="AI321" s="145"/>
      <c r="AJ321" s="145"/>
      <c r="AK321" s="145"/>
      <c r="AL321" s="145"/>
      <c r="AM321" s="145"/>
      <c r="AN321" s="145"/>
      <c r="AO321" s="145"/>
      <c r="AP321" s="145"/>
      <c r="AQ321" s="131">
        <f t="shared" si="783"/>
        <v>5027</v>
      </c>
      <c r="AS321" s="145">
        <v>11332</v>
      </c>
    </row>
    <row r="322" spans="2:87">
      <c r="B322" s="161" t="str">
        <f t="shared" si="781"/>
        <v>212 Desgravamen</v>
      </c>
      <c r="C322" s="145">
        <v>5972674</v>
      </c>
      <c r="D322" s="145">
        <v>36175876</v>
      </c>
      <c r="E322" s="145">
        <v>11538704</v>
      </c>
      <c r="F322" s="145">
        <v>24293346</v>
      </c>
      <c r="G322" s="145">
        <v>3319029</v>
      </c>
      <c r="H322" s="145">
        <v>0</v>
      </c>
      <c r="I322" s="145">
        <v>27912882</v>
      </c>
      <c r="J322" s="145">
        <v>1275987</v>
      </c>
      <c r="K322" s="145">
        <v>0</v>
      </c>
      <c r="L322" s="145">
        <v>5484</v>
      </c>
      <c r="M322" s="145">
        <v>1313099</v>
      </c>
      <c r="N322" s="145">
        <v>0</v>
      </c>
      <c r="O322" s="145">
        <v>8110610</v>
      </c>
      <c r="P322" s="145">
        <v>458588</v>
      </c>
      <c r="Q322" s="145">
        <v>12107</v>
      </c>
      <c r="R322" s="145">
        <v>224515</v>
      </c>
      <c r="S322" s="145">
        <v>5059641</v>
      </c>
      <c r="T322" s="145">
        <v>590229</v>
      </c>
      <c r="U322" s="145">
        <v>0</v>
      </c>
      <c r="V322" s="145">
        <v>0</v>
      </c>
      <c r="W322" s="145">
        <v>61735</v>
      </c>
      <c r="X322" s="145">
        <v>20634454</v>
      </c>
      <c r="Y322" s="145">
        <v>739</v>
      </c>
      <c r="Z322" s="145">
        <v>8086663</v>
      </c>
      <c r="AA322" s="145">
        <v>513804</v>
      </c>
      <c r="AB322" s="145">
        <v>0</v>
      </c>
      <c r="AC322" s="145">
        <v>44575</v>
      </c>
      <c r="AD322" s="145">
        <v>0</v>
      </c>
      <c r="AE322" s="145">
        <v>2123312</v>
      </c>
      <c r="AF322" s="145">
        <v>3236502</v>
      </c>
      <c r="AG322" s="145">
        <v>42153222</v>
      </c>
      <c r="AH322" s="145"/>
      <c r="AI322" s="145"/>
      <c r="AJ322" s="145"/>
      <c r="AK322" s="145"/>
      <c r="AL322" s="145"/>
      <c r="AM322" s="145"/>
      <c r="AN322" s="145"/>
      <c r="AO322" s="145"/>
      <c r="AP322" s="145"/>
      <c r="AQ322" s="131">
        <f t="shared" si="783"/>
        <v>203117777</v>
      </c>
      <c r="AS322" s="145">
        <v>217170492</v>
      </c>
    </row>
    <row r="323" spans="2:87">
      <c r="B323" s="161" t="str">
        <f t="shared" si="781"/>
        <v>213 Seguros con APV</v>
      </c>
      <c r="C323" s="145">
        <v>0</v>
      </c>
      <c r="D323" s="145">
        <v>0</v>
      </c>
      <c r="E323" s="145">
        <v>0</v>
      </c>
      <c r="F323" s="145">
        <v>0</v>
      </c>
      <c r="G323" s="145">
        <v>0</v>
      </c>
      <c r="H323" s="145">
        <v>0</v>
      </c>
      <c r="I323" s="145">
        <v>0</v>
      </c>
      <c r="J323" s="145">
        <v>0</v>
      </c>
      <c r="K323" s="145">
        <v>0</v>
      </c>
      <c r="L323" s="145">
        <v>0</v>
      </c>
      <c r="M323" s="145">
        <v>0</v>
      </c>
      <c r="N323" s="145">
        <v>0</v>
      </c>
      <c r="O323" s="145">
        <v>0</v>
      </c>
      <c r="P323" s="145">
        <v>0</v>
      </c>
      <c r="Q323" s="145">
        <v>0</v>
      </c>
      <c r="R323" s="145">
        <v>0</v>
      </c>
      <c r="S323" s="145">
        <v>0</v>
      </c>
      <c r="T323" s="145">
        <v>0</v>
      </c>
      <c r="U323" s="145">
        <v>217107</v>
      </c>
      <c r="V323" s="145">
        <v>0</v>
      </c>
      <c r="W323" s="145">
        <v>0</v>
      </c>
      <c r="X323" s="145">
        <v>0</v>
      </c>
      <c r="Y323" s="145">
        <v>0</v>
      </c>
      <c r="Z323" s="145">
        <v>0</v>
      </c>
      <c r="AA323" s="145">
        <v>0</v>
      </c>
      <c r="AB323" s="145">
        <v>0</v>
      </c>
      <c r="AC323" s="145">
        <v>0</v>
      </c>
      <c r="AD323" s="145">
        <v>0</v>
      </c>
      <c r="AE323" s="145">
        <v>0</v>
      </c>
      <c r="AF323" s="145">
        <v>0</v>
      </c>
      <c r="AG323" s="145">
        <v>0</v>
      </c>
      <c r="AH323" s="145"/>
      <c r="AI323" s="145"/>
      <c r="AJ323" s="145"/>
      <c r="AK323" s="145"/>
      <c r="AL323" s="145"/>
      <c r="AM323" s="145"/>
      <c r="AN323" s="145"/>
      <c r="AO323" s="145"/>
      <c r="AP323" s="145"/>
      <c r="AQ323" s="131">
        <f t="shared" si="783"/>
        <v>217107</v>
      </c>
      <c r="AS323" s="145">
        <v>0</v>
      </c>
    </row>
    <row r="324" spans="2:87">
      <c r="B324" s="161" t="str">
        <f t="shared" si="781"/>
        <v>250 Otros</v>
      </c>
      <c r="C324" s="145">
        <v>0</v>
      </c>
      <c r="D324" s="145">
        <v>0</v>
      </c>
      <c r="E324" s="145">
        <v>0</v>
      </c>
      <c r="F324" s="145">
        <v>0</v>
      </c>
      <c r="G324" s="145">
        <v>0</v>
      </c>
      <c r="H324" s="145">
        <v>0</v>
      </c>
      <c r="I324" s="145">
        <v>0</v>
      </c>
      <c r="J324" s="145">
        <v>0</v>
      </c>
      <c r="K324" s="145">
        <v>0</v>
      </c>
      <c r="L324" s="145">
        <v>0</v>
      </c>
      <c r="M324" s="145">
        <v>0</v>
      </c>
      <c r="N324" s="145">
        <v>0</v>
      </c>
      <c r="O324" s="145">
        <v>0</v>
      </c>
      <c r="P324" s="145">
        <v>0</v>
      </c>
      <c r="Q324" s="145">
        <v>0</v>
      </c>
      <c r="R324" s="145">
        <v>0</v>
      </c>
      <c r="S324" s="145">
        <v>0</v>
      </c>
      <c r="T324" s="145">
        <v>0</v>
      </c>
      <c r="U324" s="145">
        <v>0</v>
      </c>
      <c r="V324" s="145">
        <v>0</v>
      </c>
      <c r="W324" s="145">
        <v>0</v>
      </c>
      <c r="X324" s="145">
        <v>0</v>
      </c>
      <c r="Y324" s="145">
        <v>2233258</v>
      </c>
      <c r="Z324" s="145">
        <v>0</v>
      </c>
      <c r="AA324" s="145">
        <v>0</v>
      </c>
      <c r="AB324" s="145">
        <v>0</v>
      </c>
      <c r="AC324" s="145">
        <v>0</v>
      </c>
      <c r="AD324" s="145">
        <v>0</v>
      </c>
      <c r="AE324" s="145">
        <v>0</v>
      </c>
      <c r="AF324" s="145">
        <v>0</v>
      </c>
      <c r="AG324" s="145">
        <v>0</v>
      </c>
      <c r="AH324" s="145"/>
      <c r="AI324" s="145"/>
      <c r="AJ324" s="145"/>
      <c r="AK324" s="145"/>
      <c r="AL324" s="145"/>
      <c r="AM324" s="145"/>
      <c r="AN324" s="145"/>
      <c r="AO324" s="145"/>
      <c r="AP324" s="145"/>
      <c r="AQ324" s="131">
        <f t="shared" si="783"/>
        <v>2233258</v>
      </c>
      <c r="AS324" s="145">
        <v>1892028</v>
      </c>
    </row>
    <row r="325" spans="2:87">
      <c r="B325" s="153" t="str">
        <f t="shared" si="781"/>
        <v>Previsionales</v>
      </c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27"/>
      <c r="AS325" s="142"/>
    </row>
    <row r="326" spans="2:87">
      <c r="B326" s="161" t="str">
        <f t="shared" si="781"/>
        <v>420 Seguro de AFP</v>
      </c>
      <c r="C326" s="145">
        <v>0</v>
      </c>
      <c r="D326" s="145">
        <v>6766805.1420000009</v>
      </c>
      <c r="E326" s="145">
        <v>42293293</v>
      </c>
      <c r="F326" s="145">
        <v>0</v>
      </c>
      <c r="G326" s="145">
        <v>-1088281</v>
      </c>
      <c r="H326" s="145">
        <v>84321069</v>
      </c>
      <c r="I326" s="145">
        <v>0</v>
      </c>
      <c r="J326" s="145">
        <v>122452</v>
      </c>
      <c r="K326" s="145">
        <v>0</v>
      </c>
      <c r="L326" s="145">
        <v>0</v>
      </c>
      <c r="M326" s="145">
        <v>0</v>
      </c>
      <c r="N326" s="145">
        <v>0</v>
      </c>
      <c r="O326" s="145">
        <v>0</v>
      </c>
      <c r="P326" s="145">
        <v>6949879</v>
      </c>
      <c r="Q326" s="145">
        <v>6752014</v>
      </c>
      <c r="R326" s="145">
        <v>0</v>
      </c>
      <c r="S326" s="145">
        <v>0</v>
      </c>
      <c r="T326" s="145">
        <v>0</v>
      </c>
      <c r="U326" s="145">
        <v>0</v>
      </c>
      <c r="V326" s="145">
        <v>0</v>
      </c>
      <c r="W326" s="145">
        <v>0</v>
      </c>
      <c r="X326" s="145">
        <v>21877584</v>
      </c>
      <c r="Y326" s="145">
        <v>0</v>
      </c>
      <c r="Z326" s="145">
        <v>20740759.412</v>
      </c>
      <c r="AA326" s="145">
        <v>0</v>
      </c>
      <c r="AB326" s="145">
        <v>0</v>
      </c>
      <c r="AC326" s="145">
        <v>24104</v>
      </c>
      <c r="AD326" s="145">
        <v>22856231</v>
      </c>
      <c r="AE326" s="145">
        <v>7186836</v>
      </c>
      <c r="AF326" s="145">
        <v>-2122447</v>
      </c>
      <c r="AG326" s="145">
        <v>0</v>
      </c>
      <c r="AH326" s="145"/>
      <c r="AI326" s="145"/>
      <c r="AJ326" s="145"/>
      <c r="AK326" s="145"/>
      <c r="AL326" s="145"/>
      <c r="AM326" s="145"/>
      <c r="AN326" s="145"/>
      <c r="AO326" s="145"/>
      <c r="AP326" s="145"/>
      <c r="AQ326" s="131">
        <f t="shared" ref="AQ326:AQ330" si="784">SUM(C326:AP326)</f>
        <v>216680298.55400002</v>
      </c>
      <c r="AS326" s="145">
        <v>191643808</v>
      </c>
    </row>
    <row r="327" spans="2:87">
      <c r="B327" s="161" t="str">
        <f t="shared" si="781"/>
        <v>421 Renta Vitalicia Vejez</v>
      </c>
      <c r="C327" s="145">
        <v>0</v>
      </c>
      <c r="D327" s="145">
        <v>0</v>
      </c>
      <c r="E327" s="145">
        <v>0</v>
      </c>
      <c r="F327" s="145">
        <v>0</v>
      </c>
      <c r="G327" s="145">
        <v>32747594</v>
      </c>
      <c r="H327" s="145">
        <v>0</v>
      </c>
      <c r="I327" s="145">
        <v>0</v>
      </c>
      <c r="J327" s="145">
        <v>41982156</v>
      </c>
      <c r="K327" s="145">
        <v>0</v>
      </c>
      <c r="L327" s="145">
        <v>9620036</v>
      </c>
      <c r="M327" s="145">
        <v>67456198</v>
      </c>
      <c r="N327" s="145">
        <v>24083660</v>
      </c>
      <c r="O327" s="145">
        <v>79169606</v>
      </c>
      <c r="P327" s="145">
        <v>31675631</v>
      </c>
      <c r="Q327" s="145">
        <v>13777062</v>
      </c>
      <c r="R327" s="145">
        <v>0</v>
      </c>
      <c r="S327" s="145">
        <v>0</v>
      </c>
      <c r="T327" s="145">
        <v>0</v>
      </c>
      <c r="U327" s="145">
        <v>0</v>
      </c>
      <c r="V327" s="145">
        <v>0</v>
      </c>
      <c r="W327" s="145">
        <v>0</v>
      </c>
      <c r="X327" s="145">
        <v>112880006</v>
      </c>
      <c r="Y327" s="145">
        <v>0</v>
      </c>
      <c r="Z327" s="145">
        <v>10303028</v>
      </c>
      <c r="AA327" s="145">
        <v>33378141</v>
      </c>
      <c r="AB327" s="145">
        <v>55224849</v>
      </c>
      <c r="AC327" s="145">
        <v>17012702</v>
      </c>
      <c r="AD327" s="145">
        <v>0</v>
      </c>
      <c r="AE327" s="145">
        <v>10856693</v>
      </c>
      <c r="AF327" s="145">
        <v>11860612</v>
      </c>
      <c r="AG327" s="145">
        <v>0</v>
      </c>
      <c r="AH327" s="145"/>
      <c r="AI327" s="145"/>
      <c r="AJ327" s="145"/>
      <c r="AK327" s="145"/>
      <c r="AL327" s="145"/>
      <c r="AM327" s="145"/>
      <c r="AN327" s="145"/>
      <c r="AO327" s="145"/>
      <c r="AP327" s="145"/>
      <c r="AQ327" s="131">
        <f t="shared" si="784"/>
        <v>552027974</v>
      </c>
      <c r="AS327" s="145">
        <v>461666406</v>
      </c>
    </row>
    <row r="328" spans="2:87">
      <c r="B328" s="161" t="str">
        <f t="shared" si="781"/>
        <v>422 Renta Vitalicia Invalidez</v>
      </c>
      <c r="C328" s="145">
        <v>0</v>
      </c>
      <c r="D328" s="145">
        <v>0</v>
      </c>
      <c r="E328" s="145">
        <v>607247</v>
      </c>
      <c r="F328" s="145">
        <v>0</v>
      </c>
      <c r="G328" s="145">
        <v>31570662</v>
      </c>
      <c r="H328" s="145">
        <v>0</v>
      </c>
      <c r="I328" s="145">
        <v>0</v>
      </c>
      <c r="J328" s="145">
        <v>11462520</v>
      </c>
      <c r="K328" s="145">
        <v>0</v>
      </c>
      <c r="L328" s="145">
        <v>3892017</v>
      </c>
      <c r="M328" s="145">
        <v>16392921</v>
      </c>
      <c r="N328" s="145">
        <v>9786572</v>
      </c>
      <c r="O328" s="145">
        <v>23803474</v>
      </c>
      <c r="P328" s="145">
        <v>9486902</v>
      </c>
      <c r="Q328" s="145">
        <v>4923043</v>
      </c>
      <c r="R328" s="145">
        <v>0</v>
      </c>
      <c r="S328" s="145">
        <v>0</v>
      </c>
      <c r="T328" s="145">
        <v>0</v>
      </c>
      <c r="U328" s="145">
        <v>0</v>
      </c>
      <c r="V328" s="145">
        <v>0</v>
      </c>
      <c r="W328" s="145">
        <v>0</v>
      </c>
      <c r="X328" s="145">
        <v>22976133</v>
      </c>
      <c r="Y328" s="145">
        <v>0</v>
      </c>
      <c r="Z328" s="145">
        <v>6638871</v>
      </c>
      <c r="AA328" s="145">
        <v>20929457</v>
      </c>
      <c r="AB328" s="145">
        <v>9809532</v>
      </c>
      <c r="AC328" s="145">
        <v>6876803</v>
      </c>
      <c r="AD328" s="145">
        <v>0</v>
      </c>
      <c r="AE328" s="145">
        <v>2485262</v>
      </c>
      <c r="AF328" s="145">
        <v>0</v>
      </c>
      <c r="AG328" s="145">
        <v>0</v>
      </c>
      <c r="AH328" s="145"/>
      <c r="AI328" s="145"/>
      <c r="AJ328" s="145"/>
      <c r="AK328" s="145"/>
      <c r="AL328" s="145"/>
      <c r="AM328" s="145"/>
      <c r="AN328" s="145"/>
      <c r="AO328" s="145"/>
      <c r="AP328" s="145"/>
      <c r="AQ328" s="131">
        <f t="shared" si="784"/>
        <v>181641416</v>
      </c>
      <c r="AS328" s="145">
        <v>143455267</v>
      </c>
    </row>
    <row r="329" spans="2:87">
      <c r="B329" s="161" t="str">
        <f t="shared" si="781"/>
        <v>423 Renta Vitalicia Sobrevivencia</v>
      </c>
      <c r="C329" s="145">
        <v>0</v>
      </c>
      <c r="D329" s="145">
        <v>0</v>
      </c>
      <c r="E329" s="145">
        <v>211437</v>
      </c>
      <c r="F329" s="145">
        <v>0</v>
      </c>
      <c r="G329" s="145">
        <v>5523936</v>
      </c>
      <c r="H329" s="145">
        <v>0</v>
      </c>
      <c r="I329" s="145">
        <v>0</v>
      </c>
      <c r="J329" s="145">
        <v>3740513</v>
      </c>
      <c r="K329" s="145">
        <v>0</v>
      </c>
      <c r="L329" s="145">
        <v>1023518</v>
      </c>
      <c r="M329" s="145">
        <v>11729132</v>
      </c>
      <c r="N329" s="145">
        <v>2019844</v>
      </c>
      <c r="O329" s="145">
        <v>8594376</v>
      </c>
      <c r="P329" s="145">
        <v>3145114</v>
      </c>
      <c r="Q329" s="145">
        <v>816249</v>
      </c>
      <c r="R329" s="145">
        <v>0</v>
      </c>
      <c r="S329" s="145">
        <v>0</v>
      </c>
      <c r="T329" s="145">
        <v>0</v>
      </c>
      <c r="U329" s="145">
        <v>0</v>
      </c>
      <c r="V329" s="145">
        <v>0</v>
      </c>
      <c r="W329" s="145">
        <v>0</v>
      </c>
      <c r="X329" s="145">
        <v>19824299</v>
      </c>
      <c r="Y329" s="145">
        <v>0</v>
      </c>
      <c r="Z329" s="145">
        <v>1999092</v>
      </c>
      <c r="AA329" s="145">
        <v>2992290</v>
      </c>
      <c r="AB329" s="145">
        <v>5570213</v>
      </c>
      <c r="AC329" s="145">
        <v>2746147</v>
      </c>
      <c r="AD329" s="145">
        <v>0</v>
      </c>
      <c r="AE329" s="145">
        <v>1164022</v>
      </c>
      <c r="AF329" s="145">
        <v>0</v>
      </c>
      <c r="AG329" s="145">
        <v>0</v>
      </c>
      <c r="AH329" s="145"/>
      <c r="AI329" s="145"/>
      <c r="AJ329" s="145"/>
      <c r="AK329" s="145"/>
      <c r="AL329" s="145"/>
      <c r="AM329" s="145"/>
      <c r="AN329" s="145"/>
      <c r="AO329" s="145"/>
      <c r="AP329" s="145"/>
      <c r="AQ329" s="131">
        <f t="shared" si="784"/>
        <v>71100182</v>
      </c>
      <c r="AS329" s="145">
        <v>48143435</v>
      </c>
    </row>
    <row r="330" spans="2:87">
      <c r="B330" s="161" t="str">
        <f t="shared" si="781"/>
        <v>424 Invalidez y Sobrevivencia</v>
      </c>
      <c r="C330" s="145">
        <v>0</v>
      </c>
      <c r="D330" s="145">
        <v>0</v>
      </c>
      <c r="E330" s="145">
        <v>0</v>
      </c>
      <c r="F330" s="145">
        <v>0</v>
      </c>
      <c r="G330" s="145">
        <v>0</v>
      </c>
      <c r="H330" s="145">
        <v>0</v>
      </c>
      <c r="I330" s="145">
        <v>0</v>
      </c>
      <c r="J330" s="145">
        <v>0</v>
      </c>
      <c r="K330" s="145">
        <v>0</v>
      </c>
      <c r="L330" s="145">
        <v>0</v>
      </c>
      <c r="M330" s="145">
        <v>0</v>
      </c>
      <c r="N330" s="145">
        <v>0</v>
      </c>
      <c r="O330" s="145">
        <v>0</v>
      </c>
      <c r="P330" s="145">
        <v>0</v>
      </c>
      <c r="Q330" s="145">
        <v>0</v>
      </c>
      <c r="R330" s="145">
        <v>0</v>
      </c>
      <c r="S330" s="145">
        <v>0</v>
      </c>
      <c r="T330" s="145">
        <v>0</v>
      </c>
      <c r="U330" s="145">
        <v>0</v>
      </c>
      <c r="V330" s="145">
        <v>0</v>
      </c>
      <c r="W330" s="145">
        <v>0</v>
      </c>
      <c r="X330" s="145">
        <v>0</v>
      </c>
      <c r="Y330" s="145">
        <v>0</v>
      </c>
      <c r="Z330" s="145">
        <v>0</v>
      </c>
      <c r="AA330" s="145">
        <v>0</v>
      </c>
      <c r="AB330" s="145">
        <v>0</v>
      </c>
      <c r="AC330" s="145">
        <v>0</v>
      </c>
      <c r="AD330" s="145">
        <v>0</v>
      </c>
      <c r="AE330" s="145">
        <v>0</v>
      </c>
      <c r="AF330" s="145">
        <v>0</v>
      </c>
      <c r="AG330" s="145">
        <v>0</v>
      </c>
      <c r="AH330" s="145"/>
      <c r="AI330" s="145"/>
      <c r="AJ330" s="145"/>
      <c r="AK330" s="145"/>
      <c r="AL330" s="145"/>
      <c r="AM330" s="145"/>
      <c r="AN330" s="145"/>
      <c r="AO330" s="145"/>
      <c r="AP330" s="145"/>
      <c r="AQ330" s="131">
        <f t="shared" si="784"/>
        <v>0</v>
      </c>
      <c r="AS330" s="145">
        <v>6</v>
      </c>
    </row>
    <row r="331" spans="2:87">
      <c r="B331" s="162" t="str">
        <f t="shared" si="781"/>
        <v>Total</v>
      </c>
      <c r="C331" s="132">
        <f>SUM(C294:C330)</f>
        <v>8638651</v>
      </c>
      <c r="D331" s="132">
        <f t="shared" ref="D331:AQ331" si="785">SUM(D294:D330)</f>
        <v>52543994.660999998</v>
      </c>
      <c r="E331" s="132">
        <f t="shared" si="785"/>
        <v>55152967</v>
      </c>
      <c r="F331" s="132">
        <f t="shared" si="785"/>
        <v>34729546</v>
      </c>
      <c r="G331" s="132">
        <f t="shared" si="785"/>
        <v>105226280</v>
      </c>
      <c r="H331" s="132">
        <f t="shared" si="785"/>
        <v>88071149</v>
      </c>
      <c r="I331" s="132">
        <f t="shared" si="785"/>
        <v>42702100</v>
      </c>
      <c r="J331" s="132">
        <f t="shared" si="785"/>
        <v>96598410</v>
      </c>
      <c r="K331" s="132">
        <f t="shared" si="785"/>
        <v>4458097</v>
      </c>
      <c r="L331" s="132">
        <f t="shared" si="785"/>
        <v>14632473</v>
      </c>
      <c r="M331" s="132">
        <f t="shared" si="785"/>
        <v>148107982</v>
      </c>
      <c r="N331" s="132">
        <f t="shared" si="785"/>
        <v>35890076</v>
      </c>
      <c r="O331" s="132">
        <f t="shared" si="785"/>
        <v>140750355</v>
      </c>
      <c r="P331" s="132">
        <f t="shared" si="785"/>
        <v>74721324</v>
      </c>
      <c r="Q331" s="132">
        <f t="shared" si="785"/>
        <v>75384880</v>
      </c>
      <c r="R331" s="132">
        <f t="shared" si="785"/>
        <v>224515</v>
      </c>
      <c r="S331" s="132">
        <f t="shared" si="785"/>
        <v>7530997</v>
      </c>
      <c r="T331" s="132">
        <f t="shared" si="785"/>
        <v>9660622</v>
      </c>
      <c r="U331" s="132">
        <f t="shared" si="785"/>
        <v>9222774</v>
      </c>
      <c r="V331" s="132">
        <f t="shared" si="785"/>
        <v>0</v>
      </c>
      <c r="W331" s="132">
        <f t="shared" si="785"/>
        <v>1090294</v>
      </c>
      <c r="X331" s="132">
        <f t="shared" si="785"/>
        <v>288506234</v>
      </c>
      <c r="Y331" s="132">
        <f t="shared" si="785"/>
        <v>14323640</v>
      </c>
      <c r="Z331" s="132">
        <f t="shared" si="785"/>
        <v>52332966.692000002</v>
      </c>
      <c r="AA331" s="132">
        <f t="shared" si="785"/>
        <v>65498146</v>
      </c>
      <c r="AB331" s="132">
        <f t="shared" si="785"/>
        <v>79029249</v>
      </c>
      <c r="AC331" s="132">
        <f t="shared" si="785"/>
        <v>26737127</v>
      </c>
      <c r="AD331" s="132">
        <f t="shared" si="785"/>
        <v>22856231</v>
      </c>
      <c r="AE331" s="132">
        <f t="shared" si="785"/>
        <v>57192172</v>
      </c>
      <c r="AF331" s="132">
        <f t="shared" si="785"/>
        <v>60770198</v>
      </c>
      <c r="AG331" s="132">
        <f t="shared" si="785"/>
        <v>60249180</v>
      </c>
      <c r="AH331" s="132">
        <f t="shared" si="785"/>
        <v>0</v>
      </c>
      <c r="AI331" s="132">
        <f t="shared" si="785"/>
        <v>0</v>
      </c>
      <c r="AJ331" s="132">
        <f t="shared" si="785"/>
        <v>0</v>
      </c>
      <c r="AK331" s="132">
        <f t="shared" si="785"/>
        <v>0</v>
      </c>
      <c r="AL331" s="132">
        <f t="shared" si="785"/>
        <v>0</v>
      </c>
      <c r="AM331" s="132">
        <f t="shared" si="785"/>
        <v>0</v>
      </c>
      <c r="AN331" s="132">
        <f t="shared" si="785"/>
        <v>0</v>
      </c>
      <c r="AO331" s="132">
        <f t="shared" si="785"/>
        <v>0</v>
      </c>
      <c r="AP331" s="132">
        <f t="shared" si="785"/>
        <v>0</v>
      </c>
      <c r="AQ331" s="132">
        <f t="shared" si="785"/>
        <v>1732832630.3530002</v>
      </c>
      <c r="AS331" s="132">
        <f>SUM(AS294:AS330)</f>
        <v>1559633079</v>
      </c>
      <c r="AU331" s="159">
        <f t="shared" ref="AU331:CI331" si="786">C331-C118</f>
        <v>0</v>
      </c>
      <c r="AV331" s="159">
        <f t="shared" si="786"/>
        <v>-0.33900000154972076</v>
      </c>
      <c r="AW331" s="159">
        <f t="shared" si="786"/>
        <v>0</v>
      </c>
      <c r="AX331" s="159">
        <f t="shared" si="786"/>
        <v>0</v>
      </c>
      <c r="AY331" s="159">
        <f t="shared" si="786"/>
        <v>0</v>
      </c>
      <c r="AZ331" s="159">
        <f t="shared" si="786"/>
        <v>0</v>
      </c>
      <c r="BA331" s="159">
        <f t="shared" si="786"/>
        <v>0</v>
      </c>
      <c r="BB331" s="159">
        <f t="shared" si="786"/>
        <v>0</v>
      </c>
      <c r="BC331" s="159">
        <f t="shared" si="786"/>
        <v>0</v>
      </c>
      <c r="BD331" s="159">
        <f t="shared" si="786"/>
        <v>0</v>
      </c>
      <c r="BE331" s="159">
        <f t="shared" si="786"/>
        <v>0</v>
      </c>
      <c r="BF331" s="159">
        <f t="shared" si="786"/>
        <v>0</v>
      </c>
      <c r="BG331" s="159">
        <f t="shared" si="786"/>
        <v>0</v>
      </c>
      <c r="BH331" s="159">
        <f t="shared" si="786"/>
        <v>0</v>
      </c>
      <c r="BI331" s="159">
        <f t="shared" si="786"/>
        <v>0</v>
      </c>
      <c r="BJ331" s="159">
        <f t="shared" si="786"/>
        <v>0</v>
      </c>
      <c r="BK331" s="159">
        <f t="shared" si="786"/>
        <v>0</v>
      </c>
      <c r="BL331" s="159">
        <f t="shared" si="786"/>
        <v>0</v>
      </c>
      <c r="BM331" s="159">
        <f t="shared" si="786"/>
        <v>0</v>
      </c>
      <c r="BN331" s="159">
        <f t="shared" si="786"/>
        <v>0</v>
      </c>
      <c r="BO331" s="159">
        <f t="shared" si="786"/>
        <v>0</v>
      </c>
      <c r="BP331" s="159">
        <f t="shared" si="786"/>
        <v>0</v>
      </c>
      <c r="BQ331" s="159">
        <f t="shared" si="786"/>
        <v>0</v>
      </c>
      <c r="BR331" s="159">
        <f t="shared" si="786"/>
        <v>1.6920000016689301</v>
      </c>
      <c r="BS331" s="159">
        <f t="shared" si="786"/>
        <v>0</v>
      </c>
      <c r="BT331" s="159">
        <f t="shared" si="786"/>
        <v>0</v>
      </c>
      <c r="BU331" s="159">
        <f t="shared" si="786"/>
        <v>0</v>
      </c>
      <c r="BV331" s="159">
        <f t="shared" si="786"/>
        <v>0</v>
      </c>
      <c r="BW331" s="159">
        <f t="shared" si="786"/>
        <v>0</v>
      </c>
      <c r="BX331" s="159">
        <f t="shared" si="786"/>
        <v>0</v>
      </c>
      <c r="BY331" s="159">
        <f t="shared" si="786"/>
        <v>0</v>
      </c>
      <c r="BZ331" s="159">
        <f t="shared" si="786"/>
        <v>0</v>
      </c>
      <c r="CA331" s="159">
        <f t="shared" si="786"/>
        <v>0</v>
      </c>
      <c r="CB331" s="159">
        <f t="shared" si="786"/>
        <v>0</v>
      </c>
      <c r="CC331" s="159">
        <f t="shared" si="786"/>
        <v>0</v>
      </c>
      <c r="CD331" s="159">
        <f t="shared" si="786"/>
        <v>0</v>
      </c>
      <c r="CE331" s="159">
        <f t="shared" si="786"/>
        <v>0</v>
      </c>
      <c r="CF331" s="159">
        <f t="shared" si="786"/>
        <v>0</v>
      </c>
      <c r="CG331" s="159">
        <f t="shared" si="786"/>
        <v>0</v>
      </c>
      <c r="CH331" s="159">
        <f t="shared" si="786"/>
        <v>0</v>
      </c>
      <c r="CI331" s="159">
        <f t="shared" si="786"/>
        <v>1.3530001640319824</v>
      </c>
    </row>
    <row r="334" spans="2:87" ht="18.75" customHeight="1">
      <c r="B334" s="226" t="s">
        <v>525</v>
      </c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227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227"/>
      <c r="AL334" s="227"/>
      <c r="AM334" s="227"/>
      <c r="AN334" s="227"/>
      <c r="AO334" s="227"/>
      <c r="AP334" s="227"/>
      <c r="AQ334" s="228"/>
    </row>
    <row r="335" spans="2:87" s="163" customFormat="1">
      <c r="B335" s="188"/>
      <c r="C335" s="178">
        <f>COUNTIF($C$336:$AP$336,C336)</f>
        <v>1</v>
      </c>
      <c r="D335" s="178">
        <f t="shared" ref="D335:AP335" si="787">COUNTIF($C$336:$AP$336,D336)</f>
        <v>1</v>
      </c>
      <c r="E335" s="178">
        <f t="shared" si="787"/>
        <v>1</v>
      </c>
      <c r="F335" s="178">
        <f t="shared" si="787"/>
        <v>1</v>
      </c>
      <c r="G335" s="178">
        <f t="shared" si="787"/>
        <v>1</v>
      </c>
      <c r="H335" s="178">
        <f t="shared" si="787"/>
        <v>1</v>
      </c>
      <c r="I335" s="178">
        <f t="shared" si="787"/>
        <v>1</v>
      </c>
      <c r="J335" s="178">
        <f t="shared" si="787"/>
        <v>1</v>
      </c>
      <c r="K335" s="178">
        <f t="shared" si="787"/>
        <v>1</v>
      </c>
      <c r="L335" s="178">
        <f t="shared" si="787"/>
        <v>1</v>
      </c>
      <c r="M335" s="178">
        <f t="shared" si="787"/>
        <v>1</v>
      </c>
      <c r="N335" s="178">
        <f t="shared" si="787"/>
        <v>1</v>
      </c>
      <c r="O335" s="178">
        <f t="shared" si="787"/>
        <v>1</v>
      </c>
      <c r="P335" s="178">
        <f t="shared" si="787"/>
        <v>1</v>
      </c>
      <c r="Q335" s="178">
        <f t="shared" si="787"/>
        <v>1</v>
      </c>
      <c r="R335" s="178">
        <f t="shared" si="787"/>
        <v>1</v>
      </c>
      <c r="S335" s="178">
        <f t="shared" si="787"/>
        <v>1</v>
      </c>
      <c r="T335" s="178">
        <f t="shared" si="787"/>
        <v>1</v>
      </c>
      <c r="U335" s="178">
        <f t="shared" si="787"/>
        <v>1</v>
      </c>
      <c r="V335" s="178">
        <f t="shared" si="787"/>
        <v>11</v>
      </c>
      <c r="W335" s="178">
        <f t="shared" si="787"/>
        <v>1</v>
      </c>
      <c r="X335" s="178">
        <f t="shared" si="787"/>
        <v>1</v>
      </c>
      <c r="Y335" s="178">
        <f t="shared" si="787"/>
        <v>1</v>
      </c>
      <c r="Z335" s="178">
        <f t="shared" si="787"/>
        <v>1</v>
      </c>
      <c r="AA335" s="178">
        <f t="shared" si="787"/>
        <v>1</v>
      </c>
      <c r="AB335" s="178">
        <f t="shared" si="787"/>
        <v>1</v>
      </c>
      <c r="AC335" s="178">
        <f t="shared" si="787"/>
        <v>1</v>
      </c>
      <c r="AD335" s="178">
        <f t="shared" si="787"/>
        <v>11</v>
      </c>
      <c r="AE335" s="178">
        <f t="shared" si="787"/>
        <v>1</v>
      </c>
      <c r="AF335" s="178">
        <f t="shared" si="787"/>
        <v>1</v>
      </c>
      <c r="AG335" s="178">
        <f t="shared" si="787"/>
        <v>1</v>
      </c>
      <c r="AH335" s="178">
        <f t="shared" si="787"/>
        <v>11</v>
      </c>
      <c r="AI335" s="178">
        <f t="shared" si="787"/>
        <v>11</v>
      </c>
      <c r="AJ335" s="178">
        <f t="shared" si="787"/>
        <v>11</v>
      </c>
      <c r="AK335" s="178">
        <f t="shared" si="787"/>
        <v>11</v>
      </c>
      <c r="AL335" s="178">
        <f t="shared" si="787"/>
        <v>11</v>
      </c>
      <c r="AM335" s="178">
        <f t="shared" si="787"/>
        <v>11</v>
      </c>
      <c r="AN335" s="178">
        <f t="shared" si="787"/>
        <v>11</v>
      </c>
      <c r="AO335" s="178">
        <f t="shared" si="787"/>
        <v>11</v>
      </c>
      <c r="AP335" s="178">
        <f t="shared" si="787"/>
        <v>11</v>
      </c>
      <c r="AQ335" s="188"/>
      <c r="AS335" s="164"/>
      <c r="AU335" s="179"/>
      <c r="AV335" s="179"/>
      <c r="AW335" s="179"/>
      <c r="AX335" s="179"/>
      <c r="AY335" s="179"/>
      <c r="AZ335" s="179"/>
      <c r="BA335" s="179"/>
      <c r="BB335" s="179"/>
      <c r="BC335" s="179"/>
      <c r="BD335" s="179"/>
      <c r="BE335" s="179"/>
      <c r="BF335" s="179"/>
      <c r="BG335" s="179"/>
      <c r="BH335" s="179"/>
      <c r="BI335" s="179"/>
      <c r="BJ335" s="179"/>
      <c r="BK335" s="179"/>
      <c r="BL335" s="179"/>
      <c r="BM335" s="179"/>
      <c r="BN335" s="179"/>
      <c r="BO335" s="179"/>
      <c r="BP335" s="179"/>
      <c r="BQ335" s="179"/>
      <c r="BR335" s="179"/>
      <c r="BS335" s="179"/>
      <c r="BT335" s="179"/>
      <c r="BU335" s="179"/>
      <c r="BV335" s="179"/>
      <c r="BW335" s="179"/>
      <c r="BX335" s="179"/>
      <c r="BY335" s="179"/>
      <c r="BZ335" s="179"/>
      <c r="CA335" s="179"/>
      <c r="CB335" s="179"/>
      <c r="CC335" s="179"/>
      <c r="CD335" s="179"/>
      <c r="CE335" s="179"/>
      <c r="CF335" s="179"/>
      <c r="CG335" s="179"/>
      <c r="CH335" s="179"/>
      <c r="CI335" s="179"/>
    </row>
    <row r="336" spans="2:87" s="163" customFormat="1" hidden="1">
      <c r="B336" s="164"/>
      <c r="C336" s="176">
        <f>SUM(C338:C374)</f>
        <v>43</v>
      </c>
      <c r="D336" s="176">
        <f t="shared" ref="D336:AP336" si="788">SUM(D338:D374)</f>
        <v>34092.108243215996</v>
      </c>
      <c r="E336" s="176">
        <f t="shared" si="788"/>
        <v>607</v>
      </c>
      <c r="F336" s="176">
        <f t="shared" si="788"/>
        <v>29836</v>
      </c>
      <c r="G336" s="176">
        <f t="shared" si="788"/>
        <v>3910</v>
      </c>
      <c r="H336" s="176">
        <f t="shared" si="788"/>
        <v>262</v>
      </c>
      <c r="I336" s="176">
        <f t="shared" si="788"/>
        <v>20814</v>
      </c>
      <c r="J336" s="176">
        <f t="shared" si="788"/>
        <v>50165</v>
      </c>
      <c r="K336" s="176">
        <f t="shared" si="788"/>
        <v>2291</v>
      </c>
      <c r="L336" s="176">
        <f t="shared" si="788"/>
        <v>207</v>
      </c>
      <c r="M336" s="176">
        <f t="shared" si="788"/>
        <v>11597</v>
      </c>
      <c r="N336" s="176">
        <f t="shared" si="788"/>
        <v>324</v>
      </c>
      <c r="O336" s="176">
        <f t="shared" si="788"/>
        <v>6425</v>
      </c>
      <c r="P336" s="176">
        <f t="shared" si="788"/>
        <v>6924</v>
      </c>
      <c r="Q336" s="176">
        <f t="shared" si="788"/>
        <v>7339</v>
      </c>
      <c r="R336" s="176">
        <f t="shared" si="788"/>
        <v>1</v>
      </c>
      <c r="S336" s="176">
        <f t="shared" si="788"/>
        <v>66</v>
      </c>
      <c r="T336" s="176">
        <f t="shared" si="788"/>
        <v>24599</v>
      </c>
      <c r="U336" s="176">
        <f t="shared" si="788"/>
        <v>3965</v>
      </c>
      <c r="V336" s="176">
        <f t="shared" si="788"/>
        <v>0</v>
      </c>
      <c r="W336" s="176">
        <f t="shared" si="788"/>
        <v>4456</v>
      </c>
      <c r="X336" s="176">
        <f t="shared" si="788"/>
        <v>118574</v>
      </c>
      <c r="Y336" s="176">
        <f t="shared" si="788"/>
        <v>21996</v>
      </c>
      <c r="Z336" s="176">
        <f t="shared" si="788"/>
        <v>838</v>
      </c>
      <c r="AA336" s="176">
        <f t="shared" si="788"/>
        <v>2161</v>
      </c>
      <c r="AB336" s="176">
        <f t="shared" si="788"/>
        <v>2352</v>
      </c>
      <c r="AC336" s="176">
        <f t="shared" si="788"/>
        <v>819</v>
      </c>
      <c r="AD336" s="176">
        <f t="shared" si="788"/>
        <v>0</v>
      </c>
      <c r="AE336" s="176">
        <f t="shared" si="788"/>
        <v>6362</v>
      </c>
      <c r="AF336" s="176">
        <f t="shared" si="788"/>
        <v>593</v>
      </c>
      <c r="AG336" s="176">
        <f t="shared" si="788"/>
        <v>44019</v>
      </c>
      <c r="AH336" s="176">
        <f t="shared" si="788"/>
        <v>0</v>
      </c>
      <c r="AI336" s="176">
        <f t="shared" si="788"/>
        <v>0</v>
      </c>
      <c r="AJ336" s="176">
        <f t="shared" si="788"/>
        <v>0</v>
      </c>
      <c r="AK336" s="176">
        <f t="shared" si="788"/>
        <v>0</v>
      </c>
      <c r="AL336" s="176">
        <f t="shared" si="788"/>
        <v>0</v>
      </c>
      <c r="AM336" s="176">
        <f t="shared" si="788"/>
        <v>0</v>
      </c>
      <c r="AN336" s="176">
        <f t="shared" si="788"/>
        <v>0</v>
      </c>
      <c r="AO336" s="176">
        <f t="shared" si="788"/>
        <v>0</v>
      </c>
      <c r="AP336" s="176">
        <f t="shared" si="788"/>
        <v>0</v>
      </c>
      <c r="AQ336" s="164"/>
      <c r="AS336" s="164"/>
      <c r="AU336" s="179"/>
      <c r="AV336" s="179"/>
      <c r="AW336" s="179"/>
      <c r="AX336" s="179"/>
      <c r="AY336" s="179"/>
      <c r="AZ336" s="179"/>
      <c r="BA336" s="179"/>
      <c r="BB336" s="179"/>
      <c r="BC336" s="179"/>
      <c r="BD336" s="179"/>
      <c r="BE336" s="179"/>
      <c r="BF336" s="179"/>
      <c r="BG336" s="179"/>
      <c r="BH336" s="179"/>
      <c r="BI336" s="179"/>
      <c r="BJ336" s="179"/>
      <c r="BK336" s="179"/>
      <c r="BL336" s="179"/>
      <c r="BM336" s="179"/>
      <c r="BN336" s="179"/>
      <c r="BO336" s="179"/>
      <c r="BP336" s="179"/>
      <c r="BQ336" s="179"/>
      <c r="BR336" s="179"/>
      <c r="BS336" s="179"/>
      <c r="BT336" s="179"/>
      <c r="BU336" s="179"/>
      <c r="BV336" s="179"/>
      <c r="BW336" s="179"/>
      <c r="BX336" s="179"/>
      <c r="BY336" s="179"/>
      <c r="BZ336" s="179"/>
      <c r="CA336" s="179"/>
      <c r="CB336" s="179"/>
      <c r="CC336" s="179"/>
      <c r="CD336" s="179"/>
      <c r="CE336" s="179"/>
      <c r="CF336" s="179"/>
      <c r="CG336" s="179"/>
      <c r="CH336" s="179"/>
      <c r="CI336" s="179"/>
    </row>
    <row r="337" spans="2:87" s="195" customFormat="1" ht="22.5">
      <c r="B337" s="138"/>
      <c r="C337" s="138" t="str">
        <f>C7</f>
        <v>Ace Vida</v>
      </c>
      <c r="D337" s="138" t="str">
        <f t="shared" ref="D337:AQ337" si="789">D7</f>
        <v>BanChile</v>
      </c>
      <c r="E337" s="138" t="str">
        <f t="shared" si="789"/>
        <v>BBVA Vida</v>
      </c>
      <c r="F337" s="138" t="str">
        <f t="shared" si="789"/>
        <v>BCI Seguros Vida</v>
      </c>
      <c r="G337" s="138" t="str">
        <f t="shared" si="789"/>
        <v>BICE Vida</v>
      </c>
      <c r="H337" s="138" t="str">
        <f t="shared" si="789"/>
        <v>Cámara</v>
      </c>
      <c r="I337" s="138" t="str">
        <f t="shared" si="789"/>
        <v>Cardif</v>
      </c>
      <c r="J337" s="138" t="str">
        <f t="shared" si="789"/>
        <v>Chilena Consolidada</v>
      </c>
      <c r="K337" s="138" t="str">
        <f t="shared" si="789"/>
        <v>CLC</v>
      </c>
      <c r="L337" s="138" t="str">
        <f t="shared" si="789"/>
        <v>CN Life</v>
      </c>
      <c r="M337" s="138" t="str">
        <f t="shared" si="789"/>
        <v>Consorcio Nacional</v>
      </c>
      <c r="N337" s="138" t="str">
        <f t="shared" si="789"/>
        <v>CorpSeguros</v>
      </c>
      <c r="O337" s="138" t="str">
        <f t="shared" si="789"/>
        <v>CorpVida</v>
      </c>
      <c r="P337" s="138" t="str">
        <f t="shared" si="789"/>
        <v>Cruz del Sur</v>
      </c>
      <c r="Q337" s="138" t="str">
        <f t="shared" si="789"/>
        <v>EuroAmérica</v>
      </c>
      <c r="R337" s="138" t="str">
        <f t="shared" si="789"/>
        <v>Huelen</v>
      </c>
      <c r="S337" s="138" t="str">
        <f t="shared" si="789"/>
        <v>Itaú</v>
      </c>
      <c r="T337" s="138" t="str">
        <f t="shared" si="789"/>
        <v>M. de Carabineros</v>
      </c>
      <c r="U337" s="138" t="str">
        <f t="shared" si="789"/>
        <v>M. del Ej. y Av.</v>
      </c>
      <c r="V337" s="138" t="str">
        <f t="shared" si="789"/>
        <v>Magallanes Vida</v>
      </c>
      <c r="W337" s="138" t="str">
        <f t="shared" si="789"/>
        <v>Mapfre Vida</v>
      </c>
      <c r="X337" s="138" t="str">
        <f t="shared" si="789"/>
        <v>Metlife</v>
      </c>
      <c r="Y337" s="138" t="str">
        <f t="shared" si="789"/>
        <v>Mutual de Seguros</v>
      </c>
      <c r="Z337" s="138" t="str">
        <f t="shared" si="789"/>
        <v>Ohio National</v>
      </c>
      <c r="AA337" s="138" t="str">
        <f t="shared" si="789"/>
        <v>Penta Vida</v>
      </c>
      <c r="AB337" s="138" t="str">
        <f t="shared" si="789"/>
        <v>Principal</v>
      </c>
      <c r="AC337" s="138" t="str">
        <f t="shared" si="789"/>
        <v>Renta Nacional</v>
      </c>
      <c r="AD337" s="138" t="str">
        <f t="shared" si="789"/>
        <v>Rigel</v>
      </c>
      <c r="AE337" s="138" t="str">
        <f t="shared" si="789"/>
        <v>Security Previsión</v>
      </c>
      <c r="AF337" s="138" t="str">
        <f t="shared" si="789"/>
        <v>Sura</v>
      </c>
      <c r="AG337" s="138" t="str">
        <f t="shared" si="789"/>
        <v>Zurich Santander</v>
      </c>
      <c r="AH337" s="138">
        <f t="shared" si="789"/>
        <v>0</v>
      </c>
      <c r="AI337" s="138">
        <f t="shared" si="789"/>
        <v>0</v>
      </c>
      <c r="AJ337" s="138">
        <f t="shared" si="789"/>
        <v>0</v>
      </c>
      <c r="AK337" s="138">
        <f t="shared" si="789"/>
        <v>0</v>
      </c>
      <c r="AL337" s="138">
        <f t="shared" si="789"/>
        <v>0</v>
      </c>
      <c r="AM337" s="138">
        <f t="shared" si="789"/>
        <v>0</v>
      </c>
      <c r="AN337" s="138">
        <f t="shared" si="789"/>
        <v>0</v>
      </c>
      <c r="AO337" s="138">
        <f t="shared" si="789"/>
        <v>0</v>
      </c>
      <c r="AP337" s="138">
        <f t="shared" si="789"/>
        <v>0</v>
      </c>
      <c r="AQ337" s="138" t="str">
        <f t="shared" si="789"/>
        <v>Mercado</v>
      </c>
      <c r="AS337" s="138" t="s">
        <v>339</v>
      </c>
      <c r="AU337" s="196"/>
      <c r="AV337" s="196"/>
      <c r="AW337" s="196"/>
      <c r="AX337" s="196"/>
      <c r="AY337" s="196"/>
      <c r="AZ337" s="196"/>
      <c r="BA337" s="196"/>
      <c r="BB337" s="196"/>
      <c r="BC337" s="196"/>
      <c r="BD337" s="196"/>
      <c r="BE337" s="196"/>
      <c r="BF337" s="196"/>
      <c r="BG337" s="196"/>
      <c r="BH337" s="196"/>
      <c r="BI337" s="196"/>
      <c r="BJ337" s="196"/>
      <c r="BK337" s="196"/>
      <c r="BL337" s="196"/>
      <c r="BM337" s="196"/>
      <c r="BN337" s="196"/>
      <c r="BO337" s="196"/>
      <c r="BP337" s="196"/>
      <c r="BQ337" s="196"/>
      <c r="BR337" s="196"/>
      <c r="BS337" s="196"/>
      <c r="BT337" s="196"/>
      <c r="BU337" s="196"/>
      <c r="BV337" s="196"/>
      <c r="BW337" s="196"/>
      <c r="BX337" s="196"/>
      <c r="BY337" s="196"/>
      <c r="BZ337" s="196"/>
      <c r="CA337" s="196"/>
      <c r="CB337" s="196"/>
      <c r="CC337" s="196"/>
      <c r="CD337" s="196"/>
      <c r="CE337" s="196"/>
      <c r="CF337" s="196"/>
      <c r="CG337" s="196"/>
      <c r="CH337" s="196"/>
      <c r="CI337" s="196"/>
    </row>
    <row r="338" spans="2:87">
      <c r="B338" s="153" t="str">
        <f>B250</f>
        <v>Individuales</v>
      </c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27"/>
      <c r="AS338" s="142"/>
    </row>
    <row r="339" spans="2:87">
      <c r="B339" s="161" t="str">
        <f t="shared" ref="B339:B375" si="790">B251</f>
        <v>101 Vida Entera</v>
      </c>
      <c r="C339" s="145">
        <v>0</v>
      </c>
      <c r="D339" s="145">
        <v>0</v>
      </c>
      <c r="E339" s="145">
        <v>0</v>
      </c>
      <c r="F339" s="145">
        <v>0</v>
      </c>
      <c r="G339" s="145">
        <v>0</v>
      </c>
      <c r="H339" s="145">
        <v>0</v>
      </c>
      <c r="I339" s="145">
        <v>0</v>
      </c>
      <c r="J339" s="145">
        <v>0</v>
      </c>
      <c r="K339" s="145">
        <v>0</v>
      </c>
      <c r="L339" s="145">
        <v>0</v>
      </c>
      <c r="M339" s="145">
        <v>1</v>
      </c>
      <c r="N339" s="145">
        <v>0</v>
      </c>
      <c r="O339" s="145">
        <v>0</v>
      </c>
      <c r="P339" s="145">
        <v>0</v>
      </c>
      <c r="Q339" s="145">
        <v>1</v>
      </c>
      <c r="R339" s="145">
        <v>0</v>
      </c>
      <c r="S339" s="145">
        <v>0</v>
      </c>
      <c r="T339" s="145">
        <v>0</v>
      </c>
      <c r="U339" s="145">
        <v>0</v>
      </c>
      <c r="V339" s="145">
        <v>0</v>
      </c>
      <c r="W339" s="145">
        <v>0</v>
      </c>
      <c r="X339" s="145">
        <v>0</v>
      </c>
      <c r="Y339" s="145">
        <v>218</v>
      </c>
      <c r="Z339" s="145">
        <v>20</v>
      </c>
      <c r="AA339" s="145">
        <v>0</v>
      </c>
      <c r="AB339" s="145">
        <v>0</v>
      </c>
      <c r="AC339" s="145">
        <v>0</v>
      </c>
      <c r="AD339" s="145">
        <v>0</v>
      </c>
      <c r="AE339" s="145">
        <v>0</v>
      </c>
      <c r="AF339" s="145">
        <v>0</v>
      </c>
      <c r="AG339" s="145">
        <v>0</v>
      </c>
      <c r="AH339" s="145"/>
      <c r="AI339" s="145"/>
      <c r="AJ339" s="145"/>
      <c r="AK339" s="145"/>
      <c r="AL339" s="145"/>
      <c r="AM339" s="145"/>
      <c r="AN339" s="145"/>
      <c r="AO339" s="145"/>
      <c r="AP339" s="145"/>
      <c r="AQ339" s="131">
        <f t="shared" ref="AQ339:AQ353" si="791">SUM(C339:AP339)</f>
        <v>240</v>
      </c>
      <c r="AS339" s="145">
        <v>318</v>
      </c>
      <c r="AU339" s="135">
        <f>IF(AND(C251=0,C339=0),0,IF(ISERROR(C251/C339),1,0))</f>
        <v>0</v>
      </c>
      <c r="AV339" s="135">
        <f t="shared" ref="AV339:CI345" si="792">IF(AND(D251=0,D339=0),0,IF(ISERROR(D251/D339),1,0))</f>
        <v>0</v>
      </c>
      <c r="AW339" s="135">
        <f t="shared" si="792"/>
        <v>0</v>
      </c>
      <c r="AX339" s="135">
        <f t="shared" si="792"/>
        <v>0</v>
      </c>
      <c r="AY339" s="135">
        <f t="shared" si="792"/>
        <v>1</v>
      </c>
      <c r="AZ339" s="135">
        <f t="shared" si="792"/>
        <v>0</v>
      </c>
      <c r="BA339" s="135">
        <f t="shared" si="792"/>
        <v>0</v>
      </c>
      <c r="BB339" s="135">
        <f t="shared" si="792"/>
        <v>1</v>
      </c>
      <c r="BC339" s="135">
        <f t="shared" si="792"/>
        <v>0</v>
      </c>
      <c r="BD339" s="135">
        <f t="shared" si="792"/>
        <v>0</v>
      </c>
      <c r="BE339" s="135">
        <f t="shared" si="792"/>
        <v>0</v>
      </c>
      <c r="BF339" s="135">
        <f t="shared" si="792"/>
        <v>0</v>
      </c>
      <c r="BG339" s="135">
        <f t="shared" si="792"/>
        <v>0</v>
      </c>
      <c r="BH339" s="135">
        <f t="shared" si="792"/>
        <v>1</v>
      </c>
      <c r="BI339" s="135">
        <f t="shared" si="792"/>
        <v>0</v>
      </c>
      <c r="BJ339" s="135">
        <f t="shared" si="792"/>
        <v>0</v>
      </c>
      <c r="BK339" s="135">
        <f t="shared" si="792"/>
        <v>0</v>
      </c>
      <c r="BL339" s="135">
        <f t="shared" si="792"/>
        <v>0</v>
      </c>
      <c r="BM339" s="135">
        <f t="shared" si="792"/>
        <v>1</v>
      </c>
      <c r="BN339" s="135">
        <f t="shared" si="792"/>
        <v>0</v>
      </c>
      <c r="BO339" s="135">
        <f t="shared" si="792"/>
        <v>0</v>
      </c>
      <c r="BP339" s="135">
        <f t="shared" si="792"/>
        <v>1</v>
      </c>
      <c r="BQ339" s="135">
        <f t="shared" si="792"/>
        <v>0</v>
      </c>
      <c r="BR339" s="135">
        <f t="shared" si="792"/>
        <v>0</v>
      </c>
      <c r="BS339" s="135">
        <f t="shared" si="792"/>
        <v>1</v>
      </c>
      <c r="BT339" s="135">
        <f t="shared" si="792"/>
        <v>0</v>
      </c>
      <c r="BU339" s="135">
        <f t="shared" si="792"/>
        <v>0</v>
      </c>
      <c r="BV339" s="135">
        <f t="shared" si="792"/>
        <v>0</v>
      </c>
      <c r="BW339" s="135">
        <f t="shared" si="792"/>
        <v>1</v>
      </c>
      <c r="BX339" s="135">
        <f t="shared" si="792"/>
        <v>1</v>
      </c>
      <c r="BY339" s="135">
        <f t="shared" si="792"/>
        <v>0</v>
      </c>
      <c r="BZ339" s="135">
        <f t="shared" si="792"/>
        <v>0</v>
      </c>
      <c r="CA339" s="135">
        <f t="shared" si="792"/>
        <v>0</v>
      </c>
      <c r="CB339" s="135">
        <f t="shared" si="792"/>
        <v>0</v>
      </c>
      <c r="CC339" s="135">
        <f t="shared" si="792"/>
        <v>0</v>
      </c>
      <c r="CD339" s="135">
        <f t="shared" si="792"/>
        <v>0</v>
      </c>
      <c r="CE339" s="135">
        <f t="shared" si="792"/>
        <v>0</v>
      </c>
      <c r="CF339" s="135">
        <f t="shared" si="792"/>
        <v>0</v>
      </c>
      <c r="CG339" s="135">
        <f t="shared" si="792"/>
        <v>0</v>
      </c>
      <c r="CH339" s="135">
        <f t="shared" si="792"/>
        <v>0</v>
      </c>
      <c r="CI339" s="135">
        <f t="shared" si="792"/>
        <v>0</v>
      </c>
    </row>
    <row r="340" spans="2:87">
      <c r="B340" s="161" t="str">
        <f t="shared" si="790"/>
        <v>102 Temporal de Vida</v>
      </c>
      <c r="C340" s="145">
        <v>3</v>
      </c>
      <c r="D340" s="145">
        <v>6567</v>
      </c>
      <c r="E340" s="145">
        <v>0</v>
      </c>
      <c r="F340" s="145">
        <v>814</v>
      </c>
      <c r="G340" s="145">
        <v>95</v>
      </c>
      <c r="H340" s="145">
        <v>0</v>
      </c>
      <c r="I340" s="145">
        <v>0</v>
      </c>
      <c r="J340" s="145">
        <v>227</v>
      </c>
      <c r="K340" s="145">
        <v>0</v>
      </c>
      <c r="L340" s="145">
        <v>0</v>
      </c>
      <c r="M340" s="145">
        <v>691</v>
      </c>
      <c r="N340" s="145">
        <v>0</v>
      </c>
      <c r="O340" s="145">
        <v>486</v>
      </c>
      <c r="P340" s="145">
        <v>320</v>
      </c>
      <c r="Q340" s="145">
        <v>107</v>
      </c>
      <c r="R340" s="145">
        <v>0</v>
      </c>
      <c r="S340" s="145">
        <v>0</v>
      </c>
      <c r="T340" s="145">
        <v>0</v>
      </c>
      <c r="U340" s="145">
        <v>155</v>
      </c>
      <c r="V340" s="145">
        <v>0</v>
      </c>
      <c r="W340" s="145">
        <v>2291</v>
      </c>
      <c r="X340" s="145">
        <v>6272</v>
      </c>
      <c r="Y340" s="145">
        <v>78</v>
      </c>
      <c r="Z340" s="145">
        <v>132</v>
      </c>
      <c r="AA340" s="145">
        <v>64</v>
      </c>
      <c r="AB340" s="145">
        <v>0</v>
      </c>
      <c r="AC340" s="145">
        <v>0</v>
      </c>
      <c r="AD340" s="145">
        <v>0</v>
      </c>
      <c r="AE340" s="145">
        <v>166</v>
      </c>
      <c r="AF340" s="145">
        <v>43</v>
      </c>
      <c r="AG340" s="145">
        <v>12871</v>
      </c>
      <c r="AH340" s="145"/>
      <c r="AI340" s="145"/>
      <c r="AJ340" s="145"/>
      <c r="AK340" s="145"/>
      <c r="AL340" s="145"/>
      <c r="AM340" s="145"/>
      <c r="AN340" s="145"/>
      <c r="AO340" s="145"/>
      <c r="AP340" s="145"/>
      <c r="AQ340" s="131">
        <f t="shared" si="791"/>
        <v>31382</v>
      </c>
      <c r="AS340" s="145">
        <v>67984</v>
      </c>
      <c r="AU340" s="135">
        <f t="shared" ref="AU340:AU374" si="793">IF(AND(C252=0,C340=0),0,IF(ISERROR(C252/C340),1,0))</f>
        <v>0</v>
      </c>
      <c r="AV340" s="135">
        <f t="shared" si="792"/>
        <v>0</v>
      </c>
      <c r="AW340" s="135">
        <f t="shared" si="792"/>
        <v>0</v>
      </c>
      <c r="AX340" s="135">
        <f t="shared" si="792"/>
        <v>0</v>
      </c>
      <c r="AY340" s="135">
        <f t="shared" si="792"/>
        <v>0</v>
      </c>
      <c r="AZ340" s="135">
        <f t="shared" si="792"/>
        <v>0</v>
      </c>
      <c r="BA340" s="135">
        <f t="shared" si="792"/>
        <v>1</v>
      </c>
      <c r="BB340" s="135">
        <f t="shared" si="792"/>
        <v>0</v>
      </c>
      <c r="BC340" s="135">
        <f t="shared" si="792"/>
        <v>0</v>
      </c>
      <c r="BD340" s="135">
        <f t="shared" si="792"/>
        <v>1</v>
      </c>
      <c r="BE340" s="135">
        <f t="shared" si="792"/>
        <v>0</v>
      </c>
      <c r="BF340" s="135">
        <f t="shared" si="792"/>
        <v>0</v>
      </c>
      <c r="BG340" s="135">
        <f t="shared" si="792"/>
        <v>0</v>
      </c>
      <c r="BH340" s="135">
        <f t="shared" si="792"/>
        <v>0</v>
      </c>
      <c r="BI340" s="135">
        <f t="shared" si="792"/>
        <v>0</v>
      </c>
      <c r="BJ340" s="135">
        <f t="shared" si="792"/>
        <v>0</v>
      </c>
      <c r="BK340" s="135">
        <f t="shared" si="792"/>
        <v>0</v>
      </c>
      <c r="BL340" s="135">
        <f t="shared" si="792"/>
        <v>0</v>
      </c>
      <c r="BM340" s="135">
        <f t="shared" si="792"/>
        <v>0</v>
      </c>
      <c r="BN340" s="135">
        <f t="shared" si="792"/>
        <v>0</v>
      </c>
      <c r="BO340" s="135">
        <f t="shared" si="792"/>
        <v>0</v>
      </c>
      <c r="BP340" s="135">
        <f t="shared" si="792"/>
        <v>0</v>
      </c>
      <c r="BQ340" s="135">
        <f t="shared" si="792"/>
        <v>0</v>
      </c>
      <c r="BR340" s="135">
        <f t="shared" si="792"/>
        <v>0</v>
      </c>
      <c r="BS340" s="135">
        <f t="shared" si="792"/>
        <v>0</v>
      </c>
      <c r="BT340" s="135">
        <f t="shared" si="792"/>
        <v>0</v>
      </c>
      <c r="BU340" s="135">
        <f t="shared" si="792"/>
        <v>0</v>
      </c>
      <c r="BV340" s="135">
        <f t="shared" si="792"/>
        <v>0</v>
      </c>
      <c r="BW340" s="135">
        <f t="shared" si="792"/>
        <v>0</v>
      </c>
      <c r="BX340" s="135">
        <f t="shared" si="792"/>
        <v>0</v>
      </c>
      <c r="BY340" s="135">
        <f t="shared" si="792"/>
        <v>0</v>
      </c>
      <c r="BZ340" s="135">
        <f t="shared" si="792"/>
        <v>0</v>
      </c>
      <c r="CA340" s="135">
        <f t="shared" si="792"/>
        <v>0</v>
      </c>
      <c r="CB340" s="135">
        <f t="shared" si="792"/>
        <v>0</v>
      </c>
      <c r="CC340" s="135">
        <f t="shared" si="792"/>
        <v>0</v>
      </c>
      <c r="CD340" s="135">
        <f t="shared" si="792"/>
        <v>0</v>
      </c>
      <c r="CE340" s="135">
        <f t="shared" si="792"/>
        <v>0</v>
      </c>
      <c r="CF340" s="135">
        <f t="shared" si="792"/>
        <v>0</v>
      </c>
      <c r="CG340" s="135">
        <f t="shared" si="792"/>
        <v>0</v>
      </c>
      <c r="CH340" s="135">
        <f t="shared" si="792"/>
        <v>0</v>
      </c>
      <c r="CI340" s="135">
        <f t="shared" si="792"/>
        <v>0</v>
      </c>
    </row>
    <row r="341" spans="2:87">
      <c r="B341" s="161" t="str">
        <f t="shared" si="790"/>
        <v>103 Otros Seguros con CUI</v>
      </c>
      <c r="C341" s="145">
        <v>0</v>
      </c>
      <c r="D341" s="145">
        <v>0</v>
      </c>
      <c r="E341" s="145">
        <v>0</v>
      </c>
      <c r="F341" s="145">
        <v>439</v>
      </c>
      <c r="G341" s="145">
        <v>261</v>
      </c>
      <c r="H341" s="145">
        <v>0</v>
      </c>
      <c r="I341" s="145">
        <v>0</v>
      </c>
      <c r="J341" s="145">
        <v>2056</v>
      </c>
      <c r="K341" s="145">
        <v>0</v>
      </c>
      <c r="L341" s="145">
        <v>0</v>
      </c>
      <c r="M341" s="145">
        <v>3340</v>
      </c>
      <c r="N341" s="145">
        <v>0</v>
      </c>
      <c r="O341" s="145">
        <v>1010</v>
      </c>
      <c r="P341" s="145">
        <v>814</v>
      </c>
      <c r="Q341" s="145">
        <v>1591</v>
      </c>
      <c r="R341" s="145">
        <v>0</v>
      </c>
      <c r="S341" s="145">
        <v>0</v>
      </c>
      <c r="T341" s="145">
        <v>0</v>
      </c>
      <c r="U341" s="145">
        <v>0</v>
      </c>
      <c r="V341" s="145">
        <v>0</v>
      </c>
      <c r="W341" s="145">
        <v>0</v>
      </c>
      <c r="X341" s="145">
        <v>1352</v>
      </c>
      <c r="Y341" s="145">
        <v>34</v>
      </c>
      <c r="Z341" s="145">
        <v>342</v>
      </c>
      <c r="AA341" s="145">
        <v>1111</v>
      </c>
      <c r="AB341" s="145">
        <v>319</v>
      </c>
      <c r="AC341" s="145">
        <v>0</v>
      </c>
      <c r="AD341" s="145">
        <v>0</v>
      </c>
      <c r="AE341" s="145">
        <v>700</v>
      </c>
      <c r="AF341" s="145">
        <v>115</v>
      </c>
      <c r="AG341" s="145">
        <v>0</v>
      </c>
      <c r="AH341" s="145"/>
      <c r="AI341" s="145"/>
      <c r="AJ341" s="145"/>
      <c r="AK341" s="145"/>
      <c r="AL341" s="145"/>
      <c r="AM341" s="145"/>
      <c r="AN341" s="145"/>
      <c r="AO341" s="145"/>
      <c r="AP341" s="145"/>
      <c r="AQ341" s="131">
        <f t="shared" si="791"/>
        <v>13484</v>
      </c>
      <c r="AS341" s="145">
        <v>15927</v>
      </c>
      <c r="AU341" s="135">
        <f t="shared" si="793"/>
        <v>0</v>
      </c>
      <c r="AV341" s="135">
        <f t="shared" si="792"/>
        <v>1</v>
      </c>
      <c r="AW341" s="135">
        <f t="shared" si="792"/>
        <v>0</v>
      </c>
      <c r="AX341" s="135">
        <f t="shared" si="792"/>
        <v>0</v>
      </c>
      <c r="AY341" s="135">
        <f t="shared" si="792"/>
        <v>0</v>
      </c>
      <c r="AZ341" s="135">
        <f t="shared" si="792"/>
        <v>0</v>
      </c>
      <c r="BA341" s="135">
        <f t="shared" si="792"/>
        <v>0</v>
      </c>
      <c r="BB341" s="135">
        <f t="shared" si="792"/>
        <v>0</v>
      </c>
      <c r="BC341" s="135">
        <f t="shared" si="792"/>
        <v>0</v>
      </c>
      <c r="BD341" s="135">
        <f t="shared" si="792"/>
        <v>0</v>
      </c>
      <c r="BE341" s="135">
        <f t="shared" si="792"/>
        <v>0</v>
      </c>
      <c r="BF341" s="135">
        <f t="shared" si="792"/>
        <v>0</v>
      </c>
      <c r="BG341" s="135">
        <f t="shared" si="792"/>
        <v>0</v>
      </c>
      <c r="BH341" s="135">
        <f t="shared" si="792"/>
        <v>0</v>
      </c>
      <c r="BI341" s="135">
        <f t="shared" si="792"/>
        <v>0</v>
      </c>
      <c r="BJ341" s="135">
        <f t="shared" si="792"/>
        <v>0</v>
      </c>
      <c r="BK341" s="135">
        <f t="shared" si="792"/>
        <v>0</v>
      </c>
      <c r="BL341" s="135">
        <f t="shared" si="792"/>
        <v>0</v>
      </c>
      <c r="BM341" s="135">
        <f t="shared" si="792"/>
        <v>0</v>
      </c>
      <c r="BN341" s="135">
        <f t="shared" si="792"/>
        <v>0</v>
      </c>
      <c r="BO341" s="135">
        <f t="shared" si="792"/>
        <v>1</v>
      </c>
      <c r="BP341" s="135">
        <f t="shared" si="792"/>
        <v>0</v>
      </c>
      <c r="BQ341" s="135">
        <f t="shared" si="792"/>
        <v>0</v>
      </c>
      <c r="BR341" s="135">
        <f t="shared" si="792"/>
        <v>0</v>
      </c>
      <c r="BS341" s="135">
        <f t="shared" si="792"/>
        <v>0</v>
      </c>
      <c r="BT341" s="135">
        <f t="shared" si="792"/>
        <v>0</v>
      </c>
      <c r="BU341" s="135">
        <f t="shared" si="792"/>
        <v>1</v>
      </c>
      <c r="BV341" s="135">
        <f t="shared" si="792"/>
        <v>0</v>
      </c>
      <c r="BW341" s="135">
        <f t="shared" si="792"/>
        <v>0</v>
      </c>
      <c r="BX341" s="135">
        <f t="shared" si="792"/>
        <v>0</v>
      </c>
      <c r="BY341" s="135">
        <f t="shared" si="792"/>
        <v>1</v>
      </c>
      <c r="BZ341" s="135">
        <f t="shared" si="792"/>
        <v>0</v>
      </c>
      <c r="CA341" s="135">
        <f t="shared" si="792"/>
        <v>0</v>
      </c>
      <c r="CB341" s="135">
        <f t="shared" si="792"/>
        <v>0</v>
      </c>
      <c r="CC341" s="135">
        <f t="shared" si="792"/>
        <v>0</v>
      </c>
      <c r="CD341" s="135">
        <f t="shared" si="792"/>
        <v>0</v>
      </c>
      <c r="CE341" s="135">
        <f t="shared" si="792"/>
        <v>0</v>
      </c>
      <c r="CF341" s="135">
        <f t="shared" si="792"/>
        <v>0</v>
      </c>
      <c r="CG341" s="135">
        <f t="shared" si="792"/>
        <v>0</v>
      </c>
      <c r="CH341" s="135">
        <f t="shared" si="792"/>
        <v>0</v>
      </c>
      <c r="CI341" s="135">
        <f t="shared" si="792"/>
        <v>0</v>
      </c>
    </row>
    <row r="342" spans="2:87">
      <c r="B342" s="161" t="str">
        <f t="shared" si="790"/>
        <v>104 Mixto o Dotal</v>
      </c>
      <c r="C342" s="145">
        <v>0</v>
      </c>
      <c r="D342" s="145">
        <v>0</v>
      </c>
      <c r="E342" s="145">
        <v>0</v>
      </c>
      <c r="F342" s="145">
        <v>0</v>
      </c>
      <c r="G342" s="145">
        <v>0</v>
      </c>
      <c r="H342" s="145">
        <v>0</v>
      </c>
      <c r="I342" s="145">
        <v>0</v>
      </c>
      <c r="J342" s="145">
        <v>3</v>
      </c>
      <c r="K342" s="145">
        <v>0</v>
      </c>
      <c r="L342" s="145">
        <v>0</v>
      </c>
      <c r="M342" s="145">
        <v>0</v>
      </c>
      <c r="N342" s="145">
        <v>0</v>
      </c>
      <c r="O342" s="145">
        <v>0</v>
      </c>
      <c r="P342" s="145">
        <v>0</v>
      </c>
      <c r="Q342" s="145">
        <v>0</v>
      </c>
      <c r="R342" s="145">
        <v>0</v>
      </c>
      <c r="S342" s="145">
        <v>0</v>
      </c>
      <c r="T342" s="145">
        <v>1666</v>
      </c>
      <c r="U342" s="145">
        <v>3801</v>
      </c>
      <c r="V342" s="145">
        <v>0</v>
      </c>
      <c r="W342" s="145">
        <v>0</v>
      </c>
      <c r="X342" s="145">
        <v>0</v>
      </c>
      <c r="Y342" s="145">
        <v>4325</v>
      </c>
      <c r="Z342" s="145">
        <v>0</v>
      </c>
      <c r="AA342" s="145">
        <v>0</v>
      </c>
      <c r="AB342" s="145">
        <v>0</v>
      </c>
      <c r="AC342" s="145">
        <v>0</v>
      </c>
      <c r="AD342" s="145">
        <v>0</v>
      </c>
      <c r="AE342" s="145">
        <v>522</v>
      </c>
      <c r="AF342" s="145">
        <v>0</v>
      </c>
      <c r="AG342" s="145">
        <v>0</v>
      </c>
      <c r="AH342" s="145"/>
      <c r="AI342" s="145"/>
      <c r="AJ342" s="145"/>
      <c r="AK342" s="145"/>
      <c r="AL342" s="145"/>
      <c r="AM342" s="145"/>
      <c r="AN342" s="145"/>
      <c r="AO342" s="145"/>
      <c r="AP342" s="145"/>
      <c r="AQ342" s="131">
        <f t="shared" si="791"/>
        <v>10317</v>
      </c>
      <c r="AS342" s="145">
        <v>11936</v>
      </c>
      <c r="AU342" s="135">
        <f t="shared" si="793"/>
        <v>0</v>
      </c>
      <c r="AV342" s="135">
        <f t="shared" si="792"/>
        <v>0</v>
      </c>
      <c r="AW342" s="135">
        <f t="shared" si="792"/>
        <v>0</v>
      </c>
      <c r="AX342" s="135">
        <f t="shared" si="792"/>
        <v>0</v>
      </c>
      <c r="AY342" s="135">
        <f t="shared" si="792"/>
        <v>1</v>
      </c>
      <c r="AZ342" s="135">
        <f t="shared" si="792"/>
        <v>0</v>
      </c>
      <c r="BA342" s="135">
        <f t="shared" si="792"/>
        <v>0</v>
      </c>
      <c r="BB342" s="135">
        <f t="shared" si="792"/>
        <v>0</v>
      </c>
      <c r="BC342" s="135">
        <f t="shared" si="792"/>
        <v>0</v>
      </c>
      <c r="BD342" s="135">
        <f t="shared" si="792"/>
        <v>0</v>
      </c>
      <c r="BE342" s="135">
        <f t="shared" si="792"/>
        <v>1</v>
      </c>
      <c r="BF342" s="135">
        <f t="shared" si="792"/>
        <v>0</v>
      </c>
      <c r="BG342" s="135">
        <f t="shared" si="792"/>
        <v>0</v>
      </c>
      <c r="BH342" s="135">
        <f t="shared" si="792"/>
        <v>1</v>
      </c>
      <c r="BI342" s="135">
        <f t="shared" si="792"/>
        <v>1</v>
      </c>
      <c r="BJ342" s="135">
        <f t="shared" si="792"/>
        <v>0</v>
      </c>
      <c r="BK342" s="135">
        <f t="shared" si="792"/>
        <v>0</v>
      </c>
      <c r="BL342" s="135">
        <f t="shared" si="792"/>
        <v>0</v>
      </c>
      <c r="BM342" s="135">
        <f t="shared" si="792"/>
        <v>0</v>
      </c>
      <c r="BN342" s="135">
        <f t="shared" si="792"/>
        <v>0</v>
      </c>
      <c r="BO342" s="135">
        <f t="shared" si="792"/>
        <v>1</v>
      </c>
      <c r="BP342" s="135">
        <f t="shared" si="792"/>
        <v>1</v>
      </c>
      <c r="BQ342" s="135">
        <f t="shared" si="792"/>
        <v>0</v>
      </c>
      <c r="BR342" s="135">
        <f t="shared" si="792"/>
        <v>1</v>
      </c>
      <c r="BS342" s="135">
        <f t="shared" si="792"/>
        <v>1</v>
      </c>
      <c r="BT342" s="135">
        <f t="shared" si="792"/>
        <v>0</v>
      </c>
      <c r="BU342" s="135">
        <f t="shared" si="792"/>
        <v>0</v>
      </c>
      <c r="BV342" s="135">
        <f t="shared" si="792"/>
        <v>0</v>
      </c>
      <c r="BW342" s="135">
        <f t="shared" si="792"/>
        <v>0</v>
      </c>
      <c r="BX342" s="135">
        <f t="shared" si="792"/>
        <v>1</v>
      </c>
      <c r="BY342" s="135">
        <f t="shared" si="792"/>
        <v>0</v>
      </c>
      <c r="BZ342" s="135">
        <f t="shared" si="792"/>
        <v>0</v>
      </c>
      <c r="CA342" s="135">
        <f t="shared" si="792"/>
        <v>0</v>
      </c>
      <c r="CB342" s="135">
        <f t="shared" si="792"/>
        <v>0</v>
      </c>
      <c r="CC342" s="135">
        <f t="shared" si="792"/>
        <v>0</v>
      </c>
      <c r="CD342" s="135">
        <f t="shared" si="792"/>
        <v>0</v>
      </c>
      <c r="CE342" s="135">
        <f t="shared" si="792"/>
        <v>0</v>
      </c>
      <c r="CF342" s="135">
        <f t="shared" si="792"/>
        <v>0</v>
      </c>
      <c r="CG342" s="135">
        <f t="shared" si="792"/>
        <v>0</v>
      </c>
      <c r="CH342" s="135">
        <f t="shared" si="792"/>
        <v>0</v>
      </c>
      <c r="CI342" s="135">
        <f t="shared" si="792"/>
        <v>0</v>
      </c>
    </row>
    <row r="343" spans="2:87">
      <c r="B343" s="161" t="str">
        <f t="shared" si="790"/>
        <v>105 Renta</v>
      </c>
      <c r="C343" s="145">
        <v>0</v>
      </c>
      <c r="D343" s="145">
        <v>0</v>
      </c>
      <c r="E343" s="145">
        <v>0</v>
      </c>
      <c r="F343" s="145">
        <v>0</v>
      </c>
      <c r="G343" s="145">
        <v>21</v>
      </c>
      <c r="H343" s="145">
        <v>0</v>
      </c>
      <c r="I343" s="145">
        <v>0</v>
      </c>
      <c r="J343" s="145">
        <v>2</v>
      </c>
      <c r="K343" s="145">
        <v>0</v>
      </c>
      <c r="L343" s="145">
        <v>0</v>
      </c>
      <c r="M343" s="145">
        <v>0</v>
      </c>
      <c r="N343" s="145">
        <v>0</v>
      </c>
      <c r="O343" s="145">
        <v>38</v>
      </c>
      <c r="P343" s="145">
        <v>0</v>
      </c>
      <c r="Q343" s="145">
        <v>30</v>
      </c>
      <c r="R343" s="145">
        <v>0</v>
      </c>
      <c r="S343" s="145">
        <v>0</v>
      </c>
      <c r="T343" s="145">
        <v>0</v>
      </c>
      <c r="U343" s="145">
        <v>0</v>
      </c>
      <c r="V343" s="145">
        <v>0</v>
      </c>
      <c r="W343" s="145">
        <v>0</v>
      </c>
      <c r="X343" s="145">
        <v>730</v>
      </c>
      <c r="Y343" s="145">
        <v>284</v>
      </c>
      <c r="Z343" s="145">
        <v>1</v>
      </c>
      <c r="AA343" s="145">
        <v>1</v>
      </c>
      <c r="AB343" s="145">
        <v>21</v>
      </c>
      <c r="AC343" s="145">
        <v>0</v>
      </c>
      <c r="AD343" s="145">
        <v>0</v>
      </c>
      <c r="AE343" s="145">
        <v>513</v>
      </c>
      <c r="AF343" s="145">
        <v>1</v>
      </c>
      <c r="AG343" s="145">
        <v>0</v>
      </c>
      <c r="AH343" s="145"/>
      <c r="AI343" s="145"/>
      <c r="AJ343" s="145"/>
      <c r="AK343" s="145"/>
      <c r="AL343" s="145"/>
      <c r="AM343" s="145"/>
      <c r="AN343" s="145"/>
      <c r="AO343" s="145"/>
      <c r="AP343" s="145"/>
      <c r="AQ343" s="131">
        <f t="shared" si="791"/>
        <v>1642</v>
      </c>
      <c r="AS343" s="145">
        <v>2777</v>
      </c>
      <c r="AU343" s="135">
        <f t="shared" si="793"/>
        <v>0</v>
      </c>
      <c r="AV343" s="135">
        <f t="shared" si="792"/>
        <v>1</v>
      </c>
      <c r="AW343" s="135">
        <f t="shared" si="792"/>
        <v>0</v>
      </c>
      <c r="AX343" s="135">
        <f t="shared" si="792"/>
        <v>0</v>
      </c>
      <c r="AY343" s="135">
        <f t="shared" si="792"/>
        <v>0</v>
      </c>
      <c r="AZ343" s="135">
        <f t="shared" si="792"/>
        <v>0</v>
      </c>
      <c r="BA343" s="135">
        <f t="shared" si="792"/>
        <v>0</v>
      </c>
      <c r="BB343" s="135">
        <f t="shared" si="792"/>
        <v>0</v>
      </c>
      <c r="BC343" s="135">
        <f t="shared" si="792"/>
        <v>0</v>
      </c>
      <c r="BD343" s="135">
        <f t="shared" si="792"/>
        <v>0</v>
      </c>
      <c r="BE343" s="135">
        <f t="shared" si="792"/>
        <v>1</v>
      </c>
      <c r="BF343" s="135">
        <f t="shared" si="792"/>
        <v>0</v>
      </c>
      <c r="BG343" s="135">
        <f t="shared" si="792"/>
        <v>0</v>
      </c>
      <c r="BH343" s="135">
        <f t="shared" si="792"/>
        <v>1</v>
      </c>
      <c r="BI343" s="135">
        <f t="shared" si="792"/>
        <v>0</v>
      </c>
      <c r="BJ343" s="135">
        <f t="shared" si="792"/>
        <v>0</v>
      </c>
      <c r="BK343" s="135">
        <f t="shared" si="792"/>
        <v>0</v>
      </c>
      <c r="BL343" s="135">
        <f t="shared" si="792"/>
        <v>0</v>
      </c>
      <c r="BM343" s="135">
        <f t="shared" si="792"/>
        <v>0</v>
      </c>
      <c r="BN343" s="135">
        <f t="shared" si="792"/>
        <v>0</v>
      </c>
      <c r="BO343" s="135">
        <f t="shared" si="792"/>
        <v>0</v>
      </c>
      <c r="BP343" s="135">
        <f t="shared" si="792"/>
        <v>0</v>
      </c>
      <c r="BQ343" s="135">
        <f t="shared" si="792"/>
        <v>0</v>
      </c>
      <c r="BR343" s="135">
        <f t="shared" si="792"/>
        <v>0</v>
      </c>
      <c r="BS343" s="135">
        <f t="shared" si="792"/>
        <v>0</v>
      </c>
      <c r="BT343" s="135">
        <f t="shared" si="792"/>
        <v>0</v>
      </c>
      <c r="BU343" s="135">
        <f t="shared" si="792"/>
        <v>0</v>
      </c>
      <c r="BV343" s="135">
        <f t="shared" si="792"/>
        <v>0</v>
      </c>
      <c r="BW343" s="135">
        <f t="shared" si="792"/>
        <v>0</v>
      </c>
      <c r="BX343" s="135">
        <f t="shared" si="792"/>
        <v>0</v>
      </c>
      <c r="BY343" s="135">
        <f t="shared" si="792"/>
        <v>0</v>
      </c>
      <c r="BZ343" s="135">
        <f t="shared" si="792"/>
        <v>0</v>
      </c>
      <c r="CA343" s="135">
        <f t="shared" si="792"/>
        <v>0</v>
      </c>
      <c r="CB343" s="135">
        <f t="shared" si="792"/>
        <v>0</v>
      </c>
      <c r="CC343" s="135">
        <f t="shared" si="792"/>
        <v>0</v>
      </c>
      <c r="CD343" s="135">
        <f t="shared" si="792"/>
        <v>0</v>
      </c>
      <c r="CE343" s="135">
        <f t="shared" si="792"/>
        <v>0</v>
      </c>
      <c r="CF343" s="135">
        <f t="shared" si="792"/>
        <v>0</v>
      </c>
      <c r="CG343" s="135">
        <f t="shared" si="792"/>
        <v>0</v>
      </c>
      <c r="CH343" s="135">
        <f t="shared" si="792"/>
        <v>0</v>
      </c>
      <c r="CI343" s="135">
        <f t="shared" si="792"/>
        <v>0</v>
      </c>
    </row>
    <row r="344" spans="2:87">
      <c r="B344" s="161" t="str">
        <f t="shared" si="790"/>
        <v>106 Dotal Puro o Capital Diferido</v>
      </c>
      <c r="C344" s="145">
        <v>0</v>
      </c>
      <c r="D344" s="145">
        <v>0</v>
      </c>
      <c r="E344" s="145">
        <v>0</v>
      </c>
      <c r="F344" s="145">
        <v>0</v>
      </c>
      <c r="G344" s="145">
        <v>0</v>
      </c>
      <c r="H344" s="145">
        <v>0</v>
      </c>
      <c r="I344" s="145">
        <v>0</v>
      </c>
      <c r="J344" s="145">
        <v>0</v>
      </c>
      <c r="K344" s="145">
        <v>0</v>
      </c>
      <c r="L344" s="145">
        <v>0</v>
      </c>
      <c r="M344" s="145">
        <v>0</v>
      </c>
      <c r="N344" s="145">
        <v>0</v>
      </c>
      <c r="O344" s="145">
        <v>0</v>
      </c>
      <c r="P344" s="145">
        <v>0</v>
      </c>
      <c r="Q344" s="145">
        <v>0</v>
      </c>
      <c r="R344" s="145">
        <v>0</v>
      </c>
      <c r="S344" s="145">
        <v>0</v>
      </c>
      <c r="T344" s="145">
        <v>0</v>
      </c>
      <c r="U344" s="145">
        <v>0</v>
      </c>
      <c r="V344" s="145">
        <v>0</v>
      </c>
      <c r="W344" s="145">
        <v>0</v>
      </c>
      <c r="X344" s="145">
        <v>0</v>
      </c>
      <c r="Y344" s="145">
        <v>0</v>
      </c>
      <c r="Z344" s="145">
        <v>0</v>
      </c>
      <c r="AA344" s="145">
        <v>0</v>
      </c>
      <c r="AB344" s="145">
        <v>0</v>
      </c>
      <c r="AC344" s="145">
        <v>0</v>
      </c>
      <c r="AD344" s="145">
        <v>0</v>
      </c>
      <c r="AE344" s="145">
        <v>0</v>
      </c>
      <c r="AF344" s="145">
        <v>0</v>
      </c>
      <c r="AG344" s="145">
        <v>0</v>
      </c>
      <c r="AH344" s="145"/>
      <c r="AI344" s="145"/>
      <c r="AJ344" s="145"/>
      <c r="AK344" s="145"/>
      <c r="AL344" s="145"/>
      <c r="AM344" s="145"/>
      <c r="AN344" s="145"/>
      <c r="AO344" s="145"/>
      <c r="AP344" s="145"/>
      <c r="AQ344" s="131">
        <f t="shared" si="791"/>
        <v>0</v>
      </c>
      <c r="AS344" s="145">
        <v>0</v>
      </c>
      <c r="AU344" s="135">
        <f t="shared" si="793"/>
        <v>0</v>
      </c>
      <c r="AV344" s="135">
        <f t="shared" si="792"/>
        <v>0</v>
      </c>
      <c r="AW344" s="135">
        <f t="shared" si="792"/>
        <v>0</v>
      </c>
      <c r="AX344" s="135">
        <f t="shared" si="792"/>
        <v>0</v>
      </c>
      <c r="AY344" s="135">
        <f t="shared" si="792"/>
        <v>0</v>
      </c>
      <c r="AZ344" s="135">
        <f t="shared" si="792"/>
        <v>0</v>
      </c>
      <c r="BA344" s="135">
        <f t="shared" si="792"/>
        <v>0</v>
      </c>
      <c r="BB344" s="135">
        <f t="shared" si="792"/>
        <v>0</v>
      </c>
      <c r="BC344" s="135">
        <f t="shared" si="792"/>
        <v>0</v>
      </c>
      <c r="BD344" s="135">
        <f t="shared" si="792"/>
        <v>0</v>
      </c>
      <c r="BE344" s="135">
        <f t="shared" si="792"/>
        <v>0</v>
      </c>
      <c r="BF344" s="135">
        <f t="shared" si="792"/>
        <v>0</v>
      </c>
      <c r="BG344" s="135">
        <f t="shared" si="792"/>
        <v>0</v>
      </c>
      <c r="BH344" s="135">
        <f t="shared" si="792"/>
        <v>0</v>
      </c>
      <c r="BI344" s="135">
        <f t="shared" si="792"/>
        <v>0</v>
      </c>
      <c r="BJ344" s="135">
        <f t="shared" si="792"/>
        <v>0</v>
      </c>
      <c r="BK344" s="135">
        <f t="shared" si="792"/>
        <v>0</v>
      </c>
      <c r="BL344" s="135">
        <f t="shared" si="792"/>
        <v>0</v>
      </c>
      <c r="BM344" s="135">
        <f t="shared" si="792"/>
        <v>0</v>
      </c>
      <c r="BN344" s="135">
        <f t="shared" si="792"/>
        <v>0</v>
      </c>
      <c r="BO344" s="135">
        <f t="shared" si="792"/>
        <v>0</v>
      </c>
      <c r="BP344" s="135">
        <f t="shared" si="792"/>
        <v>0</v>
      </c>
      <c r="BQ344" s="135">
        <f t="shared" si="792"/>
        <v>0</v>
      </c>
      <c r="BR344" s="135">
        <f t="shared" si="792"/>
        <v>0</v>
      </c>
      <c r="BS344" s="135">
        <f t="shared" si="792"/>
        <v>0</v>
      </c>
      <c r="BT344" s="135">
        <f t="shared" si="792"/>
        <v>0</v>
      </c>
      <c r="BU344" s="135">
        <f t="shared" si="792"/>
        <v>0</v>
      </c>
      <c r="BV344" s="135">
        <f t="shared" si="792"/>
        <v>0</v>
      </c>
      <c r="BW344" s="135">
        <f t="shared" si="792"/>
        <v>0</v>
      </c>
      <c r="BX344" s="135">
        <f t="shared" si="792"/>
        <v>0</v>
      </c>
      <c r="BY344" s="135">
        <f t="shared" si="792"/>
        <v>0</v>
      </c>
      <c r="BZ344" s="135">
        <f t="shared" si="792"/>
        <v>0</v>
      </c>
      <c r="CA344" s="135">
        <f t="shared" si="792"/>
        <v>0</v>
      </c>
      <c r="CB344" s="135">
        <f t="shared" si="792"/>
        <v>0</v>
      </c>
      <c r="CC344" s="135">
        <f t="shared" si="792"/>
        <v>0</v>
      </c>
      <c r="CD344" s="135">
        <f t="shared" si="792"/>
        <v>0</v>
      </c>
      <c r="CE344" s="135">
        <f t="shared" si="792"/>
        <v>0</v>
      </c>
      <c r="CF344" s="135">
        <f t="shared" si="792"/>
        <v>0</v>
      </c>
      <c r="CG344" s="135">
        <f t="shared" si="792"/>
        <v>0</v>
      </c>
      <c r="CH344" s="135">
        <f t="shared" si="792"/>
        <v>0</v>
      </c>
      <c r="CI344" s="135">
        <f t="shared" si="792"/>
        <v>0</v>
      </c>
    </row>
    <row r="345" spans="2:87">
      <c r="B345" s="161" t="str">
        <f t="shared" si="790"/>
        <v>107 Protección Familiar</v>
      </c>
      <c r="C345" s="145">
        <v>0</v>
      </c>
      <c r="D345" s="145">
        <v>0</v>
      </c>
      <c r="E345" s="145">
        <v>0</v>
      </c>
      <c r="F345" s="145">
        <v>0</v>
      </c>
      <c r="G345" s="145">
        <v>0</v>
      </c>
      <c r="H345" s="145">
        <v>0</v>
      </c>
      <c r="I345" s="145">
        <v>0</v>
      </c>
      <c r="J345" s="145">
        <v>39493</v>
      </c>
      <c r="K345" s="145">
        <v>0</v>
      </c>
      <c r="L345" s="145">
        <v>0</v>
      </c>
      <c r="M345" s="145">
        <v>0</v>
      </c>
      <c r="N345" s="145">
        <v>0</v>
      </c>
      <c r="O345" s="145">
        <v>0</v>
      </c>
      <c r="P345" s="145">
        <v>0</v>
      </c>
      <c r="Q345" s="145">
        <v>0</v>
      </c>
      <c r="R345" s="145">
        <v>0</v>
      </c>
      <c r="S345" s="145">
        <v>0</v>
      </c>
      <c r="T345" s="145">
        <v>0</v>
      </c>
      <c r="U345" s="145">
        <v>0</v>
      </c>
      <c r="V345" s="145">
        <v>0</v>
      </c>
      <c r="W345" s="145">
        <v>0</v>
      </c>
      <c r="X345" s="145">
        <v>0</v>
      </c>
      <c r="Y345" s="145">
        <v>9626</v>
      </c>
      <c r="Z345" s="145">
        <v>0</v>
      </c>
      <c r="AA345" s="145">
        <v>0</v>
      </c>
      <c r="AB345" s="145">
        <v>0</v>
      </c>
      <c r="AC345" s="145">
        <v>0</v>
      </c>
      <c r="AD345" s="145">
        <v>0</v>
      </c>
      <c r="AE345" s="145">
        <v>2077</v>
      </c>
      <c r="AF345" s="145">
        <v>0</v>
      </c>
      <c r="AG345" s="145">
        <v>0</v>
      </c>
      <c r="AH345" s="145"/>
      <c r="AI345" s="145"/>
      <c r="AJ345" s="145"/>
      <c r="AK345" s="145"/>
      <c r="AL345" s="145"/>
      <c r="AM345" s="145"/>
      <c r="AN345" s="145"/>
      <c r="AO345" s="145"/>
      <c r="AP345" s="145"/>
      <c r="AQ345" s="131">
        <f t="shared" si="791"/>
        <v>51196</v>
      </c>
      <c r="AS345" s="145">
        <v>48878</v>
      </c>
      <c r="AU345" s="135">
        <f t="shared" si="793"/>
        <v>0</v>
      </c>
      <c r="AV345" s="135">
        <f t="shared" si="792"/>
        <v>0</v>
      </c>
      <c r="AW345" s="135">
        <f t="shared" si="792"/>
        <v>0</v>
      </c>
      <c r="AX345" s="135">
        <f t="shared" si="792"/>
        <v>0</v>
      </c>
      <c r="AY345" s="135">
        <f t="shared" si="792"/>
        <v>0</v>
      </c>
      <c r="AZ345" s="135">
        <f t="shared" si="792"/>
        <v>0</v>
      </c>
      <c r="BA345" s="135">
        <f t="shared" si="792"/>
        <v>0</v>
      </c>
      <c r="BB345" s="135">
        <f t="shared" si="792"/>
        <v>0</v>
      </c>
      <c r="BC345" s="135">
        <f t="shared" si="792"/>
        <v>0</v>
      </c>
      <c r="BD345" s="135">
        <f t="shared" si="792"/>
        <v>0</v>
      </c>
      <c r="BE345" s="135">
        <f t="shared" si="792"/>
        <v>1</v>
      </c>
      <c r="BF345" s="135">
        <f t="shared" si="792"/>
        <v>0</v>
      </c>
      <c r="BG345" s="135">
        <f t="shared" si="792"/>
        <v>1</v>
      </c>
      <c r="BH345" s="135">
        <f t="shared" si="792"/>
        <v>0</v>
      </c>
      <c r="BI345" s="135">
        <f t="shared" si="792"/>
        <v>1</v>
      </c>
      <c r="BJ345" s="135">
        <f t="shared" si="792"/>
        <v>0</v>
      </c>
      <c r="BK345" s="135">
        <f t="shared" ref="BK345:BK353" si="794">IF(AND(S257=0,S345=0),0,IF(ISERROR(S257/S345),1,0))</f>
        <v>0</v>
      </c>
      <c r="BL345" s="135">
        <f t="shared" ref="BL345:BL353" si="795">IF(AND(T257=0,T345=0),0,IF(ISERROR(T257/T345),1,0))</f>
        <v>0</v>
      </c>
      <c r="BM345" s="135">
        <f t="shared" ref="BM345:BM353" si="796">IF(AND(U257=0,U345=0),0,IF(ISERROR(U257/U345),1,0))</f>
        <v>1</v>
      </c>
      <c r="BN345" s="135">
        <f t="shared" ref="BN345:BN353" si="797">IF(AND(V257=0,V345=0),0,IF(ISERROR(V257/V345),1,0))</f>
        <v>0</v>
      </c>
      <c r="BO345" s="135">
        <f t="shared" ref="BO345:BO353" si="798">IF(AND(W257=0,W345=0),0,IF(ISERROR(W257/W345),1,0))</f>
        <v>1</v>
      </c>
      <c r="BP345" s="135">
        <f t="shared" ref="BP345:BP353" si="799">IF(AND(X257=0,X345=0),0,IF(ISERROR(X257/X345),1,0))</f>
        <v>0</v>
      </c>
      <c r="BQ345" s="135">
        <f t="shared" ref="BQ345:BQ353" si="800">IF(AND(Y257=0,Y345=0),0,IF(ISERROR(Y257/Y345),1,0))</f>
        <v>0</v>
      </c>
      <c r="BR345" s="135">
        <f t="shared" ref="BR345:BR353" si="801">IF(AND(Z257=0,Z345=0),0,IF(ISERROR(Z257/Z345),1,0))</f>
        <v>0</v>
      </c>
      <c r="BS345" s="135">
        <f t="shared" ref="BS345:BS353" si="802">IF(AND(AA257=0,AA345=0),0,IF(ISERROR(AA257/AA345),1,0))</f>
        <v>0</v>
      </c>
      <c r="BT345" s="135">
        <f t="shared" ref="BT345:BT353" si="803">IF(AND(AB257=0,AB345=0),0,IF(ISERROR(AB257/AB345),1,0))</f>
        <v>1</v>
      </c>
      <c r="BU345" s="135">
        <f t="shared" ref="BU345:BU353" si="804">IF(AND(AC257=0,AC345=0),0,IF(ISERROR(AC257/AC345),1,0))</f>
        <v>1</v>
      </c>
      <c r="BV345" s="135">
        <f t="shared" ref="BV345:BV353" si="805">IF(AND(AD257=0,AD345=0),0,IF(ISERROR(AD257/AD345),1,0))</f>
        <v>0</v>
      </c>
      <c r="BW345" s="135">
        <f t="shared" ref="BW345:BW353" si="806">IF(AND(AE257=0,AE345=0),0,IF(ISERROR(AE257/AE345),1,0))</f>
        <v>0</v>
      </c>
      <c r="BX345" s="135">
        <f t="shared" ref="BX345:BX353" si="807">IF(AND(AF257=0,AF345=0),0,IF(ISERROR(AF257/AF345),1,0))</f>
        <v>0</v>
      </c>
      <c r="BY345" s="135">
        <f t="shared" ref="BY345:BY353" si="808">IF(AND(AG257=0,AG345=0),0,IF(ISERROR(AG257/AG345),1,0))</f>
        <v>1</v>
      </c>
      <c r="BZ345" s="135">
        <f t="shared" ref="BZ345:BZ353" si="809">IF(AND(AH257=0,AH345=0),0,IF(ISERROR(AH257/AH345),1,0))</f>
        <v>0</v>
      </c>
      <c r="CA345" s="135">
        <f t="shared" ref="CA345:CA353" si="810">IF(AND(AI257=0,AI345=0),0,IF(ISERROR(AI257/AI345),1,0))</f>
        <v>0</v>
      </c>
      <c r="CB345" s="135">
        <f t="shared" ref="CB345:CB353" si="811">IF(AND(AJ257=0,AJ345=0),0,IF(ISERROR(AJ257/AJ345),1,0))</f>
        <v>0</v>
      </c>
      <c r="CC345" s="135">
        <f t="shared" ref="CC345:CC353" si="812">IF(AND(AK257=0,AK345=0),0,IF(ISERROR(AK257/AK345),1,0))</f>
        <v>0</v>
      </c>
      <c r="CD345" s="135">
        <f t="shared" ref="CD345:CD353" si="813">IF(AND(AL257=0,AL345=0),0,IF(ISERROR(AL257/AL345),1,0))</f>
        <v>0</v>
      </c>
      <c r="CE345" s="135">
        <f t="shared" ref="CE345:CE353" si="814">IF(AND(AM257=0,AM345=0),0,IF(ISERROR(AM257/AM345),1,0))</f>
        <v>0</v>
      </c>
      <c r="CF345" s="135">
        <f t="shared" ref="CF345:CF353" si="815">IF(AND(AN257=0,AN345=0),0,IF(ISERROR(AN257/AN345),1,0))</f>
        <v>0</v>
      </c>
      <c r="CG345" s="135">
        <f t="shared" ref="CG345:CG353" si="816">IF(AND(AO257=0,AO345=0),0,IF(ISERROR(AO257/AO345),1,0))</f>
        <v>0</v>
      </c>
      <c r="CH345" s="135">
        <f t="shared" ref="CH345:CH353" si="817">IF(AND(AP257=0,AP345=0),0,IF(ISERROR(AP257/AP345),1,0))</f>
        <v>0</v>
      </c>
      <c r="CI345" s="135">
        <f t="shared" ref="CI345:CI353" si="818">IF(AND(AQ257=0,AQ345=0),0,IF(ISERROR(AQ257/AQ345),1,0))</f>
        <v>0</v>
      </c>
    </row>
    <row r="346" spans="2:87">
      <c r="B346" s="161" t="str">
        <f t="shared" si="790"/>
        <v>108 Incapacidad o Invalidez</v>
      </c>
      <c r="C346" s="145">
        <v>0</v>
      </c>
      <c r="D346" s="145">
        <v>0</v>
      </c>
      <c r="E346" s="145">
        <v>0</v>
      </c>
      <c r="F346" s="145">
        <v>0</v>
      </c>
      <c r="G346" s="145">
        <v>0</v>
      </c>
      <c r="H346" s="145">
        <v>0</v>
      </c>
      <c r="I346" s="145">
        <v>267</v>
      </c>
      <c r="J346" s="145">
        <v>0</v>
      </c>
      <c r="K346" s="145">
        <v>0</v>
      </c>
      <c r="L346" s="145">
        <v>0</v>
      </c>
      <c r="M346" s="145">
        <v>0</v>
      </c>
      <c r="N346" s="145">
        <v>0</v>
      </c>
      <c r="O346" s="145">
        <v>2</v>
      </c>
      <c r="P346" s="145">
        <v>0</v>
      </c>
      <c r="Q346" s="145">
        <v>0</v>
      </c>
      <c r="R346" s="145">
        <v>0</v>
      </c>
      <c r="S346" s="145">
        <v>0</v>
      </c>
      <c r="T346" s="145">
        <v>0</v>
      </c>
      <c r="U346" s="145">
        <v>0</v>
      </c>
      <c r="V346" s="145">
        <v>0</v>
      </c>
      <c r="W346" s="145">
        <v>0</v>
      </c>
      <c r="X346" s="145">
        <v>0</v>
      </c>
      <c r="Y346" s="145">
        <v>0</v>
      </c>
      <c r="Z346" s="145">
        <v>0</v>
      </c>
      <c r="AA346" s="145">
        <v>0</v>
      </c>
      <c r="AB346" s="145">
        <v>0</v>
      </c>
      <c r="AC346" s="145">
        <v>0</v>
      </c>
      <c r="AD346" s="145">
        <v>0</v>
      </c>
      <c r="AE346" s="145">
        <v>0</v>
      </c>
      <c r="AF346" s="145">
        <v>0</v>
      </c>
      <c r="AG346" s="145">
        <v>0</v>
      </c>
      <c r="AH346" s="145"/>
      <c r="AI346" s="145"/>
      <c r="AJ346" s="145"/>
      <c r="AK346" s="145"/>
      <c r="AL346" s="145"/>
      <c r="AM346" s="145"/>
      <c r="AN346" s="145"/>
      <c r="AO346" s="145"/>
      <c r="AP346" s="145"/>
      <c r="AQ346" s="131">
        <f t="shared" si="791"/>
        <v>269</v>
      </c>
      <c r="AS346" s="145">
        <v>278</v>
      </c>
      <c r="AU346" s="135">
        <f t="shared" si="793"/>
        <v>0</v>
      </c>
      <c r="AV346" s="135">
        <f t="shared" ref="AV346:AV353" si="819">IF(AND(D258=0,D346=0),0,IF(ISERROR(D258/D346),1,0))</f>
        <v>0</v>
      </c>
      <c r="AW346" s="135">
        <f t="shared" ref="AW346:AW353" si="820">IF(AND(E258=0,E346=0),0,IF(ISERROR(E258/E346),1,0))</f>
        <v>0</v>
      </c>
      <c r="AX346" s="135">
        <f t="shared" ref="AX346:AX353" si="821">IF(AND(F258=0,F346=0),0,IF(ISERROR(F258/F346),1,0))</f>
        <v>0</v>
      </c>
      <c r="AY346" s="135">
        <f t="shared" ref="AY346:AY353" si="822">IF(AND(G258=0,G346=0),0,IF(ISERROR(G258/G346),1,0))</f>
        <v>1</v>
      </c>
      <c r="AZ346" s="135">
        <f t="shared" ref="AZ346:AZ353" si="823">IF(AND(H258=0,H346=0),0,IF(ISERROR(H258/H346),1,0))</f>
        <v>0</v>
      </c>
      <c r="BA346" s="135">
        <f t="shared" ref="BA346:BA353" si="824">IF(AND(I258=0,I346=0),0,IF(ISERROR(I258/I346),1,0))</f>
        <v>0</v>
      </c>
      <c r="BB346" s="135">
        <f t="shared" ref="BB346:BB353" si="825">IF(AND(J258=0,J346=0),0,IF(ISERROR(J258/J346),1,0))</f>
        <v>0</v>
      </c>
      <c r="BC346" s="135">
        <f t="shared" ref="BC346:BC353" si="826">IF(AND(K258=0,K346=0),0,IF(ISERROR(K258/K346),1,0))</f>
        <v>0</v>
      </c>
      <c r="BD346" s="135">
        <f t="shared" ref="BD346:BD353" si="827">IF(AND(L258=0,L346=0),0,IF(ISERROR(L258/L346),1,0))</f>
        <v>0</v>
      </c>
      <c r="BE346" s="135">
        <f t="shared" ref="BE346:BE353" si="828">IF(AND(M258=0,M346=0),0,IF(ISERROR(M258/M346),1,0))</f>
        <v>0</v>
      </c>
      <c r="BF346" s="135">
        <f t="shared" ref="BF346:BF353" si="829">IF(AND(N258=0,N346=0),0,IF(ISERROR(N258/N346),1,0))</f>
        <v>0</v>
      </c>
      <c r="BG346" s="135">
        <f t="shared" ref="BG346:BG353" si="830">IF(AND(O258=0,O346=0),0,IF(ISERROR(O258/O346),1,0))</f>
        <v>0</v>
      </c>
      <c r="BH346" s="135">
        <f t="shared" ref="BH346:BH353" si="831">IF(AND(P258=0,P346=0),0,IF(ISERROR(P258/P346),1,0))</f>
        <v>0</v>
      </c>
      <c r="BI346" s="135">
        <f t="shared" ref="BI346:BI353" si="832">IF(AND(Q258=0,Q346=0),0,IF(ISERROR(Q258/Q346),1,0))</f>
        <v>1</v>
      </c>
      <c r="BJ346" s="135">
        <f t="shared" ref="BJ346:BJ353" si="833">IF(AND(R258=0,R346=0),0,IF(ISERROR(R258/R346),1,0))</f>
        <v>0</v>
      </c>
      <c r="BK346" s="135">
        <f t="shared" si="794"/>
        <v>1</v>
      </c>
      <c r="BL346" s="135">
        <f t="shared" si="795"/>
        <v>0</v>
      </c>
      <c r="BM346" s="135">
        <f t="shared" si="796"/>
        <v>0</v>
      </c>
      <c r="BN346" s="135">
        <f t="shared" si="797"/>
        <v>0</v>
      </c>
      <c r="BO346" s="135">
        <f t="shared" si="798"/>
        <v>0</v>
      </c>
      <c r="BP346" s="135">
        <f t="shared" si="799"/>
        <v>0</v>
      </c>
      <c r="BQ346" s="135">
        <f t="shared" si="800"/>
        <v>0</v>
      </c>
      <c r="BR346" s="135">
        <f t="shared" si="801"/>
        <v>0</v>
      </c>
      <c r="BS346" s="135">
        <f t="shared" si="802"/>
        <v>1</v>
      </c>
      <c r="BT346" s="135">
        <f t="shared" si="803"/>
        <v>0</v>
      </c>
      <c r="BU346" s="135">
        <f t="shared" si="804"/>
        <v>0</v>
      </c>
      <c r="BV346" s="135">
        <f t="shared" si="805"/>
        <v>0</v>
      </c>
      <c r="BW346" s="135">
        <f t="shared" si="806"/>
        <v>0</v>
      </c>
      <c r="BX346" s="135">
        <f t="shared" si="807"/>
        <v>0</v>
      </c>
      <c r="BY346" s="135">
        <f t="shared" si="808"/>
        <v>0</v>
      </c>
      <c r="BZ346" s="135">
        <f t="shared" si="809"/>
        <v>0</v>
      </c>
      <c r="CA346" s="135">
        <f t="shared" si="810"/>
        <v>0</v>
      </c>
      <c r="CB346" s="135">
        <f t="shared" si="811"/>
        <v>0</v>
      </c>
      <c r="CC346" s="135">
        <f t="shared" si="812"/>
        <v>0</v>
      </c>
      <c r="CD346" s="135">
        <f t="shared" si="813"/>
        <v>0</v>
      </c>
      <c r="CE346" s="135">
        <f t="shared" si="814"/>
        <v>0</v>
      </c>
      <c r="CF346" s="135">
        <f t="shared" si="815"/>
        <v>0</v>
      </c>
      <c r="CG346" s="135">
        <f t="shared" si="816"/>
        <v>0</v>
      </c>
      <c r="CH346" s="135">
        <f t="shared" si="817"/>
        <v>0</v>
      </c>
      <c r="CI346" s="135">
        <f t="shared" si="818"/>
        <v>0</v>
      </c>
    </row>
    <row r="347" spans="2:87">
      <c r="B347" s="161" t="str">
        <f t="shared" si="790"/>
        <v>109 Salud</v>
      </c>
      <c r="C347" s="145">
        <v>0</v>
      </c>
      <c r="D347" s="145">
        <v>1554</v>
      </c>
      <c r="E347" s="145">
        <v>0</v>
      </c>
      <c r="F347" s="145">
        <v>1228</v>
      </c>
      <c r="G347" s="145">
        <v>391</v>
      </c>
      <c r="H347" s="145">
        <v>0</v>
      </c>
      <c r="I347" s="145">
        <v>7173</v>
      </c>
      <c r="J347" s="145">
        <v>0</v>
      </c>
      <c r="K347" s="145">
        <v>2287</v>
      </c>
      <c r="L347" s="145">
        <v>0</v>
      </c>
      <c r="M347" s="145">
        <v>0</v>
      </c>
      <c r="N347" s="145">
        <v>0</v>
      </c>
      <c r="O347" s="145">
        <v>809</v>
      </c>
      <c r="P347" s="145">
        <v>1965</v>
      </c>
      <c r="Q347" s="145">
        <v>469</v>
      </c>
      <c r="R347" s="145">
        <v>0</v>
      </c>
      <c r="S347" s="145">
        <v>0</v>
      </c>
      <c r="T347" s="145">
        <v>0</v>
      </c>
      <c r="U347" s="145">
        <v>0</v>
      </c>
      <c r="V347" s="145">
        <v>0</v>
      </c>
      <c r="W347" s="145">
        <v>0</v>
      </c>
      <c r="X347" s="145">
        <v>14076</v>
      </c>
      <c r="Y347" s="145">
        <v>0</v>
      </c>
      <c r="Z347" s="145">
        <v>0</v>
      </c>
      <c r="AA347" s="145">
        <v>0</v>
      </c>
      <c r="AB347" s="145">
        <v>0</v>
      </c>
      <c r="AC347" s="145">
        <v>0</v>
      </c>
      <c r="AD347" s="145">
        <v>0</v>
      </c>
      <c r="AE347" s="145">
        <v>630</v>
      </c>
      <c r="AF347" s="145">
        <v>100</v>
      </c>
      <c r="AG347" s="145">
        <v>9710</v>
      </c>
      <c r="AH347" s="145"/>
      <c r="AI347" s="145"/>
      <c r="AJ347" s="145"/>
      <c r="AK347" s="145"/>
      <c r="AL347" s="145"/>
      <c r="AM347" s="145"/>
      <c r="AN347" s="145"/>
      <c r="AO347" s="145"/>
      <c r="AP347" s="145"/>
      <c r="AQ347" s="131">
        <f t="shared" si="791"/>
        <v>40392</v>
      </c>
      <c r="AS347" s="145">
        <v>55046</v>
      </c>
      <c r="AU347" s="135">
        <f>IF(AND(C259=0,C347=0),0,IF(ISERROR(C259/C347),1,0))</f>
        <v>1</v>
      </c>
      <c r="AV347" s="135">
        <f t="shared" si="819"/>
        <v>0</v>
      </c>
      <c r="AW347" s="135">
        <f t="shared" si="820"/>
        <v>0</v>
      </c>
      <c r="AX347" s="135">
        <f t="shared" si="821"/>
        <v>0</v>
      </c>
      <c r="AY347" s="135">
        <f t="shared" si="822"/>
        <v>0</v>
      </c>
      <c r="AZ347" s="135">
        <f t="shared" si="823"/>
        <v>0</v>
      </c>
      <c r="BA347" s="135">
        <f t="shared" si="824"/>
        <v>0</v>
      </c>
      <c r="BB347" s="135">
        <f t="shared" si="825"/>
        <v>0</v>
      </c>
      <c r="BC347" s="135">
        <f t="shared" si="826"/>
        <v>0</v>
      </c>
      <c r="BD347" s="135">
        <f t="shared" si="827"/>
        <v>0</v>
      </c>
      <c r="BE347" s="135">
        <f t="shared" si="828"/>
        <v>1</v>
      </c>
      <c r="BF347" s="135">
        <f t="shared" si="829"/>
        <v>0</v>
      </c>
      <c r="BG347" s="135">
        <f t="shared" si="830"/>
        <v>0</v>
      </c>
      <c r="BH347" s="135">
        <f t="shared" si="831"/>
        <v>0</v>
      </c>
      <c r="BI347" s="135">
        <f t="shared" si="832"/>
        <v>0</v>
      </c>
      <c r="BJ347" s="135">
        <f t="shared" si="833"/>
        <v>0</v>
      </c>
      <c r="BK347" s="135">
        <f t="shared" si="794"/>
        <v>0</v>
      </c>
      <c r="BL347" s="135">
        <f t="shared" si="795"/>
        <v>0</v>
      </c>
      <c r="BM347" s="135">
        <f t="shared" si="796"/>
        <v>0</v>
      </c>
      <c r="BN347" s="135">
        <f t="shared" si="797"/>
        <v>0</v>
      </c>
      <c r="BO347" s="135">
        <f t="shared" si="798"/>
        <v>0</v>
      </c>
      <c r="BP347" s="135">
        <f t="shared" si="799"/>
        <v>0</v>
      </c>
      <c r="BQ347" s="135">
        <f t="shared" si="800"/>
        <v>0</v>
      </c>
      <c r="BR347" s="135">
        <f t="shared" si="801"/>
        <v>1</v>
      </c>
      <c r="BS347" s="135">
        <f t="shared" si="802"/>
        <v>1</v>
      </c>
      <c r="BT347" s="135">
        <f t="shared" si="803"/>
        <v>0</v>
      </c>
      <c r="BU347" s="135">
        <f t="shared" si="804"/>
        <v>0</v>
      </c>
      <c r="BV347" s="135">
        <f t="shared" si="805"/>
        <v>0</v>
      </c>
      <c r="BW347" s="135">
        <f t="shared" si="806"/>
        <v>0</v>
      </c>
      <c r="BX347" s="135">
        <f t="shared" si="807"/>
        <v>0</v>
      </c>
      <c r="BY347" s="135">
        <f t="shared" si="808"/>
        <v>0</v>
      </c>
      <c r="BZ347" s="135">
        <f t="shared" si="809"/>
        <v>0</v>
      </c>
      <c r="CA347" s="135">
        <f t="shared" si="810"/>
        <v>0</v>
      </c>
      <c r="CB347" s="135">
        <f t="shared" si="811"/>
        <v>0</v>
      </c>
      <c r="CC347" s="135">
        <f t="shared" si="812"/>
        <v>0</v>
      </c>
      <c r="CD347" s="135">
        <f t="shared" si="813"/>
        <v>0</v>
      </c>
      <c r="CE347" s="135">
        <f t="shared" si="814"/>
        <v>0</v>
      </c>
      <c r="CF347" s="135">
        <f t="shared" si="815"/>
        <v>0</v>
      </c>
      <c r="CG347" s="135">
        <f t="shared" si="816"/>
        <v>0</v>
      </c>
      <c r="CH347" s="135">
        <f t="shared" si="817"/>
        <v>0</v>
      </c>
      <c r="CI347" s="135">
        <f t="shared" si="818"/>
        <v>0</v>
      </c>
    </row>
    <row r="348" spans="2:87">
      <c r="B348" s="161" t="str">
        <f t="shared" si="790"/>
        <v>110 Accidentes Personales</v>
      </c>
      <c r="C348" s="145">
        <v>6</v>
      </c>
      <c r="D348" s="145">
        <v>24894</v>
      </c>
      <c r="E348" s="145">
        <v>598</v>
      </c>
      <c r="F348" s="145">
        <v>8725</v>
      </c>
      <c r="G348" s="145">
        <v>366</v>
      </c>
      <c r="H348" s="145">
        <v>0</v>
      </c>
      <c r="I348" s="145">
        <v>3495</v>
      </c>
      <c r="J348" s="145">
        <v>7261</v>
      </c>
      <c r="K348" s="145">
        <v>0</v>
      </c>
      <c r="L348" s="145">
        <v>0</v>
      </c>
      <c r="M348" s="145">
        <v>445</v>
      </c>
      <c r="N348" s="145">
        <v>0</v>
      </c>
      <c r="O348" s="145">
        <v>0</v>
      </c>
      <c r="P348" s="145">
        <v>1253</v>
      </c>
      <c r="Q348" s="145">
        <v>516</v>
      </c>
      <c r="R348" s="145">
        <v>0</v>
      </c>
      <c r="S348" s="145">
        <v>0</v>
      </c>
      <c r="T348" s="145">
        <v>0</v>
      </c>
      <c r="U348" s="145">
        <v>0</v>
      </c>
      <c r="V348" s="145">
        <v>0</v>
      </c>
      <c r="W348" s="145">
        <v>1804</v>
      </c>
      <c r="X348" s="145">
        <v>88139</v>
      </c>
      <c r="Y348" s="145">
        <v>19</v>
      </c>
      <c r="Z348" s="145">
        <v>0</v>
      </c>
      <c r="AA348" s="145">
        <v>0</v>
      </c>
      <c r="AB348" s="145">
        <v>0</v>
      </c>
      <c r="AC348" s="145">
        <v>0</v>
      </c>
      <c r="AD348" s="145">
        <v>0</v>
      </c>
      <c r="AE348" s="145">
        <v>114</v>
      </c>
      <c r="AF348" s="145">
        <v>0</v>
      </c>
      <c r="AG348" s="145">
        <v>18988</v>
      </c>
      <c r="AH348" s="145"/>
      <c r="AI348" s="145"/>
      <c r="AJ348" s="145"/>
      <c r="AK348" s="145"/>
      <c r="AL348" s="145"/>
      <c r="AM348" s="145"/>
      <c r="AN348" s="145"/>
      <c r="AO348" s="145"/>
      <c r="AP348" s="145"/>
      <c r="AQ348" s="131">
        <f t="shared" si="791"/>
        <v>156623</v>
      </c>
      <c r="AS348" s="145">
        <v>238083</v>
      </c>
      <c r="AU348" s="135">
        <f t="shared" si="793"/>
        <v>0</v>
      </c>
      <c r="AV348" s="135">
        <f t="shared" si="819"/>
        <v>0</v>
      </c>
      <c r="AW348" s="135">
        <f t="shared" si="820"/>
        <v>0</v>
      </c>
      <c r="AX348" s="135">
        <f t="shared" si="821"/>
        <v>0</v>
      </c>
      <c r="AY348" s="135">
        <f t="shared" si="822"/>
        <v>0</v>
      </c>
      <c r="AZ348" s="135">
        <f t="shared" si="823"/>
        <v>0</v>
      </c>
      <c r="BA348" s="135">
        <f t="shared" si="824"/>
        <v>0</v>
      </c>
      <c r="BB348" s="135">
        <f t="shared" si="825"/>
        <v>0</v>
      </c>
      <c r="BC348" s="135">
        <f t="shared" si="826"/>
        <v>0</v>
      </c>
      <c r="BD348" s="135">
        <f t="shared" si="827"/>
        <v>0</v>
      </c>
      <c r="BE348" s="135">
        <f t="shared" si="828"/>
        <v>0</v>
      </c>
      <c r="BF348" s="135">
        <f t="shared" si="829"/>
        <v>0</v>
      </c>
      <c r="BG348" s="135">
        <f t="shared" si="830"/>
        <v>1</v>
      </c>
      <c r="BH348" s="135">
        <f t="shared" si="831"/>
        <v>0</v>
      </c>
      <c r="BI348" s="135">
        <f t="shared" si="832"/>
        <v>0</v>
      </c>
      <c r="BJ348" s="135">
        <f t="shared" si="833"/>
        <v>0</v>
      </c>
      <c r="BK348" s="135">
        <f t="shared" si="794"/>
        <v>0</v>
      </c>
      <c r="BL348" s="135">
        <f t="shared" si="795"/>
        <v>0</v>
      </c>
      <c r="BM348" s="135">
        <f t="shared" si="796"/>
        <v>0</v>
      </c>
      <c r="BN348" s="135">
        <f t="shared" si="797"/>
        <v>0</v>
      </c>
      <c r="BO348" s="135">
        <f t="shared" si="798"/>
        <v>0</v>
      </c>
      <c r="BP348" s="135">
        <f t="shared" si="799"/>
        <v>0</v>
      </c>
      <c r="BQ348" s="135">
        <f t="shared" si="800"/>
        <v>0</v>
      </c>
      <c r="BR348" s="135">
        <f t="shared" si="801"/>
        <v>1</v>
      </c>
      <c r="BS348" s="135">
        <f t="shared" si="802"/>
        <v>0</v>
      </c>
      <c r="BT348" s="135">
        <f t="shared" si="803"/>
        <v>0</v>
      </c>
      <c r="BU348" s="135">
        <f t="shared" si="804"/>
        <v>0</v>
      </c>
      <c r="BV348" s="135">
        <f t="shared" si="805"/>
        <v>0</v>
      </c>
      <c r="BW348" s="135">
        <f t="shared" si="806"/>
        <v>0</v>
      </c>
      <c r="BX348" s="135">
        <f t="shared" si="807"/>
        <v>1</v>
      </c>
      <c r="BY348" s="135">
        <f t="shared" si="808"/>
        <v>0</v>
      </c>
      <c r="BZ348" s="135">
        <f t="shared" si="809"/>
        <v>0</v>
      </c>
      <c r="CA348" s="135">
        <f t="shared" si="810"/>
        <v>0</v>
      </c>
      <c r="CB348" s="135">
        <f t="shared" si="811"/>
        <v>0</v>
      </c>
      <c r="CC348" s="135">
        <f t="shared" si="812"/>
        <v>0</v>
      </c>
      <c r="CD348" s="135">
        <f t="shared" si="813"/>
        <v>0</v>
      </c>
      <c r="CE348" s="135">
        <f t="shared" si="814"/>
        <v>0</v>
      </c>
      <c r="CF348" s="135">
        <f t="shared" si="815"/>
        <v>0</v>
      </c>
      <c r="CG348" s="135">
        <f t="shared" si="816"/>
        <v>0</v>
      </c>
      <c r="CH348" s="135">
        <f t="shared" si="817"/>
        <v>0</v>
      </c>
      <c r="CI348" s="135">
        <f t="shared" si="818"/>
        <v>0</v>
      </c>
    </row>
    <row r="349" spans="2:87">
      <c r="B349" s="161" t="str">
        <f t="shared" si="790"/>
        <v>111 Asistencia</v>
      </c>
      <c r="C349" s="145">
        <v>0</v>
      </c>
      <c r="D349" s="145">
        <v>816</v>
      </c>
      <c r="E349" s="145">
        <v>0</v>
      </c>
      <c r="F349" s="145">
        <v>0</v>
      </c>
      <c r="G349" s="145">
        <v>0</v>
      </c>
      <c r="H349" s="145">
        <v>0</v>
      </c>
      <c r="I349" s="145">
        <v>0</v>
      </c>
      <c r="J349" s="145">
        <v>0</v>
      </c>
      <c r="K349" s="145">
        <v>0</v>
      </c>
      <c r="L349" s="145">
        <v>0</v>
      </c>
      <c r="M349" s="145">
        <v>310</v>
      </c>
      <c r="N349" s="145">
        <v>0</v>
      </c>
      <c r="O349" s="145">
        <v>0</v>
      </c>
      <c r="P349" s="145">
        <v>0</v>
      </c>
      <c r="Q349" s="145">
        <v>0</v>
      </c>
      <c r="R349" s="145">
        <v>0</v>
      </c>
      <c r="S349" s="145">
        <v>0</v>
      </c>
      <c r="T349" s="145">
        <v>0</v>
      </c>
      <c r="U349" s="145">
        <v>0</v>
      </c>
      <c r="V349" s="145">
        <v>0</v>
      </c>
      <c r="W349" s="145">
        <v>0</v>
      </c>
      <c r="X349" s="145">
        <v>0</v>
      </c>
      <c r="Y349" s="145">
        <v>0</v>
      </c>
      <c r="Z349" s="145">
        <v>0</v>
      </c>
      <c r="AA349" s="145">
        <v>0</v>
      </c>
      <c r="AB349" s="145">
        <v>0</v>
      </c>
      <c r="AC349" s="145">
        <v>0</v>
      </c>
      <c r="AD349" s="145">
        <v>0</v>
      </c>
      <c r="AE349" s="145">
        <v>0</v>
      </c>
      <c r="AF349" s="145">
        <v>0</v>
      </c>
      <c r="AG349" s="145">
        <v>2344</v>
      </c>
      <c r="AH349" s="145"/>
      <c r="AI349" s="145"/>
      <c r="AJ349" s="145"/>
      <c r="AK349" s="145"/>
      <c r="AL349" s="145"/>
      <c r="AM349" s="145"/>
      <c r="AN349" s="145"/>
      <c r="AO349" s="145"/>
      <c r="AP349" s="145"/>
      <c r="AQ349" s="131">
        <f t="shared" si="791"/>
        <v>3470</v>
      </c>
      <c r="AS349" s="145">
        <v>4083</v>
      </c>
      <c r="AU349" s="135">
        <f t="shared" si="793"/>
        <v>0</v>
      </c>
      <c r="AV349" s="135">
        <f t="shared" si="819"/>
        <v>0</v>
      </c>
      <c r="AW349" s="135">
        <f t="shared" si="820"/>
        <v>0</v>
      </c>
      <c r="AX349" s="135">
        <f t="shared" si="821"/>
        <v>0</v>
      </c>
      <c r="AY349" s="135">
        <f t="shared" si="822"/>
        <v>0</v>
      </c>
      <c r="AZ349" s="135">
        <f t="shared" si="823"/>
        <v>0</v>
      </c>
      <c r="BA349" s="135">
        <f t="shared" si="824"/>
        <v>0</v>
      </c>
      <c r="BB349" s="135">
        <f t="shared" si="825"/>
        <v>0</v>
      </c>
      <c r="BC349" s="135">
        <f t="shared" si="826"/>
        <v>0</v>
      </c>
      <c r="BD349" s="135">
        <f t="shared" si="827"/>
        <v>0</v>
      </c>
      <c r="BE349" s="135">
        <f t="shared" si="828"/>
        <v>0</v>
      </c>
      <c r="BF349" s="135">
        <f t="shared" si="829"/>
        <v>0</v>
      </c>
      <c r="BG349" s="135">
        <f t="shared" si="830"/>
        <v>0</v>
      </c>
      <c r="BH349" s="135">
        <f t="shared" si="831"/>
        <v>0</v>
      </c>
      <c r="BI349" s="135">
        <f t="shared" si="832"/>
        <v>0</v>
      </c>
      <c r="BJ349" s="135">
        <f t="shared" si="833"/>
        <v>0</v>
      </c>
      <c r="BK349" s="135">
        <f t="shared" si="794"/>
        <v>0</v>
      </c>
      <c r="BL349" s="135">
        <f t="shared" si="795"/>
        <v>0</v>
      </c>
      <c r="BM349" s="135">
        <f t="shared" si="796"/>
        <v>0</v>
      </c>
      <c r="BN349" s="135">
        <f t="shared" si="797"/>
        <v>0</v>
      </c>
      <c r="BO349" s="135">
        <f t="shared" si="798"/>
        <v>0</v>
      </c>
      <c r="BP349" s="135">
        <f t="shared" si="799"/>
        <v>0</v>
      </c>
      <c r="BQ349" s="135">
        <f t="shared" si="800"/>
        <v>0</v>
      </c>
      <c r="BR349" s="135">
        <f t="shared" si="801"/>
        <v>0</v>
      </c>
      <c r="BS349" s="135">
        <f t="shared" si="802"/>
        <v>0</v>
      </c>
      <c r="BT349" s="135">
        <f t="shared" si="803"/>
        <v>0</v>
      </c>
      <c r="BU349" s="135">
        <f t="shared" si="804"/>
        <v>0</v>
      </c>
      <c r="BV349" s="135">
        <f t="shared" si="805"/>
        <v>0</v>
      </c>
      <c r="BW349" s="135">
        <f t="shared" si="806"/>
        <v>0</v>
      </c>
      <c r="BX349" s="135">
        <f t="shared" si="807"/>
        <v>0</v>
      </c>
      <c r="BY349" s="135">
        <f t="shared" si="808"/>
        <v>0</v>
      </c>
      <c r="BZ349" s="135">
        <f t="shared" si="809"/>
        <v>0</v>
      </c>
      <c r="CA349" s="135">
        <f t="shared" si="810"/>
        <v>0</v>
      </c>
      <c r="CB349" s="135">
        <f t="shared" si="811"/>
        <v>0</v>
      </c>
      <c r="CC349" s="135">
        <f t="shared" si="812"/>
        <v>0</v>
      </c>
      <c r="CD349" s="135">
        <f t="shared" si="813"/>
        <v>0</v>
      </c>
      <c r="CE349" s="135">
        <f t="shared" si="814"/>
        <v>0</v>
      </c>
      <c r="CF349" s="135">
        <f t="shared" si="815"/>
        <v>0</v>
      </c>
      <c r="CG349" s="135">
        <f t="shared" si="816"/>
        <v>0</v>
      </c>
      <c r="CH349" s="135">
        <f t="shared" si="817"/>
        <v>0</v>
      </c>
      <c r="CI349" s="135">
        <f t="shared" si="818"/>
        <v>0</v>
      </c>
    </row>
    <row r="350" spans="2:87">
      <c r="B350" s="161" t="str">
        <f t="shared" si="790"/>
        <v>112 Desgravamen</v>
      </c>
      <c r="C350" s="145">
        <v>0</v>
      </c>
      <c r="D350" s="145">
        <v>0</v>
      </c>
      <c r="E350" s="145">
        <v>0</v>
      </c>
      <c r="F350" s="145">
        <v>18495</v>
      </c>
      <c r="G350" s="145">
        <v>30</v>
      </c>
      <c r="H350" s="145">
        <v>0</v>
      </c>
      <c r="I350" s="145">
        <v>1087</v>
      </c>
      <c r="J350" s="145">
        <v>10</v>
      </c>
      <c r="K350" s="145">
        <v>0</v>
      </c>
      <c r="L350" s="145">
        <v>0</v>
      </c>
      <c r="M350" s="145">
        <v>237</v>
      </c>
      <c r="N350" s="145">
        <v>0</v>
      </c>
      <c r="O350" s="145">
        <v>0</v>
      </c>
      <c r="P350" s="145">
        <v>0</v>
      </c>
      <c r="Q350" s="145">
        <v>0</v>
      </c>
      <c r="R350" s="145">
        <v>0</v>
      </c>
      <c r="S350" s="145">
        <v>0</v>
      </c>
      <c r="T350" s="145">
        <v>0</v>
      </c>
      <c r="U350" s="145">
        <v>0</v>
      </c>
      <c r="V350" s="145">
        <v>0</v>
      </c>
      <c r="W350" s="145">
        <v>11</v>
      </c>
      <c r="X350" s="145">
        <v>0</v>
      </c>
      <c r="Y350" s="145">
        <v>0</v>
      </c>
      <c r="Z350" s="145">
        <v>0</v>
      </c>
      <c r="AA350" s="145">
        <v>0</v>
      </c>
      <c r="AB350" s="145">
        <v>0</v>
      </c>
      <c r="AC350" s="145">
        <v>0</v>
      </c>
      <c r="AD350" s="145">
        <v>0</v>
      </c>
      <c r="AE350" s="145">
        <v>0</v>
      </c>
      <c r="AF350" s="145">
        <v>0</v>
      </c>
      <c r="AG350" s="145">
        <v>0</v>
      </c>
      <c r="AH350" s="145"/>
      <c r="AI350" s="145"/>
      <c r="AJ350" s="145"/>
      <c r="AK350" s="145"/>
      <c r="AL350" s="145"/>
      <c r="AM350" s="145"/>
      <c r="AN350" s="145"/>
      <c r="AO350" s="145"/>
      <c r="AP350" s="145"/>
      <c r="AQ350" s="131">
        <f t="shared" si="791"/>
        <v>19870</v>
      </c>
      <c r="AS350" s="145">
        <v>472</v>
      </c>
      <c r="AU350" s="135">
        <f t="shared" si="793"/>
        <v>0</v>
      </c>
      <c r="AV350" s="135">
        <f t="shared" si="819"/>
        <v>0</v>
      </c>
      <c r="AW350" s="135">
        <f t="shared" si="820"/>
        <v>0</v>
      </c>
      <c r="AX350" s="135">
        <f t="shared" si="821"/>
        <v>0</v>
      </c>
      <c r="AY350" s="135">
        <f t="shared" si="822"/>
        <v>0</v>
      </c>
      <c r="AZ350" s="135">
        <f t="shared" si="823"/>
        <v>0</v>
      </c>
      <c r="BA350" s="135">
        <f t="shared" si="824"/>
        <v>0</v>
      </c>
      <c r="BB350" s="135">
        <f t="shared" si="825"/>
        <v>0</v>
      </c>
      <c r="BC350" s="135">
        <f t="shared" si="826"/>
        <v>0</v>
      </c>
      <c r="BD350" s="135">
        <f t="shared" si="827"/>
        <v>0</v>
      </c>
      <c r="BE350" s="135">
        <f t="shared" si="828"/>
        <v>0</v>
      </c>
      <c r="BF350" s="135">
        <f t="shared" si="829"/>
        <v>0</v>
      </c>
      <c r="BG350" s="135">
        <f t="shared" si="830"/>
        <v>1</v>
      </c>
      <c r="BH350" s="135">
        <f t="shared" si="831"/>
        <v>0</v>
      </c>
      <c r="BI350" s="135">
        <f t="shared" si="832"/>
        <v>1</v>
      </c>
      <c r="BJ350" s="135">
        <f t="shared" si="833"/>
        <v>0</v>
      </c>
      <c r="BK350" s="135">
        <f t="shared" si="794"/>
        <v>0</v>
      </c>
      <c r="BL350" s="135">
        <f t="shared" si="795"/>
        <v>0</v>
      </c>
      <c r="BM350" s="135">
        <f t="shared" si="796"/>
        <v>0</v>
      </c>
      <c r="BN350" s="135">
        <f t="shared" si="797"/>
        <v>0</v>
      </c>
      <c r="BO350" s="135">
        <f t="shared" si="798"/>
        <v>0</v>
      </c>
      <c r="BP350" s="135">
        <f t="shared" si="799"/>
        <v>0</v>
      </c>
      <c r="BQ350" s="135">
        <f t="shared" si="800"/>
        <v>0</v>
      </c>
      <c r="BR350" s="135">
        <f t="shared" si="801"/>
        <v>0</v>
      </c>
      <c r="BS350" s="135">
        <f t="shared" si="802"/>
        <v>0</v>
      </c>
      <c r="BT350" s="135">
        <f t="shared" si="803"/>
        <v>0</v>
      </c>
      <c r="BU350" s="135">
        <f t="shared" si="804"/>
        <v>0</v>
      </c>
      <c r="BV350" s="135">
        <f t="shared" si="805"/>
        <v>0</v>
      </c>
      <c r="BW350" s="135">
        <f t="shared" si="806"/>
        <v>1</v>
      </c>
      <c r="BX350" s="135">
        <f t="shared" si="807"/>
        <v>0</v>
      </c>
      <c r="BY350" s="135">
        <f t="shared" si="808"/>
        <v>0</v>
      </c>
      <c r="BZ350" s="135">
        <f t="shared" si="809"/>
        <v>0</v>
      </c>
      <c r="CA350" s="135">
        <f t="shared" si="810"/>
        <v>0</v>
      </c>
      <c r="CB350" s="135">
        <f t="shared" si="811"/>
        <v>0</v>
      </c>
      <c r="CC350" s="135">
        <f t="shared" si="812"/>
        <v>0</v>
      </c>
      <c r="CD350" s="135">
        <f t="shared" si="813"/>
        <v>0</v>
      </c>
      <c r="CE350" s="135">
        <f t="shared" si="814"/>
        <v>0</v>
      </c>
      <c r="CF350" s="135">
        <f t="shared" si="815"/>
        <v>0</v>
      </c>
      <c r="CG350" s="135">
        <f t="shared" si="816"/>
        <v>0</v>
      </c>
      <c r="CH350" s="135">
        <f t="shared" si="817"/>
        <v>0</v>
      </c>
      <c r="CI350" s="135">
        <f t="shared" si="818"/>
        <v>0</v>
      </c>
    </row>
    <row r="351" spans="2:87">
      <c r="B351" s="161" t="str">
        <f t="shared" si="790"/>
        <v>113 SOAP</v>
      </c>
      <c r="C351" s="145">
        <v>0</v>
      </c>
      <c r="D351" s="145">
        <v>0</v>
      </c>
      <c r="E351" s="145">
        <v>0</v>
      </c>
      <c r="F351" s="145">
        <v>0</v>
      </c>
      <c r="G351" s="145">
        <v>0</v>
      </c>
      <c r="H351" s="145">
        <v>0</v>
      </c>
      <c r="I351" s="145">
        <v>0</v>
      </c>
      <c r="J351" s="145">
        <v>0</v>
      </c>
      <c r="K351" s="145">
        <v>0</v>
      </c>
      <c r="L351" s="145">
        <v>0</v>
      </c>
      <c r="M351" s="145">
        <v>0</v>
      </c>
      <c r="N351" s="145">
        <v>0</v>
      </c>
      <c r="O351" s="145">
        <v>0</v>
      </c>
      <c r="P351" s="145">
        <v>0</v>
      </c>
      <c r="Q351" s="145">
        <v>0</v>
      </c>
      <c r="R351" s="145">
        <v>0</v>
      </c>
      <c r="S351" s="145">
        <v>0</v>
      </c>
      <c r="T351" s="145">
        <v>0</v>
      </c>
      <c r="U351" s="145">
        <v>0</v>
      </c>
      <c r="V351" s="145">
        <v>0</v>
      </c>
      <c r="W351" s="145">
        <v>0</v>
      </c>
      <c r="X351" s="145">
        <v>0</v>
      </c>
      <c r="Y351" s="145">
        <v>4518</v>
      </c>
      <c r="Z351" s="145">
        <v>0</v>
      </c>
      <c r="AA351" s="145">
        <v>0</v>
      </c>
      <c r="AB351" s="145">
        <v>0</v>
      </c>
      <c r="AC351" s="145">
        <v>0</v>
      </c>
      <c r="AD351" s="145">
        <v>0</v>
      </c>
      <c r="AE351" s="145">
        <v>0</v>
      </c>
      <c r="AF351" s="145">
        <v>0</v>
      </c>
      <c r="AG351" s="145">
        <v>0</v>
      </c>
      <c r="AH351" s="145"/>
      <c r="AI351" s="145"/>
      <c r="AJ351" s="145"/>
      <c r="AK351" s="145"/>
      <c r="AL351" s="145"/>
      <c r="AM351" s="145"/>
      <c r="AN351" s="145"/>
      <c r="AO351" s="145"/>
      <c r="AP351" s="145"/>
      <c r="AQ351" s="131">
        <f t="shared" si="791"/>
        <v>4518</v>
      </c>
      <c r="AS351" s="145">
        <v>0</v>
      </c>
      <c r="AU351" s="135">
        <f t="shared" si="793"/>
        <v>0</v>
      </c>
      <c r="AV351" s="135">
        <f t="shared" si="819"/>
        <v>0</v>
      </c>
      <c r="AW351" s="135">
        <f t="shared" si="820"/>
        <v>0</v>
      </c>
      <c r="AX351" s="135">
        <f t="shared" si="821"/>
        <v>0</v>
      </c>
      <c r="AY351" s="135">
        <f t="shared" si="822"/>
        <v>0</v>
      </c>
      <c r="AZ351" s="135">
        <f t="shared" si="823"/>
        <v>0</v>
      </c>
      <c r="BA351" s="135">
        <f t="shared" si="824"/>
        <v>0</v>
      </c>
      <c r="BB351" s="135">
        <f t="shared" si="825"/>
        <v>0</v>
      </c>
      <c r="BC351" s="135">
        <f t="shared" si="826"/>
        <v>0</v>
      </c>
      <c r="BD351" s="135">
        <f t="shared" si="827"/>
        <v>0</v>
      </c>
      <c r="BE351" s="135">
        <f t="shared" si="828"/>
        <v>0</v>
      </c>
      <c r="BF351" s="135">
        <f t="shared" si="829"/>
        <v>0</v>
      </c>
      <c r="BG351" s="135">
        <f t="shared" si="830"/>
        <v>0</v>
      </c>
      <c r="BH351" s="135">
        <f t="shared" si="831"/>
        <v>0</v>
      </c>
      <c r="BI351" s="135">
        <f t="shared" si="832"/>
        <v>0</v>
      </c>
      <c r="BJ351" s="135">
        <f t="shared" si="833"/>
        <v>0</v>
      </c>
      <c r="BK351" s="135">
        <f t="shared" si="794"/>
        <v>0</v>
      </c>
      <c r="BL351" s="135">
        <f t="shared" si="795"/>
        <v>0</v>
      </c>
      <c r="BM351" s="135">
        <f t="shared" si="796"/>
        <v>0</v>
      </c>
      <c r="BN351" s="135">
        <f t="shared" si="797"/>
        <v>0</v>
      </c>
      <c r="BO351" s="135">
        <f t="shared" si="798"/>
        <v>0</v>
      </c>
      <c r="BP351" s="135">
        <f t="shared" si="799"/>
        <v>0</v>
      </c>
      <c r="BQ351" s="135">
        <f t="shared" si="800"/>
        <v>0</v>
      </c>
      <c r="BR351" s="135">
        <f t="shared" si="801"/>
        <v>0</v>
      </c>
      <c r="BS351" s="135">
        <f t="shared" si="802"/>
        <v>0</v>
      </c>
      <c r="BT351" s="135">
        <f t="shared" si="803"/>
        <v>0</v>
      </c>
      <c r="BU351" s="135">
        <f t="shared" si="804"/>
        <v>0</v>
      </c>
      <c r="BV351" s="135">
        <f t="shared" si="805"/>
        <v>0</v>
      </c>
      <c r="BW351" s="135">
        <f t="shared" si="806"/>
        <v>0</v>
      </c>
      <c r="BX351" s="135">
        <f t="shared" si="807"/>
        <v>0</v>
      </c>
      <c r="BY351" s="135">
        <f t="shared" si="808"/>
        <v>0</v>
      </c>
      <c r="BZ351" s="135">
        <f t="shared" si="809"/>
        <v>0</v>
      </c>
      <c r="CA351" s="135">
        <f t="shared" si="810"/>
        <v>0</v>
      </c>
      <c r="CB351" s="135">
        <f t="shared" si="811"/>
        <v>0</v>
      </c>
      <c r="CC351" s="135">
        <f t="shared" si="812"/>
        <v>0</v>
      </c>
      <c r="CD351" s="135">
        <f t="shared" si="813"/>
        <v>0</v>
      </c>
      <c r="CE351" s="135">
        <f t="shared" si="814"/>
        <v>0</v>
      </c>
      <c r="CF351" s="135">
        <f t="shared" si="815"/>
        <v>0</v>
      </c>
      <c r="CG351" s="135">
        <f t="shared" si="816"/>
        <v>0</v>
      </c>
      <c r="CH351" s="135">
        <f t="shared" si="817"/>
        <v>0</v>
      </c>
      <c r="CI351" s="135">
        <f t="shared" si="818"/>
        <v>0</v>
      </c>
    </row>
    <row r="352" spans="2:87">
      <c r="B352" s="161" t="str">
        <f t="shared" si="790"/>
        <v>114 Seguros con APV</v>
      </c>
      <c r="C352" s="145">
        <v>0</v>
      </c>
      <c r="D352" s="145">
        <v>0.10824321600000002</v>
      </c>
      <c r="E352" s="145">
        <v>0</v>
      </c>
      <c r="F352" s="145">
        <v>0</v>
      </c>
      <c r="G352" s="145">
        <v>1097</v>
      </c>
      <c r="H352" s="145">
        <v>0</v>
      </c>
      <c r="I352" s="145">
        <v>0</v>
      </c>
      <c r="J352" s="145">
        <v>0</v>
      </c>
      <c r="K352" s="145">
        <v>0</v>
      </c>
      <c r="L352" s="145">
        <v>0</v>
      </c>
      <c r="M352" s="145">
        <v>3998</v>
      </c>
      <c r="N352" s="145">
        <v>0</v>
      </c>
      <c r="O352" s="145">
        <v>1878</v>
      </c>
      <c r="P352" s="145">
        <v>1193</v>
      </c>
      <c r="Q352" s="145">
        <v>0</v>
      </c>
      <c r="R352" s="145">
        <v>0</v>
      </c>
      <c r="S352" s="145">
        <v>0</v>
      </c>
      <c r="T352" s="145">
        <v>0</v>
      </c>
      <c r="U352" s="145">
        <v>0</v>
      </c>
      <c r="V352" s="145">
        <v>0</v>
      </c>
      <c r="W352" s="145">
        <v>0</v>
      </c>
      <c r="X352" s="145">
        <v>5218</v>
      </c>
      <c r="Y352" s="145">
        <v>0</v>
      </c>
      <c r="Z352" s="145">
        <v>0</v>
      </c>
      <c r="AA352" s="145">
        <v>0</v>
      </c>
      <c r="AB352" s="145">
        <v>627</v>
      </c>
      <c r="AC352" s="145">
        <v>0</v>
      </c>
      <c r="AD352" s="145">
        <v>0</v>
      </c>
      <c r="AE352" s="145">
        <v>1481</v>
      </c>
      <c r="AF352" s="145">
        <v>111</v>
      </c>
      <c r="AG352" s="145">
        <v>0</v>
      </c>
      <c r="AH352" s="145"/>
      <c r="AI352" s="145"/>
      <c r="AJ352" s="145"/>
      <c r="AK352" s="145"/>
      <c r="AL352" s="145"/>
      <c r="AM352" s="145"/>
      <c r="AN352" s="145"/>
      <c r="AO352" s="145"/>
      <c r="AP352" s="145"/>
      <c r="AQ352" s="131">
        <f t="shared" si="791"/>
        <v>15603.108243216</v>
      </c>
      <c r="AS352" s="145">
        <v>20107</v>
      </c>
      <c r="AU352" s="135">
        <f t="shared" si="793"/>
        <v>0</v>
      </c>
      <c r="AV352" s="135">
        <f t="shared" si="819"/>
        <v>0</v>
      </c>
      <c r="AW352" s="135">
        <f t="shared" si="820"/>
        <v>0</v>
      </c>
      <c r="AX352" s="135">
        <f t="shared" si="821"/>
        <v>1</v>
      </c>
      <c r="AY352" s="135">
        <f t="shared" si="822"/>
        <v>0</v>
      </c>
      <c r="AZ352" s="135">
        <f t="shared" si="823"/>
        <v>0</v>
      </c>
      <c r="BA352" s="135">
        <f t="shared" si="824"/>
        <v>0</v>
      </c>
      <c r="BB352" s="135">
        <f t="shared" si="825"/>
        <v>1</v>
      </c>
      <c r="BC352" s="135">
        <f t="shared" si="826"/>
        <v>0</v>
      </c>
      <c r="BD352" s="135">
        <f t="shared" si="827"/>
        <v>0</v>
      </c>
      <c r="BE352" s="135">
        <f t="shared" si="828"/>
        <v>0</v>
      </c>
      <c r="BF352" s="135">
        <f t="shared" si="829"/>
        <v>0</v>
      </c>
      <c r="BG352" s="135">
        <f t="shared" si="830"/>
        <v>0</v>
      </c>
      <c r="BH352" s="135">
        <f t="shared" si="831"/>
        <v>0</v>
      </c>
      <c r="BI352" s="135">
        <f t="shared" si="832"/>
        <v>1</v>
      </c>
      <c r="BJ352" s="135">
        <f t="shared" si="833"/>
        <v>0</v>
      </c>
      <c r="BK352" s="135">
        <f t="shared" si="794"/>
        <v>0</v>
      </c>
      <c r="BL352" s="135">
        <f t="shared" si="795"/>
        <v>0</v>
      </c>
      <c r="BM352" s="135">
        <f t="shared" si="796"/>
        <v>0</v>
      </c>
      <c r="BN352" s="135">
        <f t="shared" si="797"/>
        <v>0</v>
      </c>
      <c r="BO352" s="135">
        <f t="shared" si="798"/>
        <v>0</v>
      </c>
      <c r="BP352" s="135">
        <f t="shared" si="799"/>
        <v>0</v>
      </c>
      <c r="BQ352" s="135">
        <f t="shared" si="800"/>
        <v>0</v>
      </c>
      <c r="BR352" s="135">
        <f t="shared" si="801"/>
        <v>0</v>
      </c>
      <c r="BS352" s="135">
        <f t="shared" si="802"/>
        <v>0</v>
      </c>
      <c r="BT352" s="135">
        <f t="shared" si="803"/>
        <v>0</v>
      </c>
      <c r="BU352" s="135">
        <f t="shared" si="804"/>
        <v>0</v>
      </c>
      <c r="BV352" s="135">
        <f t="shared" si="805"/>
        <v>0</v>
      </c>
      <c r="BW352" s="135">
        <f t="shared" si="806"/>
        <v>0</v>
      </c>
      <c r="BX352" s="135">
        <f t="shared" si="807"/>
        <v>0</v>
      </c>
      <c r="BY352" s="135">
        <f t="shared" si="808"/>
        <v>1</v>
      </c>
      <c r="BZ352" s="135">
        <f t="shared" si="809"/>
        <v>0</v>
      </c>
      <c r="CA352" s="135">
        <f t="shared" si="810"/>
        <v>0</v>
      </c>
      <c r="CB352" s="135">
        <f t="shared" si="811"/>
        <v>0</v>
      </c>
      <c r="CC352" s="135">
        <f t="shared" si="812"/>
        <v>0</v>
      </c>
      <c r="CD352" s="135">
        <f t="shared" si="813"/>
        <v>0</v>
      </c>
      <c r="CE352" s="135">
        <f t="shared" si="814"/>
        <v>0</v>
      </c>
      <c r="CF352" s="135">
        <f t="shared" si="815"/>
        <v>0</v>
      </c>
      <c r="CG352" s="135">
        <f t="shared" si="816"/>
        <v>0</v>
      </c>
      <c r="CH352" s="135">
        <f t="shared" si="817"/>
        <v>0</v>
      </c>
      <c r="CI352" s="135">
        <f t="shared" si="818"/>
        <v>0</v>
      </c>
    </row>
    <row r="353" spans="2:87">
      <c r="B353" s="161" t="str">
        <f t="shared" si="790"/>
        <v>150 Otros</v>
      </c>
      <c r="C353" s="145">
        <v>0</v>
      </c>
      <c r="D353" s="145">
        <v>0</v>
      </c>
      <c r="E353" s="145">
        <v>0</v>
      </c>
      <c r="F353" s="145">
        <v>0</v>
      </c>
      <c r="G353" s="145">
        <v>0</v>
      </c>
      <c r="H353" s="145">
        <v>0</v>
      </c>
      <c r="I353" s="145">
        <v>0</v>
      </c>
      <c r="J353" s="145">
        <v>0</v>
      </c>
      <c r="K353" s="145">
        <v>0</v>
      </c>
      <c r="L353" s="145">
        <v>0</v>
      </c>
      <c r="M353" s="145">
        <v>0</v>
      </c>
      <c r="N353" s="145">
        <v>0</v>
      </c>
      <c r="O353" s="145">
        <v>0</v>
      </c>
      <c r="P353" s="145">
        <v>0</v>
      </c>
      <c r="Q353" s="145">
        <v>0</v>
      </c>
      <c r="R353" s="145">
        <v>0</v>
      </c>
      <c r="S353" s="145">
        <v>0</v>
      </c>
      <c r="T353" s="145">
        <v>0</v>
      </c>
      <c r="U353" s="145">
        <v>0</v>
      </c>
      <c r="V353" s="145">
        <v>0</v>
      </c>
      <c r="W353" s="145">
        <v>0</v>
      </c>
      <c r="X353" s="145">
        <v>0</v>
      </c>
      <c r="Y353" s="145">
        <v>0</v>
      </c>
      <c r="Z353" s="145">
        <v>0</v>
      </c>
      <c r="AA353" s="145">
        <v>0</v>
      </c>
      <c r="AB353" s="145">
        <v>0</v>
      </c>
      <c r="AC353" s="145">
        <v>0</v>
      </c>
      <c r="AD353" s="145">
        <v>0</v>
      </c>
      <c r="AE353" s="145">
        <v>0</v>
      </c>
      <c r="AF353" s="145">
        <v>0</v>
      </c>
      <c r="AG353" s="145">
        <v>0</v>
      </c>
      <c r="AH353" s="145"/>
      <c r="AI353" s="145"/>
      <c r="AJ353" s="145"/>
      <c r="AK353" s="145"/>
      <c r="AL353" s="145"/>
      <c r="AM353" s="145"/>
      <c r="AN353" s="145"/>
      <c r="AO353" s="145"/>
      <c r="AP353" s="145"/>
      <c r="AQ353" s="131">
        <f t="shared" si="791"/>
        <v>0</v>
      </c>
      <c r="AS353" s="145">
        <v>0</v>
      </c>
      <c r="AU353" s="135">
        <f t="shared" si="793"/>
        <v>0</v>
      </c>
      <c r="AV353" s="135">
        <f t="shared" si="819"/>
        <v>0</v>
      </c>
      <c r="AW353" s="135">
        <f t="shared" si="820"/>
        <v>0</v>
      </c>
      <c r="AX353" s="135">
        <f t="shared" si="821"/>
        <v>0</v>
      </c>
      <c r="AY353" s="135">
        <f t="shared" si="822"/>
        <v>0</v>
      </c>
      <c r="AZ353" s="135">
        <f t="shared" si="823"/>
        <v>0</v>
      </c>
      <c r="BA353" s="135">
        <f t="shared" si="824"/>
        <v>0</v>
      </c>
      <c r="BB353" s="135">
        <f t="shared" si="825"/>
        <v>1</v>
      </c>
      <c r="BC353" s="135">
        <f t="shared" si="826"/>
        <v>0</v>
      </c>
      <c r="BD353" s="135">
        <f t="shared" si="827"/>
        <v>0</v>
      </c>
      <c r="BE353" s="135">
        <f t="shared" si="828"/>
        <v>0</v>
      </c>
      <c r="BF353" s="135">
        <f t="shared" si="829"/>
        <v>0</v>
      </c>
      <c r="BG353" s="135">
        <f t="shared" si="830"/>
        <v>0</v>
      </c>
      <c r="BH353" s="135">
        <f t="shared" si="831"/>
        <v>0</v>
      </c>
      <c r="BI353" s="135">
        <f t="shared" si="832"/>
        <v>0</v>
      </c>
      <c r="BJ353" s="135">
        <f t="shared" si="833"/>
        <v>0</v>
      </c>
      <c r="BK353" s="135">
        <f t="shared" si="794"/>
        <v>0</v>
      </c>
      <c r="BL353" s="135">
        <f t="shared" si="795"/>
        <v>0</v>
      </c>
      <c r="BM353" s="135">
        <f t="shared" si="796"/>
        <v>0</v>
      </c>
      <c r="BN353" s="135">
        <f t="shared" si="797"/>
        <v>0</v>
      </c>
      <c r="BO353" s="135">
        <f t="shared" si="798"/>
        <v>0</v>
      </c>
      <c r="BP353" s="135">
        <f t="shared" si="799"/>
        <v>0</v>
      </c>
      <c r="BQ353" s="135">
        <f t="shared" si="800"/>
        <v>0</v>
      </c>
      <c r="BR353" s="135">
        <f t="shared" si="801"/>
        <v>0</v>
      </c>
      <c r="BS353" s="135">
        <f t="shared" si="802"/>
        <v>0</v>
      </c>
      <c r="BT353" s="135">
        <f t="shared" si="803"/>
        <v>0</v>
      </c>
      <c r="BU353" s="135">
        <f t="shared" si="804"/>
        <v>0</v>
      </c>
      <c r="BV353" s="135">
        <f t="shared" si="805"/>
        <v>0</v>
      </c>
      <c r="BW353" s="135">
        <f t="shared" si="806"/>
        <v>0</v>
      </c>
      <c r="BX353" s="135">
        <f t="shared" si="807"/>
        <v>0</v>
      </c>
      <c r="BY353" s="135">
        <f t="shared" si="808"/>
        <v>0</v>
      </c>
      <c r="BZ353" s="135">
        <f t="shared" si="809"/>
        <v>0</v>
      </c>
      <c r="CA353" s="135">
        <f t="shared" si="810"/>
        <v>0</v>
      </c>
      <c r="CB353" s="135">
        <f t="shared" si="811"/>
        <v>0</v>
      </c>
      <c r="CC353" s="135">
        <f t="shared" si="812"/>
        <v>0</v>
      </c>
      <c r="CD353" s="135">
        <f t="shared" si="813"/>
        <v>0</v>
      </c>
      <c r="CE353" s="135">
        <f t="shared" si="814"/>
        <v>0</v>
      </c>
      <c r="CF353" s="135">
        <f t="shared" si="815"/>
        <v>0</v>
      </c>
      <c r="CG353" s="135">
        <f t="shared" si="816"/>
        <v>0</v>
      </c>
      <c r="CH353" s="135">
        <f t="shared" si="817"/>
        <v>0</v>
      </c>
      <c r="CI353" s="135">
        <f t="shared" si="818"/>
        <v>1</v>
      </c>
    </row>
    <row r="354" spans="2:87">
      <c r="B354" s="153" t="str">
        <f t="shared" si="790"/>
        <v>Colectivos</v>
      </c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27"/>
      <c r="AS354" s="142"/>
    </row>
    <row r="355" spans="2:87">
      <c r="B355" s="161" t="str">
        <f t="shared" si="790"/>
        <v>201 Vida Entera</v>
      </c>
      <c r="C355" s="145">
        <v>0</v>
      </c>
      <c r="D355" s="145">
        <v>0</v>
      </c>
      <c r="E355" s="145">
        <v>0</v>
      </c>
      <c r="F355" s="145">
        <v>0</v>
      </c>
      <c r="G355" s="145">
        <v>0</v>
      </c>
      <c r="H355" s="145">
        <v>0</v>
      </c>
      <c r="I355" s="145">
        <v>0</v>
      </c>
      <c r="J355" s="145">
        <v>0</v>
      </c>
      <c r="K355" s="145">
        <v>0</v>
      </c>
      <c r="L355" s="145">
        <v>0</v>
      </c>
      <c r="M355" s="145">
        <v>0</v>
      </c>
      <c r="N355" s="145">
        <v>0</v>
      </c>
      <c r="O355" s="145">
        <v>0</v>
      </c>
      <c r="P355" s="145">
        <v>0</v>
      </c>
      <c r="Q355" s="145">
        <v>0</v>
      </c>
      <c r="R355" s="145">
        <v>0</v>
      </c>
      <c r="S355" s="145">
        <v>0</v>
      </c>
      <c r="T355" s="145">
        <v>4161</v>
      </c>
      <c r="U355" s="145">
        <v>0</v>
      </c>
      <c r="V355" s="145">
        <v>0</v>
      </c>
      <c r="W355" s="145">
        <v>0</v>
      </c>
      <c r="X355" s="145">
        <v>0</v>
      </c>
      <c r="Y355" s="145">
        <v>0</v>
      </c>
      <c r="Z355" s="145">
        <v>0</v>
      </c>
      <c r="AA355" s="145">
        <v>0</v>
      </c>
      <c r="AB355" s="145">
        <v>0</v>
      </c>
      <c r="AC355" s="145">
        <v>0</v>
      </c>
      <c r="AD355" s="145">
        <v>0</v>
      </c>
      <c r="AE355" s="145">
        <v>0</v>
      </c>
      <c r="AF355" s="145">
        <v>0</v>
      </c>
      <c r="AG355" s="145">
        <v>0</v>
      </c>
      <c r="AH355" s="145"/>
      <c r="AI355" s="145"/>
      <c r="AJ355" s="145"/>
      <c r="AK355" s="145"/>
      <c r="AL355" s="145"/>
      <c r="AM355" s="145"/>
      <c r="AN355" s="145"/>
      <c r="AO355" s="145"/>
      <c r="AP355" s="145"/>
      <c r="AQ355" s="131">
        <f t="shared" ref="AQ355:AQ368" si="834">SUM(C355:AP355)</f>
        <v>4161</v>
      </c>
      <c r="AS355" s="145">
        <v>212</v>
      </c>
      <c r="AU355" s="135">
        <f t="shared" si="793"/>
        <v>0</v>
      </c>
      <c r="AV355" s="135">
        <f t="shared" ref="AV355:AV368" si="835">IF(AND(D267=0,D355=0),0,IF(ISERROR(D267/D355),1,0))</f>
        <v>0</v>
      </c>
      <c r="AW355" s="135">
        <f t="shared" ref="AW355:AW368" si="836">IF(AND(E267=0,E355=0),0,IF(ISERROR(E267/E355),1,0))</f>
        <v>0</v>
      </c>
      <c r="AX355" s="135">
        <f t="shared" ref="AX355:AX368" si="837">IF(AND(F267=0,F355=0),0,IF(ISERROR(F267/F355),1,0))</f>
        <v>0</v>
      </c>
      <c r="AY355" s="135">
        <f t="shared" ref="AY355:AY368" si="838">IF(AND(G267=0,G355=0),0,IF(ISERROR(G267/G355),1,0))</f>
        <v>0</v>
      </c>
      <c r="AZ355" s="135">
        <f t="shared" ref="AZ355:AZ368" si="839">IF(AND(H267=0,H355=0),0,IF(ISERROR(H267/H355),1,0))</f>
        <v>0</v>
      </c>
      <c r="BA355" s="135">
        <f t="shared" ref="BA355:BA368" si="840">IF(AND(I267=0,I355=0),0,IF(ISERROR(I267/I355),1,0))</f>
        <v>0</v>
      </c>
      <c r="BB355" s="135">
        <f t="shared" ref="BB355:BB368" si="841">IF(AND(J267=0,J355=0),0,IF(ISERROR(J267/J355),1,0))</f>
        <v>1</v>
      </c>
      <c r="BC355" s="135">
        <f t="shared" ref="BC355:BC368" si="842">IF(AND(K267=0,K355=0),0,IF(ISERROR(K267/K355),1,0))</f>
        <v>0</v>
      </c>
      <c r="BD355" s="135">
        <f t="shared" ref="BD355:BD368" si="843">IF(AND(L267=0,L355=0),0,IF(ISERROR(L267/L355),1,0))</f>
        <v>0</v>
      </c>
      <c r="BE355" s="135">
        <f t="shared" ref="BE355:BE368" si="844">IF(AND(M267=0,M355=0),0,IF(ISERROR(M267/M355),1,0))</f>
        <v>0</v>
      </c>
      <c r="BF355" s="135">
        <f t="shared" ref="BF355:BF368" si="845">IF(AND(N267=0,N355=0),0,IF(ISERROR(N267/N355),1,0))</f>
        <v>0</v>
      </c>
      <c r="BG355" s="135">
        <f t="shared" ref="BG355:BG368" si="846">IF(AND(O267=0,O355=0),0,IF(ISERROR(O267/O355),1,0))</f>
        <v>0</v>
      </c>
      <c r="BH355" s="135">
        <f t="shared" ref="BH355:BH368" si="847">IF(AND(P267=0,P355=0),0,IF(ISERROR(P267/P355),1,0))</f>
        <v>0</v>
      </c>
      <c r="BI355" s="135">
        <f t="shared" ref="BI355:BI368" si="848">IF(AND(Q267=0,Q355=0),0,IF(ISERROR(Q267/Q355),1,0))</f>
        <v>1</v>
      </c>
      <c r="BJ355" s="135">
        <f t="shared" ref="BJ355:BJ368" si="849">IF(AND(R267=0,R355=0),0,IF(ISERROR(R267/R355),1,0))</f>
        <v>0</v>
      </c>
      <c r="BK355" s="135">
        <f t="shared" ref="BK355:BK368" si="850">IF(AND(S267=0,S355=0),0,IF(ISERROR(S267/S355),1,0))</f>
        <v>0</v>
      </c>
      <c r="BL355" s="135">
        <f t="shared" ref="BL355:BL368" si="851">IF(AND(T267=0,T355=0),0,IF(ISERROR(T267/T355),1,0))</f>
        <v>0</v>
      </c>
      <c r="BM355" s="135">
        <f t="shared" ref="BM355:BM368" si="852">IF(AND(U267=0,U355=0),0,IF(ISERROR(U267/U355),1,0))</f>
        <v>0</v>
      </c>
      <c r="BN355" s="135">
        <f t="shared" ref="BN355:BN368" si="853">IF(AND(V267=0,V355=0),0,IF(ISERROR(V267/V355),1,0))</f>
        <v>0</v>
      </c>
      <c r="BO355" s="135">
        <f t="shared" ref="BO355:BO368" si="854">IF(AND(W267=0,W355=0),0,IF(ISERROR(W267/W355),1,0))</f>
        <v>0</v>
      </c>
      <c r="BP355" s="135">
        <f t="shared" ref="BP355:BP368" si="855">IF(AND(X267=0,X355=0),0,IF(ISERROR(X267/X355),1,0))</f>
        <v>0</v>
      </c>
      <c r="BQ355" s="135">
        <f t="shared" ref="BQ355:BQ368" si="856">IF(AND(Y267=0,Y355=0),0,IF(ISERROR(Y267/Y355),1,0))</f>
        <v>0</v>
      </c>
      <c r="BR355" s="135">
        <f t="shared" ref="BR355:BR368" si="857">IF(AND(Z267=0,Z355=0),0,IF(ISERROR(Z267/Z355),1,0))</f>
        <v>0</v>
      </c>
      <c r="BS355" s="135">
        <f t="shared" ref="BS355:BS368" si="858">IF(AND(AA267=0,AA355=0),0,IF(ISERROR(AA267/AA355),1,0))</f>
        <v>0</v>
      </c>
      <c r="BT355" s="135">
        <f t="shared" ref="BT355:BT368" si="859">IF(AND(AB267=0,AB355=0),0,IF(ISERROR(AB267/AB355),1,0))</f>
        <v>0</v>
      </c>
      <c r="BU355" s="135">
        <f t="shared" ref="BU355:BU368" si="860">IF(AND(AC267=0,AC355=0),0,IF(ISERROR(AC267/AC355),1,0))</f>
        <v>0</v>
      </c>
      <c r="BV355" s="135">
        <f t="shared" ref="BV355:BV368" si="861">IF(AND(AD267=0,AD355=0),0,IF(ISERROR(AD267/AD355),1,0))</f>
        <v>0</v>
      </c>
      <c r="BW355" s="135">
        <f t="shared" ref="BW355:BW368" si="862">IF(AND(AE267=0,AE355=0),0,IF(ISERROR(AE267/AE355),1,0))</f>
        <v>0</v>
      </c>
      <c r="BX355" s="135">
        <f t="shared" ref="BX355:BX368" si="863">IF(AND(AF267=0,AF355=0),0,IF(ISERROR(AF267/AF355),1,0))</f>
        <v>0</v>
      </c>
      <c r="BY355" s="135">
        <f t="shared" ref="BY355:BY368" si="864">IF(AND(AG267=0,AG355=0),0,IF(ISERROR(AG267/AG355),1,0))</f>
        <v>0</v>
      </c>
      <c r="BZ355" s="135">
        <f t="shared" ref="BZ355:BZ368" si="865">IF(AND(AH267=0,AH355=0),0,IF(ISERROR(AH267/AH355),1,0))</f>
        <v>0</v>
      </c>
      <c r="CA355" s="135">
        <f t="shared" ref="CA355:CA368" si="866">IF(AND(AI267=0,AI355=0),0,IF(ISERROR(AI267/AI355),1,0))</f>
        <v>0</v>
      </c>
      <c r="CB355" s="135">
        <f t="shared" ref="CB355:CB368" si="867">IF(AND(AJ267=0,AJ355=0),0,IF(ISERROR(AJ267/AJ355),1,0))</f>
        <v>0</v>
      </c>
      <c r="CC355" s="135">
        <f t="shared" ref="CC355:CC368" si="868">IF(AND(AK267=0,AK355=0),0,IF(ISERROR(AK267/AK355),1,0))</f>
        <v>0</v>
      </c>
      <c r="CD355" s="135">
        <f t="shared" ref="CD355:CD368" si="869">IF(AND(AL267=0,AL355=0),0,IF(ISERROR(AL267/AL355),1,0))</f>
        <v>0</v>
      </c>
      <c r="CE355" s="135">
        <f t="shared" ref="CE355:CE368" si="870">IF(AND(AM267=0,AM355=0),0,IF(ISERROR(AM267/AM355),1,0))</f>
        <v>0</v>
      </c>
      <c r="CF355" s="135">
        <f t="shared" ref="CF355:CF368" si="871">IF(AND(AN267=0,AN355=0),0,IF(ISERROR(AN267/AN355),1,0))</f>
        <v>0</v>
      </c>
      <c r="CG355" s="135">
        <f t="shared" ref="CG355:CG368" si="872">IF(AND(AO267=0,AO355=0),0,IF(ISERROR(AO267/AO355),1,0))</f>
        <v>0</v>
      </c>
      <c r="CH355" s="135">
        <f t="shared" ref="CH355:CH368" si="873">IF(AND(AP267=0,AP355=0),0,IF(ISERROR(AP267/AP355),1,0))</f>
        <v>0</v>
      </c>
      <c r="CI355" s="135">
        <f t="shared" ref="CI355:CI368" si="874">IF(AND(AQ267=0,AQ355=0),0,IF(ISERROR(AQ267/AQ355),1,0))</f>
        <v>0</v>
      </c>
    </row>
    <row r="356" spans="2:87">
      <c r="B356" s="161" t="str">
        <f t="shared" si="790"/>
        <v>202 Temporal de Vida</v>
      </c>
      <c r="C356" s="145">
        <v>17</v>
      </c>
      <c r="D356" s="145">
        <v>45</v>
      </c>
      <c r="E356" s="145">
        <v>1</v>
      </c>
      <c r="F356" s="145">
        <v>97</v>
      </c>
      <c r="G356" s="145">
        <v>191</v>
      </c>
      <c r="H356" s="145">
        <v>76</v>
      </c>
      <c r="I356" s="145">
        <v>967</v>
      </c>
      <c r="J356" s="145">
        <v>82</v>
      </c>
      <c r="K356" s="145">
        <v>0</v>
      </c>
      <c r="L356" s="145">
        <v>0</v>
      </c>
      <c r="M356" s="145">
        <v>122</v>
      </c>
      <c r="N356" s="145">
        <v>0</v>
      </c>
      <c r="O356" s="145">
        <v>0</v>
      </c>
      <c r="P356" s="145">
        <v>180</v>
      </c>
      <c r="Q356" s="145">
        <v>43</v>
      </c>
      <c r="R356" s="145">
        <v>0</v>
      </c>
      <c r="S356" s="145">
        <v>36</v>
      </c>
      <c r="T356" s="145">
        <v>9932</v>
      </c>
      <c r="U356" s="145">
        <v>0</v>
      </c>
      <c r="V356" s="145">
        <v>0</v>
      </c>
      <c r="W356" s="145">
        <v>72</v>
      </c>
      <c r="X356" s="145">
        <v>137</v>
      </c>
      <c r="Y356" s="145">
        <v>18</v>
      </c>
      <c r="Z356" s="145">
        <v>1</v>
      </c>
      <c r="AA356" s="145">
        <v>0</v>
      </c>
      <c r="AB356" s="145">
        <v>0</v>
      </c>
      <c r="AC356" s="145">
        <v>0</v>
      </c>
      <c r="AD356" s="145">
        <v>0</v>
      </c>
      <c r="AE356" s="145">
        <v>6</v>
      </c>
      <c r="AF356" s="145">
        <v>36</v>
      </c>
      <c r="AG356" s="145">
        <v>27</v>
      </c>
      <c r="AH356" s="145"/>
      <c r="AI356" s="145"/>
      <c r="AJ356" s="145"/>
      <c r="AK356" s="145"/>
      <c r="AL356" s="145"/>
      <c r="AM356" s="145"/>
      <c r="AN356" s="145"/>
      <c r="AO356" s="145"/>
      <c r="AP356" s="145"/>
      <c r="AQ356" s="131">
        <f t="shared" si="834"/>
        <v>12086</v>
      </c>
      <c r="AS356" s="145">
        <v>25799</v>
      </c>
      <c r="AU356" s="135">
        <f t="shared" si="793"/>
        <v>0</v>
      </c>
      <c r="AV356" s="135">
        <f t="shared" si="835"/>
        <v>0</v>
      </c>
      <c r="AW356" s="135">
        <f t="shared" si="836"/>
        <v>0</v>
      </c>
      <c r="AX356" s="135">
        <f t="shared" si="837"/>
        <v>0</v>
      </c>
      <c r="AY356" s="135">
        <f t="shared" si="838"/>
        <v>0</v>
      </c>
      <c r="AZ356" s="135">
        <f t="shared" si="839"/>
        <v>0</v>
      </c>
      <c r="BA356" s="135">
        <f t="shared" si="840"/>
        <v>0</v>
      </c>
      <c r="BB356" s="135">
        <f t="shared" si="841"/>
        <v>0</v>
      </c>
      <c r="BC356" s="135">
        <f t="shared" si="842"/>
        <v>0</v>
      </c>
      <c r="BD356" s="135">
        <f t="shared" si="843"/>
        <v>0</v>
      </c>
      <c r="BE356" s="135">
        <f t="shared" si="844"/>
        <v>0</v>
      </c>
      <c r="BF356" s="135">
        <f t="shared" si="845"/>
        <v>0</v>
      </c>
      <c r="BG356" s="135">
        <f t="shared" si="846"/>
        <v>1</v>
      </c>
      <c r="BH356" s="135">
        <f t="shared" si="847"/>
        <v>0</v>
      </c>
      <c r="BI356" s="135">
        <f t="shared" si="848"/>
        <v>0</v>
      </c>
      <c r="BJ356" s="135">
        <f t="shared" si="849"/>
        <v>0</v>
      </c>
      <c r="BK356" s="135">
        <f t="shared" si="850"/>
        <v>0</v>
      </c>
      <c r="BL356" s="135">
        <f t="shared" si="851"/>
        <v>0</v>
      </c>
      <c r="BM356" s="135">
        <f t="shared" si="852"/>
        <v>1</v>
      </c>
      <c r="BN356" s="135">
        <f t="shared" si="853"/>
        <v>0</v>
      </c>
      <c r="BO356" s="135">
        <f t="shared" si="854"/>
        <v>0</v>
      </c>
      <c r="BP356" s="135">
        <f t="shared" si="855"/>
        <v>0</v>
      </c>
      <c r="BQ356" s="135">
        <f t="shared" si="856"/>
        <v>0</v>
      </c>
      <c r="BR356" s="135">
        <f t="shared" si="857"/>
        <v>0</v>
      </c>
      <c r="BS356" s="135">
        <f t="shared" si="858"/>
        <v>1</v>
      </c>
      <c r="BT356" s="135">
        <f t="shared" si="859"/>
        <v>0</v>
      </c>
      <c r="BU356" s="135">
        <f t="shared" si="860"/>
        <v>1</v>
      </c>
      <c r="BV356" s="135">
        <f t="shared" si="861"/>
        <v>0</v>
      </c>
      <c r="BW356" s="135">
        <f t="shared" si="862"/>
        <v>0</v>
      </c>
      <c r="BX356" s="135">
        <f t="shared" si="863"/>
        <v>0</v>
      </c>
      <c r="BY356" s="135">
        <f t="shared" si="864"/>
        <v>0</v>
      </c>
      <c r="BZ356" s="135">
        <f t="shared" si="865"/>
        <v>0</v>
      </c>
      <c r="CA356" s="135">
        <f t="shared" si="866"/>
        <v>0</v>
      </c>
      <c r="CB356" s="135">
        <f t="shared" si="867"/>
        <v>0</v>
      </c>
      <c r="CC356" s="135">
        <f t="shared" si="868"/>
        <v>0</v>
      </c>
      <c r="CD356" s="135">
        <f t="shared" si="869"/>
        <v>0</v>
      </c>
      <c r="CE356" s="135">
        <f t="shared" si="870"/>
        <v>0</v>
      </c>
      <c r="CF356" s="135">
        <f t="shared" si="871"/>
        <v>0</v>
      </c>
      <c r="CG356" s="135">
        <f t="shared" si="872"/>
        <v>0</v>
      </c>
      <c r="CH356" s="135">
        <f t="shared" si="873"/>
        <v>0</v>
      </c>
      <c r="CI356" s="135">
        <f t="shared" si="874"/>
        <v>0</v>
      </c>
    </row>
    <row r="357" spans="2:87">
      <c r="B357" s="161" t="str">
        <f t="shared" si="790"/>
        <v>203 Otros Seguros con CUI</v>
      </c>
      <c r="C357" s="145">
        <v>0</v>
      </c>
      <c r="D357" s="145">
        <v>0</v>
      </c>
      <c r="E357" s="145">
        <v>0</v>
      </c>
      <c r="F357" s="145">
        <v>0</v>
      </c>
      <c r="G357" s="145">
        <v>0</v>
      </c>
      <c r="H357" s="145">
        <v>0</v>
      </c>
      <c r="I357" s="145">
        <v>0</v>
      </c>
      <c r="J357" s="145">
        <v>0</v>
      </c>
      <c r="K357" s="145">
        <v>0</v>
      </c>
      <c r="L357" s="145">
        <v>0</v>
      </c>
      <c r="M357" s="145">
        <v>0</v>
      </c>
      <c r="N357" s="145">
        <v>0</v>
      </c>
      <c r="O357" s="145">
        <v>0</v>
      </c>
      <c r="P357" s="145">
        <v>0</v>
      </c>
      <c r="Q357" s="145">
        <v>3609</v>
      </c>
      <c r="R357" s="145">
        <v>0</v>
      </c>
      <c r="S357" s="145">
        <v>0</v>
      </c>
      <c r="T357" s="145">
        <v>0</v>
      </c>
      <c r="U357" s="145">
        <v>0</v>
      </c>
      <c r="V357" s="145">
        <v>0</v>
      </c>
      <c r="W357" s="145">
        <v>0</v>
      </c>
      <c r="X357" s="145">
        <v>0</v>
      </c>
      <c r="Y357" s="145">
        <v>467</v>
      </c>
      <c r="Z357" s="145">
        <v>0</v>
      </c>
      <c r="AA357" s="145">
        <v>0</v>
      </c>
      <c r="AB357" s="145">
        <v>0</v>
      </c>
      <c r="AC357" s="145">
        <v>0</v>
      </c>
      <c r="AD357" s="145">
        <v>0</v>
      </c>
      <c r="AE357" s="145">
        <v>0</v>
      </c>
      <c r="AF357" s="145">
        <v>0</v>
      </c>
      <c r="AG357" s="145">
        <v>0</v>
      </c>
      <c r="AH357" s="145"/>
      <c r="AI357" s="145"/>
      <c r="AJ357" s="145"/>
      <c r="AK357" s="145"/>
      <c r="AL357" s="145"/>
      <c r="AM357" s="145"/>
      <c r="AN357" s="145"/>
      <c r="AO357" s="145"/>
      <c r="AP357" s="145"/>
      <c r="AQ357" s="131">
        <f t="shared" si="834"/>
        <v>4076</v>
      </c>
      <c r="AS357" s="145">
        <v>1301</v>
      </c>
      <c r="AU357" s="135">
        <f t="shared" si="793"/>
        <v>0</v>
      </c>
      <c r="AV357" s="135">
        <f t="shared" si="835"/>
        <v>0</v>
      </c>
      <c r="AW357" s="135">
        <f t="shared" si="836"/>
        <v>0</v>
      </c>
      <c r="AX357" s="135">
        <f t="shared" si="837"/>
        <v>0</v>
      </c>
      <c r="AY357" s="135">
        <f t="shared" si="838"/>
        <v>0</v>
      </c>
      <c r="AZ357" s="135">
        <f t="shared" si="839"/>
        <v>0</v>
      </c>
      <c r="BA357" s="135">
        <f t="shared" si="840"/>
        <v>0</v>
      </c>
      <c r="BB357" s="135">
        <f t="shared" si="841"/>
        <v>0</v>
      </c>
      <c r="BC357" s="135">
        <f t="shared" si="842"/>
        <v>0</v>
      </c>
      <c r="BD357" s="135">
        <f t="shared" si="843"/>
        <v>0</v>
      </c>
      <c r="BE357" s="135">
        <f t="shared" si="844"/>
        <v>0</v>
      </c>
      <c r="BF357" s="135">
        <f t="shared" si="845"/>
        <v>0</v>
      </c>
      <c r="BG357" s="135">
        <f t="shared" si="846"/>
        <v>0</v>
      </c>
      <c r="BH357" s="135">
        <f t="shared" si="847"/>
        <v>0</v>
      </c>
      <c r="BI357" s="135">
        <f t="shared" si="848"/>
        <v>0</v>
      </c>
      <c r="BJ357" s="135">
        <f t="shared" si="849"/>
        <v>0</v>
      </c>
      <c r="BK357" s="135">
        <f t="shared" si="850"/>
        <v>0</v>
      </c>
      <c r="BL357" s="135">
        <f t="shared" si="851"/>
        <v>0</v>
      </c>
      <c r="BM357" s="135">
        <f t="shared" si="852"/>
        <v>0</v>
      </c>
      <c r="BN357" s="135">
        <f t="shared" si="853"/>
        <v>0</v>
      </c>
      <c r="BO357" s="135">
        <f t="shared" si="854"/>
        <v>0</v>
      </c>
      <c r="BP357" s="135">
        <f t="shared" si="855"/>
        <v>0</v>
      </c>
      <c r="BQ357" s="135">
        <f t="shared" si="856"/>
        <v>0</v>
      </c>
      <c r="BR357" s="135">
        <f t="shared" si="857"/>
        <v>0</v>
      </c>
      <c r="BS357" s="135">
        <f t="shared" si="858"/>
        <v>0</v>
      </c>
      <c r="BT357" s="135">
        <f t="shared" si="859"/>
        <v>0</v>
      </c>
      <c r="BU357" s="135">
        <f t="shared" si="860"/>
        <v>0</v>
      </c>
      <c r="BV357" s="135">
        <f t="shared" si="861"/>
        <v>0</v>
      </c>
      <c r="BW357" s="135">
        <f t="shared" si="862"/>
        <v>0</v>
      </c>
      <c r="BX357" s="135">
        <f t="shared" si="863"/>
        <v>0</v>
      </c>
      <c r="BY357" s="135">
        <f t="shared" si="864"/>
        <v>0</v>
      </c>
      <c r="BZ357" s="135">
        <f t="shared" si="865"/>
        <v>0</v>
      </c>
      <c r="CA357" s="135">
        <f t="shared" si="866"/>
        <v>0</v>
      </c>
      <c r="CB357" s="135">
        <f t="shared" si="867"/>
        <v>0</v>
      </c>
      <c r="CC357" s="135">
        <f t="shared" si="868"/>
        <v>0</v>
      </c>
      <c r="CD357" s="135">
        <f t="shared" si="869"/>
        <v>0</v>
      </c>
      <c r="CE357" s="135">
        <f t="shared" si="870"/>
        <v>0</v>
      </c>
      <c r="CF357" s="135">
        <f t="shared" si="871"/>
        <v>0</v>
      </c>
      <c r="CG357" s="135">
        <f t="shared" si="872"/>
        <v>0</v>
      </c>
      <c r="CH357" s="135">
        <f t="shared" si="873"/>
        <v>0</v>
      </c>
      <c r="CI357" s="135">
        <f t="shared" si="874"/>
        <v>0</v>
      </c>
    </row>
    <row r="358" spans="2:87">
      <c r="B358" s="161" t="str">
        <f t="shared" si="790"/>
        <v>204 Mixto o Dotal</v>
      </c>
      <c r="C358" s="145">
        <v>0</v>
      </c>
      <c r="D358" s="145">
        <v>0</v>
      </c>
      <c r="E358" s="145">
        <v>0</v>
      </c>
      <c r="F358" s="145">
        <v>0</v>
      </c>
      <c r="G358" s="145">
        <v>0</v>
      </c>
      <c r="H358" s="145">
        <v>0</v>
      </c>
      <c r="I358" s="145">
        <v>0</v>
      </c>
      <c r="J358" s="145">
        <v>0</v>
      </c>
      <c r="K358" s="145">
        <v>0</v>
      </c>
      <c r="L358" s="145">
        <v>0</v>
      </c>
      <c r="M358" s="145">
        <v>0</v>
      </c>
      <c r="N358" s="145">
        <v>0</v>
      </c>
      <c r="O358" s="145">
        <v>0</v>
      </c>
      <c r="P358" s="145">
        <v>0</v>
      </c>
      <c r="Q358" s="145">
        <v>0</v>
      </c>
      <c r="R358" s="145">
        <v>0</v>
      </c>
      <c r="S358" s="145">
        <v>0</v>
      </c>
      <c r="T358" s="145">
        <v>0</v>
      </c>
      <c r="U358" s="145">
        <v>0</v>
      </c>
      <c r="V358" s="145">
        <v>0</v>
      </c>
      <c r="W358" s="145">
        <v>0</v>
      </c>
      <c r="X358" s="145">
        <v>0</v>
      </c>
      <c r="Y358" s="145">
        <v>66</v>
      </c>
      <c r="Z358" s="145">
        <v>0</v>
      </c>
      <c r="AA358" s="145">
        <v>0</v>
      </c>
      <c r="AB358" s="145">
        <v>0</v>
      </c>
      <c r="AC358" s="145">
        <v>0</v>
      </c>
      <c r="AD358" s="145">
        <v>0</v>
      </c>
      <c r="AE358" s="145">
        <v>0</v>
      </c>
      <c r="AF358" s="145">
        <v>0</v>
      </c>
      <c r="AG358" s="145">
        <v>0</v>
      </c>
      <c r="AH358" s="145"/>
      <c r="AI358" s="145"/>
      <c r="AJ358" s="145"/>
      <c r="AK358" s="145"/>
      <c r="AL358" s="145"/>
      <c r="AM358" s="145"/>
      <c r="AN358" s="145"/>
      <c r="AO358" s="145"/>
      <c r="AP358" s="145"/>
      <c r="AQ358" s="131">
        <f t="shared" si="834"/>
        <v>66</v>
      </c>
      <c r="AS358" s="145">
        <v>25</v>
      </c>
      <c r="AU358" s="135">
        <f t="shared" si="793"/>
        <v>0</v>
      </c>
      <c r="AV358" s="135">
        <f t="shared" si="835"/>
        <v>0</v>
      </c>
      <c r="AW358" s="135">
        <f t="shared" si="836"/>
        <v>0</v>
      </c>
      <c r="AX358" s="135">
        <f t="shared" si="837"/>
        <v>0</v>
      </c>
      <c r="AY358" s="135">
        <f t="shared" si="838"/>
        <v>0</v>
      </c>
      <c r="AZ358" s="135">
        <f t="shared" si="839"/>
        <v>0</v>
      </c>
      <c r="BA358" s="135">
        <f t="shared" si="840"/>
        <v>0</v>
      </c>
      <c r="BB358" s="135">
        <f t="shared" si="841"/>
        <v>0</v>
      </c>
      <c r="BC358" s="135">
        <f t="shared" si="842"/>
        <v>0</v>
      </c>
      <c r="BD358" s="135">
        <f t="shared" si="843"/>
        <v>0</v>
      </c>
      <c r="BE358" s="135">
        <f t="shared" si="844"/>
        <v>0</v>
      </c>
      <c r="BF358" s="135">
        <f t="shared" si="845"/>
        <v>0</v>
      </c>
      <c r="BG358" s="135">
        <f t="shared" si="846"/>
        <v>0</v>
      </c>
      <c r="BH358" s="135">
        <f t="shared" si="847"/>
        <v>0</v>
      </c>
      <c r="BI358" s="135">
        <f t="shared" si="848"/>
        <v>0</v>
      </c>
      <c r="BJ358" s="135">
        <f t="shared" si="849"/>
        <v>0</v>
      </c>
      <c r="BK358" s="135">
        <f t="shared" si="850"/>
        <v>0</v>
      </c>
      <c r="BL358" s="135">
        <f t="shared" si="851"/>
        <v>0</v>
      </c>
      <c r="BM358" s="135">
        <f t="shared" si="852"/>
        <v>0</v>
      </c>
      <c r="BN358" s="135">
        <f t="shared" si="853"/>
        <v>0</v>
      </c>
      <c r="BO358" s="135">
        <f t="shared" si="854"/>
        <v>0</v>
      </c>
      <c r="BP358" s="135">
        <f t="shared" si="855"/>
        <v>0</v>
      </c>
      <c r="BQ358" s="135">
        <f t="shared" si="856"/>
        <v>0</v>
      </c>
      <c r="BR358" s="135">
        <f t="shared" si="857"/>
        <v>0</v>
      </c>
      <c r="BS358" s="135">
        <f t="shared" si="858"/>
        <v>1</v>
      </c>
      <c r="BT358" s="135">
        <f t="shared" si="859"/>
        <v>0</v>
      </c>
      <c r="BU358" s="135">
        <f t="shared" si="860"/>
        <v>0</v>
      </c>
      <c r="BV358" s="135">
        <f t="shared" si="861"/>
        <v>0</v>
      </c>
      <c r="BW358" s="135">
        <f t="shared" si="862"/>
        <v>0</v>
      </c>
      <c r="BX358" s="135">
        <f t="shared" si="863"/>
        <v>0</v>
      </c>
      <c r="BY358" s="135">
        <f t="shared" si="864"/>
        <v>0</v>
      </c>
      <c r="BZ358" s="135">
        <f t="shared" si="865"/>
        <v>0</v>
      </c>
      <c r="CA358" s="135">
        <f t="shared" si="866"/>
        <v>0</v>
      </c>
      <c r="CB358" s="135">
        <f t="shared" si="867"/>
        <v>0</v>
      </c>
      <c r="CC358" s="135">
        <f t="shared" si="868"/>
        <v>0</v>
      </c>
      <c r="CD358" s="135">
        <f t="shared" si="869"/>
        <v>0</v>
      </c>
      <c r="CE358" s="135">
        <f t="shared" si="870"/>
        <v>0</v>
      </c>
      <c r="CF358" s="135">
        <f t="shared" si="871"/>
        <v>0</v>
      </c>
      <c r="CG358" s="135">
        <f t="shared" si="872"/>
        <v>0</v>
      </c>
      <c r="CH358" s="135">
        <f t="shared" si="873"/>
        <v>0</v>
      </c>
      <c r="CI358" s="135">
        <f t="shared" si="874"/>
        <v>0</v>
      </c>
    </row>
    <row r="359" spans="2:87">
      <c r="B359" s="161" t="str">
        <f t="shared" si="790"/>
        <v>205 Renta</v>
      </c>
      <c r="C359" s="145">
        <v>0</v>
      </c>
      <c r="D359" s="145">
        <v>0</v>
      </c>
      <c r="E359" s="145">
        <v>0</v>
      </c>
      <c r="F359" s="145">
        <v>0</v>
      </c>
      <c r="G359" s="145">
        <v>0</v>
      </c>
      <c r="H359" s="145">
        <v>0</v>
      </c>
      <c r="I359" s="145">
        <v>0</v>
      </c>
      <c r="J359" s="145">
        <v>0</v>
      </c>
      <c r="K359" s="145">
        <v>0</v>
      </c>
      <c r="L359" s="145">
        <v>0</v>
      </c>
      <c r="M359" s="145">
        <v>0</v>
      </c>
      <c r="N359" s="145">
        <v>0</v>
      </c>
      <c r="O359" s="145">
        <v>0</v>
      </c>
      <c r="P359" s="145">
        <v>0</v>
      </c>
      <c r="Q359" s="145">
        <v>0</v>
      </c>
      <c r="R359" s="145">
        <v>0</v>
      </c>
      <c r="S359" s="145">
        <v>0</v>
      </c>
      <c r="T359" s="145">
        <v>0</v>
      </c>
      <c r="U359" s="145">
        <v>0</v>
      </c>
      <c r="V359" s="145">
        <v>0</v>
      </c>
      <c r="W359" s="145">
        <v>0</v>
      </c>
      <c r="X359" s="145">
        <v>0</v>
      </c>
      <c r="Y359" s="145">
        <v>0</v>
      </c>
      <c r="Z359" s="145">
        <v>0</v>
      </c>
      <c r="AA359" s="145">
        <v>0</v>
      </c>
      <c r="AB359" s="145">
        <v>0</v>
      </c>
      <c r="AC359" s="145">
        <v>0</v>
      </c>
      <c r="AD359" s="145">
        <v>0</v>
      </c>
      <c r="AE359" s="145">
        <v>0</v>
      </c>
      <c r="AF359" s="145">
        <v>0</v>
      </c>
      <c r="AG359" s="145">
        <v>0</v>
      </c>
      <c r="AH359" s="145"/>
      <c r="AI359" s="145"/>
      <c r="AJ359" s="145"/>
      <c r="AK359" s="145"/>
      <c r="AL359" s="145"/>
      <c r="AM359" s="145"/>
      <c r="AN359" s="145"/>
      <c r="AO359" s="145"/>
      <c r="AP359" s="145"/>
      <c r="AQ359" s="131">
        <f t="shared" si="834"/>
        <v>0</v>
      </c>
      <c r="AS359" s="145">
        <v>0</v>
      </c>
      <c r="AU359" s="135">
        <f t="shared" si="793"/>
        <v>0</v>
      </c>
      <c r="AV359" s="135">
        <f t="shared" si="835"/>
        <v>0</v>
      </c>
      <c r="AW359" s="135">
        <f t="shared" si="836"/>
        <v>0</v>
      </c>
      <c r="AX359" s="135">
        <f t="shared" si="837"/>
        <v>0</v>
      </c>
      <c r="AY359" s="135">
        <f t="shared" si="838"/>
        <v>0</v>
      </c>
      <c r="AZ359" s="135">
        <f t="shared" si="839"/>
        <v>0</v>
      </c>
      <c r="BA359" s="135">
        <f t="shared" si="840"/>
        <v>0</v>
      </c>
      <c r="BB359" s="135">
        <f t="shared" si="841"/>
        <v>0</v>
      </c>
      <c r="BC359" s="135">
        <f t="shared" si="842"/>
        <v>0</v>
      </c>
      <c r="BD359" s="135">
        <f t="shared" si="843"/>
        <v>0</v>
      </c>
      <c r="BE359" s="135">
        <f t="shared" si="844"/>
        <v>0</v>
      </c>
      <c r="BF359" s="135">
        <f t="shared" si="845"/>
        <v>0</v>
      </c>
      <c r="BG359" s="135">
        <f t="shared" si="846"/>
        <v>0</v>
      </c>
      <c r="BH359" s="135">
        <f t="shared" si="847"/>
        <v>0</v>
      </c>
      <c r="BI359" s="135">
        <f t="shared" si="848"/>
        <v>0</v>
      </c>
      <c r="BJ359" s="135">
        <f t="shared" si="849"/>
        <v>0</v>
      </c>
      <c r="BK359" s="135">
        <f t="shared" si="850"/>
        <v>0</v>
      </c>
      <c r="BL359" s="135">
        <f t="shared" si="851"/>
        <v>0</v>
      </c>
      <c r="BM359" s="135">
        <f t="shared" si="852"/>
        <v>0</v>
      </c>
      <c r="BN359" s="135">
        <f t="shared" si="853"/>
        <v>0</v>
      </c>
      <c r="BO359" s="135">
        <f t="shared" si="854"/>
        <v>0</v>
      </c>
      <c r="BP359" s="135">
        <f t="shared" si="855"/>
        <v>0</v>
      </c>
      <c r="BQ359" s="135">
        <f t="shared" si="856"/>
        <v>0</v>
      </c>
      <c r="BR359" s="135">
        <f t="shared" si="857"/>
        <v>0</v>
      </c>
      <c r="BS359" s="135">
        <f t="shared" si="858"/>
        <v>0</v>
      </c>
      <c r="BT359" s="135">
        <f t="shared" si="859"/>
        <v>0</v>
      </c>
      <c r="BU359" s="135">
        <f t="shared" si="860"/>
        <v>0</v>
      </c>
      <c r="BV359" s="135">
        <f t="shared" si="861"/>
        <v>0</v>
      </c>
      <c r="BW359" s="135">
        <f t="shared" si="862"/>
        <v>0</v>
      </c>
      <c r="BX359" s="135">
        <f t="shared" si="863"/>
        <v>0</v>
      </c>
      <c r="BY359" s="135">
        <f t="shared" si="864"/>
        <v>0</v>
      </c>
      <c r="BZ359" s="135">
        <f t="shared" si="865"/>
        <v>0</v>
      </c>
      <c r="CA359" s="135">
        <f t="shared" si="866"/>
        <v>0</v>
      </c>
      <c r="CB359" s="135">
        <f t="shared" si="867"/>
        <v>0</v>
      </c>
      <c r="CC359" s="135">
        <f t="shared" si="868"/>
        <v>0</v>
      </c>
      <c r="CD359" s="135">
        <f t="shared" si="869"/>
        <v>0</v>
      </c>
      <c r="CE359" s="135">
        <f t="shared" si="870"/>
        <v>0</v>
      </c>
      <c r="CF359" s="135">
        <f t="shared" si="871"/>
        <v>0</v>
      </c>
      <c r="CG359" s="135">
        <f t="shared" si="872"/>
        <v>0</v>
      </c>
      <c r="CH359" s="135">
        <f t="shared" si="873"/>
        <v>0</v>
      </c>
      <c r="CI359" s="135">
        <f t="shared" si="874"/>
        <v>0</v>
      </c>
    </row>
    <row r="360" spans="2:87">
      <c r="B360" s="161" t="str">
        <f t="shared" si="790"/>
        <v>206 Dotal Puro o Capital Diferido</v>
      </c>
      <c r="C360" s="145">
        <v>0</v>
      </c>
      <c r="D360" s="145">
        <v>0</v>
      </c>
      <c r="E360" s="145">
        <v>0</v>
      </c>
      <c r="F360" s="145">
        <v>0</v>
      </c>
      <c r="G360" s="145">
        <v>0</v>
      </c>
      <c r="H360" s="145">
        <v>0</v>
      </c>
      <c r="I360" s="145">
        <v>0</v>
      </c>
      <c r="J360" s="145">
        <v>0</v>
      </c>
      <c r="K360" s="145">
        <v>0</v>
      </c>
      <c r="L360" s="145">
        <v>0</v>
      </c>
      <c r="M360" s="145">
        <v>0</v>
      </c>
      <c r="N360" s="145">
        <v>0</v>
      </c>
      <c r="O360" s="145">
        <v>0</v>
      </c>
      <c r="P360" s="145">
        <v>0</v>
      </c>
      <c r="Q360" s="145">
        <v>0</v>
      </c>
      <c r="R360" s="145">
        <v>0</v>
      </c>
      <c r="S360" s="145">
        <v>0</v>
      </c>
      <c r="T360" s="145">
        <v>0</v>
      </c>
      <c r="U360" s="145">
        <v>0</v>
      </c>
      <c r="V360" s="145">
        <v>0</v>
      </c>
      <c r="W360" s="145">
        <v>0</v>
      </c>
      <c r="X360" s="145">
        <v>0</v>
      </c>
      <c r="Y360" s="145">
        <v>0</v>
      </c>
      <c r="Z360" s="145">
        <v>0</v>
      </c>
      <c r="AA360" s="145">
        <v>0</v>
      </c>
      <c r="AB360" s="145">
        <v>0</v>
      </c>
      <c r="AC360" s="145">
        <v>0</v>
      </c>
      <c r="AD360" s="145">
        <v>0</v>
      </c>
      <c r="AE360" s="145">
        <v>0</v>
      </c>
      <c r="AF360" s="145">
        <v>0</v>
      </c>
      <c r="AG360" s="145">
        <v>0</v>
      </c>
      <c r="AH360" s="145"/>
      <c r="AI360" s="145"/>
      <c r="AJ360" s="145"/>
      <c r="AK360" s="145"/>
      <c r="AL360" s="145"/>
      <c r="AM360" s="145"/>
      <c r="AN360" s="145"/>
      <c r="AO360" s="145"/>
      <c r="AP360" s="145"/>
      <c r="AQ360" s="131">
        <f t="shared" si="834"/>
        <v>0</v>
      </c>
      <c r="AS360" s="145">
        <v>0</v>
      </c>
      <c r="AU360" s="135">
        <f t="shared" si="793"/>
        <v>0</v>
      </c>
      <c r="AV360" s="135">
        <f t="shared" si="835"/>
        <v>0</v>
      </c>
      <c r="AW360" s="135">
        <f t="shared" si="836"/>
        <v>0</v>
      </c>
      <c r="AX360" s="135">
        <f t="shared" si="837"/>
        <v>0</v>
      </c>
      <c r="AY360" s="135">
        <f t="shared" si="838"/>
        <v>0</v>
      </c>
      <c r="AZ360" s="135">
        <f t="shared" si="839"/>
        <v>0</v>
      </c>
      <c r="BA360" s="135">
        <f t="shared" si="840"/>
        <v>0</v>
      </c>
      <c r="BB360" s="135">
        <f t="shared" si="841"/>
        <v>0</v>
      </c>
      <c r="BC360" s="135">
        <f t="shared" si="842"/>
        <v>0</v>
      </c>
      <c r="BD360" s="135">
        <f t="shared" si="843"/>
        <v>0</v>
      </c>
      <c r="BE360" s="135">
        <f t="shared" si="844"/>
        <v>0</v>
      </c>
      <c r="BF360" s="135">
        <f t="shared" si="845"/>
        <v>0</v>
      </c>
      <c r="BG360" s="135">
        <f t="shared" si="846"/>
        <v>0</v>
      </c>
      <c r="BH360" s="135">
        <f t="shared" si="847"/>
        <v>0</v>
      </c>
      <c r="BI360" s="135">
        <f t="shared" si="848"/>
        <v>0</v>
      </c>
      <c r="BJ360" s="135">
        <f t="shared" si="849"/>
        <v>0</v>
      </c>
      <c r="BK360" s="135">
        <f t="shared" si="850"/>
        <v>0</v>
      </c>
      <c r="BL360" s="135">
        <f t="shared" si="851"/>
        <v>0</v>
      </c>
      <c r="BM360" s="135">
        <f t="shared" si="852"/>
        <v>0</v>
      </c>
      <c r="BN360" s="135">
        <f t="shared" si="853"/>
        <v>0</v>
      </c>
      <c r="BO360" s="135">
        <f t="shared" si="854"/>
        <v>0</v>
      </c>
      <c r="BP360" s="135">
        <f t="shared" si="855"/>
        <v>0</v>
      </c>
      <c r="BQ360" s="135">
        <f t="shared" si="856"/>
        <v>0</v>
      </c>
      <c r="BR360" s="135">
        <f t="shared" si="857"/>
        <v>0</v>
      </c>
      <c r="BS360" s="135">
        <f t="shared" si="858"/>
        <v>0</v>
      </c>
      <c r="BT360" s="135">
        <f t="shared" si="859"/>
        <v>0</v>
      </c>
      <c r="BU360" s="135">
        <f t="shared" si="860"/>
        <v>0</v>
      </c>
      <c r="BV360" s="135">
        <f t="shared" si="861"/>
        <v>0</v>
      </c>
      <c r="BW360" s="135">
        <f t="shared" si="862"/>
        <v>0</v>
      </c>
      <c r="BX360" s="135">
        <f t="shared" si="863"/>
        <v>0</v>
      </c>
      <c r="BY360" s="135">
        <f t="shared" si="864"/>
        <v>0</v>
      </c>
      <c r="BZ360" s="135">
        <f t="shared" si="865"/>
        <v>0</v>
      </c>
      <c r="CA360" s="135">
        <f t="shared" si="866"/>
        <v>0</v>
      </c>
      <c r="CB360" s="135">
        <f t="shared" si="867"/>
        <v>0</v>
      </c>
      <c r="CC360" s="135">
        <f t="shared" si="868"/>
        <v>0</v>
      </c>
      <c r="CD360" s="135">
        <f t="shared" si="869"/>
        <v>0</v>
      </c>
      <c r="CE360" s="135">
        <f t="shared" si="870"/>
        <v>0</v>
      </c>
      <c r="CF360" s="135">
        <f t="shared" si="871"/>
        <v>0</v>
      </c>
      <c r="CG360" s="135">
        <f t="shared" si="872"/>
        <v>0</v>
      </c>
      <c r="CH360" s="135">
        <f t="shared" si="873"/>
        <v>0</v>
      </c>
      <c r="CI360" s="135">
        <f t="shared" si="874"/>
        <v>0</v>
      </c>
    </row>
    <row r="361" spans="2:87">
      <c r="B361" s="161" t="str">
        <f t="shared" si="790"/>
        <v>207 Protección Familiar</v>
      </c>
      <c r="C361" s="145">
        <v>0</v>
      </c>
      <c r="D361" s="145">
        <v>0</v>
      </c>
      <c r="E361" s="145">
        <v>0</v>
      </c>
      <c r="F361" s="145">
        <v>0</v>
      </c>
      <c r="G361" s="145">
        <v>0</v>
      </c>
      <c r="H361" s="145">
        <v>0</v>
      </c>
      <c r="I361" s="145">
        <v>0</v>
      </c>
      <c r="J361" s="145">
        <v>0</v>
      </c>
      <c r="K361" s="145">
        <v>0</v>
      </c>
      <c r="L361" s="145">
        <v>0</v>
      </c>
      <c r="M361" s="145">
        <v>0</v>
      </c>
      <c r="N361" s="145">
        <v>0</v>
      </c>
      <c r="O361" s="145">
        <v>0</v>
      </c>
      <c r="P361" s="145">
        <v>0</v>
      </c>
      <c r="Q361" s="145">
        <v>15</v>
      </c>
      <c r="R361" s="145">
        <v>0</v>
      </c>
      <c r="S361" s="145">
        <v>0</v>
      </c>
      <c r="T361" s="145">
        <v>0</v>
      </c>
      <c r="U361" s="145">
        <v>0</v>
      </c>
      <c r="V361" s="145">
        <v>0</v>
      </c>
      <c r="W361" s="145">
        <v>0</v>
      </c>
      <c r="X361" s="145">
        <v>0</v>
      </c>
      <c r="Y361" s="145">
        <v>256</v>
      </c>
      <c r="Z361" s="145">
        <v>0</v>
      </c>
      <c r="AA361" s="145">
        <v>0</v>
      </c>
      <c r="AB361" s="145">
        <v>0</v>
      </c>
      <c r="AC361" s="145">
        <v>0</v>
      </c>
      <c r="AD361" s="145">
        <v>0</v>
      </c>
      <c r="AE361" s="145">
        <v>0</v>
      </c>
      <c r="AF361" s="145">
        <v>0</v>
      </c>
      <c r="AG361" s="145">
        <v>0</v>
      </c>
      <c r="AH361" s="145"/>
      <c r="AI361" s="145"/>
      <c r="AJ361" s="145"/>
      <c r="AK361" s="145"/>
      <c r="AL361" s="145"/>
      <c r="AM361" s="145"/>
      <c r="AN361" s="145"/>
      <c r="AO361" s="145"/>
      <c r="AP361" s="145"/>
      <c r="AQ361" s="131">
        <f t="shared" si="834"/>
        <v>271</v>
      </c>
      <c r="AS361" s="145">
        <v>146</v>
      </c>
      <c r="AU361" s="135">
        <f t="shared" si="793"/>
        <v>0</v>
      </c>
      <c r="AV361" s="135">
        <f t="shared" si="835"/>
        <v>0</v>
      </c>
      <c r="AW361" s="135">
        <f t="shared" si="836"/>
        <v>0</v>
      </c>
      <c r="AX361" s="135">
        <f t="shared" si="837"/>
        <v>0</v>
      </c>
      <c r="AY361" s="135">
        <f t="shared" si="838"/>
        <v>1</v>
      </c>
      <c r="AZ361" s="135">
        <f t="shared" si="839"/>
        <v>0</v>
      </c>
      <c r="BA361" s="135">
        <f t="shared" si="840"/>
        <v>0</v>
      </c>
      <c r="BB361" s="135">
        <f t="shared" si="841"/>
        <v>0</v>
      </c>
      <c r="BC361" s="135">
        <f t="shared" si="842"/>
        <v>0</v>
      </c>
      <c r="BD361" s="135">
        <f t="shared" si="843"/>
        <v>0</v>
      </c>
      <c r="BE361" s="135">
        <f t="shared" si="844"/>
        <v>0</v>
      </c>
      <c r="BF361" s="135">
        <f t="shared" si="845"/>
        <v>0</v>
      </c>
      <c r="BG361" s="135">
        <f t="shared" si="846"/>
        <v>0</v>
      </c>
      <c r="BH361" s="135">
        <f t="shared" si="847"/>
        <v>0</v>
      </c>
      <c r="BI361" s="135">
        <f t="shared" si="848"/>
        <v>0</v>
      </c>
      <c r="BJ361" s="135">
        <f t="shared" si="849"/>
        <v>0</v>
      </c>
      <c r="BK361" s="135">
        <f t="shared" si="850"/>
        <v>0</v>
      </c>
      <c r="BL361" s="135">
        <f t="shared" si="851"/>
        <v>0</v>
      </c>
      <c r="BM361" s="135">
        <f t="shared" si="852"/>
        <v>0</v>
      </c>
      <c r="BN361" s="135">
        <f t="shared" si="853"/>
        <v>0</v>
      </c>
      <c r="BO361" s="135">
        <f t="shared" si="854"/>
        <v>0</v>
      </c>
      <c r="BP361" s="135">
        <f t="shared" si="855"/>
        <v>0</v>
      </c>
      <c r="BQ361" s="135">
        <f t="shared" si="856"/>
        <v>0</v>
      </c>
      <c r="BR361" s="135">
        <f t="shared" si="857"/>
        <v>0</v>
      </c>
      <c r="BS361" s="135">
        <f t="shared" si="858"/>
        <v>0</v>
      </c>
      <c r="BT361" s="135">
        <f t="shared" si="859"/>
        <v>0</v>
      </c>
      <c r="BU361" s="135">
        <f t="shared" si="860"/>
        <v>0</v>
      </c>
      <c r="BV361" s="135">
        <f t="shared" si="861"/>
        <v>0</v>
      </c>
      <c r="BW361" s="135">
        <f t="shared" si="862"/>
        <v>0</v>
      </c>
      <c r="BX361" s="135">
        <f t="shared" si="863"/>
        <v>0</v>
      </c>
      <c r="BY361" s="135">
        <f t="shared" si="864"/>
        <v>1</v>
      </c>
      <c r="BZ361" s="135">
        <f t="shared" si="865"/>
        <v>0</v>
      </c>
      <c r="CA361" s="135">
        <f t="shared" si="866"/>
        <v>0</v>
      </c>
      <c r="CB361" s="135">
        <f t="shared" si="867"/>
        <v>0</v>
      </c>
      <c r="CC361" s="135">
        <f t="shared" si="868"/>
        <v>0</v>
      </c>
      <c r="CD361" s="135">
        <f t="shared" si="869"/>
        <v>0</v>
      </c>
      <c r="CE361" s="135">
        <f t="shared" si="870"/>
        <v>0</v>
      </c>
      <c r="CF361" s="135">
        <f t="shared" si="871"/>
        <v>0</v>
      </c>
      <c r="CG361" s="135">
        <f t="shared" si="872"/>
        <v>0</v>
      </c>
      <c r="CH361" s="135">
        <f t="shared" si="873"/>
        <v>0</v>
      </c>
      <c r="CI361" s="135">
        <f t="shared" si="874"/>
        <v>0</v>
      </c>
    </row>
    <row r="362" spans="2:87">
      <c r="B362" s="161" t="str">
        <f t="shared" si="790"/>
        <v>208 Incapacidad o Invalidez</v>
      </c>
      <c r="C362" s="145">
        <v>0</v>
      </c>
      <c r="D362" s="145">
        <v>0</v>
      </c>
      <c r="E362" s="145">
        <v>0</v>
      </c>
      <c r="F362" s="145">
        <v>0</v>
      </c>
      <c r="G362" s="145">
        <v>0</v>
      </c>
      <c r="H362" s="145">
        <v>0</v>
      </c>
      <c r="I362" s="145">
        <v>0</v>
      </c>
      <c r="J362" s="145">
        <v>0</v>
      </c>
      <c r="K362" s="145">
        <v>0</v>
      </c>
      <c r="L362" s="145">
        <v>0</v>
      </c>
      <c r="M362" s="145">
        <v>0</v>
      </c>
      <c r="N362" s="145">
        <v>0</v>
      </c>
      <c r="O362" s="145">
        <v>0</v>
      </c>
      <c r="P362" s="145">
        <v>0</v>
      </c>
      <c r="Q362" s="145">
        <v>0</v>
      </c>
      <c r="R362" s="145">
        <v>0</v>
      </c>
      <c r="S362" s="145">
        <v>0</v>
      </c>
      <c r="T362" s="145">
        <v>0</v>
      </c>
      <c r="U362" s="145">
        <v>0</v>
      </c>
      <c r="V362" s="145">
        <v>0</v>
      </c>
      <c r="W362" s="145">
        <v>0</v>
      </c>
      <c r="X362" s="145">
        <v>0</v>
      </c>
      <c r="Y362" s="145">
        <v>0</v>
      </c>
      <c r="Z362" s="145">
        <v>0</v>
      </c>
      <c r="AA362" s="145">
        <v>0</v>
      </c>
      <c r="AB362" s="145">
        <v>0</v>
      </c>
      <c r="AC362" s="145">
        <v>0</v>
      </c>
      <c r="AD362" s="145">
        <v>0</v>
      </c>
      <c r="AE362" s="145">
        <v>0</v>
      </c>
      <c r="AF362" s="145">
        <v>0</v>
      </c>
      <c r="AG362" s="145">
        <v>0</v>
      </c>
      <c r="AH362" s="145"/>
      <c r="AI362" s="145"/>
      <c r="AJ362" s="145"/>
      <c r="AK362" s="145"/>
      <c r="AL362" s="145"/>
      <c r="AM362" s="145"/>
      <c r="AN362" s="145"/>
      <c r="AO362" s="145"/>
      <c r="AP362" s="145"/>
      <c r="AQ362" s="131">
        <f t="shared" si="834"/>
        <v>0</v>
      </c>
      <c r="AS362" s="145">
        <v>0</v>
      </c>
      <c r="AU362" s="135">
        <f t="shared" si="793"/>
        <v>0</v>
      </c>
      <c r="AV362" s="135">
        <f t="shared" si="835"/>
        <v>0</v>
      </c>
      <c r="AW362" s="135">
        <f t="shared" si="836"/>
        <v>0</v>
      </c>
      <c r="AX362" s="135">
        <f t="shared" si="837"/>
        <v>0</v>
      </c>
      <c r="AY362" s="135">
        <f t="shared" si="838"/>
        <v>0</v>
      </c>
      <c r="AZ362" s="135">
        <f t="shared" si="839"/>
        <v>0</v>
      </c>
      <c r="BA362" s="135">
        <f t="shared" si="840"/>
        <v>1</v>
      </c>
      <c r="BB362" s="135">
        <f t="shared" si="841"/>
        <v>0</v>
      </c>
      <c r="BC362" s="135">
        <f t="shared" si="842"/>
        <v>0</v>
      </c>
      <c r="BD362" s="135">
        <f t="shared" si="843"/>
        <v>0</v>
      </c>
      <c r="BE362" s="135">
        <f t="shared" si="844"/>
        <v>0</v>
      </c>
      <c r="BF362" s="135">
        <f t="shared" si="845"/>
        <v>0</v>
      </c>
      <c r="BG362" s="135">
        <f t="shared" si="846"/>
        <v>0</v>
      </c>
      <c r="BH362" s="135">
        <f t="shared" si="847"/>
        <v>0</v>
      </c>
      <c r="BI362" s="135">
        <f t="shared" si="848"/>
        <v>0</v>
      </c>
      <c r="BJ362" s="135">
        <f t="shared" si="849"/>
        <v>0</v>
      </c>
      <c r="BK362" s="135">
        <f t="shared" si="850"/>
        <v>1</v>
      </c>
      <c r="BL362" s="135">
        <f t="shared" si="851"/>
        <v>0</v>
      </c>
      <c r="BM362" s="135">
        <f t="shared" si="852"/>
        <v>0</v>
      </c>
      <c r="BN362" s="135">
        <f t="shared" si="853"/>
        <v>0</v>
      </c>
      <c r="BO362" s="135">
        <f t="shared" si="854"/>
        <v>0</v>
      </c>
      <c r="BP362" s="135">
        <f t="shared" si="855"/>
        <v>0</v>
      </c>
      <c r="BQ362" s="135">
        <f t="shared" si="856"/>
        <v>0</v>
      </c>
      <c r="BR362" s="135">
        <f t="shared" si="857"/>
        <v>0</v>
      </c>
      <c r="BS362" s="135">
        <f t="shared" si="858"/>
        <v>0</v>
      </c>
      <c r="BT362" s="135">
        <f t="shared" si="859"/>
        <v>0</v>
      </c>
      <c r="BU362" s="135">
        <f t="shared" si="860"/>
        <v>0</v>
      </c>
      <c r="BV362" s="135">
        <f t="shared" si="861"/>
        <v>0</v>
      </c>
      <c r="BW362" s="135">
        <f t="shared" si="862"/>
        <v>0</v>
      </c>
      <c r="BX362" s="135">
        <f t="shared" si="863"/>
        <v>0</v>
      </c>
      <c r="BY362" s="135">
        <f t="shared" si="864"/>
        <v>0</v>
      </c>
      <c r="BZ362" s="135">
        <f t="shared" si="865"/>
        <v>0</v>
      </c>
      <c r="CA362" s="135">
        <f t="shared" si="866"/>
        <v>0</v>
      </c>
      <c r="CB362" s="135">
        <f t="shared" si="867"/>
        <v>0</v>
      </c>
      <c r="CC362" s="135">
        <f t="shared" si="868"/>
        <v>0</v>
      </c>
      <c r="CD362" s="135">
        <f t="shared" si="869"/>
        <v>0</v>
      </c>
      <c r="CE362" s="135">
        <f t="shared" si="870"/>
        <v>0</v>
      </c>
      <c r="CF362" s="135">
        <f t="shared" si="871"/>
        <v>0</v>
      </c>
      <c r="CG362" s="135">
        <f t="shared" si="872"/>
        <v>0</v>
      </c>
      <c r="CH362" s="135">
        <f t="shared" si="873"/>
        <v>0</v>
      </c>
      <c r="CI362" s="135">
        <f t="shared" si="874"/>
        <v>1</v>
      </c>
    </row>
    <row r="363" spans="2:87">
      <c r="B363" s="161" t="str">
        <f t="shared" si="790"/>
        <v>209 Salud</v>
      </c>
      <c r="C363" s="145">
        <v>0</v>
      </c>
      <c r="D363" s="145">
        <v>8</v>
      </c>
      <c r="E363" s="145">
        <v>0</v>
      </c>
      <c r="F363" s="145">
        <v>18</v>
      </c>
      <c r="G363" s="145">
        <v>297</v>
      </c>
      <c r="H363" s="145">
        <v>186</v>
      </c>
      <c r="I363" s="145">
        <v>7776</v>
      </c>
      <c r="J363" s="145">
        <v>27</v>
      </c>
      <c r="K363" s="145">
        <v>0</v>
      </c>
      <c r="L363" s="145">
        <v>0</v>
      </c>
      <c r="M363" s="145">
        <v>143</v>
      </c>
      <c r="N363" s="145">
        <v>0</v>
      </c>
      <c r="O363" s="145">
        <v>0</v>
      </c>
      <c r="P363" s="145">
        <v>291</v>
      </c>
      <c r="Q363" s="145">
        <v>82</v>
      </c>
      <c r="R363" s="145">
        <v>0</v>
      </c>
      <c r="S363" s="145">
        <v>0</v>
      </c>
      <c r="T363" s="145">
        <v>0</v>
      </c>
      <c r="U363" s="145">
        <v>0</v>
      </c>
      <c r="V363" s="145">
        <v>0</v>
      </c>
      <c r="W363" s="145">
        <v>3</v>
      </c>
      <c r="X363" s="145">
        <v>169</v>
      </c>
      <c r="Y363" s="145">
        <v>0</v>
      </c>
      <c r="Z363" s="145">
        <v>0</v>
      </c>
      <c r="AA363" s="145">
        <v>0</v>
      </c>
      <c r="AB363" s="145">
        <v>0</v>
      </c>
      <c r="AC363" s="145">
        <v>0</v>
      </c>
      <c r="AD363" s="145">
        <v>0</v>
      </c>
      <c r="AE363" s="145">
        <v>5</v>
      </c>
      <c r="AF363" s="145">
        <v>20</v>
      </c>
      <c r="AG363" s="145">
        <v>3</v>
      </c>
      <c r="AH363" s="145"/>
      <c r="AI363" s="145"/>
      <c r="AJ363" s="145"/>
      <c r="AK363" s="145"/>
      <c r="AL363" s="145"/>
      <c r="AM363" s="145"/>
      <c r="AN363" s="145"/>
      <c r="AO363" s="145"/>
      <c r="AP363" s="145"/>
      <c r="AQ363" s="131">
        <f t="shared" si="834"/>
        <v>9028</v>
      </c>
      <c r="AS363" s="145">
        <v>19884</v>
      </c>
      <c r="AU363" s="135">
        <f t="shared" si="793"/>
        <v>0</v>
      </c>
      <c r="AV363" s="135">
        <f t="shared" si="835"/>
        <v>0</v>
      </c>
      <c r="AW363" s="135">
        <f t="shared" si="836"/>
        <v>0</v>
      </c>
      <c r="AX363" s="135">
        <f t="shared" si="837"/>
        <v>0</v>
      </c>
      <c r="AY363" s="135">
        <f t="shared" si="838"/>
        <v>0</v>
      </c>
      <c r="AZ363" s="135">
        <f t="shared" si="839"/>
        <v>0</v>
      </c>
      <c r="BA363" s="135">
        <f t="shared" si="840"/>
        <v>0</v>
      </c>
      <c r="BB363" s="135">
        <f t="shared" si="841"/>
        <v>0</v>
      </c>
      <c r="BC363" s="135">
        <f t="shared" si="842"/>
        <v>0</v>
      </c>
      <c r="BD363" s="135">
        <f t="shared" si="843"/>
        <v>0</v>
      </c>
      <c r="BE363" s="135">
        <f t="shared" si="844"/>
        <v>0</v>
      </c>
      <c r="BF363" s="135">
        <f t="shared" si="845"/>
        <v>0</v>
      </c>
      <c r="BG363" s="135">
        <f t="shared" si="846"/>
        <v>1</v>
      </c>
      <c r="BH363" s="135">
        <f t="shared" si="847"/>
        <v>0</v>
      </c>
      <c r="BI363" s="135">
        <f t="shared" si="848"/>
        <v>0</v>
      </c>
      <c r="BJ363" s="135">
        <f t="shared" si="849"/>
        <v>0</v>
      </c>
      <c r="BK363" s="135">
        <f t="shared" si="850"/>
        <v>0</v>
      </c>
      <c r="BL363" s="135">
        <f t="shared" si="851"/>
        <v>1</v>
      </c>
      <c r="BM363" s="135">
        <f t="shared" si="852"/>
        <v>0</v>
      </c>
      <c r="BN363" s="135">
        <f t="shared" si="853"/>
        <v>0</v>
      </c>
      <c r="BO363" s="135">
        <f t="shared" si="854"/>
        <v>0</v>
      </c>
      <c r="BP363" s="135">
        <f t="shared" si="855"/>
        <v>0</v>
      </c>
      <c r="BQ363" s="135">
        <f t="shared" si="856"/>
        <v>0</v>
      </c>
      <c r="BR363" s="135">
        <f t="shared" si="857"/>
        <v>1</v>
      </c>
      <c r="BS363" s="135">
        <f t="shared" si="858"/>
        <v>0</v>
      </c>
      <c r="BT363" s="135">
        <f t="shared" si="859"/>
        <v>0</v>
      </c>
      <c r="BU363" s="135">
        <f t="shared" si="860"/>
        <v>1</v>
      </c>
      <c r="BV363" s="135">
        <f t="shared" si="861"/>
        <v>0</v>
      </c>
      <c r="BW363" s="135">
        <f t="shared" si="862"/>
        <v>0</v>
      </c>
      <c r="BX363" s="135">
        <f t="shared" si="863"/>
        <v>0</v>
      </c>
      <c r="BY363" s="135">
        <f t="shared" si="864"/>
        <v>0</v>
      </c>
      <c r="BZ363" s="135">
        <f t="shared" si="865"/>
        <v>0</v>
      </c>
      <c r="CA363" s="135">
        <f t="shared" si="866"/>
        <v>0</v>
      </c>
      <c r="CB363" s="135">
        <f t="shared" si="867"/>
        <v>0</v>
      </c>
      <c r="CC363" s="135">
        <f t="shared" si="868"/>
        <v>0</v>
      </c>
      <c r="CD363" s="135">
        <f t="shared" si="869"/>
        <v>0</v>
      </c>
      <c r="CE363" s="135">
        <f t="shared" si="870"/>
        <v>0</v>
      </c>
      <c r="CF363" s="135">
        <f t="shared" si="871"/>
        <v>0</v>
      </c>
      <c r="CG363" s="135">
        <f t="shared" si="872"/>
        <v>0</v>
      </c>
      <c r="CH363" s="135">
        <f t="shared" si="873"/>
        <v>0</v>
      </c>
      <c r="CI363" s="135">
        <f t="shared" si="874"/>
        <v>0</v>
      </c>
    </row>
    <row r="364" spans="2:87">
      <c r="B364" s="161" t="str">
        <f t="shared" si="790"/>
        <v>210 Accidentes Personales</v>
      </c>
      <c r="C364" s="145">
        <v>0</v>
      </c>
      <c r="D364" s="145">
        <v>155</v>
      </c>
      <c r="E364" s="145">
        <v>0</v>
      </c>
      <c r="F364" s="145">
        <v>17</v>
      </c>
      <c r="G364" s="145">
        <v>14</v>
      </c>
      <c r="H364" s="145">
        <v>0</v>
      </c>
      <c r="I364" s="145">
        <v>49</v>
      </c>
      <c r="J364" s="145">
        <v>6</v>
      </c>
      <c r="K364" s="145">
        <v>4</v>
      </c>
      <c r="L364" s="145">
        <v>0</v>
      </c>
      <c r="M364" s="145">
        <v>17</v>
      </c>
      <c r="N364" s="145">
        <v>0</v>
      </c>
      <c r="O364" s="145">
        <v>0</v>
      </c>
      <c r="P364" s="145">
        <v>59</v>
      </c>
      <c r="Q364" s="145">
        <v>2</v>
      </c>
      <c r="R364" s="145">
        <v>0</v>
      </c>
      <c r="S364" s="145">
        <v>25</v>
      </c>
      <c r="T364" s="145">
        <v>0</v>
      </c>
      <c r="U364" s="145">
        <v>1</v>
      </c>
      <c r="V364" s="145">
        <v>0</v>
      </c>
      <c r="W364" s="145">
        <v>272</v>
      </c>
      <c r="X364" s="145">
        <v>189</v>
      </c>
      <c r="Y364" s="145">
        <v>0</v>
      </c>
      <c r="Z364" s="145">
        <v>0</v>
      </c>
      <c r="AA364" s="145">
        <v>0</v>
      </c>
      <c r="AB364" s="145">
        <v>0</v>
      </c>
      <c r="AC364" s="145">
        <v>0</v>
      </c>
      <c r="AD364" s="145">
        <v>0</v>
      </c>
      <c r="AE364" s="145">
        <v>0</v>
      </c>
      <c r="AF364" s="145">
        <v>6</v>
      </c>
      <c r="AG364" s="145">
        <v>54</v>
      </c>
      <c r="AH364" s="145"/>
      <c r="AI364" s="145"/>
      <c r="AJ364" s="145"/>
      <c r="AK364" s="145"/>
      <c r="AL364" s="145"/>
      <c r="AM364" s="145"/>
      <c r="AN364" s="145"/>
      <c r="AO364" s="145"/>
      <c r="AP364" s="145"/>
      <c r="AQ364" s="131">
        <f t="shared" si="834"/>
        <v>870</v>
      </c>
      <c r="AS364" s="145">
        <v>4311</v>
      </c>
      <c r="AU364" s="135">
        <f t="shared" si="793"/>
        <v>0</v>
      </c>
      <c r="AV364" s="135">
        <f t="shared" si="835"/>
        <v>0</v>
      </c>
      <c r="AW364" s="135">
        <f t="shared" si="836"/>
        <v>0</v>
      </c>
      <c r="AX364" s="135">
        <f t="shared" si="837"/>
        <v>0</v>
      </c>
      <c r="AY364" s="135">
        <f t="shared" si="838"/>
        <v>0</v>
      </c>
      <c r="AZ364" s="135">
        <f t="shared" si="839"/>
        <v>0</v>
      </c>
      <c r="BA364" s="135">
        <f t="shared" si="840"/>
        <v>0</v>
      </c>
      <c r="BB364" s="135">
        <f t="shared" si="841"/>
        <v>0</v>
      </c>
      <c r="BC364" s="135">
        <f t="shared" si="842"/>
        <v>0</v>
      </c>
      <c r="BD364" s="135">
        <f t="shared" si="843"/>
        <v>0</v>
      </c>
      <c r="BE364" s="135">
        <f t="shared" si="844"/>
        <v>0</v>
      </c>
      <c r="BF364" s="135">
        <f t="shared" si="845"/>
        <v>0</v>
      </c>
      <c r="BG364" s="135">
        <f t="shared" si="846"/>
        <v>1</v>
      </c>
      <c r="BH364" s="135">
        <f t="shared" si="847"/>
        <v>0</v>
      </c>
      <c r="BI364" s="135">
        <f t="shared" si="848"/>
        <v>0</v>
      </c>
      <c r="BJ364" s="135">
        <f t="shared" si="849"/>
        <v>0</v>
      </c>
      <c r="BK364" s="135">
        <f t="shared" si="850"/>
        <v>0</v>
      </c>
      <c r="BL364" s="135">
        <f t="shared" si="851"/>
        <v>0</v>
      </c>
      <c r="BM364" s="135">
        <f t="shared" si="852"/>
        <v>0</v>
      </c>
      <c r="BN364" s="135">
        <f t="shared" si="853"/>
        <v>0</v>
      </c>
      <c r="BO364" s="135">
        <f t="shared" si="854"/>
        <v>0</v>
      </c>
      <c r="BP364" s="135">
        <f t="shared" si="855"/>
        <v>0</v>
      </c>
      <c r="BQ364" s="135">
        <f t="shared" si="856"/>
        <v>0</v>
      </c>
      <c r="BR364" s="135">
        <f t="shared" si="857"/>
        <v>0</v>
      </c>
      <c r="BS364" s="135">
        <f t="shared" si="858"/>
        <v>0</v>
      </c>
      <c r="BT364" s="135">
        <f t="shared" si="859"/>
        <v>0</v>
      </c>
      <c r="BU364" s="135">
        <f t="shared" si="860"/>
        <v>0</v>
      </c>
      <c r="BV364" s="135">
        <f t="shared" si="861"/>
        <v>0</v>
      </c>
      <c r="BW364" s="135">
        <f t="shared" si="862"/>
        <v>1</v>
      </c>
      <c r="BX364" s="135">
        <f t="shared" si="863"/>
        <v>0</v>
      </c>
      <c r="BY364" s="135">
        <f t="shared" si="864"/>
        <v>0</v>
      </c>
      <c r="BZ364" s="135">
        <f t="shared" si="865"/>
        <v>0</v>
      </c>
      <c r="CA364" s="135">
        <f t="shared" si="866"/>
        <v>0</v>
      </c>
      <c r="CB364" s="135">
        <f t="shared" si="867"/>
        <v>0</v>
      </c>
      <c r="CC364" s="135">
        <f t="shared" si="868"/>
        <v>0</v>
      </c>
      <c r="CD364" s="135">
        <f t="shared" si="869"/>
        <v>0</v>
      </c>
      <c r="CE364" s="135">
        <f t="shared" si="870"/>
        <v>0</v>
      </c>
      <c r="CF364" s="135">
        <f t="shared" si="871"/>
        <v>0</v>
      </c>
      <c r="CG364" s="135">
        <f t="shared" si="872"/>
        <v>0</v>
      </c>
      <c r="CH364" s="135">
        <f t="shared" si="873"/>
        <v>0</v>
      </c>
      <c r="CI364" s="135">
        <f t="shared" si="874"/>
        <v>0</v>
      </c>
    </row>
    <row r="365" spans="2:87">
      <c r="B365" s="161" t="str">
        <f t="shared" si="790"/>
        <v>211 Asistencia</v>
      </c>
      <c r="C365" s="145">
        <v>0</v>
      </c>
      <c r="D365" s="145">
        <v>0</v>
      </c>
      <c r="E365" s="145">
        <v>0</v>
      </c>
      <c r="F365" s="145">
        <v>0</v>
      </c>
      <c r="G365" s="145">
        <v>0</v>
      </c>
      <c r="H365" s="145">
        <v>0</v>
      </c>
      <c r="I365" s="145">
        <v>0</v>
      </c>
      <c r="J365" s="145">
        <v>0</v>
      </c>
      <c r="K365" s="145">
        <v>0</v>
      </c>
      <c r="L365" s="145">
        <v>0</v>
      </c>
      <c r="M365" s="145">
        <v>0</v>
      </c>
      <c r="N365" s="145">
        <v>0</v>
      </c>
      <c r="O365" s="145">
        <v>0</v>
      </c>
      <c r="P365" s="145">
        <v>0</v>
      </c>
      <c r="Q365" s="145">
        <v>0</v>
      </c>
      <c r="R365" s="145">
        <v>0</v>
      </c>
      <c r="S365" s="145">
        <v>0</v>
      </c>
      <c r="T365" s="145">
        <v>0</v>
      </c>
      <c r="U365" s="145">
        <v>0</v>
      </c>
      <c r="V365" s="145">
        <v>0</v>
      </c>
      <c r="W365" s="145">
        <v>0</v>
      </c>
      <c r="X365" s="145">
        <v>0</v>
      </c>
      <c r="Y365" s="145">
        <v>0</v>
      </c>
      <c r="Z365" s="145">
        <v>0</v>
      </c>
      <c r="AA365" s="145">
        <v>0</v>
      </c>
      <c r="AB365" s="145">
        <v>0</v>
      </c>
      <c r="AC365" s="145">
        <v>0</v>
      </c>
      <c r="AD365" s="145">
        <v>0</v>
      </c>
      <c r="AE365" s="145">
        <v>1</v>
      </c>
      <c r="AF365" s="145">
        <v>0</v>
      </c>
      <c r="AG365" s="145">
        <v>0</v>
      </c>
      <c r="AH365" s="145"/>
      <c r="AI365" s="145"/>
      <c r="AJ365" s="145"/>
      <c r="AK365" s="145"/>
      <c r="AL365" s="145"/>
      <c r="AM365" s="145"/>
      <c r="AN365" s="145"/>
      <c r="AO365" s="145"/>
      <c r="AP365" s="145"/>
      <c r="AQ365" s="131">
        <f t="shared" si="834"/>
        <v>1</v>
      </c>
      <c r="AS365" s="145">
        <v>3</v>
      </c>
      <c r="AU365" s="135">
        <f t="shared" si="793"/>
        <v>0</v>
      </c>
      <c r="AV365" s="135">
        <f t="shared" si="835"/>
        <v>0</v>
      </c>
      <c r="AW365" s="135">
        <f t="shared" si="836"/>
        <v>0</v>
      </c>
      <c r="AX365" s="135">
        <f t="shared" si="837"/>
        <v>0</v>
      </c>
      <c r="AY365" s="135">
        <f t="shared" si="838"/>
        <v>0</v>
      </c>
      <c r="AZ365" s="135">
        <f t="shared" si="839"/>
        <v>0</v>
      </c>
      <c r="BA365" s="135">
        <f t="shared" si="840"/>
        <v>1</v>
      </c>
      <c r="BB365" s="135">
        <f t="shared" si="841"/>
        <v>0</v>
      </c>
      <c r="BC365" s="135">
        <f t="shared" si="842"/>
        <v>0</v>
      </c>
      <c r="BD365" s="135">
        <f t="shared" si="843"/>
        <v>0</v>
      </c>
      <c r="BE365" s="135">
        <f t="shared" si="844"/>
        <v>0</v>
      </c>
      <c r="BF365" s="135">
        <f t="shared" si="845"/>
        <v>0</v>
      </c>
      <c r="BG365" s="135">
        <f t="shared" si="846"/>
        <v>0</v>
      </c>
      <c r="BH365" s="135">
        <f t="shared" si="847"/>
        <v>0</v>
      </c>
      <c r="BI365" s="135">
        <f t="shared" si="848"/>
        <v>0</v>
      </c>
      <c r="BJ365" s="135">
        <f t="shared" si="849"/>
        <v>0</v>
      </c>
      <c r="BK365" s="135">
        <f t="shared" si="850"/>
        <v>0</v>
      </c>
      <c r="BL365" s="135">
        <f t="shared" si="851"/>
        <v>0</v>
      </c>
      <c r="BM365" s="135">
        <f t="shared" si="852"/>
        <v>0</v>
      </c>
      <c r="BN365" s="135">
        <f t="shared" si="853"/>
        <v>0</v>
      </c>
      <c r="BO365" s="135">
        <f t="shared" si="854"/>
        <v>0</v>
      </c>
      <c r="BP365" s="135">
        <f t="shared" si="855"/>
        <v>0</v>
      </c>
      <c r="BQ365" s="135">
        <f t="shared" si="856"/>
        <v>0</v>
      </c>
      <c r="BR365" s="135">
        <f t="shared" si="857"/>
        <v>0</v>
      </c>
      <c r="BS365" s="135">
        <f t="shared" si="858"/>
        <v>0</v>
      </c>
      <c r="BT365" s="135">
        <f t="shared" si="859"/>
        <v>0</v>
      </c>
      <c r="BU365" s="135">
        <f t="shared" si="860"/>
        <v>0</v>
      </c>
      <c r="BV365" s="135">
        <f t="shared" si="861"/>
        <v>0</v>
      </c>
      <c r="BW365" s="135">
        <f t="shared" si="862"/>
        <v>0</v>
      </c>
      <c r="BX365" s="135">
        <f t="shared" si="863"/>
        <v>0</v>
      </c>
      <c r="BY365" s="135">
        <f t="shared" si="864"/>
        <v>1</v>
      </c>
      <c r="BZ365" s="135">
        <f t="shared" si="865"/>
        <v>0</v>
      </c>
      <c r="CA365" s="135">
        <f t="shared" si="866"/>
        <v>0</v>
      </c>
      <c r="CB365" s="135">
        <f t="shared" si="867"/>
        <v>0</v>
      </c>
      <c r="CC365" s="135">
        <f t="shared" si="868"/>
        <v>0</v>
      </c>
      <c r="CD365" s="135">
        <f t="shared" si="869"/>
        <v>0</v>
      </c>
      <c r="CE365" s="135">
        <f t="shared" si="870"/>
        <v>0</v>
      </c>
      <c r="CF365" s="135">
        <f t="shared" si="871"/>
        <v>0</v>
      </c>
      <c r="CG365" s="135">
        <f t="shared" si="872"/>
        <v>0</v>
      </c>
      <c r="CH365" s="135">
        <f t="shared" si="873"/>
        <v>0</v>
      </c>
      <c r="CI365" s="135">
        <f t="shared" si="874"/>
        <v>0</v>
      </c>
    </row>
    <row r="366" spans="2:87">
      <c r="B366" s="161" t="str">
        <f t="shared" si="790"/>
        <v>212 Desgravamen</v>
      </c>
      <c r="C366" s="145">
        <v>17</v>
      </c>
      <c r="D366" s="145">
        <v>53</v>
      </c>
      <c r="E366" s="145">
        <v>2</v>
      </c>
      <c r="F366" s="145">
        <v>0</v>
      </c>
      <c r="G366" s="145">
        <v>1</v>
      </c>
      <c r="H366" s="145">
        <v>0</v>
      </c>
      <c r="I366" s="145">
        <v>0</v>
      </c>
      <c r="J366" s="145">
        <v>1</v>
      </c>
      <c r="K366" s="145">
        <v>0</v>
      </c>
      <c r="L366" s="145">
        <v>0</v>
      </c>
      <c r="M366" s="145">
        <v>10</v>
      </c>
      <c r="N366" s="145">
        <v>0</v>
      </c>
      <c r="O366" s="145">
        <v>0</v>
      </c>
      <c r="P366" s="145">
        <v>47</v>
      </c>
      <c r="Q366" s="145">
        <v>0</v>
      </c>
      <c r="R366" s="145">
        <v>1</v>
      </c>
      <c r="S366" s="145">
        <v>5</v>
      </c>
      <c r="T366" s="145">
        <v>8840</v>
      </c>
      <c r="U366" s="145">
        <v>0</v>
      </c>
      <c r="V366" s="145">
        <v>0</v>
      </c>
      <c r="W366" s="145">
        <v>3</v>
      </c>
      <c r="X366" s="145">
        <v>1</v>
      </c>
      <c r="Y366" s="145">
        <v>27</v>
      </c>
      <c r="Z366" s="145">
        <v>3</v>
      </c>
      <c r="AA366" s="145">
        <v>0</v>
      </c>
      <c r="AB366" s="145">
        <v>0</v>
      </c>
      <c r="AC366" s="145">
        <v>1</v>
      </c>
      <c r="AD366" s="145">
        <v>0</v>
      </c>
      <c r="AE366" s="145">
        <v>17</v>
      </c>
      <c r="AF366" s="145">
        <v>1</v>
      </c>
      <c r="AG366" s="145">
        <v>22</v>
      </c>
      <c r="AH366" s="145"/>
      <c r="AI366" s="145"/>
      <c r="AJ366" s="145"/>
      <c r="AK366" s="145"/>
      <c r="AL366" s="145"/>
      <c r="AM366" s="145"/>
      <c r="AN366" s="145"/>
      <c r="AO366" s="145"/>
      <c r="AP366" s="145"/>
      <c r="AQ366" s="131">
        <f t="shared" si="834"/>
        <v>9052</v>
      </c>
      <c r="AS366" s="145">
        <v>6771</v>
      </c>
      <c r="AU366" s="135">
        <f t="shared" si="793"/>
        <v>0</v>
      </c>
      <c r="AV366" s="135">
        <f t="shared" si="835"/>
        <v>0</v>
      </c>
      <c r="AW366" s="135">
        <f t="shared" si="836"/>
        <v>0</v>
      </c>
      <c r="AX366" s="135">
        <f t="shared" si="837"/>
        <v>1</v>
      </c>
      <c r="AY366" s="135">
        <f t="shared" si="838"/>
        <v>0</v>
      </c>
      <c r="AZ366" s="135">
        <f t="shared" si="839"/>
        <v>0</v>
      </c>
      <c r="BA366" s="135">
        <f t="shared" si="840"/>
        <v>1</v>
      </c>
      <c r="BB366" s="135">
        <f t="shared" si="841"/>
        <v>0</v>
      </c>
      <c r="BC366" s="135">
        <f t="shared" si="842"/>
        <v>0</v>
      </c>
      <c r="BD366" s="135">
        <f t="shared" si="843"/>
        <v>1</v>
      </c>
      <c r="BE366" s="135">
        <f t="shared" si="844"/>
        <v>0</v>
      </c>
      <c r="BF366" s="135">
        <f t="shared" si="845"/>
        <v>0</v>
      </c>
      <c r="BG366" s="135">
        <f t="shared" si="846"/>
        <v>1</v>
      </c>
      <c r="BH366" s="135">
        <f t="shared" si="847"/>
        <v>0</v>
      </c>
      <c r="BI366" s="135">
        <f t="shared" si="848"/>
        <v>1</v>
      </c>
      <c r="BJ366" s="135">
        <f t="shared" si="849"/>
        <v>0</v>
      </c>
      <c r="BK366" s="135">
        <f t="shared" si="850"/>
        <v>0</v>
      </c>
      <c r="BL366" s="135">
        <f t="shared" si="851"/>
        <v>0</v>
      </c>
      <c r="BM366" s="135">
        <f t="shared" si="852"/>
        <v>0</v>
      </c>
      <c r="BN366" s="135">
        <f t="shared" si="853"/>
        <v>0</v>
      </c>
      <c r="BO366" s="135">
        <f t="shared" si="854"/>
        <v>0</v>
      </c>
      <c r="BP366" s="135">
        <f t="shared" si="855"/>
        <v>0</v>
      </c>
      <c r="BQ366" s="135">
        <f t="shared" si="856"/>
        <v>0</v>
      </c>
      <c r="BR366" s="135">
        <f t="shared" si="857"/>
        <v>0</v>
      </c>
      <c r="BS366" s="135">
        <f t="shared" si="858"/>
        <v>1</v>
      </c>
      <c r="BT366" s="135">
        <f t="shared" si="859"/>
        <v>0</v>
      </c>
      <c r="BU366" s="135">
        <f t="shared" si="860"/>
        <v>0</v>
      </c>
      <c r="BV366" s="135">
        <f t="shared" si="861"/>
        <v>0</v>
      </c>
      <c r="BW366" s="135">
        <f t="shared" si="862"/>
        <v>0</v>
      </c>
      <c r="BX366" s="135">
        <f t="shared" si="863"/>
        <v>0</v>
      </c>
      <c r="BY366" s="135">
        <f t="shared" si="864"/>
        <v>0</v>
      </c>
      <c r="BZ366" s="135">
        <f t="shared" si="865"/>
        <v>0</v>
      </c>
      <c r="CA366" s="135">
        <f t="shared" si="866"/>
        <v>0</v>
      </c>
      <c r="CB366" s="135">
        <f t="shared" si="867"/>
        <v>0</v>
      </c>
      <c r="CC366" s="135">
        <f t="shared" si="868"/>
        <v>0</v>
      </c>
      <c r="CD366" s="135">
        <f t="shared" si="869"/>
        <v>0</v>
      </c>
      <c r="CE366" s="135">
        <f t="shared" si="870"/>
        <v>0</v>
      </c>
      <c r="CF366" s="135">
        <f t="shared" si="871"/>
        <v>0</v>
      </c>
      <c r="CG366" s="135">
        <f t="shared" si="872"/>
        <v>0</v>
      </c>
      <c r="CH366" s="135">
        <f t="shared" si="873"/>
        <v>0</v>
      </c>
      <c r="CI366" s="135">
        <f t="shared" si="874"/>
        <v>0</v>
      </c>
    </row>
    <row r="367" spans="2:87">
      <c r="B367" s="161" t="str">
        <f t="shared" si="790"/>
        <v>213 Seguros con APV</v>
      </c>
      <c r="C367" s="145">
        <v>0</v>
      </c>
      <c r="D367" s="145">
        <v>0</v>
      </c>
      <c r="E367" s="145">
        <v>0</v>
      </c>
      <c r="F367" s="145">
        <v>3</v>
      </c>
      <c r="G367" s="145">
        <v>0</v>
      </c>
      <c r="H367" s="145">
        <v>0</v>
      </c>
      <c r="I367" s="145">
        <v>0</v>
      </c>
      <c r="J367" s="145">
        <v>0</v>
      </c>
      <c r="K367" s="145">
        <v>0</v>
      </c>
      <c r="L367" s="145">
        <v>0</v>
      </c>
      <c r="M367" s="145">
        <v>0</v>
      </c>
      <c r="N367" s="145">
        <v>0</v>
      </c>
      <c r="O367" s="145">
        <v>0</v>
      </c>
      <c r="P367" s="145">
        <v>0</v>
      </c>
      <c r="Q367" s="145">
        <v>0</v>
      </c>
      <c r="R367" s="145">
        <v>0</v>
      </c>
      <c r="S367" s="145">
        <v>0</v>
      </c>
      <c r="T367" s="145">
        <v>0</v>
      </c>
      <c r="U367" s="145">
        <v>8</v>
      </c>
      <c r="V367" s="145">
        <v>0</v>
      </c>
      <c r="W367" s="145">
        <v>0</v>
      </c>
      <c r="X367" s="145">
        <v>0</v>
      </c>
      <c r="Y367" s="145">
        <v>0</v>
      </c>
      <c r="Z367" s="145">
        <v>0</v>
      </c>
      <c r="AA367" s="145">
        <v>0</v>
      </c>
      <c r="AB367" s="145">
        <v>0</v>
      </c>
      <c r="AC367" s="145">
        <v>0</v>
      </c>
      <c r="AD367" s="145">
        <v>0</v>
      </c>
      <c r="AE367" s="145">
        <v>0</v>
      </c>
      <c r="AF367" s="145">
        <v>0</v>
      </c>
      <c r="AG367" s="145">
        <v>0</v>
      </c>
      <c r="AH367" s="145"/>
      <c r="AI367" s="145"/>
      <c r="AJ367" s="145"/>
      <c r="AK367" s="145"/>
      <c r="AL367" s="145"/>
      <c r="AM367" s="145"/>
      <c r="AN367" s="145"/>
      <c r="AO367" s="145"/>
      <c r="AP367" s="145"/>
      <c r="AQ367" s="131">
        <f t="shared" si="834"/>
        <v>11</v>
      </c>
      <c r="AS367" s="145">
        <v>0</v>
      </c>
      <c r="AU367" s="135">
        <f t="shared" si="793"/>
        <v>0</v>
      </c>
      <c r="AV367" s="135">
        <f t="shared" si="835"/>
        <v>0</v>
      </c>
      <c r="AW367" s="135">
        <f t="shared" si="836"/>
        <v>0</v>
      </c>
      <c r="AX367" s="135">
        <f t="shared" si="837"/>
        <v>0</v>
      </c>
      <c r="AY367" s="135">
        <f t="shared" si="838"/>
        <v>0</v>
      </c>
      <c r="AZ367" s="135">
        <f t="shared" si="839"/>
        <v>0</v>
      </c>
      <c r="BA367" s="135">
        <f t="shared" si="840"/>
        <v>0</v>
      </c>
      <c r="BB367" s="135">
        <f t="shared" si="841"/>
        <v>0</v>
      </c>
      <c r="BC367" s="135">
        <f t="shared" si="842"/>
        <v>0</v>
      </c>
      <c r="BD367" s="135">
        <f t="shared" si="843"/>
        <v>0</v>
      </c>
      <c r="BE367" s="135">
        <f t="shared" si="844"/>
        <v>0</v>
      </c>
      <c r="BF367" s="135">
        <f t="shared" si="845"/>
        <v>0</v>
      </c>
      <c r="BG367" s="135">
        <f t="shared" si="846"/>
        <v>0</v>
      </c>
      <c r="BH367" s="135">
        <f t="shared" si="847"/>
        <v>0</v>
      </c>
      <c r="BI367" s="135">
        <f t="shared" si="848"/>
        <v>0</v>
      </c>
      <c r="BJ367" s="135">
        <f t="shared" si="849"/>
        <v>0</v>
      </c>
      <c r="BK367" s="135">
        <f t="shared" si="850"/>
        <v>0</v>
      </c>
      <c r="BL367" s="135">
        <f t="shared" si="851"/>
        <v>0</v>
      </c>
      <c r="BM367" s="135">
        <f t="shared" si="852"/>
        <v>0</v>
      </c>
      <c r="BN367" s="135">
        <f t="shared" si="853"/>
        <v>0</v>
      </c>
      <c r="BO367" s="135">
        <f t="shared" si="854"/>
        <v>0</v>
      </c>
      <c r="BP367" s="135">
        <f t="shared" si="855"/>
        <v>0</v>
      </c>
      <c r="BQ367" s="135">
        <f t="shared" si="856"/>
        <v>0</v>
      </c>
      <c r="BR367" s="135">
        <f t="shared" si="857"/>
        <v>0</v>
      </c>
      <c r="BS367" s="135">
        <f t="shared" si="858"/>
        <v>0</v>
      </c>
      <c r="BT367" s="135">
        <f t="shared" si="859"/>
        <v>0</v>
      </c>
      <c r="BU367" s="135">
        <f t="shared" si="860"/>
        <v>0</v>
      </c>
      <c r="BV367" s="135">
        <f t="shared" si="861"/>
        <v>0</v>
      </c>
      <c r="BW367" s="135">
        <f t="shared" si="862"/>
        <v>0</v>
      </c>
      <c r="BX367" s="135">
        <f t="shared" si="863"/>
        <v>0</v>
      </c>
      <c r="BY367" s="135">
        <f t="shared" si="864"/>
        <v>0</v>
      </c>
      <c r="BZ367" s="135">
        <f t="shared" si="865"/>
        <v>0</v>
      </c>
      <c r="CA367" s="135">
        <f t="shared" si="866"/>
        <v>0</v>
      </c>
      <c r="CB367" s="135">
        <f t="shared" si="867"/>
        <v>0</v>
      </c>
      <c r="CC367" s="135">
        <f t="shared" si="868"/>
        <v>0</v>
      </c>
      <c r="CD367" s="135">
        <f t="shared" si="869"/>
        <v>0</v>
      </c>
      <c r="CE367" s="135">
        <f t="shared" si="870"/>
        <v>0</v>
      </c>
      <c r="CF367" s="135">
        <f t="shared" si="871"/>
        <v>0</v>
      </c>
      <c r="CG367" s="135">
        <f t="shared" si="872"/>
        <v>0</v>
      </c>
      <c r="CH367" s="135">
        <f t="shared" si="873"/>
        <v>0</v>
      </c>
      <c r="CI367" s="135">
        <f t="shared" si="874"/>
        <v>0</v>
      </c>
    </row>
    <row r="368" spans="2:87">
      <c r="B368" s="161" t="str">
        <f t="shared" si="790"/>
        <v>250 Otros</v>
      </c>
      <c r="C368" s="145">
        <v>0</v>
      </c>
      <c r="D368" s="145">
        <v>0</v>
      </c>
      <c r="E368" s="145">
        <v>0</v>
      </c>
      <c r="F368" s="145">
        <v>0</v>
      </c>
      <c r="G368" s="145">
        <v>0</v>
      </c>
      <c r="H368" s="145">
        <v>0</v>
      </c>
      <c r="I368" s="145">
        <v>0</v>
      </c>
      <c r="J368" s="145">
        <v>0</v>
      </c>
      <c r="K368" s="145">
        <v>0</v>
      </c>
      <c r="L368" s="145">
        <v>0</v>
      </c>
      <c r="M368" s="145">
        <v>0</v>
      </c>
      <c r="N368" s="145">
        <v>0</v>
      </c>
      <c r="O368" s="145">
        <v>0</v>
      </c>
      <c r="P368" s="145">
        <v>0</v>
      </c>
      <c r="Q368" s="145">
        <v>0</v>
      </c>
      <c r="R368" s="145">
        <v>0</v>
      </c>
      <c r="S368" s="145">
        <v>0</v>
      </c>
      <c r="T368" s="145">
        <v>0</v>
      </c>
      <c r="U368" s="145">
        <v>0</v>
      </c>
      <c r="V368" s="145">
        <v>0</v>
      </c>
      <c r="W368" s="145">
        <v>0</v>
      </c>
      <c r="X368" s="145">
        <v>0</v>
      </c>
      <c r="Y368" s="145">
        <v>2060</v>
      </c>
      <c r="Z368" s="145">
        <v>0</v>
      </c>
      <c r="AA368" s="145">
        <v>0</v>
      </c>
      <c r="AB368" s="145">
        <v>0</v>
      </c>
      <c r="AC368" s="145">
        <v>0</v>
      </c>
      <c r="AD368" s="145">
        <v>0</v>
      </c>
      <c r="AE368" s="145">
        <v>0</v>
      </c>
      <c r="AF368" s="145">
        <v>0</v>
      </c>
      <c r="AG368" s="145">
        <v>0</v>
      </c>
      <c r="AH368" s="145"/>
      <c r="AI368" s="145"/>
      <c r="AJ368" s="145"/>
      <c r="AK368" s="145"/>
      <c r="AL368" s="145"/>
      <c r="AM368" s="145"/>
      <c r="AN368" s="145"/>
      <c r="AO368" s="145"/>
      <c r="AP368" s="145"/>
      <c r="AQ368" s="131">
        <f t="shared" si="834"/>
        <v>2060</v>
      </c>
      <c r="AS368" s="145">
        <v>2168</v>
      </c>
      <c r="AU368" s="135">
        <f t="shared" si="793"/>
        <v>0</v>
      </c>
      <c r="AV368" s="135">
        <f t="shared" si="835"/>
        <v>0</v>
      </c>
      <c r="AW368" s="135">
        <f t="shared" si="836"/>
        <v>0</v>
      </c>
      <c r="AX368" s="135">
        <f t="shared" si="837"/>
        <v>0</v>
      </c>
      <c r="AY368" s="135">
        <f t="shared" si="838"/>
        <v>0</v>
      </c>
      <c r="AZ368" s="135">
        <f t="shared" si="839"/>
        <v>0</v>
      </c>
      <c r="BA368" s="135">
        <f t="shared" si="840"/>
        <v>0</v>
      </c>
      <c r="BB368" s="135">
        <f t="shared" si="841"/>
        <v>0</v>
      </c>
      <c r="BC368" s="135">
        <f t="shared" si="842"/>
        <v>0</v>
      </c>
      <c r="BD368" s="135">
        <f t="shared" si="843"/>
        <v>0</v>
      </c>
      <c r="BE368" s="135">
        <f t="shared" si="844"/>
        <v>0</v>
      </c>
      <c r="BF368" s="135">
        <f t="shared" si="845"/>
        <v>0</v>
      </c>
      <c r="BG368" s="135">
        <f t="shared" si="846"/>
        <v>0</v>
      </c>
      <c r="BH368" s="135">
        <f t="shared" si="847"/>
        <v>0</v>
      </c>
      <c r="BI368" s="135">
        <f t="shared" si="848"/>
        <v>0</v>
      </c>
      <c r="BJ368" s="135">
        <f t="shared" si="849"/>
        <v>0</v>
      </c>
      <c r="BK368" s="135">
        <f t="shared" si="850"/>
        <v>0</v>
      </c>
      <c r="BL368" s="135">
        <f t="shared" si="851"/>
        <v>0</v>
      </c>
      <c r="BM368" s="135">
        <f t="shared" si="852"/>
        <v>0</v>
      </c>
      <c r="BN368" s="135">
        <f t="shared" si="853"/>
        <v>0</v>
      </c>
      <c r="BO368" s="135">
        <f t="shared" si="854"/>
        <v>0</v>
      </c>
      <c r="BP368" s="135">
        <f t="shared" si="855"/>
        <v>0</v>
      </c>
      <c r="BQ368" s="135">
        <f t="shared" si="856"/>
        <v>0</v>
      </c>
      <c r="BR368" s="135">
        <f t="shared" si="857"/>
        <v>0</v>
      </c>
      <c r="BS368" s="135">
        <f t="shared" si="858"/>
        <v>0</v>
      </c>
      <c r="BT368" s="135">
        <f t="shared" si="859"/>
        <v>0</v>
      </c>
      <c r="BU368" s="135">
        <f t="shared" si="860"/>
        <v>0</v>
      </c>
      <c r="BV368" s="135">
        <f t="shared" si="861"/>
        <v>0</v>
      </c>
      <c r="BW368" s="135">
        <f t="shared" si="862"/>
        <v>0</v>
      </c>
      <c r="BX368" s="135">
        <f t="shared" si="863"/>
        <v>0</v>
      </c>
      <c r="BY368" s="135">
        <f t="shared" si="864"/>
        <v>0</v>
      </c>
      <c r="BZ368" s="135">
        <f t="shared" si="865"/>
        <v>0</v>
      </c>
      <c r="CA368" s="135">
        <f t="shared" si="866"/>
        <v>0</v>
      </c>
      <c r="CB368" s="135">
        <f t="shared" si="867"/>
        <v>0</v>
      </c>
      <c r="CC368" s="135">
        <f t="shared" si="868"/>
        <v>0</v>
      </c>
      <c r="CD368" s="135">
        <f t="shared" si="869"/>
        <v>0</v>
      </c>
      <c r="CE368" s="135">
        <f t="shared" si="870"/>
        <v>0</v>
      </c>
      <c r="CF368" s="135">
        <f t="shared" si="871"/>
        <v>0</v>
      </c>
      <c r="CG368" s="135">
        <f t="shared" si="872"/>
        <v>0</v>
      </c>
      <c r="CH368" s="135">
        <f t="shared" si="873"/>
        <v>0</v>
      </c>
      <c r="CI368" s="135">
        <f t="shared" si="874"/>
        <v>0</v>
      </c>
    </row>
    <row r="369" spans="2:87">
      <c r="B369" s="153" t="str">
        <f t="shared" si="790"/>
        <v>Previsionales</v>
      </c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27"/>
      <c r="AS369" s="142"/>
    </row>
    <row r="370" spans="2:87">
      <c r="B370" s="161" t="str">
        <f t="shared" si="790"/>
        <v>420 Seguro de AFP</v>
      </c>
      <c r="C370" s="145">
        <v>0</v>
      </c>
      <c r="D370" s="145">
        <v>0</v>
      </c>
      <c r="E370" s="145">
        <v>0</v>
      </c>
      <c r="F370" s="145">
        <v>0</v>
      </c>
      <c r="G370" s="145">
        <v>0</v>
      </c>
      <c r="H370" s="145">
        <v>0</v>
      </c>
      <c r="I370" s="145">
        <v>0</v>
      </c>
      <c r="J370" s="145">
        <v>0</v>
      </c>
      <c r="K370" s="145">
        <v>0</v>
      </c>
      <c r="L370" s="145">
        <v>0</v>
      </c>
      <c r="M370" s="145">
        <v>0</v>
      </c>
      <c r="N370" s="145">
        <v>0</v>
      </c>
      <c r="O370" s="145">
        <v>0</v>
      </c>
      <c r="P370" s="145">
        <v>0</v>
      </c>
      <c r="Q370" s="145">
        <v>0</v>
      </c>
      <c r="R370" s="145">
        <v>0</v>
      </c>
      <c r="S370" s="145">
        <v>0</v>
      </c>
      <c r="T370" s="145">
        <v>0</v>
      </c>
      <c r="U370" s="145">
        <v>0</v>
      </c>
      <c r="V370" s="145">
        <v>0</v>
      </c>
      <c r="W370" s="145">
        <v>0</v>
      </c>
      <c r="X370" s="145">
        <v>1</v>
      </c>
      <c r="Y370" s="145">
        <v>0</v>
      </c>
      <c r="Z370" s="145">
        <v>0</v>
      </c>
      <c r="AA370" s="145">
        <v>0</v>
      </c>
      <c r="AB370" s="145">
        <v>0</v>
      </c>
      <c r="AC370" s="145">
        <v>0</v>
      </c>
      <c r="AD370" s="145">
        <v>0</v>
      </c>
      <c r="AE370" s="145">
        <v>0</v>
      </c>
      <c r="AF370" s="145">
        <v>0</v>
      </c>
      <c r="AG370" s="145">
        <v>0</v>
      </c>
      <c r="AH370" s="145"/>
      <c r="AI370" s="145"/>
      <c r="AJ370" s="145"/>
      <c r="AK370" s="145"/>
      <c r="AL370" s="145"/>
      <c r="AM370" s="145"/>
      <c r="AN370" s="145"/>
      <c r="AO370" s="145"/>
      <c r="AP370" s="145"/>
      <c r="AQ370" s="131">
        <f t="shared" ref="AQ370:AQ374" si="875">SUM(C370:AP370)</f>
        <v>1</v>
      </c>
      <c r="AS370" s="145">
        <v>2</v>
      </c>
      <c r="AU370" s="135">
        <f t="shared" si="793"/>
        <v>0</v>
      </c>
      <c r="AV370" s="135">
        <f t="shared" ref="AV370:AV374" si="876">IF(AND(D282=0,D370=0),0,IF(ISERROR(D282/D370),1,0))</f>
        <v>1</v>
      </c>
      <c r="AW370" s="135">
        <f t="shared" ref="AW370:AW374" si="877">IF(AND(E282=0,E370=0),0,IF(ISERROR(E282/E370),1,0))</f>
        <v>1</v>
      </c>
      <c r="AX370" s="135">
        <f t="shared" ref="AX370:AX374" si="878">IF(AND(F282=0,F370=0),0,IF(ISERROR(F282/F370),1,0))</f>
        <v>0</v>
      </c>
      <c r="AY370" s="135">
        <f t="shared" ref="AY370:AY374" si="879">IF(AND(G282=0,G370=0),0,IF(ISERROR(G282/G370),1,0))</f>
        <v>1</v>
      </c>
      <c r="AZ370" s="135">
        <f t="shared" ref="AZ370:AZ374" si="880">IF(AND(H282=0,H370=0),0,IF(ISERROR(H282/H370),1,0))</f>
        <v>1</v>
      </c>
      <c r="BA370" s="135">
        <f t="shared" ref="BA370:BA374" si="881">IF(AND(I282=0,I370=0),0,IF(ISERROR(I282/I370),1,0))</f>
        <v>0</v>
      </c>
      <c r="BB370" s="135">
        <f t="shared" ref="BB370:BB374" si="882">IF(AND(J282=0,J370=0),0,IF(ISERROR(J282/J370),1,0))</f>
        <v>1</v>
      </c>
      <c r="BC370" s="135">
        <f t="shared" ref="BC370:BC374" si="883">IF(AND(K282=0,K370=0),0,IF(ISERROR(K282/K370),1,0))</f>
        <v>0</v>
      </c>
      <c r="BD370" s="135">
        <f t="shared" ref="BD370:BD374" si="884">IF(AND(L282=0,L370=0),0,IF(ISERROR(L282/L370),1,0))</f>
        <v>0</v>
      </c>
      <c r="BE370" s="135">
        <f t="shared" ref="BE370:BE374" si="885">IF(AND(M282=0,M370=0),0,IF(ISERROR(M282/M370),1,0))</f>
        <v>0</v>
      </c>
      <c r="BF370" s="135">
        <f t="shared" ref="BF370:BF374" si="886">IF(AND(N282=0,N370=0),0,IF(ISERROR(N282/N370),1,0))</f>
        <v>0</v>
      </c>
      <c r="BG370" s="135">
        <f t="shared" ref="BG370:BG374" si="887">IF(AND(O282=0,O370=0),0,IF(ISERROR(O282/O370),1,0))</f>
        <v>0</v>
      </c>
      <c r="BH370" s="135">
        <f t="shared" ref="BH370:BH374" si="888">IF(AND(P282=0,P370=0),0,IF(ISERROR(P282/P370),1,0))</f>
        <v>1</v>
      </c>
      <c r="BI370" s="135">
        <f t="shared" ref="BI370:BI374" si="889">IF(AND(Q282=0,Q370=0),0,IF(ISERROR(Q282/Q370),1,0))</f>
        <v>1</v>
      </c>
      <c r="BJ370" s="135">
        <f t="shared" ref="BJ370:BJ374" si="890">IF(AND(R282=0,R370=0),0,IF(ISERROR(R282/R370),1,0))</f>
        <v>0</v>
      </c>
      <c r="BK370" s="135">
        <f t="shared" ref="BK370:BK374" si="891">IF(AND(S282=0,S370=0),0,IF(ISERROR(S282/S370),1,0))</f>
        <v>0</v>
      </c>
      <c r="BL370" s="135">
        <f t="shared" ref="BL370:BL374" si="892">IF(AND(T282=0,T370=0),0,IF(ISERROR(T282/T370),1,0))</f>
        <v>0</v>
      </c>
      <c r="BM370" s="135">
        <f t="shared" ref="BM370:BM374" si="893">IF(AND(U282=0,U370=0),0,IF(ISERROR(U282/U370),1,0))</f>
        <v>0</v>
      </c>
      <c r="BN370" s="135">
        <f t="shared" ref="BN370:BN374" si="894">IF(AND(V282=0,V370=0),0,IF(ISERROR(V282/V370),1,0))</f>
        <v>0</v>
      </c>
      <c r="BO370" s="135">
        <f t="shared" ref="BO370:BO374" si="895">IF(AND(W282=0,W370=0),0,IF(ISERROR(W282/W370),1,0))</f>
        <v>0</v>
      </c>
      <c r="BP370" s="135">
        <f t="shared" ref="BP370:BP374" si="896">IF(AND(X282=0,X370=0),0,IF(ISERROR(X282/X370),1,0))</f>
        <v>0</v>
      </c>
      <c r="BQ370" s="135">
        <f t="shared" ref="BQ370:BQ374" si="897">IF(AND(Y282=0,Y370=0),0,IF(ISERROR(Y282/Y370),1,0))</f>
        <v>0</v>
      </c>
      <c r="BR370" s="135">
        <f t="shared" ref="BR370:BR374" si="898">IF(AND(Z282=0,Z370=0),0,IF(ISERROR(Z282/Z370),1,0))</f>
        <v>1</v>
      </c>
      <c r="BS370" s="135">
        <f t="shared" ref="BS370:BS374" si="899">IF(AND(AA282=0,AA370=0),0,IF(ISERROR(AA282/AA370),1,0))</f>
        <v>0</v>
      </c>
      <c r="BT370" s="135">
        <f t="shared" ref="BT370:BT374" si="900">IF(AND(AB282=0,AB370=0),0,IF(ISERROR(AB282/AB370),1,0))</f>
        <v>0</v>
      </c>
      <c r="BU370" s="135">
        <f t="shared" ref="BU370:BU374" si="901">IF(AND(AC282=0,AC370=0),0,IF(ISERROR(AC282/AC370),1,0))</f>
        <v>1</v>
      </c>
      <c r="BV370" s="135">
        <f t="shared" ref="BV370:BV374" si="902">IF(AND(AD282=0,AD370=0),0,IF(ISERROR(AD282/AD370),1,0))</f>
        <v>1</v>
      </c>
      <c r="BW370" s="135">
        <f t="shared" ref="BW370:BW374" si="903">IF(AND(AE282=0,AE370=0),0,IF(ISERROR(AE282/AE370),1,0))</f>
        <v>1</v>
      </c>
      <c r="BX370" s="135">
        <f t="shared" ref="BX370:BX374" si="904">IF(AND(AF282=0,AF370=0),0,IF(ISERROR(AF282/AF370),1,0))</f>
        <v>1</v>
      </c>
      <c r="BY370" s="135">
        <f t="shared" ref="BY370:BY374" si="905">IF(AND(AG282=0,AG370=0),0,IF(ISERROR(AG282/AG370),1,0))</f>
        <v>0</v>
      </c>
      <c r="BZ370" s="135">
        <f t="shared" ref="BZ370:BZ374" si="906">IF(AND(AH282=0,AH370=0),0,IF(ISERROR(AH282/AH370),1,0))</f>
        <v>0</v>
      </c>
      <c r="CA370" s="135">
        <f t="shared" ref="CA370:CA374" si="907">IF(AND(AI282=0,AI370=0),0,IF(ISERROR(AI282/AI370),1,0))</f>
        <v>0</v>
      </c>
      <c r="CB370" s="135">
        <f t="shared" ref="CB370:CB374" si="908">IF(AND(AJ282=0,AJ370=0),0,IF(ISERROR(AJ282/AJ370),1,0))</f>
        <v>0</v>
      </c>
      <c r="CC370" s="135">
        <f t="shared" ref="CC370:CC374" si="909">IF(AND(AK282=0,AK370=0),0,IF(ISERROR(AK282/AK370),1,0))</f>
        <v>0</v>
      </c>
      <c r="CD370" s="135">
        <f t="shared" ref="CD370:CD374" si="910">IF(AND(AL282=0,AL370=0),0,IF(ISERROR(AL282/AL370),1,0))</f>
        <v>0</v>
      </c>
      <c r="CE370" s="135">
        <f t="shared" ref="CE370:CE374" si="911">IF(AND(AM282=0,AM370=0),0,IF(ISERROR(AM282/AM370),1,0))</f>
        <v>0</v>
      </c>
      <c r="CF370" s="135">
        <f t="shared" ref="CF370:CF374" si="912">IF(AND(AN282=0,AN370=0),0,IF(ISERROR(AN282/AN370),1,0))</f>
        <v>0</v>
      </c>
      <c r="CG370" s="135">
        <f t="shared" ref="CG370:CG374" si="913">IF(AND(AO282=0,AO370=0),0,IF(ISERROR(AO282/AO370),1,0))</f>
        <v>0</v>
      </c>
      <c r="CH370" s="135">
        <f t="shared" ref="CH370:CH374" si="914">IF(AND(AP282=0,AP370=0),0,IF(ISERROR(AP282/AP370),1,0))</f>
        <v>0</v>
      </c>
      <c r="CI370" s="135">
        <f t="shared" ref="CI370:CI374" si="915">IF(AND(AQ282=0,AQ370=0),0,IF(ISERROR(AQ282/AQ370),1,0))</f>
        <v>0</v>
      </c>
    </row>
    <row r="371" spans="2:87">
      <c r="B371" s="161" t="str">
        <f t="shared" si="790"/>
        <v>421 Renta Vitalicia Vejez</v>
      </c>
      <c r="C371" s="145">
        <v>0</v>
      </c>
      <c r="D371" s="145">
        <v>0</v>
      </c>
      <c r="E371" s="145">
        <v>0</v>
      </c>
      <c r="F371" s="145">
        <v>0</v>
      </c>
      <c r="G371" s="145">
        <v>631</v>
      </c>
      <c r="H371" s="145">
        <v>0</v>
      </c>
      <c r="I371" s="145">
        <v>0</v>
      </c>
      <c r="J371" s="145">
        <v>743</v>
      </c>
      <c r="K371" s="145">
        <v>0</v>
      </c>
      <c r="L371" s="145">
        <v>146</v>
      </c>
      <c r="M371" s="145">
        <v>1639</v>
      </c>
      <c r="N371" s="145">
        <v>221</v>
      </c>
      <c r="O371" s="145">
        <v>1650</v>
      </c>
      <c r="P371" s="145">
        <v>528</v>
      </c>
      <c r="Q371" s="145">
        <v>252</v>
      </c>
      <c r="R371" s="145">
        <v>0</v>
      </c>
      <c r="S371" s="145">
        <v>0</v>
      </c>
      <c r="T371" s="145">
        <v>0</v>
      </c>
      <c r="U371" s="145">
        <v>0</v>
      </c>
      <c r="V371" s="145">
        <v>0</v>
      </c>
      <c r="W371" s="145">
        <v>0</v>
      </c>
      <c r="X371" s="145">
        <v>1666</v>
      </c>
      <c r="Y371" s="145">
        <v>0</v>
      </c>
      <c r="Z371" s="145">
        <v>187</v>
      </c>
      <c r="AA371" s="145">
        <v>576</v>
      </c>
      <c r="AB371" s="145">
        <v>1090</v>
      </c>
      <c r="AC371" s="145">
        <v>500</v>
      </c>
      <c r="AD371" s="145">
        <v>0</v>
      </c>
      <c r="AE371" s="145">
        <v>96</v>
      </c>
      <c r="AF371" s="145">
        <v>160</v>
      </c>
      <c r="AG371" s="145">
        <v>0</v>
      </c>
      <c r="AH371" s="145"/>
      <c r="AI371" s="145"/>
      <c r="AJ371" s="145"/>
      <c r="AK371" s="145"/>
      <c r="AL371" s="145"/>
      <c r="AM371" s="145"/>
      <c r="AN371" s="145"/>
      <c r="AO371" s="145"/>
      <c r="AP371" s="145"/>
      <c r="AQ371" s="131">
        <f t="shared" si="875"/>
        <v>10085</v>
      </c>
      <c r="AS371" s="145">
        <v>8980</v>
      </c>
      <c r="AU371" s="135">
        <f t="shared" si="793"/>
        <v>0</v>
      </c>
      <c r="AV371" s="135">
        <f t="shared" si="876"/>
        <v>0</v>
      </c>
      <c r="AW371" s="135">
        <f t="shared" si="877"/>
        <v>0</v>
      </c>
      <c r="AX371" s="135">
        <f t="shared" si="878"/>
        <v>0</v>
      </c>
      <c r="AY371" s="135">
        <f t="shared" si="879"/>
        <v>0</v>
      </c>
      <c r="AZ371" s="135">
        <f t="shared" si="880"/>
        <v>0</v>
      </c>
      <c r="BA371" s="135">
        <f t="shared" si="881"/>
        <v>0</v>
      </c>
      <c r="BB371" s="135">
        <f t="shared" si="882"/>
        <v>0</v>
      </c>
      <c r="BC371" s="135">
        <f t="shared" si="883"/>
        <v>0</v>
      </c>
      <c r="BD371" s="135">
        <f t="shared" si="884"/>
        <v>0</v>
      </c>
      <c r="BE371" s="135">
        <f t="shared" si="885"/>
        <v>0</v>
      </c>
      <c r="BF371" s="135">
        <f t="shared" si="886"/>
        <v>0</v>
      </c>
      <c r="BG371" s="135">
        <f t="shared" si="887"/>
        <v>0</v>
      </c>
      <c r="BH371" s="135">
        <f t="shared" si="888"/>
        <v>0</v>
      </c>
      <c r="BI371" s="135">
        <f t="shared" si="889"/>
        <v>0</v>
      </c>
      <c r="BJ371" s="135">
        <f t="shared" si="890"/>
        <v>0</v>
      </c>
      <c r="BK371" s="135">
        <f t="shared" si="891"/>
        <v>0</v>
      </c>
      <c r="BL371" s="135">
        <f t="shared" si="892"/>
        <v>0</v>
      </c>
      <c r="BM371" s="135">
        <f t="shared" si="893"/>
        <v>0</v>
      </c>
      <c r="BN371" s="135">
        <f t="shared" si="894"/>
        <v>0</v>
      </c>
      <c r="BO371" s="135">
        <f t="shared" si="895"/>
        <v>0</v>
      </c>
      <c r="BP371" s="135">
        <f t="shared" si="896"/>
        <v>0</v>
      </c>
      <c r="BQ371" s="135">
        <f t="shared" si="897"/>
        <v>0</v>
      </c>
      <c r="BR371" s="135">
        <f t="shared" si="898"/>
        <v>0</v>
      </c>
      <c r="BS371" s="135">
        <f t="shared" si="899"/>
        <v>0</v>
      </c>
      <c r="BT371" s="135">
        <f t="shared" si="900"/>
        <v>0</v>
      </c>
      <c r="BU371" s="135">
        <f t="shared" si="901"/>
        <v>0</v>
      </c>
      <c r="BV371" s="135">
        <f t="shared" si="902"/>
        <v>0</v>
      </c>
      <c r="BW371" s="135">
        <f t="shared" si="903"/>
        <v>0</v>
      </c>
      <c r="BX371" s="135">
        <f t="shared" si="904"/>
        <v>0</v>
      </c>
      <c r="BY371" s="135">
        <f t="shared" si="905"/>
        <v>0</v>
      </c>
      <c r="BZ371" s="135">
        <f t="shared" si="906"/>
        <v>0</v>
      </c>
      <c r="CA371" s="135">
        <f t="shared" si="907"/>
        <v>0</v>
      </c>
      <c r="CB371" s="135">
        <f t="shared" si="908"/>
        <v>0</v>
      </c>
      <c r="CC371" s="135">
        <f t="shared" si="909"/>
        <v>0</v>
      </c>
      <c r="CD371" s="135">
        <f t="shared" si="910"/>
        <v>0</v>
      </c>
      <c r="CE371" s="135">
        <f t="shared" si="911"/>
        <v>0</v>
      </c>
      <c r="CF371" s="135">
        <f t="shared" si="912"/>
        <v>0</v>
      </c>
      <c r="CG371" s="135">
        <f t="shared" si="913"/>
        <v>0</v>
      </c>
      <c r="CH371" s="135">
        <f t="shared" si="914"/>
        <v>0</v>
      </c>
      <c r="CI371" s="135">
        <f t="shared" si="915"/>
        <v>0</v>
      </c>
    </row>
    <row r="372" spans="2:87">
      <c r="B372" s="161" t="str">
        <f t="shared" si="790"/>
        <v>422 Renta Vitalicia Invalidez</v>
      </c>
      <c r="C372" s="145">
        <v>0</v>
      </c>
      <c r="D372" s="145">
        <v>0</v>
      </c>
      <c r="E372" s="145">
        <v>4</v>
      </c>
      <c r="F372" s="145">
        <v>0</v>
      </c>
      <c r="G372" s="145">
        <v>401</v>
      </c>
      <c r="H372" s="145">
        <v>0</v>
      </c>
      <c r="I372" s="145">
        <v>0</v>
      </c>
      <c r="J372" s="145">
        <v>192</v>
      </c>
      <c r="K372" s="145">
        <v>0</v>
      </c>
      <c r="L372" s="145">
        <v>50</v>
      </c>
      <c r="M372" s="145">
        <v>391</v>
      </c>
      <c r="N372" s="145">
        <v>87</v>
      </c>
      <c r="O372" s="145">
        <v>366</v>
      </c>
      <c r="P372" s="145">
        <v>146</v>
      </c>
      <c r="Q372" s="145">
        <v>83</v>
      </c>
      <c r="R372" s="145">
        <v>0</v>
      </c>
      <c r="S372" s="145">
        <v>0</v>
      </c>
      <c r="T372" s="145">
        <v>0</v>
      </c>
      <c r="U372" s="145">
        <v>0</v>
      </c>
      <c r="V372" s="145">
        <v>0</v>
      </c>
      <c r="W372" s="145">
        <v>0</v>
      </c>
      <c r="X372" s="145">
        <v>351</v>
      </c>
      <c r="Y372" s="145">
        <v>0</v>
      </c>
      <c r="Z372" s="145">
        <v>104</v>
      </c>
      <c r="AA372" s="145">
        <v>351</v>
      </c>
      <c r="AB372" s="145">
        <v>181</v>
      </c>
      <c r="AC372" s="145">
        <v>206</v>
      </c>
      <c r="AD372" s="145">
        <v>0</v>
      </c>
      <c r="AE372" s="145">
        <v>17</v>
      </c>
      <c r="AF372" s="145">
        <v>0</v>
      </c>
      <c r="AG372" s="145">
        <v>0</v>
      </c>
      <c r="AH372" s="145"/>
      <c r="AI372" s="145"/>
      <c r="AJ372" s="145"/>
      <c r="AK372" s="145"/>
      <c r="AL372" s="145"/>
      <c r="AM372" s="145"/>
      <c r="AN372" s="145"/>
      <c r="AO372" s="145"/>
      <c r="AP372" s="145"/>
      <c r="AQ372" s="131">
        <f t="shared" si="875"/>
        <v>2930</v>
      </c>
      <c r="AS372" s="145">
        <v>2548</v>
      </c>
      <c r="AU372" s="135">
        <f t="shared" si="793"/>
        <v>0</v>
      </c>
      <c r="AV372" s="135">
        <f t="shared" si="876"/>
        <v>0</v>
      </c>
      <c r="AW372" s="135">
        <f t="shared" si="877"/>
        <v>0</v>
      </c>
      <c r="AX372" s="135">
        <f t="shared" si="878"/>
        <v>0</v>
      </c>
      <c r="AY372" s="135">
        <f t="shared" si="879"/>
        <v>0</v>
      </c>
      <c r="AZ372" s="135">
        <f t="shared" si="880"/>
        <v>0</v>
      </c>
      <c r="BA372" s="135">
        <f t="shared" si="881"/>
        <v>0</v>
      </c>
      <c r="BB372" s="135">
        <f t="shared" si="882"/>
        <v>0</v>
      </c>
      <c r="BC372" s="135">
        <f t="shared" si="883"/>
        <v>0</v>
      </c>
      <c r="BD372" s="135">
        <f t="shared" si="884"/>
        <v>0</v>
      </c>
      <c r="BE372" s="135">
        <f t="shared" si="885"/>
        <v>0</v>
      </c>
      <c r="BF372" s="135">
        <f t="shared" si="886"/>
        <v>0</v>
      </c>
      <c r="BG372" s="135">
        <f t="shared" si="887"/>
        <v>0</v>
      </c>
      <c r="BH372" s="135">
        <f t="shared" si="888"/>
        <v>0</v>
      </c>
      <c r="BI372" s="135">
        <f t="shared" si="889"/>
        <v>0</v>
      </c>
      <c r="BJ372" s="135">
        <f t="shared" si="890"/>
        <v>0</v>
      </c>
      <c r="BK372" s="135">
        <f t="shared" si="891"/>
        <v>0</v>
      </c>
      <c r="BL372" s="135">
        <f t="shared" si="892"/>
        <v>0</v>
      </c>
      <c r="BM372" s="135">
        <f t="shared" si="893"/>
        <v>0</v>
      </c>
      <c r="BN372" s="135">
        <f t="shared" si="894"/>
        <v>0</v>
      </c>
      <c r="BO372" s="135">
        <f t="shared" si="895"/>
        <v>0</v>
      </c>
      <c r="BP372" s="135">
        <f t="shared" si="896"/>
        <v>0</v>
      </c>
      <c r="BQ372" s="135">
        <f t="shared" si="897"/>
        <v>0</v>
      </c>
      <c r="BR372" s="135">
        <f t="shared" si="898"/>
        <v>0</v>
      </c>
      <c r="BS372" s="135">
        <f t="shared" si="899"/>
        <v>0</v>
      </c>
      <c r="BT372" s="135">
        <f t="shared" si="900"/>
        <v>0</v>
      </c>
      <c r="BU372" s="135">
        <f t="shared" si="901"/>
        <v>0</v>
      </c>
      <c r="BV372" s="135">
        <f t="shared" si="902"/>
        <v>0</v>
      </c>
      <c r="BW372" s="135">
        <f t="shared" si="903"/>
        <v>0</v>
      </c>
      <c r="BX372" s="135">
        <f t="shared" si="904"/>
        <v>0</v>
      </c>
      <c r="BY372" s="135">
        <f t="shared" si="905"/>
        <v>0</v>
      </c>
      <c r="BZ372" s="135">
        <f t="shared" si="906"/>
        <v>0</v>
      </c>
      <c r="CA372" s="135">
        <f t="shared" si="907"/>
        <v>0</v>
      </c>
      <c r="CB372" s="135">
        <f t="shared" si="908"/>
        <v>0</v>
      </c>
      <c r="CC372" s="135">
        <f t="shared" si="909"/>
        <v>0</v>
      </c>
      <c r="CD372" s="135">
        <f t="shared" si="910"/>
        <v>0</v>
      </c>
      <c r="CE372" s="135">
        <f t="shared" si="911"/>
        <v>0</v>
      </c>
      <c r="CF372" s="135">
        <f t="shared" si="912"/>
        <v>0</v>
      </c>
      <c r="CG372" s="135">
        <f t="shared" si="913"/>
        <v>0</v>
      </c>
      <c r="CH372" s="135">
        <f t="shared" si="914"/>
        <v>0</v>
      </c>
      <c r="CI372" s="135">
        <f t="shared" si="915"/>
        <v>0</v>
      </c>
    </row>
    <row r="373" spans="2:87">
      <c r="B373" s="161" t="str">
        <f t="shared" si="790"/>
        <v>423 Renta Vitalicia Sobrevivencia</v>
      </c>
      <c r="C373" s="145">
        <v>0</v>
      </c>
      <c r="D373" s="145">
        <v>0</v>
      </c>
      <c r="E373" s="145">
        <v>2</v>
      </c>
      <c r="F373" s="145">
        <v>0</v>
      </c>
      <c r="G373" s="145">
        <v>114</v>
      </c>
      <c r="H373" s="145">
        <v>0</v>
      </c>
      <c r="I373" s="145">
        <v>0</v>
      </c>
      <c r="J373" s="145">
        <v>62</v>
      </c>
      <c r="K373" s="145">
        <v>0</v>
      </c>
      <c r="L373" s="145">
        <v>11</v>
      </c>
      <c r="M373" s="145">
        <v>253</v>
      </c>
      <c r="N373" s="145">
        <v>16</v>
      </c>
      <c r="O373" s="145">
        <v>186</v>
      </c>
      <c r="P373" s="145">
        <v>128</v>
      </c>
      <c r="Q373" s="145">
        <v>23</v>
      </c>
      <c r="R373" s="145">
        <v>0</v>
      </c>
      <c r="S373" s="145">
        <v>0</v>
      </c>
      <c r="T373" s="145">
        <v>0</v>
      </c>
      <c r="U373" s="145">
        <v>0</v>
      </c>
      <c r="V373" s="145">
        <v>0</v>
      </c>
      <c r="W373" s="145">
        <v>0</v>
      </c>
      <c r="X373" s="145">
        <v>273</v>
      </c>
      <c r="Y373" s="145">
        <v>0</v>
      </c>
      <c r="Z373" s="145">
        <v>48</v>
      </c>
      <c r="AA373" s="145">
        <v>58</v>
      </c>
      <c r="AB373" s="145">
        <v>114</v>
      </c>
      <c r="AC373" s="145">
        <v>112</v>
      </c>
      <c r="AD373" s="145">
        <v>0</v>
      </c>
      <c r="AE373" s="145">
        <v>17</v>
      </c>
      <c r="AF373" s="145">
        <v>0</v>
      </c>
      <c r="AG373" s="145">
        <v>0</v>
      </c>
      <c r="AH373" s="145"/>
      <c r="AI373" s="145"/>
      <c r="AJ373" s="145"/>
      <c r="AK373" s="145"/>
      <c r="AL373" s="145"/>
      <c r="AM373" s="145"/>
      <c r="AN373" s="145"/>
      <c r="AO373" s="145"/>
      <c r="AP373" s="145"/>
      <c r="AQ373" s="131">
        <f t="shared" si="875"/>
        <v>1417</v>
      </c>
      <c r="AS373" s="145">
        <v>1037</v>
      </c>
      <c r="AU373" s="135">
        <f t="shared" si="793"/>
        <v>0</v>
      </c>
      <c r="AV373" s="135">
        <f t="shared" si="876"/>
        <v>0</v>
      </c>
      <c r="AW373" s="135">
        <f t="shared" si="877"/>
        <v>0</v>
      </c>
      <c r="AX373" s="135">
        <f t="shared" si="878"/>
        <v>0</v>
      </c>
      <c r="AY373" s="135">
        <f t="shared" si="879"/>
        <v>0</v>
      </c>
      <c r="AZ373" s="135">
        <f t="shared" si="880"/>
        <v>0</v>
      </c>
      <c r="BA373" s="135">
        <f t="shared" si="881"/>
        <v>0</v>
      </c>
      <c r="BB373" s="135">
        <f t="shared" si="882"/>
        <v>0</v>
      </c>
      <c r="BC373" s="135">
        <f t="shared" si="883"/>
        <v>0</v>
      </c>
      <c r="BD373" s="135">
        <f t="shared" si="884"/>
        <v>0</v>
      </c>
      <c r="BE373" s="135">
        <f t="shared" si="885"/>
        <v>0</v>
      </c>
      <c r="BF373" s="135">
        <f t="shared" si="886"/>
        <v>0</v>
      </c>
      <c r="BG373" s="135">
        <f t="shared" si="887"/>
        <v>0</v>
      </c>
      <c r="BH373" s="135">
        <f t="shared" si="888"/>
        <v>0</v>
      </c>
      <c r="BI373" s="135">
        <f t="shared" si="889"/>
        <v>0</v>
      </c>
      <c r="BJ373" s="135">
        <f t="shared" si="890"/>
        <v>0</v>
      </c>
      <c r="BK373" s="135">
        <f t="shared" si="891"/>
        <v>0</v>
      </c>
      <c r="BL373" s="135">
        <f t="shared" si="892"/>
        <v>0</v>
      </c>
      <c r="BM373" s="135">
        <f t="shared" si="893"/>
        <v>0</v>
      </c>
      <c r="BN373" s="135">
        <f t="shared" si="894"/>
        <v>0</v>
      </c>
      <c r="BO373" s="135">
        <f t="shared" si="895"/>
        <v>0</v>
      </c>
      <c r="BP373" s="135">
        <f t="shared" si="896"/>
        <v>0</v>
      </c>
      <c r="BQ373" s="135">
        <f t="shared" si="897"/>
        <v>0</v>
      </c>
      <c r="BR373" s="135">
        <f t="shared" si="898"/>
        <v>0</v>
      </c>
      <c r="BS373" s="135">
        <f t="shared" si="899"/>
        <v>0</v>
      </c>
      <c r="BT373" s="135">
        <f t="shared" si="900"/>
        <v>0</v>
      </c>
      <c r="BU373" s="135">
        <f t="shared" si="901"/>
        <v>0</v>
      </c>
      <c r="BV373" s="135">
        <f t="shared" si="902"/>
        <v>0</v>
      </c>
      <c r="BW373" s="135">
        <f t="shared" si="903"/>
        <v>0</v>
      </c>
      <c r="BX373" s="135">
        <f t="shared" si="904"/>
        <v>0</v>
      </c>
      <c r="BY373" s="135">
        <f t="shared" si="905"/>
        <v>0</v>
      </c>
      <c r="BZ373" s="135">
        <f t="shared" si="906"/>
        <v>0</v>
      </c>
      <c r="CA373" s="135">
        <f t="shared" si="907"/>
        <v>0</v>
      </c>
      <c r="CB373" s="135">
        <f t="shared" si="908"/>
        <v>0</v>
      </c>
      <c r="CC373" s="135">
        <f t="shared" si="909"/>
        <v>0</v>
      </c>
      <c r="CD373" s="135">
        <f t="shared" si="910"/>
        <v>0</v>
      </c>
      <c r="CE373" s="135">
        <f t="shared" si="911"/>
        <v>0</v>
      </c>
      <c r="CF373" s="135">
        <f t="shared" si="912"/>
        <v>0</v>
      </c>
      <c r="CG373" s="135">
        <f t="shared" si="913"/>
        <v>0</v>
      </c>
      <c r="CH373" s="135">
        <f t="shared" si="914"/>
        <v>0</v>
      </c>
      <c r="CI373" s="135">
        <f t="shared" si="915"/>
        <v>0</v>
      </c>
    </row>
    <row r="374" spans="2:87">
      <c r="B374" s="161" t="str">
        <f t="shared" si="790"/>
        <v>424 Invalidez y Sobrevivencia</v>
      </c>
      <c r="C374" s="145">
        <v>0</v>
      </c>
      <c r="D374" s="145">
        <v>0</v>
      </c>
      <c r="E374" s="145">
        <v>0</v>
      </c>
      <c r="F374" s="145">
        <v>0</v>
      </c>
      <c r="G374" s="145">
        <v>0</v>
      </c>
      <c r="H374" s="145">
        <v>0</v>
      </c>
      <c r="I374" s="145">
        <v>0</v>
      </c>
      <c r="J374" s="145">
        <v>0</v>
      </c>
      <c r="K374" s="145">
        <v>0</v>
      </c>
      <c r="L374" s="145">
        <v>0</v>
      </c>
      <c r="M374" s="145">
        <v>0</v>
      </c>
      <c r="N374" s="145">
        <v>0</v>
      </c>
      <c r="O374" s="145">
        <v>0</v>
      </c>
      <c r="P374" s="145">
        <v>0</v>
      </c>
      <c r="Q374" s="145">
        <v>516</v>
      </c>
      <c r="R374" s="145">
        <v>0</v>
      </c>
      <c r="S374" s="145">
        <v>0</v>
      </c>
      <c r="T374" s="145">
        <v>0</v>
      </c>
      <c r="U374" s="145">
        <v>0</v>
      </c>
      <c r="V374" s="145">
        <v>0</v>
      </c>
      <c r="W374" s="145">
        <v>0</v>
      </c>
      <c r="X374" s="145">
        <v>0</v>
      </c>
      <c r="Y374" s="145">
        <v>0</v>
      </c>
      <c r="Z374" s="145">
        <v>0</v>
      </c>
      <c r="AA374" s="145">
        <v>0</v>
      </c>
      <c r="AB374" s="145">
        <v>0</v>
      </c>
      <c r="AC374" s="145">
        <v>0</v>
      </c>
      <c r="AD374" s="145">
        <v>0</v>
      </c>
      <c r="AE374" s="145">
        <v>0</v>
      </c>
      <c r="AF374" s="145">
        <v>0</v>
      </c>
      <c r="AG374" s="145">
        <v>0</v>
      </c>
      <c r="AH374" s="145"/>
      <c r="AI374" s="145"/>
      <c r="AJ374" s="145"/>
      <c r="AK374" s="145"/>
      <c r="AL374" s="145"/>
      <c r="AM374" s="145"/>
      <c r="AN374" s="145"/>
      <c r="AO374" s="145"/>
      <c r="AP374" s="145"/>
      <c r="AQ374" s="131">
        <f t="shared" si="875"/>
        <v>516</v>
      </c>
      <c r="AS374" s="145">
        <v>0</v>
      </c>
      <c r="AU374" s="135">
        <f t="shared" si="793"/>
        <v>0</v>
      </c>
      <c r="AV374" s="135">
        <f t="shared" si="876"/>
        <v>0</v>
      </c>
      <c r="AW374" s="135">
        <f t="shared" si="877"/>
        <v>0</v>
      </c>
      <c r="AX374" s="135">
        <f t="shared" si="878"/>
        <v>0</v>
      </c>
      <c r="AY374" s="135">
        <f t="shared" si="879"/>
        <v>0</v>
      </c>
      <c r="AZ374" s="135">
        <f t="shared" si="880"/>
        <v>0</v>
      </c>
      <c r="BA374" s="135">
        <f t="shared" si="881"/>
        <v>0</v>
      </c>
      <c r="BB374" s="135">
        <f t="shared" si="882"/>
        <v>0</v>
      </c>
      <c r="BC374" s="135">
        <f t="shared" si="883"/>
        <v>0</v>
      </c>
      <c r="BD374" s="135">
        <f t="shared" si="884"/>
        <v>0</v>
      </c>
      <c r="BE374" s="135">
        <f t="shared" si="885"/>
        <v>0</v>
      </c>
      <c r="BF374" s="135">
        <f t="shared" si="886"/>
        <v>0</v>
      </c>
      <c r="BG374" s="135">
        <f t="shared" si="887"/>
        <v>0</v>
      </c>
      <c r="BH374" s="135">
        <f t="shared" si="888"/>
        <v>0</v>
      </c>
      <c r="BI374" s="135">
        <f t="shared" si="889"/>
        <v>0</v>
      </c>
      <c r="BJ374" s="135">
        <f t="shared" si="890"/>
        <v>0</v>
      </c>
      <c r="BK374" s="135">
        <f t="shared" si="891"/>
        <v>0</v>
      </c>
      <c r="BL374" s="135">
        <f t="shared" si="892"/>
        <v>0</v>
      </c>
      <c r="BM374" s="135">
        <f t="shared" si="893"/>
        <v>0</v>
      </c>
      <c r="BN374" s="135">
        <f t="shared" si="894"/>
        <v>0</v>
      </c>
      <c r="BO374" s="135">
        <f t="shared" si="895"/>
        <v>0</v>
      </c>
      <c r="BP374" s="135">
        <f t="shared" si="896"/>
        <v>0</v>
      </c>
      <c r="BQ374" s="135">
        <f t="shared" si="897"/>
        <v>0</v>
      </c>
      <c r="BR374" s="135">
        <f t="shared" si="898"/>
        <v>0</v>
      </c>
      <c r="BS374" s="135">
        <f t="shared" si="899"/>
        <v>0</v>
      </c>
      <c r="BT374" s="135">
        <f t="shared" si="900"/>
        <v>0</v>
      </c>
      <c r="BU374" s="135">
        <f t="shared" si="901"/>
        <v>0</v>
      </c>
      <c r="BV374" s="135">
        <f t="shared" si="902"/>
        <v>0</v>
      </c>
      <c r="BW374" s="135">
        <f t="shared" si="903"/>
        <v>0</v>
      </c>
      <c r="BX374" s="135">
        <f t="shared" si="904"/>
        <v>0</v>
      </c>
      <c r="BY374" s="135">
        <f t="shared" si="905"/>
        <v>0</v>
      </c>
      <c r="BZ374" s="135">
        <f t="shared" si="906"/>
        <v>0</v>
      </c>
      <c r="CA374" s="135">
        <f t="shared" si="907"/>
        <v>0</v>
      </c>
      <c r="CB374" s="135">
        <f t="shared" si="908"/>
        <v>0</v>
      </c>
      <c r="CC374" s="135">
        <f t="shared" si="909"/>
        <v>0</v>
      </c>
      <c r="CD374" s="135">
        <f t="shared" si="910"/>
        <v>0</v>
      </c>
      <c r="CE374" s="135">
        <f t="shared" si="911"/>
        <v>0</v>
      </c>
      <c r="CF374" s="135">
        <f t="shared" si="912"/>
        <v>0</v>
      </c>
      <c r="CG374" s="135">
        <f t="shared" si="913"/>
        <v>0</v>
      </c>
      <c r="CH374" s="135">
        <f t="shared" si="914"/>
        <v>0</v>
      </c>
      <c r="CI374" s="135">
        <f t="shared" si="915"/>
        <v>0</v>
      </c>
    </row>
    <row r="375" spans="2:87">
      <c r="B375" s="162" t="str">
        <f t="shared" si="790"/>
        <v>Total</v>
      </c>
      <c r="C375" s="132">
        <f>SUM(C338:C374)</f>
        <v>43</v>
      </c>
      <c r="D375" s="132">
        <f t="shared" ref="D375:AQ375" si="916">SUM(D338:D374)</f>
        <v>34092.108243215996</v>
      </c>
      <c r="E375" s="132">
        <f t="shared" si="916"/>
        <v>607</v>
      </c>
      <c r="F375" s="132">
        <f t="shared" si="916"/>
        <v>29836</v>
      </c>
      <c r="G375" s="132">
        <f t="shared" si="916"/>
        <v>3910</v>
      </c>
      <c r="H375" s="132">
        <f t="shared" si="916"/>
        <v>262</v>
      </c>
      <c r="I375" s="132">
        <f t="shared" si="916"/>
        <v>20814</v>
      </c>
      <c r="J375" s="132">
        <f t="shared" si="916"/>
        <v>50165</v>
      </c>
      <c r="K375" s="132">
        <f t="shared" si="916"/>
        <v>2291</v>
      </c>
      <c r="L375" s="132">
        <f t="shared" si="916"/>
        <v>207</v>
      </c>
      <c r="M375" s="132">
        <f t="shared" si="916"/>
        <v>11597</v>
      </c>
      <c r="N375" s="132">
        <f t="shared" si="916"/>
        <v>324</v>
      </c>
      <c r="O375" s="132">
        <f t="shared" si="916"/>
        <v>6425</v>
      </c>
      <c r="P375" s="132">
        <f t="shared" si="916"/>
        <v>6924</v>
      </c>
      <c r="Q375" s="132">
        <f t="shared" si="916"/>
        <v>7339</v>
      </c>
      <c r="R375" s="132">
        <f t="shared" si="916"/>
        <v>1</v>
      </c>
      <c r="S375" s="132">
        <f t="shared" si="916"/>
        <v>66</v>
      </c>
      <c r="T375" s="132">
        <f t="shared" si="916"/>
        <v>24599</v>
      </c>
      <c r="U375" s="132">
        <f t="shared" si="916"/>
        <v>3965</v>
      </c>
      <c r="V375" s="132">
        <f t="shared" si="916"/>
        <v>0</v>
      </c>
      <c r="W375" s="132">
        <f t="shared" si="916"/>
        <v>4456</v>
      </c>
      <c r="X375" s="132">
        <f t="shared" si="916"/>
        <v>118574</v>
      </c>
      <c r="Y375" s="132">
        <f t="shared" si="916"/>
        <v>21996</v>
      </c>
      <c r="Z375" s="132">
        <f t="shared" si="916"/>
        <v>838</v>
      </c>
      <c r="AA375" s="132">
        <f t="shared" si="916"/>
        <v>2161</v>
      </c>
      <c r="AB375" s="132">
        <f t="shared" si="916"/>
        <v>2352</v>
      </c>
      <c r="AC375" s="132">
        <f t="shared" si="916"/>
        <v>819</v>
      </c>
      <c r="AD375" s="132">
        <f t="shared" si="916"/>
        <v>0</v>
      </c>
      <c r="AE375" s="132">
        <f t="shared" si="916"/>
        <v>6362</v>
      </c>
      <c r="AF375" s="132">
        <f t="shared" si="916"/>
        <v>593</v>
      </c>
      <c r="AG375" s="132">
        <f t="shared" si="916"/>
        <v>44019</v>
      </c>
      <c r="AH375" s="132">
        <f t="shared" si="916"/>
        <v>0</v>
      </c>
      <c r="AI375" s="132">
        <f t="shared" si="916"/>
        <v>0</v>
      </c>
      <c r="AJ375" s="132">
        <f t="shared" si="916"/>
        <v>0</v>
      </c>
      <c r="AK375" s="132">
        <f t="shared" si="916"/>
        <v>0</v>
      </c>
      <c r="AL375" s="132">
        <f t="shared" si="916"/>
        <v>0</v>
      </c>
      <c r="AM375" s="132">
        <f t="shared" si="916"/>
        <v>0</v>
      </c>
      <c r="AN375" s="132">
        <f t="shared" si="916"/>
        <v>0</v>
      </c>
      <c r="AO375" s="132">
        <f t="shared" si="916"/>
        <v>0</v>
      </c>
      <c r="AP375" s="132">
        <f t="shared" si="916"/>
        <v>0</v>
      </c>
      <c r="AQ375" s="132">
        <f t="shared" si="916"/>
        <v>405637.108243216</v>
      </c>
      <c r="AS375" s="132">
        <f>SUM(AS338:AS374)</f>
        <v>539076</v>
      </c>
    </row>
    <row r="378" spans="2:87" ht="18.75" customHeight="1">
      <c r="B378" s="226" t="s">
        <v>351</v>
      </c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  <c r="AG378" s="227"/>
      <c r="AH378" s="227"/>
      <c r="AI378" s="227"/>
      <c r="AJ378" s="227"/>
      <c r="AK378" s="227"/>
      <c r="AL378" s="227"/>
      <c r="AM378" s="227"/>
      <c r="AN378" s="227"/>
      <c r="AO378" s="227"/>
      <c r="AP378" s="227"/>
      <c r="AQ378" s="228"/>
    </row>
    <row r="379" spans="2:87" s="185" customFormat="1">
      <c r="B379" s="187"/>
      <c r="C379" s="178">
        <f>COUNTIF($C$380:$AP$380,C380)</f>
        <v>1</v>
      </c>
      <c r="D379" s="178">
        <f t="shared" ref="D379:AP379" si="917">COUNTIF($C$380:$AP$380,D380)</f>
        <v>1</v>
      </c>
      <c r="E379" s="178">
        <f t="shared" si="917"/>
        <v>1</v>
      </c>
      <c r="F379" s="178">
        <f t="shared" si="917"/>
        <v>1</v>
      </c>
      <c r="G379" s="178">
        <f t="shared" si="917"/>
        <v>1</v>
      </c>
      <c r="H379" s="178">
        <f t="shared" si="917"/>
        <v>1</v>
      </c>
      <c r="I379" s="178">
        <f t="shared" si="917"/>
        <v>1</v>
      </c>
      <c r="J379" s="178">
        <f t="shared" si="917"/>
        <v>1</v>
      </c>
      <c r="K379" s="178">
        <f t="shared" si="917"/>
        <v>1</v>
      </c>
      <c r="L379" s="178">
        <f t="shared" si="917"/>
        <v>1</v>
      </c>
      <c r="M379" s="178">
        <f t="shared" si="917"/>
        <v>1</v>
      </c>
      <c r="N379" s="178">
        <f t="shared" si="917"/>
        <v>1</v>
      </c>
      <c r="O379" s="178">
        <f t="shared" si="917"/>
        <v>1</v>
      </c>
      <c r="P379" s="178">
        <f t="shared" si="917"/>
        <v>1</v>
      </c>
      <c r="Q379" s="178">
        <f t="shared" si="917"/>
        <v>1</v>
      </c>
      <c r="R379" s="178">
        <f t="shared" si="917"/>
        <v>2</v>
      </c>
      <c r="S379" s="178">
        <f t="shared" si="917"/>
        <v>1</v>
      </c>
      <c r="T379" s="178">
        <f t="shared" si="917"/>
        <v>1</v>
      </c>
      <c r="U379" s="178">
        <f t="shared" si="917"/>
        <v>1</v>
      </c>
      <c r="V379" s="178">
        <f t="shared" si="917"/>
        <v>10</v>
      </c>
      <c r="W379" s="178">
        <f t="shared" si="917"/>
        <v>1</v>
      </c>
      <c r="X379" s="178">
        <f t="shared" si="917"/>
        <v>1</v>
      </c>
      <c r="Y379" s="178">
        <f t="shared" si="917"/>
        <v>1</v>
      </c>
      <c r="Z379" s="178">
        <f t="shared" si="917"/>
        <v>1</v>
      </c>
      <c r="AA379" s="178">
        <f t="shared" si="917"/>
        <v>1</v>
      </c>
      <c r="AB379" s="178">
        <f t="shared" si="917"/>
        <v>1</v>
      </c>
      <c r="AC379" s="178">
        <f t="shared" si="917"/>
        <v>1</v>
      </c>
      <c r="AD379" s="178">
        <f t="shared" si="917"/>
        <v>2</v>
      </c>
      <c r="AE379" s="178">
        <f t="shared" si="917"/>
        <v>1</v>
      </c>
      <c r="AF379" s="178">
        <f t="shared" si="917"/>
        <v>1</v>
      </c>
      <c r="AG379" s="178">
        <f t="shared" si="917"/>
        <v>1</v>
      </c>
      <c r="AH379" s="178">
        <f t="shared" si="917"/>
        <v>10</v>
      </c>
      <c r="AI379" s="178">
        <f t="shared" si="917"/>
        <v>10</v>
      </c>
      <c r="AJ379" s="178">
        <f t="shared" si="917"/>
        <v>10</v>
      </c>
      <c r="AK379" s="178">
        <f t="shared" si="917"/>
        <v>10</v>
      </c>
      <c r="AL379" s="178">
        <f t="shared" si="917"/>
        <v>10</v>
      </c>
      <c r="AM379" s="178">
        <f t="shared" si="917"/>
        <v>10</v>
      </c>
      <c r="AN379" s="178">
        <f t="shared" si="917"/>
        <v>10</v>
      </c>
      <c r="AO379" s="178">
        <f t="shared" si="917"/>
        <v>10</v>
      </c>
      <c r="AP379" s="178">
        <f t="shared" si="917"/>
        <v>10</v>
      </c>
      <c r="AQ379" s="187"/>
      <c r="AS379" s="177"/>
      <c r="AU379" s="179"/>
      <c r="AV379" s="179"/>
      <c r="AW379" s="179"/>
      <c r="AX379" s="179"/>
      <c r="AY379" s="179"/>
      <c r="AZ379" s="179"/>
      <c r="BA379" s="179"/>
      <c r="BB379" s="179"/>
      <c r="BC379" s="179"/>
      <c r="BD379" s="179"/>
      <c r="BE379" s="179"/>
      <c r="BF379" s="179"/>
      <c r="BG379" s="179"/>
      <c r="BH379" s="179"/>
      <c r="BI379" s="179"/>
      <c r="BJ379" s="179"/>
      <c r="BK379" s="179"/>
      <c r="BL379" s="179"/>
      <c r="BM379" s="179"/>
      <c r="BN379" s="179"/>
      <c r="BO379" s="179"/>
      <c r="BP379" s="179"/>
      <c r="BQ379" s="179"/>
      <c r="BR379" s="179"/>
      <c r="BS379" s="179"/>
      <c r="BT379" s="179"/>
      <c r="BU379" s="179"/>
      <c r="BV379" s="179"/>
      <c r="BW379" s="179"/>
      <c r="BX379" s="179"/>
      <c r="BY379" s="179"/>
      <c r="BZ379" s="179"/>
      <c r="CA379" s="179"/>
      <c r="CB379" s="179"/>
      <c r="CC379" s="179"/>
      <c r="CD379" s="179"/>
      <c r="CE379" s="179"/>
      <c r="CF379" s="179"/>
      <c r="CG379" s="179"/>
      <c r="CH379" s="179"/>
      <c r="CI379" s="179"/>
    </row>
    <row r="380" spans="2:87" s="185" customFormat="1" hidden="1">
      <c r="B380" s="177"/>
      <c r="C380" s="176">
        <f>SUM(C382:C418)</f>
        <v>120</v>
      </c>
      <c r="D380" s="176">
        <f t="shared" ref="D380:AP380" si="918">SUM(D382:D418)</f>
        <v>97734.102160159993</v>
      </c>
      <c r="E380" s="176">
        <f t="shared" si="918"/>
        <v>7142</v>
      </c>
      <c r="F380" s="176">
        <f t="shared" si="918"/>
        <v>82397</v>
      </c>
      <c r="G380" s="176">
        <f t="shared" si="918"/>
        <v>92522</v>
      </c>
      <c r="H380" s="176">
        <f t="shared" si="918"/>
        <v>335</v>
      </c>
      <c r="I380" s="176">
        <f t="shared" si="918"/>
        <v>229206</v>
      </c>
      <c r="J380" s="176">
        <f t="shared" si="918"/>
        <v>339808</v>
      </c>
      <c r="K380" s="176">
        <f t="shared" si="918"/>
        <v>34057</v>
      </c>
      <c r="L380" s="176">
        <f t="shared" si="918"/>
        <v>9356</v>
      </c>
      <c r="M380" s="176">
        <f t="shared" si="918"/>
        <v>150666</v>
      </c>
      <c r="N380" s="176">
        <f t="shared" si="918"/>
        <v>47134</v>
      </c>
      <c r="O380" s="176">
        <f t="shared" si="918"/>
        <v>74149</v>
      </c>
      <c r="P380" s="176">
        <f t="shared" si="918"/>
        <v>63910</v>
      </c>
      <c r="Q380" s="176">
        <f t="shared" si="918"/>
        <v>62310</v>
      </c>
      <c r="R380" s="176">
        <f t="shared" si="918"/>
        <v>1</v>
      </c>
      <c r="S380" s="176">
        <f t="shared" si="918"/>
        <v>359</v>
      </c>
      <c r="T380" s="176">
        <f t="shared" si="918"/>
        <v>453022</v>
      </c>
      <c r="U380" s="176">
        <f t="shared" si="918"/>
        <v>50868</v>
      </c>
      <c r="V380" s="176">
        <f t="shared" si="918"/>
        <v>0</v>
      </c>
      <c r="W380" s="176">
        <f t="shared" si="918"/>
        <v>11734</v>
      </c>
      <c r="X380" s="176">
        <f t="shared" si="918"/>
        <v>606793</v>
      </c>
      <c r="Y380" s="176">
        <f t="shared" si="918"/>
        <v>213959</v>
      </c>
      <c r="Z380" s="176">
        <f t="shared" si="918"/>
        <v>31646</v>
      </c>
      <c r="AA380" s="176">
        <f t="shared" si="918"/>
        <v>43312</v>
      </c>
      <c r="AB380" s="176">
        <f t="shared" si="918"/>
        <v>55995</v>
      </c>
      <c r="AC380" s="176">
        <f t="shared" si="918"/>
        <v>18688</v>
      </c>
      <c r="AD380" s="176">
        <f t="shared" si="918"/>
        <v>1</v>
      </c>
      <c r="AE380" s="176">
        <f t="shared" si="918"/>
        <v>174271</v>
      </c>
      <c r="AF380" s="176">
        <f t="shared" si="918"/>
        <v>68564</v>
      </c>
      <c r="AG380" s="176">
        <f t="shared" si="918"/>
        <v>311299</v>
      </c>
      <c r="AH380" s="176">
        <f t="shared" si="918"/>
        <v>0</v>
      </c>
      <c r="AI380" s="176">
        <f t="shared" si="918"/>
        <v>0</v>
      </c>
      <c r="AJ380" s="176">
        <f t="shared" si="918"/>
        <v>0</v>
      </c>
      <c r="AK380" s="176">
        <f t="shared" si="918"/>
        <v>0</v>
      </c>
      <c r="AL380" s="176">
        <f t="shared" si="918"/>
        <v>0</v>
      </c>
      <c r="AM380" s="176">
        <f t="shared" si="918"/>
        <v>0</v>
      </c>
      <c r="AN380" s="176">
        <f t="shared" si="918"/>
        <v>0</v>
      </c>
      <c r="AO380" s="176">
        <f t="shared" si="918"/>
        <v>0</v>
      </c>
      <c r="AP380" s="176">
        <f t="shared" si="918"/>
        <v>0</v>
      </c>
      <c r="AQ380" s="177"/>
      <c r="AS380" s="177"/>
      <c r="AU380" s="179"/>
      <c r="AV380" s="179"/>
      <c r="AW380" s="179"/>
      <c r="AX380" s="179"/>
      <c r="AY380" s="179"/>
      <c r="AZ380" s="179"/>
      <c r="BA380" s="179"/>
      <c r="BB380" s="179"/>
      <c r="BC380" s="179"/>
      <c r="BD380" s="179"/>
      <c r="BE380" s="179"/>
      <c r="BF380" s="179"/>
      <c r="BG380" s="179"/>
      <c r="BH380" s="179"/>
      <c r="BI380" s="179"/>
      <c r="BJ380" s="179"/>
      <c r="BK380" s="179"/>
      <c r="BL380" s="179"/>
      <c r="BM380" s="179"/>
      <c r="BN380" s="179"/>
      <c r="BO380" s="179"/>
      <c r="BP380" s="179"/>
      <c r="BQ380" s="179"/>
      <c r="BR380" s="179"/>
      <c r="BS380" s="179"/>
      <c r="BT380" s="179"/>
      <c r="BU380" s="179"/>
      <c r="BV380" s="179"/>
      <c r="BW380" s="179"/>
      <c r="BX380" s="179"/>
      <c r="BY380" s="179"/>
      <c r="BZ380" s="179"/>
      <c r="CA380" s="179"/>
      <c r="CB380" s="179"/>
      <c r="CC380" s="179"/>
      <c r="CD380" s="179"/>
      <c r="CE380" s="179"/>
      <c r="CF380" s="179"/>
      <c r="CG380" s="179"/>
      <c r="CH380" s="179"/>
      <c r="CI380" s="179"/>
    </row>
    <row r="381" spans="2:87" s="195" customFormat="1" ht="22.5">
      <c r="B381" s="138"/>
      <c r="C381" s="138" t="str">
        <f>C7</f>
        <v>Ace Vida</v>
      </c>
      <c r="D381" s="138" t="str">
        <f t="shared" ref="D381:AQ381" si="919">D7</f>
        <v>BanChile</v>
      </c>
      <c r="E381" s="138" t="str">
        <f t="shared" si="919"/>
        <v>BBVA Vida</v>
      </c>
      <c r="F381" s="138" t="str">
        <f t="shared" si="919"/>
        <v>BCI Seguros Vida</v>
      </c>
      <c r="G381" s="138" t="str">
        <f t="shared" si="919"/>
        <v>BICE Vida</v>
      </c>
      <c r="H381" s="138" t="str">
        <f t="shared" si="919"/>
        <v>Cámara</v>
      </c>
      <c r="I381" s="138" t="str">
        <f t="shared" si="919"/>
        <v>Cardif</v>
      </c>
      <c r="J381" s="138" t="str">
        <f t="shared" si="919"/>
        <v>Chilena Consolidada</v>
      </c>
      <c r="K381" s="138" t="str">
        <f t="shared" si="919"/>
        <v>CLC</v>
      </c>
      <c r="L381" s="138" t="str">
        <f t="shared" si="919"/>
        <v>CN Life</v>
      </c>
      <c r="M381" s="138" t="str">
        <f t="shared" si="919"/>
        <v>Consorcio Nacional</v>
      </c>
      <c r="N381" s="138" t="str">
        <f t="shared" si="919"/>
        <v>CorpSeguros</v>
      </c>
      <c r="O381" s="138" t="str">
        <f t="shared" si="919"/>
        <v>CorpVida</v>
      </c>
      <c r="P381" s="138" t="str">
        <f t="shared" si="919"/>
        <v>Cruz del Sur</v>
      </c>
      <c r="Q381" s="138" t="str">
        <f t="shared" si="919"/>
        <v>EuroAmérica</v>
      </c>
      <c r="R381" s="138" t="str">
        <f t="shared" si="919"/>
        <v>Huelen</v>
      </c>
      <c r="S381" s="138" t="str">
        <f t="shared" si="919"/>
        <v>Itaú</v>
      </c>
      <c r="T381" s="138" t="str">
        <f t="shared" si="919"/>
        <v>M. de Carabineros</v>
      </c>
      <c r="U381" s="138" t="str">
        <f t="shared" si="919"/>
        <v>M. del Ej. y Av.</v>
      </c>
      <c r="V381" s="138" t="str">
        <f t="shared" si="919"/>
        <v>Magallanes Vida</v>
      </c>
      <c r="W381" s="138" t="str">
        <f t="shared" si="919"/>
        <v>Mapfre Vida</v>
      </c>
      <c r="X381" s="138" t="str">
        <f t="shared" si="919"/>
        <v>Metlife</v>
      </c>
      <c r="Y381" s="138" t="str">
        <f t="shared" si="919"/>
        <v>Mutual de Seguros</v>
      </c>
      <c r="Z381" s="138" t="str">
        <f t="shared" si="919"/>
        <v>Ohio National</v>
      </c>
      <c r="AA381" s="138" t="str">
        <f t="shared" si="919"/>
        <v>Penta Vida</v>
      </c>
      <c r="AB381" s="138" t="str">
        <f t="shared" si="919"/>
        <v>Principal</v>
      </c>
      <c r="AC381" s="138" t="str">
        <f t="shared" si="919"/>
        <v>Renta Nacional</v>
      </c>
      <c r="AD381" s="138" t="str">
        <f t="shared" si="919"/>
        <v>Rigel</v>
      </c>
      <c r="AE381" s="138" t="str">
        <f t="shared" si="919"/>
        <v>Security Previsión</v>
      </c>
      <c r="AF381" s="138" t="str">
        <f t="shared" si="919"/>
        <v>Sura</v>
      </c>
      <c r="AG381" s="138" t="str">
        <f t="shared" si="919"/>
        <v>Zurich Santander</v>
      </c>
      <c r="AH381" s="138">
        <f t="shared" si="919"/>
        <v>0</v>
      </c>
      <c r="AI381" s="138">
        <f t="shared" si="919"/>
        <v>0</v>
      </c>
      <c r="AJ381" s="138">
        <f t="shared" si="919"/>
        <v>0</v>
      </c>
      <c r="AK381" s="138">
        <f t="shared" si="919"/>
        <v>0</v>
      </c>
      <c r="AL381" s="138">
        <f t="shared" si="919"/>
        <v>0</v>
      </c>
      <c r="AM381" s="138">
        <f t="shared" si="919"/>
        <v>0</v>
      </c>
      <c r="AN381" s="138">
        <f t="shared" si="919"/>
        <v>0</v>
      </c>
      <c r="AO381" s="138">
        <f t="shared" si="919"/>
        <v>0</v>
      </c>
      <c r="AP381" s="138">
        <f t="shared" si="919"/>
        <v>0</v>
      </c>
      <c r="AQ381" s="138" t="str">
        <f t="shared" si="919"/>
        <v>Mercado</v>
      </c>
      <c r="AS381" s="138" t="s">
        <v>339</v>
      </c>
      <c r="AU381" s="196"/>
      <c r="AV381" s="196"/>
      <c r="AW381" s="196"/>
      <c r="AX381" s="196"/>
      <c r="AY381" s="196"/>
      <c r="AZ381" s="196"/>
      <c r="BA381" s="196"/>
      <c r="BB381" s="196"/>
      <c r="BC381" s="196"/>
      <c r="BD381" s="196"/>
      <c r="BE381" s="196"/>
      <c r="BF381" s="196"/>
      <c r="BG381" s="196"/>
      <c r="BH381" s="196"/>
      <c r="BI381" s="196"/>
      <c r="BJ381" s="196"/>
      <c r="BK381" s="196"/>
      <c r="BL381" s="196"/>
      <c r="BM381" s="196"/>
      <c r="BN381" s="196"/>
      <c r="BO381" s="196"/>
      <c r="BP381" s="196"/>
      <c r="BQ381" s="196"/>
      <c r="BR381" s="196"/>
      <c r="BS381" s="196"/>
      <c r="BT381" s="196"/>
      <c r="BU381" s="196"/>
      <c r="BV381" s="196"/>
      <c r="BW381" s="196"/>
      <c r="BX381" s="196"/>
      <c r="BY381" s="196"/>
      <c r="BZ381" s="196"/>
      <c r="CA381" s="196"/>
      <c r="CB381" s="196"/>
      <c r="CC381" s="196"/>
      <c r="CD381" s="196"/>
      <c r="CE381" s="196"/>
      <c r="CF381" s="196"/>
      <c r="CG381" s="196"/>
      <c r="CH381" s="196"/>
      <c r="CI381" s="196"/>
    </row>
    <row r="382" spans="2:87">
      <c r="B382" s="153" t="str">
        <f>B250</f>
        <v>Individuales</v>
      </c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27"/>
      <c r="AS382" s="142"/>
    </row>
    <row r="383" spans="2:87">
      <c r="B383" s="161" t="str">
        <f t="shared" ref="B383:B419" si="920">B251</f>
        <v>101 Vida Entera</v>
      </c>
      <c r="C383" s="145">
        <v>0</v>
      </c>
      <c r="D383" s="145">
        <v>0</v>
      </c>
      <c r="E383" s="145">
        <v>0</v>
      </c>
      <c r="F383" s="145">
        <v>0</v>
      </c>
      <c r="G383" s="145">
        <v>956</v>
      </c>
      <c r="H383" s="145">
        <v>0</v>
      </c>
      <c r="I383" s="145">
        <v>0</v>
      </c>
      <c r="J383" s="145">
        <v>836</v>
      </c>
      <c r="K383" s="145">
        <v>0</v>
      </c>
      <c r="L383" s="145">
        <v>0</v>
      </c>
      <c r="M383" s="145">
        <v>2149</v>
      </c>
      <c r="N383" s="145">
        <v>0</v>
      </c>
      <c r="O383" s="145">
        <v>0</v>
      </c>
      <c r="P383" s="145">
        <v>55</v>
      </c>
      <c r="Q383" s="145">
        <v>456</v>
      </c>
      <c r="R383" s="145">
        <v>0</v>
      </c>
      <c r="S383" s="145">
        <v>0</v>
      </c>
      <c r="T383" s="145">
        <v>0</v>
      </c>
      <c r="U383" s="145">
        <v>7291</v>
      </c>
      <c r="V383" s="145">
        <v>0</v>
      </c>
      <c r="W383" s="145">
        <v>0</v>
      </c>
      <c r="X383" s="145">
        <v>1663</v>
      </c>
      <c r="Y383" s="145">
        <v>8519</v>
      </c>
      <c r="Z383" s="145">
        <v>631</v>
      </c>
      <c r="AA383" s="145">
        <v>128</v>
      </c>
      <c r="AB383" s="145">
        <v>0</v>
      </c>
      <c r="AC383" s="145">
        <v>0</v>
      </c>
      <c r="AD383" s="145">
        <v>0</v>
      </c>
      <c r="AE383" s="145">
        <v>3817</v>
      </c>
      <c r="AF383" s="145">
        <v>127</v>
      </c>
      <c r="AG383" s="145">
        <v>0</v>
      </c>
      <c r="AH383" s="145"/>
      <c r="AI383" s="145"/>
      <c r="AJ383" s="145"/>
      <c r="AK383" s="145"/>
      <c r="AL383" s="145"/>
      <c r="AM383" s="145"/>
      <c r="AN383" s="145"/>
      <c r="AO383" s="145"/>
      <c r="AP383" s="145"/>
      <c r="AQ383" s="131">
        <f t="shared" ref="AQ383:AQ397" si="921">SUM(C383:AP383)</f>
        <v>26628</v>
      </c>
      <c r="AS383" s="145">
        <v>28366</v>
      </c>
    </row>
    <row r="384" spans="2:87">
      <c r="B384" s="161" t="str">
        <f t="shared" si="920"/>
        <v>102 Temporal de Vida</v>
      </c>
      <c r="C384" s="145">
        <v>3</v>
      </c>
      <c r="D384" s="145">
        <v>20719</v>
      </c>
      <c r="E384" s="145">
        <v>0</v>
      </c>
      <c r="F384" s="145">
        <v>5714</v>
      </c>
      <c r="G384" s="145">
        <v>1131</v>
      </c>
      <c r="H384" s="145">
        <v>0</v>
      </c>
      <c r="I384" s="145">
        <v>5339</v>
      </c>
      <c r="J384" s="145">
        <v>1675</v>
      </c>
      <c r="K384" s="145">
        <v>0</v>
      </c>
      <c r="L384" s="145">
        <v>548</v>
      </c>
      <c r="M384" s="145">
        <v>8930</v>
      </c>
      <c r="N384" s="145">
        <v>0</v>
      </c>
      <c r="O384" s="145">
        <v>7567</v>
      </c>
      <c r="P384" s="145">
        <v>1418</v>
      </c>
      <c r="Q384" s="145">
        <v>1117</v>
      </c>
      <c r="R384" s="145">
        <v>0</v>
      </c>
      <c r="S384" s="145">
        <v>44</v>
      </c>
      <c r="T384" s="145">
        <v>0</v>
      </c>
      <c r="U384" s="145">
        <v>2978</v>
      </c>
      <c r="V384" s="145">
        <v>0</v>
      </c>
      <c r="W384" s="145">
        <v>5915</v>
      </c>
      <c r="X384" s="145">
        <v>6936</v>
      </c>
      <c r="Y384" s="145">
        <v>122</v>
      </c>
      <c r="Z384" s="145">
        <v>10551</v>
      </c>
      <c r="AA384" s="145">
        <v>1329</v>
      </c>
      <c r="AB384" s="145">
        <v>0</v>
      </c>
      <c r="AC384" s="145">
        <v>0</v>
      </c>
      <c r="AD384" s="145">
        <v>0</v>
      </c>
      <c r="AE384" s="145">
        <v>5317</v>
      </c>
      <c r="AF384" s="145">
        <v>2350</v>
      </c>
      <c r="AG384" s="145">
        <v>114642</v>
      </c>
      <c r="AH384" s="145"/>
      <c r="AI384" s="145"/>
      <c r="AJ384" s="145"/>
      <c r="AK384" s="145"/>
      <c r="AL384" s="145"/>
      <c r="AM384" s="145"/>
      <c r="AN384" s="145"/>
      <c r="AO384" s="145"/>
      <c r="AP384" s="145"/>
      <c r="AQ384" s="131">
        <f t="shared" si="921"/>
        <v>204345</v>
      </c>
      <c r="AS384" s="145">
        <v>182866</v>
      </c>
    </row>
    <row r="385" spans="2:45">
      <c r="B385" s="161" t="str">
        <f t="shared" si="920"/>
        <v>103 Otros Seguros con CUI</v>
      </c>
      <c r="C385" s="145">
        <v>0</v>
      </c>
      <c r="D385" s="145">
        <v>243</v>
      </c>
      <c r="E385" s="145">
        <v>0</v>
      </c>
      <c r="F385" s="145">
        <v>11186</v>
      </c>
      <c r="G385" s="145">
        <v>11698</v>
      </c>
      <c r="H385" s="145">
        <v>0</v>
      </c>
      <c r="I385" s="145">
        <v>0</v>
      </c>
      <c r="J385" s="145">
        <v>29653</v>
      </c>
      <c r="K385" s="145">
        <v>0</v>
      </c>
      <c r="L385" s="145">
        <v>0</v>
      </c>
      <c r="M385" s="145">
        <v>47471</v>
      </c>
      <c r="N385" s="145">
        <v>0</v>
      </c>
      <c r="O385" s="145">
        <v>10149</v>
      </c>
      <c r="P385" s="145">
        <v>15578</v>
      </c>
      <c r="Q385" s="145">
        <v>26554</v>
      </c>
      <c r="R385" s="145">
        <v>0</v>
      </c>
      <c r="S385" s="145">
        <v>0</v>
      </c>
      <c r="T385" s="145">
        <v>0</v>
      </c>
      <c r="U385" s="145">
        <v>0</v>
      </c>
      <c r="V385" s="145">
        <v>0</v>
      </c>
      <c r="W385" s="145">
        <v>210</v>
      </c>
      <c r="X385" s="145">
        <v>45015</v>
      </c>
      <c r="Y385" s="145">
        <v>422</v>
      </c>
      <c r="Z385" s="145">
        <v>2022</v>
      </c>
      <c r="AA385" s="145">
        <v>17958</v>
      </c>
      <c r="AB385" s="145">
        <v>6846</v>
      </c>
      <c r="AC385" s="145">
        <v>30</v>
      </c>
      <c r="AD385" s="145">
        <v>0</v>
      </c>
      <c r="AE385" s="145">
        <v>15892</v>
      </c>
      <c r="AF385" s="145">
        <v>34392</v>
      </c>
      <c r="AG385" s="145">
        <v>5751</v>
      </c>
      <c r="AH385" s="145"/>
      <c r="AI385" s="145"/>
      <c r="AJ385" s="145"/>
      <c r="AK385" s="145"/>
      <c r="AL385" s="145"/>
      <c r="AM385" s="145"/>
      <c r="AN385" s="145"/>
      <c r="AO385" s="145"/>
      <c r="AP385" s="145"/>
      <c r="AQ385" s="131">
        <f t="shared" si="921"/>
        <v>281070</v>
      </c>
      <c r="AS385" s="145">
        <v>289688</v>
      </c>
    </row>
    <row r="386" spans="2:45">
      <c r="B386" s="161" t="str">
        <f t="shared" si="920"/>
        <v>104 Mixto o Dotal</v>
      </c>
      <c r="C386" s="145">
        <v>0</v>
      </c>
      <c r="D386" s="145">
        <v>0</v>
      </c>
      <c r="E386" s="145">
        <v>0</v>
      </c>
      <c r="F386" s="145">
        <v>0</v>
      </c>
      <c r="G386" s="145">
        <v>1244</v>
      </c>
      <c r="H386" s="145">
        <v>0</v>
      </c>
      <c r="I386" s="145">
        <v>0</v>
      </c>
      <c r="J386" s="145">
        <v>2909</v>
      </c>
      <c r="K386" s="145">
        <v>0</v>
      </c>
      <c r="L386" s="145">
        <v>0</v>
      </c>
      <c r="M386" s="145">
        <v>1450</v>
      </c>
      <c r="N386" s="145">
        <v>0</v>
      </c>
      <c r="O386" s="145">
        <v>0</v>
      </c>
      <c r="P386" s="145">
        <v>935</v>
      </c>
      <c r="Q386" s="145">
        <v>1096</v>
      </c>
      <c r="R386" s="145">
        <v>0</v>
      </c>
      <c r="S386" s="145">
        <v>0</v>
      </c>
      <c r="T386" s="145">
        <v>11196</v>
      </c>
      <c r="U386" s="145">
        <v>39268</v>
      </c>
      <c r="V386" s="145">
        <v>0</v>
      </c>
      <c r="W386" s="145">
        <v>5</v>
      </c>
      <c r="X386" s="145">
        <v>1914</v>
      </c>
      <c r="Y386" s="145">
        <v>50523</v>
      </c>
      <c r="Z386" s="145">
        <v>183</v>
      </c>
      <c r="AA386" s="145">
        <v>0</v>
      </c>
      <c r="AB386" s="145">
        <v>0</v>
      </c>
      <c r="AC386" s="145">
        <v>1</v>
      </c>
      <c r="AD386" s="145">
        <v>0</v>
      </c>
      <c r="AE386" s="145">
        <v>8073</v>
      </c>
      <c r="AF386" s="145">
        <v>7707</v>
      </c>
      <c r="AG386" s="145">
        <v>0</v>
      </c>
      <c r="AH386" s="145"/>
      <c r="AI386" s="145"/>
      <c r="AJ386" s="145"/>
      <c r="AK386" s="145"/>
      <c r="AL386" s="145"/>
      <c r="AM386" s="145"/>
      <c r="AN386" s="145"/>
      <c r="AO386" s="145"/>
      <c r="AP386" s="145"/>
      <c r="AQ386" s="131">
        <f t="shared" si="921"/>
        <v>126504</v>
      </c>
      <c r="AS386" s="145">
        <v>124057</v>
      </c>
    </row>
    <row r="387" spans="2:45">
      <c r="B387" s="161" t="str">
        <f t="shared" si="920"/>
        <v>105 Renta</v>
      </c>
      <c r="C387" s="145">
        <v>0</v>
      </c>
      <c r="D387" s="145">
        <v>3</v>
      </c>
      <c r="E387" s="145">
        <v>0</v>
      </c>
      <c r="F387" s="145">
        <v>0</v>
      </c>
      <c r="G387" s="145">
        <v>680</v>
      </c>
      <c r="H387" s="145">
        <v>0</v>
      </c>
      <c r="I387" s="145">
        <v>0</v>
      </c>
      <c r="J387" s="145">
        <v>162</v>
      </c>
      <c r="K387" s="145">
        <v>0</v>
      </c>
      <c r="L387" s="145">
        <v>4</v>
      </c>
      <c r="M387" s="145">
        <v>35</v>
      </c>
      <c r="N387" s="145">
        <v>85</v>
      </c>
      <c r="O387" s="145">
        <v>258</v>
      </c>
      <c r="P387" s="145">
        <v>42</v>
      </c>
      <c r="Q387" s="145">
        <v>265</v>
      </c>
      <c r="R387" s="145">
        <v>0</v>
      </c>
      <c r="S387" s="145">
        <v>0</v>
      </c>
      <c r="T387" s="145">
        <v>0</v>
      </c>
      <c r="U387" s="145">
        <v>0</v>
      </c>
      <c r="V387" s="145">
        <v>0</v>
      </c>
      <c r="W387" s="145">
        <v>3</v>
      </c>
      <c r="X387" s="145">
        <v>17121</v>
      </c>
      <c r="Y387" s="145">
        <v>535</v>
      </c>
      <c r="Z387" s="145">
        <v>19</v>
      </c>
      <c r="AA387" s="145">
        <v>50</v>
      </c>
      <c r="AB387" s="145">
        <v>326</v>
      </c>
      <c r="AC387" s="145">
        <v>0</v>
      </c>
      <c r="AD387" s="145">
        <v>0</v>
      </c>
      <c r="AE387" s="145">
        <v>513</v>
      </c>
      <c r="AF387" s="145">
        <v>1</v>
      </c>
      <c r="AG387" s="145">
        <v>0</v>
      </c>
      <c r="AH387" s="145"/>
      <c r="AI387" s="145"/>
      <c r="AJ387" s="145"/>
      <c r="AK387" s="145"/>
      <c r="AL387" s="145"/>
      <c r="AM387" s="145"/>
      <c r="AN387" s="145"/>
      <c r="AO387" s="145"/>
      <c r="AP387" s="145"/>
      <c r="AQ387" s="131">
        <f t="shared" si="921"/>
        <v>20102</v>
      </c>
      <c r="AS387" s="145">
        <v>19104</v>
      </c>
    </row>
    <row r="388" spans="2:45">
      <c r="B388" s="161" t="str">
        <f t="shared" si="920"/>
        <v>106 Dotal Puro o Capital Diferido</v>
      </c>
      <c r="C388" s="145">
        <v>0</v>
      </c>
      <c r="D388" s="145">
        <v>0</v>
      </c>
      <c r="E388" s="145">
        <v>0</v>
      </c>
      <c r="F388" s="145">
        <v>0</v>
      </c>
      <c r="G388" s="145">
        <v>0</v>
      </c>
      <c r="H388" s="145">
        <v>0</v>
      </c>
      <c r="I388" s="145">
        <v>0</v>
      </c>
      <c r="J388" s="145">
        <v>0</v>
      </c>
      <c r="K388" s="145">
        <v>0</v>
      </c>
      <c r="L388" s="145">
        <v>0</v>
      </c>
      <c r="M388" s="145">
        <v>0</v>
      </c>
      <c r="N388" s="145">
        <v>0</v>
      </c>
      <c r="O388" s="145">
        <v>0</v>
      </c>
      <c r="P388" s="145">
        <v>0</v>
      </c>
      <c r="Q388" s="145">
        <v>0</v>
      </c>
      <c r="R388" s="145">
        <v>0</v>
      </c>
      <c r="S388" s="145">
        <v>0</v>
      </c>
      <c r="T388" s="145">
        <v>0</v>
      </c>
      <c r="U388" s="145">
        <v>0</v>
      </c>
      <c r="V388" s="145">
        <v>0</v>
      </c>
      <c r="W388" s="145">
        <v>0</v>
      </c>
      <c r="X388" s="145">
        <v>0</v>
      </c>
      <c r="Y388" s="145">
        <v>0</v>
      </c>
      <c r="Z388" s="145">
        <v>0</v>
      </c>
      <c r="AA388" s="145">
        <v>0</v>
      </c>
      <c r="AB388" s="145">
        <v>0</v>
      </c>
      <c r="AC388" s="145">
        <v>0</v>
      </c>
      <c r="AD388" s="145">
        <v>0</v>
      </c>
      <c r="AE388" s="145">
        <v>0</v>
      </c>
      <c r="AF388" s="145">
        <v>0</v>
      </c>
      <c r="AG388" s="145">
        <v>0</v>
      </c>
      <c r="AH388" s="145"/>
      <c r="AI388" s="145"/>
      <c r="AJ388" s="145"/>
      <c r="AK388" s="145"/>
      <c r="AL388" s="145"/>
      <c r="AM388" s="145"/>
      <c r="AN388" s="145"/>
      <c r="AO388" s="145"/>
      <c r="AP388" s="145"/>
      <c r="AQ388" s="131">
        <f t="shared" si="921"/>
        <v>0</v>
      </c>
      <c r="AS388" s="145">
        <v>2</v>
      </c>
    </row>
    <row r="389" spans="2:45">
      <c r="B389" s="161" t="str">
        <f t="shared" si="920"/>
        <v>107 Protección Familiar</v>
      </c>
      <c r="C389" s="145">
        <v>0</v>
      </c>
      <c r="D389" s="145">
        <v>0</v>
      </c>
      <c r="E389" s="145">
        <v>0</v>
      </c>
      <c r="F389" s="145">
        <v>0</v>
      </c>
      <c r="G389" s="145">
        <v>0</v>
      </c>
      <c r="H389" s="145">
        <v>0</v>
      </c>
      <c r="I389" s="145">
        <v>0</v>
      </c>
      <c r="J389" s="145">
        <v>265304</v>
      </c>
      <c r="K389" s="145">
        <v>0</v>
      </c>
      <c r="L389" s="145">
        <v>0</v>
      </c>
      <c r="M389" s="145">
        <v>5590</v>
      </c>
      <c r="N389" s="145">
        <v>0</v>
      </c>
      <c r="O389" s="145">
        <v>13</v>
      </c>
      <c r="P389" s="145">
        <v>0</v>
      </c>
      <c r="Q389" s="145">
        <v>127</v>
      </c>
      <c r="R389" s="145">
        <v>0</v>
      </c>
      <c r="S389" s="145">
        <v>0</v>
      </c>
      <c r="T389" s="145">
        <v>0</v>
      </c>
      <c r="U389" s="145">
        <v>1321</v>
      </c>
      <c r="V389" s="145">
        <v>0</v>
      </c>
      <c r="W389" s="145">
        <v>435</v>
      </c>
      <c r="X389" s="145">
        <v>0</v>
      </c>
      <c r="Y389" s="145">
        <v>86877</v>
      </c>
      <c r="Z389" s="145">
        <v>0</v>
      </c>
      <c r="AA389" s="145">
        <v>0</v>
      </c>
      <c r="AB389" s="145">
        <v>79</v>
      </c>
      <c r="AC389" s="145">
        <v>133</v>
      </c>
      <c r="AD389" s="145">
        <v>0</v>
      </c>
      <c r="AE389" s="145">
        <v>88055</v>
      </c>
      <c r="AF389" s="145">
        <v>0</v>
      </c>
      <c r="AG389" s="145">
        <v>542</v>
      </c>
      <c r="AH389" s="145"/>
      <c r="AI389" s="145"/>
      <c r="AJ389" s="145"/>
      <c r="AK389" s="145"/>
      <c r="AL389" s="145"/>
      <c r="AM389" s="145"/>
      <c r="AN389" s="145"/>
      <c r="AO389" s="145"/>
      <c r="AP389" s="145"/>
      <c r="AQ389" s="131">
        <f t="shared" si="921"/>
        <v>448476</v>
      </c>
      <c r="AS389" s="145">
        <v>436409</v>
      </c>
    </row>
    <row r="390" spans="2:45">
      <c r="B390" s="161" t="str">
        <f t="shared" si="920"/>
        <v>108 Incapacidad o Invalidez</v>
      </c>
      <c r="C390" s="145">
        <v>0</v>
      </c>
      <c r="D390" s="145">
        <v>0</v>
      </c>
      <c r="E390" s="145">
        <v>0</v>
      </c>
      <c r="F390" s="145">
        <v>0</v>
      </c>
      <c r="G390" s="145">
        <v>65</v>
      </c>
      <c r="H390" s="145">
        <v>0</v>
      </c>
      <c r="I390" s="145">
        <v>1255</v>
      </c>
      <c r="J390" s="145">
        <v>0</v>
      </c>
      <c r="K390" s="145">
        <v>0</v>
      </c>
      <c r="L390" s="145">
        <v>0</v>
      </c>
      <c r="M390" s="145">
        <v>0</v>
      </c>
      <c r="N390" s="145">
        <v>0</v>
      </c>
      <c r="O390" s="145">
        <v>850</v>
      </c>
      <c r="P390" s="145">
        <v>0</v>
      </c>
      <c r="Q390" s="145">
        <v>43</v>
      </c>
      <c r="R390" s="145">
        <v>0</v>
      </c>
      <c r="S390" s="145">
        <v>82</v>
      </c>
      <c r="T390" s="145">
        <v>0</v>
      </c>
      <c r="U390" s="145">
        <v>0</v>
      </c>
      <c r="V390" s="145">
        <v>0</v>
      </c>
      <c r="W390" s="145">
        <v>0</v>
      </c>
      <c r="X390" s="145">
        <v>0</v>
      </c>
      <c r="Y390" s="145">
        <v>0</v>
      </c>
      <c r="Z390" s="145">
        <v>0</v>
      </c>
      <c r="AA390" s="145">
        <v>28</v>
      </c>
      <c r="AB390" s="145">
        <v>0</v>
      </c>
      <c r="AC390" s="145">
        <v>0</v>
      </c>
      <c r="AD390" s="145">
        <v>0</v>
      </c>
      <c r="AE390" s="145">
        <v>0</v>
      </c>
      <c r="AF390" s="145">
        <v>0</v>
      </c>
      <c r="AG390" s="145">
        <v>0</v>
      </c>
      <c r="AH390" s="145"/>
      <c r="AI390" s="145"/>
      <c r="AJ390" s="145"/>
      <c r="AK390" s="145"/>
      <c r="AL390" s="145"/>
      <c r="AM390" s="145"/>
      <c r="AN390" s="145"/>
      <c r="AO390" s="145"/>
      <c r="AP390" s="145"/>
      <c r="AQ390" s="131">
        <f t="shared" si="921"/>
        <v>2323</v>
      </c>
      <c r="AS390" s="145">
        <v>2599</v>
      </c>
    </row>
    <row r="391" spans="2:45">
      <c r="B391" s="161" t="str">
        <f t="shared" si="920"/>
        <v>109 Salud</v>
      </c>
      <c r="C391" s="145">
        <v>6</v>
      </c>
      <c r="D391" s="145">
        <v>23873</v>
      </c>
      <c r="E391" s="145">
        <v>0</v>
      </c>
      <c r="F391" s="145">
        <v>6000</v>
      </c>
      <c r="G391" s="145">
        <v>5639</v>
      </c>
      <c r="H391" s="145">
        <v>0</v>
      </c>
      <c r="I391" s="145">
        <v>49968</v>
      </c>
      <c r="J391" s="145">
        <v>0</v>
      </c>
      <c r="K391" s="145">
        <v>34053</v>
      </c>
      <c r="L391" s="145">
        <v>0</v>
      </c>
      <c r="M391" s="145">
        <v>688</v>
      </c>
      <c r="N391" s="145">
        <v>0</v>
      </c>
      <c r="O391" s="145">
        <v>10811</v>
      </c>
      <c r="P391" s="145">
        <v>8076</v>
      </c>
      <c r="Q391" s="145">
        <v>7167</v>
      </c>
      <c r="R391" s="145">
        <v>0</v>
      </c>
      <c r="S391" s="145">
        <v>0</v>
      </c>
      <c r="T391" s="145">
        <v>0</v>
      </c>
      <c r="U391" s="145">
        <v>0</v>
      </c>
      <c r="V391" s="145">
        <v>0</v>
      </c>
      <c r="W391" s="145">
        <v>0</v>
      </c>
      <c r="X391" s="145">
        <v>101741</v>
      </c>
      <c r="Y391" s="145">
        <v>0</v>
      </c>
      <c r="Z391" s="145">
        <v>63</v>
      </c>
      <c r="AA391" s="145">
        <v>954</v>
      </c>
      <c r="AB391" s="145">
        <v>0</v>
      </c>
      <c r="AC391" s="145">
        <v>0</v>
      </c>
      <c r="AD391" s="145">
        <v>0</v>
      </c>
      <c r="AE391" s="145">
        <v>18351</v>
      </c>
      <c r="AF391" s="145">
        <v>13205</v>
      </c>
      <c r="AG391" s="145">
        <v>63263</v>
      </c>
      <c r="AH391" s="145"/>
      <c r="AI391" s="145"/>
      <c r="AJ391" s="145"/>
      <c r="AK391" s="145"/>
      <c r="AL391" s="145"/>
      <c r="AM391" s="145"/>
      <c r="AN391" s="145"/>
      <c r="AO391" s="145"/>
      <c r="AP391" s="145"/>
      <c r="AQ391" s="131">
        <f t="shared" si="921"/>
        <v>343858</v>
      </c>
      <c r="AS391" s="145">
        <v>261891</v>
      </c>
    </row>
    <row r="392" spans="2:45">
      <c r="B392" s="161" t="str">
        <f t="shared" si="920"/>
        <v>110 Accidentes Personales</v>
      </c>
      <c r="C392" s="145">
        <v>18</v>
      </c>
      <c r="D392" s="145">
        <v>50701</v>
      </c>
      <c r="E392" s="145">
        <v>6069</v>
      </c>
      <c r="F392" s="145">
        <v>33383</v>
      </c>
      <c r="G392" s="145">
        <v>8463</v>
      </c>
      <c r="H392" s="145">
        <v>0</v>
      </c>
      <c r="I392" s="145">
        <v>11927</v>
      </c>
      <c r="J392" s="145">
        <v>10632</v>
      </c>
      <c r="K392" s="145">
        <v>0</v>
      </c>
      <c r="L392" s="145">
        <v>0</v>
      </c>
      <c r="M392" s="145">
        <v>2136</v>
      </c>
      <c r="N392" s="145">
        <v>0</v>
      </c>
      <c r="O392" s="145">
        <v>1907</v>
      </c>
      <c r="P392" s="145">
        <v>8884</v>
      </c>
      <c r="Q392" s="145">
        <v>680</v>
      </c>
      <c r="R392" s="145">
        <v>0</v>
      </c>
      <c r="S392" s="145">
        <v>0</v>
      </c>
      <c r="T392" s="145">
        <v>0</v>
      </c>
      <c r="U392" s="145">
        <v>0</v>
      </c>
      <c r="V392" s="145">
        <v>0</v>
      </c>
      <c r="W392" s="145">
        <v>3199</v>
      </c>
      <c r="X392" s="145">
        <v>340343</v>
      </c>
      <c r="Y392" s="145">
        <v>2</v>
      </c>
      <c r="Z392" s="145">
        <v>29</v>
      </c>
      <c r="AA392" s="145">
        <v>0</v>
      </c>
      <c r="AB392" s="145">
        <v>0</v>
      </c>
      <c r="AC392" s="145">
        <v>0</v>
      </c>
      <c r="AD392" s="145">
        <v>0</v>
      </c>
      <c r="AE392" s="145">
        <v>1420</v>
      </c>
      <c r="AF392" s="145">
        <v>453</v>
      </c>
      <c r="AG392" s="145">
        <v>117211</v>
      </c>
      <c r="AH392" s="145"/>
      <c r="AI392" s="145"/>
      <c r="AJ392" s="145"/>
      <c r="AK392" s="145"/>
      <c r="AL392" s="145"/>
      <c r="AM392" s="145"/>
      <c r="AN392" s="145"/>
      <c r="AO392" s="145"/>
      <c r="AP392" s="145"/>
      <c r="AQ392" s="131">
        <f t="shared" si="921"/>
        <v>597457</v>
      </c>
      <c r="AS392" s="145">
        <v>800534</v>
      </c>
    </row>
    <row r="393" spans="2:45">
      <c r="B393" s="161" t="str">
        <f t="shared" si="920"/>
        <v>111 Asistencia</v>
      </c>
      <c r="C393" s="145">
        <v>0</v>
      </c>
      <c r="D393" s="145">
        <v>1798</v>
      </c>
      <c r="E393" s="145">
        <v>0</v>
      </c>
      <c r="F393" s="145">
        <v>0</v>
      </c>
      <c r="G393" s="145">
        <v>0</v>
      </c>
      <c r="H393" s="145">
        <v>0</v>
      </c>
      <c r="I393" s="145">
        <v>0</v>
      </c>
      <c r="J393" s="145">
        <v>0</v>
      </c>
      <c r="K393" s="145">
        <v>0</v>
      </c>
      <c r="L393" s="145">
        <v>0</v>
      </c>
      <c r="M393" s="145">
        <v>145</v>
      </c>
      <c r="N393" s="145">
        <v>0</v>
      </c>
      <c r="O393" s="145">
        <v>0</v>
      </c>
      <c r="P393" s="145">
        <v>0</v>
      </c>
      <c r="Q393" s="145">
        <v>0</v>
      </c>
      <c r="R393" s="145">
        <v>0</v>
      </c>
      <c r="S393" s="145">
        <v>0</v>
      </c>
      <c r="T393" s="145">
        <v>0</v>
      </c>
      <c r="U393" s="145">
        <v>0</v>
      </c>
      <c r="V393" s="145">
        <v>0</v>
      </c>
      <c r="W393" s="145">
        <v>0</v>
      </c>
      <c r="X393" s="145">
        <v>0</v>
      </c>
      <c r="Y393" s="145">
        <v>0</v>
      </c>
      <c r="Z393" s="145">
        <v>0</v>
      </c>
      <c r="AA393" s="145">
        <v>0</v>
      </c>
      <c r="AB393" s="145">
        <v>0</v>
      </c>
      <c r="AC393" s="145">
        <v>0</v>
      </c>
      <c r="AD393" s="145">
        <v>0</v>
      </c>
      <c r="AE393" s="145">
        <v>0</v>
      </c>
      <c r="AF393" s="145">
        <v>0</v>
      </c>
      <c r="AG393" s="145">
        <v>9104</v>
      </c>
      <c r="AH393" s="145"/>
      <c r="AI393" s="145"/>
      <c r="AJ393" s="145"/>
      <c r="AK393" s="145"/>
      <c r="AL393" s="145"/>
      <c r="AM393" s="145"/>
      <c r="AN393" s="145"/>
      <c r="AO393" s="145"/>
      <c r="AP393" s="145"/>
      <c r="AQ393" s="131">
        <f t="shared" si="921"/>
        <v>11047</v>
      </c>
      <c r="AS393" s="145">
        <v>10428</v>
      </c>
    </row>
    <row r="394" spans="2:45">
      <c r="B394" s="161" t="str">
        <f t="shared" si="920"/>
        <v>112 Desgravamen</v>
      </c>
      <c r="C394" s="145">
        <v>0</v>
      </c>
      <c r="D394" s="145">
        <v>0</v>
      </c>
      <c r="E394" s="145">
        <v>0</v>
      </c>
      <c r="F394" s="145">
        <v>23397</v>
      </c>
      <c r="G394" s="145">
        <v>153</v>
      </c>
      <c r="H394" s="145">
        <v>0</v>
      </c>
      <c r="I394" s="145">
        <v>11687</v>
      </c>
      <c r="J394" s="145">
        <v>26</v>
      </c>
      <c r="K394" s="145">
        <v>0</v>
      </c>
      <c r="L394" s="145">
        <v>0</v>
      </c>
      <c r="M394" s="145">
        <v>1118</v>
      </c>
      <c r="N394" s="145">
        <v>0</v>
      </c>
      <c r="O394" s="145">
        <v>613</v>
      </c>
      <c r="P394" s="145">
        <v>0</v>
      </c>
      <c r="Q394" s="145">
        <v>34</v>
      </c>
      <c r="R394" s="145">
        <v>0</v>
      </c>
      <c r="S394" s="145">
        <v>0</v>
      </c>
      <c r="T394" s="145">
        <v>0</v>
      </c>
      <c r="U394" s="145">
        <v>0</v>
      </c>
      <c r="V394" s="145">
        <v>0</v>
      </c>
      <c r="W394" s="145">
        <v>144</v>
      </c>
      <c r="X394" s="145">
        <v>0</v>
      </c>
      <c r="Y394" s="145">
        <v>0</v>
      </c>
      <c r="Z394" s="145">
        <v>0</v>
      </c>
      <c r="AA394" s="145">
        <v>0</v>
      </c>
      <c r="AB394" s="145">
        <v>0</v>
      </c>
      <c r="AC394" s="145">
        <v>0</v>
      </c>
      <c r="AD394" s="145">
        <v>0</v>
      </c>
      <c r="AE394" s="145">
        <v>0</v>
      </c>
      <c r="AF394" s="145">
        <v>1</v>
      </c>
      <c r="AG394" s="145">
        <v>0</v>
      </c>
      <c r="AH394" s="145"/>
      <c r="AI394" s="145"/>
      <c r="AJ394" s="145"/>
      <c r="AK394" s="145"/>
      <c r="AL394" s="145"/>
      <c r="AM394" s="145"/>
      <c r="AN394" s="145"/>
      <c r="AO394" s="145"/>
      <c r="AP394" s="145"/>
      <c r="AQ394" s="131">
        <f t="shared" si="921"/>
        <v>37173</v>
      </c>
      <c r="AS394" s="145">
        <v>1863</v>
      </c>
    </row>
    <row r="395" spans="2:45">
      <c r="B395" s="161" t="str">
        <f t="shared" si="920"/>
        <v>113 SOAP</v>
      </c>
      <c r="C395" s="145">
        <v>0</v>
      </c>
      <c r="D395" s="145">
        <v>0</v>
      </c>
      <c r="E395" s="145">
        <v>0</v>
      </c>
      <c r="F395" s="145">
        <v>0</v>
      </c>
      <c r="G395" s="145">
        <v>0</v>
      </c>
      <c r="H395" s="145">
        <v>0</v>
      </c>
      <c r="I395" s="145">
        <v>0</v>
      </c>
      <c r="J395" s="145">
        <v>0</v>
      </c>
      <c r="K395" s="145">
        <v>0</v>
      </c>
      <c r="L395" s="145">
        <v>0</v>
      </c>
      <c r="M395" s="145">
        <v>0</v>
      </c>
      <c r="N395" s="145">
        <v>0</v>
      </c>
      <c r="O395" s="145">
        <v>0</v>
      </c>
      <c r="P395" s="145">
        <v>0</v>
      </c>
      <c r="Q395" s="145">
        <v>0</v>
      </c>
      <c r="R395" s="145">
        <v>0</v>
      </c>
      <c r="S395" s="145">
        <v>0</v>
      </c>
      <c r="T395" s="145">
        <v>0</v>
      </c>
      <c r="U395" s="145">
        <v>0</v>
      </c>
      <c r="V395" s="145">
        <v>0</v>
      </c>
      <c r="W395" s="145">
        <v>0</v>
      </c>
      <c r="X395" s="145">
        <v>0</v>
      </c>
      <c r="Y395" s="145">
        <v>4518</v>
      </c>
      <c r="Z395" s="145">
        <v>0</v>
      </c>
      <c r="AA395" s="145">
        <v>0</v>
      </c>
      <c r="AB395" s="145">
        <v>0</v>
      </c>
      <c r="AC395" s="145">
        <v>0</v>
      </c>
      <c r="AD395" s="145">
        <v>0</v>
      </c>
      <c r="AE395" s="145">
        <v>0</v>
      </c>
      <c r="AF395" s="145">
        <v>0</v>
      </c>
      <c r="AG395" s="145">
        <v>0</v>
      </c>
      <c r="AH395" s="145"/>
      <c r="AI395" s="145"/>
      <c r="AJ395" s="145"/>
      <c r="AK395" s="145"/>
      <c r="AL395" s="145"/>
      <c r="AM395" s="145"/>
      <c r="AN395" s="145"/>
      <c r="AO395" s="145"/>
      <c r="AP395" s="145"/>
      <c r="AQ395" s="131">
        <f t="shared" si="921"/>
        <v>4518</v>
      </c>
      <c r="AS395" s="145">
        <v>0</v>
      </c>
    </row>
    <row r="396" spans="2:45">
      <c r="B396" s="161" t="str">
        <f t="shared" si="920"/>
        <v>114 Seguros con APV</v>
      </c>
      <c r="C396" s="145">
        <v>0</v>
      </c>
      <c r="D396" s="145">
        <v>1.08243216</v>
      </c>
      <c r="E396" s="145">
        <v>0</v>
      </c>
      <c r="F396" s="145">
        <v>66</v>
      </c>
      <c r="G396" s="145">
        <v>6044</v>
      </c>
      <c r="H396" s="145">
        <v>0</v>
      </c>
      <c r="I396" s="145">
        <v>0</v>
      </c>
      <c r="J396" s="145">
        <v>0</v>
      </c>
      <c r="K396" s="145">
        <v>0</v>
      </c>
      <c r="L396" s="145">
        <v>0</v>
      </c>
      <c r="M396" s="145">
        <v>24847</v>
      </c>
      <c r="N396" s="145">
        <v>0</v>
      </c>
      <c r="O396" s="145">
        <v>9055</v>
      </c>
      <c r="P396" s="145">
        <v>7059</v>
      </c>
      <c r="Q396" s="145">
        <v>0</v>
      </c>
      <c r="R396" s="145">
        <v>0</v>
      </c>
      <c r="S396" s="145">
        <v>0</v>
      </c>
      <c r="T396" s="145">
        <v>0</v>
      </c>
      <c r="U396" s="145">
        <v>0</v>
      </c>
      <c r="V396" s="145">
        <v>0</v>
      </c>
      <c r="W396" s="145">
        <v>0</v>
      </c>
      <c r="X396" s="145">
        <v>26020</v>
      </c>
      <c r="Y396" s="145">
        <v>0</v>
      </c>
      <c r="Z396" s="145">
        <v>0</v>
      </c>
      <c r="AA396" s="145">
        <v>0</v>
      </c>
      <c r="AB396" s="145">
        <v>4594</v>
      </c>
      <c r="AC396" s="145">
        <v>0</v>
      </c>
      <c r="AD396" s="145">
        <v>0</v>
      </c>
      <c r="AE396" s="145">
        <v>15162</v>
      </c>
      <c r="AF396" s="145">
        <v>9326</v>
      </c>
      <c r="AG396" s="145">
        <v>4</v>
      </c>
      <c r="AH396" s="145"/>
      <c r="AI396" s="145"/>
      <c r="AJ396" s="145"/>
      <c r="AK396" s="145"/>
      <c r="AL396" s="145"/>
      <c r="AM396" s="145"/>
      <c r="AN396" s="145"/>
      <c r="AO396" s="145"/>
      <c r="AP396" s="145"/>
      <c r="AQ396" s="131">
        <f t="shared" si="921"/>
        <v>102178.08243216001</v>
      </c>
      <c r="AS396" s="145">
        <v>98963</v>
      </c>
    </row>
    <row r="397" spans="2:45">
      <c r="B397" s="161" t="str">
        <f t="shared" si="920"/>
        <v>150 Otros</v>
      </c>
      <c r="C397" s="145">
        <v>0</v>
      </c>
      <c r="D397" s="145">
        <v>0</v>
      </c>
      <c r="E397" s="145">
        <v>0</v>
      </c>
      <c r="F397" s="145">
        <v>0</v>
      </c>
      <c r="G397" s="145">
        <v>0</v>
      </c>
      <c r="H397" s="145">
        <v>0</v>
      </c>
      <c r="I397" s="145">
        <v>0</v>
      </c>
      <c r="J397" s="145">
        <v>0</v>
      </c>
      <c r="K397" s="145">
        <v>0</v>
      </c>
      <c r="L397" s="145">
        <v>0</v>
      </c>
      <c r="M397" s="145">
        <v>0</v>
      </c>
      <c r="N397" s="145">
        <v>0</v>
      </c>
      <c r="O397" s="145">
        <v>0</v>
      </c>
      <c r="P397" s="145">
        <v>0</v>
      </c>
      <c r="Q397" s="145">
        <v>0</v>
      </c>
      <c r="R397" s="145">
        <v>0</v>
      </c>
      <c r="S397" s="145">
        <v>0</v>
      </c>
      <c r="T397" s="145">
        <v>0</v>
      </c>
      <c r="U397" s="145">
        <v>0</v>
      </c>
      <c r="V397" s="145">
        <v>0</v>
      </c>
      <c r="W397" s="145">
        <v>0</v>
      </c>
      <c r="X397" s="145">
        <v>0</v>
      </c>
      <c r="Y397" s="145">
        <v>0</v>
      </c>
      <c r="Z397" s="145">
        <v>0</v>
      </c>
      <c r="AA397" s="145">
        <v>0</v>
      </c>
      <c r="AB397" s="145">
        <v>0</v>
      </c>
      <c r="AC397" s="145">
        <v>0</v>
      </c>
      <c r="AD397" s="145">
        <v>0</v>
      </c>
      <c r="AE397" s="145">
        <v>0</v>
      </c>
      <c r="AF397" s="145">
        <v>0</v>
      </c>
      <c r="AG397" s="145">
        <v>0</v>
      </c>
      <c r="AH397" s="145"/>
      <c r="AI397" s="145"/>
      <c r="AJ397" s="145"/>
      <c r="AK397" s="145"/>
      <c r="AL397" s="145"/>
      <c r="AM397" s="145"/>
      <c r="AN397" s="145"/>
      <c r="AO397" s="145"/>
      <c r="AP397" s="145"/>
      <c r="AQ397" s="131">
        <f t="shared" si="921"/>
        <v>0</v>
      </c>
      <c r="AS397" s="145"/>
    </row>
    <row r="398" spans="2:45">
      <c r="B398" s="153" t="str">
        <f t="shared" si="920"/>
        <v>Colectivos</v>
      </c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27"/>
      <c r="AS398" s="142"/>
    </row>
    <row r="399" spans="2:45">
      <c r="B399" s="161" t="str">
        <f t="shared" si="920"/>
        <v>201 Vida Entera</v>
      </c>
      <c r="C399" s="145">
        <v>0</v>
      </c>
      <c r="D399" s="145">
        <v>0</v>
      </c>
      <c r="E399" s="145">
        <v>0</v>
      </c>
      <c r="F399" s="145">
        <v>0</v>
      </c>
      <c r="G399" s="145">
        <v>0</v>
      </c>
      <c r="H399" s="145">
        <v>0</v>
      </c>
      <c r="I399" s="145">
        <v>0</v>
      </c>
      <c r="J399" s="145">
        <v>813</v>
      </c>
      <c r="K399" s="145">
        <v>0</v>
      </c>
      <c r="L399" s="145">
        <v>0</v>
      </c>
      <c r="M399" s="145">
        <v>0</v>
      </c>
      <c r="N399" s="145">
        <v>0</v>
      </c>
      <c r="O399" s="145">
        <v>0</v>
      </c>
      <c r="P399" s="145">
        <v>0</v>
      </c>
      <c r="Q399" s="145">
        <v>0</v>
      </c>
      <c r="R399" s="145">
        <v>0</v>
      </c>
      <c r="S399" s="145">
        <v>0</v>
      </c>
      <c r="T399" s="145">
        <v>88586</v>
      </c>
      <c r="U399" s="145">
        <v>0</v>
      </c>
      <c r="V399" s="145">
        <v>0</v>
      </c>
      <c r="W399" s="145">
        <v>0</v>
      </c>
      <c r="X399" s="145">
        <v>0</v>
      </c>
      <c r="Y399" s="145">
        <v>0</v>
      </c>
      <c r="Z399" s="145">
        <v>0</v>
      </c>
      <c r="AA399" s="145">
        <v>0</v>
      </c>
      <c r="AB399" s="145">
        <v>0</v>
      </c>
      <c r="AC399" s="145">
        <v>0</v>
      </c>
      <c r="AD399" s="145">
        <v>0</v>
      </c>
      <c r="AE399" s="145">
        <v>0</v>
      </c>
      <c r="AF399" s="145">
        <v>0</v>
      </c>
      <c r="AG399" s="145">
        <v>0</v>
      </c>
      <c r="AH399" s="145"/>
      <c r="AI399" s="145"/>
      <c r="AJ399" s="145"/>
      <c r="AK399" s="145"/>
      <c r="AL399" s="145"/>
      <c r="AM399" s="145"/>
      <c r="AN399" s="145"/>
      <c r="AO399" s="145"/>
      <c r="AP399" s="145"/>
      <c r="AQ399" s="131">
        <f t="shared" ref="AQ399:AQ412" si="922">SUM(C399:AP399)</f>
        <v>89399</v>
      </c>
      <c r="AS399" s="145">
        <v>84796</v>
      </c>
    </row>
    <row r="400" spans="2:45">
      <c r="B400" s="161" t="str">
        <f t="shared" si="920"/>
        <v>202 Temporal de Vida</v>
      </c>
      <c r="C400" s="145">
        <v>68</v>
      </c>
      <c r="D400" s="145">
        <v>130</v>
      </c>
      <c r="E400" s="145">
        <v>6</v>
      </c>
      <c r="F400" s="145">
        <v>586</v>
      </c>
      <c r="G400" s="145">
        <v>2105</v>
      </c>
      <c r="H400" s="145">
        <v>91</v>
      </c>
      <c r="I400" s="145">
        <v>126296</v>
      </c>
      <c r="J400" s="145">
        <v>0</v>
      </c>
      <c r="K400" s="145">
        <v>0</v>
      </c>
      <c r="L400" s="145">
        <v>0</v>
      </c>
      <c r="M400" s="145">
        <v>448</v>
      </c>
      <c r="N400" s="145">
        <v>0</v>
      </c>
      <c r="O400" s="145">
        <v>205</v>
      </c>
      <c r="P400" s="145">
        <v>1933</v>
      </c>
      <c r="Q400" s="145">
        <v>575</v>
      </c>
      <c r="R400" s="145">
        <v>0</v>
      </c>
      <c r="S400" s="145">
        <v>143</v>
      </c>
      <c r="T400" s="145">
        <v>304374</v>
      </c>
      <c r="U400" s="145">
        <v>2</v>
      </c>
      <c r="V400" s="145">
        <v>0</v>
      </c>
      <c r="W400" s="145">
        <v>312</v>
      </c>
      <c r="X400" s="145">
        <v>838</v>
      </c>
      <c r="Y400" s="145">
        <v>2795</v>
      </c>
      <c r="Z400" s="145">
        <v>60</v>
      </c>
      <c r="AA400" s="145">
        <v>2</v>
      </c>
      <c r="AB400" s="145">
        <v>0</v>
      </c>
      <c r="AC400" s="145">
        <v>3</v>
      </c>
      <c r="AD400" s="145">
        <v>0</v>
      </c>
      <c r="AE400" s="145">
        <v>263</v>
      </c>
      <c r="AF400" s="145">
        <v>574</v>
      </c>
      <c r="AG400" s="145">
        <v>272</v>
      </c>
      <c r="AH400" s="145"/>
      <c r="AI400" s="145"/>
      <c r="AJ400" s="145"/>
      <c r="AK400" s="145"/>
      <c r="AL400" s="145"/>
      <c r="AM400" s="145"/>
      <c r="AN400" s="145"/>
      <c r="AO400" s="145"/>
      <c r="AP400" s="145"/>
      <c r="AQ400" s="131">
        <f t="shared" si="922"/>
        <v>442081</v>
      </c>
      <c r="AS400" s="145">
        <v>599849</v>
      </c>
    </row>
    <row r="401" spans="2:45">
      <c r="B401" s="161" t="str">
        <f t="shared" si="920"/>
        <v>203 Otros Seguros con CUI</v>
      </c>
      <c r="C401" s="145">
        <v>0</v>
      </c>
      <c r="D401" s="145">
        <v>0</v>
      </c>
      <c r="E401" s="145">
        <v>0</v>
      </c>
      <c r="F401" s="145">
        <v>0</v>
      </c>
      <c r="G401" s="145">
        <v>0</v>
      </c>
      <c r="H401" s="145">
        <v>0</v>
      </c>
      <c r="I401" s="145">
        <v>0</v>
      </c>
      <c r="J401" s="145">
        <v>0</v>
      </c>
      <c r="K401" s="145">
        <v>0</v>
      </c>
      <c r="L401" s="145">
        <v>0</v>
      </c>
      <c r="M401" s="145">
        <v>0</v>
      </c>
      <c r="N401" s="145">
        <v>0</v>
      </c>
      <c r="O401" s="145">
        <v>0</v>
      </c>
      <c r="P401" s="145">
        <v>0</v>
      </c>
      <c r="Q401" s="145">
        <v>22</v>
      </c>
      <c r="R401" s="145">
        <v>0</v>
      </c>
      <c r="S401" s="145">
        <v>0</v>
      </c>
      <c r="T401" s="145">
        <v>0</v>
      </c>
      <c r="U401" s="145">
        <v>0</v>
      </c>
      <c r="V401" s="145">
        <v>0</v>
      </c>
      <c r="W401" s="145">
        <v>0</v>
      </c>
      <c r="X401" s="145">
        <v>0</v>
      </c>
      <c r="Y401" s="145">
        <v>4025</v>
      </c>
      <c r="Z401" s="145">
        <v>0</v>
      </c>
      <c r="AA401" s="145">
        <v>0</v>
      </c>
      <c r="AB401" s="145">
        <v>0</v>
      </c>
      <c r="AC401" s="145">
        <v>0</v>
      </c>
      <c r="AD401" s="145">
        <v>0</v>
      </c>
      <c r="AE401" s="145">
        <v>0</v>
      </c>
      <c r="AF401" s="145">
        <v>0</v>
      </c>
      <c r="AG401" s="145">
        <v>0</v>
      </c>
      <c r="AH401" s="145"/>
      <c r="AI401" s="145"/>
      <c r="AJ401" s="145"/>
      <c r="AK401" s="145"/>
      <c r="AL401" s="145"/>
      <c r="AM401" s="145"/>
      <c r="AN401" s="145"/>
      <c r="AO401" s="145"/>
      <c r="AP401" s="145"/>
      <c r="AQ401" s="131">
        <f t="shared" si="922"/>
        <v>4047</v>
      </c>
      <c r="AS401" s="145">
        <v>10571</v>
      </c>
    </row>
    <row r="402" spans="2:45">
      <c r="B402" s="161" t="str">
        <f t="shared" si="920"/>
        <v>204 Mixto o Dotal</v>
      </c>
      <c r="C402" s="145">
        <v>0</v>
      </c>
      <c r="D402" s="145">
        <v>0</v>
      </c>
      <c r="E402" s="145">
        <v>0</v>
      </c>
      <c r="F402" s="145">
        <v>0</v>
      </c>
      <c r="G402" s="145">
        <v>0</v>
      </c>
      <c r="H402" s="145">
        <v>0</v>
      </c>
      <c r="I402" s="145">
        <v>0</v>
      </c>
      <c r="J402" s="145">
        <v>0</v>
      </c>
      <c r="K402" s="145">
        <v>0</v>
      </c>
      <c r="L402" s="145">
        <v>0</v>
      </c>
      <c r="M402" s="145">
        <v>0</v>
      </c>
      <c r="N402" s="145">
        <v>0</v>
      </c>
      <c r="O402" s="145">
        <v>0</v>
      </c>
      <c r="P402" s="145">
        <v>0</v>
      </c>
      <c r="Q402" s="145">
        <v>0</v>
      </c>
      <c r="R402" s="145">
        <v>0</v>
      </c>
      <c r="S402" s="145">
        <v>0</v>
      </c>
      <c r="T402" s="145">
        <v>0</v>
      </c>
      <c r="U402" s="145">
        <v>0</v>
      </c>
      <c r="V402" s="145">
        <v>0</v>
      </c>
      <c r="W402" s="145">
        <v>0</v>
      </c>
      <c r="X402" s="145">
        <v>0</v>
      </c>
      <c r="Y402" s="145">
        <v>230</v>
      </c>
      <c r="Z402" s="145">
        <v>0</v>
      </c>
      <c r="AA402" s="145">
        <v>4</v>
      </c>
      <c r="AB402" s="145">
        <v>0</v>
      </c>
      <c r="AC402" s="145">
        <v>0</v>
      </c>
      <c r="AD402" s="145">
        <v>0</v>
      </c>
      <c r="AE402" s="145">
        <v>0</v>
      </c>
      <c r="AF402" s="145">
        <v>0</v>
      </c>
      <c r="AG402" s="145">
        <v>0</v>
      </c>
      <c r="AH402" s="145"/>
      <c r="AI402" s="145"/>
      <c r="AJ402" s="145"/>
      <c r="AK402" s="145"/>
      <c r="AL402" s="145"/>
      <c r="AM402" s="145"/>
      <c r="AN402" s="145"/>
      <c r="AO402" s="145"/>
      <c r="AP402" s="145"/>
      <c r="AQ402" s="131">
        <f t="shared" si="922"/>
        <v>234</v>
      </c>
      <c r="AS402" s="145">
        <v>176</v>
      </c>
    </row>
    <row r="403" spans="2:45">
      <c r="B403" s="161" t="str">
        <f t="shared" si="920"/>
        <v>205 Renta</v>
      </c>
      <c r="C403" s="145">
        <v>0</v>
      </c>
      <c r="D403" s="145">
        <v>0</v>
      </c>
      <c r="E403" s="145">
        <v>0</v>
      </c>
      <c r="F403" s="145">
        <v>0</v>
      </c>
      <c r="G403" s="145">
        <v>0</v>
      </c>
      <c r="H403" s="145">
        <v>0</v>
      </c>
      <c r="I403" s="145">
        <v>0</v>
      </c>
      <c r="J403" s="145">
        <v>0</v>
      </c>
      <c r="K403" s="145">
        <v>0</v>
      </c>
      <c r="L403" s="145">
        <v>0</v>
      </c>
      <c r="M403" s="145">
        <v>0</v>
      </c>
      <c r="N403" s="145">
        <v>0</v>
      </c>
      <c r="O403" s="145">
        <v>0</v>
      </c>
      <c r="P403" s="145">
        <v>0</v>
      </c>
      <c r="Q403" s="145">
        <v>0</v>
      </c>
      <c r="R403" s="145">
        <v>0</v>
      </c>
      <c r="S403" s="145">
        <v>0</v>
      </c>
      <c r="T403" s="145">
        <v>0</v>
      </c>
      <c r="U403" s="145">
        <v>0</v>
      </c>
      <c r="V403" s="145">
        <v>0</v>
      </c>
      <c r="W403" s="145">
        <v>0</v>
      </c>
      <c r="X403" s="145">
        <v>0</v>
      </c>
      <c r="Y403" s="145">
        <v>0</v>
      </c>
      <c r="Z403" s="145">
        <v>0</v>
      </c>
      <c r="AA403" s="145">
        <v>0</v>
      </c>
      <c r="AB403" s="145">
        <v>0</v>
      </c>
      <c r="AC403" s="145">
        <v>0</v>
      </c>
      <c r="AD403" s="145">
        <v>0</v>
      </c>
      <c r="AE403" s="145">
        <v>0</v>
      </c>
      <c r="AF403" s="145">
        <v>0</v>
      </c>
      <c r="AG403" s="145">
        <v>0</v>
      </c>
      <c r="AH403" s="145"/>
      <c r="AI403" s="145"/>
      <c r="AJ403" s="145"/>
      <c r="AK403" s="145"/>
      <c r="AL403" s="145"/>
      <c r="AM403" s="145"/>
      <c r="AN403" s="145"/>
      <c r="AO403" s="145"/>
      <c r="AP403" s="145"/>
      <c r="AQ403" s="131">
        <f t="shared" si="922"/>
        <v>0</v>
      </c>
      <c r="AS403" s="145">
        <v>0</v>
      </c>
    </row>
    <row r="404" spans="2:45">
      <c r="B404" s="161" t="str">
        <f t="shared" si="920"/>
        <v>206 Dotal Puro o Capital Diferido</v>
      </c>
      <c r="C404" s="145">
        <v>0</v>
      </c>
      <c r="D404" s="145">
        <v>0</v>
      </c>
      <c r="E404" s="145">
        <v>0</v>
      </c>
      <c r="F404" s="145">
        <v>0</v>
      </c>
      <c r="G404" s="145">
        <v>1</v>
      </c>
      <c r="H404" s="145">
        <v>0</v>
      </c>
      <c r="I404" s="145">
        <v>0</v>
      </c>
      <c r="J404" s="145">
        <v>0</v>
      </c>
      <c r="K404" s="145">
        <v>0</v>
      </c>
      <c r="L404" s="145">
        <v>0</v>
      </c>
      <c r="M404" s="145">
        <v>0</v>
      </c>
      <c r="N404" s="145">
        <v>0</v>
      </c>
      <c r="O404" s="145">
        <v>0</v>
      </c>
      <c r="P404" s="145">
        <v>0</v>
      </c>
      <c r="Q404" s="145">
        <v>0</v>
      </c>
      <c r="R404" s="145">
        <v>0</v>
      </c>
      <c r="S404" s="145">
        <v>0</v>
      </c>
      <c r="T404" s="145">
        <v>0</v>
      </c>
      <c r="U404" s="145">
        <v>0</v>
      </c>
      <c r="V404" s="145">
        <v>0</v>
      </c>
      <c r="W404" s="145">
        <v>0</v>
      </c>
      <c r="X404" s="145">
        <v>0</v>
      </c>
      <c r="Y404" s="145">
        <v>0</v>
      </c>
      <c r="Z404" s="145">
        <v>0</v>
      </c>
      <c r="AA404" s="145">
        <v>0</v>
      </c>
      <c r="AB404" s="145">
        <v>0</v>
      </c>
      <c r="AC404" s="145">
        <v>0</v>
      </c>
      <c r="AD404" s="145">
        <v>0</v>
      </c>
      <c r="AE404" s="145">
        <v>0</v>
      </c>
      <c r="AF404" s="145">
        <v>0</v>
      </c>
      <c r="AG404" s="145">
        <v>0</v>
      </c>
      <c r="AH404" s="145"/>
      <c r="AI404" s="145"/>
      <c r="AJ404" s="145"/>
      <c r="AK404" s="145"/>
      <c r="AL404" s="145"/>
      <c r="AM404" s="145"/>
      <c r="AN404" s="145"/>
      <c r="AO404" s="145"/>
      <c r="AP404" s="145"/>
      <c r="AQ404" s="131">
        <f t="shared" si="922"/>
        <v>1</v>
      </c>
      <c r="AS404" s="145">
        <v>1</v>
      </c>
    </row>
    <row r="405" spans="2:45">
      <c r="B405" s="161" t="str">
        <f t="shared" si="920"/>
        <v>207 Protección Familiar</v>
      </c>
      <c r="C405" s="145">
        <v>0</v>
      </c>
      <c r="D405" s="145">
        <v>0</v>
      </c>
      <c r="E405" s="145">
        <v>0</v>
      </c>
      <c r="F405" s="145">
        <v>0</v>
      </c>
      <c r="G405" s="145">
        <v>1</v>
      </c>
      <c r="H405" s="145">
        <v>0</v>
      </c>
      <c r="I405" s="145">
        <v>0</v>
      </c>
      <c r="J405" s="145">
        <v>0</v>
      </c>
      <c r="K405" s="145">
        <v>0</v>
      </c>
      <c r="L405" s="145">
        <v>0</v>
      </c>
      <c r="M405" s="145">
        <v>0</v>
      </c>
      <c r="N405" s="145">
        <v>0</v>
      </c>
      <c r="O405" s="145">
        <v>0</v>
      </c>
      <c r="P405" s="145">
        <v>0</v>
      </c>
      <c r="Q405" s="145">
        <v>227</v>
      </c>
      <c r="R405" s="145">
        <v>0</v>
      </c>
      <c r="S405" s="145">
        <v>0</v>
      </c>
      <c r="T405" s="145">
        <v>0</v>
      </c>
      <c r="U405" s="145">
        <v>0</v>
      </c>
      <c r="V405" s="145">
        <v>0</v>
      </c>
      <c r="W405" s="145">
        <v>0</v>
      </c>
      <c r="X405" s="145">
        <v>0</v>
      </c>
      <c r="Y405" s="145">
        <v>2626</v>
      </c>
      <c r="Z405" s="145">
        <v>0</v>
      </c>
      <c r="AA405" s="145">
        <v>0</v>
      </c>
      <c r="AB405" s="145">
        <v>0</v>
      </c>
      <c r="AC405" s="145">
        <v>0</v>
      </c>
      <c r="AD405" s="145">
        <v>0</v>
      </c>
      <c r="AE405" s="145">
        <v>0</v>
      </c>
      <c r="AF405" s="145">
        <v>0</v>
      </c>
      <c r="AG405" s="145">
        <v>10</v>
      </c>
      <c r="AH405" s="145"/>
      <c r="AI405" s="145"/>
      <c r="AJ405" s="145"/>
      <c r="AK405" s="145"/>
      <c r="AL405" s="145"/>
      <c r="AM405" s="145"/>
      <c r="AN405" s="145"/>
      <c r="AO405" s="145"/>
      <c r="AP405" s="145"/>
      <c r="AQ405" s="131">
        <f t="shared" si="922"/>
        <v>2864</v>
      </c>
      <c r="AS405" s="145">
        <v>2561</v>
      </c>
    </row>
    <row r="406" spans="2:45">
      <c r="B406" s="161" t="str">
        <f t="shared" si="920"/>
        <v>208 Incapacidad o Invalidez</v>
      </c>
      <c r="C406" s="145">
        <v>0</v>
      </c>
      <c r="D406" s="145">
        <v>0</v>
      </c>
      <c r="E406" s="145">
        <v>0</v>
      </c>
      <c r="F406" s="145">
        <v>0</v>
      </c>
      <c r="G406" s="145">
        <v>0</v>
      </c>
      <c r="H406" s="145">
        <v>0</v>
      </c>
      <c r="I406" s="145">
        <v>0</v>
      </c>
      <c r="J406" s="145">
        <v>0</v>
      </c>
      <c r="K406" s="145">
        <v>0</v>
      </c>
      <c r="L406" s="145">
        <v>0</v>
      </c>
      <c r="M406" s="145">
        <v>0</v>
      </c>
      <c r="N406" s="145">
        <v>0</v>
      </c>
      <c r="O406" s="145">
        <v>0</v>
      </c>
      <c r="P406" s="145">
        <v>0</v>
      </c>
      <c r="Q406" s="145">
        <v>0</v>
      </c>
      <c r="R406" s="145">
        <v>0</v>
      </c>
      <c r="S406" s="145">
        <v>1</v>
      </c>
      <c r="T406" s="145">
        <v>0</v>
      </c>
      <c r="U406" s="145">
        <v>0</v>
      </c>
      <c r="V406" s="145">
        <v>0</v>
      </c>
      <c r="W406" s="145">
        <v>0</v>
      </c>
      <c r="X406" s="145">
        <v>0</v>
      </c>
      <c r="Y406" s="145">
        <v>0</v>
      </c>
      <c r="Z406" s="145">
        <v>0</v>
      </c>
      <c r="AA406" s="145">
        <v>0</v>
      </c>
      <c r="AB406" s="145">
        <v>0</v>
      </c>
      <c r="AC406" s="145">
        <v>0</v>
      </c>
      <c r="AD406" s="145">
        <v>0</v>
      </c>
      <c r="AE406" s="145">
        <v>0</v>
      </c>
      <c r="AF406" s="145">
        <v>0</v>
      </c>
      <c r="AG406" s="145">
        <v>0</v>
      </c>
      <c r="AH406" s="145"/>
      <c r="AI406" s="145"/>
      <c r="AJ406" s="145"/>
      <c r="AK406" s="145"/>
      <c r="AL406" s="145"/>
      <c r="AM406" s="145"/>
      <c r="AN406" s="145"/>
      <c r="AO406" s="145"/>
      <c r="AP406" s="145"/>
      <c r="AQ406" s="131">
        <f t="shared" si="922"/>
        <v>1</v>
      </c>
      <c r="AS406" s="145">
        <v>2</v>
      </c>
    </row>
    <row r="407" spans="2:45">
      <c r="B407" s="161" t="str">
        <f t="shared" si="920"/>
        <v>209 Salud</v>
      </c>
      <c r="C407" s="145">
        <v>0</v>
      </c>
      <c r="D407" s="145">
        <v>14.979327999999999</v>
      </c>
      <c r="E407" s="145">
        <v>0</v>
      </c>
      <c r="F407" s="145">
        <v>208</v>
      </c>
      <c r="G407" s="145">
        <v>3130</v>
      </c>
      <c r="H407" s="145">
        <v>243</v>
      </c>
      <c r="I407" s="145">
        <v>18506</v>
      </c>
      <c r="J407" s="145">
        <v>563</v>
      </c>
      <c r="K407" s="145">
        <v>0</v>
      </c>
      <c r="L407" s="145">
        <v>0</v>
      </c>
      <c r="M407" s="145">
        <v>583</v>
      </c>
      <c r="N407" s="145">
        <v>0</v>
      </c>
      <c r="O407" s="145">
        <v>168</v>
      </c>
      <c r="P407" s="145">
        <v>2360</v>
      </c>
      <c r="Q407" s="145">
        <v>1466</v>
      </c>
      <c r="R407" s="145">
        <v>0</v>
      </c>
      <c r="S407" s="145">
        <v>0</v>
      </c>
      <c r="T407" s="145">
        <v>1</v>
      </c>
      <c r="U407" s="145">
        <v>0</v>
      </c>
      <c r="V407" s="145">
        <v>0</v>
      </c>
      <c r="W407" s="145">
        <v>12</v>
      </c>
      <c r="X407" s="145">
        <v>1225</v>
      </c>
      <c r="Y407" s="145">
        <v>0</v>
      </c>
      <c r="Z407" s="145">
        <v>1</v>
      </c>
      <c r="AA407" s="145">
        <v>0</v>
      </c>
      <c r="AB407" s="145">
        <v>0</v>
      </c>
      <c r="AC407" s="145">
        <v>2</v>
      </c>
      <c r="AD407" s="145">
        <v>0</v>
      </c>
      <c r="AE407" s="145">
        <v>232</v>
      </c>
      <c r="AF407" s="145">
        <v>156</v>
      </c>
      <c r="AG407" s="145">
        <v>11</v>
      </c>
      <c r="AH407" s="145"/>
      <c r="AI407" s="145"/>
      <c r="AJ407" s="145"/>
      <c r="AK407" s="145"/>
      <c r="AL407" s="145"/>
      <c r="AM407" s="145"/>
      <c r="AN407" s="145"/>
      <c r="AO407" s="145"/>
      <c r="AP407" s="145"/>
      <c r="AQ407" s="131">
        <f t="shared" si="922"/>
        <v>28881.979328000001</v>
      </c>
      <c r="AS407" s="145">
        <v>38587</v>
      </c>
    </row>
    <row r="408" spans="2:45">
      <c r="B408" s="161" t="str">
        <f t="shared" si="920"/>
        <v>210 Accidentes Personales</v>
      </c>
      <c r="C408" s="145">
        <v>0</v>
      </c>
      <c r="D408" s="145">
        <v>178</v>
      </c>
      <c r="E408" s="145">
        <v>0</v>
      </c>
      <c r="F408" s="145">
        <v>159</v>
      </c>
      <c r="G408" s="145">
        <v>115</v>
      </c>
      <c r="H408" s="145">
        <v>0</v>
      </c>
      <c r="I408" s="145">
        <v>3916</v>
      </c>
      <c r="J408" s="145">
        <v>38</v>
      </c>
      <c r="K408" s="145">
        <v>4</v>
      </c>
      <c r="L408" s="145">
        <v>0</v>
      </c>
      <c r="M408" s="145">
        <v>81</v>
      </c>
      <c r="N408" s="145">
        <v>0</v>
      </c>
      <c r="O408" s="145">
        <v>20</v>
      </c>
      <c r="P408" s="145">
        <v>589</v>
      </c>
      <c r="Q408" s="145">
        <v>49</v>
      </c>
      <c r="R408" s="145">
        <v>0</v>
      </c>
      <c r="S408" s="145">
        <v>71</v>
      </c>
      <c r="T408" s="145">
        <v>0</v>
      </c>
      <c r="U408" s="145">
        <v>1</v>
      </c>
      <c r="V408" s="145">
        <v>0</v>
      </c>
      <c r="W408" s="145">
        <v>636</v>
      </c>
      <c r="X408" s="145">
        <v>1288</v>
      </c>
      <c r="Y408" s="145">
        <v>0</v>
      </c>
      <c r="Z408" s="145">
        <v>0</v>
      </c>
      <c r="AA408" s="145">
        <v>0</v>
      </c>
      <c r="AB408" s="145">
        <v>0</v>
      </c>
      <c r="AC408" s="145">
        <v>1</v>
      </c>
      <c r="AD408" s="145">
        <v>0</v>
      </c>
      <c r="AE408" s="145">
        <v>25</v>
      </c>
      <c r="AF408" s="145">
        <v>33</v>
      </c>
      <c r="AG408" s="145">
        <v>284</v>
      </c>
      <c r="AH408" s="145"/>
      <c r="AI408" s="145"/>
      <c r="AJ408" s="145"/>
      <c r="AK408" s="145"/>
      <c r="AL408" s="145"/>
      <c r="AM408" s="145"/>
      <c r="AN408" s="145"/>
      <c r="AO408" s="145"/>
      <c r="AP408" s="145"/>
      <c r="AQ408" s="131">
        <f t="shared" si="922"/>
        <v>7488</v>
      </c>
      <c r="AS408" s="145">
        <v>13469</v>
      </c>
    </row>
    <row r="409" spans="2:45">
      <c r="B409" s="161" t="str">
        <f t="shared" si="920"/>
        <v>211 Asistencia</v>
      </c>
      <c r="C409" s="145">
        <v>0</v>
      </c>
      <c r="D409" s="145">
        <v>0</v>
      </c>
      <c r="E409" s="145">
        <v>0</v>
      </c>
      <c r="F409" s="145">
        <v>0</v>
      </c>
      <c r="G409" s="145">
        <v>0</v>
      </c>
      <c r="H409" s="145">
        <v>0</v>
      </c>
      <c r="I409" s="145">
        <v>0</v>
      </c>
      <c r="J409" s="145">
        <v>0</v>
      </c>
      <c r="K409" s="145">
        <v>0</v>
      </c>
      <c r="L409" s="145">
        <v>0</v>
      </c>
      <c r="M409" s="145">
        <v>0</v>
      </c>
      <c r="N409" s="145">
        <v>0</v>
      </c>
      <c r="O409" s="145">
        <v>0</v>
      </c>
      <c r="P409" s="145">
        <v>0</v>
      </c>
      <c r="Q409" s="145">
        <v>0</v>
      </c>
      <c r="R409" s="145">
        <v>0</v>
      </c>
      <c r="S409" s="145">
        <v>0</v>
      </c>
      <c r="T409" s="145">
        <v>0</v>
      </c>
      <c r="U409" s="145">
        <v>0</v>
      </c>
      <c r="V409" s="145">
        <v>0</v>
      </c>
      <c r="W409" s="145">
        <v>0</v>
      </c>
      <c r="X409" s="145">
        <v>0</v>
      </c>
      <c r="Y409" s="145">
        <v>0</v>
      </c>
      <c r="Z409" s="145">
        <v>0</v>
      </c>
      <c r="AA409" s="145">
        <v>0</v>
      </c>
      <c r="AB409" s="145">
        <v>0</v>
      </c>
      <c r="AC409" s="145">
        <v>0</v>
      </c>
      <c r="AD409" s="145">
        <v>0</v>
      </c>
      <c r="AE409" s="145">
        <v>6</v>
      </c>
      <c r="AF409" s="145">
        <v>0</v>
      </c>
      <c r="AG409" s="145">
        <v>3</v>
      </c>
      <c r="AH409" s="145"/>
      <c r="AI409" s="145"/>
      <c r="AJ409" s="145"/>
      <c r="AK409" s="145"/>
      <c r="AL409" s="145"/>
      <c r="AM409" s="145"/>
      <c r="AN409" s="145"/>
      <c r="AO409" s="145"/>
      <c r="AP409" s="145"/>
      <c r="AQ409" s="131">
        <f t="shared" si="922"/>
        <v>9</v>
      </c>
      <c r="AS409" s="145">
        <v>13</v>
      </c>
    </row>
    <row r="410" spans="2:45">
      <c r="B410" s="161" t="str">
        <f t="shared" si="920"/>
        <v>212 Desgravamen</v>
      </c>
      <c r="C410" s="145">
        <v>25</v>
      </c>
      <c r="D410" s="145">
        <v>72</v>
      </c>
      <c r="E410" s="145">
        <v>102</v>
      </c>
      <c r="F410" s="145">
        <v>0</v>
      </c>
      <c r="G410" s="145">
        <v>58</v>
      </c>
      <c r="H410" s="145">
        <v>0</v>
      </c>
      <c r="I410" s="145">
        <v>312</v>
      </c>
      <c r="J410" s="145">
        <v>55</v>
      </c>
      <c r="K410" s="145">
        <v>0</v>
      </c>
      <c r="L410" s="145">
        <v>1</v>
      </c>
      <c r="M410" s="145">
        <v>24</v>
      </c>
      <c r="N410" s="145">
        <v>0</v>
      </c>
      <c r="O410" s="145">
        <v>72</v>
      </c>
      <c r="P410" s="145">
        <v>445</v>
      </c>
      <c r="Q410" s="145">
        <v>9</v>
      </c>
      <c r="R410" s="145">
        <v>1</v>
      </c>
      <c r="S410" s="145">
        <v>18</v>
      </c>
      <c r="T410" s="145">
        <v>48865</v>
      </c>
      <c r="U410" s="145">
        <v>0</v>
      </c>
      <c r="V410" s="145">
        <v>0</v>
      </c>
      <c r="W410" s="145">
        <v>16</v>
      </c>
      <c r="X410" s="145">
        <v>90</v>
      </c>
      <c r="Y410" s="145">
        <v>539</v>
      </c>
      <c r="Z410" s="145">
        <v>26</v>
      </c>
      <c r="AA410" s="145">
        <v>19</v>
      </c>
      <c r="AB410" s="145">
        <v>0</v>
      </c>
      <c r="AC410" s="145">
        <v>2</v>
      </c>
      <c r="AD410" s="145">
        <v>0</v>
      </c>
      <c r="AE410" s="145">
        <v>22</v>
      </c>
      <c r="AF410" s="145">
        <v>75</v>
      </c>
      <c r="AG410" s="145">
        <v>202</v>
      </c>
      <c r="AH410" s="145"/>
      <c r="AI410" s="145"/>
      <c r="AJ410" s="145"/>
      <c r="AK410" s="145"/>
      <c r="AL410" s="145"/>
      <c r="AM410" s="145"/>
      <c r="AN410" s="145"/>
      <c r="AO410" s="145"/>
      <c r="AP410" s="145"/>
      <c r="AQ410" s="131">
        <f t="shared" si="922"/>
        <v>51050</v>
      </c>
      <c r="AS410" s="145">
        <v>43627</v>
      </c>
    </row>
    <row r="411" spans="2:45">
      <c r="B411" s="161" t="str">
        <f t="shared" si="920"/>
        <v>213 Seguros con APV</v>
      </c>
      <c r="C411" s="145">
        <v>0</v>
      </c>
      <c r="D411" s="145">
        <v>0</v>
      </c>
      <c r="E411" s="145">
        <v>0</v>
      </c>
      <c r="F411" s="145">
        <v>67</v>
      </c>
      <c r="G411" s="145">
        <v>0</v>
      </c>
      <c r="H411" s="145">
        <v>0</v>
      </c>
      <c r="I411" s="145">
        <v>0</v>
      </c>
      <c r="J411" s="145">
        <v>0</v>
      </c>
      <c r="K411" s="145">
        <v>0</v>
      </c>
      <c r="L411" s="145">
        <v>0</v>
      </c>
      <c r="M411" s="145">
        <v>0</v>
      </c>
      <c r="N411" s="145">
        <v>0</v>
      </c>
      <c r="O411" s="145">
        <v>0</v>
      </c>
      <c r="P411" s="145">
        <v>0</v>
      </c>
      <c r="Q411" s="145">
        <v>4</v>
      </c>
      <c r="R411" s="145">
        <v>0</v>
      </c>
      <c r="S411" s="145">
        <v>0</v>
      </c>
      <c r="T411" s="145">
        <v>0</v>
      </c>
      <c r="U411" s="145">
        <v>7</v>
      </c>
      <c r="V411" s="145">
        <v>0</v>
      </c>
      <c r="W411" s="145">
        <v>0</v>
      </c>
      <c r="X411" s="145">
        <v>0</v>
      </c>
      <c r="Y411" s="145">
        <v>0</v>
      </c>
      <c r="Z411" s="145">
        <v>0</v>
      </c>
      <c r="AA411" s="145">
        <v>0</v>
      </c>
      <c r="AB411" s="145">
        <v>0</v>
      </c>
      <c r="AC411" s="145">
        <v>0</v>
      </c>
      <c r="AD411" s="145">
        <v>0</v>
      </c>
      <c r="AE411" s="145">
        <v>0</v>
      </c>
      <c r="AF411" s="145">
        <v>0</v>
      </c>
      <c r="AG411" s="145">
        <v>0</v>
      </c>
      <c r="AH411" s="145"/>
      <c r="AI411" s="145"/>
      <c r="AJ411" s="145"/>
      <c r="AK411" s="145"/>
      <c r="AL411" s="145"/>
      <c r="AM411" s="145"/>
      <c r="AN411" s="145"/>
      <c r="AO411" s="145"/>
      <c r="AP411" s="145"/>
      <c r="AQ411" s="131">
        <f t="shared" si="922"/>
        <v>78</v>
      </c>
      <c r="AS411" s="145">
        <v>0</v>
      </c>
    </row>
    <row r="412" spans="2:45">
      <c r="B412" s="161" t="str">
        <f t="shared" si="920"/>
        <v>250 Otros</v>
      </c>
      <c r="C412" s="145">
        <v>0</v>
      </c>
      <c r="D412" s="145">
        <v>0</v>
      </c>
      <c r="E412" s="145">
        <v>0</v>
      </c>
      <c r="F412" s="145">
        <v>0</v>
      </c>
      <c r="G412" s="145">
        <v>0</v>
      </c>
      <c r="H412" s="145">
        <v>0</v>
      </c>
      <c r="I412" s="145">
        <v>0</v>
      </c>
      <c r="J412" s="145">
        <v>0</v>
      </c>
      <c r="K412" s="145">
        <v>0</v>
      </c>
      <c r="L412" s="145">
        <v>0</v>
      </c>
      <c r="M412" s="145">
        <v>0</v>
      </c>
      <c r="N412" s="145">
        <v>0</v>
      </c>
      <c r="O412" s="145">
        <v>0</v>
      </c>
      <c r="P412" s="145">
        <v>0</v>
      </c>
      <c r="Q412" s="145">
        <v>0</v>
      </c>
      <c r="R412" s="145">
        <v>0</v>
      </c>
      <c r="S412" s="145">
        <v>0</v>
      </c>
      <c r="T412" s="145">
        <v>0</v>
      </c>
      <c r="U412" s="145">
        <v>0</v>
      </c>
      <c r="V412" s="145">
        <v>0</v>
      </c>
      <c r="W412" s="145">
        <v>0</v>
      </c>
      <c r="X412" s="145">
        <v>0</v>
      </c>
      <c r="Y412" s="145">
        <v>52226</v>
      </c>
      <c r="Z412" s="145">
        <v>0</v>
      </c>
      <c r="AA412" s="145">
        <v>0</v>
      </c>
      <c r="AB412" s="145">
        <v>0</v>
      </c>
      <c r="AC412" s="145">
        <v>0</v>
      </c>
      <c r="AD412" s="145">
        <v>0</v>
      </c>
      <c r="AE412" s="145">
        <v>0</v>
      </c>
      <c r="AF412" s="145">
        <v>0</v>
      </c>
      <c r="AG412" s="145">
        <v>0</v>
      </c>
      <c r="AH412" s="145"/>
      <c r="AI412" s="145"/>
      <c r="AJ412" s="145"/>
      <c r="AK412" s="145"/>
      <c r="AL412" s="145"/>
      <c r="AM412" s="145"/>
      <c r="AN412" s="145"/>
      <c r="AO412" s="145"/>
      <c r="AP412" s="145"/>
      <c r="AQ412" s="131">
        <f t="shared" si="922"/>
        <v>52226</v>
      </c>
      <c r="AS412" s="145">
        <v>52474</v>
      </c>
    </row>
    <row r="413" spans="2:45">
      <c r="B413" s="153" t="str">
        <f t="shared" si="920"/>
        <v>Previsionales</v>
      </c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27"/>
      <c r="AS413" s="142"/>
    </row>
    <row r="414" spans="2:45">
      <c r="B414" s="161" t="str">
        <f t="shared" si="920"/>
        <v>420 Seguro de AFP</v>
      </c>
      <c r="C414" s="145">
        <v>0</v>
      </c>
      <c r="D414" s="145">
        <v>1.0404</v>
      </c>
      <c r="E414" s="145">
        <v>2</v>
      </c>
      <c r="F414" s="145">
        <v>0</v>
      </c>
      <c r="G414" s="145">
        <v>1</v>
      </c>
      <c r="H414" s="145">
        <v>1</v>
      </c>
      <c r="I414" s="145">
        <v>0</v>
      </c>
      <c r="J414" s="145">
        <v>10</v>
      </c>
      <c r="K414" s="145">
        <v>0</v>
      </c>
      <c r="L414" s="145">
        <v>0</v>
      </c>
      <c r="M414" s="145">
        <v>0</v>
      </c>
      <c r="N414" s="145">
        <v>0</v>
      </c>
      <c r="O414" s="145">
        <v>0</v>
      </c>
      <c r="P414" s="145">
        <v>1</v>
      </c>
      <c r="Q414" s="145">
        <v>2</v>
      </c>
      <c r="R414" s="145">
        <v>0</v>
      </c>
      <c r="S414" s="145">
        <v>0</v>
      </c>
      <c r="T414" s="145">
        <v>0</v>
      </c>
      <c r="U414" s="145">
        <v>0</v>
      </c>
      <c r="V414" s="145">
        <v>0</v>
      </c>
      <c r="W414" s="145">
        <v>0</v>
      </c>
      <c r="X414" s="145">
        <v>1</v>
      </c>
      <c r="Y414" s="145">
        <v>0</v>
      </c>
      <c r="Z414" s="145">
        <v>2</v>
      </c>
      <c r="AA414" s="145">
        <v>0</v>
      </c>
      <c r="AB414" s="145">
        <v>0</v>
      </c>
      <c r="AC414" s="145">
        <v>0</v>
      </c>
      <c r="AD414" s="145">
        <v>1</v>
      </c>
      <c r="AE414" s="145">
        <v>0</v>
      </c>
      <c r="AF414" s="145">
        <v>4</v>
      </c>
      <c r="AG414" s="145">
        <v>0</v>
      </c>
      <c r="AH414" s="145"/>
      <c r="AI414" s="145"/>
      <c r="AJ414" s="145"/>
      <c r="AK414" s="145"/>
      <c r="AL414" s="145"/>
      <c r="AM414" s="145"/>
      <c r="AN414" s="145"/>
      <c r="AO414" s="145"/>
      <c r="AP414" s="145"/>
      <c r="AQ414" s="131">
        <f t="shared" ref="AQ414:AQ418" si="923">SUM(C414:AP414)</f>
        <v>26.040399999999998</v>
      </c>
      <c r="AS414" s="145">
        <v>19</v>
      </c>
    </row>
    <row r="415" spans="2:45">
      <c r="B415" s="161" t="str">
        <f t="shared" si="920"/>
        <v>421 Renta Vitalicia Vejez</v>
      </c>
      <c r="C415" s="145">
        <v>0</v>
      </c>
      <c r="D415" s="145">
        <v>0</v>
      </c>
      <c r="E415" s="145">
        <v>654</v>
      </c>
      <c r="F415" s="145">
        <v>1015</v>
      </c>
      <c r="G415" s="145">
        <v>40186</v>
      </c>
      <c r="H415" s="145">
        <v>0</v>
      </c>
      <c r="I415" s="145">
        <v>0</v>
      </c>
      <c r="J415" s="145">
        <v>22262</v>
      </c>
      <c r="K415" s="145">
        <v>0</v>
      </c>
      <c r="L415" s="145">
        <v>8046</v>
      </c>
      <c r="M415" s="145">
        <v>44076</v>
      </c>
      <c r="N415" s="145">
        <v>38935</v>
      </c>
      <c r="O415" s="145">
        <v>27021</v>
      </c>
      <c r="P415" s="145">
        <v>13009</v>
      </c>
      <c r="Q415" s="145">
        <v>13471</v>
      </c>
      <c r="R415" s="145">
        <v>0</v>
      </c>
      <c r="S415" s="145">
        <v>0</v>
      </c>
      <c r="T415" s="145">
        <v>0</v>
      </c>
      <c r="U415" s="145">
        <v>0</v>
      </c>
      <c r="V415" s="145">
        <v>0</v>
      </c>
      <c r="W415" s="145">
        <v>615</v>
      </c>
      <c r="X415" s="145">
        <v>54535</v>
      </c>
      <c r="Y415" s="145">
        <v>0</v>
      </c>
      <c r="Z415" s="145">
        <v>16252</v>
      </c>
      <c r="AA415" s="145">
        <v>17319</v>
      </c>
      <c r="AB415" s="145">
        <v>32884</v>
      </c>
      <c r="AC415" s="145">
        <v>13879</v>
      </c>
      <c r="AD415" s="145">
        <v>0</v>
      </c>
      <c r="AE415" s="145">
        <v>15497</v>
      </c>
      <c r="AF415" s="145">
        <v>160</v>
      </c>
      <c r="AG415" s="145">
        <v>0</v>
      </c>
      <c r="AH415" s="145"/>
      <c r="AI415" s="145"/>
      <c r="AJ415" s="145"/>
      <c r="AK415" s="145"/>
      <c r="AL415" s="145"/>
      <c r="AM415" s="145"/>
      <c r="AN415" s="145"/>
      <c r="AO415" s="145"/>
      <c r="AP415" s="145"/>
      <c r="AQ415" s="131">
        <f t="shared" si="923"/>
        <v>359816</v>
      </c>
      <c r="AS415" s="145">
        <v>346993</v>
      </c>
    </row>
    <row r="416" spans="2:45">
      <c r="B416" s="161" t="str">
        <f t="shared" si="920"/>
        <v>422 Renta Vitalicia Invalidez</v>
      </c>
      <c r="C416" s="145">
        <v>0</v>
      </c>
      <c r="D416" s="145">
        <v>0</v>
      </c>
      <c r="E416" s="145">
        <v>207</v>
      </c>
      <c r="F416" s="145">
        <v>271</v>
      </c>
      <c r="G416" s="145">
        <v>5221</v>
      </c>
      <c r="H416" s="145">
        <v>0</v>
      </c>
      <c r="I416" s="145">
        <v>0</v>
      </c>
      <c r="J416" s="145">
        <v>2565</v>
      </c>
      <c r="K416" s="145">
        <v>0</v>
      </c>
      <c r="L416" s="145">
        <v>436</v>
      </c>
      <c r="M416" s="145">
        <v>5119</v>
      </c>
      <c r="N416" s="145">
        <v>2948</v>
      </c>
      <c r="O416" s="145">
        <v>3158</v>
      </c>
      <c r="P416" s="145">
        <v>1246</v>
      </c>
      <c r="Q416" s="145">
        <v>648</v>
      </c>
      <c r="R416" s="145">
        <v>0</v>
      </c>
      <c r="S416" s="145">
        <v>0</v>
      </c>
      <c r="T416" s="145">
        <v>0</v>
      </c>
      <c r="U416" s="145">
        <v>0</v>
      </c>
      <c r="V416" s="145">
        <v>0</v>
      </c>
      <c r="W416" s="145">
        <v>67</v>
      </c>
      <c r="X416" s="145">
        <v>4298</v>
      </c>
      <c r="Y416" s="145">
        <v>0</v>
      </c>
      <c r="Z416" s="145">
        <v>1007</v>
      </c>
      <c r="AA416" s="145">
        <v>3092</v>
      </c>
      <c r="AB416" s="145">
        <v>3229</v>
      </c>
      <c r="AC416" s="145">
        <v>1688</v>
      </c>
      <c r="AD416" s="145">
        <v>0</v>
      </c>
      <c r="AE416" s="145">
        <v>959</v>
      </c>
      <c r="AF416" s="145">
        <v>0</v>
      </c>
      <c r="AG416" s="145">
        <v>0</v>
      </c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31">
        <f t="shared" si="923"/>
        <v>36159</v>
      </c>
      <c r="AS416" s="145">
        <v>30651</v>
      </c>
    </row>
    <row r="417" spans="2:87">
      <c r="B417" s="161" t="str">
        <f t="shared" si="920"/>
        <v>423 Renta Vitalicia Sobrevivencia</v>
      </c>
      <c r="C417" s="145">
        <v>0</v>
      </c>
      <c r="D417" s="145">
        <v>0</v>
      </c>
      <c r="E417" s="145">
        <v>102</v>
      </c>
      <c r="F417" s="145">
        <v>345</v>
      </c>
      <c r="G417" s="145">
        <v>5631</v>
      </c>
      <c r="H417" s="145">
        <v>0</v>
      </c>
      <c r="I417" s="145">
        <v>0</v>
      </c>
      <c r="J417" s="145">
        <v>2305</v>
      </c>
      <c r="K417" s="145">
        <v>0</v>
      </c>
      <c r="L417" s="145">
        <v>321</v>
      </c>
      <c r="M417" s="145">
        <v>5776</v>
      </c>
      <c r="N417" s="145">
        <v>5161</v>
      </c>
      <c r="O417" s="145">
        <v>2282</v>
      </c>
      <c r="P417" s="145">
        <v>1082</v>
      </c>
      <c r="Q417" s="145">
        <v>638</v>
      </c>
      <c r="R417" s="145">
        <v>0</v>
      </c>
      <c r="S417" s="145">
        <v>0</v>
      </c>
      <c r="T417" s="145">
        <v>0</v>
      </c>
      <c r="U417" s="145">
        <v>0</v>
      </c>
      <c r="V417" s="145">
        <v>0</v>
      </c>
      <c r="W417" s="145">
        <v>165</v>
      </c>
      <c r="X417" s="145">
        <v>3765</v>
      </c>
      <c r="Y417" s="145">
        <v>0</v>
      </c>
      <c r="Z417" s="145">
        <v>800</v>
      </c>
      <c r="AA417" s="145">
        <v>1985</v>
      </c>
      <c r="AB417" s="145">
        <v>8037</v>
      </c>
      <c r="AC417" s="145">
        <v>1757</v>
      </c>
      <c r="AD417" s="145">
        <v>0</v>
      </c>
      <c r="AE417" s="145">
        <v>645</v>
      </c>
      <c r="AF417" s="145">
        <v>0</v>
      </c>
      <c r="AG417" s="145">
        <v>0</v>
      </c>
      <c r="AH417" s="145"/>
      <c r="AI417" s="145"/>
      <c r="AJ417" s="145"/>
      <c r="AK417" s="145"/>
      <c r="AL417" s="145"/>
      <c r="AM417" s="145"/>
      <c r="AN417" s="145"/>
      <c r="AO417" s="145"/>
      <c r="AP417" s="145"/>
      <c r="AQ417" s="131">
        <f t="shared" si="923"/>
        <v>40797</v>
      </c>
      <c r="AS417" s="145">
        <v>38710</v>
      </c>
    </row>
    <row r="418" spans="2:87">
      <c r="B418" s="161" t="str">
        <f t="shared" si="920"/>
        <v>424 Invalidez y Sobrevivencia</v>
      </c>
      <c r="C418" s="145">
        <v>0</v>
      </c>
      <c r="D418" s="145">
        <v>0</v>
      </c>
      <c r="E418" s="145">
        <v>0</v>
      </c>
      <c r="F418" s="145">
        <v>0</v>
      </c>
      <c r="G418" s="145">
        <v>0</v>
      </c>
      <c r="H418" s="145">
        <v>0</v>
      </c>
      <c r="I418" s="145">
        <v>0</v>
      </c>
      <c r="J418" s="145">
        <v>0</v>
      </c>
      <c r="K418" s="145">
        <v>0</v>
      </c>
      <c r="L418" s="145">
        <v>0</v>
      </c>
      <c r="M418" s="145">
        <v>0</v>
      </c>
      <c r="N418" s="145">
        <v>5</v>
      </c>
      <c r="O418" s="145">
        <v>0</v>
      </c>
      <c r="P418" s="145">
        <v>1198</v>
      </c>
      <c r="Q418" s="145">
        <v>7660</v>
      </c>
      <c r="R418" s="145">
        <v>0</v>
      </c>
      <c r="S418" s="145">
        <v>0</v>
      </c>
      <c r="T418" s="145">
        <v>0</v>
      </c>
      <c r="U418" s="145">
        <v>0</v>
      </c>
      <c r="V418" s="145">
        <v>0</v>
      </c>
      <c r="W418" s="145">
        <v>0</v>
      </c>
      <c r="X418" s="145">
        <v>0</v>
      </c>
      <c r="Y418" s="145">
        <v>0</v>
      </c>
      <c r="Z418" s="145">
        <v>0</v>
      </c>
      <c r="AA418" s="145">
        <v>444</v>
      </c>
      <c r="AB418" s="145">
        <v>0</v>
      </c>
      <c r="AC418" s="145">
        <v>1192</v>
      </c>
      <c r="AD418" s="145">
        <v>0</v>
      </c>
      <c r="AE418" s="145">
        <v>22</v>
      </c>
      <c r="AF418" s="145">
        <v>0</v>
      </c>
      <c r="AG418" s="145">
        <v>0</v>
      </c>
      <c r="AH418" s="145"/>
      <c r="AI418" s="145"/>
      <c r="AJ418" s="145"/>
      <c r="AK418" s="145"/>
      <c r="AL418" s="145"/>
      <c r="AM418" s="145"/>
      <c r="AN418" s="145"/>
      <c r="AO418" s="145"/>
      <c r="AP418" s="145"/>
      <c r="AQ418" s="131">
        <f t="shared" si="923"/>
        <v>10521</v>
      </c>
      <c r="AS418" s="145">
        <v>3009</v>
      </c>
    </row>
    <row r="419" spans="2:87">
      <c r="B419" s="162" t="str">
        <f t="shared" si="920"/>
        <v>Total</v>
      </c>
      <c r="C419" s="132">
        <f>SUM(C382:C418)</f>
        <v>120</v>
      </c>
      <c r="D419" s="132">
        <f t="shared" ref="D419:AQ419" si="924">SUM(D382:D418)</f>
        <v>97734.102160159993</v>
      </c>
      <c r="E419" s="132">
        <f t="shared" si="924"/>
        <v>7142</v>
      </c>
      <c r="F419" s="132">
        <f t="shared" si="924"/>
        <v>82397</v>
      </c>
      <c r="G419" s="132">
        <f t="shared" si="924"/>
        <v>92522</v>
      </c>
      <c r="H419" s="132">
        <f t="shared" si="924"/>
        <v>335</v>
      </c>
      <c r="I419" s="132">
        <f t="shared" si="924"/>
        <v>229206</v>
      </c>
      <c r="J419" s="132">
        <f t="shared" si="924"/>
        <v>339808</v>
      </c>
      <c r="K419" s="132">
        <f t="shared" si="924"/>
        <v>34057</v>
      </c>
      <c r="L419" s="132">
        <f t="shared" si="924"/>
        <v>9356</v>
      </c>
      <c r="M419" s="132">
        <f t="shared" si="924"/>
        <v>150666</v>
      </c>
      <c r="N419" s="132">
        <f t="shared" si="924"/>
        <v>47134</v>
      </c>
      <c r="O419" s="132">
        <f t="shared" si="924"/>
        <v>74149</v>
      </c>
      <c r="P419" s="132">
        <f t="shared" si="924"/>
        <v>63910</v>
      </c>
      <c r="Q419" s="132">
        <f t="shared" si="924"/>
        <v>62310</v>
      </c>
      <c r="R419" s="132">
        <f t="shared" si="924"/>
        <v>1</v>
      </c>
      <c r="S419" s="132">
        <f t="shared" si="924"/>
        <v>359</v>
      </c>
      <c r="T419" s="132">
        <f t="shared" si="924"/>
        <v>453022</v>
      </c>
      <c r="U419" s="132">
        <f t="shared" si="924"/>
        <v>50868</v>
      </c>
      <c r="V419" s="132">
        <f t="shared" si="924"/>
        <v>0</v>
      </c>
      <c r="W419" s="132">
        <f t="shared" si="924"/>
        <v>11734</v>
      </c>
      <c r="X419" s="132">
        <f t="shared" si="924"/>
        <v>606793</v>
      </c>
      <c r="Y419" s="132">
        <f t="shared" si="924"/>
        <v>213959</v>
      </c>
      <c r="Z419" s="132">
        <f t="shared" si="924"/>
        <v>31646</v>
      </c>
      <c r="AA419" s="132">
        <f t="shared" si="924"/>
        <v>43312</v>
      </c>
      <c r="AB419" s="132">
        <f t="shared" si="924"/>
        <v>55995</v>
      </c>
      <c r="AC419" s="132">
        <f t="shared" si="924"/>
        <v>18688</v>
      </c>
      <c r="AD419" s="132">
        <f t="shared" si="924"/>
        <v>1</v>
      </c>
      <c r="AE419" s="132">
        <f t="shared" si="924"/>
        <v>174271</v>
      </c>
      <c r="AF419" s="132">
        <f t="shared" si="924"/>
        <v>68564</v>
      </c>
      <c r="AG419" s="132">
        <f t="shared" si="924"/>
        <v>311299</v>
      </c>
      <c r="AH419" s="132">
        <f t="shared" si="924"/>
        <v>0</v>
      </c>
      <c r="AI419" s="132">
        <f t="shared" si="924"/>
        <v>0</v>
      </c>
      <c r="AJ419" s="132">
        <f t="shared" si="924"/>
        <v>0</v>
      </c>
      <c r="AK419" s="132">
        <f t="shared" si="924"/>
        <v>0</v>
      </c>
      <c r="AL419" s="132">
        <f t="shared" si="924"/>
        <v>0</v>
      </c>
      <c r="AM419" s="132">
        <f t="shared" si="924"/>
        <v>0</v>
      </c>
      <c r="AN419" s="132">
        <f t="shared" si="924"/>
        <v>0</v>
      </c>
      <c r="AO419" s="132">
        <f t="shared" si="924"/>
        <v>0</v>
      </c>
      <c r="AP419" s="132">
        <f t="shared" si="924"/>
        <v>0</v>
      </c>
      <c r="AQ419" s="132">
        <f t="shared" si="924"/>
        <v>3331358.10216016</v>
      </c>
      <c r="AS419" s="132">
        <f>SUM(AS382:AS418)</f>
        <v>3522278</v>
      </c>
    </row>
    <row r="422" spans="2:87" ht="18.75" customHeight="1">
      <c r="B422" s="226" t="s">
        <v>524</v>
      </c>
      <c r="C422" s="227"/>
      <c r="D422" s="227"/>
      <c r="E422" s="227"/>
      <c r="F422" s="227"/>
      <c r="G422" s="227"/>
      <c r="H422" s="227"/>
      <c r="I422" s="227"/>
      <c r="J422" s="227"/>
      <c r="K422" s="227"/>
      <c r="L422" s="227"/>
      <c r="M422" s="227"/>
      <c r="N422" s="227"/>
      <c r="O422" s="227"/>
      <c r="P422" s="227"/>
      <c r="Q422" s="227"/>
      <c r="R422" s="227"/>
      <c r="S422" s="227"/>
      <c r="T422" s="227"/>
      <c r="U422" s="227"/>
      <c r="V422" s="227"/>
      <c r="W422" s="227"/>
      <c r="X422" s="227"/>
      <c r="Y422" s="227"/>
      <c r="Z422" s="227"/>
      <c r="AA422" s="227"/>
      <c r="AB422" s="227"/>
      <c r="AC422" s="227"/>
      <c r="AD422" s="227"/>
      <c r="AE422" s="227"/>
      <c r="AF422" s="227"/>
      <c r="AG422" s="227"/>
      <c r="AH422" s="227"/>
      <c r="AI422" s="227"/>
      <c r="AJ422" s="227"/>
      <c r="AK422" s="227"/>
      <c r="AL422" s="227"/>
      <c r="AM422" s="227"/>
      <c r="AN422" s="227"/>
      <c r="AO422" s="227"/>
      <c r="AP422" s="227"/>
      <c r="AQ422" s="228"/>
    </row>
    <row r="423" spans="2:87" s="185" customFormat="1">
      <c r="B423" s="187"/>
      <c r="C423" s="178">
        <f>COUNTIF($C$424:$AP$424,C424)</f>
        <v>1</v>
      </c>
      <c r="D423" s="178">
        <f t="shared" ref="D423:AP423" si="925">COUNTIF($C$424:$AP$424,D424)</f>
        <v>1</v>
      </c>
      <c r="E423" s="178">
        <f t="shared" si="925"/>
        <v>1</v>
      </c>
      <c r="F423" s="178">
        <f t="shared" si="925"/>
        <v>1</v>
      </c>
      <c r="G423" s="178">
        <f t="shared" si="925"/>
        <v>1</v>
      </c>
      <c r="H423" s="178">
        <f t="shared" si="925"/>
        <v>1</v>
      </c>
      <c r="I423" s="178">
        <f t="shared" si="925"/>
        <v>1</v>
      </c>
      <c r="J423" s="178">
        <f t="shared" si="925"/>
        <v>1</v>
      </c>
      <c r="K423" s="178">
        <f t="shared" si="925"/>
        <v>1</v>
      </c>
      <c r="L423" s="178">
        <f t="shared" si="925"/>
        <v>1</v>
      </c>
      <c r="M423" s="178">
        <f t="shared" si="925"/>
        <v>1</v>
      </c>
      <c r="N423" s="178">
        <f t="shared" si="925"/>
        <v>1</v>
      </c>
      <c r="O423" s="178">
        <f t="shared" si="925"/>
        <v>1</v>
      </c>
      <c r="P423" s="178">
        <f t="shared" si="925"/>
        <v>1</v>
      </c>
      <c r="Q423" s="178">
        <f t="shared" si="925"/>
        <v>1</v>
      </c>
      <c r="R423" s="178">
        <f t="shared" si="925"/>
        <v>1</v>
      </c>
      <c r="S423" s="178">
        <f t="shared" si="925"/>
        <v>1</v>
      </c>
      <c r="T423" s="178">
        <f t="shared" si="925"/>
        <v>1</v>
      </c>
      <c r="U423" s="178">
        <f t="shared" si="925"/>
        <v>1</v>
      </c>
      <c r="V423" s="178">
        <f t="shared" si="925"/>
        <v>10</v>
      </c>
      <c r="W423" s="178">
        <f t="shared" si="925"/>
        <v>1</v>
      </c>
      <c r="X423" s="178">
        <f t="shared" si="925"/>
        <v>1</v>
      </c>
      <c r="Y423" s="178">
        <f t="shared" si="925"/>
        <v>1</v>
      </c>
      <c r="Z423" s="178">
        <f t="shared" si="925"/>
        <v>1</v>
      </c>
      <c r="AA423" s="178">
        <f t="shared" si="925"/>
        <v>1</v>
      </c>
      <c r="AB423" s="178">
        <f t="shared" si="925"/>
        <v>1</v>
      </c>
      <c r="AC423" s="178">
        <f t="shared" si="925"/>
        <v>1</v>
      </c>
      <c r="AD423" s="178">
        <f t="shared" si="925"/>
        <v>1</v>
      </c>
      <c r="AE423" s="178">
        <f t="shared" si="925"/>
        <v>1</v>
      </c>
      <c r="AF423" s="178">
        <f t="shared" si="925"/>
        <v>1</v>
      </c>
      <c r="AG423" s="178">
        <f t="shared" si="925"/>
        <v>1</v>
      </c>
      <c r="AH423" s="178">
        <f t="shared" si="925"/>
        <v>10</v>
      </c>
      <c r="AI423" s="178">
        <f t="shared" si="925"/>
        <v>10</v>
      </c>
      <c r="AJ423" s="178">
        <f t="shared" si="925"/>
        <v>10</v>
      </c>
      <c r="AK423" s="178">
        <f t="shared" si="925"/>
        <v>10</v>
      </c>
      <c r="AL423" s="178">
        <f t="shared" si="925"/>
        <v>10</v>
      </c>
      <c r="AM423" s="178">
        <f t="shared" si="925"/>
        <v>10</v>
      </c>
      <c r="AN423" s="178">
        <f t="shared" si="925"/>
        <v>10</v>
      </c>
      <c r="AO423" s="178">
        <f t="shared" si="925"/>
        <v>10</v>
      </c>
      <c r="AP423" s="178">
        <f t="shared" si="925"/>
        <v>10</v>
      </c>
      <c r="AQ423" s="187"/>
      <c r="AS423" s="177"/>
      <c r="AU423" s="179"/>
      <c r="AV423" s="179"/>
      <c r="AW423" s="179"/>
      <c r="AX423" s="179"/>
      <c r="AY423" s="179"/>
      <c r="AZ423" s="179"/>
      <c r="BA423" s="179"/>
      <c r="BB423" s="179"/>
      <c r="BC423" s="179"/>
      <c r="BD423" s="179"/>
      <c r="BE423" s="179"/>
      <c r="BF423" s="179"/>
      <c r="BG423" s="179"/>
      <c r="BH423" s="179"/>
      <c r="BI423" s="179"/>
      <c r="BJ423" s="179"/>
      <c r="BK423" s="179"/>
      <c r="BL423" s="179"/>
      <c r="BM423" s="179"/>
      <c r="BN423" s="179"/>
      <c r="BO423" s="179"/>
      <c r="BP423" s="179"/>
      <c r="BQ423" s="179"/>
      <c r="BR423" s="179"/>
      <c r="BS423" s="179"/>
      <c r="BT423" s="179"/>
      <c r="BU423" s="179"/>
      <c r="BV423" s="179"/>
      <c r="BW423" s="179"/>
      <c r="BX423" s="179"/>
      <c r="BY423" s="179"/>
      <c r="BZ423" s="179"/>
      <c r="CA423" s="179"/>
      <c r="CB423" s="179"/>
      <c r="CC423" s="179"/>
      <c r="CD423" s="179"/>
      <c r="CE423" s="179"/>
      <c r="CF423" s="179"/>
      <c r="CG423" s="179"/>
      <c r="CH423" s="179"/>
      <c r="CI423" s="179"/>
    </row>
    <row r="424" spans="2:87" s="185" customFormat="1" hidden="1">
      <c r="B424" s="177"/>
      <c r="C424" s="176">
        <f>SUM(C426:C462)</f>
        <v>-3333556</v>
      </c>
      <c r="D424" s="176">
        <f t="shared" ref="D424:AP424" si="926">SUM(D426:D462)</f>
        <v>-18652388.767000005</v>
      </c>
      <c r="E424" s="176">
        <f t="shared" si="926"/>
        <v>-34608969</v>
      </c>
      <c r="F424" s="176">
        <f t="shared" si="926"/>
        <v>-14045324</v>
      </c>
      <c r="G424" s="176">
        <f t="shared" si="926"/>
        <v>-127426529</v>
      </c>
      <c r="H424" s="176">
        <f t="shared" si="926"/>
        <v>-63726742</v>
      </c>
      <c r="I424" s="176">
        <f t="shared" si="926"/>
        <v>-487316</v>
      </c>
      <c r="J424" s="176">
        <f t="shared" si="926"/>
        <v>-102884765</v>
      </c>
      <c r="K424" s="176">
        <f t="shared" si="926"/>
        <v>-3586196</v>
      </c>
      <c r="L424" s="176">
        <f t="shared" si="926"/>
        <v>-22642836</v>
      </c>
      <c r="M424" s="176">
        <f t="shared" si="926"/>
        <v>-164409352</v>
      </c>
      <c r="N424" s="176">
        <f t="shared" si="926"/>
        <v>-73425498</v>
      </c>
      <c r="O424" s="176">
        <f t="shared" si="926"/>
        <v>-158631116</v>
      </c>
      <c r="P424" s="176">
        <f t="shared" si="926"/>
        <v>-85378916</v>
      </c>
      <c r="Q424" s="176">
        <f t="shared" si="926"/>
        <v>-81824279</v>
      </c>
      <c r="R424" s="176">
        <f t="shared" si="926"/>
        <v>-63098</v>
      </c>
      <c r="S424" s="176">
        <f t="shared" si="926"/>
        <v>-2571365</v>
      </c>
      <c r="T424" s="176">
        <f t="shared" si="926"/>
        <v>-6271005</v>
      </c>
      <c r="U424" s="176">
        <f t="shared" si="926"/>
        <v>-4936480</v>
      </c>
      <c r="V424" s="176">
        <f t="shared" si="926"/>
        <v>0</v>
      </c>
      <c r="W424" s="176">
        <f t="shared" si="926"/>
        <v>-2128102</v>
      </c>
      <c r="X424" s="176">
        <f t="shared" si="926"/>
        <v>-269069640.62687361</v>
      </c>
      <c r="Y424" s="176">
        <f t="shared" si="926"/>
        <v>-6515954</v>
      </c>
      <c r="Z424" s="176">
        <f t="shared" si="926"/>
        <v>-47273035.954413988</v>
      </c>
      <c r="AA424" s="176">
        <f t="shared" si="926"/>
        <v>-92764333</v>
      </c>
      <c r="AB424" s="176">
        <f t="shared" si="926"/>
        <v>-119318551</v>
      </c>
      <c r="AC424" s="176">
        <f t="shared" si="926"/>
        <v>-43624196</v>
      </c>
      <c r="AD424" s="176">
        <f t="shared" si="926"/>
        <v>-17073827</v>
      </c>
      <c r="AE424" s="176">
        <f t="shared" si="926"/>
        <v>-58135869</v>
      </c>
      <c r="AF424" s="176">
        <f t="shared" si="926"/>
        <v>-52163610</v>
      </c>
      <c r="AG424" s="176">
        <f t="shared" si="926"/>
        <v>-24235944</v>
      </c>
      <c r="AH424" s="176">
        <f t="shared" si="926"/>
        <v>0</v>
      </c>
      <c r="AI424" s="176">
        <f t="shared" si="926"/>
        <v>0</v>
      </c>
      <c r="AJ424" s="176">
        <f t="shared" si="926"/>
        <v>0</v>
      </c>
      <c r="AK424" s="176">
        <f t="shared" si="926"/>
        <v>0</v>
      </c>
      <c r="AL424" s="176">
        <f t="shared" si="926"/>
        <v>0</v>
      </c>
      <c r="AM424" s="176">
        <f t="shared" si="926"/>
        <v>0</v>
      </c>
      <c r="AN424" s="176">
        <f t="shared" si="926"/>
        <v>0</v>
      </c>
      <c r="AO424" s="176">
        <f t="shared" si="926"/>
        <v>0</v>
      </c>
      <c r="AP424" s="176">
        <f t="shared" si="926"/>
        <v>0</v>
      </c>
      <c r="AQ424" s="177"/>
      <c r="AS424" s="177"/>
      <c r="AU424" s="179"/>
      <c r="AV424" s="179"/>
      <c r="AW424" s="179"/>
      <c r="AX424" s="179"/>
      <c r="AY424" s="179"/>
      <c r="AZ424" s="179"/>
      <c r="BA424" s="179"/>
      <c r="BB424" s="179"/>
      <c r="BC424" s="179"/>
      <c r="BD424" s="179"/>
      <c r="BE424" s="179"/>
      <c r="BF424" s="179"/>
      <c r="BG424" s="179"/>
      <c r="BH424" s="179"/>
      <c r="BI424" s="179"/>
      <c r="BJ424" s="179"/>
      <c r="BK424" s="179"/>
      <c r="BL424" s="179"/>
      <c r="BM424" s="179"/>
      <c r="BN424" s="179"/>
      <c r="BO424" s="179"/>
      <c r="BP424" s="179"/>
      <c r="BQ424" s="179"/>
      <c r="BR424" s="179"/>
      <c r="BS424" s="179"/>
      <c r="BT424" s="179"/>
      <c r="BU424" s="179"/>
      <c r="BV424" s="179"/>
      <c r="BW424" s="179"/>
      <c r="BX424" s="179"/>
      <c r="BY424" s="179"/>
      <c r="BZ424" s="179"/>
      <c r="CA424" s="179"/>
      <c r="CB424" s="179"/>
      <c r="CC424" s="179"/>
      <c r="CD424" s="179"/>
      <c r="CE424" s="179"/>
      <c r="CF424" s="179"/>
      <c r="CG424" s="179"/>
      <c r="CH424" s="179"/>
      <c r="CI424" s="179"/>
    </row>
    <row r="425" spans="2:87" s="195" customFormat="1" ht="22.5">
      <c r="B425" s="138"/>
      <c r="C425" s="138" t="str">
        <f>C7</f>
        <v>Ace Vida</v>
      </c>
      <c r="D425" s="138" t="str">
        <f t="shared" ref="D425:AQ425" si="927">D7</f>
        <v>BanChile</v>
      </c>
      <c r="E425" s="138" t="str">
        <f t="shared" si="927"/>
        <v>BBVA Vida</v>
      </c>
      <c r="F425" s="138" t="str">
        <f t="shared" si="927"/>
        <v>BCI Seguros Vida</v>
      </c>
      <c r="G425" s="138" t="str">
        <f t="shared" si="927"/>
        <v>BICE Vida</v>
      </c>
      <c r="H425" s="138" t="str">
        <f t="shared" si="927"/>
        <v>Cámara</v>
      </c>
      <c r="I425" s="138" t="str">
        <f t="shared" si="927"/>
        <v>Cardif</v>
      </c>
      <c r="J425" s="138" t="str">
        <f t="shared" si="927"/>
        <v>Chilena Consolidada</v>
      </c>
      <c r="K425" s="138" t="str">
        <f t="shared" si="927"/>
        <v>CLC</v>
      </c>
      <c r="L425" s="138" t="str">
        <f t="shared" si="927"/>
        <v>CN Life</v>
      </c>
      <c r="M425" s="138" t="str">
        <f t="shared" si="927"/>
        <v>Consorcio Nacional</v>
      </c>
      <c r="N425" s="138" t="str">
        <f t="shared" si="927"/>
        <v>CorpSeguros</v>
      </c>
      <c r="O425" s="138" t="str">
        <f t="shared" si="927"/>
        <v>CorpVida</v>
      </c>
      <c r="P425" s="138" t="str">
        <f t="shared" si="927"/>
        <v>Cruz del Sur</v>
      </c>
      <c r="Q425" s="138" t="str">
        <f t="shared" si="927"/>
        <v>EuroAmérica</v>
      </c>
      <c r="R425" s="138" t="str">
        <f t="shared" si="927"/>
        <v>Huelen</v>
      </c>
      <c r="S425" s="138" t="str">
        <f t="shared" si="927"/>
        <v>Itaú</v>
      </c>
      <c r="T425" s="138" t="str">
        <f t="shared" si="927"/>
        <v>M. de Carabineros</v>
      </c>
      <c r="U425" s="138" t="str">
        <f t="shared" si="927"/>
        <v>M. del Ej. y Av.</v>
      </c>
      <c r="V425" s="138" t="str">
        <f t="shared" si="927"/>
        <v>Magallanes Vida</v>
      </c>
      <c r="W425" s="138" t="str">
        <f t="shared" si="927"/>
        <v>Mapfre Vida</v>
      </c>
      <c r="X425" s="138" t="str">
        <f t="shared" si="927"/>
        <v>Metlife</v>
      </c>
      <c r="Y425" s="138" t="str">
        <f t="shared" si="927"/>
        <v>Mutual de Seguros</v>
      </c>
      <c r="Z425" s="138" t="str">
        <f t="shared" si="927"/>
        <v>Ohio National</v>
      </c>
      <c r="AA425" s="138" t="str">
        <f t="shared" si="927"/>
        <v>Penta Vida</v>
      </c>
      <c r="AB425" s="138" t="str">
        <f t="shared" si="927"/>
        <v>Principal</v>
      </c>
      <c r="AC425" s="138" t="str">
        <f t="shared" si="927"/>
        <v>Renta Nacional</v>
      </c>
      <c r="AD425" s="138" t="str">
        <f t="shared" si="927"/>
        <v>Rigel</v>
      </c>
      <c r="AE425" s="138" t="str">
        <f t="shared" si="927"/>
        <v>Security Previsión</v>
      </c>
      <c r="AF425" s="138" t="str">
        <f t="shared" si="927"/>
        <v>Sura</v>
      </c>
      <c r="AG425" s="138" t="str">
        <f t="shared" si="927"/>
        <v>Zurich Santander</v>
      </c>
      <c r="AH425" s="138">
        <f t="shared" si="927"/>
        <v>0</v>
      </c>
      <c r="AI425" s="138">
        <f t="shared" si="927"/>
        <v>0</v>
      </c>
      <c r="AJ425" s="138">
        <f t="shared" si="927"/>
        <v>0</v>
      </c>
      <c r="AK425" s="138">
        <f t="shared" si="927"/>
        <v>0</v>
      </c>
      <c r="AL425" s="138">
        <f t="shared" si="927"/>
        <v>0</v>
      </c>
      <c r="AM425" s="138">
        <f t="shared" si="927"/>
        <v>0</v>
      </c>
      <c r="AN425" s="138">
        <f t="shared" si="927"/>
        <v>0</v>
      </c>
      <c r="AO425" s="138">
        <f t="shared" si="927"/>
        <v>0</v>
      </c>
      <c r="AP425" s="138">
        <f t="shared" si="927"/>
        <v>0</v>
      </c>
      <c r="AQ425" s="138" t="str">
        <f t="shared" si="927"/>
        <v>Mercado</v>
      </c>
      <c r="AS425" s="138" t="s">
        <v>339</v>
      </c>
      <c r="AU425" s="196"/>
      <c r="AV425" s="196"/>
      <c r="AW425" s="196"/>
      <c r="AX425" s="196"/>
      <c r="AY425" s="196"/>
      <c r="AZ425" s="196"/>
      <c r="BA425" s="196"/>
      <c r="BB425" s="196"/>
      <c r="BC425" s="196"/>
      <c r="BD425" s="196"/>
      <c r="BE425" s="196"/>
      <c r="BF425" s="196"/>
      <c r="BG425" s="196"/>
      <c r="BH425" s="196"/>
      <c r="BI425" s="196"/>
      <c r="BJ425" s="196"/>
      <c r="BK425" s="196"/>
      <c r="BL425" s="196"/>
      <c r="BM425" s="196"/>
      <c r="BN425" s="196"/>
      <c r="BO425" s="196"/>
      <c r="BP425" s="196"/>
      <c r="BQ425" s="196"/>
      <c r="BR425" s="196"/>
      <c r="BS425" s="196"/>
      <c r="BT425" s="196"/>
      <c r="BU425" s="196"/>
      <c r="BV425" s="196"/>
      <c r="BW425" s="196"/>
      <c r="BX425" s="196"/>
      <c r="BY425" s="196"/>
      <c r="BZ425" s="196"/>
      <c r="CA425" s="196"/>
      <c r="CB425" s="196"/>
      <c r="CC425" s="196"/>
      <c r="CD425" s="196"/>
      <c r="CE425" s="196"/>
      <c r="CF425" s="196"/>
      <c r="CG425" s="196"/>
      <c r="CH425" s="196"/>
      <c r="CI425" s="196"/>
    </row>
    <row r="426" spans="2:87">
      <c r="B426" s="153" t="str">
        <f>B250</f>
        <v>Individuales</v>
      </c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27"/>
      <c r="AS426" s="142"/>
    </row>
    <row r="427" spans="2:87">
      <c r="B427" s="161" t="str">
        <f t="shared" ref="B427:B463" si="928">B251</f>
        <v>101 Vida Entera</v>
      </c>
      <c r="C427" s="145">
        <v>0</v>
      </c>
      <c r="D427" s="145">
        <v>0</v>
      </c>
      <c r="E427" s="145">
        <v>0</v>
      </c>
      <c r="F427" s="145">
        <v>0</v>
      </c>
      <c r="G427" s="145">
        <v>-119899</v>
      </c>
      <c r="H427" s="145">
        <v>0</v>
      </c>
      <c r="I427" s="145">
        <v>0</v>
      </c>
      <c r="J427" s="145">
        <v>-898681</v>
      </c>
      <c r="K427" s="145">
        <v>0</v>
      </c>
      <c r="L427" s="145">
        <v>0</v>
      </c>
      <c r="M427" s="145">
        <v>-274818</v>
      </c>
      <c r="N427" s="145">
        <v>0</v>
      </c>
      <c r="O427" s="145">
        <v>0</v>
      </c>
      <c r="P427" s="145">
        <v>-6123</v>
      </c>
      <c r="Q427" s="145">
        <v>-77621</v>
      </c>
      <c r="R427" s="145">
        <v>0</v>
      </c>
      <c r="S427" s="145">
        <v>0</v>
      </c>
      <c r="T427" s="145">
        <v>0</v>
      </c>
      <c r="U427" s="145">
        <v>-55503</v>
      </c>
      <c r="V427" s="145">
        <v>0</v>
      </c>
      <c r="W427" s="145">
        <v>0</v>
      </c>
      <c r="X427" s="145">
        <v>53149</v>
      </c>
      <c r="Y427" s="145">
        <v>-210840</v>
      </c>
      <c r="Z427" s="145">
        <v>-66958.300041600014</v>
      </c>
      <c r="AA427" s="145">
        <v>-81872</v>
      </c>
      <c r="AB427" s="145">
        <v>0</v>
      </c>
      <c r="AC427" s="145">
        <v>0</v>
      </c>
      <c r="AD427" s="145">
        <v>0</v>
      </c>
      <c r="AE427" s="145">
        <v>-1469</v>
      </c>
      <c r="AF427" s="145">
        <v>-22437</v>
      </c>
      <c r="AG427" s="145">
        <v>0</v>
      </c>
      <c r="AH427" s="145"/>
      <c r="AI427" s="145"/>
      <c r="AJ427" s="145"/>
      <c r="AK427" s="145"/>
      <c r="AL427" s="145"/>
      <c r="AM427" s="145"/>
      <c r="AN427" s="145"/>
      <c r="AO427" s="145"/>
      <c r="AP427" s="145"/>
      <c r="AQ427" s="131">
        <f t="shared" ref="AQ427:AQ441" si="929">SUM(C427:AP427)</f>
        <v>-1763072.3000416001</v>
      </c>
      <c r="AS427" s="145">
        <v>-2222866</v>
      </c>
    </row>
    <row r="428" spans="2:87">
      <c r="B428" s="161" t="str">
        <f t="shared" si="928"/>
        <v>102 Temporal de Vida</v>
      </c>
      <c r="C428" s="145">
        <v>0</v>
      </c>
      <c r="D428" s="145">
        <v>-319672.85699999984</v>
      </c>
      <c r="E428" s="145">
        <v>0</v>
      </c>
      <c r="F428" s="145">
        <v>102384</v>
      </c>
      <c r="G428" s="145">
        <v>-84507</v>
      </c>
      <c r="H428" s="145">
        <v>0</v>
      </c>
      <c r="I428" s="145">
        <v>25458</v>
      </c>
      <c r="J428" s="145">
        <v>-60036</v>
      </c>
      <c r="K428" s="145">
        <v>0</v>
      </c>
      <c r="L428" s="145">
        <v>0</v>
      </c>
      <c r="M428" s="145">
        <v>-274493</v>
      </c>
      <c r="N428" s="145">
        <v>0</v>
      </c>
      <c r="O428" s="145">
        <v>-295683</v>
      </c>
      <c r="P428" s="145">
        <v>-5910</v>
      </c>
      <c r="Q428" s="145">
        <v>3261</v>
      </c>
      <c r="R428" s="145">
        <v>0</v>
      </c>
      <c r="S428" s="145">
        <v>0</v>
      </c>
      <c r="T428" s="145">
        <v>0</v>
      </c>
      <c r="U428" s="145">
        <v>-80388</v>
      </c>
      <c r="V428" s="145">
        <v>0</v>
      </c>
      <c r="W428" s="145">
        <v>-73108</v>
      </c>
      <c r="X428" s="145">
        <v>-49440</v>
      </c>
      <c r="Y428" s="145">
        <v>-2651</v>
      </c>
      <c r="Z428" s="145">
        <v>-400016.89471199998</v>
      </c>
      <c r="AA428" s="145">
        <v>-74865</v>
      </c>
      <c r="AB428" s="145">
        <v>0</v>
      </c>
      <c r="AC428" s="145">
        <v>0</v>
      </c>
      <c r="AD428" s="145">
        <v>0</v>
      </c>
      <c r="AE428" s="145">
        <v>-178191</v>
      </c>
      <c r="AF428" s="145">
        <v>-104279</v>
      </c>
      <c r="AG428" s="145">
        <v>-1540083</v>
      </c>
      <c r="AH428" s="145"/>
      <c r="AI428" s="145"/>
      <c r="AJ428" s="145"/>
      <c r="AK428" s="145"/>
      <c r="AL428" s="145"/>
      <c r="AM428" s="145"/>
      <c r="AN428" s="145"/>
      <c r="AO428" s="145"/>
      <c r="AP428" s="145"/>
      <c r="AQ428" s="131">
        <f t="shared" si="929"/>
        <v>-3412220.751712</v>
      </c>
      <c r="AS428" s="145">
        <v>-1556369</v>
      </c>
    </row>
    <row r="429" spans="2:87">
      <c r="B429" s="161" t="str">
        <f t="shared" si="928"/>
        <v>103 Otros Seguros con CUI</v>
      </c>
      <c r="C429" s="145">
        <v>0</v>
      </c>
      <c r="D429" s="145">
        <v>-33998.351999999999</v>
      </c>
      <c r="E429" s="145">
        <v>0</v>
      </c>
      <c r="F429" s="145">
        <v>-1404638</v>
      </c>
      <c r="G429" s="145">
        <v>-2041868</v>
      </c>
      <c r="H429" s="145">
        <v>0</v>
      </c>
      <c r="I429" s="145">
        <v>0</v>
      </c>
      <c r="J429" s="145">
        <v>-6531037</v>
      </c>
      <c r="K429" s="145">
        <v>0</v>
      </c>
      <c r="L429" s="145">
        <v>0</v>
      </c>
      <c r="M429" s="145">
        <v>-6537804</v>
      </c>
      <c r="N429" s="145">
        <v>0</v>
      </c>
      <c r="O429" s="145">
        <v>-1363014</v>
      </c>
      <c r="P429" s="145">
        <v>-2901366</v>
      </c>
      <c r="Q429" s="145">
        <v>-7735623</v>
      </c>
      <c r="R429" s="145">
        <v>0</v>
      </c>
      <c r="S429" s="145">
        <v>0</v>
      </c>
      <c r="T429" s="145">
        <v>0</v>
      </c>
      <c r="U429" s="145">
        <v>0</v>
      </c>
      <c r="V429" s="145">
        <v>0</v>
      </c>
      <c r="W429" s="145">
        <v>-41595</v>
      </c>
      <c r="X429" s="145">
        <v>-9258510</v>
      </c>
      <c r="Y429" s="145">
        <v>-9752</v>
      </c>
      <c r="Z429" s="145">
        <v>-23680.218038399998</v>
      </c>
      <c r="AA429" s="145">
        <v>-2959385</v>
      </c>
      <c r="AB429" s="145">
        <v>-605322</v>
      </c>
      <c r="AC429" s="145">
        <v>-494</v>
      </c>
      <c r="AD429" s="145">
        <v>0</v>
      </c>
      <c r="AE429" s="145">
        <v>-1823558</v>
      </c>
      <c r="AF429" s="145">
        <v>-7667602</v>
      </c>
      <c r="AG429" s="145">
        <v>-3205959</v>
      </c>
      <c r="AH429" s="145"/>
      <c r="AI429" s="145"/>
      <c r="AJ429" s="145"/>
      <c r="AK429" s="145"/>
      <c r="AL429" s="145"/>
      <c r="AM429" s="145"/>
      <c r="AN429" s="145"/>
      <c r="AO429" s="145"/>
      <c r="AP429" s="145"/>
      <c r="AQ429" s="131">
        <f t="shared" si="929"/>
        <v>-54145205.570038401</v>
      </c>
      <c r="AS429" s="145">
        <v>-49594420</v>
      </c>
    </row>
    <row r="430" spans="2:87">
      <c r="B430" s="161" t="str">
        <f t="shared" si="928"/>
        <v>104 Mixto o Dotal</v>
      </c>
      <c r="C430" s="145">
        <v>0</v>
      </c>
      <c r="D430" s="145">
        <v>0</v>
      </c>
      <c r="E430" s="145">
        <v>0</v>
      </c>
      <c r="F430" s="145">
        <v>0</v>
      </c>
      <c r="G430" s="145">
        <v>-420679</v>
      </c>
      <c r="H430" s="145">
        <v>0</v>
      </c>
      <c r="I430" s="145">
        <v>0</v>
      </c>
      <c r="J430" s="145">
        <v>-1026866</v>
      </c>
      <c r="K430" s="145">
        <v>0</v>
      </c>
      <c r="L430" s="145">
        <v>0</v>
      </c>
      <c r="M430" s="145">
        <v>-518070</v>
      </c>
      <c r="N430" s="145">
        <v>0</v>
      </c>
      <c r="O430" s="145">
        <v>0</v>
      </c>
      <c r="P430" s="145">
        <v>-318574</v>
      </c>
      <c r="Q430" s="145">
        <v>-374852</v>
      </c>
      <c r="R430" s="145">
        <v>-3639</v>
      </c>
      <c r="S430" s="145">
        <v>0</v>
      </c>
      <c r="T430" s="145">
        <v>-1930403</v>
      </c>
      <c r="U430" s="145">
        <v>-1849876</v>
      </c>
      <c r="V430" s="145">
        <v>0</v>
      </c>
      <c r="W430" s="145">
        <v>-3393</v>
      </c>
      <c r="X430" s="145">
        <v>-1084444</v>
      </c>
      <c r="Y430" s="145">
        <v>-1967427</v>
      </c>
      <c r="Z430" s="145">
        <v>-7842.0905359999988</v>
      </c>
      <c r="AA430" s="145">
        <v>0</v>
      </c>
      <c r="AB430" s="145">
        <v>0</v>
      </c>
      <c r="AC430" s="145">
        <v>0</v>
      </c>
      <c r="AD430" s="145">
        <v>0</v>
      </c>
      <c r="AE430" s="145">
        <v>-110180</v>
      </c>
      <c r="AF430" s="145">
        <v>-2289394</v>
      </c>
      <c r="AG430" s="145">
        <v>0</v>
      </c>
      <c r="AH430" s="145"/>
      <c r="AI430" s="145"/>
      <c r="AJ430" s="145"/>
      <c r="AK430" s="145"/>
      <c r="AL430" s="145"/>
      <c r="AM430" s="145"/>
      <c r="AN430" s="145"/>
      <c r="AO430" s="145"/>
      <c r="AP430" s="145"/>
      <c r="AQ430" s="131">
        <f t="shared" si="929"/>
        <v>-11905639.090536</v>
      </c>
      <c r="AS430" s="145">
        <v>-9573975</v>
      </c>
    </row>
    <row r="431" spans="2:87">
      <c r="B431" s="161" t="str">
        <f t="shared" si="928"/>
        <v>105 Renta</v>
      </c>
      <c r="C431" s="145">
        <v>0</v>
      </c>
      <c r="D431" s="145">
        <v>0</v>
      </c>
      <c r="E431" s="145">
        <v>0</v>
      </c>
      <c r="F431" s="145">
        <v>0</v>
      </c>
      <c r="G431" s="145">
        <v>-1263809</v>
      </c>
      <c r="H431" s="145">
        <v>0</v>
      </c>
      <c r="I431" s="145">
        <v>0</v>
      </c>
      <c r="J431" s="145">
        <v>-34597</v>
      </c>
      <c r="K431" s="145">
        <v>0</v>
      </c>
      <c r="L431" s="145">
        <v>-4681</v>
      </c>
      <c r="M431" s="145">
        <v>-1449913</v>
      </c>
      <c r="N431" s="145">
        <v>-51856</v>
      </c>
      <c r="O431" s="145">
        <v>-2902103</v>
      </c>
      <c r="P431" s="145">
        <v>-912156</v>
      </c>
      <c r="Q431" s="145">
        <v>-1325125</v>
      </c>
      <c r="R431" s="145">
        <v>0</v>
      </c>
      <c r="S431" s="145">
        <v>0</v>
      </c>
      <c r="T431" s="145">
        <v>0</v>
      </c>
      <c r="U431" s="145">
        <v>0</v>
      </c>
      <c r="V431" s="145">
        <v>0</v>
      </c>
      <c r="W431" s="145">
        <v>-11823</v>
      </c>
      <c r="X431" s="145">
        <v>-4772567</v>
      </c>
      <c r="Y431" s="145">
        <v>-1879847</v>
      </c>
      <c r="Z431" s="145">
        <v>-56601</v>
      </c>
      <c r="AA431" s="145">
        <v>-122148</v>
      </c>
      <c r="AB431" s="145">
        <v>-3212470</v>
      </c>
      <c r="AC431" s="145">
        <v>7940</v>
      </c>
      <c r="AD431" s="145">
        <v>0</v>
      </c>
      <c r="AE431" s="145">
        <v>-3133716</v>
      </c>
      <c r="AF431" s="145">
        <v>-66791</v>
      </c>
      <c r="AG431" s="145">
        <v>0</v>
      </c>
      <c r="AH431" s="145"/>
      <c r="AI431" s="145"/>
      <c r="AJ431" s="145"/>
      <c r="AK431" s="145"/>
      <c r="AL431" s="145"/>
      <c r="AM431" s="145"/>
      <c r="AN431" s="145"/>
      <c r="AO431" s="145"/>
      <c r="AP431" s="145"/>
      <c r="AQ431" s="131">
        <f t="shared" si="929"/>
        <v>-21192263</v>
      </c>
      <c r="AS431" s="145">
        <v>-19947160</v>
      </c>
    </row>
    <row r="432" spans="2:87">
      <c r="B432" s="161" t="str">
        <f t="shared" si="928"/>
        <v>106 Dotal Puro o Capital Diferido</v>
      </c>
      <c r="C432" s="145">
        <v>0</v>
      </c>
      <c r="D432" s="145">
        <v>0</v>
      </c>
      <c r="E432" s="145">
        <v>0</v>
      </c>
      <c r="F432" s="145">
        <v>0</v>
      </c>
      <c r="G432" s="145">
        <v>0</v>
      </c>
      <c r="H432" s="145">
        <v>0</v>
      </c>
      <c r="I432" s="145">
        <v>0</v>
      </c>
      <c r="J432" s="145">
        <v>0</v>
      </c>
      <c r="K432" s="145">
        <v>0</v>
      </c>
      <c r="L432" s="145">
        <v>0</v>
      </c>
      <c r="M432" s="145">
        <v>0</v>
      </c>
      <c r="N432" s="145">
        <v>0</v>
      </c>
      <c r="O432" s="145">
        <v>0</v>
      </c>
      <c r="P432" s="145">
        <v>0</v>
      </c>
      <c r="Q432" s="145">
        <v>0</v>
      </c>
      <c r="R432" s="145">
        <v>0</v>
      </c>
      <c r="S432" s="145">
        <v>0</v>
      </c>
      <c r="T432" s="145">
        <v>0</v>
      </c>
      <c r="U432" s="145">
        <v>0</v>
      </c>
      <c r="V432" s="145">
        <v>0</v>
      </c>
      <c r="W432" s="145">
        <v>0</v>
      </c>
      <c r="X432" s="145">
        <v>0</v>
      </c>
      <c r="Y432" s="145">
        <v>0</v>
      </c>
      <c r="Z432" s="145">
        <v>0</v>
      </c>
      <c r="AA432" s="145">
        <v>0</v>
      </c>
      <c r="AB432" s="145">
        <v>0</v>
      </c>
      <c r="AC432" s="145">
        <v>0</v>
      </c>
      <c r="AD432" s="145">
        <v>0</v>
      </c>
      <c r="AE432" s="145">
        <v>0</v>
      </c>
      <c r="AF432" s="145">
        <v>0</v>
      </c>
      <c r="AG432" s="145">
        <v>0</v>
      </c>
      <c r="AH432" s="145"/>
      <c r="AI432" s="145"/>
      <c r="AJ432" s="145"/>
      <c r="AK432" s="145"/>
      <c r="AL432" s="145"/>
      <c r="AM432" s="145"/>
      <c r="AN432" s="145"/>
      <c r="AO432" s="145"/>
      <c r="AP432" s="145"/>
      <c r="AQ432" s="131">
        <f t="shared" si="929"/>
        <v>0</v>
      </c>
      <c r="AS432" s="145">
        <v>0</v>
      </c>
    </row>
    <row r="433" spans="2:45">
      <c r="B433" s="161" t="str">
        <f t="shared" si="928"/>
        <v>107 Protección Familiar</v>
      </c>
      <c r="C433" s="145">
        <v>0</v>
      </c>
      <c r="D433" s="145">
        <v>0</v>
      </c>
      <c r="E433" s="145">
        <v>0</v>
      </c>
      <c r="F433" s="145">
        <v>0</v>
      </c>
      <c r="G433" s="145">
        <v>0</v>
      </c>
      <c r="H433" s="145">
        <v>0</v>
      </c>
      <c r="I433" s="145">
        <v>0</v>
      </c>
      <c r="J433" s="145">
        <v>-3199154</v>
      </c>
      <c r="K433" s="145">
        <v>0</v>
      </c>
      <c r="L433" s="145">
        <v>0</v>
      </c>
      <c r="M433" s="145">
        <v>-53694</v>
      </c>
      <c r="N433" s="145">
        <v>0</v>
      </c>
      <c r="O433" s="145">
        <v>0</v>
      </c>
      <c r="P433" s="145">
        <v>0</v>
      </c>
      <c r="Q433" s="145">
        <v>-3562</v>
      </c>
      <c r="R433" s="145">
        <v>0</v>
      </c>
      <c r="S433" s="145">
        <v>0</v>
      </c>
      <c r="T433" s="145">
        <v>0</v>
      </c>
      <c r="U433" s="145">
        <v>-415</v>
      </c>
      <c r="V433" s="145">
        <v>0</v>
      </c>
      <c r="W433" s="145">
        <v>-7930</v>
      </c>
      <c r="X433" s="145">
        <v>0</v>
      </c>
      <c r="Y433" s="145">
        <v>-946114</v>
      </c>
      <c r="Z433" s="145">
        <v>0</v>
      </c>
      <c r="AA433" s="145">
        <v>0</v>
      </c>
      <c r="AB433" s="145">
        <v>-1656</v>
      </c>
      <c r="AC433" s="145">
        <v>-1472</v>
      </c>
      <c r="AD433" s="145">
        <v>0</v>
      </c>
      <c r="AE433" s="145">
        <v>-881025</v>
      </c>
      <c r="AF433" s="145">
        <v>0</v>
      </c>
      <c r="AG433" s="145">
        <v>-2725</v>
      </c>
      <c r="AH433" s="145"/>
      <c r="AI433" s="145"/>
      <c r="AJ433" s="145"/>
      <c r="AK433" s="145"/>
      <c r="AL433" s="145"/>
      <c r="AM433" s="145"/>
      <c r="AN433" s="145"/>
      <c r="AO433" s="145"/>
      <c r="AP433" s="145"/>
      <c r="AQ433" s="131">
        <f t="shared" si="929"/>
        <v>-5097747</v>
      </c>
      <c r="AS433" s="145">
        <v>-3831000</v>
      </c>
    </row>
    <row r="434" spans="2:45">
      <c r="B434" s="161" t="str">
        <f t="shared" si="928"/>
        <v>108 Incapacidad o Invalidez</v>
      </c>
      <c r="C434" s="145">
        <v>0</v>
      </c>
      <c r="D434" s="145">
        <v>0</v>
      </c>
      <c r="E434" s="145">
        <v>0</v>
      </c>
      <c r="F434" s="145">
        <v>0</v>
      </c>
      <c r="G434" s="145">
        <v>-112</v>
      </c>
      <c r="H434" s="145">
        <v>0</v>
      </c>
      <c r="I434" s="145">
        <v>32068</v>
      </c>
      <c r="J434" s="145">
        <v>0</v>
      </c>
      <c r="K434" s="145">
        <v>0</v>
      </c>
      <c r="L434" s="145">
        <v>0</v>
      </c>
      <c r="M434" s="145">
        <v>0</v>
      </c>
      <c r="N434" s="145">
        <v>0</v>
      </c>
      <c r="O434" s="145">
        <v>-1694</v>
      </c>
      <c r="P434" s="145">
        <v>0</v>
      </c>
      <c r="Q434" s="145">
        <v>0</v>
      </c>
      <c r="R434" s="145">
        <v>0</v>
      </c>
      <c r="S434" s="145">
        <v>0</v>
      </c>
      <c r="T434" s="145">
        <v>0</v>
      </c>
      <c r="U434" s="145">
        <v>0</v>
      </c>
      <c r="V434" s="145">
        <v>0</v>
      </c>
      <c r="W434" s="145">
        <v>0</v>
      </c>
      <c r="X434" s="145">
        <v>0</v>
      </c>
      <c r="Y434" s="145">
        <v>0</v>
      </c>
      <c r="Z434" s="145">
        <v>0</v>
      </c>
      <c r="AA434" s="145">
        <v>0</v>
      </c>
      <c r="AB434" s="145">
        <v>0</v>
      </c>
      <c r="AC434" s="145">
        <v>0</v>
      </c>
      <c r="AD434" s="145">
        <v>0</v>
      </c>
      <c r="AE434" s="145">
        <v>0</v>
      </c>
      <c r="AF434" s="145">
        <v>0</v>
      </c>
      <c r="AG434" s="145">
        <v>0</v>
      </c>
      <c r="AH434" s="145"/>
      <c r="AI434" s="145"/>
      <c r="AJ434" s="145"/>
      <c r="AK434" s="145"/>
      <c r="AL434" s="145"/>
      <c r="AM434" s="145"/>
      <c r="AN434" s="145"/>
      <c r="AO434" s="145"/>
      <c r="AP434" s="145"/>
      <c r="AQ434" s="131">
        <f t="shared" si="929"/>
        <v>30262</v>
      </c>
      <c r="AS434" s="145">
        <v>-9432</v>
      </c>
    </row>
    <row r="435" spans="2:45">
      <c r="B435" s="161" t="str">
        <f t="shared" si="928"/>
        <v>109 Salud</v>
      </c>
      <c r="C435" s="145">
        <v>-2729</v>
      </c>
      <c r="D435" s="145">
        <v>-465587.83499999996</v>
      </c>
      <c r="E435" s="145">
        <v>0</v>
      </c>
      <c r="F435" s="145">
        <v>-682814</v>
      </c>
      <c r="G435" s="145">
        <v>-288441</v>
      </c>
      <c r="H435" s="145">
        <v>0</v>
      </c>
      <c r="I435" s="145">
        <v>24253</v>
      </c>
      <c r="J435" s="145">
        <v>0</v>
      </c>
      <c r="K435" s="145">
        <v>-3586196</v>
      </c>
      <c r="L435" s="145">
        <v>0</v>
      </c>
      <c r="M435" s="145">
        <v>-14564</v>
      </c>
      <c r="N435" s="145">
        <v>0</v>
      </c>
      <c r="O435" s="145">
        <v>-153996</v>
      </c>
      <c r="P435" s="145">
        <v>-194703</v>
      </c>
      <c r="Q435" s="145">
        <v>-505569</v>
      </c>
      <c r="R435" s="145">
        <v>0</v>
      </c>
      <c r="S435" s="145">
        <v>0</v>
      </c>
      <c r="T435" s="145">
        <v>0</v>
      </c>
      <c r="U435" s="145">
        <v>0</v>
      </c>
      <c r="V435" s="145">
        <v>0</v>
      </c>
      <c r="W435" s="145">
        <v>0</v>
      </c>
      <c r="X435" s="145">
        <v>-2720905</v>
      </c>
      <c r="Y435" s="145">
        <v>0</v>
      </c>
      <c r="Z435" s="145">
        <v>0</v>
      </c>
      <c r="AA435" s="145">
        <v>-128045</v>
      </c>
      <c r="AB435" s="145">
        <v>0</v>
      </c>
      <c r="AC435" s="145">
        <v>0</v>
      </c>
      <c r="AD435" s="145">
        <v>0</v>
      </c>
      <c r="AE435" s="145">
        <v>-72246</v>
      </c>
      <c r="AF435" s="145">
        <v>-1318948</v>
      </c>
      <c r="AG435" s="145">
        <v>-7073960</v>
      </c>
      <c r="AH435" s="145"/>
      <c r="AI435" s="145"/>
      <c r="AJ435" s="145"/>
      <c r="AK435" s="145"/>
      <c r="AL435" s="145"/>
      <c r="AM435" s="145"/>
      <c r="AN435" s="145"/>
      <c r="AO435" s="145"/>
      <c r="AP435" s="145"/>
      <c r="AQ435" s="131">
        <f t="shared" si="929"/>
        <v>-17184450.835000001</v>
      </c>
      <c r="AS435" s="145">
        <v>-8437619</v>
      </c>
    </row>
    <row r="436" spans="2:45">
      <c r="B436" s="161" t="str">
        <f t="shared" si="928"/>
        <v>110 Accidentes Personales</v>
      </c>
      <c r="C436" s="145">
        <v>-62817</v>
      </c>
      <c r="D436" s="145">
        <v>-93096.052000000025</v>
      </c>
      <c r="E436" s="145">
        <v>-57471</v>
      </c>
      <c r="F436" s="145">
        <v>-152829</v>
      </c>
      <c r="G436" s="145">
        <v>-32980</v>
      </c>
      <c r="H436" s="145">
        <v>0</v>
      </c>
      <c r="I436" s="145">
        <v>96498</v>
      </c>
      <c r="J436" s="145">
        <v>0</v>
      </c>
      <c r="K436" s="145">
        <v>0</v>
      </c>
      <c r="L436" s="145">
        <v>0</v>
      </c>
      <c r="M436" s="145">
        <v>-30915</v>
      </c>
      <c r="N436" s="145">
        <v>0</v>
      </c>
      <c r="O436" s="145">
        <v>-23281</v>
      </c>
      <c r="P436" s="145">
        <v>29890</v>
      </c>
      <c r="Q436" s="145">
        <v>-656</v>
      </c>
      <c r="R436" s="145">
        <v>0</v>
      </c>
      <c r="S436" s="145">
        <v>0</v>
      </c>
      <c r="T436" s="145">
        <v>0</v>
      </c>
      <c r="U436" s="145">
        <v>0</v>
      </c>
      <c r="V436" s="145">
        <v>0</v>
      </c>
      <c r="W436" s="145">
        <v>-37222</v>
      </c>
      <c r="X436" s="145">
        <v>934205</v>
      </c>
      <c r="Y436" s="145">
        <v>0</v>
      </c>
      <c r="Z436" s="145">
        <v>0</v>
      </c>
      <c r="AA436" s="145">
        <v>0</v>
      </c>
      <c r="AB436" s="145">
        <v>0</v>
      </c>
      <c r="AC436" s="145">
        <v>0</v>
      </c>
      <c r="AD436" s="145">
        <v>0</v>
      </c>
      <c r="AE436" s="145">
        <v>-22269</v>
      </c>
      <c r="AF436" s="145">
        <v>0</v>
      </c>
      <c r="AG436" s="145">
        <v>-918171</v>
      </c>
      <c r="AH436" s="145"/>
      <c r="AI436" s="145"/>
      <c r="AJ436" s="145"/>
      <c r="AK436" s="145"/>
      <c r="AL436" s="145"/>
      <c r="AM436" s="145"/>
      <c r="AN436" s="145"/>
      <c r="AO436" s="145"/>
      <c r="AP436" s="145"/>
      <c r="AQ436" s="131">
        <f t="shared" si="929"/>
        <v>-371114.05200000003</v>
      </c>
      <c r="AS436" s="145">
        <v>-2039609</v>
      </c>
    </row>
    <row r="437" spans="2:45">
      <c r="B437" s="161" t="str">
        <f t="shared" si="928"/>
        <v>111 Asistencia</v>
      </c>
      <c r="C437" s="145">
        <v>0</v>
      </c>
      <c r="D437" s="145">
        <v>-8375.8000000000029</v>
      </c>
      <c r="E437" s="145">
        <v>0</v>
      </c>
      <c r="F437" s="145">
        <v>0</v>
      </c>
      <c r="G437" s="145">
        <v>0</v>
      </c>
      <c r="H437" s="145">
        <v>0</v>
      </c>
      <c r="I437" s="145">
        <v>0</v>
      </c>
      <c r="J437" s="145">
        <v>0</v>
      </c>
      <c r="K437" s="145">
        <v>0</v>
      </c>
      <c r="L437" s="145">
        <v>0</v>
      </c>
      <c r="M437" s="145">
        <v>-15047</v>
      </c>
      <c r="N437" s="145">
        <v>0</v>
      </c>
      <c r="O437" s="145">
        <v>0</v>
      </c>
      <c r="P437" s="145">
        <v>0</v>
      </c>
      <c r="Q437" s="145">
        <v>0</v>
      </c>
      <c r="R437" s="145">
        <v>0</v>
      </c>
      <c r="S437" s="145">
        <v>0</v>
      </c>
      <c r="T437" s="145">
        <v>0</v>
      </c>
      <c r="U437" s="145">
        <v>0</v>
      </c>
      <c r="V437" s="145">
        <v>0</v>
      </c>
      <c r="W437" s="145">
        <v>0</v>
      </c>
      <c r="X437" s="145">
        <v>0</v>
      </c>
      <c r="Y437" s="145">
        <v>0</v>
      </c>
      <c r="Z437" s="145">
        <v>0</v>
      </c>
      <c r="AA437" s="145">
        <v>0</v>
      </c>
      <c r="AB437" s="145">
        <v>0</v>
      </c>
      <c r="AC437" s="145">
        <v>0</v>
      </c>
      <c r="AD437" s="145">
        <v>0</v>
      </c>
      <c r="AE437" s="145">
        <v>0</v>
      </c>
      <c r="AF437" s="145">
        <v>0</v>
      </c>
      <c r="AG437" s="145">
        <v>-209985</v>
      </c>
      <c r="AH437" s="145"/>
      <c r="AI437" s="145"/>
      <c r="AJ437" s="145"/>
      <c r="AK437" s="145"/>
      <c r="AL437" s="145"/>
      <c r="AM437" s="145"/>
      <c r="AN437" s="145"/>
      <c r="AO437" s="145"/>
      <c r="AP437" s="145"/>
      <c r="AQ437" s="131">
        <f t="shared" si="929"/>
        <v>-233407.8</v>
      </c>
      <c r="AS437" s="145">
        <v>-154655</v>
      </c>
    </row>
    <row r="438" spans="2:45">
      <c r="B438" s="161" t="str">
        <f t="shared" si="928"/>
        <v>112 Desgravamen</v>
      </c>
      <c r="C438" s="145">
        <v>0</v>
      </c>
      <c r="D438" s="145">
        <v>0</v>
      </c>
      <c r="E438" s="145">
        <v>0</v>
      </c>
      <c r="F438" s="145">
        <v>-44957</v>
      </c>
      <c r="G438" s="145">
        <v>-167</v>
      </c>
      <c r="H438" s="145">
        <v>0</v>
      </c>
      <c r="I438" s="145">
        <v>18174</v>
      </c>
      <c r="J438" s="145">
        <v>0</v>
      </c>
      <c r="K438" s="145">
        <v>0</v>
      </c>
      <c r="L438" s="145">
        <v>0</v>
      </c>
      <c r="M438" s="145">
        <v>0</v>
      </c>
      <c r="N438" s="145">
        <v>0</v>
      </c>
      <c r="O438" s="145">
        <v>-1461</v>
      </c>
      <c r="P438" s="145">
        <v>0</v>
      </c>
      <c r="Q438" s="145">
        <v>0</v>
      </c>
      <c r="R438" s="145">
        <v>0</v>
      </c>
      <c r="S438" s="145">
        <v>0</v>
      </c>
      <c r="T438" s="145">
        <v>0</v>
      </c>
      <c r="U438" s="145">
        <v>0</v>
      </c>
      <c r="V438" s="145">
        <v>0</v>
      </c>
      <c r="W438" s="145">
        <v>0</v>
      </c>
      <c r="X438" s="145">
        <v>0</v>
      </c>
      <c r="Y438" s="145">
        <v>0</v>
      </c>
      <c r="Z438" s="145">
        <v>0</v>
      </c>
      <c r="AA438" s="145">
        <v>0</v>
      </c>
      <c r="AB438" s="145">
        <v>0</v>
      </c>
      <c r="AC438" s="145">
        <v>0</v>
      </c>
      <c r="AD438" s="145">
        <v>0</v>
      </c>
      <c r="AE438" s="145">
        <v>0</v>
      </c>
      <c r="AF438" s="145">
        <v>0</v>
      </c>
      <c r="AG438" s="145">
        <v>0</v>
      </c>
      <c r="AH438" s="145"/>
      <c r="AI438" s="145"/>
      <c r="AJ438" s="145"/>
      <c r="AK438" s="145"/>
      <c r="AL438" s="145"/>
      <c r="AM438" s="145"/>
      <c r="AN438" s="145"/>
      <c r="AO438" s="145"/>
      <c r="AP438" s="145"/>
      <c r="AQ438" s="131">
        <f t="shared" si="929"/>
        <v>-28411</v>
      </c>
      <c r="AS438" s="145">
        <v>-4014</v>
      </c>
    </row>
    <row r="439" spans="2:45">
      <c r="B439" s="161" t="str">
        <f t="shared" si="928"/>
        <v>113 SOAP</v>
      </c>
      <c r="C439" s="145">
        <v>0</v>
      </c>
      <c r="D439" s="145">
        <v>0</v>
      </c>
      <c r="E439" s="145">
        <v>0</v>
      </c>
      <c r="F439" s="145">
        <v>0</v>
      </c>
      <c r="G439" s="145">
        <v>0</v>
      </c>
      <c r="H439" s="145">
        <v>0</v>
      </c>
      <c r="I439" s="145">
        <v>0</v>
      </c>
      <c r="J439" s="145">
        <v>0</v>
      </c>
      <c r="K439" s="145">
        <v>0</v>
      </c>
      <c r="L439" s="145">
        <v>0</v>
      </c>
      <c r="M439" s="145">
        <v>0</v>
      </c>
      <c r="N439" s="145">
        <v>0</v>
      </c>
      <c r="O439" s="145">
        <v>0</v>
      </c>
      <c r="P439" s="145">
        <v>0</v>
      </c>
      <c r="Q439" s="145">
        <v>0</v>
      </c>
      <c r="R439" s="145">
        <v>0</v>
      </c>
      <c r="S439" s="145">
        <v>0</v>
      </c>
      <c r="T439" s="145">
        <v>0</v>
      </c>
      <c r="U439" s="145">
        <v>0</v>
      </c>
      <c r="V439" s="145">
        <v>0</v>
      </c>
      <c r="W439" s="145">
        <v>0</v>
      </c>
      <c r="X439" s="145">
        <v>0</v>
      </c>
      <c r="Y439" s="145">
        <v>-3561</v>
      </c>
      <c r="Z439" s="145">
        <v>0</v>
      </c>
      <c r="AA439" s="145">
        <v>0</v>
      </c>
      <c r="AB439" s="145">
        <v>0</v>
      </c>
      <c r="AC439" s="145">
        <v>0</v>
      </c>
      <c r="AD439" s="145">
        <v>0</v>
      </c>
      <c r="AE439" s="145">
        <v>0</v>
      </c>
      <c r="AF439" s="145">
        <v>0</v>
      </c>
      <c r="AG439" s="145">
        <v>0</v>
      </c>
      <c r="AH439" s="145"/>
      <c r="AI439" s="145"/>
      <c r="AJ439" s="145"/>
      <c r="AK439" s="145"/>
      <c r="AL439" s="145"/>
      <c r="AM439" s="145"/>
      <c r="AN439" s="145"/>
      <c r="AO439" s="145"/>
      <c r="AP439" s="145"/>
      <c r="AQ439" s="131">
        <f t="shared" si="929"/>
        <v>-3561</v>
      </c>
      <c r="AS439" s="145">
        <v>-10934</v>
      </c>
    </row>
    <row r="440" spans="2:45">
      <c r="B440" s="161" t="str">
        <f t="shared" si="928"/>
        <v>114 Seguros con APV</v>
      </c>
      <c r="C440" s="145">
        <v>0</v>
      </c>
      <c r="D440" s="145">
        <v>0</v>
      </c>
      <c r="E440" s="145">
        <v>0</v>
      </c>
      <c r="F440" s="145">
        <v>-10122</v>
      </c>
      <c r="G440" s="145">
        <v>236</v>
      </c>
      <c r="H440" s="145">
        <v>0</v>
      </c>
      <c r="I440" s="145">
        <v>0</v>
      </c>
      <c r="J440" s="145">
        <v>-3632765</v>
      </c>
      <c r="K440" s="145">
        <v>0</v>
      </c>
      <c r="L440" s="145">
        <v>0</v>
      </c>
      <c r="M440" s="145">
        <v>-7097378</v>
      </c>
      <c r="N440" s="145">
        <v>0</v>
      </c>
      <c r="O440" s="145">
        <v>-4581836</v>
      </c>
      <c r="P440" s="145">
        <v>-1445886</v>
      </c>
      <c r="Q440" s="145">
        <v>-4006760</v>
      </c>
      <c r="R440" s="145">
        <v>0</v>
      </c>
      <c r="S440" s="145">
        <v>0</v>
      </c>
      <c r="T440" s="145">
        <v>0</v>
      </c>
      <c r="U440" s="145">
        <v>0</v>
      </c>
      <c r="V440" s="145">
        <v>0</v>
      </c>
      <c r="W440" s="145">
        <v>0</v>
      </c>
      <c r="X440" s="145">
        <v>-3469763</v>
      </c>
      <c r="Y440" s="145">
        <v>0</v>
      </c>
      <c r="Z440" s="145">
        <v>0</v>
      </c>
      <c r="AA440" s="145">
        <v>0</v>
      </c>
      <c r="AB440" s="145">
        <v>-209829</v>
      </c>
      <c r="AC440" s="145">
        <v>0</v>
      </c>
      <c r="AD440" s="145">
        <v>0</v>
      </c>
      <c r="AE440" s="145">
        <v>-3019755</v>
      </c>
      <c r="AF440" s="145">
        <v>-7818670</v>
      </c>
      <c r="AG440" s="145">
        <v>-16939</v>
      </c>
      <c r="AH440" s="145"/>
      <c r="AI440" s="145"/>
      <c r="AJ440" s="145"/>
      <c r="AK440" s="145"/>
      <c r="AL440" s="145"/>
      <c r="AM440" s="145"/>
      <c r="AN440" s="145"/>
      <c r="AO440" s="145"/>
      <c r="AP440" s="145"/>
      <c r="AQ440" s="131">
        <f t="shared" si="929"/>
        <v>-35309467</v>
      </c>
      <c r="AS440" s="145">
        <v>-32528290</v>
      </c>
    </row>
    <row r="441" spans="2:45">
      <c r="B441" s="161" t="str">
        <f t="shared" si="928"/>
        <v>150 Otros</v>
      </c>
      <c r="C441" s="145">
        <v>0</v>
      </c>
      <c r="D441" s="145">
        <v>0</v>
      </c>
      <c r="E441" s="145">
        <v>0</v>
      </c>
      <c r="F441" s="145">
        <v>0</v>
      </c>
      <c r="G441" s="145">
        <v>0</v>
      </c>
      <c r="H441" s="145">
        <v>-30</v>
      </c>
      <c r="I441" s="145">
        <v>0</v>
      </c>
      <c r="J441" s="145">
        <v>0</v>
      </c>
      <c r="K441" s="145">
        <v>0</v>
      </c>
      <c r="L441" s="145">
        <v>0</v>
      </c>
      <c r="M441" s="145">
        <v>0</v>
      </c>
      <c r="N441" s="145">
        <v>0</v>
      </c>
      <c r="O441" s="145">
        <v>0</v>
      </c>
      <c r="P441" s="145">
        <v>0</v>
      </c>
      <c r="Q441" s="145">
        <v>0</v>
      </c>
      <c r="R441" s="145">
        <v>0</v>
      </c>
      <c r="S441" s="145">
        <v>0</v>
      </c>
      <c r="T441" s="145">
        <v>0</v>
      </c>
      <c r="U441" s="145">
        <v>0</v>
      </c>
      <c r="V441" s="145">
        <v>0</v>
      </c>
      <c r="W441" s="145">
        <v>0</v>
      </c>
      <c r="X441" s="145">
        <v>0</v>
      </c>
      <c r="Y441" s="145">
        <v>0</v>
      </c>
      <c r="Z441" s="145">
        <v>0</v>
      </c>
      <c r="AA441" s="145">
        <v>0</v>
      </c>
      <c r="AB441" s="145">
        <v>0</v>
      </c>
      <c r="AC441" s="145">
        <v>0</v>
      </c>
      <c r="AD441" s="145">
        <v>0</v>
      </c>
      <c r="AE441" s="145">
        <v>0</v>
      </c>
      <c r="AF441" s="145">
        <v>0</v>
      </c>
      <c r="AG441" s="145">
        <v>0</v>
      </c>
      <c r="AH441" s="145"/>
      <c r="AI441" s="145"/>
      <c r="AJ441" s="145"/>
      <c r="AK441" s="145"/>
      <c r="AL441" s="145"/>
      <c r="AM441" s="145"/>
      <c r="AN441" s="145"/>
      <c r="AO441" s="145"/>
      <c r="AP441" s="145"/>
      <c r="AQ441" s="131">
        <f t="shared" si="929"/>
        <v>-30</v>
      </c>
      <c r="AS441" s="145">
        <v>-1793</v>
      </c>
    </row>
    <row r="442" spans="2:45">
      <c r="B442" s="153" t="str">
        <f t="shared" si="928"/>
        <v>Colectivos</v>
      </c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27"/>
      <c r="AS442" s="142"/>
    </row>
    <row r="443" spans="2:45">
      <c r="B443" s="161" t="str">
        <f t="shared" si="928"/>
        <v>201 Vida Entera</v>
      </c>
      <c r="C443" s="145">
        <v>0</v>
      </c>
      <c r="D443" s="145">
        <v>0</v>
      </c>
      <c r="E443" s="145">
        <v>0</v>
      </c>
      <c r="F443" s="145">
        <v>0</v>
      </c>
      <c r="G443" s="145">
        <v>0</v>
      </c>
      <c r="H443" s="145">
        <v>0</v>
      </c>
      <c r="I443" s="145">
        <v>0</v>
      </c>
      <c r="J443" s="145">
        <v>-2915598</v>
      </c>
      <c r="K443" s="145">
        <v>0</v>
      </c>
      <c r="L443" s="145">
        <v>0</v>
      </c>
      <c r="M443" s="145">
        <v>0</v>
      </c>
      <c r="N443" s="145">
        <v>0</v>
      </c>
      <c r="O443" s="145">
        <v>0</v>
      </c>
      <c r="P443" s="145">
        <v>0</v>
      </c>
      <c r="Q443" s="145">
        <v>-504500</v>
      </c>
      <c r="R443" s="145">
        <v>0</v>
      </c>
      <c r="S443" s="145">
        <v>0</v>
      </c>
      <c r="T443" s="145">
        <v>-543259</v>
      </c>
      <c r="U443" s="145">
        <v>0</v>
      </c>
      <c r="V443" s="145">
        <v>0</v>
      </c>
      <c r="W443" s="145">
        <v>0</v>
      </c>
      <c r="X443" s="145">
        <v>0</v>
      </c>
      <c r="Y443" s="145">
        <v>0</v>
      </c>
      <c r="Z443" s="145">
        <v>0</v>
      </c>
      <c r="AA443" s="145">
        <v>0</v>
      </c>
      <c r="AB443" s="145">
        <v>0</v>
      </c>
      <c r="AC443" s="145">
        <v>0</v>
      </c>
      <c r="AD443" s="145">
        <v>0</v>
      </c>
      <c r="AE443" s="145">
        <v>0</v>
      </c>
      <c r="AF443" s="145">
        <v>0</v>
      </c>
      <c r="AG443" s="145">
        <v>0</v>
      </c>
      <c r="AH443" s="145"/>
      <c r="AI443" s="145"/>
      <c r="AJ443" s="145"/>
      <c r="AK443" s="145"/>
      <c r="AL443" s="145"/>
      <c r="AM443" s="145"/>
      <c r="AN443" s="145"/>
      <c r="AO443" s="145"/>
      <c r="AP443" s="145"/>
      <c r="AQ443" s="131">
        <f t="shared" ref="AQ443:AQ456" si="930">SUM(C443:AP443)</f>
        <v>-3963357</v>
      </c>
      <c r="AS443" s="145">
        <v>-3373668</v>
      </c>
    </row>
    <row r="444" spans="2:45">
      <c r="B444" s="161" t="str">
        <f t="shared" si="928"/>
        <v>202 Temporal de Vida</v>
      </c>
      <c r="C444" s="145">
        <v>-1374653</v>
      </c>
      <c r="D444" s="145">
        <v>-761124.49699999951</v>
      </c>
      <c r="E444" s="145">
        <v>-71039</v>
      </c>
      <c r="F444" s="145">
        <v>-664031</v>
      </c>
      <c r="G444" s="145">
        <v>-3248777</v>
      </c>
      <c r="H444" s="145">
        <v>-7519</v>
      </c>
      <c r="I444" s="145">
        <v>1066259</v>
      </c>
      <c r="J444" s="145">
        <v>0</v>
      </c>
      <c r="K444" s="145">
        <v>0</v>
      </c>
      <c r="L444" s="145">
        <v>-16404</v>
      </c>
      <c r="M444" s="145">
        <v>-106125</v>
      </c>
      <c r="N444" s="145">
        <v>0</v>
      </c>
      <c r="O444" s="145">
        <v>-1027450</v>
      </c>
      <c r="P444" s="145">
        <v>-2543700</v>
      </c>
      <c r="Q444" s="145">
        <v>-1121482</v>
      </c>
      <c r="R444" s="145">
        <v>0</v>
      </c>
      <c r="S444" s="145">
        <v>-512682</v>
      </c>
      <c r="T444" s="145">
        <v>-771183</v>
      </c>
      <c r="U444" s="145">
        <v>-2901686</v>
      </c>
      <c r="V444" s="145">
        <v>0</v>
      </c>
      <c r="W444" s="145">
        <v>-421590</v>
      </c>
      <c r="X444" s="145">
        <v>-6267366</v>
      </c>
      <c r="Y444" s="145">
        <v>-11588</v>
      </c>
      <c r="Z444" s="145">
        <v>43160.495967284543</v>
      </c>
      <c r="AA444" s="145">
        <v>0</v>
      </c>
      <c r="AB444" s="145">
        <v>-5056</v>
      </c>
      <c r="AC444" s="145">
        <v>-13162</v>
      </c>
      <c r="AD444" s="145">
        <v>0</v>
      </c>
      <c r="AE444" s="145">
        <v>-720944</v>
      </c>
      <c r="AF444" s="145">
        <v>-11220869</v>
      </c>
      <c r="AG444" s="145">
        <v>-1895622</v>
      </c>
      <c r="AH444" s="145"/>
      <c r="AI444" s="145"/>
      <c r="AJ444" s="145"/>
      <c r="AK444" s="145"/>
      <c r="AL444" s="145"/>
      <c r="AM444" s="145"/>
      <c r="AN444" s="145"/>
      <c r="AO444" s="145"/>
      <c r="AP444" s="145"/>
      <c r="AQ444" s="131">
        <f t="shared" si="930"/>
        <v>-34574633.001032718</v>
      </c>
      <c r="AS444" s="145">
        <v>-34163288</v>
      </c>
    </row>
    <row r="445" spans="2:45">
      <c r="B445" s="161" t="str">
        <f t="shared" si="928"/>
        <v>203 Otros Seguros con CUI</v>
      </c>
      <c r="C445" s="145">
        <v>0</v>
      </c>
      <c r="D445" s="145">
        <v>0</v>
      </c>
      <c r="E445" s="145">
        <v>0</v>
      </c>
      <c r="F445" s="145">
        <v>0</v>
      </c>
      <c r="G445" s="145">
        <v>0</v>
      </c>
      <c r="H445" s="145">
        <v>0</v>
      </c>
      <c r="I445" s="145">
        <v>0</v>
      </c>
      <c r="J445" s="145">
        <v>0</v>
      </c>
      <c r="K445" s="145">
        <v>0</v>
      </c>
      <c r="L445" s="145">
        <v>0</v>
      </c>
      <c r="M445" s="145">
        <v>0</v>
      </c>
      <c r="N445" s="145">
        <v>0</v>
      </c>
      <c r="O445" s="145">
        <v>0</v>
      </c>
      <c r="P445" s="145">
        <v>0</v>
      </c>
      <c r="Q445" s="145">
        <v>0</v>
      </c>
      <c r="R445" s="145">
        <v>0</v>
      </c>
      <c r="S445" s="145">
        <v>0</v>
      </c>
      <c r="T445" s="145">
        <v>0</v>
      </c>
      <c r="U445" s="145">
        <v>0</v>
      </c>
      <c r="V445" s="145">
        <v>0</v>
      </c>
      <c r="W445" s="145">
        <v>0</v>
      </c>
      <c r="X445" s="145">
        <v>0</v>
      </c>
      <c r="Y445" s="145">
        <v>-79644</v>
      </c>
      <c r="Z445" s="145">
        <v>0</v>
      </c>
      <c r="AA445" s="145">
        <v>0</v>
      </c>
      <c r="AB445" s="145">
        <v>0</v>
      </c>
      <c r="AC445" s="145">
        <v>0</v>
      </c>
      <c r="AD445" s="145">
        <v>0</v>
      </c>
      <c r="AE445" s="145">
        <v>0</v>
      </c>
      <c r="AF445" s="145">
        <v>0</v>
      </c>
      <c r="AG445" s="145">
        <v>0</v>
      </c>
      <c r="AH445" s="145"/>
      <c r="AI445" s="145"/>
      <c r="AJ445" s="145"/>
      <c r="AK445" s="145"/>
      <c r="AL445" s="145"/>
      <c r="AM445" s="145"/>
      <c r="AN445" s="145"/>
      <c r="AO445" s="145"/>
      <c r="AP445" s="145"/>
      <c r="AQ445" s="131">
        <f t="shared" si="930"/>
        <v>-79644</v>
      </c>
      <c r="AS445" s="145">
        <v>-151723</v>
      </c>
    </row>
    <row r="446" spans="2:45">
      <c r="B446" s="161" t="str">
        <f t="shared" si="928"/>
        <v>204 Mixto o Dotal</v>
      </c>
      <c r="C446" s="145">
        <v>0</v>
      </c>
      <c r="D446" s="145">
        <v>0</v>
      </c>
      <c r="E446" s="145">
        <v>0</v>
      </c>
      <c r="F446" s="145">
        <v>0</v>
      </c>
      <c r="G446" s="145">
        <v>0</v>
      </c>
      <c r="H446" s="145">
        <v>0</v>
      </c>
      <c r="I446" s="145">
        <v>0</v>
      </c>
      <c r="J446" s="145">
        <v>0</v>
      </c>
      <c r="K446" s="145">
        <v>0</v>
      </c>
      <c r="L446" s="145">
        <v>0</v>
      </c>
      <c r="M446" s="145">
        <v>0</v>
      </c>
      <c r="N446" s="145">
        <v>0</v>
      </c>
      <c r="O446" s="145">
        <v>0</v>
      </c>
      <c r="P446" s="145">
        <v>0</v>
      </c>
      <c r="Q446" s="145">
        <v>0</v>
      </c>
      <c r="R446" s="145">
        <v>0</v>
      </c>
      <c r="S446" s="145">
        <v>0</v>
      </c>
      <c r="T446" s="145">
        <v>0</v>
      </c>
      <c r="U446" s="145">
        <v>0</v>
      </c>
      <c r="V446" s="145">
        <v>0</v>
      </c>
      <c r="W446" s="145">
        <v>0</v>
      </c>
      <c r="X446" s="145">
        <v>0</v>
      </c>
      <c r="Y446" s="145">
        <v>-62300</v>
      </c>
      <c r="Z446" s="145">
        <v>0</v>
      </c>
      <c r="AA446" s="145">
        <v>-11789</v>
      </c>
      <c r="AB446" s="145">
        <v>0</v>
      </c>
      <c r="AC446" s="145">
        <v>0</v>
      </c>
      <c r="AD446" s="145">
        <v>0</v>
      </c>
      <c r="AE446" s="145">
        <v>0</v>
      </c>
      <c r="AF446" s="145">
        <v>0</v>
      </c>
      <c r="AG446" s="145">
        <v>0</v>
      </c>
      <c r="AH446" s="145"/>
      <c r="AI446" s="145"/>
      <c r="AJ446" s="145"/>
      <c r="AK446" s="145"/>
      <c r="AL446" s="145"/>
      <c r="AM446" s="145"/>
      <c r="AN446" s="145"/>
      <c r="AO446" s="145"/>
      <c r="AP446" s="145"/>
      <c r="AQ446" s="131">
        <f t="shared" si="930"/>
        <v>-74089</v>
      </c>
      <c r="AS446" s="145">
        <v>-150026</v>
      </c>
    </row>
    <row r="447" spans="2:45">
      <c r="B447" s="161" t="str">
        <f t="shared" si="928"/>
        <v>205 Renta</v>
      </c>
      <c r="C447" s="145">
        <v>0</v>
      </c>
      <c r="D447" s="145">
        <v>0</v>
      </c>
      <c r="E447" s="145">
        <v>0</v>
      </c>
      <c r="F447" s="145">
        <v>0</v>
      </c>
      <c r="G447" s="145">
        <v>0</v>
      </c>
      <c r="H447" s="145">
        <v>0</v>
      </c>
      <c r="I447" s="145">
        <v>0</v>
      </c>
      <c r="J447" s="145">
        <v>0</v>
      </c>
      <c r="K447" s="145">
        <v>0</v>
      </c>
      <c r="L447" s="145">
        <v>0</v>
      </c>
      <c r="M447" s="145">
        <v>0</v>
      </c>
      <c r="N447" s="145">
        <v>0</v>
      </c>
      <c r="O447" s="145">
        <v>0</v>
      </c>
      <c r="P447" s="145">
        <v>0</v>
      </c>
      <c r="Q447" s="145">
        <v>0</v>
      </c>
      <c r="R447" s="145">
        <v>0</v>
      </c>
      <c r="S447" s="145">
        <v>0</v>
      </c>
      <c r="T447" s="145">
        <v>0</v>
      </c>
      <c r="U447" s="145">
        <v>0</v>
      </c>
      <c r="V447" s="145">
        <v>0</v>
      </c>
      <c r="W447" s="145">
        <v>0</v>
      </c>
      <c r="X447" s="145">
        <v>0</v>
      </c>
      <c r="Y447" s="145">
        <v>0</v>
      </c>
      <c r="Z447" s="145">
        <v>0</v>
      </c>
      <c r="AA447" s="145">
        <v>0</v>
      </c>
      <c r="AB447" s="145">
        <v>0</v>
      </c>
      <c r="AC447" s="145">
        <v>0</v>
      </c>
      <c r="AD447" s="145">
        <v>0</v>
      </c>
      <c r="AE447" s="145">
        <v>0</v>
      </c>
      <c r="AF447" s="145">
        <v>0</v>
      </c>
      <c r="AG447" s="145">
        <v>0</v>
      </c>
      <c r="AH447" s="145"/>
      <c r="AI447" s="145"/>
      <c r="AJ447" s="145"/>
      <c r="AK447" s="145"/>
      <c r="AL447" s="145"/>
      <c r="AM447" s="145"/>
      <c r="AN447" s="145"/>
      <c r="AO447" s="145"/>
      <c r="AP447" s="145"/>
      <c r="AQ447" s="131">
        <f t="shared" si="930"/>
        <v>0</v>
      </c>
      <c r="AS447" s="145">
        <v>0</v>
      </c>
    </row>
    <row r="448" spans="2:45">
      <c r="B448" s="161" t="str">
        <f t="shared" si="928"/>
        <v>206 Dotal Puro o Capital Diferido</v>
      </c>
      <c r="C448" s="145">
        <v>0</v>
      </c>
      <c r="D448" s="145">
        <v>0</v>
      </c>
      <c r="E448" s="145">
        <v>0</v>
      </c>
      <c r="F448" s="145">
        <v>0</v>
      </c>
      <c r="G448" s="145">
        <v>0</v>
      </c>
      <c r="H448" s="145">
        <v>0</v>
      </c>
      <c r="I448" s="145">
        <v>0</v>
      </c>
      <c r="J448" s="145">
        <v>0</v>
      </c>
      <c r="K448" s="145">
        <v>0</v>
      </c>
      <c r="L448" s="145">
        <v>0</v>
      </c>
      <c r="M448" s="145">
        <v>0</v>
      </c>
      <c r="N448" s="145">
        <v>0</v>
      </c>
      <c r="O448" s="145">
        <v>0</v>
      </c>
      <c r="P448" s="145">
        <v>0</v>
      </c>
      <c r="Q448" s="145">
        <v>0</v>
      </c>
      <c r="R448" s="145">
        <v>0</v>
      </c>
      <c r="S448" s="145">
        <v>0</v>
      </c>
      <c r="T448" s="145">
        <v>0</v>
      </c>
      <c r="U448" s="145">
        <v>0</v>
      </c>
      <c r="V448" s="145">
        <v>0</v>
      </c>
      <c r="W448" s="145">
        <v>0</v>
      </c>
      <c r="X448" s="145">
        <v>0</v>
      </c>
      <c r="Y448" s="145">
        <v>0</v>
      </c>
      <c r="Z448" s="145">
        <v>0</v>
      </c>
      <c r="AA448" s="145">
        <v>0</v>
      </c>
      <c r="AB448" s="145">
        <v>0</v>
      </c>
      <c r="AC448" s="145">
        <v>0</v>
      </c>
      <c r="AD448" s="145">
        <v>0</v>
      </c>
      <c r="AE448" s="145">
        <v>0</v>
      </c>
      <c r="AF448" s="145">
        <v>0</v>
      </c>
      <c r="AG448" s="145">
        <v>0</v>
      </c>
      <c r="AH448" s="145"/>
      <c r="AI448" s="145"/>
      <c r="AJ448" s="145"/>
      <c r="AK448" s="145"/>
      <c r="AL448" s="145"/>
      <c r="AM448" s="145"/>
      <c r="AN448" s="145"/>
      <c r="AO448" s="145"/>
      <c r="AP448" s="145"/>
      <c r="AQ448" s="131">
        <f t="shared" si="930"/>
        <v>0</v>
      </c>
      <c r="AS448" s="145">
        <v>0</v>
      </c>
    </row>
    <row r="449" spans="2:87">
      <c r="B449" s="161" t="str">
        <f t="shared" si="928"/>
        <v>207 Protección Familiar</v>
      </c>
      <c r="C449" s="145">
        <v>0</v>
      </c>
      <c r="D449" s="145">
        <v>0</v>
      </c>
      <c r="E449" s="145">
        <v>0</v>
      </c>
      <c r="F449" s="145">
        <v>0</v>
      </c>
      <c r="G449" s="145">
        <v>-236964</v>
      </c>
      <c r="H449" s="145">
        <v>0</v>
      </c>
      <c r="I449" s="145">
        <v>0</v>
      </c>
      <c r="J449" s="145">
        <v>0</v>
      </c>
      <c r="K449" s="145">
        <v>0</v>
      </c>
      <c r="L449" s="145">
        <v>0</v>
      </c>
      <c r="M449" s="145">
        <v>0</v>
      </c>
      <c r="N449" s="145">
        <v>0</v>
      </c>
      <c r="O449" s="145">
        <v>0</v>
      </c>
      <c r="P449" s="145">
        <v>0</v>
      </c>
      <c r="Q449" s="145">
        <v>-750229</v>
      </c>
      <c r="R449" s="145">
        <v>0</v>
      </c>
      <c r="S449" s="145">
        <v>0</v>
      </c>
      <c r="T449" s="145">
        <v>0</v>
      </c>
      <c r="U449" s="145">
        <v>0</v>
      </c>
      <c r="V449" s="145">
        <v>0</v>
      </c>
      <c r="W449" s="145">
        <v>0</v>
      </c>
      <c r="X449" s="145">
        <v>0</v>
      </c>
      <c r="Y449" s="145">
        <v>-66352</v>
      </c>
      <c r="Z449" s="145">
        <v>0</v>
      </c>
      <c r="AA449" s="145">
        <v>0</v>
      </c>
      <c r="AB449" s="145">
        <v>0</v>
      </c>
      <c r="AC449" s="145">
        <v>0</v>
      </c>
      <c r="AD449" s="145">
        <v>0</v>
      </c>
      <c r="AE449" s="145">
        <v>0</v>
      </c>
      <c r="AF449" s="145">
        <v>0</v>
      </c>
      <c r="AG449" s="145">
        <v>-2546</v>
      </c>
      <c r="AH449" s="145"/>
      <c r="AI449" s="145"/>
      <c r="AJ449" s="145"/>
      <c r="AK449" s="145"/>
      <c r="AL449" s="145"/>
      <c r="AM449" s="145"/>
      <c r="AN449" s="145"/>
      <c r="AO449" s="145"/>
      <c r="AP449" s="145"/>
      <c r="AQ449" s="131">
        <f t="shared" si="930"/>
        <v>-1056091</v>
      </c>
      <c r="AS449" s="145">
        <v>-345007</v>
      </c>
    </row>
    <row r="450" spans="2:87">
      <c r="B450" s="161" t="str">
        <f t="shared" si="928"/>
        <v>208 Incapacidad o Invalidez</v>
      </c>
      <c r="C450" s="145">
        <v>0</v>
      </c>
      <c r="D450" s="145">
        <v>0</v>
      </c>
      <c r="E450" s="145">
        <v>0</v>
      </c>
      <c r="F450" s="145">
        <v>0</v>
      </c>
      <c r="G450" s="145">
        <v>0</v>
      </c>
      <c r="H450" s="145">
        <v>0</v>
      </c>
      <c r="I450" s="145">
        <v>121766</v>
      </c>
      <c r="J450" s="145">
        <v>0</v>
      </c>
      <c r="K450" s="145">
        <v>0</v>
      </c>
      <c r="L450" s="145">
        <v>0</v>
      </c>
      <c r="M450" s="145">
        <v>0</v>
      </c>
      <c r="N450" s="145">
        <v>0</v>
      </c>
      <c r="O450" s="145">
        <v>0</v>
      </c>
      <c r="P450" s="145">
        <v>0</v>
      </c>
      <c r="Q450" s="145">
        <v>0</v>
      </c>
      <c r="R450" s="145">
        <v>0</v>
      </c>
      <c r="S450" s="145">
        <v>0</v>
      </c>
      <c r="T450" s="145">
        <v>0</v>
      </c>
      <c r="U450" s="145">
        <v>0</v>
      </c>
      <c r="V450" s="145">
        <v>0</v>
      </c>
      <c r="W450" s="145">
        <v>0</v>
      </c>
      <c r="X450" s="145">
        <v>0</v>
      </c>
      <c r="Y450" s="145">
        <v>0</v>
      </c>
      <c r="Z450" s="145">
        <v>0</v>
      </c>
      <c r="AA450" s="145">
        <v>0</v>
      </c>
      <c r="AB450" s="145">
        <v>0</v>
      </c>
      <c r="AC450" s="145">
        <v>0</v>
      </c>
      <c r="AD450" s="145">
        <v>0</v>
      </c>
      <c r="AE450" s="145">
        <v>0</v>
      </c>
      <c r="AF450" s="145">
        <v>0</v>
      </c>
      <c r="AG450" s="145">
        <v>0</v>
      </c>
      <c r="AH450" s="145"/>
      <c r="AI450" s="145"/>
      <c r="AJ450" s="145"/>
      <c r="AK450" s="145"/>
      <c r="AL450" s="145"/>
      <c r="AM450" s="145"/>
      <c r="AN450" s="145"/>
      <c r="AO450" s="145"/>
      <c r="AP450" s="145"/>
      <c r="AQ450" s="131">
        <f t="shared" si="930"/>
        <v>121766</v>
      </c>
      <c r="AS450" s="145">
        <v>-1870</v>
      </c>
    </row>
    <row r="451" spans="2:87">
      <c r="B451" s="161" t="str">
        <f t="shared" si="928"/>
        <v>209 Salud</v>
      </c>
      <c r="C451" s="145">
        <v>0</v>
      </c>
      <c r="D451" s="145">
        <v>-61007.926000000007</v>
      </c>
      <c r="E451" s="145">
        <v>0</v>
      </c>
      <c r="F451" s="145">
        <v>-2458696</v>
      </c>
      <c r="G451" s="145">
        <v>-13527571</v>
      </c>
      <c r="H451" s="145">
        <v>-987316</v>
      </c>
      <c r="I451" s="145">
        <v>692578</v>
      </c>
      <c r="J451" s="145">
        <v>-4779553</v>
      </c>
      <c r="K451" s="145">
        <v>0</v>
      </c>
      <c r="L451" s="145">
        <v>0</v>
      </c>
      <c r="M451" s="145">
        <v>-2783010</v>
      </c>
      <c r="N451" s="145">
        <v>0</v>
      </c>
      <c r="O451" s="145">
        <v>-403007</v>
      </c>
      <c r="P451" s="145">
        <v>-7657375</v>
      </c>
      <c r="Q451" s="145">
        <v>-16039889</v>
      </c>
      <c r="R451" s="145">
        <v>0</v>
      </c>
      <c r="S451" s="145">
        <v>0</v>
      </c>
      <c r="T451" s="145">
        <v>-2908851</v>
      </c>
      <c r="U451" s="145">
        <v>0</v>
      </c>
      <c r="V451" s="145">
        <v>0</v>
      </c>
      <c r="W451" s="145">
        <v>-52405</v>
      </c>
      <c r="X451" s="145">
        <v>-19198078</v>
      </c>
      <c r="Y451" s="145">
        <v>0</v>
      </c>
      <c r="Z451" s="145">
        <v>-11909.654515139842</v>
      </c>
      <c r="AA451" s="145">
        <v>0</v>
      </c>
      <c r="AB451" s="145">
        <v>0</v>
      </c>
      <c r="AC451" s="145">
        <v>-29011</v>
      </c>
      <c r="AD451" s="145">
        <v>0</v>
      </c>
      <c r="AE451" s="145">
        <v>-10181029</v>
      </c>
      <c r="AF451" s="145">
        <v>-4237438</v>
      </c>
      <c r="AG451" s="145">
        <v>-17681</v>
      </c>
      <c r="AH451" s="145"/>
      <c r="AI451" s="145"/>
      <c r="AJ451" s="145"/>
      <c r="AK451" s="145"/>
      <c r="AL451" s="145"/>
      <c r="AM451" s="145"/>
      <c r="AN451" s="145"/>
      <c r="AO451" s="145"/>
      <c r="AP451" s="145"/>
      <c r="AQ451" s="131">
        <f t="shared" si="930"/>
        <v>-84641249.580515146</v>
      </c>
      <c r="AS451" s="145">
        <v>-72153220</v>
      </c>
    </row>
    <row r="452" spans="2:87">
      <c r="B452" s="161" t="str">
        <f t="shared" si="928"/>
        <v>210 Accidentes Personales</v>
      </c>
      <c r="C452" s="145">
        <v>0</v>
      </c>
      <c r="D452" s="145">
        <v>-158455.62800000003</v>
      </c>
      <c r="E452" s="145">
        <v>0</v>
      </c>
      <c r="F452" s="145">
        <v>-57482</v>
      </c>
      <c r="G452" s="145">
        <v>-28563</v>
      </c>
      <c r="H452" s="145">
        <v>0</v>
      </c>
      <c r="I452" s="145">
        <v>877132</v>
      </c>
      <c r="J452" s="145">
        <v>-154614</v>
      </c>
      <c r="K452" s="145">
        <v>0</v>
      </c>
      <c r="L452" s="145">
        <v>0</v>
      </c>
      <c r="M452" s="145">
        <v>-134700</v>
      </c>
      <c r="N452" s="145">
        <v>0</v>
      </c>
      <c r="O452" s="145">
        <v>-7759</v>
      </c>
      <c r="P452" s="145">
        <v>-558584</v>
      </c>
      <c r="Q452" s="145">
        <v>-19139</v>
      </c>
      <c r="R452" s="145">
        <v>0</v>
      </c>
      <c r="S452" s="145">
        <v>-92028</v>
      </c>
      <c r="T452" s="145">
        <v>0</v>
      </c>
      <c r="U452" s="145">
        <v>0</v>
      </c>
      <c r="V452" s="145">
        <v>0</v>
      </c>
      <c r="W452" s="145">
        <v>-474537</v>
      </c>
      <c r="X452" s="145">
        <v>-1213188</v>
      </c>
      <c r="Y452" s="145">
        <v>0</v>
      </c>
      <c r="Z452" s="145">
        <v>0</v>
      </c>
      <c r="AA452" s="145">
        <v>0</v>
      </c>
      <c r="AB452" s="145">
        <v>0</v>
      </c>
      <c r="AC452" s="145">
        <v>-8605</v>
      </c>
      <c r="AD452" s="145">
        <v>0</v>
      </c>
      <c r="AE452" s="145">
        <v>-61345</v>
      </c>
      <c r="AF452" s="145">
        <v>-6893</v>
      </c>
      <c r="AG452" s="145">
        <v>-600382</v>
      </c>
      <c r="AH452" s="145"/>
      <c r="AI452" s="145"/>
      <c r="AJ452" s="145"/>
      <c r="AK452" s="145"/>
      <c r="AL452" s="145"/>
      <c r="AM452" s="145"/>
      <c r="AN452" s="145"/>
      <c r="AO452" s="145"/>
      <c r="AP452" s="145"/>
      <c r="AQ452" s="131">
        <f t="shared" si="930"/>
        <v>-2699142.628</v>
      </c>
      <c r="AS452" s="145">
        <v>-1964584</v>
      </c>
    </row>
    <row r="453" spans="2:87">
      <c r="B453" s="161" t="str">
        <f t="shared" si="928"/>
        <v>211 Asistencia</v>
      </c>
      <c r="C453" s="145">
        <v>0</v>
      </c>
      <c r="D453" s="145">
        <v>0</v>
      </c>
      <c r="E453" s="145">
        <v>0</v>
      </c>
      <c r="F453" s="145">
        <v>0</v>
      </c>
      <c r="G453" s="145">
        <v>0</v>
      </c>
      <c r="H453" s="145">
        <v>0</v>
      </c>
      <c r="I453" s="145">
        <v>0</v>
      </c>
      <c r="J453" s="145">
        <v>0</v>
      </c>
      <c r="K453" s="145">
        <v>0</v>
      </c>
      <c r="L453" s="145">
        <v>0</v>
      </c>
      <c r="M453" s="145">
        <v>0</v>
      </c>
      <c r="N453" s="145">
        <v>0</v>
      </c>
      <c r="O453" s="145">
        <v>0</v>
      </c>
      <c r="P453" s="145">
        <v>0</v>
      </c>
      <c r="Q453" s="145">
        <v>0</v>
      </c>
      <c r="R453" s="145">
        <v>0</v>
      </c>
      <c r="S453" s="145">
        <v>0</v>
      </c>
      <c r="T453" s="145">
        <v>0</v>
      </c>
      <c r="U453" s="145">
        <v>0</v>
      </c>
      <c r="V453" s="145">
        <v>0</v>
      </c>
      <c r="W453" s="145">
        <v>0</v>
      </c>
      <c r="X453" s="145">
        <v>0</v>
      </c>
      <c r="Y453" s="145">
        <v>0</v>
      </c>
      <c r="Z453" s="145">
        <v>0</v>
      </c>
      <c r="AA453" s="145">
        <v>0</v>
      </c>
      <c r="AB453" s="145">
        <v>0</v>
      </c>
      <c r="AC453" s="145">
        <v>0</v>
      </c>
      <c r="AD453" s="145">
        <v>0</v>
      </c>
      <c r="AE453" s="145">
        <v>0</v>
      </c>
      <c r="AF453" s="145">
        <v>0</v>
      </c>
      <c r="AG453" s="145">
        <v>-660</v>
      </c>
      <c r="AH453" s="145"/>
      <c r="AI453" s="145"/>
      <c r="AJ453" s="145"/>
      <c r="AK453" s="145"/>
      <c r="AL453" s="145"/>
      <c r="AM453" s="145"/>
      <c r="AN453" s="145"/>
      <c r="AO453" s="145"/>
      <c r="AP453" s="145"/>
      <c r="AQ453" s="131">
        <f t="shared" si="930"/>
        <v>-660</v>
      </c>
      <c r="AS453" s="145">
        <v>-192</v>
      </c>
    </row>
    <row r="454" spans="2:87">
      <c r="B454" s="161" t="str">
        <f t="shared" si="928"/>
        <v>212 Desgravamen</v>
      </c>
      <c r="C454" s="145">
        <v>-1893357</v>
      </c>
      <c r="D454" s="145">
        <v>-7247025.4360000025</v>
      </c>
      <c r="E454" s="145">
        <v>-1092101</v>
      </c>
      <c r="F454" s="145">
        <v>-7190981</v>
      </c>
      <c r="G454" s="145">
        <v>-1600687</v>
      </c>
      <c r="H454" s="145">
        <v>0</v>
      </c>
      <c r="I454" s="145">
        <v>-3441502</v>
      </c>
      <c r="J454" s="145">
        <v>-17325</v>
      </c>
      <c r="K454" s="145">
        <v>0</v>
      </c>
      <c r="L454" s="145">
        <v>-5770</v>
      </c>
      <c r="M454" s="145">
        <v>-221927</v>
      </c>
      <c r="N454" s="145">
        <v>0</v>
      </c>
      <c r="O454" s="145">
        <v>-1857563</v>
      </c>
      <c r="P454" s="145">
        <v>-2201571</v>
      </c>
      <c r="Q454" s="145">
        <v>-48765</v>
      </c>
      <c r="R454" s="145">
        <v>-59459</v>
      </c>
      <c r="S454" s="145">
        <v>-1966655</v>
      </c>
      <c r="T454" s="145">
        <v>-117309</v>
      </c>
      <c r="U454" s="145">
        <v>0</v>
      </c>
      <c r="V454" s="145">
        <v>0</v>
      </c>
      <c r="W454" s="145">
        <v>-64114</v>
      </c>
      <c r="X454" s="145">
        <v>-5811723</v>
      </c>
      <c r="Y454" s="145">
        <v>-1166</v>
      </c>
      <c r="Z454" s="145">
        <v>-958769.51785670477</v>
      </c>
      <c r="AA454" s="145">
        <v>-149217</v>
      </c>
      <c r="AB454" s="145">
        <v>0</v>
      </c>
      <c r="AC454" s="145">
        <v>-29602</v>
      </c>
      <c r="AD454" s="145">
        <v>0</v>
      </c>
      <c r="AE454" s="145">
        <v>-469782</v>
      </c>
      <c r="AF454" s="145">
        <v>-7219038</v>
      </c>
      <c r="AG454" s="145">
        <v>-8751231</v>
      </c>
      <c r="AH454" s="145"/>
      <c r="AI454" s="145"/>
      <c r="AJ454" s="145"/>
      <c r="AK454" s="145"/>
      <c r="AL454" s="145"/>
      <c r="AM454" s="145"/>
      <c r="AN454" s="145"/>
      <c r="AO454" s="145"/>
      <c r="AP454" s="145"/>
      <c r="AQ454" s="131">
        <f t="shared" si="930"/>
        <v>-52416639.953856707</v>
      </c>
      <c r="AS454" s="145">
        <v>-45597654</v>
      </c>
    </row>
    <row r="455" spans="2:87">
      <c r="B455" s="161" t="str">
        <f t="shared" si="928"/>
        <v>213 Seguros con APV</v>
      </c>
      <c r="C455" s="145">
        <v>0</v>
      </c>
      <c r="D455" s="145">
        <v>0</v>
      </c>
      <c r="E455" s="145">
        <v>0</v>
      </c>
      <c r="F455" s="145">
        <v>0</v>
      </c>
      <c r="G455" s="145">
        <v>-478224</v>
      </c>
      <c r="H455" s="145">
        <v>0</v>
      </c>
      <c r="I455" s="145">
        <v>0</v>
      </c>
      <c r="J455" s="145">
        <v>0</v>
      </c>
      <c r="K455" s="145">
        <v>0</v>
      </c>
      <c r="L455" s="145">
        <v>0</v>
      </c>
      <c r="M455" s="145">
        <v>0</v>
      </c>
      <c r="N455" s="145">
        <v>0</v>
      </c>
      <c r="O455" s="145">
        <v>0</v>
      </c>
      <c r="P455" s="145">
        <v>0</v>
      </c>
      <c r="Q455" s="145">
        <v>0</v>
      </c>
      <c r="R455" s="145">
        <v>0</v>
      </c>
      <c r="S455" s="145">
        <v>0</v>
      </c>
      <c r="T455" s="145">
        <v>0</v>
      </c>
      <c r="U455" s="145">
        <v>-48612</v>
      </c>
      <c r="V455" s="145">
        <v>0</v>
      </c>
      <c r="W455" s="145">
        <v>0</v>
      </c>
      <c r="X455" s="145">
        <v>0</v>
      </c>
      <c r="Y455" s="145">
        <v>0</v>
      </c>
      <c r="Z455" s="145">
        <v>0</v>
      </c>
      <c r="AA455" s="145">
        <v>0</v>
      </c>
      <c r="AB455" s="145">
        <v>0</v>
      </c>
      <c r="AC455" s="145">
        <v>0</v>
      </c>
      <c r="AD455" s="145">
        <v>0</v>
      </c>
      <c r="AE455" s="145">
        <v>0</v>
      </c>
      <c r="AF455" s="145">
        <v>0</v>
      </c>
      <c r="AG455" s="145">
        <v>0</v>
      </c>
      <c r="AH455" s="145"/>
      <c r="AI455" s="145"/>
      <c r="AJ455" s="145"/>
      <c r="AK455" s="145"/>
      <c r="AL455" s="145"/>
      <c r="AM455" s="145"/>
      <c r="AN455" s="145"/>
      <c r="AO455" s="145"/>
      <c r="AP455" s="145"/>
      <c r="AQ455" s="131">
        <f t="shared" si="930"/>
        <v>-526836</v>
      </c>
      <c r="AS455" s="145">
        <v>-59093</v>
      </c>
    </row>
    <row r="456" spans="2:87">
      <c r="B456" s="161" t="str">
        <f t="shared" si="928"/>
        <v>250 Otros</v>
      </c>
      <c r="C456" s="145">
        <v>0</v>
      </c>
      <c r="D456" s="145">
        <v>0</v>
      </c>
      <c r="E456" s="145">
        <v>0</v>
      </c>
      <c r="F456" s="145">
        <v>0</v>
      </c>
      <c r="G456" s="145">
        <v>0</v>
      </c>
      <c r="H456" s="145">
        <v>0</v>
      </c>
      <c r="I456" s="145">
        <v>0</v>
      </c>
      <c r="J456" s="145">
        <v>-47328</v>
      </c>
      <c r="K456" s="145">
        <v>0</v>
      </c>
      <c r="L456" s="145">
        <v>0</v>
      </c>
      <c r="M456" s="145">
        <v>0</v>
      </c>
      <c r="N456" s="145">
        <v>0</v>
      </c>
      <c r="O456" s="145">
        <v>0</v>
      </c>
      <c r="P456" s="145">
        <v>0</v>
      </c>
      <c r="Q456" s="145">
        <v>0</v>
      </c>
      <c r="R456" s="145">
        <v>0</v>
      </c>
      <c r="S456" s="145">
        <v>0</v>
      </c>
      <c r="T456" s="145">
        <v>0</v>
      </c>
      <c r="U456" s="145">
        <v>0</v>
      </c>
      <c r="V456" s="145">
        <v>0</v>
      </c>
      <c r="W456" s="145">
        <v>0</v>
      </c>
      <c r="X456" s="145">
        <v>0</v>
      </c>
      <c r="Y456" s="145">
        <v>-1274712</v>
      </c>
      <c r="Z456" s="145">
        <v>0</v>
      </c>
      <c r="AA456" s="145">
        <v>0</v>
      </c>
      <c r="AB456" s="145">
        <v>0</v>
      </c>
      <c r="AC456" s="145">
        <v>0</v>
      </c>
      <c r="AD456" s="145">
        <v>0</v>
      </c>
      <c r="AE456" s="145">
        <v>0</v>
      </c>
      <c r="AF456" s="145">
        <v>0</v>
      </c>
      <c r="AG456" s="145">
        <v>0</v>
      </c>
      <c r="AH456" s="145"/>
      <c r="AI456" s="145"/>
      <c r="AJ456" s="145"/>
      <c r="AK456" s="145"/>
      <c r="AL456" s="145"/>
      <c r="AM456" s="145"/>
      <c r="AN456" s="145"/>
      <c r="AO456" s="145"/>
      <c r="AP456" s="145"/>
      <c r="AQ456" s="131">
        <f t="shared" si="930"/>
        <v>-1322040</v>
      </c>
      <c r="AS456" s="145">
        <v>-1253291</v>
      </c>
    </row>
    <row r="457" spans="2:87">
      <c r="B457" s="153" t="str">
        <f t="shared" si="928"/>
        <v>Previsionales</v>
      </c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27"/>
      <c r="AS457" s="142"/>
    </row>
    <row r="458" spans="2:87">
      <c r="B458" s="161" t="str">
        <f t="shared" si="928"/>
        <v>420 Seguro de AFP</v>
      </c>
      <c r="C458" s="145">
        <v>0</v>
      </c>
      <c r="D458" s="145">
        <v>-9504044.3840000033</v>
      </c>
      <c r="E458" s="145">
        <v>-31665047</v>
      </c>
      <c r="F458" s="145">
        <v>0</v>
      </c>
      <c r="G458" s="145">
        <v>1016659</v>
      </c>
      <c r="H458" s="145">
        <v>-62731877</v>
      </c>
      <c r="I458" s="145">
        <v>0</v>
      </c>
      <c r="J458" s="145">
        <v>-697856</v>
      </c>
      <c r="K458" s="145">
        <v>0</v>
      </c>
      <c r="L458" s="145">
        <v>0</v>
      </c>
      <c r="M458" s="145">
        <v>-6739</v>
      </c>
      <c r="N458" s="145">
        <v>0</v>
      </c>
      <c r="O458" s="145">
        <v>0</v>
      </c>
      <c r="P458" s="145">
        <v>-8801554</v>
      </c>
      <c r="Q458" s="145">
        <v>-8515424</v>
      </c>
      <c r="R458" s="145">
        <v>0</v>
      </c>
      <c r="S458" s="145">
        <v>0</v>
      </c>
      <c r="T458" s="145">
        <v>0</v>
      </c>
      <c r="U458" s="145">
        <v>0</v>
      </c>
      <c r="V458" s="145">
        <v>0</v>
      </c>
      <c r="W458" s="145">
        <v>0</v>
      </c>
      <c r="X458" s="145">
        <v>-14473435.000873603</v>
      </c>
      <c r="Y458" s="145">
        <v>0</v>
      </c>
      <c r="Z458" s="145">
        <v>-17160447.774681427</v>
      </c>
      <c r="AA458" s="145">
        <v>-175980</v>
      </c>
      <c r="AB458" s="145">
        <v>0</v>
      </c>
      <c r="AC458" s="145">
        <v>0</v>
      </c>
      <c r="AD458" s="145">
        <v>-17073827</v>
      </c>
      <c r="AE458" s="145">
        <v>-8708264</v>
      </c>
      <c r="AF458" s="145">
        <v>2193996</v>
      </c>
      <c r="AG458" s="145">
        <v>0</v>
      </c>
      <c r="AH458" s="145"/>
      <c r="AI458" s="145"/>
      <c r="AJ458" s="145"/>
      <c r="AK458" s="145"/>
      <c r="AL458" s="145"/>
      <c r="AM458" s="145"/>
      <c r="AN458" s="145"/>
      <c r="AO458" s="145"/>
      <c r="AP458" s="145"/>
      <c r="AQ458" s="131">
        <f t="shared" ref="AQ458:AQ462" si="931">SUM(C458:AP458)</f>
        <v>-176303840.15955502</v>
      </c>
      <c r="AS458" s="145">
        <v>-151095089</v>
      </c>
    </row>
    <row r="459" spans="2:87">
      <c r="B459" s="161" t="str">
        <f t="shared" si="928"/>
        <v>421 Renta Vitalicia Vejez</v>
      </c>
      <c r="C459" s="145">
        <v>0</v>
      </c>
      <c r="D459" s="145">
        <v>0</v>
      </c>
      <c r="E459" s="145">
        <v>-451534</v>
      </c>
      <c r="F459" s="145">
        <v>-719447</v>
      </c>
      <c r="G459" s="145">
        <v>-58935322</v>
      </c>
      <c r="H459" s="145">
        <v>0</v>
      </c>
      <c r="I459" s="145">
        <v>0</v>
      </c>
      <c r="J459" s="145">
        <v>-39453728</v>
      </c>
      <c r="K459" s="145">
        <v>0</v>
      </c>
      <c r="L459" s="145">
        <v>-15946893</v>
      </c>
      <c r="M459" s="145">
        <v>-99976453</v>
      </c>
      <c r="N459" s="145">
        <v>-49838169</v>
      </c>
      <c r="O459" s="145">
        <v>-104527546</v>
      </c>
      <c r="P459" s="145">
        <v>-42570757</v>
      </c>
      <c r="Q459" s="145">
        <v>-32431686</v>
      </c>
      <c r="R459" s="145">
        <v>0</v>
      </c>
      <c r="S459" s="145">
        <v>0</v>
      </c>
      <c r="T459" s="145">
        <v>0</v>
      </c>
      <c r="U459" s="145">
        <v>0</v>
      </c>
      <c r="V459" s="145">
        <v>0</v>
      </c>
      <c r="W459" s="145">
        <v>-720994</v>
      </c>
      <c r="X459" s="145">
        <v>-148476832.62599999</v>
      </c>
      <c r="Y459" s="145">
        <v>0</v>
      </c>
      <c r="Z459" s="145">
        <v>-16585185</v>
      </c>
      <c r="AA459" s="145">
        <v>-56716343</v>
      </c>
      <c r="AB459" s="145">
        <v>-86708484</v>
      </c>
      <c r="AC459" s="145">
        <v>-30447242</v>
      </c>
      <c r="AD459" s="145">
        <v>0</v>
      </c>
      <c r="AE459" s="145">
        <v>-21958054</v>
      </c>
      <c r="AF459" s="145">
        <v>-12385247</v>
      </c>
      <c r="AG459" s="145">
        <v>0</v>
      </c>
      <c r="AH459" s="145"/>
      <c r="AI459" s="145"/>
      <c r="AJ459" s="145"/>
      <c r="AK459" s="145"/>
      <c r="AL459" s="145"/>
      <c r="AM459" s="145"/>
      <c r="AN459" s="145"/>
      <c r="AO459" s="145"/>
      <c r="AP459" s="145"/>
      <c r="AQ459" s="131">
        <f t="shared" si="931"/>
        <v>-818849916.62599993</v>
      </c>
      <c r="AS459" s="145">
        <v>-668808667</v>
      </c>
    </row>
    <row r="460" spans="2:87">
      <c r="B460" s="161" t="str">
        <f t="shared" si="928"/>
        <v>422 Renta Vitalicia Invalidez</v>
      </c>
      <c r="C460" s="145">
        <v>0</v>
      </c>
      <c r="D460" s="145">
        <v>0</v>
      </c>
      <c r="E460" s="145">
        <v>-901307</v>
      </c>
      <c r="F460" s="145">
        <v>-178449</v>
      </c>
      <c r="G460" s="145">
        <v>-36912552</v>
      </c>
      <c r="H460" s="145">
        <v>0</v>
      </c>
      <c r="I460" s="145">
        <v>0</v>
      </c>
      <c r="J460" s="145">
        <v>-12001974</v>
      </c>
      <c r="K460" s="145">
        <v>0</v>
      </c>
      <c r="L460" s="145">
        <v>-4329199</v>
      </c>
      <c r="M460" s="145">
        <v>-19667640</v>
      </c>
      <c r="N460" s="145">
        <v>-11757781</v>
      </c>
      <c r="O460" s="145">
        <v>-26972787</v>
      </c>
      <c r="P460" s="145">
        <v>-10370077</v>
      </c>
      <c r="Q460" s="145">
        <v>-5929667</v>
      </c>
      <c r="R460" s="145">
        <v>0</v>
      </c>
      <c r="S460" s="145">
        <v>0</v>
      </c>
      <c r="T460" s="145">
        <v>0</v>
      </c>
      <c r="U460" s="145">
        <v>0</v>
      </c>
      <c r="V460" s="145">
        <v>0</v>
      </c>
      <c r="W460" s="145">
        <v>-82167</v>
      </c>
      <c r="X460" s="145">
        <v>-25822057</v>
      </c>
      <c r="Y460" s="145">
        <v>0</v>
      </c>
      <c r="Z460" s="145">
        <v>-6669256</v>
      </c>
      <c r="AA460" s="145">
        <v>-26409278</v>
      </c>
      <c r="AB460" s="145">
        <v>-11516641</v>
      </c>
      <c r="AC460" s="145">
        <v>-7319649</v>
      </c>
      <c r="AD460" s="145">
        <v>0</v>
      </c>
      <c r="AE460" s="145">
        <v>-3287911</v>
      </c>
      <c r="AF460" s="145">
        <v>0</v>
      </c>
      <c r="AG460" s="145">
        <v>0</v>
      </c>
      <c r="AH460" s="145"/>
      <c r="AI460" s="145"/>
      <c r="AJ460" s="145"/>
      <c r="AK460" s="145"/>
      <c r="AL460" s="145"/>
      <c r="AM460" s="145"/>
      <c r="AN460" s="145"/>
      <c r="AO460" s="145"/>
      <c r="AP460" s="145"/>
      <c r="AQ460" s="131">
        <f t="shared" si="931"/>
        <v>-210128392</v>
      </c>
      <c r="AS460" s="145">
        <v>-188380044</v>
      </c>
    </row>
    <row r="461" spans="2:87">
      <c r="B461" s="161" t="str">
        <f t="shared" si="928"/>
        <v>423 Renta Vitalicia Sobrevivencia</v>
      </c>
      <c r="C461" s="145">
        <v>0</v>
      </c>
      <c r="D461" s="145">
        <v>0</v>
      </c>
      <c r="E461" s="145">
        <v>-370470</v>
      </c>
      <c r="F461" s="145">
        <v>-583262</v>
      </c>
      <c r="G461" s="145">
        <v>-8711922</v>
      </c>
      <c r="H461" s="145">
        <v>0</v>
      </c>
      <c r="I461" s="145">
        <v>0</v>
      </c>
      <c r="J461" s="145">
        <v>-27015214</v>
      </c>
      <c r="K461" s="145">
        <v>0</v>
      </c>
      <c r="L461" s="145">
        <v>-2339889</v>
      </c>
      <c r="M461" s="145">
        <v>-22779969</v>
      </c>
      <c r="N461" s="145">
        <v>-9696038</v>
      </c>
      <c r="O461" s="145">
        <v>-14511936</v>
      </c>
      <c r="P461" s="145">
        <v>-4212551</v>
      </c>
      <c r="Q461" s="145">
        <v>-1568769</v>
      </c>
      <c r="R461" s="145">
        <v>0</v>
      </c>
      <c r="S461" s="145">
        <v>0</v>
      </c>
      <c r="T461" s="145">
        <v>0</v>
      </c>
      <c r="U461" s="145">
        <v>0</v>
      </c>
      <c r="V461" s="145">
        <v>0</v>
      </c>
      <c r="W461" s="145">
        <v>-137224</v>
      </c>
      <c r="X461" s="145">
        <v>-27688688</v>
      </c>
      <c r="Y461" s="145">
        <v>0</v>
      </c>
      <c r="Z461" s="145">
        <v>-5375530</v>
      </c>
      <c r="AA461" s="145">
        <v>-5452949</v>
      </c>
      <c r="AB461" s="145">
        <v>-17059093</v>
      </c>
      <c r="AC461" s="145">
        <v>-5158348</v>
      </c>
      <c r="AD461" s="145">
        <v>0</v>
      </c>
      <c r="AE461" s="145">
        <v>-3480095</v>
      </c>
      <c r="AF461" s="145">
        <v>0</v>
      </c>
      <c r="AG461" s="145">
        <v>0</v>
      </c>
      <c r="AH461" s="145"/>
      <c r="AI461" s="145"/>
      <c r="AJ461" s="145"/>
      <c r="AK461" s="145"/>
      <c r="AL461" s="145"/>
      <c r="AM461" s="145"/>
      <c r="AN461" s="145"/>
      <c r="AO461" s="145"/>
      <c r="AP461" s="145"/>
      <c r="AQ461" s="131">
        <f t="shared" si="931"/>
        <v>-156141947</v>
      </c>
      <c r="AS461" s="145">
        <v>-105906136</v>
      </c>
    </row>
    <row r="462" spans="2:87">
      <c r="B462" s="161" t="str">
        <f t="shared" si="928"/>
        <v>424 Invalidez y Sobrevivencia</v>
      </c>
      <c r="C462" s="145">
        <v>0</v>
      </c>
      <c r="D462" s="145">
        <v>0</v>
      </c>
      <c r="E462" s="145">
        <v>0</v>
      </c>
      <c r="F462" s="145">
        <v>0</v>
      </c>
      <c r="G462" s="145">
        <v>-510380</v>
      </c>
      <c r="H462" s="145">
        <v>0</v>
      </c>
      <c r="I462" s="145">
        <v>0</v>
      </c>
      <c r="J462" s="145">
        <v>-418439</v>
      </c>
      <c r="K462" s="145">
        <v>0</v>
      </c>
      <c r="L462" s="145">
        <v>0</v>
      </c>
      <c r="M462" s="145">
        <v>-2466093</v>
      </c>
      <c r="N462" s="145">
        <v>-2081654</v>
      </c>
      <c r="O462" s="145">
        <v>0</v>
      </c>
      <c r="P462" s="145">
        <v>-707919</v>
      </c>
      <c r="Q462" s="145">
        <v>-868222</v>
      </c>
      <c r="R462" s="145">
        <v>0</v>
      </c>
      <c r="S462" s="145">
        <v>0</v>
      </c>
      <c r="T462" s="145">
        <v>0</v>
      </c>
      <c r="U462" s="145">
        <v>0</v>
      </c>
      <c r="V462" s="145">
        <v>0</v>
      </c>
      <c r="W462" s="145">
        <v>0</v>
      </c>
      <c r="X462" s="145">
        <v>250002</v>
      </c>
      <c r="Y462" s="145">
        <v>0</v>
      </c>
      <c r="Z462" s="145">
        <v>0</v>
      </c>
      <c r="AA462" s="145">
        <v>-482462</v>
      </c>
      <c r="AB462" s="145">
        <v>0</v>
      </c>
      <c r="AC462" s="145">
        <v>-624551</v>
      </c>
      <c r="AD462" s="145">
        <v>0</v>
      </c>
      <c r="AE462" s="145">
        <v>-26036</v>
      </c>
      <c r="AF462" s="145">
        <v>0</v>
      </c>
      <c r="AG462" s="145">
        <v>0</v>
      </c>
      <c r="AH462" s="145"/>
      <c r="AI462" s="145"/>
      <c r="AJ462" s="145"/>
      <c r="AK462" s="145"/>
      <c r="AL462" s="145"/>
      <c r="AM462" s="145"/>
      <c r="AN462" s="145"/>
      <c r="AO462" s="145"/>
      <c r="AP462" s="145"/>
      <c r="AQ462" s="131">
        <f t="shared" si="931"/>
        <v>-7935754</v>
      </c>
      <c r="AS462" s="145">
        <v>-8067236</v>
      </c>
    </row>
    <row r="463" spans="2:87">
      <c r="B463" s="162" t="str">
        <f t="shared" si="928"/>
        <v>Total</v>
      </c>
      <c r="C463" s="132">
        <f>SUM(C426:C462)</f>
        <v>-3333556</v>
      </c>
      <c r="D463" s="132">
        <f t="shared" ref="D463:AQ463" si="932">SUM(D426:D462)</f>
        <v>-18652388.767000005</v>
      </c>
      <c r="E463" s="132">
        <f t="shared" si="932"/>
        <v>-34608969</v>
      </c>
      <c r="F463" s="132">
        <f t="shared" si="932"/>
        <v>-14045324</v>
      </c>
      <c r="G463" s="132">
        <f t="shared" si="932"/>
        <v>-127426529</v>
      </c>
      <c r="H463" s="132">
        <f t="shared" si="932"/>
        <v>-63726742</v>
      </c>
      <c r="I463" s="132">
        <f t="shared" si="932"/>
        <v>-487316</v>
      </c>
      <c r="J463" s="132">
        <f t="shared" si="932"/>
        <v>-102884765</v>
      </c>
      <c r="K463" s="132">
        <f t="shared" si="932"/>
        <v>-3586196</v>
      </c>
      <c r="L463" s="132">
        <f t="shared" si="932"/>
        <v>-22642836</v>
      </c>
      <c r="M463" s="132">
        <f t="shared" si="932"/>
        <v>-164409352</v>
      </c>
      <c r="N463" s="132">
        <f t="shared" si="932"/>
        <v>-73425498</v>
      </c>
      <c r="O463" s="132">
        <f t="shared" si="932"/>
        <v>-158631116</v>
      </c>
      <c r="P463" s="132">
        <f t="shared" si="932"/>
        <v>-85378916</v>
      </c>
      <c r="Q463" s="132">
        <f t="shared" si="932"/>
        <v>-81824279</v>
      </c>
      <c r="R463" s="132">
        <f t="shared" si="932"/>
        <v>-63098</v>
      </c>
      <c r="S463" s="132">
        <f t="shared" si="932"/>
        <v>-2571365</v>
      </c>
      <c r="T463" s="132">
        <f t="shared" si="932"/>
        <v>-6271005</v>
      </c>
      <c r="U463" s="132">
        <f t="shared" si="932"/>
        <v>-4936480</v>
      </c>
      <c r="V463" s="132">
        <f t="shared" si="932"/>
        <v>0</v>
      </c>
      <c r="W463" s="132">
        <f t="shared" si="932"/>
        <v>-2128102</v>
      </c>
      <c r="X463" s="132">
        <f t="shared" si="932"/>
        <v>-269069640.62687361</v>
      </c>
      <c r="Y463" s="132">
        <f t="shared" si="932"/>
        <v>-6515954</v>
      </c>
      <c r="Z463" s="132">
        <f t="shared" si="932"/>
        <v>-47273035.954413988</v>
      </c>
      <c r="AA463" s="132">
        <f t="shared" si="932"/>
        <v>-92764333</v>
      </c>
      <c r="AB463" s="132">
        <f t="shared" si="932"/>
        <v>-119318551</v>
      </c>
      <c r="AC463" s="132">
        <f t="shared" si="932"/>
        <v>-43624196</v>
      </c>
      <c r="AD463" s="132">
        <f t="shared" si="932"/>
        <v>-17073827</v>
      </c>
      <c r="AE463" s="132">
        <f t="shared" si="932"/>
        <v>-58135869</v>
      </c>
      <c r="AF463" s="132">
        <f t="shared" si="932"/>
        <v>-52163610</v>
      </c>
      <c r="AG463" s="132">
        <f t="shared" si="932"/>
        <v>-24235944</v>
      </c>
      <c r="AH463" s="132">
        <f t="shared" si="932"/>
        <v>0</v>
      </c>
      <c r="AI463" s="132">
        <f t="shared" si="932"/>
        <v>0</v>
      </c>
      <c r="AJ463" s="132">
        <f t="shared" si="932"/>
        <v>0</v>
      </c>
      <c r="AK463" s="132">
        <f t="shared" si="932"/>
        <v>0</v>
      </c>
      <c r="AL463" s="132">
        <f t="shared" si="932"/>
        <v>0</v>
      </c>
      <c r="AM463" s="132">
        <f t="shared" si="932"/>
        <v>0</v>
      </c>
      <c r="AN463" s="132">
        <f t="shared" si="932"/>
        <v>0</v>
      </c>
      <c r="AO463" s="132">
        <f t="shared" si="932"/>
        <v>0</v>
      </c>
      <c r="AP463" s="132">
        <f t="shared" si="932"/>
        <v>0</v>
      </c>
      <c r="AQ463" s="132">
        <f t="shared" si="932"/>
        <v>-1701208793.3482876</v>
      </c>
      <c r="AS463" s="132">
        <f>SUM(AS426:AS462)</f>
        <v>-1411382924</v>
      </c>
      <c r="AU463" s="159"/>
      <c r="AV463" s="159"/>
      <c r="AW463" s="159"/>
      <c r="AX463" s="159"/>
      <c r="AY463" s="159"/>
      <c r="AZ463" s="159"/>
      <c r="BA463" s="159"/>
      <c r="BB463" s="159"/>
      <c r="BC463" s="159"/>
      <c r="BD463" s="159"/>
      <c r="BE463" s="159"/>
      <c r="BF463" s="159"/>
      <c r="BG463" s="159"/>
      <c r="BH463" s="159"/>
      <c r="BI463" s="159"/>
      <c r="BJ463" s="159"/>
      <c r="BK463" s="159"/>
      <c r="BL463" s="159"/>
      <c r="BM463" s="159"/>
      <c r="BN463" s="159"/>
      <c r="BO463" s="159"/>
      <c r="BP463" s="159"/>
      <c r="BQ463" s="159"/>
      <c r="BR463" s="159"/>
      <c r="BS463" s="159"/>
      <c r="BT463" s="159"/>
      <c r="BU463" s="159"/>
      <c r="BV463" s="159"/>
      <c r="BW463" s="159"/>
      <c r="BX463" s="159"/>
      <c r="BY463" s="159"/>
      <c r="BZ463" s="159"/>
      <c r="CA463" s="159"/>
      <c r="CB463" s="159"/>
      <c r="CC463" s="159"/>
      <c r="CD463" s="159"/>
      <c r="CE463" s="159"/>
      <c r="CF463" s="159"/>
      <c r="CG463" s="159"/>
      <c r="CH463" s="159"/>
      <c r="CI463" s="159"/>
    </row>
    <row r="466" spans="2:87" ht="18.75" customHeight="1">
      <c r="B466" s="226" t="s">
        <v>521</v>
      </c>
      <c r="C466" s="227"/>
      <c r="D466" s="227"/>
      <c r="E466" s="227"/>
      <c r="F466" s="227"/>
      <c r="G466" s="227"/>
      <c r="H466" s="227"/>
      <c r="I466" s="227"/>
      <c r="J466" s="227"/>
      <c r="K466" s="227"/>
      <c r="L466" s="227"/>
      <c r="M466" s="227"/>
      <c r="N466" s="227"/>
      <c r="O466" s="227"/>
      <c r="P466" s="227"/>
      <c r="Q466" s="227"/>
      <c r="R466" s="227"/>
      <c r="S466" s="227"/>
      <c r="T466" s="227"/>
      <c r="U466" s="227"/>
      <c r="V466" s="227"/>
      <c r="W466" s="227"/>
      <c r="X466" s="227"/>
      <c r="Y466" s="227"/>
      <c r="Z466" s="227"/>
      <c r="AA466" s="227"/>
      <c r="AB466" s="227"/>
      <c r="AC466" s="227"/>
      <c r="AD466" s="227"/>
      <c r="AE466" s="227"/>
      <c r="AF466" s="227"/>
      <c r="AG466" s="227"/>
      <c r="AH466" s="227"/>
      <c r="AI466" s="227"/>
      <c r="AJ466" s="227"/>
      <c r="AK466" s="227"/>
      <c r="AL466" s="227"/>
      <c r="AM466" s="227"/>
      <c r="AN466" s="227"/>
      <c r="AO466" s="227"/>
      <c r="AP466" s="227"/>
      <c r="AQ466" s="228"/>
    </row>
    <row r="467" spans="2:87" s="185" customFormat="1">
      <c r="B467" s="187"/>
      <c r="C467" s="178">
        <f>COUNTIF($C$468:$AP$468,C468)</f>
        <v>1</v>
      </c>
      <c r="D467" s="178">
        <f t="shared" ref="D467:AP467" si="933">COUNTIF($C$468:$AP$468,D468)</f>
        <v>1</v>
      </c>
      <c r="E467" s="178">
        <f t="shared" si="933"/>
        <v>1</v>
      </c>
      <c r="F467" s="178">
        <f t="shared" si="933"/>
        <v>1</v>
      </c>
      <c r="G467" s="178">
        <f t="shared" si="933"/>
        <v>1</v>
      </c>
      <c r="H467" s="178">
        <f t="shared" si="933"/>
        <v>1</v>
      </c>
      <c r="I467" s="178">
        <f t="shared" si="933"/>
        <v>1</v>
      </c>
      <c r="J467" s="178">
        <f t="shared" si="933"/>
        <v>1</v>
      </c>
      <c r="K467" s="178">
        <f t="shared" si="933"/>
        <v>1</v>
      </c>
      <c r="L467" s="178">
        <f t="shared" si="933"/>
        <v>1</v>
      </c>
      <c r="M467" s="178">
        <f t="shared" si="933"/>
        <v>1</v>
      </c>
      <c r="N467" s="178">
        <f t="shared" si="933"/>
        <v>1</v>
      </c>
      <c r="O467" s="178">
        <f t="shared" si="933"/>
        <v>1</v>
      </c>
      <c r="P467" s="178">
        <f t="shared" si="933"/>
        <v>1</v>
      </c>
      <c r="Q467" s="178">
        <f t="shared" si="933"/>
        <v>1</v>
      </c>
      <c r="R467" s="178">
        <f t="shared" si="933"/>
        <v>1</v>
      </c>
      <c r="S467" s="178">
        <f t="shared" si="933"/>
        <v>1</v>
      </c>
      <c r="T467" s="178">
        <f t="shared" si="933"/>
        <v>1</v>
      </c>
      <c r="U467" s="178">
        <f t="shared" si="933"/>
        <v>1</v>
      </c>
      <c r="V467" s="178">
        <f t="shared" si="933"/>
        <v>10</v>
      </c>
      <c r="W467" s="178">
        <f t="shared" si="933"/>
        <v>1</v>
      </c>
      <c r="X467" s="178">
        <f t="shared" si="933"/>
        <v>1</v>
      </c>
      <c r="Y467" s="178">
        <f t="shared" si="933"/>
        <v>1</v>
      </c>
      <c r="Z467" s="178">
        <f t="shared" si="933"/>
        <v>1</v>
      </c>
      <c r="AA467" s="178">
        <f t="shared" si="933"/>
        <v>1</v>
      </c>
      <c r="AB467" s="178">
        <f t="shared" si="933"/>
        <v>1</v>
      </c>
      <c r="AC467" s="178">
        <f t="shared" si="933"/>
        <v>1</v>
      </c>
      <c r="AD467" s="178">
        <f t="shared" si="933"/>
        <v>1</v>
      </c>
      <c r="AE467" s="178">
        <f t="shared" si="933"/>
        <v>1</v>
      </c>
      <c r="AF467" s="178">
        <f t="shared" si="933"/>
        <v>1</v>
      </c>
      <c r="AG467" s="178">
        <f t="shared" si="933"/>
        <v>1</v>
      </c>
      <c r="AH467" s="178">
        <f t="shared" si="933"/>
        <v>10</v>
      </c>
      <c r="AI467" s="178">
        <f t="shared" si="933"/>
        <v>10</v>
      </c>
      <c r="AJ467" s="178">
        <f t="shared" si="933"/>
        <v>10</v>
      </c>
      <c r="AK467" s="178">
        <f t="shared" si="933"/>
        <v>10</v>
      </c>
      <c r="AL467" s="178">
        <f t="shared" si="933"/>
        <v>10</v>
      </c>
      <c r="AM467" s="178">
        <f t="shared" si="933"/>
        <v>10</v>
      </c>
      <c r="AN467" s="178">
        <f t="shared" si="933"/>
        <v>10</v>
      </c>
      <c r="AO467" s="178">
        <f t="shared" si="933"/>
        <v>10</v>
      </c>
      <c r="AP467" s="178">
        <f t="shared" si="933"/>
        <v>10</v>
      </c>
      <c r="AQ467" s="187"/>
      <c r="AS467" s="177"/>
      <c r="AU467" s="179"/>
      <c r="AV467" s="179"/>
      <c r="AW467" s="179"/>
      <c r="AX467" s="179"/>
      <c r="AY467" s="179"/>
      <c r="AZ467" s="179"/>
      <c r="BA467" s="179"/>
      <c r="BB467" s="179"/>
      <c r="BC467" s="179"/>
      <c r="BD467" s="179"/>
      <c r="BE467" s="179"/>
      <c r="BF467" s="179"/>
      <c r="BG467" s="179"/>
      <c r="BH467" s="179"/>
      <c r="BI467" s="179"/>
      <c r="BJ467" s="179"/>
      <c r="BK467" s="179"/>
      <c r="BL467" s="179"/>
      <c r="BM467" s="179"/>
      <c r="BN467" s="179"/>
      <c r="BO467" s="179"/>
      <c r="BP467" s="179"/>
      <c r="BQ467" s="179"/>
      <c r="BR467" s="179"/>
      <c r="BS467" s="179"/>
      <c r="BT467" s="179"/>
      <c r="BU467" s="179"/>
      <c r="BV467" s="179"/>
      <c r="BW467" s="179"/>
      <c r="BX467" s="179"/>
      <c r="BY467" s="179"/>
      <c r="BZ467" s="179"/>
      <c r="CA467" s="179"/>
      <c r="CB467" s="179"/>
      <c r="CC467" s="179"/>
      <c r="CD467" s="179"/>
      <c r="CE467" s="179"/>
      <c r="CF467" s="179"/>
      <c r="CG467" s="179"/>
      <c r="CH467" s="179"/>
      <c r="CI467" s="179"/>
    </row>
    <row r="468" spans="2:87" s="185" customFormat="1" hidden="1">
      <c r="B468" s="177"/>
      <c r="C468" s="176">
        <f>SUM(C470:C506)</f>
        <v>504</v>
      </c>
      <c r="D468" s="176">
        <f t="shared" ref="D468:AP468" si="934">SUM(D470:D506)</f>
        <v>10738</v>
      </c>
      <c r="E468" s="176">
        <f t="shared" si="934"/>
        <v>3962</v>
      </c>
      <c r="F468" s="176">
        <f t="shared" si="934"/>
        <v>182564</v>
      </c>
      <c r="G468" s="176">
        <f t="shared" si="934"/>
        <v>740826</v>
      </c>
      <c r="H468" s="176">
        <f t="shared" si="934"/>
        <v>83641</v>
      </c>
      <c r="I468" s="176">
        <f t="shared" si="934"/>
        <v>4749</v>
      </c>
      <c r="J468" s="176">
        <f t="shared" si="934"/>
        <v>299534</v>
      </c>
      <c r="K468" s="176">
        <f t="shared" si="934"/>
        <v>3331</v>
      </c>
      <c r="L468" s="176">
        <f t="shared" si="934"/>
        <v>212</v>
      </c>
      <c r="M468" s="176">
        <f t="shared" si="934"/>
        <v>78422</v>
      </c>
      <c r="N468" s="176">
        <f t="shared" si="934"/>
        <v>324</v>
      </c>
      <c r="O468" s="176">
        <f t="shared" si="934"/>
        <v>143010</v>
      </c>
      <c r="P468" s="176">
        <f t="shared" si="934"/>
        <v>262685</v>
      </c>
      <c r="Q468" s="176">
        <f t="shared" si="934"/>
        <v>548813</v>
      </c>
      <c r="R468" s="176">
        <f t="shared" si="934"/>
        <v>32</v>
      </c>
      <c r="S468" s="176">
        <f t="shared" si="934"/>
        <v>1925</v>
      </c>
      <c r="T468" s="176">
        <f t="shared" si="934"/>
        <v>765136</v>
      </c>
      <c r="U468" s="176">
        <f t="shared" si="934"/>
        <v>3287</v>
      </c>
      <c r="V468" s="176">
        <f t="shared" si="934"/>
        <v>0</v>
      </c>
      <c r="W468" s="176">
        <f t="shared" si="934"/>
        <v>2388</v>
      </c>
      <c r="X468" s="176">
        <f t="shared" si="934"/>
        <v>56366</v>
      </c>
      <c r="Y468" s="176">
        <f t="shared" si="934"/>
        <v>4336</v>
      </c>
      <c r="Z468" s="176">
        <f t="shared" si="934"/>
        <v>22069</v>
      </c>
      <c r="AA468" s="176">
        <f t="shared" si="934"/>
        <v>3925</v>
      </c>
      <c r="AB468" s="176">
        <f t="shared" si="934"/>
        <v>1665</v>
      </c>
      <c r="AC468" s="176">
        <f t="shared" si="934"/>
        <v>1309</v>
      </c>
      <c r="AD468" s="176">
        <f t="shared" si="934"/>
        <v>4319</v>
      </c>
      <c r="AE468" s="176">
        <f t="shared" si="934"/>
        <v>218168</v>
      </c>
      <c r="AF468" s="176">
        <f t="shared" si="934"/>
        <v>666584</v>
      </c>
      <c r="AG468" s="176">
        <f t="shared" si="934"/>
        <v>9605</v>
      </c>
      <c r="AH468" s="176">
        <f t="shared" si="934"/>
        <v>0</v>
      </c>
      <c r="AI468" s="176">
        <f t="shared" si="934"/>
        <v>0</v>
      </c>
      <c r="AJ468" s="176">
        <f t="shared" si="934"/>
        <v>0</v>
      </c>
      <c r="AK468" s="176">
        <f t="shared" si="934"/>
        <v>0</v>
      </c>
      <c r="AL468" s="176">
        <f t="shared" si="934"/>
        <v>0</v>
      </c>
      <c r="AM468" s="176">
        <f t="shared" si="934"/>
        <v>0</v>
      </c>
      <c r="AN468" s="176">
        <f t="shared" si="934"/>
        <v>0</v>
      </c>
      <c r="AO468" s="176">
        <f t="shared" si="934"/>
        <v>0</v>
      </c>
      <c r="AP468" s="176">
        <f t="shared" si="934"/>
        <v>0</v>
      </c>
      <c r="AQ468" s="177"/>
      <c r="AS468" s="177"/>
      <c r="AU468" s="179"/>
      <c r="AV468" s="179"/>
      <c r="AW468" s="179"/>
      <c r="AX468" s="179"/>
      <c r="AY468" s="179"/>
      <c r="AZ468" s="179"/>
      <c r="BA468" s="179"/>
      <c r="BB468" s="179"/>
      <c r="BC468" s="179"/>
      <c r="BD468" s="179"/>
      <c r="BE468" s="179"/>
      <c r="BF468" s="179"/>
      <c r="BG468" s="179"/>
      <c r="BH468" s="179"/>
      <c r="BI468" s="179"/>
      <c r="BJ468" s="179"/>
      <c r="BK468" s="179"/>
      <c r="BL468" s="179"/>
      <c r="BM468" s="179"/>
      <c r="BN468" s="179"/>
      <c r="BO468" s="179"/>
      <c r="BP468" s="179"/>
      <c r="BQ468" s="179"/>
      <c r="BR468" s="179"/>
      <c r="BS468" s="179"/>
      <c r="BT468" s="179"/>
      <c r="BU468" s="179"/>
      <c r="BV468" s="179"/>
      <c r="BW468" s="179"/>
      <c r="BX468" s="179"/>
      <c r="BY468" s="179"/>
      <c r="BZ468" s="179"/>
      <c r="CA468" s="179"/>
      <c r="CB468" s="179"/>
      <c r="CC468" s="179"/>
      <c r="CD468" s="179"/>
      <c r="CE468" s="179"/>
      <c r="CF468" s="179"/>
      <c r="CG468" s="179"/>
      <c r="CH468" s="179"/>
      <c r="CI468" s="179"/>
    </row>
    <row r="469" spans="2:87" s="197" customFormat="1" ht="22.5">
      <c r="B469" s="138"/>
      <c r="C469" s="138" t="str">
        <f>C7</f>
        <v>Ace Vida</v>
      </c>
      <c r="D469" s="138" t="str">
        <f t="shared" ref="D469:AQ469" si="935">D7</f>
        <v>BanChile</v>
      </c>
      <c r="E469" s="138" t="str">
        <f t="shared" si="935"/>
        <v>BBVA Vida</v>
      </c>
      <c r="F469" s="138" t="str">
        <f t="shared" si="935"/>
        <v>BCI Seguros Vida</v>
      </c>
      <c r="G469" s="138" t="str">
        <f t="shared" si="935"/>
        <v>BICE Vida</v>
      </c>
      <c r="H469" s="138" t="str">
        <f t="shared" si="935"/>
        <v>Cámara</v>
      </c>
      <c r="I469" s="138" t="str">
        <f t="shared" si="935"/>
        <v>Cardif</v>
      </c>
      <c r="J469" s="138" t="str">
        <f t="shared" si="935"/>
        <v>Chilena Consolidada</v>
      </c>
      <c r="K469" s="138" t="str">
        <f t="shared" si="935"/>
        <v>CLC</v>
      </c>
      <c r="L469" s="138" t="str">
        <f t="shared" si="935"/>
        <v>CN Life</v>
      </c>
      <c r="M469" s="138" t="str">
        <f t="shared" si="935"/>
        <v>Consorcio Nacional</v>
      </c>
      <c r="N469" s="138" t="str">
        <f t="shared" si="935"/>
        <v>CorpSeguros</v>
      </c>
      <c r="O469" s="138" t="str">
        <f t="shared" si="935"/>
        <v>CorpVida</v>
      </c>
      <c r="P469" s="138" t="str">
        <f t="shared" si="935"/>
        <v>Cruz del Sur</v>
      </c>
      <c r="Q469" s="138" t="str">
        <f t="shared" si="935"/>
        <v>EuroAmérica</v>
      </c>
      <c r="R469" s="138" t="str">
        <f t="shared" si="935"/>
        <v>Huelen</v>
      </c>
      <c r="S469" s="138" t="str">
        <f t="shared" si="935"/>
        <v>Itaú</v>
      </c>
      <c r="T469" s="138" t="str">
        <f t="shared" si="935"/>
        <v>M. de Carabineros</v>
      </c>
      <c r="U469" s="138" t="str">
        <f t="shared" si="935"/>
        <v>M. del Ej. y Av.</v>
      </c>
      <c r="V469" s="138" t="str">
        <f t="shared" si="935"/>
        <v>Magallanes Vida</v>
      </c>
      <c r="W469" s="138" t="str">
        <f t="shared" si="935"/>
        <v>Mapfre Vida</v>
      </c>
      <c r="X469" s="138" t="str">
        <f t="shared" si="935"/>
        <v>Metlife</v>
      </c>
      <c r="Y469" s="138" t="str">
        <f t="shared" si="935"/>
        <v>Mutual de Seguros</v>
      </c>
      <c r="Z469" s="138" t="str">
        <f t="shared" si="935"/>
        <v>Ohio National</v>
      </c>
      <c r="AA469" s="138" t="str">
        <f t="shared" si="935"/>
        <v>Penta Vida</v>
      </c>
      <c r="AB469" s="138" t="str">
        <f t="shared" si="935"/>
        <v>Principal</v>
      </c>
      <c r="AC469" s="138" t="str">
        <f t="shared" si="935"/>
        <v>Renta Nacional</v>
      </c>
      <c r="AD469" s="138" t="str">
        <f t="shared" si="935"/>
        <v>Rigel</v>
      </c>
      <c r="AE469" s="138" t="str">
        <f t="shared" si="935"/>
        <v>Security Previsión</v>
      </c>
      <c r="AF469" s="138" t="str">
        <f t="shared" si="935"/>
        <v>Sura</v>
      </c>
      <c r="AG469" s="138" t="str">
        <f t="shared" si="935"/>
        <v>Zurich Santander</v>
      </c>
      <c r="AH469" s="138">
        <f t="shared" si="935"/>
        <v>0</v>
      </c>
      <c r="AI469" s="138">
        <f t="shared" si="935"/>
        <v>0</v>
      </c>
      <c r="AJ469" s="138">
        <f t="shared" si="935"/>
        <v>0</v>
      </c>
      <c r="AK469" s="138">
        <f t="shared" si="935"/>
        <v>0</v>
      </c>
      <c r="AL469" s="138">
        <f t="shared" si="935"/>
        <v>0</v>
      </c>
      <c r="AM469" s="138">
        <f t="shared" si="935"/>
        <v>0</v>
      </c>
      <c r="AN469" s="138">
        <f t="shared" si="935"/>
        <v>0</v>
      </c>
      <c r="AO469" s="138">
        <f t="shared" si="935"/>
        <v>0</v>
      </c>
      <c r="AP469" s="138">
        <f t="shared" si="935"/>
        <v>0</v>
      </c>
      <c r="AQ469" s="138" t="str">
        <f t="shared" si="935"/>
        <v>Mercado</v>
      </c>
      <c r="AS469" s="138" t="s">
        <v>339</v>
      </c>
      <c r="AU469" s="198"/>
      <c r="AV469" s="198"/>
      <c r="AW469" s="198"/>
      <c r="AX469" s="198"/>
      <c r="AY469" s="198"/>
      <c r="AZ469" s="198"/>
      <c r="BA469" s="198"/>
      <c r="BB469" s="198"/>
      <c r="BC469" s="198"/>
      <c r="BD469" s="198"/>
      <c r="BE469" s="198"/>
      <c r="BF469" s="198"/>
      <c r="BG469" s="198"/>
      <c r="BH469" s="198"/>
      <c r="BI469" s="198"/>
      <c r="BJ469" s="198"/>
      <c r="BK469" s="198"/>
      <c r="BL469" s="198"/>
      <c r="BM469" s="198"/>
      <c r="BN469" s="198"/>
      <c r="BO469" s="198"/>
      <c r="BP469" s="198"/>
      <c r="BQ469" s="198"/>
      <c r="BR469" s="198"/>
      <c r="BS469" s="198"/>
      <c r="BT469" s="198"/>
      <c r="BU469" s="198"/>
      <c r="BV469" s="198"/>
      <c r="BW469" s="198"/>
      <c r="BX469" s="198"/>
      <c r="BY469" s="198"/>
      <c r="BZ469" s="198"/>
      <c r="CA469" s="198"/>
      <c r="CB469" s="198"/>
      <c r="CC469" s="198"/>
      <c r="CD469" s="198"/>
      <c r="CE469" s="198"/>
      <c r="CF469" s="198"/>
      <c r="CG469" s="198"/>
      <c r="CH469" s="198"/>
      <c r="CI469" s="198"/>
    </row>
    <row r="470" spans="2:87">
      <c r="B470" s="153" t="str">
        <f>B250</f>
        <v>Individuales</v>
      </c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27"/>
      <c r="AS470" s="142"/>
    </row>
    <row r="471" spans="2:87">
      <c r="B471" s="161" t="str">
        <f t="shared" ref="B471:B507" si="936">B251</f>
        <v>101 Vida Entera</v>
      </c>
      <c r="C471" s="145">
        <v>0</v>
      </c>
      <c r="D471" s="145">
        <v>0</v>
      </c>
      <c r="E471" s="145">
        <v>0</v>
      </c>
      <c r="F471" s="145">
        <v>0</v>
      </c>
      <c r="G471" s="145">
        <v>23</v>
      </c>
      <c r="H471" s="145">
        <v>0</v>
      </c>
      <c r="I471" s="145">
        <v>0</v>
      </c>
      <c r="J471" s="145">
        <v>402</v>
      </c>
      <c r="K471" s="145">
        <v>0</v>
      </c>
      <c r="L471" s="145">
        <v>0</v>
      </c>
      <c r="M471" s="145">
        <v>50</v>
      </c>
      <c r="N471" s="145">
        <v>0</v>
      </c>
      <c r="O471" s="145">
        <v>0</v>
      </c>
      <c r="P471" s="145">
        <v>2</v>
      </c>
      <c r="Q471" s="145">
        <v>16</v>
      </c>
      <c r="R471" s="145">
        <v>0</v>
      </c>
      <c r="S471" s="145">
        <v>0</v>
      </c>
      <c r="T471" s="145">
        <v>0</v>
      </c>
      <c r="U471" s="145">
        <v>227</v>
      </c>
      <c r="V471" s="145">
        <v>0</v>
      </c>
      <c r="W471" s="145">
        <v>0</v>
      </c>
      <c r="X471" s="145">
        <v>272</v>
      </c>
      <c r="Y471" s="145">
        <v>367</v>
      </c>
      <c r="Z471" s="145">
        <v>22</v>
      </c>
      <c r="AA471" s="145">
        <v>2</v>
      </c>
      <c r="AB471" s="145">
        <v>0</v>
      </c>
      <c r="AC471" s="145">
        <v>0</v>
      </c>
      <c r="AD471" s="145">
        <v>0</v>
      </c>
      <c r="AE471" s="145">
        <v>1</v>
      </c>
      <c r="AF471" s="145">
        <v>2</v>
      </c>
      <c r="AG471" s="145">
        <v>0</v>
      </c>
      <c r="AH471" s="145"/>
      <c r="AI471" s="145"/>
      <c r="AJ471" s="145"/>
      <c r="AK471" s="145"/>
      <c r="AL471" s="145"/>
      <c r="AM471" s="145"/>
      <c r="AN471" s="145"/>
      <c r="AO471" s="145"/>
      <c r="AP471" s="145"/>
      <c r="AQ471" s="131">
        <f t="shared" ref="AQ471:AQ485" si="937">SUM(C471:AP471)</f>
        <v>1386</v>
      </c>
      <c r="AS471" s="145">
        <v>509</v>
      </c>
      <c r="AU471" s="135">
        <f>IF(AND(C427=0,C471=0),0,IF(ISERROR(C427/C471),1,0))</f>
        <v>0</v>
      </c>
      <c r="AV471" s="135">
        <f t="shared" ref="AV471:CI477" si="938">IF(AND(D427=0,D471=0),0,IF(ISERROR(D427/D471),1,0))</f>
        <v>0</v>
      </c>
      <c r="AW471" s="135">
        <f t="shared" si="938"/>
        <v>0</v>
      </c>
      <c r="AX471" s="135">
        <f t="shared" si="938"/>
        <v>0</v>
      </c>
      <c r="AY471" s="135">
        <f t="shared" si="938"/>
        <v>0</v>
      </c>
      <c r="AZ471" s="135">
        <f t="shared" si="938"/>
        <v>0</v>
      </c>
      <c r="BA471" s="135">
        <f t="shared" si="938"/>
        <v>0</v>
      </c>
      <c r="BB471" s="135">
        <f t="shared" si="938"/>
        <v>0</v>
      </c>
      <c r="BC471" s="135">
        <f t="shared" si="938"/>
        <v>0</v>
      </c>
      <c r="BD471" s="135">
        <f t="shared" si="938"/>
        <v>0</v>
      </c>
      <c r="BE471" s="135">
        <f t="shared" si="938"/>
        <v>0</v>
      </c>
      <c r="BF471" s="135">
        <f t="shared" si="938"/>
        <v>0</v>
      </c>
      <c r="BG471" s="135">
        <f t="shared" si="938"/>
        <v>0</v>
      </c>
      <c r="BH471" s="135">
        <f t="shared" si="938"/>
        <v>0</v>
      </c>
      <c r="BI471" s="135">
        <f t="shared" si="938"/>
        <v>0</v>
      </c>
      <c r="BJ471" s="135">
        <f t="shared" si="938"/>
        <v>0</v>
      </c>
      <c r="BK471" s="135">
        <f t="shared" si="938"/>
        <v>0</v>
      </c>
      <c r="BL471" s="135">
        <f t="shared" si="938"/>
        <v>0</v>
      </c>
      <c r="BM471" s="135">
        <f t="shared" si="938"/>
        <v>0</v>
      </c>
      <c r="BN471" s="135">
        <f t="shared" si="938"/>
        <v>0</v>
      </c>
      <c r="BO471" s="135">
        <f t="shared" si="938"/>
        <v>0</v>
      </c>
      <c r="BP471" s="135">
        <f t="shared" si="938"/>
        <v>0</v>
      </c>
      <c r="BQ471" s="135">
        <f t="shared" si="938"/>
        <v>0</v>
      </c>
      <c r="BR471" s="135">
        <f t="shared" si="938"/>
        <v>0</v>
      </c>
      <c r="BS471" s="135">
        <f t="shared" si="938"/>
        <v>0</v>
      </c>
      <c r="BT471" s="135">
        <f t="shared" si="938"/>
        <v>0</v>
      </c>
      <c r="BU471" s="135">
        <f t="shared" si="938"/>
        <v>0</v>
      </c>
      <c r="BV471" s="135">
        <f t="shared" si="938"/>
        <v>0</v>
      </c>
      <c r="BW471" s="135">
        <f t="shared" si="938"/>
        <v>0</v>
      </c>
      <c r="BX471" s="135">
        <f t="shared" si="938"/>
        <v>0</v>
      </c>
      <c r="BY471" s="135">
        <f t="shared" si="938"/>
        <v>0</v>
      </c>
      <c r="BZ471" s="135">
        <f t="shared" si="938"/>
        <v>0</v>
      </c>
      <c r="CA471" s="135">
        <f t="shared" si="938"/>
        <v>0</v>
      </c>
      <c r="CB471" s="135">
        <f t="shared" si="938"/>
        <v>0</v>
      </c>
      <c r="CC471" s="135">
        <f t="shared" si="938"/>
        <v>0</v>
      </c>
      <c r="CD471" s="135">
        <f t="shared" si="938"/>
        <v>0</v>
      </c>
      <c r="CE471" s="135">
        <f t="shared" si="938"/>
        <v>0</v>
      </c>
      <c r="CF471" s="135">
        <f t="shared" si="938"/>
        <v>0</v>
      </c>
      <c r="CG471" s="135">
        <f t="shared" si="938"/>
        <v>0</v>
      </c>
      <c r="CH471" s="135">
        <f t="shared" si="938"/>
        <v>0</v>
      </c>
      <c r="CI471" s="135">
        <f t="shared" si="938"/>
        <v>0</v>
      </c>
    </row>
    <row r="472" spans="2:87">
      <c r="B472" s="161" t="str">
        <f t="shared" si="936"/>
        <v>102 Temporal de Vida</v>
      </c>
      <c r="C472" s="145">
        <v>0</v>
      </c>
      <c r="D472" s="145">
        <v>12</v>
      </c>
      <c r="E472" s="145">
        <v>0</v>
      </c>
      <c r="F472" s="145">
        <v>2</v>
      </c>
      <c r="G472" s="145">
        <v>14</v>
      </c>
      <c r="H472" s="145">
        <v>0</v>
      </c>
      <c r="I472" s="145">
        <v>4</v>
      </c>
      <c r="J472" s="145">
        <v>0</v>
      </c>
      <c r="K472" s="145">
        <v>0</v>
      </c>
      <c r="L472" s="145">
        <v>0</v>
      </c>
      <c r="M472" s="145">
        <v>69</v>
      </c>
      <c r="N472" s="145">
        <v>0</v>
      </c>
      <c r="O472" s="145">
        <v>35</v>
      </c>
      <c r="P472" s="145">
        <v>3</v>
      </c>
      <c r="Q472" s="145">
        <v>4</v>
      </c>
      <c r="R472" s="145">
        <v>0</v>
      </c>
      <c r="S472" s="145">
        <v>0</v>
      </c>
      <c r="T472" s="145">
        <v>0</v>
      </c>
      <c r="U472" s="145">
        <v>0</v>
      </c>
      <c r="V472" s="145">
        <v>0</v>
      </c>
      <c r="W472" s="145">
        <v>16</v>
      </c>
      <c r="X472" s="145">
        <v>0</v>
      </c>
      <c r="Y472" s="145">
        <v>0</v>
      </c>
      <c r="Z472" s="145">
        <v>21</v>
      </c>
      <c r="AA472" s="145">
        <v>181</v>
      </c>
      <c r="AB472" s="145">
        <v>0</v>
      </c>
      <c r="AC472" s="145">
        <v>0</v>
      </c>
      <c r="AD472" s="145">
        <v>0</v>
      </c>
      <c r="AE472" s="145">
        <v>36</v>
      </c>
      <c r="AF472" s="145">
        <v>11</v>
      </c>
      <c r="AG472" s="145">
        <v>2291</v>
      </c>
      <c r="AH472" s="145"/>
      <c r="AI472" s="145"/>
      <c r="AJ472" s="145"/>
      <c r="AK472" s="145"/>
      <c r="AL472" s="145"/>
      <c r="AM472" s="145"/>
      <c r="AN472" s="145"/>
      <c r="AO472" s="145"/>
      <c r="AP472" s="145"/>
      <c r="AQ472" s="131">
        <f t="shared" si="937"/>
        <v>2699</v>
      </c>
      <c r="AS472" s="145">
        <v>296</v>
      </c>
      <c r="AU472" s="135">
        <f t="shared" ref="AU472:AU505" si="939">IF(AND(C428=0,C472=0),0,IF(ISERROR(C428/C472),1,0))</f>
        <v>0</v>
      </c>
      <c r="AV472" s="135">
        <f t="shared" si="938"/>
        <v>0</v>
      </c>
      <c r="AW472" s="135">
        <f t="shared" si="938"/>
        <v>0</v>
      </c>
      <c r="AX472" s="135">
        <f t="shared" si="938"/>
        <v>0</v>
      </c>
      <c r="AY472" s="135">
        <f t="shared" si="938"/>
        <v>0</v>
      </c>
      <c r="AZ472" s="135">
        <f t="shared" si="938"/>
        <v>0</v>
      </c>
      <c r="BA472" s="135">
        <f t="shared" si="938"/>
        <v>0</v>
      </c>
      <c r="BB472" s="135">
        <f t="shared" si="938"/>
        <v>1</v>
      </c>
      <c r="BC472" s="135">
        <f t="shared" si="938"/>
        <v>0</v>
      </c>
      <c r="BD472" s="135">
        <f t="shared" si="938"/>
        <v>0</v>
      </c>
      <c r="BE472" s="135">
        <f t="shared" si="938"/>
        <v>0</v>
      </c>
      <c r="BF472" s="135">
        <f t="shared" si="938"/>
        <v>0</v>
      </c>
      <c r="BG472" s="135">
        <f t="shared" si="938"/>
        <v>0</v>
      </c>
      <c r="BH472" s="135">
        <f t="shared" si="938"/>
        <v>0</v>
      </c>
      <c r="BI472" s="135">
        <f t="shared" si="938"/>
        <v>0</v>
      </c>
      <c r="BJ472" s="135">
        <f t="shared" si="938"/>
        <v>0</v>
      </c>
      <c r="BK472" s="135">
        <f t="shared" si="938"/>
        <v>0</v>
      </c>
      <c r="BL472" s="135">
        <f t="shared" si="938"/>
        <v>0</v>
      </c>
      <c r="BM472" s="135">
        <f t="shared" si="938"/>
        <v>1</v>
      </c>
      <c r="BN472" s="135">
        <f t="shared" si="938"/>
        <v>0</v>
      </c>
      <c r="BO472" s="135">
        <f t="shared" si="938"/>
        <v>0</v>
      </c>
      <c r="BP472" s="135">
        <f t="shared" si="938"/>
        <v>1</v>
      </c>
      <c r="BQ472" s="135">
        <f t="shared" si="938"/>
        <v>1</v>
      </c>
      <c r="BR472" s="135">
        <f t="shared" si="938"/>
        <v>0</v>
      </c>
      <c r="BS472" s="135">
        <f t="shared" si="938"/>
        <v>0</v>
      </c>
      <c r="BT472" s="135">
        <f t="shared" si="938"/>
        <v>0</v>
      </c>
      <c r="BU472" s="135">
        <f t="shared" si="938"/>
        <v>0</v>
      </c>
      <c r="BV472" s="135">
        <f t="shared" si="938"/>
        <v>0</v>
      </c>
      <c r="BW472" s="135">
        <f t="shared" si="938"/>
        <v>0</v>
      </c>
      <c r="BX472" s="135">
        <f t="shared" si="938"/>
        <v>0</v>
      </c>
      <c r="BY472" s="135">
        <f t="shared" si="938"/>
        <v>0</v>
      </c>
      <c r="BZ472" s="135">
        <f t="shared" si="938"/>
        <v>0</v>
      </c>
      <c r="CA472" s="135">
        <f t="shared" si="938"/>
        <v>0</v>
      </c>
      <c r="CB472" s="135">
        <f t="shared" si="938"/>
        <v>0</v>
      </c>
      <c r="CC472" s="135">
        <f t="shared" si="938"/>
        <v>0</v>
      </c>
      <c r="CD472" s="135">
        <f t="shared" si="938"/>
        <v>0</v>
      </c>
      <c r="CE472" s="135">
        <f t="shared" si="938"/>
        <v>0</v>
      </c>
      <c r="CF472" s="135">
        <f t="shared" si="938"/>
        <v>0</v>
      </c>
      <c r="CG472" s="135">
        <f t="shared" si="938"/>
        <v>0</v>
      </c>
      <c r="CH472" s="135">
        <f t="shared" si="938"/>
        <v>0</v>
      </c>
      <c r="CI472" s="135">
        <f t="shared" si="938"/>
        <v>0</v>
      </c>
    </row>
    <row r="473" spans="2:87">
      <c r="B473" s="161" t="str">
        <f t="shared" si="936"/>
        <v>103 Otros Seguros con CUI</v>
      </c>
      <c r="C473" s="145">
        <v>0</v>
      </c>
      <c r="D473" s="145">
        <v>15</v>
      </c>
      <c r="E473" s="145">
        <v>0</v>
      </c>
      <c r="F473" s="145">
        <v>320</v>
      </c>
      <c r="G473" s="145">
        <v>284</v>
      </c>
      <c r="H473" s="145">
        <v>0</v>
      </c>
      <c r="I473" s="145">
        <v>0</v>
      </c>
      <c r="J473" s="145">
        <v>659</v>
      </c>
      <c r="K473" s="145">
        <v>0</v>
      </c>
      <c r="L473" s="145">
        <v>0</v>
      </c>
      <c r="M473" s="145">
        <v>1105</v>
      </c>
      <c r="N473" s="145">
        <v>0</v>
      </c>
      <c r="O473" s="145">
        <v>274</v>
      </c>
      <c r="P473" s="145">
        <v>1676</v>
      </c>
      <c r="Q473" s="145">
        <v>637</v>
      </c>
      <c r="R473" s="145">
        <v>0</v>
      </c>
      <c r="S473" s="145">
        <v>0</v>
      </c>
      <c r="T473" s="145">
        <v>0</v>
      </c>
      <c r="U473" s="145">
        <v>0</v>
      </c>
      <c r="V473" s="145">
        <v>0</v>
      </c>
      <c r="W473" s="145">
        <v>18</v>
      </c>
      <c r="X473" s="145">
        <v>4799</v>
      </c>
      <c r="Y473" s="145">
        <v>21</v>
      </c>
      <c r="Z473" s="145">
        <v>32</v>
      </c>
      <c r="AA473" s="145">
        <v>2327</v>
      </c>
      <c r="AB473" s="145">
        <v>131</v>
      </c>
      <c r="AC473" s="145">
        <v>0</v>
      </c>
      <c r="AD473" s="145">
        <v>0</v>
      </c>
      <c r="AE473" s="145">
        <v>1269</v>
      </c>
      <c r="AF473" s="145">
        <v>1799</v>
      </c>
      <c r="AG473" s="145">
        <v>429</v>
      </c>
      <c r="AH473" s="145"/>
      <c r="AI473" s="145"/>
      <c r="AJ473" s="145"/>
      <c r="AK473" s="145"/>
      <c r="AL473" s="145"/>
      <c r="AM473" s="145"/>
      <c r="AN473" s="145"/>
      <c r="AO473" s="145"/>
      <c r="AP473" s="145"/>
      <c r="AQ473" s="131">
        <f t="shared" si="937"/>
        <v>15795</v>
      </c>
      <c r="AS473" s="145">
        <v>2495</v>
      </c>
      <c r="AU473" s="135">
        <f t="shared" si="939"/>
        <v>0</v>
      </c>
      <c r="AV473" s="135">
        <f t="shared" si="938"/>
        <v>0</v>
      </c>
      <c r="AW473" s="135">
        <f t="shared" si="938"/>
        <v>0</v>
      </c>
      <c r="AX473" s="135">
        <f t="shared" si="938"/>
        <v>0</v>
      </c>
      <c r="AY473" s="135">
        <f t="shared" si="938"/>
        <v>0</v>
      </c>
      <c r="AZ473" s="135">
        <f t="shared" si="938"/>
        <v>0</v>
      </c>
      <c r="BA473" s="135">
        <f t="shared" si="938"/>
        <v>0</v>
      </c>
      <c r="BB473" s="135">
        <f t="shared" si="938"/>
        <v>0</v>
      </c>
      <c r="BC473" s="135">
        <f t="shared" si="938"/>
        <v>0</v>
      </c>
      <c r="BD473" s="135">
        <f t="shared" si="938"/>
        <v>0</v>
      </c>
      <c r="BE473" s="135">
        <f t="shared" si="938"/>
        <v>0</v>
      </c>
      <c r="BF473" s="135">
        <f t="shared" si="938"/>
        <v>0</v>
      </c>
      <c r="BG473" s="135">
        <f t="shared" si="938"/>
        <v>0</v>
      </c>
      <c r="BH473" s="135">
        <f t="shared" si="938"/>
        <v>0</v>
      </c>
      <c r="BI473" s="135">
        <f t="shared" si="938"/>
        <v>0</v>
      </c>
      <c r="BJ473" s="135">
        <f t="shared" si="938"/>
        <v>0</v>
      </c>
      <c r="BK473" s="135">
        <f t="shared" si="938"/>
        <v>0</v>
      </c>
      <c r="BL473" s="135">
        <f t="shared" si="938"/>
        <v>0</v>
      </c>
      <c r="BM473" s="135">
        <f t="shared" si="938"/>
        <v>0</v>
      </c>
      <c r="BN473" s="135">
        <f t="shared" si="938"/>
        <v>0</v>
      </c>
      <c r="BO473" s="135">
        <f t="shared" si="938"/>
        <v>0</v>
      </c>
      <c r="BP473" s="135">
        <f t="shared" si="938"/>
        <v>0</v>
      </c>
      <c r="BQ473" s="135">
        <f t="shared" si="938"/>
        <v>0</v>
      </c>
      <c r="BR473" s="135">
        <f t="shared" si="938"/>
        <v>0</v>
      </c>
      <c r="BS473" s="135">
        <f t="shared" si="938"/>
        <v>0</v>
      </c>
      <c r="BT473" s="135">
        <f t="shared" si="938"/>
        <v>0</v>
      </c>
      <c r="BU473" s="135">
        <f t="shared" si="938"/>
        <v>1</v>
      </c>
      <c r="BV473" s="135">
        <f t="shared" si="938"/>
        <v>0</v>
      </c>
      <c r="BW473" s="135">
        <f t="shared" si="938"/>
        <v>0</v>
      </c>
      <c r="BX473" s="135">
        <f t="shared" si="938"/>
        <v>0</v>
      </c>
      <c r="BY473" s="135">
        <f t="shared" si="938"/>
        <v>0</v>
      </c>
      <c r="BZ473" s="135">
        <f t="shared" si="938"/>
        <v>0</v>
      </c>
      <c r="CA473" s="135">
        <f t="shared" si="938"/>
        <v>0</v>
      </c>
      <c r="CB473" s="135">
        <f t="shared" si="938"/>
        <v>0</v>
      </c>
      <c r="CC473" s="135">
        <f t="shared" si="938"/>
        <v>0</v>
      </c>
      <c r="CD473" s="135">
        <f t="shared" si="938"/>
        <v>0</v>
      </c>
      <c r="CE473" s="135">
        <f t="shared" si="938"/>
        <v>0</v>
      </c>
      <c r="CF473" s="135">
        <f t="shared" si="938"/>
        <v>0</v>
      </c>
      <c r="CG473" s="135">
        <f t="shared" si="938"/>
        <v>0</v>
      </c>
      <c r="CH473" s="135">
        <f t="shared" si="938"/>
        <v>0</v>
      </c>
      <c r="CI473" s="135">
        <f t="shared" si="938"/>
        <v>0</v>
      </c>
    </row>
    <row r="474" spans="2:87">
      <c r="B474" s="161" t="str">
        <f t="shared" si="936"/>
        <v>104 Mixto o Dotal</v>
      </c>
      <c r="C474" s="145">
        <v>0</v>
      </c>
      <c r="D474" s="145">
        <v>0</v>
      </c>
      <c r="E474" s="145">
        <v>0</v>
      </c>
      <c r="F474" s="145">
        <v>0</v>
      </c>
      <c r="G474" s="145">
        <v>40</v>
      </c>
      <c r="H474" s="145">
        <v>0</v>
      </c>
      <c r="I474" s="145">
        <v>0</v>
      </c>
      <c r="J474" s="145">
        <v>86</v>
      </c>
      <c r="K474" s="145">
        <v>0</v>
      </c>
      <c r="L474" s="145">
        <v>0</v>
      </c>
      <c r="M474" s="145">
        <v>61</v>
      </c>
      <c r="N474" s="145">
        <v>0</v>
      </c>
      <c r="O474" s="145">
        <v>0</v>
      </c>
      <c r="P474" s="145">
        <v>122</v>
      </c>
      <c r="Q474" s="145">
        <v>53</v>
      </c>
      <c r="R474" s="145">
        <v>0</v>
      </c>
      <c r="S474" s="145">
        <v>0</v>
      </c>
      <c r="T474" s="145">
        <v>1812</v>
      </c>
      <c r="U474" s="145">
        <v>2754</v>
      </c>
      <c r="V474" s="145">
        <v>0</v>
      </c>
      <c r="W474" s="145">
        <v>2</v>
      </c>
      <c r="X474" s="145">
        <v>87</v>
      </c>
      <c r="Y474" s="145">
        <v>2124</v>
      </c>
      <c r="Z474" s="145">
        <v>4</v>
      </c>
      <c r="AA474" s="145">
        <v>0</v>
      </c>
      <c r="AB474" s="145">
        <v>0</v>
      </c>
      <c r="AC474" s="145">
        <v>0</v>
      </c>
      <c r="AD474" s="145">
        <v>0</v>
      </c>
      <c r="AE474" s="145">
        <v>264</v>
      </c>
      <c r="AF474" s="145">
        <v>151</v>
      </c>
      <c r="AG474" s="145">
        <v>0</v>
      </c>
      <c r="AH474" s="145"/>
      <c r="AI474" s="145"/>
      <c r="AJ474" s="145"/>
      <c r="AK474" s="145"/>
      <c r="AL474" s="145"/>
      <c r="AM474" s="145"/>
      <c r="AN474" s="145"/>
      <c r="AO474" s="145"/>
      <c r="AP474" s="145"/>
      <c r="AQ474" s="131">
        <f t="shared" si="937"/>
        <v>7560</v>
      </c>
      <c r="AS474" s="145">
        <v>388</v>
      </c>
      <c r="AU474" s="135">
        <f t="shared" si="939"/>
        <v>0</v>
      </c>
      <c r="AV474" s="135">
        <f t="shared" si="938"/>
        <v>0</v>
      </c>
      <c r="AW474" s="135">
        <f t="shared" si="938"/>
        <v>0</v>
      </c>
      <c r="AX474" s="135">
        <f t="shared" si="938"/>
        <v>0</v>
      </c>
      <c r="AY474" s="135">
        <f t="shared" si="938"/>
        <v>0</v>
      </c>
      <c r="AZ474" s="135">
        <f t="shared" si="938"/>
        <v>0</v>
      </c>
      <c r="BA474" s="135">
        <f t="shared" si="938"/>
        <v>0</v>
      </c>
      <c r="BB474" s="135">
        <f t="shared" si="938"/>
        <v>0</v>
      </c>
      <c r="BC474" s="135">
        <f t="shared" si="938"/>
        <v>0</v>
      </c>
      <c r="BD474" s="135">
        <f t="shared" si="938"/>
        <v>0</v>
      </c>
      <c r="BE474" s="135">
        <f t="shared" si="938"/>
        <v>0</v>
      </c>
      <c r="BF474" s="135">
        <f t="shared" si="938"/>
        <v>0</v>
      </c>
      <c r="BG474" s="135">
        <f t="shared" si="938"/>
        <v>0</v>
      </c>
      <c r="BH474" s="135">
        <f t="shared" si="938"/>
        <v>0</v>
      </c>
      <c r="BI474" s="135">
        <f t="shared" si="938"/>
        <v>0</v>
      </c>
      <c r="BJ474" s="135">
        <f t="shared" si="938"/>
        <v>1</v>
      </c>
      <c r="BK474" s="135">
        <f t="shared" si="938"/>
        <v>0</v>
      </c>
      <c r="BL474" s="135">
        <f t="shared" si="938"/>
        <v>0</v>
      </c>
      <c r="BM474" s="135">
        <f t="shared" si="938"/>
        <v>0</v>
      </c>
      <c r="BN474" s="135">
        <f t="shared" si="938"/>
        <v>0</v>
      </c>
      <c r="BO474" s="135">
        <f t="shared" si="938"/>
        <v>0</v>
      </c>
      <c r="BP474" s="135">
        <f t="shared" si="938"/>
        <v>0</v>
      </c>
      <c r="BQ474" s="135">
        <f t="shared" si="938"/>
        <v>0</v>
      </c>
      <c r="BR474" s="135">
        <f t="shared" si="938"/>
        <v>0</v>
      </c>
      <c r="BS474" s="135">
        <f t="shared" si="938"/>
        <v>0</v>
      </c>
      <c r="BT474" s="135">
        <f t="shared" si="938"/>
        <v>0</v>
      </c>
      <c r="BU474" s="135">
        <f t="shared" si="938"/>
        <v>0</v>
      </c>
      <c r="BV474" s="135">
        <f t="shared" si="938"/>
        <v>0</v>
      </c>
      <c r="BW474" s="135">
        <f t="shared" si="938"/>
        <v>0</v>
      </c>
      <c r="BX474" s="135">
        <f t="shared" si="938"/>
        <v>0</v>
      </c>
      <c r="BY474" s="135">
        <f t="shared" si="938"/>
        <v>0</v>
      </c>
      <c r="BZ474" s="135">
        <f t="shared" si="938"/>
        <v>0</v>
      </c>
      <c r="CA474" s="135">
        <f t="shared" si="938"/>
        <v>0</v>
      </c>
      <c r="CB474" s="135">
        <f t="shared" si="938"/>
        <v>0</v>
      </c>
      <c r="CC474" s="135">
        <f t="shared" si="938"/>
        <v>0</v>
      </c>
      <c r="CD474" s="135">
        <f t="shared" si="938"/>
        <v>0</v>
      </c>
      <c r="CE474" s="135">
        <f t="shared" si="938"/>
        <v>0</v>
      </c>
      <c r="CF474" s="135">
        <f t="shared" si="938"/>
        <v>0</v>
      </c>
      <c r="CG474" s="135">
        <f t="shared" si="938"/>
        <v>0</v>
      </c>
      <c r="CH474" s="135">
        <f t="shared" si="938"/>
        <v>0</v>
      </c>
      <c r="CI474" s="135">
        <f t="shared" si="938"/>
        <v>0</v>
      </c>
    </row>
    <row r="475" spans="2:87">
      <c r="B475" s="161" t="str">
        <f t="shared" si="936"/>
        <v>105 Renta</v>
      </c>
      <c r="C475" s="145">
        <v>0</v>
      </c>
      <c r="D475" s="145">
        <v>0</v>
      </c>
      <c r="E475" s="145">
        <v>0</v>
      </c>
      <c r="F475" s="145">
        <v>0</v>
      </c>
      <c r="G475" s="145">
        <v>21</v>
      </c>
      <c r="H475" s="145">
        <v>0</v>
      </c>
      <c r="I475" s="145">
        <v>0</v>
      </c>
      <c r="J475" s="145">
        <v>523</v>
      </c>
      <c r="K475" s="145">
        <v>0</v>
      </c>
      <c r="L475" s="145">
        <v>0</v>
      </c>
      <c r="M475" s="145">
        <v>3</v>
      </c>
      <c r="N475" s="145">
        <v>0</v>
      </c>
      <c r="O475" s="145">
        <v>38</v>
      </c>
      <c r="P475" s="145">
        <v>0</v>
      </c>
      <c r="Q475" s="145">
        <v>30</v>
      </c>
      <c r="R475" s="145">
        <v>0</v>
      </c>
      <c r="S475" s="145">
        <v>0</v>
      </c>
      <c r="T475" s="145">
        <v>0</v>
      </c>
      <c r="U475" s="145">
        <v>0</v>
      </c>
      <c r="V475" s="145">
        <v>0</v>
      </c>
      <c r="W475" s="145">
        <v>0</v>
      </c>
      <c r="X475" s="145">
        <v>979</v>
      </c>
      <c r="Y475" s="145">
        <v>588</v>
      </c>
      <c r="Z475" s="145">
        <v>1</v>
      </c>
      <c r="AA475" s="145">
        <v>1</v>
      </c>
      <c r="AB475" s="145">
        <v>21</v>
      </c>
      <c r="AC475" s="145">
        <v>0</v>
      </c>
      <c r="AD475" s="145">
        <v>0</v>
      </c>
      <c r="AE475" s="145">
        <v>513</v>
      </c>
      <c r="AF475" s="145">
        <v>1</v>
      </c>
      <c r="AG475" s="145">
        <v>0</v>
      </c>
      <c r="AH475" s="145"/>
      <c r="AI475" s="145"/>
      <c r="AJ475" s="145"/>
      <c r="AK475" s="145"/>
      <c r="AL475" s="145"/>
      <c r="AM475" s="145"/>
      <c r="AN475" s="145"/>
      <c r="AO475" s="145"/>
      <c r="AP475" s="145"/>
      <c r="AQ475" s="131">
        <f t="shared" si="937"/>
        <v>2719</v>
      </c>
      <c r="AS475" s="145">
        <v>1247</v>
      </c>
      <c r="AU475" s="135">
        <f t="shared" si="939"/>
        <v>0</v>
      </c>
      <c r="AV475" s="135">
        <f t="shared" si="938"/>
        <v>0</v>
      </c>
      <c r="AW475" s="135">
        <f t="shared" si="938"/>
        <v>0</v>
      </c>
      <c r="AX475" s="135">
        <f t="shared" si="938"/>
        <v>0</v>
      </c>
      <c r="AY475" s="135">
        <f t="shared" si="938"/>
        <v>0</v>
      </c>
      <c r="AZ475" s="135">
        <f t="shared" si="938"/>
        <v>0</v>
      </c>
      <c r="BA475" s="135">
        <f t="shared" si="938"/>
        <v>0</v>
      </c>
      <c r="BB475" s="135">
        <f t="shared" si="938"/>
        <v>0</v>
      </c>
      <c r="BC475" s="135">
        <f t="shared" si="938"/>
        <v>0</v>
      </c>
      <c r="BD475" s="135">
        <f t="shared" si="938"/>
        <v>1</v>
      </c>
      <c r="BE475" s="135">
        <f t="shared" si="938"/>
        <v>0</v>
      </c>
      <c r="BF475" s="135">
        <f t="shared" si="938"/>
        <v>1</v>
      </c>
      <c r="BG475" s="135">
        <f t="shared" si="938"/>
        <v>0</v>
      </c>
      <c r="BH475" s="135">
        <f t="shared" si="938"/>
        <v>1</v>
      </c>
      <c r="BI475" s="135">
        <f t="shared" si="938"/>
        <v>0</v>
      </c>
      <c r="BJ475" s="135">
        <f t="shared" si="938"/>
        <v>0</v>
      </c>
      <c r="BK475" s="135">
        <f t="shared" si="938"/>
        <v>0</v>
      </c>
      <c r="BL475" s="135">
        <f t="shared" si="938"/>
        <v>0</v>
      </c>
      <c r="BM475" s="135">
        <f t="shared" si="938"/>
        <v>0</v>
      </c>
      <c r="BN475" s="135">
        <f t="shared" si="938"/>
        <v>0</v>
      </c>
      <c r="BO475" s="135">
        <f t="shared" si="938"/>
        <v>1</v>
      </c>
      <c r="BP475" s="135">
        <f t="shared" si="938"/>
        <v>0</v>
      </c>
      <c r="BQ475" s="135">
        <f t="shared" si="938"/>
        <v>0</v>
      </c>
      <c r="BR475" s="135">
        <f t="shared" si="938"/>
        <v>0</v>
      </c>
      <c r="BS475" s="135">
        <f t="shared" si="938"/>
        <v>0</v>
      </c>
      <c r="BT475" s="135">
        <f t="shared" si="938"/>
        <v>0</v>
      </c>
      <c r="BU475" s="135">
        <f t="shared" si="938"/>
        <v>1</v>
      </c>
      <c r="BV475" s="135">
        <f t="shared" si="938"/>
        <v>0</v>
      </c>
      <c r="BW475" s="135">
        <f t="shared" si="938"/>
        <v>0</v>
      </c>
      <c r="BX475" s="135">
        <f t="shared" si="938"/>
        <v>0</v>
      </c>
      <c r="BY475" s="135">
        <f t="shared" si="938"/>
        <v>0</v>
      </c>
      <c r="BZ475" s="135">
        <f t="shared" si="938"/>
        <v>0</v>
      </c>
      <c r="CA475" s="135">
        <f t="shared" si="938"/>
        <v>0</v>
      </c>
      <c r="CB475" s="135">
        <f t="shared" si="938"/>
        <v>0</v>
      </c>
      <c r="CC475" s="135">
        <f t="shared" si="938"/>
        <v>0</v>
      </c>
      <c r="CD475" s="135">
        <f t="shared" si="938"/>
        <v>0</v>
      </c>
      <c r="CE475" s="135">
        <f t="shared" si="938"/>
        <v>0</v>
      </c>
      <c r="CF475" s="135">
        <f t="shared" si="938"/>
        <v>0</v>
      </c>
      <c r="CG475" s="135">
        <f t="shared" si="938"/>
        <v>0</v>
      </c>
      <c r="CH475" s="135">
        <f t="shared" si="938"/>
        <v>0</v>
      </c>
      <c r="CI475" s="135">
        <f t="shared" si="938"/>
        <v>0</v>
      </c>
    </row>
    <row r="476" spans="2:87">
      <c r="B476" s="161" t="str">
        <f t="shared" si="936"/>
        <v>106 Dotal Puro o Capital Diferido</v>
      </c>
      <c r="C476" s="145">
        <v>0</v>
      </c>
      <c r="D476" s="145">
        <v>0</v>
      </c>
      <c r="E476" s="145">
        <v>0</v>
      </c>
      <c r="F476" s="145">
        <v>0</v>
      </c>
      <c r="G476" s="145">
        <v>0</v>
      </c>
      <c r="H476" s="145">
        <v>0</v>
      </c>
      <c r="I476" s="145">
        <v>0</v>
      </c>
      <c r="J476" s="145">
        <v>0</v>
      </c>
      <c r="K476" s="145">
        <v>0</v>
      </c>
      <c r="L476" s="145">
        <v>0</v>
      </c>
      <c r="M476" s="145">
        <v>0</v>
      </c>
      <c r="N476" s="145">
        <v>0</v>
      </c>
      <c r="O476" s="145">
        <v>0</v>
      </c>
      <c r="P476" s="145">
        <v>0</v>
      </c>
      <c r="Q476" s="145">
        <v>0</v>
      </c>
      <c r="R476" s="145">
        <v>0</v>
      </c>
      <c r="S476" s="145">
        <v>0</v>
      </c>
      <c r="T476" s="145">
        <v>0</v>
      </c>
      <c r="U476" s="145">
        <v>0</v>
      </c>
      <c r="V476" s="145">
        <v>0</v>
      </c>
      <c r="W476" s="145">
        <v>0</v>
      </c>
      <c r="X476" s="145">
        <v>0</v>
      </c>
      <c r="Y476" s="145">
        <v>0</v>
      </c>
      <c r="Z476" s="145">
        <v>0</v>
      </c>
      <c r="AA476" s="145">
        <v>0</v>
      </c>
      <c r="AB476" s="145">
        <v>0</v>
      </c>
      <c r="AC476" s="145">
        <v>0</v>
      </c>
      <c r="AD476" s="145">
        <v>0</v>
      </c>
      <c r="AE476" s="145">
        <v>0</v>
      </c>
      <c r="AF476" s="145">
        <v>0</v>
      </c>
      <c r="AG476" s="145">
        <v>0</v>
      </c>
      <c r="AH476" s="145"/>
      <c r="AI476" s="145"/>
      <c r="AJ476" s="145"/>
      <c r="AK476" s="145"/>
      <c r="AL476" s="145"/>
      <c r="AM476" s="145"/>
      <c r="AN476" s="145"/>
      <c r="AO476" s="145"/>
      <c r="AP476" s="145"/>
      <c r="AQ476" s="131">
        <f t="shared" si="937"/>
        <v>0</v>
      </c>
      <c r="AS476" s="145">
        <v>0</v>
      </c>
      <c r="AU476" s="135">
        <f t="shared" si="939"/>
        <v>0</v>
      </c>
      <c r="AV476" s="135">
        <f t="shared" si="938"/>
        <v>0</v>
      </c>
      <c r="AW476" s="135">
        <f t="shared" si="938"/>
        <v>0</v>
      </c>
      <c r="AX476" s="135">
        <f t="shared" si="938"/>
        <v>0</v>
      </c>
      <c r="AY476" s="135">
        <f t="shared" si="938"/>
        <v>0</v>
      </c>
      <c r="AZ476" s="135">
        <f t="shared" si="938"/>
        <v>0</v>
      </c>
      <c r="BA476" s="135">
        <f t="shared" si="938"/>
        <v>0</v>
      </c>
      <c r="BB476" s="135">
        <f t="shared" si="938"/>
        <v>0</v>
      </c>
      <c r="BC476" s="135">
        <f t="shared" si="938"/>
        <v>0</v>
      </c>
      <c r="BD476" s="135">
        <f t="shared" si="938"/>
        <v>0</v>
      </c>
      <c r="BE476" s="135">
        <f t="shared" si="938"/>
        <v>0</v>
      </c>
      <c r="BF476" s="135">
        <f t="shared" si="938"/>
        <v>0</v>
      </c>
      <c r="BG476" s="135">
        <f t="shared" si="938"/>
        <v>0</v>
      </c>
      <c r="BH476" s="135">
        <f t="shared" si="938"/>
        <v>0</v>
      </c>
      <c r="BI476" s="135">
        <f t="shared" si="938"/>
        <v>0</v>
      </c>
      <c r="BJ476" s="135">
        <f t="shared" si="938"/>
        <v>0</v>
      </c>
      <c r="BK476" s="135">
        <f t="shared" si="938"/>
        <v>0</v>
      </c>
      <c r="BL476" s="135">
        <f t="shared" si="938"/>
        <v>0</v>
      </c>
      <c r="BM476" s="135">
        <f t="shared" si="938"/>
        <v>0</v>
      </c>
      <c r="BN476" s="135">
        <f t="shared" si="938"/>
        <v>0</v>
      </c>
      <c r="BO476" s="135">
        <f t="shared" si="938"/>
        <v>0</v>
      </c>
      <c r="BP476" s="135">
        <f t="shared" si="938"/>
        <v>0</v>
      </c>
      <c r="BQ476" s="135">
        <f t="shared" si="938"/>
        <v>0</v>
      </c>
      <c r="BR476" s="135">
        <f t="shared" si="938"/>
        <v>0</v>
      </c>
      <c r="BS476" s="135">
        <f t="shared" si="938"/>
        <v>0</v>
      </c>
      <c r="BT476" s="135">
        <f t="shared" si="938"/>
        <v>0</v>
      </c>
      <c r="BU476" s="135">
        <f t="shared" si="938"/>
        <v>0</v>
      </c>
      <c r="BV476" s="135">
        <f t="shared" si="938"/>
        <v>0</v>
      </c>
      <c r="BW476" s="135">
        <f t="shared" si="938"/>
        <v>0</v>
      </c>
      <c r="BX476" s="135">
        <f t="shared" si="938"/>
        <v>0</v>
      </c>
      <c r="BY476" s="135">
        <f t="shared" si="938"/>
        <v>0</v>
      </c>
      <c r="BZ476" s="135">
        <f t="shared" si="938"/>
        <v>0</v>
      </c>
      <c r="CA476" s="135">
        <f t="shared" si="938"/>
        <v>0</v>
      </c>
      <c r="CB476" s="135">
        <f t="shared" si="938"/>
        <v>0</v>
      </c>
      <c r="CC476" s="135">
        <f t="shared" si="938"/>
        <v>0</v>
      </c>
      <c r="CD476" s="135">
        <f t="shared" si="938"/>
        <v>0</v>
      </c>
      <c r="CE476" s="135">
        <f t="shared" si="938"/>
        <v>0</v>
      </c>
      <c r="CF476" s="135">
        <f t="shared" si="938"/>
        <v>0</v>
      </c>
      <c r="CG476" s="135">
        <f t="shared" si="938"/>
        <v>0</v>
      </c>
      <c r="CH476" s="135">
        <f t="shared" si="938"/>
        <v>0</v>
      </c>
      <c r="CI476" s="135">
        <f t="shared" si="938"/>
        <v>0</v>
      </c>
    </row>
    <row r="477" spans="2:87">
      <c r="B477" s="161" t="str">
        <f t="shared" si="936"/>
        <v>107 Protección Familiar</v>
      </c>
      <c r="C477" s="145">
        <v>0</v>
      </c>
      <c r="D477" s="145">
        <v>0</v>
      </c>
      <c r="E477" s="145">
        <v>0</v>
      </c>
      <c r="F477" s="145">
        <v>0</v>
      </c>
      <c r="G477" s="145">
        <v>0</v>
      </c>
      <c r="H477" s="145">
        <v>0</v>
      </c>
      <c r="I477" s="145">
        <v>0</v>
      </c>
      <c r="J477" s="145">
        <v>1893</v>
      </c>
      <c r="K477" s="145">
        <v>0</v>
      </c>
      <c r="L477" s="145">
        <v>0</v>
      </c>
      <c r="M477" s="145">
        <v>481</v>
      </c>
      <c r="N477" s="145">
        <v>0</v>
      </c>
      <c r="O477" s="145">
        <v>0</v>
      </c>
      <c r="P477" s="145">
        <v>0</v>
      </c>
      <c r="Q477" s="145">
        <v>2</v>
      </c>
      <c r="R477" s="145">
        <v>0</v>
      </c>
      <c r="S477" s="145">
        <v>0</v>
      </c>
      <c r="T477" s="145">
        <v>0</v>
      </c>
      <c r="U477" s="145">
        <v>0</v>
      </c>
      <c r="V477" s="145">
        <v>0</v>
      </c>
      <c r="W477" s="145">
        <v>11</v>
      </c>
      <c r="X477" s="145">
        <v>0</v>
      </c>
      <c r="Y477" s="145">
        <v>808</v>
      </c>
      <c r="Z477" s="145">
        <v>0</v>
      </c>
      <c r="AA477" s="145">
        <v>0</v>
      </c>
      <c r="AB477" s="145">
        <v>5</v>
      </c>
      <c r="AC477" s="145">
        <v>16</v>
      </c>
      <c r="AD477" s="145">
        <v>0</v>
      </c>
      <c r="AE477" s="145">
        <v>1521</v>
      </c>
      <c r="AF477" s="145">
        <v>0</v>
      </c>
      <c r="AG477" s="145">
        <v>0</v>
      </c>
      <c r="AH477" s="145"/>
      <c r="AI477" s="145"/>
      <c r="AJ477" s="145"/>
      <c r="AK477" s="145"/>
      <c r="AL477" s="145"/>
      <c r="AM477" s="145"/>
      <c r="AN477" s="145"/>
      <c r="AO477" s="145"/>
      <c r="AP477" s="145"/>
      <c r="AQ477" s="131">
        <f t="shared" si="937"/>
        <v>4737</v>
      </c>
      <c r="AS477" s="145">
        <v>11553</v>
      </c>
      <c r="AU477" s="135">
        <f t="shared" si="939"/>
        <v>0</v>
      </c>
      <c r="AV477" s="135">
        <f t="shared" si="938"/>
        <v>0</v>
      </c>
      <c r="AW477" s="135">
        <f t="shared" si="938"/>
        <v>0</v>
      </c>
      <c r="AX477" s="135">
        <f t="shared" si="938"/>
        <v>0</v>
      </c>
      <c r="AY477" s="135">
        <f t="shared" si="938"/>
        <v>0</v>
      </c>
      <c r="AZ477" s="135">
        <f t="shared" si="938"/>
        <v>0</v>
      </c>
      <c r="BA477" s="135">
        <f t="shared" si="938"/>
        <v>0</v>
      </c>
      <c r="BB477" s="135">
        <f t="shared" si="938"/>
        <v>0</v>
      </c>
      <c r="BC477" s="135">
        <f t="shared" si="938"/>
        <v>0</v>
      </c>
      <c r="BD477" s="135">
        <f t="shared" si="938"/>
        <v>0</v>
      </c>
      <c r="BE477" s="135">
        <f t="shared" si="938"/>
        <v>0</v>
      </c>
      <c r="BF477" s="135">
        <f t="shared" si="938"/>
        <v>0</v>
      </c>
      <c r="BG477" s="135">
        <f t="shared" si="938"/>
        <v>0</v>
      </c>
      <c r="BH477" s="135">
        <f t="shared" si="938"/>
        <v>0</v>
      </c>
      <c r="BI477" s="135">
        <f t="shared" si="938"/>
        <v>0</v>
      </c>
      <c r="BJ477" s="135">
        <f t="shared" si="938"/>
        <v>0</v>
      </c>
      <c r="BK477" s="135">
        <f t="shared" ref="BK477:BK485" si="940">IF(AND(S433=0,S477=0),0,IF(ISERROR(S433/S477),1,0))</f>
        <v>0</v>
      </c>
      <c r="BL477" s="135">
        <f t="shared" ref="BL477:BL485" si="941">IF(AND(T433=0,T477=0),0,IF(ISERROR(T433/T477),1,0))</f>
        <v>0</v>
      </c>
      <c r="BM477" s="135">
        <f t="shared" ref="BM477:BM485" si="942">IF(AND(U433=0,U477=0),0,IF(ISERROR(U433/U477),1,0))</f>
        <v>1</v>
      </c>
      <c r="BN477" s="135">
        <f t="shared" ref="BN477:BN485" si="943">IF(AND(V433=0,V477=0),0,IF(ISERROR(V433/V477),1,0))</f>
        <v>0</v>
      </c>
      <c r="BO477" s="135">
        <f t="shared" ref="BO477:BO485" si="944">IF(AND(W433=0,W477=0),0,IF(ISERROR(W433/W477),1,0))</f>
        <v>0</v>
      </c>
      <c r="BP477" s="135">
        <f t="shared" ref="BP477:BP485" si="945">IF(AND(X433=0,X477=0),0,IF(ISERROR(X433/X477),1,0))</f>
        <v>0</v>
      </c>
      <c r="BQ477" s="135">
        <f t="shared" ref="BQ477:BQ485" si="946">IF(AND(Y433=0,Y477=0),0,IF(ISERROR(Y433/Y477),1,0))</f>
        <v>0</v>
      </c>
      <c r="BR477" s="135">
        <f t="shared" ref="BR477:BR485" si="947">IF(AND(Z433=0,Z477=0),0,IF(ISERROR(Z433/Z477),1,0))</f>
        <v>0</v>
      </c>
      <c r="BS477" s="135">
        <f t="shared" ref="BS477:BS485" si="948">IF(AND(AA433=0,AA477=0),0,IF(ISERROR(AA433/AA477),1,0))</f>
        <v>0</v>
      </c>
      <c r="BT477" s="135">
        <f t="shared" ref="BT477:BT485" si="949">IF(AND(AB433=0,AB477=0),0,IF(ISERROR(AB433/AB477),1,0))</f>
        <v>0</v>
      </c>
      <c r="BU477" s="135">
        <f t="shared" ref="BU477:BU485" si="950">IF(AND(AC433=0,AC477=0),0,IF(ISERROR(AC433/AC477),1,0))</f>
        <v>0</v>
      </c>
      <c r="BV477" s="135">
        <f t="shared" ref="BV477:BV485" si="951">IF(AND(AD433=0,AD477=0),0,IF(ISERROR(AD433/AD477),1,0))</f>
        <v>0</v>
      </c>
      <c r="BW477" s="135">
        <f t="shared" ref="BW477:BW485" si="952">IF(AND(AE433=0,AE477=0),0,IF(ISERROR(AE433/AE477),1,0))</f>
        <v>0</v>
      </c>
      <c r="BX477" s="135">
        <f t="shared" ref="BX477:BX485" si="953">IF(AND(AF433=0,AF477=0),0,IF(ISERROR(AF433/AF477),1,0))</f>
        <v>0</v>
      </c>
      <c r="BY477" s="135">
        <f t="shared" ref="BY477:BY485" si="954">IF(AND(AG433=0,AG477=0),0,IF(ISERROR(AG433/AG477),1,0))</f>
        <v>1</v>
      </c>
      <c r="BZ477" s="135">
        <f t="shared" ref="BZ477:BZ485" si="955">IF(AND(AH433=0,AH477=0),0,IF(ISERROR(AH433/AH477),1,0))</f>
        <v>0</v>
      </c>
      <c r="CA477" s="135">
        <f t="shared" ref="CA477:CA485" si="956">IF(AND(AI433=0,AI477=0),0,IF(ISERROR(AI433/AI477),1,0))</f>
        <v>0</v>
      </c>
      <c r="CB477" s="135">
        <f t="shared" ref="CB477:CB485" si="957">IF(AND(AJ433=0,AJ477=0),0,IF(ISERROR(AJ433/AJ477),1,0))</f>
        <v>0</v>
      </c>
      <c r="CC477" s="135">
        <f t="shared" ref="CC477:CC485" si="958">IF(AND(AK433=0,AK477=0),0,IF(ISERROR(AK433/AK477),1,0))</f>
        <v>0</v>
      </c>
      <c r="CD477" s="135">
        <f t="shared" ref="CD477:CD485" si="959">IF(AND(AL433=0,AL477=0),0,IF(ISERROR(AL433/AL477),1,0))</f>
        <v>0</v>
      </c>
      <c r="CE477" s="135">
        <f t="shared" ref="CE477:CE485" si="960">IF(AND(AM433=0,AM477=0),0,IF(ISERROR(AM433/AM477),1,0))</f>
        <v>0</v>
      </c>
      <c r="CF477" s="135">
        <f t="shared" ref="CF477:CF485" si="961">IF(AND(AN433=0,AN477=0),0,IF(ISERROR(AN433/AN477),1,0))</f>
        <v>0</v>
      </c>
      <c r="CG477" s="135">
        <f t="shared" ref="CG477:CG485" si="962">IF(AND(AO433=0,AO477=0),0,IF(ISERROR(AO433/AO477),1,0))</f>
        <v>0</v>
      </c>
      <c r="CH477" s="135">
        <f t="shared" ref="CH477:CH485" si="963">IF(AND(AP433=0,AP477=0),0,IF(ISERROR(AP433/AP477),1,0))</f>
        <v>0</v>
      </c>
      <c r="CI477" s="135">
        <f t="shared" ref="CI477:CI485" si="964">IF(AND(AQ433=0,AQ477=0),0,IF(ISERROR(AQ433/AQ477),1,0))</f>
        <v>0</v>
      </c>
    </row>
    <row r="478" spans="2:87">
      <c r="B478" s="161" t="str">
        <f t="shared" si="936"/>
        <v>108 Incapacidad o Invalidez</v>
      </c>
      <c r="C478" s="145">
        <v>0</v>
      </c>
      <c r="D478" s="145">
        <v>0</v>
      </c>
      <c r="E478" s="145">
        <v>0</v>
      </c>
      <c r="F478" s="145">
        <v>0</v>
      </c>
      <c r="G478" s="145">
        <v>0</v>
      </c>
      <c r="H478" s="145">
        <v>0</v>
      </c>
      <c r="I478" s="145">
        <v>0</v>
      </c>
      <c r="J478" s="145">
        <v>0</v>
      </c>
      <c r="K478" s="145">
        <v>0</v>
      </c>
      <c r="L478" s="145">
        <v>0</v>
      </c>
      <c r="M478" s="145">
        <v>0</v>
      </c>
      <c r="N478" s="145">
        <v>0</v>
      </c>
      <c r="O478" s="145">
        <v>7</v>
      </c>
      <c r="P478" s="145">
        <v>0</v>
      </c>
      <c r="Q478" s="145">
        <v>0</v>
      </c>
      <c r="R478" s="145">
        <v>0</v>
      </c>
      <c r="S478" s="145">
        <v>0</v>
      </c>
      <c r="T478" s="145">
        <v>0</v>
      </c>
      <c r="U478" s="145">
        <v>0</v>
      </c>
      <c r="V478" s="145">
        <v>0</v>
      </c>
      <c r="W478" s="145">
        <v>0</v>
      </c>
      <c r="X478" s="145">
        <v>0</v>
      </c>
      <c r="Y478" s="145">
        <v>0</v>
      </c>
      <c r="Z478" s="145">
        <v>0</v>
      </c>
      <c r="AA478" s="145">
        <v>0</v>
      </c>
      <c r="AB478" s="145">
        <v>0</v>
      </c>
      <c r="AC478" s="145">
        <v>0</v>
      </c>
      <c r="AD478" s="145">
        <v>0</v>
      </c>
      <c r="AE478" s="145">
        <v>0</v>
      </c>
      <c r="AF478" s="145">
        <v>0</v>
      </c>
      <c r="AG478" s="145">
        <v>0</v>
      </c>
      <c r="AH478" s="145"/>
      <c r="AI478" s="145"/>
      <c r="AJ478" s="145"/>
      <c r="AK478" s="145"/>
      <c r="AL478" s="145"/>
      <c r="AM478" s="145"/>
      <c r="AN478" s="145"/>
      <c r="AO478" s="145"/>
      <c r="AP478" s="145"/>
      <c r="AQ478" s="131">
        <f t="shared" si="937"/>
        <v>7</v>
      </c>
      <c r="AS478" s="145">
        <v>8</v>
      </c>
      <c r="AU478" s="135">
        <f t="shared" si="939"/>
        <v>0</v>
      </c>
      <c r="AV478" s="135">
        <f t="shared" ref="AV478:AV485" si="965">IF(AND(D434=0,D478=0),0,IF(ISERROR(D434/D478),1,0))</f>
        <v>0</v>
      </c>
      <c r="AW478" s="135">
        <f t="shared" ref="AW478:AW485" si="966">IF(AND(E434=0,E478=0),0,IF(ISERROR(E434/E478),1,0))</f>
        <v>0</v>
      </c>
      <c r="AX478" s="135">
        <f t="shared" ref="AX478:AX485" si="967">IF(AND(F434=0,F478=0),0,IF(ISERROR(F434/F478),1,0))</f>
        <v>0</v>
      </c>
      <c r="AY478" s="135">
        <f t="shared" ref="AY478:AY485" si="968">IF(AND(G434=0,G478=0),0,IF(ISERROR(G434/G478),1,0))</f>
        <v>1</v>
      </c>
      <c r="AZ478" s="135">
        <f t="shared" ref="AZ478:AZ485" si="969">IF(AND(H434=0,H478=0),0,IF(ISERROR(H434/H478),1,0))</f>
        <v>0</v>
      </c>
      <c r="BA478" s="135">
        <f t="shared" ref="BA478:BA485" si="970">IF(AND(I434=0,I478=0),0,IF(ISERROR(I434/I478),1,0))</f>
        <v>1</v>
      </c>
      <c r="BB478" s="135">
        <f t="shared" ref="BB478:BB485" si="971">IF(AND(J434=0,J478=0),0,IF(ISERROR(J434/J478),1,0))</f>
        <v>0</v>
      </c>
      <c r="BC478" s="135">
        <f t="shared" ref="BC478:BC485" si="972">IF(AND(K434=0,K478=0),0,IF(ISERROR(K434/K478),1,0))</f>
        <v>0</v>
      </c>
      <c r="BD478" s="135">
        <f t="shared" ref="BD478:BD485" si="973">IF(AND(L434=0,L478=0),0,IF(ISERROR(L434/L478),1,0))</f>
        <v>0</v>
      </c>
      <c r="BE478" s="135">
        <f t="shared" ref="BE478:BE485" si="974">IF(AND(M434=0,M478=0),0,IF(ISERROR(M434/M478),1,0))</f>
        <v>0</v>
      </c>
      <c r="BF478" s="135">
        <f t="shared" ref="BF478:BF485" si="975">IF(AND(N434=0,N478=0),0,IF(ISERROR(N434/N478),1,0))</f>
        <v>0</v>
      </c>
      <c r="BG478" s="135">
        <f t="shared" ref="BG478:BG485" si="976">IF(AND(O434=0,O478=0),0,IF(ISERROR(O434/O478),1,0))</f>
        <v>0</v>
      </c>
      <c r="BH478" s="135">
        <f t="shared" ref="BH478:BH485" si="977">IF(AND(P434=0,P478=0),0,IF(ISERROR(P434/P478),1,0))</f>
        <v>0</v>
      </c>
      <c r="BI478" s="135">
        <f t="shared" ref="BI478:BI485" si="978">IF(AND(Q434=0,Q478=0),0,IF(ISERROR(Q434/Q478),1,0))</f>
        <v>0</v>
      </c>
      <c r="BJ478" s="135">
        <f t="shared" ref="BJ478:BJ485" si="979">IF(AND(R434=0,R478=0),0,IF(ISERROR(R434/R478),1,0))</f>
        <v>0</v>
      </c>
      <c r="BK478" s="135">
        <f t="shared" si="940"/>
        <v>0</v>
      </c>
      <c r="BL478" s="135">
        <f t="shared" si="941"/>
        <v>0</v>
      </c>
      <c r="BM478" s="135">
        <f t="shared" si="942"/>
        <v>0</v>
      </c>
      <c r="BN478" s="135">
        <f t="shared" si="943"/>
        <v>0</v>
      </c>
      <c r="BO478" s="135">
        <f t="shared" si="944"/>
        <v>0</v>
      </c>
      <c r="BP478" s="135">
        <f t="shared" si="945"/>
        <v>0</v>
      </c>
      <c r="BQ478" s="135">
        <f t="shared" si="946"/>
        <v>0</v>
      </c>
      <c r="BR478" s="135">
        <f t="shared" si="947"/>
        <v>0</v>
      </c>
      <c r="BS478" s="135">
        <f t="shared" si="948"/>
        <v>0</v>
      </c>
      <c r="BT478" s="135">
        <f t="shared" si="949"/>
        <v>0</v>
      </c>
      <c r="BU478" s="135">
        <f t="shared" si="950"/>
        <v>0</v>
      </c>
      <c r="BV478" s="135">
        <f t="shared" si="951"/>
        <v>0</v>
      </c>
      <c r="BW478" s="135">
        <f t="shared" si="952"/>
        <v>0</v>
      </c>
      <c r="BX478" s="135">
        <f t="shared" si="953"/>
        <v>0</v>
      </c>
      <c r="BY478" s="135">
        <f t="shared" si="954"/>
        <v>0</v>
      </c>
      <c r="BZ478" s="135">
        <f t="shared" si="955"/>
        <v>0</v>
      </c>
      <c r="CA478" s="135">
        <f t="shared" si="956"/>
        <v>0</v>
      </c>
      <c r="CB478" s="135">
        <f t="shared" si="957"/>
        <v>0</v>
      </c>
      <c r="CC478" s="135">
        <f t="shared" si="958"/>
        <v>0</v>
      </c>
      <c r="CD478" s="135">
        <f t="shared" si="959"/>
        <v>0</v>
      </c>
      <c r="CE478" s="135">
        <f t="shared" si="960"/>
        <v>0</v>
      </c>
      <c r="CF478" s="135">
        <f t="shared" si="961"/>
        <v>0</v>
      </c>
      <c r="CG478" s="135">
        <f t="shared" si="962"/>
        <v>0</v>
      </c>
      <c r="CH478" s="135">
        <f t="shared" si="963"/>
        <v>0</v>
      </c>
      <c r="CI478" s="135">
        <f t="shared" si="964"/>
        <v>0</v>
      </c>
    </row>
    <row r="479" spans="2:87">
      <c r="B479" s="161" t="str">
        <f t="shared" si="936"/>
        <v>109 Salud</v>
      </c>
      <c r="C479" s="145">
        <v>26</v>
      </c>
      <c r="D479" s="145">
        <v>93</v>
      </c>
      <c r="E479" s="145">
        <v>0</v>
      </c>
      <c r="F479" s="145">
        <v>831</v>
      </c>
      <c r="G479" s="145">
        <v>329</v>
      </c>
      <c r="H479" s="145">
        <v>0</v>
      </c>
      <c r="I479" s="145">
        <v>96</v>
      </c>
      <c r="J479" s="145">
        <v>0</v>
      </c>
      <c r="K479" s="145">
        <v>3331</v>
      </c>
      <c r="L479" s="145">
        <v>0</v>
      </c>
      <c r="M479" s="145">
        <v>82</v>
      </c>
      <c r="N479" s="145">
        <v>0</v>
      </c>
      <c r="O479" s="145">
        <v>80</v>
      </c>
      <c r="P479" s="145">
        <v>512</v>
      </c>
      <c r="Q479" s="145">
        <v>143</v>
      </c>
      <c r="R479" s="145">
        <v>0</v>
      </c>
      <c r="S479" s="145">
        <v>0</v>
      </c>
      <c r="T479" s="145">
        <v>0</v>
      </c>
      <c r="U479" s="145">
        <v>0</v>
      </c>
      <c r="V479" s="145">
        <v>0</v>
      </c>
      <c r="W479" s="145">
        <v>0</v>
      </c>
      <c r="X479" s="145">
        <v>1607</v>
      </c>
      <c r="Y479" s="145">
        <v>0</v>
      </c>
      <c r="Z479" s="145">
        <v>0</v>
      </c>
      <c r="AA479" s="145">
        <v>370</v>
      </c>
      <c r="AB479" s="145">
        <v>0</v>
      </c>
      <c r="AC479" s="145">
        <v>0</v>
      </c>
      <c r="AD479" s="145">
        <v>0</v>
      </c>
      <c r="AE479" s="145">
        <v>14</v>
      </c>
      <c r="AF479" s="145">
        <v>804</v>
      </c>
      <c r="AG479" s="145">
        <v>1250</v>
      </c>
      <c r="AH479" s="145"/>
      <c r="AI479" s="145"/>
      <c r="AJ479" s="145"/>
      <c r="AK479" s="145"/>
      <c r="AL479" s="145"/>
      <c r="AM479" s="145"/>
      <c r="AN479" s="145"/>
      <c r="AO479" s="145"/>
      <c r="AP479" s="145"/>
      <c r="AQ479" s="131">
        <f t="shared" si="937"/>
        <v>9568</v>
      </c>
      <c r="AS479" s="145">
        <v>7382</v>
      </c>
      <c r="AU479" s="135">
        <f t="shared" si="939"/>
        <v>0</v>
      </c>
      <c r="AV479" s="135">
        <f t="shared" si="965"/>
        <v>0</v>
      </c>
      <c r="AW479" s="135">
        <f t="shared" si="966"/>
        <v>0</v>
      </c>
      <c r="AX479" s="135">
        <f t="shared" si="967"/>
        <v>0</v>
      </c>
      <c r="AY479" s="135">
        <f t="shared" si="968"/>
        <v>0</v>
      </c>
      <c r="AZ479" s="135">
        <f t="shared" si="969"/>
        <v>0</v>
      </c>
      <c r="BA479" s="135">
        <f t="shared" si="970"/>
        <v>0</v>
      </c>
      <c r="BB479" s="135">
        <f t="shared" si="971"/>
        <v>0</v>
      </c>
      <c r="BC479" s="135">
        <f t="shared" si="972"/>
        <v>0</v>
      </c>
      <c r="BD479" s="135">
        <f t="shared" si="973"/>
        <v>0</v>
      </c>
      <c r="BE479" s="135">
        <f t="shared" si="974"/>
        <v>0</v>
      </c>
      <c r="BF479" s="135">
        <f t="shared" si="975"/>
        <v>0</v>
      </c>
      <c r="BG479" s="135">
        <f t="shared" si="976"/>
        <v>0</v>
      </c>
      <c r="BH479" s="135">
        <f t="shared" si="977"/>
        <v>0</v>
      </c>
      <c r="BI479" s="135">
        <f t="shared" si="978"/>
        <v>0</v>
      </c>
      <c r="BJ479" s="135">
        <f t="shared" si="979"/>
        <v>0</v>
      </c>
      <c r="BK479" s="135">
        <f t="shared" si="940"/>
        <v>0</v>
      </c>
      <c r="BL479" s="135">
        <f t="shared" si="941"/>
        <v>0</v>
      </c>
      <c r="BM479" s="135">
        <f t="shared" si="942"/>
        <v>0</v>
      </c>
      <c r="BN479" s="135">
        <f t="shared" si="943"/>
        <v>0</v>
      </c>
      <c r="BO479" s="135">
        <f t="shared" si="944"/>
        <v>0</v>
      </c>
      <c r="BP479" s="135">
        <f t="shared" si="945"/>
        <v>0</v>
      </c>
      <c r="BQ479" s="135">
        <f t="shared" si="946"/>
        <v>0</v>
      </c>
      <c r="BR479" s="135">
        <f t="shared" si="947"/>
        <v>0</v>
      </c>
      <c r="BS479" s="135">
        <f t="shared" si="948"/>
        <v>0</v>
      </c>
      <c r="BT479" s="135">
        <f t="shared" si="949"/>
        <v>0</v>
      </c>
      <c r="BU479" s="135">
        <f t="shared" si="950"/>
        <v>0</v>
      </c>
      <c r="BV479" s="135">
        <f t="shared" si="951"/>
        <v>0</v>
      </c>
      <c r="BW479" s="135">
        <f t="shared" si="952"/>
        <v>0</v>
      </c>
      <c r="BX479" s="135">
        <f t="shared" si="953"/>
        <v>0</v>
      </c>
      <c r="BY479" s="135">
        <f t="shared" si="954"/>
        <v>0</v>
      </c>
      <c r="BZ479" s="135">
        <f t="shared" si="955"/>
        <v>0</v>
      </c>
      <c r="CA479" s="135">
        <f t="shared" si="956"/>
        <v>0</v>
      </c>
      <c r="CB479" s="135">
        <f t="shared" si="957"/>
        <v>0</v>
      </c>
      <c r="CC479" s="135">
        <f t="shared" si="958"/>
        <v>0</v>
      </c>
      <c r="CD479" s="135">
        <f t="shared" si="959"/>
        <v>0</v>
      </c>
      <c r="CE479" s="135">
        <f t="shared" si="960"/>
        <v>0</v>
      </c>
      <c r="CF479" s="135">
        <f t="shared" si="961"/>
        <v>0</v>
      </c>
      <c r="CG479" s="135">
        <f t="shared" si="962"/>
        <v>0</v>
      </c>
      <c r="CH479" s="135">
        <f t="shared" si="963"/>
        <v>0</v>
      </c>
      <c r="CI479" s="135">
        <f t="shared" si="964"/>
        <v>0</v>
      </c>
    </row>
    <row r="480" spans="2:87">
      <c r="B480" s="161" t="str">
        <f t="shared" si="936"/>
        <v>110 Accidentes Personales</v>
      </c>
      <c r="C480" s="145">
        <v>78</v>
      </c>
      <c r="D480" s="145">
        <v>62</v>
      </c>
      <c r="E480" s="145">
        <v>8</v>
      </c>
      <c r="F480" s="145">
        <v>0</v>
      </c>
      <c r="G480" s="145">
        <v>38</v>
      </c>
      <c r="H480" s="145">
        <v>0</v>
      </c>
      <c r="I480" s="145">
        <v>11</v>
      </c>
      <c r="J480" s="145">
        <v>0</v>
      </c>
      <c r="K480" s="145">
        <v>0</v>
      </c>
      <c r="L480" s="145">
        <v>0</v>
      </c>
      <c r="M480" s="145">
        <v>4</v>
      </c>
      <c r="N480" s="145">
        <v>0</v>
      </c>
      <c r="O480" s="145">
        <v>0</v>
      </c>
      <c r="P480" s="145">
        <v>29</v>
      </c>
      <c r="Q480" s="145">
        <v>0</v>
      </c>
      <c r="R480" s="145">
        <v>0</v>
      </c>
      <c r="S480" s="145">
        <v>0</v>
      </c>
      <c r="T480" s="145">
        <v>0</v>
      </c>
      <c r="U480" s="145">
        <v>0</v>
      </c>
      <c r="V480" s="145">
        <v>0</v>
      </c>
      <c r="W480" s="145">
        <v>50</v>
      </c>
      <c r="X480" s="145">
        <v>453</v>
      </c>
      <c r="Y480" s="145">
        <v>0</v>
      </c>
      <c r="Z480" s="145">
        <v>0</v>
      </c>
      <c r="AA480" s="145">
        <v>0</v>
      </c>
      <c r="AB480" s="145">
        <v>0</v>
      </c>
      <c r="AC480" s="145">
        <v>0</v>
      </c>
      <c r="AD480" s="145">
        <v>0</v>
      </c>
      <c r="AE480" s="145">
        <v>4</v>
      </c>
      <c r="AF480" s="145">
        <v>3</v>
      </c>
      <c r="AG480" s="145">
        <v>923</v>
      </c>
      <c r="AH480" s="145"/>
      <c r="AI480" s="145"/>
      <c r="AJ480" s="145"/>
      <c r="AK480" s="145"/>
      <c r="AL480" s="145"/>
      <c r="AM480" s="145"/>
      <c r="AN480" s="145"/>
      <c r="AO480" s="145"/>
      <c r="AP480" s="145"/>
      <c r="AQ480" s="131">
        <f t="shared" si="937"/>
        <v>1663</v>
      </c>
      <c r="AS480" s="145">
        <v>1326</v>
      </c>
      <c r="AU480" s="135">
        <f t="shared" si="939"/>
        <v>0</v>
      </c>
      <c r="AV480" s="135">
        <f t="shared" si="965"/>
        <v>0</v>
      </c>
      <c r="AW480" s="135">
        <f t="shared" si="966"/>
        <v>0</v>
      </c>
      <c r="AX480" s="135">
        <f t="shared" si="967"/>
        <v>1</v>
      </c>
      <c r="AY480" s="135">
        <f t="shared" si="968"/>
        <v>0</v>
      </c>
      <c r="AZ480" s="135">
        <f t="shared" si="969"/>
        <v>0</v>
      </c>
      <c r="BA480" s="135">
        <f t="shared" si="970"/>
        <v>0</v>
      </c>
      <c r="BB480" s="135">
        <f t="shared" si="971"/>
        <v>0</v>
      </c>
      <c r="BC480" s="135">
        <f t="shared" si="972"/>
        <v>0</v>
      </c>
      <c r="BD480" s="135">
        <f t="shared" si="973"/>
        <v>0</v>
      </c>
      <c r="BE480" s="135">
        <f t="shared" si="974"/>
        <v>0</v>
      </c>
      <c r="BF480" s="135">
        <f t="shared" si="975"/>
        <v>0</v>
      </c>
      <c r="BG480" s="135">
        <f t="shared" si="976"/>
        <v>1</v>
      </c>
      <c r="BH480" s="135">
        <f t="shared" si="977"/>
        <v>0</v>
      </c>
      <c r="BI480" s="135">
        <f t="shared" si="978"/>
        <v>1</v>
      </c>
      <c r="BJ480" s="135">
        <f t="shared" si="979"/>
        <v>0</v>
      </c>
      <c r="BK480" s="135">
        <f t="shared" si="940"/>
        <v>0</v>
      </c>
      <c r="BL480" s="135">
        <f t="shared" si="941"/>
        <v>0</v>
      </c>
      <c r="BM480" s="135">
        <f t="shared" si="942"/>
        <v>0</v>
      </c>
      <c r="BN480" s="135">
        <f t="shared" si="943"/>
        <v>0</v>
      </c>
      <c r="BO480" s="135">
        <f t="shared" si="944"/>
        <v>0</v>
      </c>
      <c r="BP480" s="135">
        <f t="shared" si="945"/>
        <v>0</v>
      </c>
      <c r="BQ480" s="135">
        <f t="shared" si="946"/>
        <v>0</v>
      </c>
      <c r="BR480" s="135">
        <f t="shared" si="947"/>
        <v>0</v>
      </c>
      <c r="BS480" s="135">
        <f t="shared" si="948"/>
        <v>0</v>
      </c>
      <c r="BT480" s="135">
        <f t="shared" si="949"/>
        <v>0</v>
      </c>
      <c r="BU480" s="135">
        <f t="shared" si="950"/>
        <v>0</v>
      </c>
      <c r="BV480" s="135">
        <f t="shared" si="951"/>
        <v>0</v>
      </c>
      <c r="BW480" s="135">
        <f t="shared" si="952"/>
        <v>0</v>
      </c>
      <c r="BX480" s="135">
        <f t="shared" si="953"/>
        <v>0</v>
      </c>
      <c r="BY480" s="135">
        <f t="shared" si="954"/>
        <v>0</v>
      </c>
      <c r="BZ480" s="135">
        <f t="shared" si="955"/>
        <v>0</v>
      </c>
      <c r="CA480" s="135">
        <f t="shared" si="956"/>
        <v>0</v>
      </c>
      <c r="CB480" s="135">
        <f t="shared" si="957"/>
        <v>0</v>
      </c>
      <c r="CC480" s="135">
        <f t="shared" si="958"/>
        <v>0</v>
      </c>
      <c r="CD480" s="135">
        <f t="shared" si="959"/>
        <v>0</v>
      </c>
      <c r="CE480" s="135">
        <f t="shared" si="960"/>
        <v>0</v>
      </c>
      <c r="CF480" s="135">
        <f t="shared" si="961"/>
        <v>0</v>
      </c>
      <c r="CG480" s="135">
        <f t="shared" si="962"/>
        <v>0</v>
      </c>
      <c r="CH480" s="135">
        <f t="shared" si="963"/>
        <v>0</v>
      </c>
      <c r="CI480" s="135">
        <f t="shared" si="964"/>
        <v>0</v>
      </c>
    </row>
    <row r="481" spans="2:87">
      <c r="B481" s="161" t="str">
        <f t="shared" si="936"/>
        <v>111 Asistencia</v>
      </c>
      <c r="C481" s="145">
        <v>0</v>
      </c>
      <c r="D481" s="145">
        <v>3</v>
      </c>
      <c r="E481" s="145">
        <v>0</v>
      </c>
      <c r="F481" s="145">
        <v>0</v>
      </c>
      <c r="G481" s="145">
        <v>0</v>
      </c>
      <c r="H481" s="145">
        <v>0</v>
      </c>
      <c r="I481" s="145">
        <v>0</v>
      </c>
      <c r="J481" s="145">
        <v>0</v>
      </c>
      <c r="K481" s="145">
        <v>0</v>
      </c>
      <c r="L481" s="145">
        <v>0</v>
      </c>
      <c r="M481" s="145">
        <v>0</v>
      </c>
      <c r="N481" s="145">
        <v>0</v>
      </c>
      <c r="O481" s="145">
        <v>0</v>
      </c>
      <c r="P481" s="145">
        <v>0</v>
      </c>
      <c r="Q481" s="145">
        <v>0</v>
      </c>
      <c r="R481" s="145">
        <v>0</v>
      </c>
      <c r="S481" s="145">
        <v>0</v>
      </c>
      <c r="T481" s="145">
        <v>0</v>
      </c>
      <c r="U481" s="145">
        <v>0</v>
      </c>
      <c r="V481" s="145">
        <v>0</v>
      </c>
      <c r="W481" s="145">
        <v>0</v>
      </c>
      <c r="X481" s="145">
        <v>0</v>
      </c>
      <c r="Y481" s="145">
        <v>0</v>
      </c>
      <c r="Z481" s="145">
        <v>0</v>
      </c>
      <c r="AA481" s="145">
        <v>0</v>
      </c>
      <c r="AB481" s="145">
        <v>0</v>
      </c>
      <c r="AC481" s="145">
        <v>0</v>
      </c>
      <c r="AD481" s="145">
        <v>0</v>
      </c>
      <c r="AE481" s="145">
        <v>0</v>
      </c>
      <c r="AF481" s="145">
        <v>0</v>
      </c>
      <c r="AG481" s="145">
        <v>66</v>
      </c>
      <c r="AH481" s="145"/>
      <c r="AI481" s="145"/>
      <c r="AJ481" s="145"/>
      <c r="AK481" s="145"/>
      <c r="AL481" s="145"/>
      <c r="AM481" s="145"/>
      <c r="AN481" s="145"/>
      <c r="AO481" s="145"/>
      <c r="AP481" s="145"/>
      <c r="AQ481" s="131">
        <f t="shared" si="937"/>
        <v>69</v>
      </c>
      <c r="AS481" s="145">
        <v>1029</v>
      </c>
      <c r="AU481" s="135">
        <f t="shared" si="939"/>
        <v>0</v>
      </c>
      <c r="AV481" s="135">
        <f t="shared" si="965"/>
        <v>0</v>
      </c>
      <c r="AW481" s="135">
        <f t="shared" si="966"/>
        <v>0</v>
      </c>
      <c r="AX481" s="135">
        <f t="shared" si="967"/>
        <v>0</v>
      </c>
      <c r="AY481" s="135">
        <f t="shared" si="968"/>
        <v>0</v>
      </c>
      <c r="AZ481" s="135">
        <f t="shared" si="969"/>
        <v>0</v>
      </c>
      <c r="BA481" s="135">
        <f t="shared" si="970"/>
        <v>0</v>
      </c>
      <c r="BB481" s="135">
        <f t="shared" si="971"/>
        <v>0</v>
      </c>
      <c r="BC481" s="135">
        <f t="shared" si="972"/>
        <v>0</v>
      </c>
      <c r="BD481" s="135">
        <f t="shared" si="973"/>
        <v>0</v>
      </c>
      <c r="BE481" s="135">
        <f t="shared" si="974"/>
        <v>1</v>
      </c>
      <c r="BF481" s="135">
        <f t="shared" si="975"/>
        <v>0</v>
      </c>
      <c r="BG481" s="135">
        <f t="shared" si="976"/>
        <v>0</v>
      </c>
      <c r="BH481" s="135">
        <f t="shared" si="977"/>
        <v>0</v>
      </c>
      <c r="BI481" s="135">
        <f t="shared" si="978"/>
        <v>0</v>
      </c>
      <c r="BJ481" s="135">
        <f t="shared" si="979"/>
        <v>0</v>
      </c>
      <c r="BK481" s="135">
        <f t="shared" si="940"/>
        <v>0</v>
      </c>
      <c r="BL481" s="135">
        <f t="shared" si="941"/>
        <v>0</v>
      </c>
      <c r="BM481" s="135">
        <f t="shared" si="942"/>
        <v>0</v>
      </c>
      <c r="BN481" s="135">
        <f t="shared" si="943"/>
        <v>0</v>
      </c>
      <c r="BO481" s="135">
        <f t="shared" si="944"/>
        <v>0</v>
      </c>
      <c r="BP481" s="135">
        <f t="shared" si="945"/>
        <v>0</v>
      </c>
      <c r="BQ481" s="135">
        <f t="shared" si="946"/>
        <v>0</v>
      </c>
      <c r="BR481" s="135">
        <f t="shared" si="947"/>
        <v>0</v>
      </c>
      <c r="BS481" s="135">
        <f t="shared" si="948"/>
        <v>0</v>
      </c>
      <c r="BT481" s="135">
        <f t="shared" si="949"/>
        <v>0</v>
      </c>
      <c r="BU481" s="135">
        <f t="shared" si="950"/>
        <v>0</v>
      </c>
      <c r="BV481" s="135">
        <f t="shared" si="951"/>
        <v>0</v>
      </c>
      <c r="BW481" s="135">
        <f t="shared" si="952"/>
        <v>0</v>
      </c>
      <c r="BX481" s="135">
        <f t="shared" si="953"/>
        <v>0</v>
      </c>
      <c r="BY481" s="135">
        <f t="shared" si="954"/>
        <v>0</v>
      </c>
      <c r="BZ481" s="135">
        <f t="shared" si="955"/>
        <v>0</v>
      </c>
      <c r="CA481" s="135">
        <f t="shared" si="956"/>
        <v>0</v>
      </c>
      <c r="CB481" s="135">
        <f t="shared" si="957"/>
        <v>0</v>
      </c>
      <c r="CC481" s="135">
        <f t="shared" si="958"/>
        <v>0</v>
      </c>
      <c r="CD481" s="135">
        <f t="shared" si="959"/>
        <v>0</v>
      </c>
      <c r="CE481" s="135">
        <f t="shared" si="960"/>
        <v>0</v>
      </c>
      <c r="CF481" s="135">
        <f t="shared" si="961"/>
        <v>0</v>
      </c>
      <c r="CG481" s="135">
        <f t="shared" si="962"/>
        <v>0</v>
      </c>
      <c r="CH481" s="135">
        <f t="shared" si="963"/>
        <v>0</v>
      </c>
      <c r="CI481" s="135">
        <f t="shared" si="964"/>
        <v>0</v>
      </c>
    </row>
    <row r="482" spans="2:87">
      <c r="B482" s="161" t="str">
        <f t="shared" si="936"/>
        <v>112 Desgravamen</v>
      </c>
      <c r="C482" s="145">
        <v>0</v>
      </c>
      <c r="D482" s="145">
        <v>0</v>
      </c>
      <c r="E482" s="145">
        <v>0</v>
      </c>
      <c r="F482" s="145">
        <v>0</v>
      </c>
      <c r="G482" s="145">
        <v>0</v>
      </c>
      <c r="H482" s="145">
        <v>0</v>
      </c>
      <c r="I482" s="145">
        <v>0</v>
      </c>
      <c r="J482" s="145">
        <v>0</v>
      </c>
      <c r="K482" s="145">
        <v>0</v>
      </c>
      <c r="L482" s="145">
        <v>0</v>
      </c>
      <c r="M482" s="145">
        <v>0</v>
      </c>
      <c r="N482" s="145">
        <v>0</v>
      </c>
      <c r="O482" s="145">
        <v>1</v>
      </c>
      <c r="P482" s="145">
        <v>0</v>
      </c>
      <c r="Q482" s="145">
        <v>0</v>
      </c>
      <c r="R482" s="145">
        <v>0</v>
      </c>
      <c r="S482" s="145">
        <v>0</v>
      </c>
      <c r="T482" s="145">
        <v>0</v>
      </c>
      <c r="U482" s="145">
        <v>0</v>
      </c>
      <c r="V482" s="145">
        <v>0</v>
      </c>
      <c r="W482" s="145">
        <v>0</v>
      </c>
      <c r="X482" s="145">
        <v>0</v>
      </c>
      <c r="Y482" s="145">
        <v>0</v>
      </c>
      <c r="Z482" s="145">
        <v>3</v>
      </c>
      <c r="AA482" s="145">
        <v>0</v>
      </c>
      <c r="AB482" s="145">
        <v>0</v>
      </c>
      <c r="AC482" s="145">
        <v>0</v>
      </c>
      <c r="AD482" s="145">
        <v>0</v>
      </c>
      <c r="AE482" s="145">
        <v>0</v>
      </c>
      <c r="AF482" s="145">
        <v>0</v>
      </c>
      <c r="AG482" s="145">
        <v>0</v>
      </c>
      <c r="AH482" s="145"/>
      <c r="AI482" s="145"/>
      <c r="AJ482" s="145"/>
      <c r="AK482" s="145"/>
      <c r="AL482" s="145"/>
      <c r="AM482" s="145"/>
      <c r="AN482" s="145"/>
      <c r="AO482" s="145"/>
      <c r="AP482" s="145"/>
      <c r="AQ482" s="131">
        <f t="shared" si="937"/>
        <v>4</v>
      </c>
      <c r="AS482" s="145">
        <v>0</v>
      </c>
      <c r="AU482" s="135">
        <f t="shared" si="939"/>
        <v>0</v>
      </c>
      <c r="AV482" s="135">
        <f t="shared" si="965"/>
        <v>0</v>
      </c>
      <c r="AW482" s="135">
        <f t="shared" si="966"/>
        <v>0</v>
      </c>
      <c r="AX482" s="135">
        <f t="shared" si="967"/>
        <v>1</v>
      </c>
      <c r="AY482" s="135">
        <f t="shared" si="968"/>
        <v>1</v>
      </c>
      <c r="AZ482" s="135">
        <f t="shared" si="969"/>
        <v>0</v>
      </c>
      <c r="BA482" s="135">
        <f t="shared" si="970"/>
        <v>1</v>
      </c>
      <c r="BB482" s="135">
        <f t="shared" si="971"/>
        <v>0</v>
      </c>
      <c r="BC482" s="135">
        <f t="shared" si="972"/>
        <v>0</v>
      </c>
      <c r="BD482" s="135">
        <f t="shared" si="973"/>
        <v>0</v>
      </c>
      <c r="BE482" s="135">
        <f t="shared" si="974"/>
        <v>0</v>
      </c>
      <c r="BF482" s="135">
        <f t="shared" si="975"/>
        <v>0</v>
      </c>
      <c r="BG482" s="135">
        <f t="shared" si="976"/>
        <v>0</v>
      </c>
      <c r="BH482" s="135">
        <f t="shared" si="977"/>
        <v>0</v>
      </c>
      <c r="BI482" s="135">
        <f t="shared" si="978"/>
        <v>0</v>
      </c>
      <c r="BJ482" s="135">
        <f t="shared" si="979"/>
        <v>0</v>
      </c>
      <c r="BK482" s="135">
        <f t="shared" si="940"/>
        <v>0</v>
      </c>
      <c r="BL482" s="135">
        <f t="shared" si="941"/>
        <v>0</v>
      </c>
      <c r="BM482" s="135">
        <f t="shared" si="942"/>
        <v>0</v>
      </c>
      <c r="BN482" s="135">
        <f t="shared" si="943"/>
        <v>0</v>
      </c>
      <c r="BO482" s="135">
        <f t="shared" si="944"/>
        <v>0</v>
      </c>
      <c r="BP482" s="135">
        <f t="shared" si="945"/>
        <v>0</v>
      </c>
      <c r="BQ482" s="135">
        <f t="shared" si="946"/>
        <v>0</v>
      </c>
      <c r="BR482" s="135">
        <f t="shared" si="947"/>
        <v>0</v>
      </c>
      <c r="BS482" s="135">
        <f t="shared" si="948"/>
        <v>0</v>
      </c>
      <c r="BT482" s="135">
        <f t="shared" si="949"/>
        <v>0</v>
      </c>
      <c r="BU482" s="135">
        <f t="shared" si="950"/>
        <v>0</v>
      </c>
      <c r="BV482" s="135">
        <f t="shared" si="951"/>
        <v>0</v>
      </c>
      <c r="BW482" s="135">
        <f t="shared" si="952"/>
        <v>0</v>
      </c>
      <c r="BX482" s="135">
        <f t="shared" si="953"/>
        <v>0</v>
      </c>
      <c r="BY482" s="135">
        <f t="shared" si="954"/>
        <v>0</v>
      </c>
      <c r="BZ482" s="135">
        <f t="shared" si="955"/>
        <v>0</v>
      </c>
      <c r="CA482" s="135">
        <f t="shared" si="956"/>
        <v>0</v>
      </c>
      <c r="CB482" s="135">
        <f t="shared" si="957"/>
        <v>0</v>
      </c>
      <c r="CC482" s="135">
        <f t="shared" si="958"/>
        <v>0</v>
      </c>
      <c r="CD482" s="135">
        <f t="shared" si="959"/>
        <v>0</v>
      </c>
      <c r="CE482" s="135">
        <f t="shared" si="960"/>
        <v>0</v>
      </c>
      <c r="CF482" s="135">
        <f t="shared" si="961"/>
        <v>0</v>
      </c>
      <c r="CG482" s="135">
        <f t="shared" si="962"/>
        <v>0</v>
      </c>
      <c r="CH482" s="135">
        <f t="shared" si="963"/>
        <v>0</v>
      </c>
      <c r="CI482" s="135">
        <f t="shared" si="964"/>
        <v>0</v>
      </c>
    </row>
    <row r="483" spans="2:87">
      <c r="B483" s="161" t="str">
        <f t="shared" si="936"/>
        <v>113 SOAP</v>
      </c>
      <c r="C483" s="145">
        <v>0</v>
      </c>
      <c r="D483" s="145">
        <v>0</v>
      </c>
      <c r="E483" s="145">
        <v>0</v>
      </c>
      <c r="F483" s="145">
        <v>0</v>
      </c>
      <c r="G483" s="145">
        <v>0</v>
      </c>
      <c r="H483" s="145">
        <v>0</v>
      </c>
      <c r="I483" s="145">
        <v>0</v>
      </c>
      <c r="J483" s="145">
        <v>0</v>
      </c>
      <c r="K483" s="145">
        <v>0</v>
      </c>
      <c r="L483" s="145">
        <v>0</v>
      </c>
      <c r="M483" s="145">
        <v>0</v>
      </c>
      <c r="N483" s="145">
        <v>0</v>
      </c>
      <c r="O483" s="145">
        <v>0</v>
      </c>
      <c r="P483" s="145">
        <v>0</v>
      </c>
      <c r="Q483" s="145">
        <v>0</v>
      </c>
      <c r="R483" s="145">
        <v>0</v>
      </c>
      <c r="S483" s="145">
        <v>0</v>
      </c>
      <c r="T483" s="145">
        <v>0</v>
      </c>
      <c r="U483" s="145">
        <v>0</v>
      </c>
      <c r="V483" s="145">
        <v>0</v>
      </c>
      <c r="W483" s="145">
        <v>0</v>
      </c>
      <c r="X483" s="145">
        <v>0</v>
      </c>
      <c r="Y483" s="145">
        <v>2</v>
      </c>
      <c r="Z483" s="145">
        <v>0</v>
      </c>
      <c r="AA483" s="145">
        <v>0</v>
      </c>
      <c r="AB483" s="145">
        <v>0</v>
      </c>
      <c r="AC483" s="145">
        <v>0</v>
      </c>
      <c r="AD483" s="145">
        <v>0</v>
      </c>
      <c r="AE483" s="145">
        <v>0</v>
      </c>
      <c r="AF483" s="145">
        <v>0</v>
      </c>
      <c r="AG483" s="145">
        <v>0</v>
      </c>
      <c r="AH483" s="145"/>
      <c r="AI483" s="145"/>
      <c r="AJ483" s="145"/>
      <c r="AK483" s="145"/>
      <c r="AL483" s="145"/>
      <c r="AM483" s="145"/>
      <c r="AN483" s="145"/>
      <c r="AO483" s="145"/>
      <c r="AP483" s="145"/>
      <c r="AQ483" s="131">
        <f t="shared" si="937"/>
        <v>2</v>
      </c>
      <c r="AS483" s="145">
        <v>0</v>
      </c>
      <c r="AU483" s="135">
        <f t="shared" si="939"/>
        <v>0</v>
      </c>
      <c r="AV483" s="135">
        <f t="shared" si="965"/>
        <v>0</v>
      </c>
      <c r="AW483" s="135">
        <f t="shared" si="966"/>
        <v>0</v>
      </c>
      <c r="AX483" s="135">
        <f t="shared" si="967"/>
        <v>0</v>
      </c>
      <c r="AY483" s="135">
        <f t="shared" si="968"/>
        <v>0</v>
      </c>
      <c r="AZ483" s="135">
        <f t="shared" si="969"/>
        <v>0</v>
      </c>
      <c r="BA483" s="135">
        <f t="shared" si="970"/>
        <v>0</v>
      </c>
      <c r="BB483" s="135">
        <f t="shared" si="971"/>
        <v>0</v>
      </c>
      <c r="BC483" s="135">
        <f t="shared" si="972"/>
        <v>0</v>
      </c>
      <c r="BD483" s="135">
        <f t="shared" si="973"/>
        <v>0</v>
      </c>
      <c r="BE483" s="135">
        <f t="shared" si="974"/>
        <v>0</v>
      </c>
      <c r="BF483" s="135">
        <f t="shared" si="975"/>
        <v>0</v>
      </c>
      <c r="BG483" s="135">
        <f t="shared" si="976"/>
        <v>0</v>
      </c>
      <c r="BH483" s="135">
        <f t="shared" si="977"/>
        <v>0</v>
      </c>
      <c r="BI483" s="135">
        <f t="shared" si="978"/>
        <v>0</v>
      </c>
      <c r="BJ483" s="135">
        <f t="shared" si="979"/>
        <v>0</v>
      </c>
      <c r="BK483" s="135">
        <f t="shared" si="940"/>
        <v>0</v>
      </c>
      <c r="BL483" s="135">
        <f t="shared" si="941"/>
        <v>0</v>
      </c>
      <c r="BM483" s="135">
        <f t="shared" si="942"/>
        <v>0</v>
      </c>
      <c r="BN483" s="135">
        <f t="shared" si="943"/>
        <v>0</v>
      </c>
      <c r="BO483" s="135">
        <f t="shared" si="944"/>
        <v>0</v>
      </c>
      <c r="BP483" s="135">
        <f t="shared" si="945"/>
        <v>0</v>
      </c>
      <c r="BQ483" s="135">
        <f t="shared" si="946"/>
        <v>0</v>
      </c>
      <c r="BR483" s="135">
        <f t="shared" si="947"/>
        <v>0</v>
      </c>
      <c r="BS483" s="135">
        <f t="shared" si="948"/>
        <v>0</v>
      </c>
      <c r="BT483" s="135">
        <f t="shared" si="949"/>
        <v>0</v>
      </c>
      <c r="BU483" s="135">
        <f t="shared" si="950"/>
        <v>0</v>
      </c>
      <c r="BV483" s="135">
        <f t="shared" si="951"/>
        <v>0</v>
      </c>
      <c r="BW483" s="135">
        <f t="shared" si="952"/>
        <v>0</v>
      </c>
      <c r="BX483" s="135">
        <f t="shared" si="953"/>
        <v>0</v>
      </c>
      <c r="BY483" s="135">
        <f t="shared" si="954"/>
        <v>0</v>
      </c>
      <c r="BZ483" s="135">
        <f t="shared" si="955"/>
        <v>0</v>
      </c>
      <c r="CA483" s="135">
        <f t="shared" si="956"/>
        <v>0</v>
      </c>
      <c r="CB483" s="135">
        <f t="shared" si="957"/>
        <v>0</v>
      </c>
      <c r="CC483" s="135">
        <f t="shared" si="958"/>
        <v>0</v>
      </c>
      <c r="CD483" s="135">
        <f t="shared" si="959"/>
        <v>0</v>
      </c>
      <c r="CE483" s="135">
        <f t="shared" si="960"/>
        <v>0</v>
      </c>
      <c r="CF483" s="135">
        <f t="shared" si="961"/>
        <v>0</v>
      </c>
      <c r="CG483" s="135">
        <f t="shared" si="962"/>
        <v>0</v>
      </c>
      <c r="CH483" s="135">
        <f t="shared" si="963"/>
        <v>0</v>
      </c>
      <c r="CI483" s="135">
        <f t="shared" si="964"/>
        <v>0</v>
      </c>
    </row>
    <row r="484" spans="2:87">
      <c r="B484" s="161" t="str">
        <f t="shared" si="936"/>
        <v>114 Seguros con APV</v>
      </c>
      <c r="C484" s="145">
        <v>0</v>
      </c>
      <c r="D484" s="145">
        <v>0</v>
      </c>
      <c r="E484" s="145">
        <v>0</v>
      </c>
      <c r="F484" s="145">
        <v>1</v>
      </c>
      <c r="G484" s="145">
        <v>0</v>
      </c>
      <c r="H484" s="145">
        <v>0</v>
      </c>
      <c r="I484" s="145">
        <v>0</v>
      </c>
      <c r="J484" s="145">
        <v>476</v>
      </c>
      <c r="K484" s="145">
        <v>0</v>
      </c>
      <c r="L484" s="145">
        <v>0</v>
      </c>
      <c r="M484" s="145">
        <v>1543</v>
      </c>
      <c r="N484" s="145">
        <v>0</v>
      </c>
      <c r="O484" s="145">
        <v>545</v>
      </c>
      <c r="P484" s="145">
        <v>1022</v>
      </c>
      <c r="Q484" s="145">
        <v>0</v>
      </c>
      <c r="R484" s="145">
        <v>0</v>
      </c>
      <c r="S484" s="145">
        <v>0</v>
      </c>
      <c r="T484" s="145">
        <v>0</v>
      </c>
      <c r="U484" s="145">
        <v>0</v>
      </c>
      <c r="V484" s="145">
        <v>0</v>
      </c>
      <c r="W484" s="145">
        <v>0</v>
      </c>
      <c r="X484" s="145">
        <v>949</v>
      </c>
      <c r="Y484" s="145">
        <v>0</v>
      </c>
      <c r="Z484" s="145">
        <v>0</v>
      </c>
      <c r="AA484" s="145">
        <v>0</v>
      </c>
      <c r="AB484" s="145">
        <v>123</v>
      </c>
      <c r="AC484" s="145">
        <v>0</v>
      </c>
      <c r="AD484" s="145">
        <v>0</v>
      </c>
      <c r="AE484" s="145">
        <v>232</v>
      </c>
      <c r="AF484" s="145">
        <v>907</v>
      </c>
      <c r="AG484" s="145">
        <v>22</v>
      </c>
      <c r="AH484" s="145"/>
      <c r="AI484" s="145"/>
      <c r="AJ484" s="145"/>
      <c r="AK484" s="145"/>
      <c r="AL484" s="145"/>
      <c r="AM484" s="145"/>
      <c r="AN484" s="145"/>
      <c r="AO484" s="145"/>
      <c r="AP484" s="145"/>
      <c r="AQ484" s="131">
        <f t="shared" si="937"/>
        <v>5820</v>
      </c>
      <c r="AS484" s="145">
        <v>568</v>
      </c>
      <c r="AU484" s="135">
        <f t="shared" si="939"/>
        <v>0</v>
      </c>
      <c r="AV484" s="135">
        <f t="shared" si="965"/>
        <v>0</v>
      </c>
      <c r="AW484" s="135">
        <f t="shared" si="966"/>
        <v>0</v>
      </c>
      <c r="AX484" s="135">
        <f t="shared" si="967"/>
        <v>0</v>
      </c>
      <c r="AY484" s="135">
        <f t="shared" si="968"/>
        <v>1</v>
      </c>
      <c r="AZ484" s="135">
        <f t="shared" si="969"/>
        <v>0</v>
      </c>
      <c r="BA484" s="135">
        <f t="shared" si="970"/>
        <v>0</v>
      </c>
      <c r="BB484" s="135">
        <f t="shared" si="971"/>
        <v>0</v>
      </c>
      <c r="BC484" s="135">
        <f t="shared" si="972"/>
        <v>0</v>
      </c>
      <c r="BD484" s="135">
        <f t="shared" si="973"/>
        <v>0</v>
      </c>
      <c r="BE484" s="135">
        <f t="shared" si="974"/>
        <v>0</v>
      </c>
      <c r="BF484" s="135">
        <f t="shared" si="975"/>
        <v>0</v>
      </c>
      <c r="BG484" s="135">
        <f t="shared" si="976"/>
        <v>0</v>
      </c>
      <c r="BH484" s="135">
        <f t="shared" si="977"/>
        <v>0</v>
      </c>
      <c r="BI484" s="135">
        <f t="shared" si="978"/>
        <v>1</v>
      </c>
      <c r="BJ484" s="135">
        <f t="shared" si="979"/>
        <v>0</v>
      </c>
      <c r="BK484" s="135">
        <f t="shared" si="940"/>
        <v>0</v>
      </c>
      <c r="BL484" s="135">
        <f t="shared" si="941"/>
        <v>0</v>
      </c>
      <c r="BM484" s="135">
        <f t="shared" si="942"/>
        <v>0</v>
      </c>
      <c r="BN484" s="135">
        <f t="shared" si="943"/>
        <v>0</v>
      </c>
      <c r="BO484" s="135">
        <f t="shared" si="944"/>
        <v>0</v>
      </c>
      <c r="BP484" s="135">
        <f t="shared" si="945"/>
        <v>0</v>
      </c>
      <c r="BQ484" s="135">
        <f t="shared" si="946"/>
        <v>0</v>
      </c>
      <c r="BR484" s="135">
        <f t="shared" si="947"/>
        <v>0</v>
      </c>
      <c r="BS484" s="135">
        <f t="shared" si="948"/>
        <v>0</v>
      </c>
      <c r="BT484" s="135">
        <f t="shared" si="949"/>
        <v>0</v>
      </c>
      <c r="BU484" s="135">
        <f t="shared" si="950"/>
        <v>0</v>
      </c>
      <c r="BV484" s="135">
        <f t="shared" si="951"/>
        <v>0</v>
      </c>
      <c r="BW484" s="135">
        <f t="shared" si="952"/>
        <v>0</v>
      </c>
      <c r="BX484" s="135">
        <f t="shared" si="953"/>
        <v>0</v>
      </c>
      <c r="BY484" s="135">
        <f t="shared" si="954"/>
        <v>0</v>
      </c>
      <c r="BZ484" s="135">
        <f t="shared" si="955"/>
        <v>0</v>
      </c>
      <c r="CA484" s="135">
        <f t="shared" si="956"/>
        <v>0</v>
      </c>
      <c r="CB484" s="135">
        <f t="shared" si="957"/>
        <v>0</v>
      </c>
      <c r="CC484" s="135">
        <f t="shared" si="958"/>
        <v>0</v>
      </c>
      <c r="CD484" s="135">
        <f t="shared" si="959"/>
        <v>0</v>
      </c>
      <c r="CE484" s="135">
        <f t="shared" si="960"/>
        <v>0</v>
      </c>
      <c r="CF484" s="135">
        <f t="shared" si="961"/>
        <v>0</v>
      </c>
      <c r="CG484" s="135">
        <f t="shared" si="962"/>
        <v>0</v>
      </c>
      <c r="CH484" s="135">
        <f t="shared" si="963"/>
        <v>0</v>
      </c>
      <c r="CI484" s="135">
        <f t="shared" si="964"/>
        <v>0</v>
      </c>
    </row>
    <row r="485" spans="2:87">
      <c r="B485" s="161" t="str">
        <f t="shared" si="936"/>
        <v>150 Otros</v>
      </c>
      <c r="C485" s="145">
        <v>0</v>
      </c>
      <c r="D485" s="145">
        <v>0</v>
      </c>
      <c r="E485" s="145">
        <v>0</v>
      </c>
      <c r="F485" s="145">
        <v>0</v>
      </c>
      <c r="G485" s="145">
        <v>0</v>
      </c>
      <c r="H485" s="145">
        <v>0</v>
      </c>
      <c r="I485" s="145">
        <v>0</v>
      </c>
      <c r="J485" s="145">
        <v>0</v>
      </c>
      <c r="K485" s="145">
        <v>0</v>
      </c>
      <c r="L485" s="145">
        <v>0</v>
      </c>
      <c r="M485" s="145">
        <v>0</v>
      </c>
      <c r="N485" s="145">
        <v>0</v>
      </c>
      <c r="O485" s="145">
        <v>0</v>
      </c>
      <c r="P485" s="145">
        <v>0</v>
      </c>
      <c r="Q485" s="145">
        <v>0</v>
      </c>
      <c r="R485" s="145">
        <v>0</v>
      </c>
      <c r="S485" s="145">
        <v>0</v>
      </c>
      <c r="T485" s="145">
        <v>0</v>
      </c>
      <c r="U485" s="145">
        <v>0</v>
      </c>
      <c r="V485" s="145">
        <v>0</v>
      </c>
      <c r="W485" s="145">
        <v>0</v>
      </c>
      <c r="X485" s="145">
        <v>0</v>
      </c>
      <c r="Y485" s="145">
        <v>0</v>
      </c>
      <c r="Z485" s="145">
        <v>0</v>
      </c>
      <c r="AA485" s="145">
        <v>0</v>
      </c>
      <c r="AB485" s="145">
        <v>0</v>
      </c>
      <c r="AC485" s="145">
        <v>0</v>
      </c>
      <c r="AD485" s="145">
        <v>0</v>
      </c>
      <c r="AE485" s="145">
        <v>0</v>
      </c>
      <c r="AF485" s="145">
        <v>0</v>
      </c>
      <c r="AG485" s="145">
        <v>0</v>
      </c>
      <c r="AH485" s="145"/>
      <c r="AI485" s="145"/>
      <c r="AJ485" s="145"/>
      <c r="AK485" s="145"/>
      <c r="AL485" s="145"/>
      <c r="AM485" s="145"/>
      <c r="AN485" s="145"/>
      <c r="AO485" s="145"/>
      <c r="AP485" s="145"/>
      <c r="AQ485" s="131">
        <f t="shared" si="937"/>
        <v>0</v>
      </c>
      <c r="AS485" s="145">
        <v>0</v>
      </c>
      <c r="AU485" s="135">
        <f t="shared" si="939"/>
        <v>0</v>
      </c>
      <c r="AV485" s="135">
        <f t="shared" si="965"/>
        <v>0</v>
      </c>
      <c r="AW485" s="135">
        <f t="shared" si="966"/>
        <v>0</v>
      </c>
      <c r="AX485" s="135">
        <f t="shared" si="967"/>
        <v>0</v>
      </c>
      <c r="AY485" s="135">
        <f t="shared" si="968"/>
        <v>0</v>
      </c>
      <c r="AZ485" s="135">
        <f t="shared" si="969"/>
        <v>1</v>
      </c>
      <c r="BA485" s="135">
        <f t="shared" si="970"/>
        <v>0</v>
      </c>
      <c r="BB485" s="135">
        <f t="shared" si="971"/>
        <v>0</v>
      </c>
      <c r="BC485" s="135">
        <f t="shared" si="972"/>
        <v>0</v>
      </c>
      <c r="BD485" s="135">
        <f t="shared" si="973"/>
        <v>0</v>
      </c>
      <c r="BE485" s="135">
        <f t="shared" si="974"/>
        <v>0</v>
      </c>
      <c r="BF485" s="135">
        <f t="shared" si="975"/>
        <v>0</v>
      </c>
      <c r="BG485" s="135">
        <f t="shared" si="976"/>
        <v>0</v>
      </c>
      <c r="BH485" s="135">
        <f t="shared" si="977"/>
        <v>0</v>
      </c>
      <c r="BI485" s="135">
        <f t="shared" si="978"/>
        <v>0</v>
      </c>
      <c r="BJ485" s="135">
        <f t="shared" si="979"/>
        <v>0</v>
      </c>
      <c r="BK485" s="135">
        <f t="shared" si="940"/>
        <v>0</v>
      </c>
      <c r="BL485" s="135">
        <f t="shared" si="941"/>
        <v>0</v>
      </c>
      <c r="BM485" s="135">
        <f t="shared" si="942"/>
        <v>0</v>
      </c>
      <c r="BN485" s="135">
        <f t="shared" si="943"/>
        <v>0</v>
      </c>
      <c r="BO485" s="135">
        <f t="shared" si="944"/>
        <v>0</v>
      </c>
      <c r="BP485" s="135">
        <f t="shared" si="945"/>
        <v>0</v>
      </c>
      <c r="BQ485" s="135">
        <f t="shared" si="946"/>
        <v>0</v>
      </c>
      <c r="BR485" s="135">
        <f t="shared" si="947"/>
        <v>0</v>
      </c>
      <c r="BS485" s="135">
        <f t="shared" si="948"/>
        <v>0</v>
      </c>
      <c r="BT485" s="135">
        <f t="shared" si="949"/>
        <v>0</v>
      </c>
      <c r="BU485" s="135">
        <f t="shared" si="950"/>
        <v>0</v>
      </c>
      <c r="BV485" s="135">
        <f t="shared" si="951"/>
        <v>0</v>
      </c>
      <c r="BW485" s="135">
        <f t="shared" si="952"/>
        <v>0</v>
      </c>
      <c r="BX485" s="135">
        <f t="shared" si="953"/>
        <v>0</v>
      </c>
      <c r="BY485" s="135">
        <f t="shared" si="954"/>
        <v>0</v>
      </c>
      <c r="BZ485" s="135">
        <f t="shared" si="955"/>
        <v>0</v>
      </c>
      <c r="CA485" s="135">
        <f t="shared" si="956"/>
        <v>0</v>
      </c>
      <c r="CB485" s="135">
        <f t="shared" si="957"/>
        <v>0</v>
      </c>
      <c r="CC485" s="135">
        <f t="shared" si="958"/>
        <v>0</v>
      </c>
      <c r="CD485" s="135">
        <f t="shared" si="959"/>
        <v>0</v>
      </c>
      <c r="CE485" s="135">
        <f t="shared" si="960"/>
        <v>0</v>
      </c>
      <c r="CF485" s="135">
        <f t="shared" si="961"/>
        <v>0</v>
      </c>
      <c r="CG485" s="135">
        <f t="shared" si="962"/>
        <v>0</v>
      </c>
      <c r="CH485" s="135">
        <f t="shared" si="963"/>
        <v>0</v>
      </c>
      <c r="CI485" s="135">
        <f t="shared" si="964"/>
        <v>1</v>
      </c>
    </row>
    <row r="486" spans="2:87">
      <c r="B486" s="153" t="str">
        <f t="shared" si="936"/>
        <v>Colectivos</v>
      </c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27"/>
      <c r="AS486" s="142"/>
    </row>
    <row r="487" spans="2:87">
      <c r="B487" s="161" t="str">
        <f t="shared" si="936"/>
        <v>201 Vida Entera</v>
      </c>
      <c r="C487" s="145">
        <v>0</v>
      </c>
      <c r="D487" s="145">
        <v>0</v>
      </c>
      <c r="E487" s="145">
        <v>0</v>
      </c>
      <c r="F487" s="145">
        <v>0</v>
      </c>
      <c r="G487" s="145">
        <v>0</v>
      </c>
      <c r="H487" s="145">
        <v>0</v>
      </c>
      <c r="I487" s="145">
        <v>0</v>
      </c>
      <c r="J487" s="145">
        <v>100709</v>
      </c>
      <c r="K487" s="145">
        <v>0</v>
      </c>
      <c r="L487" s="145">
        <v>0</v>
      </c>
      <c r="M487" s="145">
        <v>0</v>
      </c>
      <c r="N487" s="145">
        <v>0</v>
      </c>
      <c r="O487" s="145">
        <v>0</v>
      </c>
      <c r="P487" s="145">
        <v>0</v>
      </c>
      <c r="Q487" s="145">
        <v>0</v>
      </c>
      <c r="R487" s="145">
        <v>0</v>
      </c>
      <c r="S487" s="145">
        <v>0</v>
      </c>
      <c r="T487" s="145">
        <v>452</v>
      </c>
      <c r="U487" s="145">
        <v>0</v>
      </c>
      <c r="V487" s="145">
        <v>0</v>
      </c>
      <c r="W487" s="145">
        <v>0</v>
      </c>
      <c r="X487" s="145">
        <v>0</v>
      </c>
      <c r="Y487" s="145">
        <v>0</v>
      </c>
      <c r="Z487" s="145">
        <v>0</v>
      </c>
      <c r="AA487" s="145">
        <v>0</v>
      </c>
      <c r="AB487" s="145">
        <v>0</v>
      </c>
      <c r="AC487" s="145">
        <v>0</v>
      </c>
      <c r="AD487" s="145">
        <v>0</v>
      </c>
      <c r="AE487" s="145">
        <v>0</v>
      </c>
      <c r="AF487" s="145">
        <v>0</v>
      </c>
      <c r="AG487" s="145">
        <v>0</v>
      </c>
      <c r="AH487" s="145"/>
      <c r="AI487" s="145"/>
      <c r="AJ487" s="145"/>
      <c r="AK487" s="145"/>
      <c r="AL487" s="145"/>
      <c r="AM487" s="145"/>
      <c r="AN487" s="145"/>
      <c r="AO487" s="145"/>
      <c r="AP487" s="145"/>
      <c r="AQ487" s="131">
        <f t="shared" ref="AQ487:AQ500" si="980">SUM(C487:AP487)</f>
        <v>101161</v>
      </c>
      <c r="AS487" s="145">
        <v>63845</v>
      </c>
      <c r="AU487" s="135">
        <f t="shared" si="939"/>
        <v>0</v>
      </c>
      <c r="AV487" s="135">
        <f t="shared" ref="AV487:AV500" si="981">IF(AND(D443=0,D487=0),0,IF(ISERROR(D443/D487),1,0))</f>
        <v>0</v>
      </c>
      <c r="AW487" s="135">
        <f t="shared" ref="AW487:AW500" si="982">IF(AND(E443=0,E487=0),0,IF(ISERROR(E443/E487),1,0))</f>
        <v>0</v>
      </c>
      <c r="AX487" s="135">
        <f t="shared" ref="AX487:AX500" si="983">IF(AND(F443=0,F487=0),0,IF(ISERROR(F443/F487),1,0))</f>
        <v>0</v>
      </c>
      <c r="AY487" s="135">
        <f t="shared" ref="AY487:AY500" si="984">IF(AND(G443=0,G487=0),0,IF(ISERROR(G443/G487),1,0))</f>
        <v>0</v>
      </c>
      <c r="AZ487" s="135">
        <f t="shared" ref="AZ487:AZ500" si="985">IF(AND(H443=0,H487=0),0,IF(ISERROR(H443/H487),1,0))</f>
        <v>0</v>
      </c>
      <c r="BA487" s="135">
        <f t="shared" ref="BA487:BA500" si="986">IF(AND(I443=0,I487=0),0,IF(ISERROR(I443/I487),1,0))</f>
        <v>0</v>
      </c>
      <c r="BB487" s="135">
        <f t="shared" ref="BB487:BB500" si="987">IF(AND(J443=0,J487=0),0,IF(ISERROR(J443/J487),1,0))</f>
        <v>0</v>
      </c>
      <c r="BC487" s="135">
        <f t="shared" ref="BC487:BC500" si="988">IF(AND(K443=0,K487=0),0,IF(ISERROR(K443/K487),1,0))</f>
        <v>0</v>
      </c>
      <c r="BD487" s="135">
        <f t="shared" ref="BD487:BD500" si="989">IF(AND(L443=0,L487=0),0,IF(ISERROR(L443/L487),1,0))</f>
        <v>0</v>
      </c>
      <c r="BE487" s="135">
        <f t="shared" ref="BE487:BE500" si="990">IF(AND(M443=0,M487=0),0,IF(ISERROR(M443/M487),1,0))</f>
        <v>0</v>
      </c>
      <c r="BF487" s="135">
        <f t="shared" ref="BF487:BF500" si="991">IF(AND(N443=0,N487=0),0,IF(ISERROR(N443/N487),1,0))</f>
        <v>0</v>
      </c>
      <c r="BG487" s="135">
        <f t="shared" ref="BG487:BG500" si="992">IF(AND(O443=0,O487=0),0,IF(ISERROR(O443/O487),1,0))</f>
        <v>0</v>
      </c>
      <c r="BH487" s="135">
        <f t="shared" ref="BH487:BH500" si="993">IF(AND(P443=0,P487=0),0,IF(ISERROR(P443/P487),1,0))</f>
        <v>0</v>
      </c>
      <c r="BI487" s="135">
        <f t="shared" ref="BI487:BI500" si="994">IF(AND(Q443=0,Q487=0),0,IF(ISERROR(Q443/Q487),1,0))</f>
        <v>1</v>
      </c>
      <c r="BJ487" s="135">
        <f t="shared" ref="BJ487:BJ500" si="995">IF(AND(R443=0,R487=0),0,IF(ISERROR(R443/R487),1,0))</f>
        <v>0</v>
      </c>
      <c r="BK487" s="135">
        <f t="shared" ref="BK487:BK500" si="996">IF(AND(S443=0,S487=0),0,IF(ISERROR(S443/S487),1,0))</f>
        <v>0</v>
      </c>
      <c r="BL487" s="135">
        <f t="shared" ref="BL487:BL500" si="997">IF(AND(T443=0,T487=0),0,IF(ISERROR(T443/T487),1,0))</f>
        <v>0</v>
      </c>
      <c r="BM487" s="135">
        <f t="shared" ref="BM487:BM500" si="998">IF(AND(U443=0,U487=0),0,IF(ISERROR(U443/U487),1,0))</f>
        <v>0</v>
      </c>
      <c r="BN487" s="135">
        <f t="shared" ref="BN487:BN500" si="999">IF(AND(V443=0,V487=0),0,IF(ISERROR(V443/V487),1,0))</f>
        <v>0</v>
      </c>
      <c r="BO487" s="135">
        <f t="shared" ref="BO487:BO500" si="1000">IF(AND(W443=0,W487=0),0,IF(ISERROR(W443/W487),1,0))</f>
        <v>0</v>
      </c>
      <c r="BP487" s="135">
        <f t="shared" ref="BP487:BP500" si="1001">IF(AND(X443=0,X487=0),0,IF(ISERROR(X443/X487),1,0))</f>
        <v>0</v>
      </c>
      <c r="BQ487" s="135">
        <f t="shared" ref="BQ487:BQ500" si="1002">IF(AND(Y443=0,Y487=0),0,IF(ISERROR(Y443/Y487),1,0))</f>
        <v>0</v>
      </c>
      <c r="BR487" s="135">
        <f t="shared" ref="BR487:BR500" si="1003">IF(AND(Z443=0,Z487=0),0,IF(ISERROR(Z443/Z487),1,0))</f>
        <v>0</v>
      </c>
      <c r="BS487" s="135">
        <f t="shared" ref="BS487:BS500" si="1004">IF(AND(AA443=0,AA487=0),0,IF(ISERROR(AA443/AA487),1,0))</f>
        <v>0</v>
      </c>
      <c r="BT487" s="135">
        <f t="shared" ref="BT487:BT500" si="1005">IF(AND(AB443=0,AB487=0),0,IF(ISERROR(AB443/AB487),1,0))</f>
        <v>0</v>
      </c>
      <c r="BU487" s="135">
        <f t="shared" ref="BU487:BU500" si="1006">IF(AND(AC443=0,AC487=0),0,IF(ISERROR(AC443/AC487),1,0))</f>
        <v>0</v>
      </c>
      <c r="BV487" s="135">
        <f t="shared" ref="BV487:BV500" si="1007">IF(AND(AD443=0,AD487=0),0,IF(ISERROR(AD443/AD487),1,0))</f>
        <v>0</v>
      </c>
      <c r="BW487" s="135">
        <f t="shared" ref="BW487:BW500" si="1008">IF(AND(AE443=0,AE487=0),0,IF(ISERROR(AE443/AE487),1,0))</f>
        <v>0</v>
      </c>
      <c r="BX487" s="135">
        <f t="shared" ref="BX487:BX500" si="1009">IF(AND(AF443=0,AF487=0),0,IF(ISERROR(AF443/AF487),1,0))</f>
        <v>0</v>
      </c>
      <c r="BY487" s="135">
        <f t="shared" ref="BY487:BY500" si="1010">IF(AND(AG443=0,AG487=0),0,IF(ISERROR(AG443/AG487),1,0))</f>
        <v>0</v>
      </c>
      <c r="BZ487" s="135">
        <f t="shared" ref="BZ487:BZ500" si="1011">IF(AND(AH443=0,AH487=0),0,IF(ISERROR(AH443/AH487),1,0))</f>
        <v>0</v>
      </c>
      <c r="CA487" s="135">
        <f t="shared" ref="CA487:CA500" si="1012">IF(AND(AI443=0,AI487=0),0,IF(ISERROR(AI443/AI487),1,0))</f>
        <v>0</v>
      </c>
      <c r="CB487" s="135">
        <f t="shared" ref="CB487:CB500" si="1013">IF(AND(AJ443=0,AJ487=0),0,IF(ISERROR(AJ443/AJ487),1,0))</f>
        <v>0</v>
      </c>
      <c r="CC487" s="135">
        <f t="shared" ref="CC487:CC500" si="1014">IF(AND(AK443=0,AK487=0),0,IF(ISERROR(AK443/AK487),1,0))</f>
        <v>0</v>
      </c>
      <c r="CD487" s="135">
        <f t="shared" ref="CD487:CD500" si="1015">IF(AND(AL443=0,AL487=0),0,IF(ISERROR(AL443/AL487),1,0))</f>
        <v>0</v>
      </c>
      <c r="CE487" s="135">
        <f t="shared" ref="CE487:CE500" si="1016">IF(AND(AM443=0,AM487=0),0,IF(ISERROR(AM443/AM487),1,0))</f>
        <v>0</v>
      </c>
      <c r="CF487" s="135">
        <f t="shared" ref="CF487:CF500" si="1017">IF(AND(AN443=0,AN487=0),0,IF(ISERROR(AN443/AN487),1,0))</f>
        <v>0</v>
      </c>
      <c r="CG487" s="135">
        <f t="shared" ref="CG487:CG500" si="1018">IF(AND(AO443=0,AO487=0),0,IF(ISERROR(AO443/AO487),1,0))</f>
        <v>0</v>
      </c>
      <c r="CH487" s="135">
        <f t="shared" ref="CH487:CH500" si="1019">IF(AND(AP443=0,AP487=0),0,IF(ISERROR(AP443/AP487),1,0))</f>
        <v>0</v>
      </c>
      <c r="CI487" s="135">
        <f t="shared" ref="CI487:CI500" si="1020">IF(AND(AQ443=0,AQ487=0),0,IF(ISERROR(AQ443/AQ487),1,0))</f>
        <v>0</v>
      </c>
    </row>
    <row r="488" spans="2:87">
      <c r="B488" s="161" t="str">
        <f t="shared" si="936"/>
        <v>202 Temporal de Vida</v>
      </c>
      <c r="C488" s="145">
        <v>284</v>
      </c>
      <c r="D488" s="145">
        <v>235</v>
      </c>
      <c r="E488" s="145">
        <v>0</v>
      </c>
      <c r="F488" s="145">
        <v>13</v>
      </c>
      <c r="G488" s="145">
        <v>1442</v>
      </c>
      <c r="H488" s="145">
        <v>0</v>
      </c>
      <c r="I488" s="145">
        <v>279</v>
      </c>
      <c r="J488" s="145">
        <v>0</v>
      </c>
      <c r="K488" s="145">
        <v>0</v>
      </c>
      <c r="L488" s="145">
        <v>0</v>
      </c>
      <c r="M488" s="145">
        <v>177</v>
      </c>
      <c r="N488" s="145">
        <v>0</v>
      </c>
      <c r="O488" s="145">
        <v>266</v>
      </c>
      <c r="P488" s="145">
        <v>498</v>
      </c>
      <c r="Q488" s="145">
        <v>131</v>
      </c>
      <c r="R488" s="145">
        <v>0</v>
      </c>
      <c r="S488" s="145">
        <v>44</v>
      </c>
      <c r="T488" s="145">
        <v>376</v>
      </c>
      <c r="U488" s="145">
        <v>274</v>
      </c>
      <c r="V488" s="145">
        <v>0</v>
      </c>
      <c r="W488" s="145">
        <v>90</v>
      </c>
      <c r="X488" s="145">
        <v>0</v>
      </c>
      <c r="Y488" s="145">
        <v>5</v>
      </c>
      <c r="Z488" s="145">
        <v>364</v>
      </c>
      <c r="AA488" s="145">
        <v>0</v>
      </c>
      <c r="AB488" s="145">
        <v>0</v>
      </c>
      <c r="AC488" s="145">
        <v>3</v>
      </c>
      <c r="AD488" s="145">
        <v>0</v>
      </c>
      <c r="AE488" s="145">
        <v>125</v>
      </c>
      <c r="AF488" s="145">
        <v>574227</v>
      </c>
      <c r="AG488" s="145">
        <v>645</v>
      </c>
      <c r="AH488" s="145"/>
      <c r="AI488" s="145"/>
      <c r="AJ488" s="145"/>
      <c r="AK488" s="145"/>
      <c r="AL488" s="145"/>
      <c r="AM488" s="145"/>
      <c r="AN488" s="145"/>
      <c r="AO488" s="145"/>
      <c r="AP488" s="145"/>
      <c r="AQ488" s="131">
        <f t="shared" si="980"/>
        <v>579478</v>
      </c>
      <c r="AS488" s="145">
        <v>491289</v>
      </c>
      <c r="AU488" s="135">
        <f t="shared" si="939"/>
        <v>0</v>
      </c>
      <c r="AV488" s="135">
        <f t="shared" si="981"/>
        <v>0</v>
      </c>
      <c r="AW488" s="135">
        <f>IF(AND(E444=0,E488=0),0,IF(ISERROR(E444/E488),1,0))</f>
        <v>1</v>
      </c>
      <c r="AX488" s="135">
        <f t="shared" si="983"/>
        <v>0</v>
      </c>
      <c r="AY488" s="135">
        <f t="shared" si="984"/>
        <v>0</v>
      </c>
      <c r="AZ488" s="135">
        <f t="shared" si="985"/>
        <v>1</v>
      </c>
      <c r="BA488" s="135">
        <f t="shared" si="986"/>
        <v>0</v>
      </c>
      <c r="BB488" s="135">
        <f t="shared" si="987"/>
        <v>0</v>
      </c>
      <c r="BC488" s="135">
        <f t="shared" si="988"/>
        <v>0</v>
      </c>
      <c r="BD488" s="135">
        <f t="shared" si="989"/>
        <v>1</v>
      </c>
      <c r="BE488" s="135">
        <f t="shared" si="990"/>
        <v>0</v>
      </c>
      <c r="BF488" s="135">
        <f t="shared" si="991"/>
        <v>0</v>
      </c>
      <c r="BG488" s="135">
        <f t="shared" si="992"/>
        <v>0</v>
      </c>
      <c r="BH488" s="135">
        <f t="shared" si="993"/>
        <v>0</v>
      </c>
      <c r="BI488" s="135">
        <f t="shared" si="994"/>
        <v>0</v>
      </c>
      <c r="BJ488" s="135">
        <f t="shared" si="995"/>
        <v>0</v>
      </c>
      <c r="BK488" s="135">
        <f t="shared" si="996"/>
        <v>0</v>
      </c>
      <c r="BL488" s="135">
        <f t="shared" si="997"/>
        <v>0</v>
      </c>
      <c r="BM488" s="135">
        <f t="shared" si="998"/>
        <v>0</v>
      </c>
      <c r="BN488" s="135">
        <f t="shared" si="999"/>
        <v>0</v>
      </c>
      <c r="BO488" s="135">
        <f t="shared" si="1000"/>
        <v>0</v>
      </c>
      <c r="BP488" s="135">
        <f t="shared" si="1001"/>
        <v>1</v>
      </c>
      <c r="BQ488" s="135">
        <f t="shared" si="1002"/>
        <v>0</v>
      </c>
      <c r="BR488" s="135">
        <f t="shared" si="1003"/>
        <v>0</v>
      </c>
      <c r="BS488" s="135">
        <f t="shared" si="1004"/>
        <v>0</v>
      </c>
      <c r="BT488" s="135">
        <f t="shared" si="1005"/>
        <v>1</v>
      </c>
      <c r="BU488" s="135">
        <f t="shared" si="1006"/>
        <v>0</v>
      </c>
      <c r="BV488" s="135">
        <f t="shared" si="1007"/>
        <v>0</v>
      </c>
      <c r="BW488" s="135">
        <f t="shared" si="1008"/>
        <v>0</v>
      </c>
      <c r="BX488" s="135">
        <f t="shared" si="1009"/>
        <v>0</v>
      </c>
      <c r="BY488" s="135">
        <f t="shared" si="1010"/>
        <v>0</v>
      </c>
      <c r="BZ488" s="135">
        <f t="shared" si="1011"/>
        <v>0</v>
      </c>
      <c r="CA488" s="135">
        <f t="shared" si="1012"/>
        <v>0</v>
      </c>
      <c r="CB488" s="135">
        <f t="shared" si="1013"/>
        <v>0</v>
      </c>
      <c r="CC488" s="135">
        <f t="shared" si="1014"/>
        <v>0</v>
      </c>
      <c r="CD488" s="135">
        <f t="shared" si="1015"/>
        <v>0</v>
      </c>
      <c r="CE488" s="135">
        <f t="shared" si="1016"/>
        <v>0</v>
      </c>
      <c r="CF488" s="135">
        <f t="shared" si="1017"/>
        <v>0</v>
      </c>
      <c r="CG488" s="135">
        <f t="shared" si="1018"/>
        <v>0</v>
      </c>
      <c r="CH488" s="135">
        <f t="shared" si="1019"/>
        <v>0</v>
      </c>
      <c r="CI488" s="135">
        <f t="shared" si="1020"/>
        <v>0</v>
      </c>
    </row>
    <row r="489" spans="2:87">
      <c r="B489" s="161" t="str">
        <f t="shared" si="936"/>
        <v>203 Otros Seguros con CUI</v>
      </c>
      <c r="C489" s="145">
        <v>0</v>
      </c>
      <c r="D489" s="145">
        <v>0</v>
      </c>
      <c r="E489" s="145">
        <v>0</v>
      </c>
      <c r="F489" s="145">
        <v>0</v>
      </c>
      <c r="G489" s="145">
        <v>0</v>
      </c>
      <c r="H489" s="145">
        <v>0</v>
      </c>
      <c r="I489" s="145">
        <v>0</v>
      </c>
      <c r="J489" s="145">
        <v>0</v>
      </c>
      <c r="K489" s="145">
        <v>0</v>
      </c>
      <c r="L489" s="145">
        <v>0</v>
      </c>
      <c r="M489" s="145">
        <v>0</v>
      </c>
      <c r="N489" s="145">
        <v>0</v>
      </c>
      <c r="O489" s="145">
        <v>0</v>
      </c>
      <c r="P489" s="145">
        <v>0</v>
      </c>
      <c r="Q489" s="145">
        <v>0</v>
      </c>
      <c r="R489" s="145">
        <v>0</v>
      </c>
      <c r="S489" s="145">
        <v>0</v>
      </c>
      <c r="T489" s="145">
        <v>0</v>
      </c>
      <c r="U489" s="145">
        <v>0</v>
      </c>
      <c r="V489" s="145">
        <v>0</v>
      </c>
      <c r="W489" s="145">
        <v>0</v>
      </c>
      <c r="X489" s="145">
        <v>0</v>
      </c>
      <c r="Y489" s="145">
        <v>122</v>
      </c>
      <c r="Z489" s="145">
        <v>0</v>
      </c>
      <c r="AA489" s="145">
        <v>0</v>
      </c>
      <c r="AB489" s="145">
        <v>0</v>
      </c>
      <c r="AC489" s="145">
        <v>0</v>
      </c>
      <c r="AD489" s="145">
        <v>0</v>
      </c>
      <c r="AE489" s="145">
        <v>0</v>
      </c>
      <c r="AF489" s="145">
        <v>0</v>
      </c>
      <c r="AG489" s="145">
        <v>0</v>
      </c>
      <c r="AH489" s="145"/>
      <c r="AI489" s="145"/>
      <c r="AJ489" s="145"/>
      <c r="AK489" s="145"/>
      <c r="AL489" s="145"/>
      <c r="AM489" s="145"/>
      <c r="AN489" s="145"/>
      <c r="AO489" s="145"/>
      <c r="AP489" s="145"/>
      <c r="AQ489" s="131">
        <f t="shared" si="980"/>
        <v>122</v>
      </c>
      <c r="AS489" s="145">
        <v>23</v>
      </c>
      <c r="AU489" s="135">
        <f t="shared" si="939"/>
        <v>0</v>
      </c>
      <c r="AV489" s="135">
        <f t="shared" si="981"/>
        <v>0</v>
      </c>
      <c r="AW489" s="135">
        <f t="shared" si="982"/>
        <v>0</v>
      </c>
      <c r="AX489" s="135">
        <f t="shared" si="983"/>
        <v>0</v>
      </c>
      <c r="AY489" s="135">
        <f t="shared" si="984"/>
        <v>0</v>
      </c>
      <c r="AZ489" s="135">
        <f t="shared" si="985"/>
        <v>0</v>
      </c>
      <c r="BA489" s="135">
        <f t="shared" si="986"/>
        <v>0</v>
      </c>
      <c r="BB489" s="135">
        <f t="shared" si="987"/>
        <v>0</v>
      </c>
      <c r="BC489" s="135">
        <f t="shared" si="988"/>
        <v>0</v>
      </c>
      <c r="BD489" s="135">
        <f t="shared" si="989"/>
        <v>0</v>
      </c>
      <c r="BE489" s="135">
        <f t="shared" si="990"/>
        <v>0</v>
      </c>
      <c r="BF489" s="135">
        <f t="shared" si="991"/>
        <v>0</v>
      </c>
      <c r="BG489" s="135">
        <f t="shared" si="992"/>
        <v>0</v>
      </c>
      <c r="BH489" s="135">
        <f t="shared" si="993"/>
        <v>0</v>
      </c>
      <c r="BI489" s="135">
        <f t="shared" si="994"/>
        <v>0</v>
      </c>
      <c r="BJ489" s="135">
        <f t="shared" si="995"/>
        <v>0</v>
      </c>
      <c r="BK489" s="135">
        <f t="shared" si="996"/>
        <v>0</v>
      </c>
      <c r="BL489" s="135">
        <f t="shared" si="997"/>
        <v>0</v>
      </c>
      <c r="BM489" s="135">
        <f t="shared" si="998"/>
        <v>0</v>
      </c>
      <c r="BN489" s="135">
        <f t="shared" si="999"/>
        <v>0</v>
      </c>
      <c r="BO489" s="135">
        <f t="shared" si="1000"/>
        <v>0</v>
      </c>
      <c r="BP489" s="135">
        <f t="shared" si="1001"/>
        <v>0</v>
      </c>
      <c r="BQ489" s="135">
        <f t="shared" si="1002"/>
        <v>0</v>
      </c>
      <c r="BR489" s="135">
        <f t="shared" si="1003"/>
        <v>0</v>
      </c>
      <c r="BS489" s="135">
        <f t="shared" si="1004"/>
        <v>0</v>
      </c>
      <c r="BT489" s="135">
        <f t="shared" si="1005"/>
        <v>0</v>
      </c>
      <c r="BU489" s="135">
        <f t="shared" si="1006"/>
        <v>0</v>
      </c>
      <c r="BV489" s="135">
        <f t="shared" si="1007"/>
        <v>0</v>
      </c>
      <c r="BW489" s="135">
        <f t="shared" si="1008"/>
        <v>0</v>
      </c>
      <c r="BX489" s="135">
        <f t="shared" si="1009"/>
        <v>0</v>
      </c>
      <c r="BY489" s="135">
        <f t="shared" si="1010"/>
        <v>0</v>
      </c>
      <c r="BZ489" s="135">
        <f t="shared" si="1011"/>
        <v>0</v>
      </c>
      <c r="CA489" s="135">
        <f t="shared" si="1012"/>
        <v>0</v>
      </c>
      <c r="CB489" s="135">
        <f t="shared" si="1013"/>
        <v>0</v>
      </c>
      <c r="CC489" s="135">
        <f t="shared" si="1014"/>
        <v>0</v>
      </c>
      <c r="CD489" s="135">
        <f t="shared" si="1015"/>
        <v>0</v>
      </c>
      <c r="CE489" s="135">
        <f t="shared" si="1016"/>
        <v>0</v>
      </c>
      <c r="CF489" s="135">
        <f t="shared" si="1017"/>
        <v>0</v>
      </c>
      <c r="CG489" s="135">
        <f t="shared" si="1018"/>
        <v>0</v>
      </c>
      <c r="CH489" s="135">
        <f t="shared" si="1019"/>
        <v>0</v>
      </c>
      <c r="CI489" s="135">
        <f t="shared" si="1020"/>
        <v>0</v>
      </c>
    </row>
    <row r="490" spans="2:87">
      <c r="B490" s="161" t="str">
        <f t="shared" si="936"/>
        <v>204 Mixto o Dotal</v>
      </c>
      <c r="C490" s="145">
        <v>0</v>
      </c>
      <c r="D490" s="145">
        <v>0</v>
      </c>
      <c r="E490" s="145">
        <v>0</v>
      </c>
      <c r="F490" s="145">
        <v>0</v>
      </c>
      <c r="G490" s="145">
        <v>0</v>
      </c>
      <c r="H490" s="145">
        <v>0</v>
      </c>
      <c r="I490" s="145">
        <v>0</v>
      </c>
      <c r="J490" s="145">
        <v>0</v>
      </c>
      <c r="K490" s="145">
        <v>0</v>
      </c>
      <c r="L490" s="145">
        <v>0</v>
      </c>
      <c r="M490" s="145">
        <v>0</v>
      </c>
      <c r="N490" s="145">
        <v>0</v>
      </c>
      <c r="O490" s="145">
        <v>0</v>
      </c>
      <c r="P490" s="145">
        <v>0</v>
      </c>
      <c r="Q490" s="145">
        <v>0</v>
      </c>
      <c r="R490" s="145">
        <v>0</v>
      </c>
      <c r="S490" s="145">
        <v>0</v>
      </c>
      <c r="T490" s="145">
        <v>0</v>
      </c>
      <c r="U490" s="145">
        <v>0</v>
      </c>
      <c r="V490" s="145">
        <v>0</v>
      </c>
      <c r="W490" s="145">
        <v>0</v>
      </c>
      <c r="X490" s="145">
        <v>0</v>
      </c>
      <c r="Y490" s="145">
        <v>4</v>
      </c>
      <c r="Z490" s="145">
        <v>0</v>
      </c>
      <c r="AA490" s="145">
        <v>2</v>
      </c>
      <c r="AB490" s="145">
        <v>0</v>
      </c>
      <c r="AC490" s="145">
        <v>0</v>
      </c>
      <c r="AD490" s="145">
        <v>0</v>
      </c>
      <c r="AE490" s="145">
        <v>0</v>
      </c>
      <c r="AF490" s="145">
        <v>0</v>
      </c>
      <c r="AG490" s="145">
        <v>0</v>
      </c>
      <c r="AH490" s="145"/>
      <c r="AI490" s="145"/>
      <c r="AJ490" s="145"/>
      <c r="AK490" s="145"/>
      <c r="AL490" s="145"/>
      <c r="AM490" s="145"/>
      <c r="AN490" s="145"/>
      <c r="AO490" s="145"/>
      <c r="AP490" s="145"/>
      <c r="AQ490" s="131">
        <f t="shared" si="980"/>
        <v>6</v>
      </c>
      <c r="AS490" s="145">
        <v>0</v>
      </c>
      <c r="AU490" s="135">
        <f t="shared" si="939"/>
        <v>0</v>
      </c>
      <c r="AV490" s="135">
        <f t="shared" si="981"/>
        <v>0</v>
      </c>
      <c r="AW490" s="135">
        <f t="shared" si="982"/>
        <v>0</v>
      </c>
      <c r="AX490" s="135">
        <f t="shared" si="983"/>
        <v>0</v>
      </c>
      <c r="AY490" s="135">
        <f t="shared" si="984"/>
        <v>0</v>
      </c>
      <c r="AZ490" s="135">
        <f t="shared" si="985"/>
        <v>0</v>
      </c>
      <c r="BA490" s="135">
        <f t="shared" si="986"/>
        <v>0</v>
      </c>
      <c r="BB490" s="135">
        <f t="shared" si="987"/>
        <v>0</v>
      </c>
      <c r="BC490" s="135">
        <f t="shared" si="988"/>
        <v>0</v>
      </c>
      <c r="BD490" s="135">
        <f t="shared" si="989"/>
        <v>0</v>
      </c>
      <c r="BE490" s="135">
        <f t="shared" si="990"/>
        <v>0</v>
      </c>
      <c r="BF490" s="135">
        <f t="shared" si="991"/>
        <v>0</v>
      </c>
      <c r="BG490" s="135">
        <f t="shared" si="992"/>
        <v>0</v>
      </c>
      <c r="BH490" s="135">
        <f t="shared" si="993"/>
        <v>0</v>
      </c>
      <c r="BI490" s="135">
        <f t="shared" si="994"/>
        <v>0</v>
      </c>
      <c r="BJ490" s="135">
        <f t="shared" si="995"/>
        <v>0</v>
      </c>
      <c r="BK490" s="135">
        <f t="shared" si="996"/>
        <v>0</v>
      </c>
      <c r="BL490" s="135">
        <f t="shared" si="997"/>
        <v>0</v>
      </c>
      <c r="BM490" s="135">
        <f t="shared" si="998"/>
        <v>0</v>
      </c>
      <c r="BN490" s="135">
        <f t="shared" si="999"/>
        <v>0</v>
      </c>
      <c r="BO490" s="135">
        <f t="shared" si="1000"/>
        <v>0</v>
      </c>
      <c r="BP490" s="135">
        <f t="shared" si="1001"/>
        <v>0</v>
      </c>
      <c r="BQ490" s="135">
        <f t="shared" si="1002"/>
        <v>0</v>
      </c>
      <c r="BR490" s="135">
        <f t="shared" si="1003"/>
        <v>0</v>
      </c>
      <c r="BS490" s="135">
        <f t="shared" si="1004"/>
        <v>0</v>
      </c>
      <c r="BT490" s="135">
        <f t="shared" si="1005"/>
        <v>0</v>
      </c>
      <c r="BU490" s="135">
        <f t="shared" si="1006"/>
        <v>0</v>
      </c>
      <c r="BV490" s="135">
        <f t="shared" si="1007"/>
        <v>0</v>
      </c>
      <c r="BW490" s="135">
        <f t="shared" si="1008"/>
        <v>0</v>
      </c>
      <c r="BX490" s="135">
        <f t="shared" si="1009"/>
        <v>0</v>
      </c>
      <c r="BY490" s="135">
        <f t="shared" si="1010"/>
        <v>0</v>
      </c>
      <c r="BZ490" s="135">
        <f t="shared" si="1011"/>
        <v>0</v>
      </c>
      <c r="CA490" s="135">
        <f t="shared" si="1012"/>
        <v>0</v>
      </c>
      <c r="CB490" s="135">
        <f t="shared" si="1013"/>
        <v>0</v>
      </c>
      <c r="CC490" s="135">
        <f t="shared" si="1014"/>
        <v>0</v>
      </c>
      <c r="CD490" s="135">
        <f t="shared" si="1015"/>
        <v>0</v>
      </c>
      <c r="CE490" s="135">
        <f t="shared" si="1016"/>
        <v>0</v>
      </c>
      <c r="CF490" s="135">
        <f t="shared" si="1017"/>
        <v>0</v>
      </c>
      <c r="CG490" s="135">
        <f t="shared" si="1018"/>
        <v>0</v>
      </c>
      <c r="CH490" s="135">
        <f t="shared" si="1019"/>
        <v>0</v>
      </c>
      <c r="CI490" s="135">
        <f t="shared" si="1020"/>
        <v>0</v>
      </c>
    </row>
    <row r="491" spans="2:87">
      <c r="B491" s="161" t="str">
        <f t="shared" si="936"/>
        <v>205 Renta</v>
      </c>
      <c r="C491" s="145">
        <v>0</v>
      </c>
      <c r="D491" s="145">
        <v>0</v>
      </c>
      <c r="E491" s="145">
        <v>0</v>
      </c>
      <c r="F491" s="145">
        <v>0</v>
      </c>
      <c r="G491" s="145">
        <v>0</v>
      </c>
      <c r="H491" s="145">
        <v>0</v>
      </c>
      <c r="I491" s="145">
        <v>0</v>
      </c>
      <c r="J491" s="145">
        <v>0</v>
      </c>
      <c r="K491" s="145">
        <v>0</v>
      </c>
      <c r="L491" s="145">
        <v>0</v>
      </c>
      <c r="M491" s="145">
        <v>0</v>
      </c>
      <c r="N491" s="145">
        <v>0</v>
      </c>
      <c r="O491" s="145">
        <v>0</v>
      </c>
      <c r="P491" s="145">
        <v>0</v>
      </c>
      <c r="Q491" s="145">
        <v>0</v>
      </c>
      <c r="R491" s="145">
        <v>0</v>
      </c>
      <c r="S491" s="145">
        <v>0</v>
      </c>
      <c r="T491" s="145">
        <v>0</v>
      </c>
      <c r="U491" s="145">
        <v>0</v>
      </c>
      <c r="V491" s="145">
        <v>0</v>
      </c>
      <c r="W491" s="145">
        <v>0</v>
      </c>
      <c r="X491" s="145">
        <v>0</v>
      </c>
      <c r="Y491" s="145">
        <v>0</v>
      </c>
      <c r="Z491" s="145">
        <v>0</v>
      </c>
      <c r="AA491" s="145">
        <v>0</v>
      </c>
      <c r="AB491" s="145">
        <v>0</v>
      </c>
      <c r="AC491" s="145">
        <v>0</v>
      </c>
      <c r="AD491" s="145">
        <v>0</v>
      </c>
      <c r="AE491" s="145">
        <v>0</v>
      </c>
      <c r="AF491" s="145">
        <v>0</v>
      </c>
      <c r="AG491" s="145">
        <v>0</v>
      </c>
      <c r="AH491" s="145"/>
      <c r="AI491" s="145"/>
      <c r="AJ491" s="145"/>
      <c r="AK491" s="145"/>
      <c r="AL491" s="145"/>
      <c r="AM491" s="145"/>
      <c r="AN491" s="145"/>
      <c r="AO491" s="145"/>
      <c r="AP491" s="145"/>
      <c r="AQ491" s="131">
        <f t="shared" si="980"/>
        <v>0</v>
      </c>
      <c r="AS491" s="145">
        <v>0</v>
      </c>
      <c r="AU491" s="135">
        <f t="shared" si="939"/>
        <v>0</v>
      </c>
      <c r="AV491" s="135">
        <f t="shared" si="981"/>
        <v>0</v>
      </c>
      <c r="AW491" s="135">
        <f t="shared" si="982"/>
        <v>0</v>
      </c>
      <c r="AX491" s="135">
        <f t="shared" si="983"/>
        <v>0</v>
      </c>
      <c r="AY491" s="135">
        <f t="shared" si="984"/>
        <v>0</v>
      </c>
      <c r="AZ491" s="135">
        <f t="shared" si="985"/>
        <v>0</v>
      </c>
      <c r="BA491" s="135">
        <f t="shared" si="986"/>
        <v>0</v>
      </c>
      <c r="BB491" s="135">
        <f t="shared" si="987"/>
        <v>0</v>
      </c>
      <c r="BC491" s="135">
        <f t="shared" si="988"/>
        <v>0</v>
      </c>
      <c r="BD491" s="135">
        <f t="shared" si="989"/>
        <v>0</v>
      </c>
      <c r="BE491" s="135">
        <f t="shared" si="990"/>
        <v>0</v>
      </c>
      <c r="BF491" s="135">
        <f t="shared" si="991"/>
        <v>0</v>
      </c>
      <c r="BG491" s="135">
        <f t="shared" si="992"/>
        <v>0</v>
      </c>
      <c r="BH491" s="135">
        <f t="shared" si="993"/>
        <v>0</v>
      </c>
      <c r="BI491" s="135">
        <f t="shared" si="994"/>
        <v>0</v>
      </c>
      <c r="BJ491" s="135">
        <f t="shared" si="995"/>
        <v>0</v>
      </c>
      <c r="BK491" s="135">
        <f t="shared" si="996"/>
        <v>0</v>
      </c>
      <c r="BL491" s="135">
        <f t="shared" si="997"/>
        <v>0</v>
      </c>
      <c r="BM491" s="135">
        <f t="shared" si="998"/>
        <v>0</v>
      </c>
      <c r="BN491" s="135">
        <f t="shared" si="999"/>
        <v>0</v>
      </c>
      <c r="BO491" s="135">
        <f t="shared" si="1000"/>
        <v>0</v>
      </c>
      <c r="BP491" s="135">
        <f t="shared" si="1001"/>
        <v>0</v>
      </c>
      <c r="BQ491" s="135">
        <f t="shared" si="1002"/>
        <v>0</v>
      </c>
      <c r="BR491" s="135">
        <f t="shared" si="1003"/>
        <v>0</v>
      </c>
      <c r="BS491" s="135">
        <f t="shared" si="1004"/>
        <v>0</v>
      </c>
      <c r="BT491" s="135">
        <f t="shared" si="1005"/>
        <v>0</v>
      </c>
      <c r="BU491" s="135">
        <f t="shared" si="1006"/>
        <v>0</v>
      </c>
      <c r="BV491" s="135">
        <f t="shared" si="1007"/>
        <v>0</v>
      </c>
      <c r="BW491" s="135">
        <f t="shared" si="1008"/>
        <v>0</v>
      </c>
      <c r="BX491" s="135">
        <f t="shared" si="1009"/>
        <v>0</v>
      </c>
      <c r="BY491" s="135">
        <f t="shared" si="1010"/>
        <v>0</v>
      </c>
      <c r="BZ491" s="135">
        <f t="shared" si="1011"/>
        <v>0</v>
      </c>
      <c r="CA491" s="135">
        <f t="shared" si="1012"/>
        <v>0</v>
      </c>
      <c r="CB491" s="135">
        <f t="shared" si="1013"/>
        <v>0</v>
      </c>
      <c r="CC491" s="135">
        <f t="shared" si="1014"/>
        <v>0</v>
      </c>
      <c r="CD491" s="135">
        <f t="shared" si="1015"/>
        <v>0</v>
      </c>
      <c r="CE491" s="135">
        <f t="shared" si="1016"/>
        <v>0</v>
      </c>
      <c r="CF491" s="135">
        <f t="shared" si="1017"/>
        <v>0</v>
      </c>
      <c r="CG491" s="135">
        <f t="shared" si="1018"/>
        <v>0</v>
      </c>
      <c r="CH491" s="135">
        <f t="shared" si="1019"/>
        <v>0</v>
      </c>
      <c r="CI491" s="135">
        <f t="shared" si="1020"/>
        <v>0</v>
      </c>
    </row>
    <row r="492" spans="2:87">
      <c r="B492" s="161" t="str">
        <f t="shared" si="936"/>
        <v>206 Dotal Puro o Capital Diferido</v>
      </c>
      <c r="C492" s="145">
        <v>0</v>
      </c>
      <c r="D492" s="145">
        <v>0</v>
      </c>
      <c r="E492" s="145">
        <v>0</v>
      </c>
      <c r="F492" s="145">
        <v>0</v>
      </c>
      <c r="G492" s="145">
        <v>0</v>
      </c>
      <c r="H492" s="145">
        <v>0</v>
      </c>
      <c r="I492" s="145">
        <v>0</v>
      </c>
      <c r="J492" s="145">
        <v>0</v>
      </c>
      <c r="K492" s="145">
        <v>0</v>
      </c>
      <c r="L492" s="145">
        <v>0</v>
      </c>
      <c r="M492" s="145">
        <v>0</v>
      </c>
      <c r="N492" s="145">
        <v>0</v>
      </c>
      <c r="O492" s="145">
        <v>0</v>
      </c>
      <c r="P492" s="145">
        <v>0</v>
      </c>
      <c r="Q492" s="145">
        <v>0</v>
      </c>
      <c r="R492" s="145">
        <v>0</v>
      </c>
      <c r="S492" s="145">
        <v>0</v>
      </c>
      <c r="T492" s="145">
        <v>0</v>
      </c>
      <c r="U492" s="145">
        <v>0</v>
      </c>
      <c r="V492" s="145">
        <v>0</v>
      </c>
      <c r="W492" s="145">
        <v>0</v>
      </c>
      <c r="X492" s="145">
        <v>0</v>
      </c>
      <c r="Y492" s="145">
        <v>0</v>
      </c>
      <c r="Z492" s="145">
        <v>0</v>
      </c>
      <c r="AA492" s="145">
        <v>0</v>
      </c>
      <c r="AB492" s="145">
        <v>0</v>
      </c>
      <c r="AC492" s="145">
        <v>0</v>
      </c>
      <c r="AD492" s="145">
        <v>0</v>
      </c>
      <c r="AE492" s="145">
        <v>0</v>
      </c>
      <c r="AF492" s="145">
        <v>0</v>
      </c>
      <c r="AG492" s="145">
        <v>0</v>
      </c>
      <c r="AH492" s="145"/>
      <c r="AI492" s="145"/>
      <c r="AJ492" s="145"/>
      <c r="AK492" s="145"/>
      <c r="AL492" s="145"/>
      <c r="AM492" s="145"/>
      <c r="AN492" s="145"/>
      <c r="AO492" s="145"/>
      <c r="AP492" s="145"/>
      <c r="AQ492" s="131">
        <f t="shared" si="980"/>
        <v>0</v>
      </c>
      <c r="AS492" s="145">
        <v>0</v>
      </c>
      <c r="AU492" s="135">
        <f t="shared" si="939"/>
        <v>0</v>
      </c>
      <c r="AV492" s="135">
        <f t="shared" si="981"/>
        <v>0</v>
      </c>
      <c r="AW492" s="135">
        <f t="shared" si="982"/>
        <v>0</v>
      </c>
      <c r="AX492" s="135">
        <f t="shared" si="983"/>
        <v>0</v>
      </c>
      <c r="AY492" s="135">
        <f t="shared" si="984"/>
        <v>0</v>
      </c>
      <c r="AZ492" s="135">
        <f t="shared" si="985"/>
        <v>0</v>
      </c>
      <c r="BA492" s="135">
        <f t="shared" si="986"/>
        <v>0</v>
      </c>
      <c r="BB492" s="135">
        <f t="shared" si="987"/>
        <v>0</v>
      </c>
      <c r="BC492" s="135">
        <f t="shared" si="988"/>
        <v>0</v>
      </c>
      <c r="BD492" s="135">
        <f t="shared" si="989"/>
        <v>0</v>
      </c>
      <c r="BE492" s="135">
        <f t="shared" si="990"/>
        <v>0</v>
      </c>
      <c r="BF492" s="135">
        <f t="shared" si="991"/>
        <v>0</v>
      </c>
      <c r="BG492" s="135">
        <f t="shared" si="992"/>
        <v>0</v>
      </c>
      <c r="BH492" s="135">
        <f t="shared" si="993"/>
        <v>0</v>
      </c>
      <c r="BI492" s="135">
        <f t="shared" si="994"/>
        <v>0</v>
      </c>
      <c r="BJ492" s="135">
        <f t="shared" si="995"/>
        <v>0</v>
      </c>
      <c r="BK492" s="135">
        <f t="shared" si="996"/>
        <v>0</v>
      </c>
      <c r="BL492" s="135">
        <f t="shared" si="997"/>
        <v>0</v>
      </c>
      <c r="BM492" s="135">
        <f t="shared" si="998"/>
        <v>0</v>
      </c>
      <c r="BN492" s="135">
        <f t="shared" si="999"/>
        <v>0</v>
      </c>
      <c r="BO492" s="135">
        <f t="shared" si="1000"/>
        <v>0</v>
      </c>
      <c r="BP492" s="135">
        <f t="shared" si="1001"/>
        <v>0</v>
      </c>
      <c r="BQ492" s="135">
        <f t="shared" si="1002"/>
        <v>0</v>
      </c>
      <c r="BR492" s="135">
        <f t="shared" si="1003"/>
        <v>0</v>
      </c>
      <c r="BS492" s="135">
        <f t="shared" si="1004"/>
        <v>0</v>
      </c>
      <c r="BT492" s="135">
        <f t="shared" si="1005"/>
        <v>0</v>
      </c>
      <c r="BU492" s="135">
        <f t="shared" si="1006"/>
        <v>0</v>
      </c>
      <c r="BV492" s="135">
        <f t="shared" si="1007"/>
        <v>0</v>
      </c>
      <c r="BW492" s="135">
        <f t="shared" si="1008"/>
        <v>0</v>
      </c>
      <c r="BX492" s="135">
        <f t="shared" si="1009"/>
        <v>0</v>
      </c>
      <c r="BY492" s="135">
        <f t="shared" si="1010"/>
        <v>0</v>
      </c>
      <c r="BZ492" s="135">
        <f t="shared" si="1011"/>
        <v>0</v>
      </c>
      <c r="CA492" s="135">
        <f t="shared" si="1012"/>
        <v>0</v>
      </c>
      <c r="CB492" s="135">
        <f t="shared" si="1013"/>
        <v>0</v>
      </c>
      <c r="CC492" s="135">
        <f t="shared" si="1014"/>
        <v>0</v>
      </c>
      <c r="CD492" s="135">
        <f t="shared" si="1015"/>
        <v>0</v>
      </c>
      <c r="CE492" s="135">
        <f t="shared" si="1016"/>
        <v>0</v>
      </c>
      <c r="CF492" s="135">
        <f t="shared" si="1017"/>
        <v>0</v>
      </c>
      <c r="CG492" s="135">
        <f t="shared" si="1018"/>
        <v>0</v>
      </c>
      <c r="CH492" s="135">
        <f t="shared" si="1019"/>
        <v>0</v>
      </c>
      <c r="CI492" s="135">
        <f t="shared" si="1020"/>
        <v>0</v>
      </c>
    </row>
    <row r="493" spans="2:87">
      <c r="B493" s="161" t="str">
        <f t="shared" si="936"/>
        <v>207 Protección Familiar</v>
      </c>
      <c r="C493" s="145">
        <v>0</v>
      </c>
      <c r="D493" s="145">
        <v>0</v>
      </c>
      <c r="E493" s="145">
        <v>0</v>
      </c>
      <c r="F493" s="145">
        <v>0</v>
      </c>
      <c r="G493" s="145">
        <v>111</v>
      </c>
      <c r="H493" s="145">
        <v>0</v>
      </c>
      <c r="I493" s="145">
        <v>0</v>
      </c>
      <c r="J493" s="145">
        <v>0</v>
      </c>
      <c r="K493" s="145">
        <v>0</v>
      </c>
      <c r="L493" s="145">
        <v>0</v>
      </c>
      <c r="M493" s="145">
        <v>0</v>
      </c>
      <c r="N493" s="145">
        <v>0</v>
      </c>
      <c r="O493" s="145">
        <v>0</v>
      </c>
      <c r="P493" s="145">
        <v>0</v>
      </c>
      <c r="Q493" s="145">
        <v>0</v>
      </c>
      <c r="R493" s="145">
        <v>0</v>
      </c>
      <c r="S493" s="145">
        <v>0</v>
      </c>
      <c r="T493" s="145">
        <v>0</v>
      </c>
      <c r="U493" s="145">
        <v>0</v>
      </c>
      <c r="V493" s="145">
        <v>0</v>
      </c>
      <c r="W493" s="145">
        <v>0</v>
      </c>
      <c r="X493" s="145">
        <v>0</v>
      </c>
      <c r="Y493" s="145">
        <v>11</v>
      </c>
      <c r="Z493" s="145">
        <v>0</v>
      </c>
      <c r="AA493" s="145">
        <v>0</v>
      </c>
      <c r="AB493" s="145">
        <v>0</v>
      </c>
      <c r="AC493" s="145">
        <v>0</v>
      </c>
      <c r="AD493" s="145">
        <v>0</v>
      </c>
      <c r="AE493" s="145">
        <v>0</v>
      </c>
      <c r="AF493" s="145">
        <v>0</v>
      </c>
      <c r="AG493" s="145">
        <v>7</v>
      </c>
      <c r="AH493" s="145"/>
      <c r="AI493" s="145"/>
      <c r="AJ493" s="145"/>
      <c r="AK493" s="145"/>
      <c r="AL493" s="145"/>
      <c r="AM493" s="145"/>
      <c r="AN493" s="145"/>
      <c r="AO493" s="145"/>
      <c r="AP493" s="145"/>
      <c r="AQ493" s="131">
        <f t="shared" si="980"/>
        <v>129</v>
      </c>
      <c r="AS493" s="145">
        <v>143</v>
      </c>
      <c r="AU493" s="135">
        <f t="shared" si="939"/>
        <v>0</v>
      </c>
      <c r="AV493" s="135">
        <f t="shared" si="981"/>
        <v>0</v>
      </c>
      <c r="AW493" s="135">
        <f t="shared" si="982"/>
        <v>0</v>
      </c>
      <c r="AX493" s="135">
        <f t="shared" si="983"/>
        <v>0</v>
      </c>
      <c r="AY493" s="135">
        <f t="shared" si="984"/>
        <v>0</v>
      </c>
      <c r="AZ493" s="135">
        <f t="shared" si="985"/>
        <v>0</v>
      </c>
      <c r="BA493" s="135">
        <f t="shared" si="986"/>
        <v>0</v>
      </c>
      <c r="BB493" s="135">
        <f t="shared" si="987"/>
        <v>0</v>
      </c>
      <c r="BC493" s="135">
        <f t="shared" si="988"/>
        <v>0</v>
      </c>
      <c r="BD493" s="135">
        <f t="shared" si="989"/>
        <v>0</v>
      </c>
      <c r="BE493" s="135">
        <f t="shared" si="990"/>
        <v>0</v>
      </c>
      <c r="BF493" s="135">
        <f t="shared" si="991"/>
        <v>0</v>
      </c>
      <c r="BG493" s="135">
        <f t="shared" si="992"/>
        <v>0</v>
      </c>
      <c r="BH493" s="135">
        <f t="shared" si="993"/>
        <v>0</v>
      </c>
      <c r="BI493" s="135">
        <f t="shared" si="994"/>
        <v>1</v>
      </c>
      <c r="BJ493" s="135">
        <f t="shared" si="995"/>
        <v>0</v>
      </c>
      <c r="BK493" s="135">
        <f t="shared" si="996"/>
        <v>0</v>
      </c>
      <c r="BL493" s="135">
        <f t="shared" si="997"/>
        <v>0</v>
      </c>
      <c r="BM493" s="135">
        <f t="shared" si="998"/>
        <v>0</v>
      </c>
      <c r="BN493" s="135">
        <f t="shared" si="999"/>
        <v>0</v>
      </c>
      <c r="BO493" s="135">
        <f t="shared" si="1000"/>
        <v>0</v>
      </c>
      <c r="BP493" s="135">
        <f t="shared" si="1001"/>
        <v>0</v>
      </c>
      <c r="BQ493" s="135">
        <f t="shared" si="1002"/>
        <v>0</v>
      </c>
      <c r="BR493" s="135">
        <f t="shared" si="1003"/>
        <v>0</v>
      </c>
      <c r="BS493" s="135">
        <f t="shared" si="1004"/>
        <v>0</v>
      </c>
      <c r="BT493" s="135">
        <f t="shared" si="1005"/>
        <v>0</v>
      </c>
      <c r="BU493" s="135">
        <f t="shared" si="1006"/>
        <v>0</v>
      </c>
      <c r="BV493" s="135">
        <f t="shared" si="1007"/>
        <v>0</v>
      </c>
      <c r="BW493" s="135">
        <f t="shared" si="1008"/>
        <v>0</v>
      </c>
      <c r="BX493" s="135">
        <f t="shared" si="1009"/>
        <v>0</v>
      </c>
      <c r="BY493" s="135">
        <f t="shared" si="1010"/>
        <v>0</v>
      </c>
      <c r="BZ493" s="135">
        <f t="shared" si="1011"/>
        <v>0</v>
      </c>
      <c r="CA493" s="135">
        <f t="shared" si="1012"/>
        <v>0</v>
      </c>
      <c r="CB493" s="135">
        <f t="shared" si="1013"/>
        <v>0</v>
      </c>
      <c r="CC493" s="135">
        <f t="shared" si="1014"/>
        <v>0</v>
      </c>
      <c r="CD493" s="135">
        <f t="shared" si="1015"/>
        <v>0</v>
      </c>
      <c r="CE493" s="135">
        <f t="shared" si="1016"/>
        <v>0</v>
      </c>
      <c r="CF493" s="135">
        <f t="shared" si="1017"/>
        <v>0</v>
      </c>
      <c r="CG493" s="135">
        <f t="shared" si="1018"/>
        <v>0</v>
      </c>
      <c r="CH493" s="135">
        <f t="shared" si="1019"/>
        <v>0</v>
      </c>
      <c r="CI493" s="135">
        <f t="shared" si="1020"/>
        <v>0</v>
      </c>
    </row>
    <row r="494" spans="2:87">
      <c r="B494" s="161" t="str">
        <f t="shared" si="936"/>
        <v>208 Incapacidad o Invalidez</v>
      </c>
      <c r="C494" s="145">
        <v>0</v>
      </c>
      <c r="D494" s="145">
        <v>0</v>
      </c>
      <c r="E494" s="145">
        <v>0</v>
      </c>
      <c r="F494" s="145">
        <v>0</v>
      </c>
      <c r="G494" s="145">
        <v>0</v>
      </c>
      <c r="H494" s="145">
        <v>0</v>
      </c>
      <c r="I494" s="145">
        <v>0</v>
      </c>
      <c r="J494" s="145">
        <v>0</v>
      </c>
      <c r="K494" s="145">
        <v>0</v>
      </c>
      <c r="L494" s="145">
        <v>0</v>
      </c>
      <c r="M494" s="145">
        <v>0</v>
      </c>
      <c r="N494" s="145">
        <v>0</v>
      </c>
      <c r="O494" s="145">
        <v>0</v>
      </c>
      <c r="P494" s="145">
        <v>0</v>
      </c>
      <c r="Q494" s="145">
        <v>0</v>
      </c>
      <c r="R494" s="145">
        <v>0</v>
      </c>
      <c r="S494" s="145">
        <v>0</v>
      </c>
      <c r="T494" s="145">
        <v>0</v>
      </c>
      <c r="U494" s="145">
        <v>0</v>
      </c>
      <c r="V494" s="145">
        <v>0</v>
      </c>
      <c r="W494" s="145">
        <v>0</v>
      </c>
      <c r="X494" s="145">
        <v>0</v>
      </c>
      <c r="Y494" s="145">
        <v>0</v>
      </c>
      <c r="Z494" s="145">
        <v>0</v>
      </c>
      <c r="AA494" s="145">
        <v>0</v>
      </c>
      <c r="AB494" s="145">
        <v>0</v>
      </c>
      <c r="AC494" s="145">
        <v>0</v>
      </c>
      <c r="AD494" s="145">
        <v>0</v>
      </c>
      <c r="AE494" s="145">
        <v>0</v>
      </c>
      <c r="AF494" s="145">
        <v>0</v>
      </c>
      <c r="AG494" s="145">
        <v>0</v>
      </c>
      <c r="AH494" s="145"/>
      <c r="AI494" s="145"/>
      <c r="AJ494" s="145"/>
      <c r="AK494" s="145"/>
      <c r="AL494" s="145"/>
      <c r="AM494" s="145"/>
      <c r="AN494" s="145"/>
      <c r="AO494" s="145"/>
      <c r="AP494" s="145"/>
      <c r="AQ494" s="131">
        <f t="shared" si="980"/>
        <v>0</v>
      </c>
      <c r="AS494" s="145">
        <v>0</v>
      </c>
      <c r="AU494" s="135">
        <f t="shared" si="939"/>
        <v>0</v>
      </c>
      <c r="AV494" s="135">
        <f t="shared" si="981"/>
        <v>0</v>
      </c>
      <c r="AW494" s="135">
        <f t="shared" si="982"/>
        <v>0</v>
      </c>
      <c r="AX494" s="135">
        <f t="shared" si="983"/>
        <v>0</v>
      </c>
      <c r="AY494" s="135">
        <f t="shared" si="984"/>
        <v>0</v>
      </c>
      <c r="AZ494" s="135">
        <f t="shared" si="985"/>
        <v>0</v>
      </c>
      <c r="BA494" s="135">
        <f t="shared" si="986"/>
        <v>1</v>
      </c>
      <c r="BB494" s="135">
        <f t="shared" si="987"/>
        <v>0</v>
      </c>
      <c r="BC494" s="135">
        <f t="shared" si="988"/>
        <v>0</v>
      </c>
      <c r="BD494" s="135">
        <f t="shared" si="989"/>
        <v>0</v>
      </c>
      <c r="BE494" s="135">
        <f t="shared" si="990"/>
        <v>0</v>
      </c>
      <c r="BF494" s="135">
        <f t="shared" si="991"/>
        <v>0</v>
      </c>
      <c r="BG494" s="135">
        <f t="shared" si="992"/>
        <v>0</v>
      </c>
      <c r="BH494" s="135">
        <f t="shared" si="993"/>
        <v>0</v>
      </c>
      <c r="BI494" s="135">
        <f t="shared" si="994"/>
        <v>0</v>
      </c>
      <c r="BJ494" s="135">
        <f t="shared" si="995"/>
        <v>0</v>
      </c>
      <c r="BK494" s="135">
        <f t="shared" si="996"/>
        <v>0</v>
      </c>
      <c r="BL494" s="135">
        <f t="shared" si="997"/>
        <v>0</v>
      </c>
      <c r="BM494" s="135">
        <f t="shared" si="998"/>
        <v>0</v>
      </c>
      <c r="BN494" s="135">
        <f t="shared" si="999"/>
        <v>0</v>
      </c>
      <c r="BO494" s="135">
        <f t="shared" si="1000"/>
        <v>0</v>
      </c>
      <c r="BP494" s="135">
        <f t="shared" si="1001"/>
        <v>0</v>
      </c>
      <c r="BQ494" s="135">
        <f t="shared" si="1002"/>
        <v>0</v>
      </c>
      <c r="BR494" s="135">
        <f t="shared" si="1003"/>
        <v>0</v>
      </c>
      <c r="BS494" s="135">
        <f t="shared" si="1004"/>
        <v>0</v>
      </c>
      <c r="BT494" s="135">
        <f t="shared" si="1005"/>
        <v>0</v>
      </c>
      <c r="BU494" s="135">
        <f t="shared" si="1006"/>
        <v>0</v>
      </c>
      <c r="BV494" s="135">
        <f t="shared" si="1007"/>
        <v>0</v>
      </c>
      <c r="BW494" s="135">
        <f t="shared" si="1008"/>
        <v>0</v>
      </c>
      <c r="BX494" s="135">
        <f t="shared" si="1009"/>
        <v>0</v>
      </c>
      <c r="BY494" s="135">
        <f t="shared" si="1010"/>
        <v>0</v>
      </c>
      <c r="BZ494" s="135">
        <f t="shared" si="1011"/>
        <v>0</v>
      </c>
      <c r="CA494" s="135">
        <f t="shared" si="1012"/>
        <v>0</v>
      </c>
      <c r="CB494" s="135">
        <f t="shared" si="1013"/>
        <v>0</v>
      </c>
      <c r="CC494" s="135">
        <f t="shared" si="1014"/>
        <v>0</v>
      </c>
      <c r="CD494" s="135">
        <f t="shared" si="1015"/>
        <v>0</v>
      </c>
      <c r="CE494" s="135">
        <f t="shared" si="1016"/>
        <v>0</v>
      </c>
      <c r="CF494" s="135">
        <f t="shared" si="1017"/>
        <v>0</v>
      </c>
      <c r="CG494" s="135">
        <f t="shared" si="1018"/>
        <v>0</v>
      </c>
      <c r="CH494" s="135">
        <f t="shared" si="1019"/>
        <v>0</v>
      </c>
      <c r="CI494" s="135">
        <f t="shared" si="1020"/>
        <v>1</v>
      </c>
    </row>
    <row r="495" spans="2:87">
      <c r="B495" s="161" t="str">
        <f t="shared" si="936"/>
        <v>209 Salud</v>
      </c>
      <c r="C495" s="145">
        <v>0</v>
      </c>
      <c r="D495" s="145">
        <v>1060</v>
      </c>
      <c r="E495" s="145">
        <v>0</v>
      </c>
      <c r="F495" s="145">
        <v>179731</v>
      </c>
      <c r="G495" s="145">
        <v>733908</v>
      </c>
      <c r="H495" s="145">
        <v>76567</v>
      </c>
      <c r="I495" s="145">
        <v>417</v>
      </c>
      <c r="J495" s="145">
        <v>182665</v>
      </c>
      <c r="K495" s="145">
        <v>0</v>
      </c>
      <c r="L495" s="145">
        <v>0</v>
      </c>
      <c r="M495" s="145">
        <v>72406</v>
      </c>
      <c r="N495" s="145">
        <v>0</v>
      </c>
      <c r="O495" s="145">
        <v>139131</v>
      </c>
      <c r="P495" s="145">
        <v>255028</v>
      </c>
      <c r="Q495" s="145">
        <v>547181</v>
      </c>
      <c r="R495" s="145">
        <v>0</v>
      </c>
      <c r="S495" s="145">
        <v>0</v>
      </c>
      <c r="T495" s="145">
        <v>762410</v>
      </c>
      <c r="U495" s="145">
        <v>0</v>
      </c>
      <c r="V495" s="145">
        <v>0</v>
      </c>
      <c r="W495" s="145">
        <v>1592</v>
      </c>
      <c r="X495" s="145">
        <v>0</v>
      </c>
      <c r="Y495" s="145">
        <v>0</v>
      </c>
      <c r="Z495" s="145">
        <v>0</v>
      </c>
      <c r="AA495" s="145">
        <v>0</v>
      </c>
      <c r="AB495" s="145">
        <v>0</v>
      </c>
      <c r="AC495" s="145">
        <v>375</v>
      </c>
      <c r="AD495" s="145">
        <v>0</v>
      </c>
      <c r="AE495" s="145">
        <v>214028</v>
      </c>
      <c r="AF495" s="145">
        <v>85381</v>
      </c>
      <c r="AG495" s="145">
        <v>3</v>
      </c>
      <c r="AH495" s="145"/>
      <c r="AI495" s="145"/>
      <c r="AJ495" s="145"/>
      <c r="AK495" s="145"/>
      <c r="AL495" s="145"/>
      <c r="AM495" s="145"/>
      <c r="AN495" s="145"/>
      <c r="AO495" s="145"/>
      <c r="AP495" s="145"/>
      <c r="AQ495" s="131">
        <f t="shared" si="980"/>
        <v>3251883</v>
      </c>
      <c r="AS495" s="145">
        <v>3635033</v>
      </c>
      <c r="AU495" s="135">
        <f t="shared" si="939"/>
        <v>0</v>
      </c>
      <c r="AV495" s="135">
        <f t="shared" si="981"/>
        <v>0</v>
      </c>
      <c r="AW495" s="135">
        <f t="shared" si="982"/>
        <v>0</v>
      </c>
      <c r="AX495" s="135">
        <f t="shared" si="983"/>
        <v>0</v>
      </c>
      <c r="AY495" s="135">
        <f t="shared" si="984"/>
        <v>0</v>
      </c>
      <c r="AZ495" s="135">
        <f t="shared" si="985"/>
        <v>0</v>
      </c>
      <c r="BA495" s="135">
        <f t="shared" si="986"/>
        <v>0</v>
      </c>
      <c r="BB495" s="135">
        <f t="shared" si="987"/>
        <v>0</v>
      </c>
      <c r="BC495" s="135">
        <f t="shared" si="988"/>
        <v>0</v>
      </c>
      <c r="BD495" s="135">
        <f t="shared" si="989"/>
        <v>0</v>
      </c>
      <c r="BE495" s="135">
        <f t="shared" si="990"/>
        <v>0</v>
      </c>
      <c r="BF495" s="135">
        <f t="shared" si="991"/>
        <v>0</v>
      </c>
      <c r="BG495" s="135">
        <f t="shared" si="992"/>
        <v>0</v>
      </c>
      <c r="BH495" s="135">
        <f t="shared" si="993"/>
        <v>0</v>
      </c>
      <c r="BI495" s="135">
        <f t="shared" si="994"/>
        <v>0</v>
      </c>
      <c r="BJ495" s="135">
        <f t="shared" si="995"/>
        <v>0</v>
      </c>
      <c r="BK495" s="135">
        <f t="shared" si="996"/>
        <v>0</v>
      </c>
      <c r="BL495" s="135">
        <f t="shared" si="997"/>
        <v>0</v>
      </c>
      <c r="BM495" s="135">
        <f t="shared" si="998"/>
        <v>0</v>
      </c>
      <c r="BN495" s="135">
        <f t="shared" si="999"/>
        <v>0</v>
      </c>
      <c r="BO495" s="135">
        <f t="shared" si="1000"/>
        <v>0</v>
      </c>
      <c r="BP495" s="135">
        <f t="shared" si="1001"/>
        <v>1</v>
      </c>
      <c r="BQ495" s="135">
        <f t="shared" si="1002"/>
        <v>0</v>
      </c>
      <c r="BR495" s="135">
        <f t="shared" si="1003"/>
        <v>1</v>
      </c>
      <c r="BS495" s="135">
        <f t="shared" si="1004"/>
        <v>0</v>
      </c>
      <c r="BT495" s="135">
        <f t="shared" si="1005"/>
        <v>0</v>
      </c>
      <c r="BU495" s="135">
        <f t="shared" si="1006"/>
        <v>0</v>
      </c>
      <c r="BV495" s="135">
        <f t="shared" si="1007"/>
        <v>0</v>
      </c>
      <c r="BW495" s="135">
        <f t="shared" si="1008"/>
        <v>0</v>
      </c>
      <c r="BX495" s="135">
        <f t="shared" si="1009"/>
        <v>0</v>
      </c>
      <c r="BY495" s="135">
        <f t="shared" si="1010"/>
        <v>0</v>
      </c>
      <c r="BZ495" s="135">
        <f t="shared" si="1011"/>
        <v>0</v>
      </c>
      <c r="CA495" s="135">
        <f t="shared" si="1012"/>
        <v>0</v>
      </c>
      <c r="CB495" s="135">
        <f t="shared" si="1013"/>
        <v>0</v>
      </c>
      <c r="CC495" s="135">
        <f t="shared" si="1014"/>
        <v>0</v>
      </c>
      <c r="CD495" s="135">
        <f t="shared" si="1015"/>
        <v>0</v>
      </c>
      <c r="CE495" s="135">
        <f t="shared" si="1016"/>
        <v>0</v>
      </c>
      <c r="CF495" s="135">
        <f t="shared" si="1017"/>
        <v>0</v>
      </c>
      <c r="CG495" s="135">
        <f t="shared" si="1018"/>
        <v>0</v>
      </c>
      <c r="CH495" s="135">
        <f t="shared" si="1019"/>
        <v>0</v>
      </c>
      <c r="CI495" s="135">
        <f t="shared" si="1020"/>
        <v>0</v>
      </c>
    </row>
    <row r="496" spans="2:87">
      <c r="B496" s="161" t="str">
        <f t="shared" si="936"/>
        <v>210 Accidentes Personales</v>
      </c>
      <c r="C496" s="145">
        <v>0</v>
      </c>
      <c r="D496" s="145">
        <v>31</v>
      </c>
      <c r="E496" s="145">
        <v>0</v>
      </c>
      <c r="F496" s="145">
        <v>0</v>
      </c>
      <c r="G496" s="145">
        <v>1163</v>
      </c>
      <c r="H496" s="145">
        <v>0</v>
      </c>
      <c r="I496" s="145">
        <v>220</v>
      </c>
      <c r="J496" s="145">
        <v>0</v>
      </c>
      <c r="K496" s="145">
        <v>0</v>
      </c>
      <c r="L496" s="145">
        <v>0</v>
      </c>
      <c r="M496" s="145">
        <v>48</v>
      </c>
      <c r="N496" s="145">
        <v>0</v>
      </c>
      <c r="O496" s="145">
        <v>5</v>
      </c>
      <c r="P496" s="145">
        <v>2848</v>
      </c>
      <c r="Q496" s="145">
        <v>103</v>
      </c>
      <c r="R496" s="145">
        <v>0</v>
      </c>
      <c r="S496" s="145">
        <v>254</v>
      </c>
      <c r="T496" s="145">
        <v>0</v>
      </c>
      <c r="U496" s="145">
        <v>0</v>
      </c>
      <c r="V496" s="145">
        <v>0</v>
      </c>
      <c r="W496" s="145">
        <v>589</v>
      </c>
      <c r="X496" s="145">
        <v>0</v>
      </c>
      <c r="Y496" s="145">
        <v>0</v>
      </c>
      <c r="Z496" s="145">
        <v>0</v>
      </c>
      <c r="AA496" s="145">
        <v>0</v>
      </c>
      <c r="AB496" s="145">
        <v>0</v>
      </c>
      <c r="AC496" s="145">
        <v>94</v>
      </c>
      <c r="AD496" s="145">
        <v>0</v>
      </c>
      <c r="AE496" s="145">
        <v>109</v>
      </c>
      <c r="AF496" s="145">
        <v>27</v>
      </c>
      <c r="AG496" s="145">
        <v>1113</v>
      </c>
      <c r="AH496" s="145"/>
      <c r="AI496" s="145"/>
      <c r="AJ496" s="145"/>
      <c r="AK496" s="145"/>
      <c r="AL496" s="145"/>
      <c r="AM496" s="145"/>
      <c r="AN496" s="145"/>
      <c r="AO496" s="145"/>
      <c r="AP496" s="145"/>
      <c r="AQ496" s="131">
        <f t="shared" si="980"/>
        <v>6604</v>
      </c>
      <c r="AS496" s="145">
        <v>6193</v>
      </c>
      <c r="AU496" s="135">
        <f t="shared" si="939"/>
        <v>0</v>
      </c>
      <c r="AV496" s="135">
        <f t="shared" si="981"/>
        <v>0</v>
      </c>
      <c r="AW496" s="135">
        <f t="shared" si="982"/>
        <v>0</v>
      </c>
      <c r="AX496" s="135">
        <f t="shared" si="983"/>
        <v>1</v>
      </c>
      <c r="AY496" s="135">
        <f t="shared" si="984"/>
        <v>0</v>
      </c>
      <c r="AZ496" s="135">
        <f t="shared" si="985"/>
        <v>0</v>
      </c>
      <c r="BA496" s="135">
        <f t="shared" si="986"/>
        <v>0</v>
      </c>
      <c r="BB496" s="135">
        <f t="shared" si="987"/>
        <v>1</v>
      </c>
      <c r="BC496" s="135">
        <f t="shared" si="988"/>
        <v>0</v>
      </c>
      <c r="BD496" s="135">
        <f t="shared" si="989"/>
        <v>0</v>
      </c>
      <c r="BE496" s="135">
        <f t="shared" si="990"/>
        <v>0</v>
      </c>
      <c r="BF496" s="135">
        <f t="shared" si="991"/>
        <v>0</v>
      </c>
      <c r="BG496" s="135">
        <f t="shared" si="992"/>
        <v>0</v>
      </c>
      <c r="BH496" s="135">
        <f t="shared" si="993"/>
        <v>0</v>
      </c>
      <c r="BI496" s="135">
        <f t="shared" si="994"/>
        <v>0</v>
      </c>
      <c r="BJ496" s="135">
        <f t="shared" si="995"/>
        <v>0</v>
      </c>
      <c r="BK496" s="135">
        <f t="shared" si="996"/>
        <v>0</v>
      </c>
      <c r="BL496" s="135">
        <f t="shared" si="997"/>
        <v>0</v>
      </c>
      <c r="BM496" s="135">
        <f t="shared" si="998"/>
        <v>0</v>
      </c>
      <c r="BN496" s="135">
        <f t="shared" si="999"/>
        <v>0</v>
      </c>
      <c r="BO496" s="135">
        <f t="shared" si="1000"/>
        <v>0</v>
      </c>
      <c r="BP496" s="135">
        <f t="shared" si="1001"/>
        <v>1</v>
      </c>
      <c r="BQ496" s="135">
        <f t="shared" si="1002"/>
        <v>0</v>
      </c>
      <c r="BR496" s="135">
        <f t="shared" si="1003"/>
        <v>0</v>
      </c>
      <c r="BS496" s="135">
        <f t="shared" si="1004"/>
        <v>0</v>
      </c>
      <c r="BT496" s="135">
        <f t="shared" si="1005"/>
        <v>0</v>
      </c>
      <c r="BU496" s="135">
        <f t="shared" si="1006"/>
        <v>0</v>
      </c>
      <c r="BV496" s="135">
        <f t="shared" si="1007"/>
        <v>0</v>
      </c>
      <c r="BW496" s="135">
        <f t="shared" si="1008"/>
        <v>0</v>
      </c>
      <c r="BX496" s="135">
        <f t="shared" si="1009"/>
        <v>0</v>
      </c>
      <c r="BY496" s="135">
        <f t="shared" si="1010"/>
        <v>0</v>
      </c>
      <c r="BZ496" s="135">
        <f t="shared" si="1011"/>
        <v>0</v>
      </c>
      <c r="CA496" s="135">
        <f t="shared" si="1012"/>
        <v>0</v>
      </c>
      <c r="CB496" s="135">
        <f t="shared" si="1013"/>
        <v>0</v>
      </c>
      <c r="CC496" s="135">
        <f t="shared" si="1014"/>
        <v>0</v>
      </c>
      <c r="CD496" s="135">
        <f t="shared" si="1015"/>
        <v>0</v>
      </c>
      <c r="CE496" s="135">
        <f t="shared" si="1016"/>
        <v>0</v>
      </c>
      <c r="CF496" s="135">
        <f t="shared" si="1017"/>
        <v>0</v>
      </c>
      <c r="CG496" s="135">
        <f t="shared" si="1018"/>
        <v>0</v>
      </c>
      <c r="CH496" s="135">
        <f t="shared" si="1019"/>
        <v>0</v>
      </c>
      <c r="CI496" s="135">
        <f t="shared" si="1020"/>
        <v>0</v>
      </c>
    </row>
    <row r="497" spans="2:87">
      <c r="B497" s="161" t="str">
        <f t="shared" si="936"/>
        <v>211 Asistencia</v>
      </c>
      <c r="C497" s="145">
        <v>0</v>
      </c>
      <c r="D497" s="145">
        <v>0</v>
      </c>
      <c r="E497" s="145">
        <v>0</v>
      </c>
      <c r="F497" s="145">
        <v>0</v>
      </c>
      <c r="G497" s="145">
        <v>0</v>
      </c>
      <c r="H497" s="145">
        <v>0</v>
      </c>
      <c r="I497" s="145">
        <v>0</v>
      </c>
      <c r="J497" s="145">
        <v>0</v>
      </c>
      <c r="K497" s="145">
        <v>0</v>
      </c>
      <c r="L497" s="145">
        <v>0</v>
      </c>
      <c r="M497" s="145">
        <v>0</v>
      </c>
      <c r="N497" s="145">
        <v>0</v>
      </c>
      <c r="O497" s="145">
        <v>0</v>
      </c>
      <c r="P497" s="145">
        <v>0</v>
      </c>
      <c r="Q497" s="145">
        <v>0</v>
      </c>
      <c r="R497" s="145">
        <v>0</v>
      </c>
      <c r="S497" s="145">
        <v>0</v>
      </c>
      <c r="T497" s="145">
        <v>0</v>
      </c>
      <c r="U497" s="145">
        <v>0</v>
      </c>
      <c r="V497" s="145">
        <v>0</v>
      </c>
      <c r="W497" s="145">
        <v>0</v>
      </c>
      <c r="X497" s="145">
        <v>0</v>
      </c>
      <c r="Y497" s="145">
        <v>0</v>
      </c>
      <c r="Z497" s="145">
        <v>0</v>
      </c>
      <c r="AA497" s="145">
        <v>0</v>
      </c>
      <c r="AB497" s="145">
        <v>0</v>
      </c>
      <c r="AC497" s="145">
        <v>0</v>
      </c>
      <c r="AD497" s="145">
        <v>0</v>
      </c>
      <c r="AE497" s="145">
        <v>1</v>
      </c>
      <c r="AF497" s="145">
        <v>0</v>
      </c>
      <c r="AG497" s="145">
        <v>0</v>
      </c>
      <c r="AH497" s="145"/>
      <c r="AI497" s="145"/>
      <c r="AJ497" s="145"/>
      <c r="AK497" s="145"/>
      <c r="AL497" s="145"/>
      <c r="AM497" s="145"/>
      <c r="AN497" s="145"/>
      <c r="AO497" s="145"/>
      <c r="AP497" s="145"/>
      <c r="AQ497" s="131">
        <f t="shared" si="980"/>
        <v>1</v>
      </c>
      <c r="AS497" s="145">
        <v>1</v>
      </c>
      <c r="AU497" s="135">
        <f t="shared" si="939"/>
        <v>0</v>
      </c>
      <c r="AV497" s="135">
        <f t="shared" si="981"/>
        <v>0</v>
      </c>
      <c r="AW497" s="135">
        <f t="shared" si="982"/>
        <v>0</v>
      </c>
      <c r="AX497" s="135">
        <f t="shared" si="983"/>
        <v>0</v>
      </c>
      <c r="AY497" s="135">
        <f t="shared" si="984"/>
        <v>0</v>
      </c>
      <c r="AZ497" s="135">
        <f t="shared" si="985"/>
        <v>0</v>
      </c>
      <c r="BA497" s="135">
        <f t="shared" si="986"/>
        <v>0</v>
      </c>
      <c r="BB497" s="135">
        <f t="shared" si="987"/>
        <v>0</v>
      </c>
      <c r="BC497" s="135">
        <f t="shared" si="988"/>
        <v>0</v>
      </c>
      <c r="BD497" s="135">
        <f t="shared" si="989"/>
        <v>0</v>
      </c>
      <c r="BE497" s="135">
        <f t="shared" si="990"/>
        <v>0</v>
      </c>
      <c r="BF497" s="135">
        <f t="shared" si="991"/>
        <v>0</v>
      </c>
      <c r="BG497" s="135">
        <f t="shared" si="992"/>
        <v>0</v>
      </c>
      <c r="BH497" s="135">
        <f t="shared" si="993"/>
        <v>0</v>
      </c>
      <c r="BI497" s="135">
        <f t="shared" si="994"/>
        <v>0</v>
      </c>
      <c r="BJ497" s="135">
        <f t="shared" si="995"/>
        <v>0</v>
      </c>
      <c r="BK497" s="135">
        <f t="shared" si="996"/>
        <v>0</v>
      </c>
      <c r="BL497" s="135">
        <f t="shared" si="997"/>
        <v>0</v>
      </c>
      <c r="BM497" s="135">
        <f t="shared" si="998"/>
        <v>0</v>
      </c>
      <c r="BN497" s="135">
        <f t="shared" si="999"/>
        <v>0</v>
      </c>
      <c r="BO497" s="135">
        <f t="shared" si="1000"/>
        <v>0</v>
      </c>
      <c r="BP497" s="135">
        <f t="shared" si="1001"/>
        <v>0</v>
      </c>
      <c r="BQ497" s="135">
        <f t="shared" si="1002"/>
        <v>0</v>
      </c>
      <c r="BR497" s="135">
        <f t="shared" si="1003"/>
        <v>0</v>
      </c>
      <c r="BS497" s="135">
        <f t="shared" si="1004"/>
        <v>0</v>
      </c>
      <c r="BT497" s="135">
        <f t="shared" si="1005"/>
        <v>0</v>
      </c>
      <c r="BU497" s="135">
        <f t="shared" si="1006"/>
        <v>0</v>
      </c>
      <c r="BV497" s="135">
        <f t="shared" si="1007"/>
        <v>0</v>
      </c>
      <c r="BW497" s="135">
        <f t="shared" si="1008"/>
        <v>0</v>
      </c>
      <c r="BX497" s="135">
        <f t="shared" si="1009"/>
        <v>0</v>
      </c>
      <c r="BY497" s="135">
        <f t="shared" si="1010"/>
        <v>1</v>
      </c>
      <c r="BZ497" s="135">
        <f t="shared" si="1011"/>
        <v>0</v>
      </c>
      <c r="CA497" s="135">
        <f t="shared" si="1012"/>
        <v>0</v>
      </c>
      <c r="CB497" s="135">
        <f t="shared" si="1013"/>
        <v>0</v>
      </c>
      <c r="CC497" s="135">
        <f t="shared" si="1014"/>
        <v>0</v>
      </c>
      <c r="CD497" s="135">
        <f t="shared" si="1015"/>
        <v>0</v>
      </c>
      <c r="CE497" s="135">
        <f t="shared" si="1016"/>
        <v>0</v>
      </c>
      <c r="CF497" s="135">
        <f t="shared" si="1017"/>
        <v>0</v>
      </c>
      <c r="CG497" s="135">
        <f t="shared" si="1018"/>
        <v>0</v>
      </c>
      <c r="CH497" s="135">
        <f t="shared" si="1019"/>
        <v>0</v>
      </c>
      <c r="CI497" s="135">
        <f t="shared" si="1020"/>
        <v>0</v>
      </c>
    </row>
    <row r="498" spans="2:87">
      <c r="B498" s="161" t="str">
        <f t="shared" si="936"/>
        <v>212 Desgravamen</v>
      </c>
      <c r="C498" s="145">
        <v>116</v>
      </c>
      <c r="D498" s="145">
        <v>5971</v>
      </c>
      <c r="E498" s="145">
        <v>95</v>
      </c>
      <c r="F498" s="145">
        <v>0</v>
      </c>
      <c r="G498" s="145">
        <v>2307</v>
      </c>
      <c r="H498" s="145">
        <v>0</v>
      </c>
      <c r="I498" s="145">
        <v>3722</v>
      </c>
      <c r="J498" s="145">
        <v>226</v>
      </c>
      <c r="K498" s="145">
        <v>0</v>
      </c>
      <c r="L498" s="145">
        <v>5</v>
      </c>
      <c r="M498" s="145">
        <v>110</v>
      </c>
      <c r="N498" s="145">
        <v>0</v>
      </c>
      <c r="O498" s="145">
        <v>426</v>
      </c>
      <c r="P498" s="145">
        <v>218</v>
      </c>
      <c r="Q498" s="145">
        <v>0</v>
      </c>
      <c r="R498" s="145">
        <v>32</v>
      </c>
      <c r="S498" s="145">
        <v>1627</v>
      </c>
      <c r="T498" s="145">
        <v>86</v>
      </c>
      <c r="U498" s="145">
        <v>0</v>
      </c>
      <c r="V498" s="145">
        <v>0</v>
      </c>
      <c r="W498" s="145">
        <v>20</v>
      </c>
      <c r="X498" s="145">
        <v>0</v>
      </c>
      <c r="Y498" s="145">
        <v>0</v>
      </c>
      <c r="Z498" s="145">
        <v>2871</v>
      </c>
      <c r="AA498" s="145">
        <v>57</v>
      </c>
      <c r="AB498" s="145">
        <v>0</v>
      </c>
      <c r="AC498" s="145">
        <v>2</v>
      </c>
      <c r="AD498" s="145">
        <v>0</v>
      </c>
      <c r="AE498" s="145">
        <v>51</v>
      </c>
      <c r="AF498" s="145">
        <v>2478</v>
      </c>
      <c r="AG498" s="145">
        <v>2856</v>
      </c>
      <c r="AH498" s="145"/>
      <c r="AI498" s="145"/>
      <c r="AJ498" s="145"/>
      <c r="AK498" s="145"/>
      <c r="AL498" s="145"/>
      <c r="AM498" s="145"/>
      <c r="AN498" s="145"/>
      <c r="AO498" s="145"/>
      <c r="AP498" s="145"/>
      <c r="AQ498" s="131">
        <f t="shared" si="980"/>
        <v>23276</v>
      </c>
      <c r="AS498" s="145">
        <v>28298</v>
      </c>
      <c r="AU498" s="135">
        <f t="shared" si="939"/>
        <v>0</v>
      </c>
      <c r="AV498" s="135">
        <f t="shared" si="981"/>
        <v>0</v>
      </c>
      <c r="AW498" s="135">
        <f t="shared" si="982"/>
        <v>0</v>
      </c>
      <c r="AX498" s="135">
        <f t="shared" si="983"/>
        <v>1</v>
      </c>
      <c r="AY498" s="135">
        <f t="shared" si="984"/>
        <v>0</v>
      </c>
      <c r="AZ498" s="135">
        <f t="shared" si="985"/>
        <v>0</v>
      </c>
      <c r="BA498" s="135">
        <f t="shared" si="986"/>
        <v>0</v>
      </c>
      <c r="BB498" s="135">
        <f t="shared" si="987"/>
        <v>0</v>
      </c>
      <c r="BC498" s="135">
        <f t="shared" si="988"/>
        <v>0</v>
      </c>
      <c r="BD498" s="135">
        <f t="shared" si="989"/>
        <v>0</v>
      </c>
      <c r="BE498" s="135">
        <f t="shared" si="990"/>
        <v>0</v>
      </c>
      <c r="BF498" s="135">
        <f t="shared" si="991"/>
        <v>0</v>
      </c>
      <c r="BG498" s="135">
        <f t="shared" si="992"/>
        <v>0</v>
      </c>
      <c r="BH498" s="135">
        <f t="shared" si="993"/>
        <v>0</v>
      </c>
      <c r="BI498" s="135">
        <f t="shared" si="994"/>
        <v>1</v>
      </c>
      <c r="BJ498" s="135">
        <f t="shared" si="995"/>
        <v>0</v>
      </c>
      <c r="BK498" s="135">
        <f t="shared" si="996"/>
        <v>0</v>
      </c>
      <c r="BL498" s="135">
        <f t="shared" si="997"/>
        <v>0</v>
      </c>
      <c r="BM498" s="135">
        <f t="shared" si="998"/>
        <v>0</v>
      </c>
      <c r="BN498" s="135">
        <f t="shared" si="999"/>
        <v>0</v>
      </c>
      <c r="BO498" s="135">
        <f t="shared" si="1000"/>
        <v>0</v>
      </c>
      <c r="BP498" s="135">
        <f t="shared" si="1001"/>
        <v>1</v>
      </c>
      <c r="BQ498" s="135">
        <f t="shared" si="1002"/>
        <v>1</v>
      </c>
      <c r="BR498" s="135">
        <f t="shared" si="1003"/>
        <v>0</v>
      </c>
      <c r="BS498" s="135">
        <f t="shared" si="1004"/>
        <v>0</v>
      </c>
      <c r="BT498" s="135">
        <f t="shared" si="1005"/>
        <v>0</v>
      </c>
      <c r="BU498" s="135">
        <f t="shared" si="1006"/>
        <v>0</v>
      </c>
      <c r="BV498" s="135">
        <f t="shared" si="1007"/>
        <v>0</v>
      </c>
      <c r="BW498" s="135">
        <f t="shared" si="1008"/>
        <v>0</v>
      </c>
      <c r="BX498" s="135">
        <f t="shared" si="1009"/>
        <v>0</v>
      </c>
      <c r="BY498" s="135">
        <f t="shared" si="1010"/>
        <v>0</v>
      </c>
      <c r="BZ498" s="135">
        <f t="shared" si="1011"/>
        <v>0</v>
      </c>
      <c r="CA498" s="135">
        <f t="shared" si="1012"/>
        <v>0</v>
      </c>
      <c r="CB498" s="135">
        <f t="shared" si="1013"/>
        <v>0</v>
      </c>
      <c r="CC498" s="135">
        <f t="shared" si="1014"/>
        <v>0</v>
      </c>
      <c r="CD498" s="135">
        <f t="shared" si="1015"/>
        <v>0</v>
      </c>
      <c r="CE498" s="135">
        <f t="shared" si="1016"/>
        <v>0</v>
      </c>
      <c r="CF498" s="135">
        <f t="shared" si="1017"/>
        <v>0</v>
      </c>
      <c r="CG498" s="135">
        <f t="shared" si="1018"/>
        <v>0</v>
      </c>
      <c r="CH498" s="135">
        <f t="shared" si="1019"/>
        <v>0</v>
      </c>
      <c r="CI498" s="135">
        <f t="shared" si="1020"/>
        <v>0</v>
      </c>
    </row>
    <row r="499" spans="2:87">
      <c r="B499" s="161" t="str">
        <f t="shared" si="936"/>
        <v>213 Seguros con APV</v>
      </c>
      <c r="C499" s="145">
        <v>0</v>
      </c>
      <c r="D499" s="145">
        <v>0</v>
      </c>
      <c r="E499" s="145">
        <v>0</v>
      </c>
      <c r="F499" s="145">
        <v>1666</v>
      </c>
      <c r="G499" s="145">
        <v>0</v>
      </c>
      <c r="H499" s="145">
        <v>0</v>
      </c>
      <c r="I499" s="145">
        <v>0</v>
      </c>
      <c r="J499" s="145">
        <v>0</v>
      </c>
      <c r="K499" s="145">
        <v>0</v>
      </c>
      <c r="L499" s="145">
        <v>0</v>
      </c>
      <c r="M499" s="145">
        <v>0</v>
      </c>
      <c r="N499" s="145">
        <v>0</v>
      </c>
      <c r="O499" s="145">
        <v>0</v>
      </c>
      <c r="P499" s="145">
        <v>0</v>
      </c>
      <c r="Q499" s="145">
        <v>39</v>
      </c>
      <c r="R499" s="145">
        <v>0</v>
      </c>
      <c r="S499" s="145">
        <v>0</v>
      </c>
      <c r="T499" s="145">
        <v>0</v>
      </c>
      <c r="U499" s="145">
        <v>32</v>
      </c>
      <c r="V499" s="145">
        <v>0</v>
      </c>
      <c r="W499" s="145">
        <v>0</v>
      </c>
      <c r="X499" s="145">
        <v>0</v>
      </c>
      <c r="Y499" s="145">
        <v>0</v>
      </c>
      <c r="Z499" s="145">
        <v>0</v>
      </c>
      <c r="AA499" s="145">
        <v>0</v>
      </c>
      <c r="AB499" s="145">
        <v>0</v>
      </c>
      <c r="AC499" s="145">
        <v>0</v>
      </c>
      <c r="AD499" s="145">
        <v>0</v>
      </c>
      <c r="AE499" s="145">
        <v>0</v>
      </c>
      <c r="AF499" s="145">
        <v>0</v>
      </c>
      <c r="AG499" s="145">
        <v>0</v>
      </c>
      <c r="AH499" s="145"/>
      <c r="AI499" s="145"/>
      <c r="AJ499" s="145"/>
      <c r="AK499" s="145"/>
      <c r="AL499" s="145"/>
      <c r="AM499" s="145"/>
      <c r="AN499" s="145"/>
      <c r="AO499" s="145"/>
      <c r="AP499" s="145"/>
      <c r="AQ499" s="131">
        <f t="shared" si="980"/>
        <v>1737</v>
      </c>
      <c r="AS499" s="145">
        <v>0</v>
      </c>
      <c r="AU499" s="135">
        <f t="shared" si="939"/>
        <v>0</v>
      </c>
      <c r="AV499" s="135">
        <f t="shared" si="981"/>
        <v>0</v>
      </c>
      <c r="AW499" s="135">
        <f t="shared" si="982"/>
        <v>0</v>
      </c>
      <c r="AX499" s="135">
        <f t="shared" si="983"/>
        <v>0</v>
      </c>
      <c r="AY499" s="135">
        <f t="shared" si="984"/>
        <v>1</v>
      </c>
      <c r="AZ499" s="135">
        <f t="shared" si="985"/>
        <v>0</v>
      </c>
      <c r="BA499" s="135">
        <f t="shared" si="986"/>
        <v>0</v>
      </c>
      <c r="BB499" s="135">
        <f t="shared" si="987"/>
        <v>0</v>
      </c>
      <c r="BC499" s="135">
        <f t="shared" si="988"/>
        <v>0</v>
      </c>
      <c r="BD499" s="135">
        <f t="shared" si="989"/>
        <v>0</v>
      </c>
      <c r="BE499" s="135">
        <f t="shared" si="990"/>
        <v>0</v>
      </c>
      <c r="BF499" s="135">
        <f t="shared" si="991"/>
        <v>0</v>
      </c>
      <c r="BG499" s="135">
        <f t="shared" si="992"/>
        <v>0</v>
      </c>
      <c r="BH499" s="135">
        <f t="shared" si="993"/>
        <v>0</v>
      </c>
      <c r="BI499" s="135">
        <f t="shared" si="994"/>
        <v>0</v>
      </c>
      <c r="BJ499" s="135">
        <f t="shared" si="995"/>
        <v>0</v>
      </c>
      <c r="BK499" s="135">
        <f t="shared" si="996"/>
        <v>0</v>
      </c>
      <c r="BL499" s="135">
        <f t="shared" si="997"/>
        <v>0</v>
      </c>
      <c r="BM499" s="135">
        <f t="shared" si="998"/>
        <v>0</v>
      </c>
      <c r="BN499" s="135">
        <f t="shared" si="999"/>
        <v>0</v>
      </c>
      <c r="BO499" s="135">
        <f t="shared" si="1000"/>
        <v>0</v>
      </c>
      <c r="BP499" s="135">
        <f t="shared" si="1001"/>
        <v>0</v>
      </c>
      <c r="BQ499" s="135">
        <f t="shared" si="1002"/>
        <v>0</v>
      </c>
      <c r="BR499" s="135">
        <f t="shared" si="1003"/>
        <v>0</v>
      </c>
      <c r="BS499" s="135">
        <f t="shared" si="1004"/>
        <v>0</v>
      </c>
      <c r="BT499" s="135">
        <f t="shared" si="1005"/>
        <v>0</v>
      </c>
      <c r="BU499" s="135">
        <f t="shared" si="1006"/>
        <v>0</v>
      </c>
      <c r="BV499" s="135">
        <f t="shared" si="1007"/>
        <v>0</v>
      </c>
      <c r="BW499" s="135">
        <f t="shared" si="1008"/>
        <v>0</v>
      </c>
      <c r="BX499" s="135">
        <f t="shared" si="1009"/>
        <v>0</v>
      </c>
      <c r="BY499" s="135">
        <f t="shared" si="1010"/>
        <v>0</v>
      </c>
      <c r="BZ499" s="135">
        <f t="shared" si="1011"/>
        <v>0</v>
      </c>
      <c r="CA499" s="135">
        <f t="shared" si="1012"/>
        <v>0</v>
      </c>
      <c r="CB499" s="135">
        <f t="shared" si="1013"/>
        <v>0</v>
      </c>
      <c r="CC499" s="135">
        <f t="shared" si="1014"/>
        <v>0</v>
      </c>
      <c r="CD499" s="135">
        <f t="shared" si="1015"/>
        <v>0</v>
      </c>
      <c r="CE499" s="135">
        <f t="shared" si="1016"/>
        <v>0</v>
      </c>
      <c r="CF499" s="135">
        <f t="shared" si="1017"/>
        <v>0</v>
      </c>
      <c r="CG499" s="135">
        <f t="shared" si="1018"/>
        <v>0</v>
      </c>
      <c r="CH499" s="135">
        <f t="shared" si="1019"/>
        <v>0</v>
      </c>
      <c r="CI499" s="135">
        <f t="shared" si="1020"/>
        <v>0</v>
      </c>
    </row>
    <row r="500" spans="2:87">
      <c r="B500" s="161" t="str">
        <f t="shared" si="936"/>
        <v>250 Otros</v>
      </c>
      <c r="C500" s="145">
        <v>0</v>
      </c>
      <c r="D500" s="145">
        <v>0</v>
      </c>
      <c r="E500" s="145">
        <v>0</v>
      </c>
      <c r="F500" s="145">
        <v>0</v>
      </c>
      <c r="G500" s="145">
        <v>0</v>
      </c>
      <c r="H500" s="145">
        <v>0</v>
      </c>
      <c r="I500" s="145">
        <v>0</v>
      </c>
      <c r="J500" s="145">
        <v>0</v>
      </c>
      <c r="K500" s="145">
        <v>0</v>
      </c>
      <c r="L500" s="145">
        <v>0</v>
      </c>
      <c r="M500" s="145">
        <v>0</v>
      </c>
      <c r="N500" s="145">
        <v>0</v>
      </c>
      <c r="O500" s="145">
        <v>0</v>
      </c>
      <c r="P500" s="145">
        <v>0</v>
      </c>
      <c r="Q500" s="145">
        <v>0</v>
      </c>
      <c r="R500" s="145">
        <v>0</v>
      </c>
      <c r="S500" s="145">
        <v>0</v>
      </c>
      <c r="T500" s="145">
        <v>0</v>
      </c>
      <c r="U500" s="145">
        <v>0</v>
      </c>
      <c r="V500" s="145">
        <v>0</v>
      </c>
      <c r="W500" s="145">
        <v>0</v>
      </c>
      <c r="X500" s="145">
        <v>0</v>
      </c>
      <c r="Y500" s="145">
        <v>284</v>
      </c>
      <c r="Z500" s="145">
        <v>0</v>
      </c>
      <c r="AA500" s="145">
        <v>0</v>
      </c>
      <c r="AB500" s="145">
        <v>0</v>
      </c>
      <c r="AC500" s="145">
        <v>0</v>
      </c>
      <c r="AD500" s="145">
        <v>0</v>
      </c>
      <c r="AE500" s="145">
        <v>0</v>
      </c>
      <c r="AF500" s="145">
        <v>0</v>
      </c>
      <c r="AG500" s="145">
        <v>0</v>
      </c>
      <c r="AH500" s="145"/>
      <c r="AI500" s="145"/>
      <c r="AJ500" s="145"/>
      <c r="AK500" s="145"/>
      <c r="AL500" s="145"/>
      <c r="AM500" s="145"/>
      <c r="AN500" s="145"/>
      <c r="AO500" s="145"/>
      <c r="AP500" s="145"/>
      <c r="AQ500" s="131">
        <f t="shared" si="980"/>
        <v>284</v>
      </c>
      <c r="AS500" s="145">
        <v>268</v>
      </c>
      <c r="AU500" s="135">
        <f t="shared" si="939"/>
        <v>0</v>
      </c>
      <c r="AV500" s="135">
        <f t="shared" si="981"/>
        <v>0</v>
      </c>
      <c r="AW500" s="135">
        <f t="shared" si="982"/>
        <v>0</v>
      </c>
      <c r="AX500" s="135">
        <f t="shared" si="983"/>
        <v>0</v>
      </c>
      <c r="AY500" s="135">
        <f t="shared" si="984"/>
        <v>0</v>
      </c>
      <c r="AZ500" s="135">
        <f t="shared" si="985"/>
        <v>0</v>
      </c>
      <c r="BA500" s="135">
        <f t="shared" si="986"/>
        <v>0</v>
      </c>
      <c r="BB500" s="135">
        <f t="shared" si="987"/>
        <v>1</v>
      </c>
      <c r="BC500" s="135">
        <f t="shared" si="988"/>
        <v>0</v>
      </c>
      <c r="BD500" s="135">
        <f t="shared" si="989"/>
        <v>0</v>
      </c>
      <c r="BE500" s="135">
        <f t="shared" si="990"/>
        <v>0</v>
      </c>
      <c r="BF500" s="135">
        <f t="shared" si="991"/>
        <v>0</v>
      </c>
      <c r="BG500" s="135">
        <f t="shared" si="992"/>
        <v>0</v>
      </c>
      <c r="BH500" s="135">
        <f t="shared" si="993"/>
        <v>0</v>
      </c>
      <c r="BI500" s="135">
        <f t="shared" si="994"/>
        <v>0</v>
      </c>
      <c r="BJ500" s="135">
        <f t="shared" si="995"/>
        <v>0</v>
      </c>
      <c r="BK500" s="135">
        <f t="shared" si="996"/>
        <v>0</v>
      </c>
      <c r="BL500" s="135">
        <f t="shared" si="997"/>
        <v>0</v>
      </c>
      <c r="BM500" s="135">
        <f t="shared" si="998"/>
        <v>0</v>
      </c>
      <c r="BN500" s="135">
        <f t="shared" si="999"/>
        <v>0</v>
      </c>
      <c r="BO500" s="135">
        <f t="shared" si="1000"/>
        <v>0</v>
      </c>
      <c r="BP500" s="135">
        <f t="shared" si="1001"/>
        <v>0</v>
      </c>
      <c r="BQ500" s="135">
        <f t="shared" si="1002"/>
        <v>0</v>
      </c>
      <c r="BR500" s="135">
        <f t="shared" si="1003"/>
        <v>0</v>
      </c>
      <c r="BS500" s="135">
        <f t="shared" si="1004"/>
        <v>0</v>
      </c>
      <c r="BT500" s="135">
        <f t="shared" si="1005"/>
        <v>0</v>
      </c>
      <c r="BU500" s="135">
        <f t="shared" si="1006"/>
        <v>0</v>
      </c>
      <c r="BV500" s="135">
        <f t="shared" si="1007"/>
        <v>0</v>
      </c>
      <c r="BW500" s="135">
        <f t="shared" si="1008"/>
        <v>0</v>
      </c>
      <c r="BX500" s="135">
        <f t="shared" si="1009"/>
        <v>0</v>
      </c>
      <c r="BY500" s="135">
        <f t="shared" si="1010"/>
        <v>0</v>
      </c>
      <c r="BZ500" s="135">
        <f t="shared" si="1011"/>
        <v>0</v>
      </c>
      <c r="CA500" s="135">
        <f t="shared" si="1012"/>
        <v>0</v>
      </c>
      <c r="CB500" s="135">
        <f t="shared" si="1013"/>
        <v>0</v>
      </c>
      <c r="CC500" s="135">
        <f t="shared" si="1014"/>
        <v>0</v>
      </c>
      <c r="CD500" s="135">
        <f t="shared" si="1015"/>
        <v>0</v>
      </c>
      <c r="CE500" s="135">
        <f t="shared" si="1016"/>
        <v>0</v>
      </c>
      <c r="CF500" s="135">
        <f t="shared" si="1017"/>
        <v>0</v>
      </c>
      <c r="CG500" s="135">
        <f t="shared" si="1018"/>
        <v>0</v>
      </c>
      <c r="CH500" s="135">
        <f t="shared" si="1019"/>
        <v>0</v>
      </c>
      <c r="CI500" s="135">
        <f t="shared" si="1020"/>
        <v>0</v>
      </c>
    </row>
    <row r="501" spans="2:87">
      <c r="B501" s="153" t="str">
        <f t="shared" si="936"/>
        <v>Previsionales</v>
      </c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27"/>
      <c r="AS501" s="142"/>
    </row>
    <row r="502" spans="2:87">
      <c r="B502" s="161" t="str">
        <f t="shared" si="936"/>
        <v>420 Seguro de AFP</v>
      </c>
      <c r="C502" s="145">
        <v>0</v>
      </c>
      <c r="D502" s="145">
        <v>3256</v>
      </c>
      <c r="E502" s="145">
        <v>3853</v>
      </c>
      <c r="F502" s="145">
        <v>0</v>
      </c>
      <c r="G502" s="145">
        <v>0</v>
      </c>
      <c r="H502" s="145">
        <v>7074</v>
      </c>
      <c r="I502" s="145">
        <v>0</v>
      </c>
      <c r="J502" s="145">
        <v>10898</v>
      </c>
      <c r="K502" s="145">
        <v>0</v>
      </c>
      <c r="L502" s="145">
        <v>0</v>
      </c>
      <c r="M502" s="145">
        <v>0</v>
      </c>
      <c r="N502" s="145">
        <v>0</v>
      </c>
      <c r="O502" s="145">
        <v>0</v>
      </c>
      <c r="P502" s="145">
        <v>0</v>
      </c>
      <c r="Q502" s="145">
        <v>0</v>
      </c>
      <c r="R502" s="145">
        <v>0</v>
      </c>
      <c r="S502" s="145">
        <v>0</v>
      </c>
      <c r="T502" s="145">
        <v>0</v>
      </c>
      <c r="U502" s="145">
        <v>0</v>
      </c>
      <c r="V502" s="145">
        <v>0</v>
      </c>
      <c r="W502" s="145">
        <v>0</v>
      </c>
      <c r="X502" s="145">
        <v>47220</v>
      </c>
      <c r="Y502" s="145">
        <v>0</v>
      </c>
      <c r="Z502" s="145">
        <v>18412</v>
      </c>
      <c r="AA502" s="145">
        <v>0</v>
      </c>
      <c r="AB502" s="145">
        <v>0</v>
      </c>
      <c r="AC502" s="145">
        <v>1</v>
      </c>
      <c r="AD502" s="145">
        <v>4319</v>
      </c>
      <c r="AE502" s="145">
        <v>0</v>
      </c>
      <c r="AF502" s="145">
        <v>633</v>
      </c>
      <c r="AG502" s="145">
        <v>0</v>
      </c>
      <c r="AH502" s="145"/>
      <c r="AI502" s="145"/>
      <c r="AJ502" s="145"/>
      <c r="AK502" s="145"/>
      <c r="AL502" s="145"/>
      <c r="AM502" s="145"/>
      <c r="AN502" s="145"/>
      <c r="AO502" s="145"/>
      <c r="AP502" s="145"/>
      <c r="AQ502" s="131">
        <f t="shared" ref="AQ502:AQ506" si="1021">SUM(C502:AP502)</f>
        <v>95666</v>
      </c>
      <c r="AS502" s="145">
        <v>55932</v>
      </c>
      <c r="AU502" s="135">
        <f t="shared" si="939"/>
        <v>0</v>
      </c>
      <c r="AV502" s="135">
        <f t="shared" ref="AV502:AV506" si="1022">IF(AND(D458=0,D502=0),0,IF(ISERROR(D458/D502),1,0))</f>
        <v>0</v>
      </c>
      <c r="AW502" s="135">
        <f t="shared" ref="AW502:AW506" si="1023">IF(AND(E458=0,E502=0),0,IF(ISERROR(E458/E502),1,0))</f>
        <v>0</v>
      </c>
      <c r="AX502" s="135">
        <f t="shared" ref="AX502:AX506" si="1024">IF(AND(F458=0,F502=0),0,IF(ISERROR(F458/F502),1,0))</f>
        <v>0</v>
      </c>
      <c r="AY502" s="135">
        <f t="shared" ref="AY502:AY506" si="1025">IF(AND(G458=0,G502=0),0,IF(ISERROR(G458/G502),1,0))</f>
        <v>1</v>
      </c>
      <c r="AZ502" s="135">
        <f t="shared" ref="AZ502:AZ506" si="1026">IF(AND(H458=0,H502=0),0,IF(ISERROR(H458/H502),1,0))</f>
        <v>0</v>
      </c>
      <c r="BA502" s="135">
        <f t="shared" ref="BA502:BA506" si="1027">IF(AND(I458=0,I502=0),0,IF(ISERROR(I458/I502),1,0))</f>
        <v>0</v>
      </c>
      <c r="BB502" s="135">
        <f t="shared" ref="BB502:BB506" si="1028">IF(AND(J458=0,J502=0),0,IF(ISERROR(J458/J502),1,0))</f>
        <v>0</v>
      </c>
      <c r="BC502" s="135">
        <f t="shared" ref="BC502:BC506" si="1029">IF(AND(K458=0,K502=0),0,IF(ISERROR(K458/K502),1,0))</f>
        <v>0</v>
      </c>
      <c r="BD502" s="135">
        <f t="shared" ref="BD502:BD506" si="1030">IF(AND(L458=0,L502=0),0,IF(ISERROR(L458/L502),1,0))</f>
        <v>0</v>
      </c>
      <c r="BE502" s="135">
        <f t="shared" ref="BE502:BE506" si="1031">IF(AND(M458=0,M502=0),0,IF(ISERROR(M458/M502),1,0))</f>
        <v>1</v>
      </c>
      <c r="BF502" s="135">
        <f t="shared" ref="BF502:BF506" si="1032">IF(AND(N458=0,N502=0),0,IF(ISERROR(N458/N502),1,0))</f>
        <v>0</v>
      </c>
      <c r="BG502" s="135">
        <f t="shared" ref="BG502:BG506" si="1033">IF(AND(O458=0,O502=0),0,IF(ISERROR(O458/O502),1,0))</f>
        <v>0</v>
      </c>
      <c r="BH502" s="135">
        <f t="shared" ref="BH502:BH506" si="1034">IF(AND(P458=0,P502=0),0,IF(ISERROR(P458/P502),1,0))</f>
        <v>1</v>
      </c>
      <c r="BI502" s="135">
        <f t="shared" ref="BI502:BI506" si="1035">IF(AND(Q458=0,Q502=0),0,IF(ISERROR(Q458/Q502),1,0))</f>
        <v>1</v>
      </c>
      <c r="BJ502" s="135">
        <f t="shared" ref="BJ502:BJ506" si="1036">IF(AND(R458=0,R502=0),0,IF(ISERROR(R458/R502),1,0))</f>
        <v>0</v>
      </c>
      <c r="BK502" s="135">
        <f t="shared" ref="BK502:BK506" si="1037">IF(AND(S458=0,S502=0),0,IF(ISERROR(S458/S502),1,0))</f>
        <v>0</v>
      </c>
      <c r="BL502" s="135">
        <f t="shared" ref="BL502:BL506" si="1038">IF(AND(T458=0,T502=0),0,IF(ISERROR(T458/T502),1,0))</f>
        <v>0</v>
      </c>
      <c r="BM502" s="135">
        <f t="shared" ref="BM502:BM506" si="1039">IF(AND(U458=0,U502=0),0,IF(ISERROR(U458/U502),1,0))</f>
        <v>0</v>
      </c>
      <c r="BN502" s="135">
        <f t="shared" ref="BN502:BN506" si="1040">IF(AND(V458=0,V502=0),0,IF(ISERROR(V458/V502),1,0))</f>
        <v>0</v>
      </c>
      <c r="BO502" s="135">
        <f t="shared" ref="BO502:BO506" si="1041">IF(AND(W458=0,W502=0),0,IF(ISERROR(W458/W502),1,0))</f>
        <v>0</v>
      </c>
      <c r="BP502" s="135">
        <f t="shared" ref="BP502:BP506" si="1042">IF(AND(X458=0,X502=0),0,IF(ISERROR(X458/X502),1,0))</f>
        <v>0</v>
      </c>
      <c r="BQ502" s="135">
        <f t="shared" ref="BQ502:BQ506" si="1043">IF(AND(Y458=0,Y502=0),0,IF(ISERROR(Y458/Y502),1,0))</f>
        <v>0</v>
      </c>
      <c r="BR502" s="135">
        <f t="shared" ref="BR502:BR506" si="1044">IF(AND(Z458=0,Z502=0),0,IF(ISERROR(Z458/Z502),1,0))</f>
        <v>0</v>
      </c>
      <c r="BS502" s="135">
        <f t="shared" ref="BS502:BS506" si="1045">IF(AND(AA458=0,AA502=0),0,IF(ISERROR(AA458/AA502),1,0))</f>
        <v>1</v>
      </c>
      <c r="BT502" s="135">
        <f t="shared" ref="BT502:BT506" si="1046">IF(AND(AB458=0,AB502=0),0,IF(ISERROR(AB458/AB502),1,0))</f>
        <v>0</v>
      </c>
      <c r="BU502" s="135">
        <f t="shared" ref="BU502:BU506" si="1047">IF(AND(AC458=0,AC502=0),0,IF(ISERROR(AC458/AC502),1,0))</f>
        <v>0</v>
      </c>
      <c r="BV502" s="135">
        <f t="shared" ref="BV502:BV506" si="1048">IF(AND(AD458=0,AD502=0),0,IF(ISERROR(AD458/AD502),1,0))</f>
        <v>0</v>
      </c>
      <c r="BW502" s="135">
        <f t="shared" ref="BW502:BW506" si="1049">IF(AND(AE458=0,AE502=0),0,IF(ISERROR(AE458/AE502),1,0))</f>
        <v>1</v>
      </c>
      <c r="BX502" s="135">
        <f t="shared" ref="BX502:BX506" si="1050">IF(AND(AF458=0,AF502=0),0,IF(ISERROR(AF458/AF502),1,0))</f>
        <v>0</v>
      </c>
      <c r="BY502" s="135">
        <f t="shared" ref="BY502:BY506" si="1051">IF(AND(AG458=0,AG502=0),0,IF(ISERROR(AG458/AG502),1,0))</f>
        <v>0</v>
      </c>
      <c r="BZ502" s="135">
        <f t="shared" ref="BZ502:BZ506" si="1052">IF(AND(AH458=0,AH502=0),0,IF(ISERROR(AH458/AH502),1,0))</f>
        <v>0</v>
      </c>
      <c r="CA502" s="135">
        <f t="shared" ref="CA502:CA506" si="1053">IF(AND(AI458=0,AI502=0),0,IF(ISERROR(AI458/AI502),1,0))</f>
        <v>0</v>
      </c>
      <c r="CB502" s="135">
        <f t="shared" ref="CB502:CB506" si="1054">IF(AND(AJ458=0,AJ502=0),0,IF(ISERROR(AJ458/AJ502),1,0))</f>
        <v>0</v>
      </c>
      <c r="CC502" s="135">
        <f t="shared" ref="CC502:CC506" si="1055">IF(AND(AK458=0,AK502=0),0,IF(ISERROR(AK458/AK502),1,0))</f>
        <v>0</v>
      </c>
      <c r="CD502" s="135">
        <f t="shared" ref="CD502:CD506" si="1056">IF(AND(AL458=0,AL502=0),0,IF(ISERROR(AL458/AL502),1,0))</f>
        <v>0</v>
      </c>
      <c r="CE502" s="135">
        <f t="shared" ref="CE502:CE506" si="1057">IF(AND(AM458=0,AM502=0),0,IF(ISERROR(AM458/AM502),1,0))</f>
        <v>0</v>
      </c>
      <c r="CF502" s="135">
        <f t="shared" ref="CF502:CF506" si="1058">IF(AND(AN458=0,AN502=0),0,IF(ISERROR(AN458/AN502),1,0))</f>
        <v>0</v>
      </c>
      <c r="CG502" s="135">
        <f t="shared" ref="CG502:CG506" si="1059">IF(AND(AO458=0,AO502=0),0,IF(ISERROR(AO458/AO502),1,0))</f>
        <v>0</v>
      </c>
      <c r="CH502" s="135">
        <f t="shared" ref="CH502:CH506" si="1060">IF(AND(AP458=0,AP502=0),0,IF(ISERROR(AP458/AP502),1,0))</f>
        <v>0</v>
      </c>
      <c r="CI502" s="135">
        <f t="shared" ref="CI502:CI506" si="1061">IF(AND(AQ458=0,AQ502=0),0,IF(ISERROR(AQ458/AQ502),1,0))</f>
        <v>0</v>
      </c>
    </row>
    <row r="503" spans="2:87">
      <c r="B503" s="161" t="str">
        <f t="shared" si="936"/>
        <v>421 Renta Vitalicia Vejez</v>
      </c>
      <c r="C503" s="145">
        <v>0</v>
      </c>
      <c r="D503" s="145">
        <v>0</v>
      </c>
      <c r="E503" s="145">
        <v>0</v>
      </c>
      <c r="F503" s="145">
        <v>0</v>
      </c>
      <c r="G503" s="145">
        <v>631</v>
      </c>
      <c r="H503" s="145">
        <v>0</v>
      </c>
      <c r="I503" s="145">
        <v>0</v>
      </c>
      <c r="J503" s="145">
        <v>743</v>
      </c>
      <c r="K503" s="145">
        <v>0</v>
      </c>
      <c r="L503" s="145">
        <v>146</v>
      </c>
      <c r="M503" s="145">
        <v>1639</v>
      </c>
      <c r="N503" s="145">
        <v>221</v>
      </c>
      <c r="O503" s="145">
        <v>1650</v>
      </c>
      <c r="P503" s="145">
        <v>528</v>
      </c>
      <c r="Q503" s="145">
        <v>252</v>
      </c>
      <c r="R503" s="145">
        <v>0</v>
      </c>
      <c r="S503" s="145">
        <v>0</v>
      </c>
      <c r="T503" s="145">
        <v>0</v>
      </c>
      <c r="U503" s="145">
        <v>0</v>
      </c>
      <c r="V503" s="145">
        <v>0</v>
      </c>
      <c r="W503" s="145">
        <v>0</v>
      </c>
      <c r="X503" s="145">
        <v>0</v>
      </c>
      <c r="Y503" s="145">
        <v>0</v>
      </c>
      <c r="Z503" s="145">
        <v>187</v>
      </c>
      <c r="AA503" s="145">
        <v>576</v>
      </c>
      <c r="AB503" s="145">
        <v>1090</v>
      </c>
      <c r="AC503" s="145">
        <v>500</v>
      </c>
      <c r="AD503" s="145">
        <v>0</v>
      </c>
      <c r="AE503" s="145">
        <v>0</v>
      </c>
      <c r="AF503" s="145">
        <v>160</v>
      </c>
      <c r="AG503" s="145">
        <v>0</v>
      </c>
      <c r="AH503" s="145"/>
      <c r="AI503" s="145"/>
      <c r="AJ503" s="145"/>
      <c r="AK503" s="145"/>
      <c r="AL503" s="145"/>
      <c r="AM503" s="145"/>
      <c r="AN503" s="145"/>
      <c r="AO503" s="145"/>
      <c r="AP503" s="145"/>
      <c r="AQ503" s="131">
        <f t="shared" si="1021"/>
        <v>8323</v>
      </c>
      <c r="AS503" s="145">
        <v>8978</v>
      </c>
      <c r="AU503" s="135">
        <f t="shared" si="939"/>
        <v>0</v>
      </c>
      <c r="AV503" s="135">
        <f t="shared" si="1022"/>
        <v>0</v>
      </c>
      <c r="AW503" s="135">
        <f t="shared" si="1023"/>
        <v>1</v>
      </c>
      <c r="AX503" s="135">
        <f t="shared" si="1024"/>
        <v>1</v>
      </c>
      <c r="AY503" s="135">
        <f t="shared" si="1025"/>
        <v>0</v>
      </c>
      <c r="AZ503" s="135">
        <f t="shared" si="1026"/>
        <v>0</v>
      </c>
      <c r="BA503" s="135">
        <f t="shared" si="1027"/>
        <v>0</v>
      </c>
      <c r="BB503" s="135">
        <f t="shared" si="1028"/>
        <v>0</v>
      </c>
      <c r="BC503" s="135">
        <f t="shared" si="1029"/>
        <v>0</v>
      </c>
      <c r="BD503" s="135">
        <f t="shared" si="1030"/>
        <v>0</v>
      </c>
      <c r="BE503" s="135">
        <f t="shared" si="1031"/>
        <v>0</v>
      </c>
      <c r="BF503" s="135">
        <f t="shared" si="1032"/>
        <v>0</v>
      </c>
      <c r="BG503" s="135">
        <f t="shared" si="1033"/>
        <v>0</v>
      </c>
      <c r="BH503" s="135">
        <f t="shared" si="1034"/>
        <v>0</v>
      </c>
      <c r="BI503" s="135">
        <f t="shared" si="1035"/>
        <v>0</v>
      </c>
      <c r="BJ503" s="135">
        <f t="shared" si="1036"/>
        <v>0</v>
      </c>
      <c r="BK503" s="135">
        <f t="shared" si="1037"/>
        <v>0</v>
      </c>
      <c r="BL503" s="135">
        <f t="shared" si="1038"/>
        <v>0</v>
      </c>
      <c r="BM503" s="135">
        <f t="shared" si="1039"/>
        <v>0</v>
      </c>
      <c r="BN503" s="135">
        <f t="shared" si="1040"/>
        <v>0</v>
      </c>
      <c r="BO503" s="135">
        <f t="shared" si="1041"/>
        <v>1</v>
      </c>
      <c r="BP503" s="135">
        <f t="shared" si="1042"/>
        <v>1</v>
      </c>
      <c r="BQ503" s="135">
        <f t="shared" si="1043"/>
        <v>0</v>
      </c>
      <c r="BR503" s="135">
        <f t="shared" si="1044"/>
        <v>0</v>
      </c>
      <c r="BS503" s="135">
        <f t="shared" si="1045"/>
        <v>0</v>
      </c>
      <c r="BT503" s="135">
        <f t="shared" si="1046"/>
        <v>0</v>
      </c>
      <c r="BU503" s="135">
        <f t="shared" si="1047"/>
        <v>0</v>
      </c>
      <c r="BV503" s="135">
        <f t="shared" si="1048"/>
        <v>0</v>
      </c>
      <c r="BW503" s="135">
        <f t="shared" si="1049"/>
        <v>1</v>
      </c>
      <c r="BX503" s="135">
        <f t="shared" si="1050"/>
        <v>0</v>
      </c>
      <c r="BY503" s="135">
        <f t="shared" si="1051"/>
        <v>0</v>
      </c>
      <c r="BZ503" s="135">
        <f t="shared" si="1052"/>
        <v>0</v>
      </c>
      <c r="CA503" s="135">
        <f t="shared" si="1053"/>
        <v>0</v>
      </c>
      <c r="CB503" s="135">
        <f t="shared" si="1054"/>
        <v>0</v>
      </c>
      <c r="CC503" s="135">
        <f t="shared" si="1055"/>
        <v>0</v>
      </c>
      <c r="CD503" s="135">
        <f t="shared" si="1056"/>
        <v>0</v>
      </c>
      <c r="CE503" s="135">
        <f t="shared" si="1057"/>
        <v>0</v>
      </c>
      <c r="CF503" s="135">
        <f t="shared" si="1058"/>
        <v>0</v>
      </c>
      <c r="CG503" s="135">
        <f t="shared" si="1059"/>
        <v>0</v>
      </c>
      <c r="CH503" s="135">
        <f t="shared" si="1060"/>
        <v>0</v>
      </c>
      <c r="CI503" s="135">
        <f t="shared" si="1061"/>
        <v>0</v>
      </c>
    </row>
    <row r="504" spans="2:87">
      <c r="B504" s="161" t="str">
        <f t="shared" si="936"/>
        <v>422 Renta Vitalicia Invalidez</v>
      </c>
      <c r="C504" s="145">
        <v>0</v>
      </c>
      <c r="D504" s="145">
        <v>0</v>
      </c>
      <c r="E504" s="145">
        <v>4</v>
      </c>
      <c r="F504" s="145">
        <v>0</v>
      </c>
      <c r="G504" s="145">
        <v>401</v>
      </c>
      <c r="H504" s="145">
        <v>0</v>
      </c>
      <c r="I504" s="145">
        <v>0</v>
      </c>
      <c r="J504" s="145">
        <v>192</v>
      </c>
      <c r="K504" s="145">
        <v>0</v>
      </c>
      <c r="L504" s="145">
        <v>50</v>
      </c>
      <c r="M504" s="145">
        <v>391</v>
      </c>
      <c r="N504" s="145">
        <v>87</v>
      </c>
      <c r="O504" s="145">
        <v>366</v>
      </c>
      <c r="P504" s="145">
        <v>146</v>
      </c>
      <c r="Q504" s="145">
        <v>83</v>
      </c>
      <c r="R504" s="145">
        <v>0</v>
      </c>
      <c r="S504" s="145">
        <v>0</v>
      </c>
      <c r="T504" s="145">
        <v>0</v>
      </c>
      <c r="U504" s="145">
        <v>0</v>
      </c>
      <c r="V504" s="145">
        <v>0</v>
      </c>
      <c r="W504" s="145">
        <v>0</v>
      </c>
      <c r="X504" s="145">
        <v>0</v>
      </c>
      <c r="Y504" s="145">
        <v>0</v>
      </c>
      <c r="Z504" s="145">
        <v>104</v>
      </c>
      <c r="AA504" s="145">
        <v>351</v>
      </c>
      <c r="AB504" s="145">
        <v>181</v>
      </c>
      <c r="AC504" s="145">
        <v>206</v>
      </c>
      <c r="AD504" s="145">
        <v>0</v>
      </c>
      <c r="AE504" s="145">
        <v>0</v>
      </c>
      <c r="AF504" s="145">
        <v>0</v>
      </c>
      <c r="AG504" s="145">
        <v>0</v>
      </c>
      <c r="AH504" s="145"/>
      <c r="AI504" s="145"/>
      <c r="AJ504" s="145"/>
      <c r="AK504" s="145"/>
      <c r="AL504" s="145"/>
      <c r="AM504" s="145"/>
      <c r="AN504" s="145"/>
      <c r="AO504" s="145"/>
      <c r="AP504" s="145"/>
      <c r="AQ504" s="131">
        <f t="shared" si="1021"/>
        <v>2562</v>
      </c>
      <c r="AS504" s="145">
        <v>2531</v>
      </c>
      <c r="AU504" s="135">
        <f t="shared" si="939"/>
        <v>0</v>
      </c>
      <c r="AV504" s="135">
        <f t="shared" si="1022"/>
        <v>0</v>
      </c>
      <c r="AW504" s="135">
        <f t="shared" si="1023"/>
        <v>0</v>
      </c>
      <c r="AX504" s="135">
        <f t="shared" si="1024"/>
        <v>1</v>
      </c>
      <c r="AY504" s="135">
        <f t="shared" si="1025"/>
        <v>0</v>
      </c>
      <c r="AZ504" s="135">
        <f t="shared" si="1026"/>
        <v>0</v>
      </c>
      <c r="BA504" s="135">
        <f t="shared" si="1027"/>
        <v>0</v>
      </c>
      <c r="BB504" s="135">
        <f t="shared" si="1028"/>
        <v>0</v>
      </c>
      <c r="BC504" s="135">
        <f t="shared" si="1029"/>
        <v>0</v>
      </c>
      <c r="BD504" s="135">
        <f t="shared" si="1030"/>
        <v>0</v>
      </c>
      <c r="BE504" s="135">
        <f t="shared" si="1031"/>
        <v>0</v>
      </c>
      <c r="BF504" s="135">
        <f t="shared" si="1032"/>
        <v>0</v>
      </c>
      <c r="BG504" s="135">
        <f t="shared" si="1033"/>
        <v>0</v>
      </c>
      <c r="BH504" s="135">
        <f t="shared" si="1034"/>
        <v>0</v>
      </c>
      <c r="BI504" s="135">
        <f t="shared" si="1035"/>
        <v>0</v>
      </c>
      <c r="BJ504" s="135">
        <f t="shared" si="1036"/>
        <v>0</v>
      </c>
      <c r="BK504" s="135">
        <f t="shared" si="1037"/>
        <v>0</v>
      </c>
      <c r="BL504" s="135">
        <f t="shared" si="1038"/>
        <v>0</v>
      </c>
      <c r="BM504" s="135">
        <f t="shared" si="1039"/>
        <v>0</v>
      </c>
      <c r="BN504" s="135">
        <f t="shared" si="1040"/>
        <v>0</v>
      </c>
      <c r="BO504" s="135">
        <f t="shared" si="1041"/>
        <v>1</v>
      </c>
      <c r="BP504" s="135">
        <f t="shared" si="1042"/>
        <v>1</v>
      </c>
      <c r="BQ504" s="135">
        <f t="shared" si="1043"/>
        <v>0</v>
      </c>
      <c r="BR504" s="135">
        <f t="shared" si="1044"/>
        <v>0</v>
      </c>
      <c r="BS504" s="135">
        <f t="shared" si="1045"/>
        <v>0</v>
      </c>
      <c r="BT504" s="135">
        <f t="shared" si="1046"/>
        <v>0</v>
      </c>
      <c r="BU504" s="135">
        <f t="shared" si="1047"/>
        <v>0</v>
      </c>
      <c r="BV504" s="135">
        <f t="shared" si="1048"/>
        <v>0</v>
      </c>
      <c r="BW504" s="135">
        <f t="shared" si="1049"/>
        <v>1</v>
      </c>
      <c r="BX504" s="135">
        <f t="shared" si="1050"/>
        <v>0</v>
      </c>
      <c r="BY504" s="135">
        <f t="shared" si="1051"/>
        <v>0</v>
      </c>
      <c r="BZ504" s="135">
        <f t="shared" si="1052"/>
        <v>0</v>
      </c>
      <c r="CA504" s="135">
        <f t="shared" si="1053"/>
        <v>0</v>
      </c>
      <c r="CB504" s="135">
        <f t="shared" si="1054"/>
        <v>0</v>
      </c>
      <c r="CC504" s="135">
        <f t="shared" si="1055"/>
        <v>0</v>
      </c>
      <c r="CD504" s="135">
        <f t="shared" si="1056"/>
        <v>0</v>
      </c>
      <c r="CE504" s="135">
        <f t="shared" si="1057"/>
        <v>0</v>
      </c>
      <c r="CF504" s="135">
        <f t="shared" si="1058"/>
        <v>0</v>
      </c>
      <c r="CG504" s="135">
        <f t="shared" si="1059"/>
        <v>0</v>
      </c>
      <c r="CH504" s="135">
        <f t="shared" si="1060"/>
        <v>0</v>
      </c>
      <c r="CI504" s="135">
        <f t="shared" si="1061"/>
        <v>0</v>
      </c>
    </row>
    <row r="505" spans="2:87">
      <c r="B505" s="161" t="str">
        <f t="shared" si="936"/>
        <v>423 Renta Vitalicia Sobrevivencia</v>
      </c>
      <c r="C505" s="145">
        <v>0</v>
      </c>
      <c r="D505" s="145">
        <v>0</v>
      </c>
      <c r="E505" s="145">
        <v>2</v>
      </c>
      <c r="F505" s="145">
        <v>0</v>
      </c>
      <c r="G505" s="145">
        <v>114</v>
      </c>
      <c r="H505" s="145">
        <v>0</v>
      </c>
      <c r="I505" s="145">
        <v>0</v>
      </c>
      <c r="J505" s="145">
        <v>62</v>
      </c>
      <c r="K505" s="145">
        <v>0</v>
      </c>
      <c r="L505" s="145">
        <v>11</v>
      </c>
      <c r="M505" s="145">
        <v>253</v>
      </c>
      <c r="N505" s="145">
        <v>16</v>
      </c>
      <c r="O505" s="145">
        <v>186</v>
      </c>
      <c r="P505" s="145">
        <v>53</v>
      </c>
      <c r="Q505" s="145">
        <v>23</v>
      </c>
      <c r="R505" s="145">
        <v>0</v>
      </c>
      <c r="S505" s="145">
        <v>0</v>
      </c>
      <c r="T505" s="145">
        <v>0</v>
      </c>
      <c r="U505" s="145">
        <v>0</v>
      </c>
      <c r="V505" s="145">
        <v>0</v>
      </c>
      <c r="W505" s="145">
        <v>0</v>
      </c>
      <c r="X505" s="145">
        <v>0</v>
      </c>
      <c r="Y505" s="145">
        <v>0</v>
      </c>
      <c r="Z505" s="145">
        <v>48</v>
      </c>
      <c r="AA505" s="145">
        <v>58</v>
      </c>
      <c r="AB505" s="145">
        <v>114</v>
      </c>
      <c r="AC505" s="145">
        <v>112</v>
      </c>
      <c r="AD505" s="145">
        <v>0</v>
      </c>
      <c r="AE505" s="145">
        <v>0</v>
      </c>
      <c r="AF505" s="145">
        <v>0</v>
      </c>
      <c r="AG505" s="145">
        <v>0</v>
      </c>
      <c r="AH505" s="145"/>
      <c r="AI505" s="145"/>
      <c r="AJ505" s="145"/>
      <c r="AK505" s="145"/>
      <c r="AL505" s="145"/>
      <c r="AM505" s="145"/>
      <c r="AN505" s="145"/>
      <c r="AO505" s="145"/>
      <c r="AP505" s="145"/>
      <c r="AQ505" s="131">
        <f t="shared" si="1021"/>
        <v>1052</v>
      </c>
      <c r="AS505" s="145">
        <v>995</v>
      </c>
      <c r="AU505" s="135">
        <f t="shared" si="939"/>
        <v>0</v>
      </c>
      <c r="AV505" s="135">
        <f t="shared" si="1022"/>
        <v>0</v>
      </c>
      <c r="AW505" s="135">
        <f t="shared" si="1023"/>
        <v>0</v>
      </c>
      <c r="AX505" s="135">
        <f t="shared" si="1024"/>
        <v>1</v>
      </c>
      <c r="AY505" s="135">
        <f t="shared" si="1025"/>
        <v>0</v>
      </c>
      <c r="AZ505" s="135">
        <f t="shared" si="1026"/>
        <v>0</v>
      </c>
      <c r="BA505" s="135">
        <f t="shared" si="1027"/>
        <v>0</v>
      </c>
      <c r="BB505" s="135">
        <f t="shared" si="1028"/>
        <v>0</v>
      </c>
      <c r="BC505" s="135">
        <f t="shared" si="1029"/>
        <v>0</v>
      </c>
      <c r="BD505" s="135">
        <f t="shared" si="1030"/>
        <v>0</v>
      </c>
      <c r="BE505" s="135">
        <f t="shared" si="1031"/>
        <v>0</v>
      </c>
      <c r="BF505" s="135">
        <f t="shared" si="1032"/>
        <v>0</v>
      </c>
      <c r="BG505" s="135">
        <f t="shared" si="1033"/>
        <v>0</v>
      </c>
      <c r="BH505" s="135">
        <f t="shared" si="1034"/>
        <v>0</v>
      </c>
      <c r="BI505" s="135">
        <f t="shared" si="1035"/>
        <v>0</v>
      </c>
      <c r="BJ505" s="135">
        <f t="shared" si="1036"/>
        <v>0</v>
      </c>
      <c r="BK505" s="135">
        <f t="shared" si="1037"/>
        <v>0</v>
      </c>
      <c r="BL505" s="135">
        <f t="shared" si="1038"/>
        <v>0</v>
      </c>
      <c r="BM505" s="135">
        <f t="shared" si="1039"/>
        <v>0</v>
      </c>
      <c r="BN505" s="135">
        <f t="shared" si="1040"/>
        <v>0</v>
      </c>
      <c r="BO505" s="135">
        <f t="shared" si="1041"/>
        <v>1</v>
      </c>
      <c r="BP505" s="135">
        <f t="shared" si="1042"/>
        <v>1</v>
      </c>
      <c r="BQ505" s="135">
        <f t="shared" si="1043"/>
        <v>0</v>
      </c>
      <c r="BR505" s="135">
        <f t="shared" si="1044"/>
        <v>0</v>
      </c>
      <c r="BS505" s="135">
        <f t="shared" si="1045"/>
        <v>0</v>
      </c>
      <c r="BT505" s="135">
        <f t="shared" si="1046"/>
        <v>0</v>
      </c>
      <c r="BU505" s="135">
        <f t="shared" si="1047"/>
        <v>0</v>
      </c>
      <c r="BV505" s="135">
        <f t="shared" si="1048"/>
        <v>0</v>
      </c>
      <c r="BW505" s="135">
        <f t="shared" si="1049"/>
        <v>1</v>
      </c>
      <c r="BX505" s="135">
        <f t="shared" si="1050"/>
        <v>0</v>
      </c>
      <c r="BY505" s="135">
        <f t="shared" si="1051"/>
        <v>0</v>
      </c>
      <c r="BZ505" s="135">
        <f t="shared" si="1052"/>
        <v>0</v>
      </c>
      <c r="CA505" s="135">
        <f t="shared" si="1053"/>
        <v>0</v>
      </c>
      <c r="CB505" s="135">
        <f t="shared" si="1054"/>
        <v>0</v>
      </c>
      <c r="CC505" s="135">
        <f t="shared" si="1055"/>
        <v>0</v>
      </c>
      <c r="CD505" s="135">
        <f t="shared" si="1056"/>
        <v>0</v>
      </c>
      <c r="CE505" s="135">
        <f t="shared" si="1057"/>
        <v>0</v>
      </c>
      <c r="CF505" s="135">
        <f t="shared" si="1058"/>
        <v>0</v>
      </c>
      <c r="CG505" s="135">
        <f t="shared" si="1059"/>
        <v>0</v>
      </c>
      <c r="CH505" s="135">
        <f t="shared" si="1060"/>
        <v>0</v>
      </c>
      <c r="CI505" s="135">
        <f t="shared" si="1061"/>
        <v>0</v>
      </c>
    </row>
    <row r="506" spans="2:87">
      <c r="B506" s="161" t="str">
        <f t="shared" si="936"/>
        <v>424 Invalidez y Sobrevivencia</v>
      </c>
      <c r="C506" s="145">
        <v>0</v>
      </c>
      <c r="D506" s="145">
        <v>0</v>
      </c>
      <c r="E506" s="145">
        <v>0</v>
      </c>
      <c r="F506" s="145">
        <v>0</v>
      </c>
      <c r="G506" s="145">
        <v>0</v>
      </c>
      <c r="H506" s="145">
        <v>0</v>
      </c>
      <c r="I506" s="145">
        <v>0</v>
      </c>
      <c r="J506" s="145">
        <v>0</v>
      </c>
      <c r="K506" s="145">
        <v>0</v>
      </c>
      <c r="L506" s="145">
        <v>0</v>
      </c>
      <c r="M506" s="145">
        <v>0</v>
      </c>
      <c r="N506" s="145">
        <v>0</v>
      </c>
      <c r="O506" s="145">
        <v>0</v>
      </c>
      <c r="P506" s="145">
        <v>0</v>
      </c>
      <c r="Q506" s="145">
        <v>116</v>
      </c>
      <c r="R506" s="145">
        <v>0</v>
      </c>
      <c r="S506" s="145">
        <v>0</v>
      </c>
      <c r="T506" s="145">
        <v>0</v>
      </c>
      <c r="U506" s="145">
        <v>0</v>
      </c>
      <c r="V506" s="145">
        <v>0</v>
      </c>
      <c r="W506" s="145">
        <v>0</v>
      </c>
      <c r="X506" s="145">
        <v>0</v>
      </c>
      <c r="Y506" s="145">
        <v>0</v>
      </c>
      <c r="Z506" s="145">
        <v>0</v>
      </c>
      <c r="AA506" s="145">
        <v>0</v>
      </c>
      <c r="AB506" s="145">
        <v>0</v>
      </c>
      <c r="AC506" s="145">
        <v>0</v>
      </c>
      <c r="AD506" s="145">
        <v>0</v>
      </c>
      <c r="AE506" s="145">
        <v>0</v>
      </c>
      <c r="AF506" s="145">
        <v>0</v>
      </c>
      <c r="AG506" s="145">
        <v>0</v>
      </c>
      <c r="AH506" s="145"/>
      <c r="AI506" s="145"/>
      <c r="AJ506" s="145"/>
      <c r="AK506" s="145"/>
      <c r="AL506" s="145"/>
      <c r="AM506" s="145"/>
      <c r="AN506" s="145"/>
      <c r="AO506" s="145"/>
      <c r="AP506" s="145"/>
      <c r="AQ506" s="131">
        <f t="shared" si="1021"/>
        <v>116</v>
      </c>
      <c r="AS506" s="145">
        <v>0</v>
      </c>
      <c r="AU506" s="135">
        <f>IF(AND(C462=0,C506=0),0,IF(ISERROR(C462/C506),1,0))</f>
        <v>0</v>
      </c>
      <c r="AV506" s="135">
        <f t="shared" si="1022"/>
        <v>0</v>
      </c>
      <c r="AW506" s="135">
        <f t="shared" si="1023"/>
        <v>0</v>
      </c>
      <c r="AX506" s="135">
        <f t="shared" si="1024"/>
        <v>0</v>
      </c>
      <c r="AY506" s="135">
        <f t="shared" si="1025"/>
        <v>1</v>
      </c>
      <c r="AZ506" s="135">
        <f t="shared" si="1026"/>
        <v>0</v>
      </c>
      <c r="BA506" s="135">
        <f t="shared" si="1027"/>
        <v>0</v>
      </c>
      <c r="BB506" s="135">
        <f t="shared" si="1028"/>
        <v>1</v>
      </c>
      <c r="BC506" s="135">
        <f t="shared" si="1029"/>
        <v>0</v>
      </c>
      <c r="BD506" s="135">
        <f t="shared" si="1030"/>
        <v>0</v>
      </c>
      <c r="BE506" s="135">
        <f t="shared" si="1031"/>
        <v>1</v>
      </c>
      <c r="BF506" s="135">
        <f t="shared" si="1032"/>
        <v>1</v>
      </c>
      <c r="BG506" s="135">
        <f t="shared" si="1033"/>
        <v>0</v>
      </c>
      <c r="BH506" s="135">
        <f t="shared" si="1034"/>
        <v>1</v>
      </c>
      <c r="BI506" s="135">
        <f t="shared" si="1035"/>
        <v>0</v>
      </c>
      <c r="BJ506" s="135">
        <f t="shared" si="1036"/>
        <v>0</v>
      </c>
      <c r="BK506" s="135">
        <f t="shared" si="1037"/>
        <v>0</v>
      </c>
      <c r="BL506" s="135">
        <f t="shared" si="1038"/>
        <v>0</v>
      </c>
      <c r="BM506" s="135">
        <f t="shared" si="1039"/>
        <v>0</v>
      </c>
      <c r="BN506" s="135">
        <f t="shared" si="1040"/>
        <v>0</v>
      </c>
      <c r="BO506" s="135">
        <f t="shared" si="1041"/>
        <v>0</v>
      </c>
      <c r="BP506" s="135">
        <f t="shared" si="1042"/>
        <v>1</v>
      </c>
      <c r="BQ506" s="135">
        <f t="shared" si="1043"/>
        <v>0</v>
      </c>
      <c r="BR506" s="135">
        <f t="shared" si="1044"/>
        <v>0</v>
      </c>
      <c r="BS506" s="135">
        <f t="shared" si="1045"/>
        <v>1</v>
      </c>
      <c r="BT506" s="135">
        <f t="shared" si="1046"/>
        <v>0</v>
      </c>
      <c r="BU506" s="135">
        <f t="shared" si="1047"/>
        <v>1</v>
      </c>
      <c r="BV506" s="135">
        <f t="shared" si="1048"/>
        <v>0</v>
      </c>
      <c r="BW506" s="135">
        <f t="shared" si="1049"/>
        <v>1</v>
      </c>
      <c r="BX506" s="135">
        <f t="shared" si="1050"/>
        <v>0</v>
      </c>
      <c r="BY506" s="135">
        <f t="shared" si="1051"/>
        <v>0</v>
      </c>
      <c r="BZ506" s="135">
        <f t="shared" si="1052"/>
        <v>0</v>
      </c>
      <c r="CA506" s="135">
        <f t="shared" si="1053"/>
        <v>0</v>
      </c>
      <c r="CB506" s="135">
        <f t="shared" si="1054"/>
        <v>0</v>
      </c>
      <c r="CC506" s="135">
        <f t="shared" si="1055"/>
        <v>0</v>
      </c>
      <c r="CD506" s="135">
        <f t="shared" si="1056"/>
        <v>0</v>
      </c>
      <c r="CE506" s="135">
        <f t="shared" si="1057"/>
        <v>0</v>
      </c>
      <c r="CF506" s="135">
        <f t="shared" si="1058"/>
        <v>0</v>
      </c>
      <c r="CG506" s="135">
        <f t="shared" si="1059"/>
        <v>0</v>
      </c>
      <c r="CH506" s="135">
        <f t="shared" si="1060"/>
        <v>0</v>
      </c>
      <c r="CI506" s="135">
        <f t="shared" si="1061"/>
        <v>0</v>
      </c>
    </row>
    <row r="507" spans="2:87">
      <c r="B507" s="162" t="str">
        <f t="shared" si="936"/>
        <v>Total</v>
      </c>
      <c r="C507" s="132">
        <f>SUM(C470:C506)</f>
        <v>504</v>
      </c>
      <c r="D507" s="132">
        <f t="shared" ref="D507:AQ507" si="1062">SUM(D470:D506)</f>
        <v>10738</v>
      </c>
      <c r="E507" s="132">
        <f t="shared" si="1062"/>
        <v>3962</v>
      </c>
      <c r="F507" s="132">
        <f t="shared" si="1062"/>
        <v>182564</v>
      </c>
      <c r="G507" s="132">
        <f t="shared" si="1062"/>
        <v>740826</v>
      </c>
      <c r="H507" s="132">
        <f t="shared" si="1062"/>
        <v>83641</v>
      </c>
      <c r="I507" s="132">
        <f t="shared" si="1062"/>
        <v>4749</v>
      </c>
      <c r="J507" s="132">
        <f t="shared" si="1062"/>
        <v>299534</v>
      </c>
      <c r="K507" s="132">
        <f t="shared" si="1062"/>
        <v>3331</v>
      </c>
      <c r="L507" s="132">
        <f t="shared" si="1062"/>
        <v>212</v>
      </c>
      <c r="M507" s="132">
        <f t="shared" si="1062"/>
        <v>78422</v>
      </c>
      <c r="N507" s="132">
        <f t="shared" si="1062"/>
        <v>324</v>
      </c>
      <c r="O507" s="132">
        <f t="shared" si="1062"/>
        <v>143010</v>
      </c>
      <c r="P507" s="132">
        <f t="shared" si="1062"/>
        <v>262685</v>
      </c>
      <c r="Q507" s="132">
        <f t="shared" si="1062"/>
        <v>548813</v>
      </c>
      <c r="R507" s="132">
        <f t="shared" si="1062"/>
        <v>32</v>
      </c>
      <c r="S507" s="132">
        <f t="shared" si="1062"/>
        <v>1925</v>
      </c>
      <c r="T507" s="132">
        <f t="shared" si="1062"/>
        <v>765136</v>
      </c>
      <c r="U507" s="132">
        <f t="shared" si="1062"/>
        <v>3287</v>
      </c>
      <c r="V507" s="132">
        <f t="shared" si="1062"/>
        <v>0</v>
      </c>
      <c r="W507" s="132">
        <f t="shared" si="1062"/>
        <v>2388</v>
      </c>
      <c r="X507" s="132">
        <f t="shared" si="1062"/>
        <v>56366</v>
      </c>
      <c r="Y507" s="132">
        <f t="shared" si="1062"/>
        <v>4336</v>
      </c>
      <c r="Z507" s="132">
        <f t="shared" si="1062"/>
        <v>22069</v>
      </c>
      <c r="AA507" s="132">
        <f t="shared" si="1062"/>
        <v>3925</v>
      </c>
      <c r="AB507" s="132">
        <f t="shared" si="1062"/>
        <v>1665</v>
      </c>
      <c r="AC507" s="132">
        <f t="shared" si="1062"/>
        <v>1309</v>
      </c>
      <c r="AD507" s="132">
        <f t="shared" si="1062"/>
        <v>4319</v>
      </c>
      <c r="AE507" s="132">
        <f t="shared" si="1062"/>
        <v>218168</v>
      </c>
      <c r="AF507" s="132">
        <f t="shared" si="1062"/>
        <v>666584</v>
      </c>
      <c r="AG507" s="132">
        <f t="shared" si="1062"/>
        <v>9605</v>
      </c>
      <c r="AH507" s="132">
        <f t="shared" si="1062"/>
        <v>0</v>
      </c>
      <c r="AI507" s="132">
        <f t="shared" si="1062"/>
        <v>0</v>
      </c>
      <c r="AJ507" s="132">
        <f t="shared" si="1062"/>
        <v>0</v>
      </c>
      <c r="AK507" s="132">
        <f t="shared" si="1062"/>
        <v>0</v>
      </c>
      <c r="AL507" s="132">
        <f t="shared" si="1062"/>
        <v>0</v>
      </c>
      <c r="AM507" s="132">
        <f t="shared" si="1062"/>
        <v>0</v>
      </c>
      <c r="AN507" s="132">
        <f t="shared" si="1062"/>
        <v>0</v>
      </c>
      <c r="AO507" s="132">
        <f t="shared" si="1062"/>
        <v>0</v>
      </c>
      <c r="AP507" s="132">
        <f t="shared" si="1062"/>
        <v>0</v>
      </c>
      <c r="AQ507" s="132">
        <f t="shared" si="1062"/>
        <v>4124429</v>
      </c>
      <c r="AS507" s="132">
        <f>SUM(AS470:AS506)</f>
        <v>4320330</v>
      </c>
    </row>
    <row r="510" spans="2:87" ht="18.75" customHeight="1">
      <c r="B510" s="226" t="s">
        <v>496</v>
      </c>
      <c r="C510" s="227"/>
      <c r="D510" s="227"/>
      <c r="E510" s="227"/>
      <c r="F510" s="227"/>
      <c r="G510" s="227"/>
      <c r="H510" s="227"/>
      <c r="I510" s="227"/>
      <c r="J510" s="227"/>
      <c r="K510" s="227"/>
      <c r="L510" s="227"/>
      <c r="M510" s="227"/>
      <c r="N510" s="227"/>
      <c r="O510" s="227"/>
      <c r="P510" s="227"/>
      <c r="Q510" s="227"/>
      <c r="R510" s="227"/>
      <c r="S510" s="227"/>
      <c r="T510" s="227"/>
      <c r="U510" s="227"/>
      <c r="V510" s="227"/>
      <c r="W510" s="227"/>
      <c r="X510" s="227"/>
      <c r="Y510" s="227"/>
      <c r="Z510" s="227"/>
      <c r="AA510" s="227"/>
      <c r="AB510" s="227"/>
      <c r="AC510" s="227"/>
      <c r="AD510" s="227"/>
      <c r="AE510" s="227"/>
      <c r="AF510" s="227"/>
      <c r="AG510" s="227"/>
      <c r="AH510" s="227"/>
      <c r="AI510" s="227"/>
      <c r="AJ510" s="227"/>
      <c r="AK510" s="227"/>
      <c r="AL510" s="227"/>
      <c r="AM510" s="227"/>
      <c r="AN510" s="227"/>
      <c r="AO510" s="227"/>
      <c r="AP510" s="227"/>
      <c r="AQ510" s="228"/>
      <c r="AS510" s="163"/>
    </row>
    <row r="511" spans="2:87" s="195" customFormat="1" ht="22.5">
      <c r="B511" s="138"/>
      <c r="C511" s="138" t="str">
        <f>C7</f>
        <v>Ace Vida</v>
      </c>
      <c r="D511" s="138" t="str">
        <f t="shared" ref="D511:AQ511" si="1063">D7</f>
        <v>BanChile</v>
      </c>
      <c r="E511" s="138" t="str">
        <f t="shared" si="1063"/>
        <v>BBVA Vida</v>
      </c>
      <c r="F511" s="138" t="str">
        <f t="shared" si="1063"/>
        <v>BCI Seguros Vida</v>
      </c>
      <c r="G511" s="138" t="str">
        <f t="shared" si="1063"/>
        <v>BICE Vida</v>
      </c>
      <c r="H511" s="138" t="str">
        <f t="shared" si="1063"/>
        <v>Cámara</v>
      </c>
      <c r="I511" s="138" t="str">
        <f t="shared" si="1063"/>
        <v>Cardif</v>
      </c>
      <c r="J511" s="138" t="str">
        <f t="shared" si="1063"/>
        <v>Chilena Consolidada</v>
      </c>
      <c r="K511" s="138" t="str">
        <f t="shared" si="1063"/>
        <v>CLC</v>
      </c>
      <c r="L511" s="138" t="str">
        <f t="shared" si="1063"/>
        <v>CN Life</v>
      </c>
      <c r="M511" s="138" t="str">
        <f t="shared" si="1063"/>
        <v>Consorcio Nacional</v>
      </c>
      <c r="N511" s="138" t="str">
        <f t="shared" si="1063"/>
        <v>CorpSeguros</v>
      </c>
      <c r="O511" s="138" t="str">
        <f t="shared" si="1063"/>
        <v>CorpVida</v>
      </c>
      <c r="P511" s="138" t="str">
        <f t="shared" si="1063"/>
        <v>Cruz del Sur</v>
      </c>
      <c r="Q511" s="138" t="str">
        <f t="shared" si="1063"/>
        <v>EuroAmérica</v>
      </c>
      <c r="R511" s="138" t="str">
        <f t="shared" si="1063"/>
        <v>Huelen</v>
      </c>
      <c r="S511" s="138" t="str">
        <f t="shared" si="1063"/>
        <v>Itaú</v>
      </c>
      <c r="T511" s="138" t="str">
        <f t="shared" si="1063"/>
        <v>M. de Carabineros</v>
      </c>
      <c r="U511" s="138" t="str">
        <f t="shared" si="1063"/>
        <v>M. del Ej. y Av.</v>
      </c>
      <c r="V511" s="138" t="str">
        <f t="shared" si="1063"/>
        <v>Magallanes Vida</v>
      </c>
      <c r="W511" s="138" t="str">
        <f t="shared" si="1063"/>
        <v>Mapfre Vida</v>
      </c>
      <c r="X511" s="138" t="str">
        <f t="shared" si="1063"/>
        <v>Metlife</v>
      </c>
      <c r="Y511" s="138" t="str">
        <f t="shared" si="1063"/>
        <v>Mutual de Seguros</v>
      </c>
      <c r="Z511" s="138" t="str">
        <f t="shared" si="1063"/>
        <v>Ohio National</v>
      </c>
      <c r="AA511" s="138" t="str">
        <f t="shared" si="1063"/>
        <v>Penta Vida</v>
      </c>
      <c r="AB511" s="138" t="str">
        <f t="shared" si="1063"/>
        <v>Principal</v>
      </c>
      <c r="AC511" s="138" t="str">
        <f t="shared" si="1063"/>
        <v>Renta Nacional</v>
      </c>
      <c r="AD511" s="138" t="str">
        <f t="shared" si="1063"/>
        <v>Rigel</v>
      </c>
      <c r="AE511" s="138" t="str">
        <f t="shared" si="1063"/>
        <v>Security Previsión</v>
      </c>
      <c r="AF511" s="138" t="str">
        <f t="shared" si="1063"/>
        <v>Sura</v>
      </c>
      <c r="AG511" s="138" t="str">
        <f t="shared" si="1063"/>
        <v>Zurich Santander</v>
      </c>
      <c r="AH511" s="138">
        <f t="shared" si="1063"/>
        <v>0</v>
      </c>
      <c r="AI511" s="138">
        <f t="shared" si="1063"/>
        <v>0</v>
      </c>
      <c r="AJ511" s="138">
        <f t="shared" si="1063"/>
        <v>0</v>
      </c>
      <c r="AK511" s="138">
        <f t="shared" si="1063"/>
        <v>0</v>
      </c>
      <c r="AL511" s="138">
        <f t="shared" si="1063"/>
        <v>0</v>
      </c>
      <c r="AM511" s="138">
        <f t="shared" si="1063"/>
        <v>0</v>
      </c>
      <c r="AN511" s="138">
        <f t="shared" si="1063"/>
        <v>0</v>
      </c>
      <c r="AO511" s="138">
        <f t="shared" si="1063"/>
        <v>0</v>
      </c>
      <c r="AP511" s="138">
        <f t="shared" si="1063"/>
        <v>0</v>
      </c>
      <c r="AQ511" s="138" t="str">
        <f t="shared" si="1063"/>
        <v>Mercado</v>
      </c>
      <c r="AS511" s="164"/>
      <c r="AU511" s="196"/>
      <c r="AV511" s="196"/>
      <c r="AW511" s="196"/>
      <c r="AX511" s="196"/>
      <c r="AY511" s="196"/>
      <c r="AZ511" s="196"/>
      <c r="BA511" s="196"/>
      <c r="BB511" s="196"/>
      <c r="BC511" s="196"/>
      <c r="BD511" s="196"/>
      <c r="BE511" s="196"/>
      <c r="BF511" s="196"/>
      <c r="BG511" s="196"/>
      <c r="BH511" s="196"/>
      <c r="BI511" s="196"/>
      <c r="BJ511" s="196"/>
      <c r="BK511" s="196"/>
      <c r="BL511" s="196"/>
      <c r="BM511" s="196"/>
      <c r="BN511" s="196"/>
      <c r="BO511" s="196"/>
      <c r="BP511" s="196"/>
      <c r="BQ511" s="196"/>
      <c r="BR511" s="196"/>
      <c r="BS511" s="196"/>
      <c r="BT511" s="196"/>
      <c r="BU511" s="196"/>
      <c r="BV511" s="196"/>
      <c r="BW511" s="196"/>
      <c r="BX511" s="196"/>
      <c r="BY511" s="196"/>
      <c r="BZ511" s="196"/>
      <c r="CA511" s="196"/>
      <c r="CB511" s="196"/>
      <c r="CC511" s="196"/>
      <c r="CD511" s="196"/>
      <c r="CE511" s="196"/>
      <c r="CF511" s="196"/>
      <c r="CG511" s="196"/>
      <c r="CH511" s="196"/>
      <c r="CI511" s="196"/>
    </row>
    <row r="512" spans="2:87">
      <c r="B512" s="161" t="s">
        <v>542</v>
      </c>
      <c r="C512" s="201">
        <f>IF(C517="","",(C515*'Datos Generales'!$C$826)/(0.5*C516+0.5*C517))</f>
        <v>8.101505251385567E-2</v>
      </c>
      <c r="D512" s="201">
        <f>IF(D517="","",(D515*'Datos Generales'!$C$826)/(0.5*D516+0.5*D517))</f>
        <v>0.66763734746770387</v>
      </c>
      <c r="E512" s="201">
        <f>IF(E517="","",(E515*'Datos Generales'!$C$826)/(0.5*E516+0.5*E517))</f>
        <v>0.58344269798464665</v>
      </c>
      <c r="F512" s="201">
        <f>IF(F517="","",(F515*'Datos Generales'!$C$826)/(0.5*F516+0.5*F517))</f>
        <v>0.42657371674725497</v>
      </c>
      <c r="G512" s="201">
        <f>IF(G517="","",(G515*'Datos Generales'!$C$826)/(0.5*G516+0.5*G517))</f>
        <v>0.11699372099785259</v>
      </c>
      <c r="H512" s="201">
        <f>IF(H517="","",(H515*'Datos Generales'!$C$826)/(0.5*H516+0.5*H517))</f>
        <v>1.2111738011524991</v>
      </c>
      <c r="I512" s="201">
        <f>IF(I517="","",(I515*'Datos Generales'!$C$826)/(0.5*I516+0.5*I517))</f>
        <v>0.30440864299946957</v>
      </c>
      <c r="J512" s="201">
        <f>IF(J517="","",(J515*'Datos Generales'!$C$826)/(0.5*J516+0.5*J517))</f>
        <v>4.8863421529047033E-2</v>
      </c>
      <c r="K512" s="201">
        <f>IF(K517="","",(K515*'Datos Generales'!$C$826)/(0.5*K516+0.5*K517))</f>
        <v>-0.24399516044451969</v>
      </c>
      <c r="L512" s="201">
        <f>IF(L517="","",(L515*'Datos Generales'!$C$826)/(0.5*L516+0.5*L517))</f>
        <v>9.4142221718659561E-2</v>
      </c>
      <c r="M512" s="201">
        <f>IF(M517="","",(M515*'Datos Generales'!$C$826)/(0.5*M516+0.5*M517))</f>
        <v>0.10873191520656754</v>
      </c>
      <c r="N512" s="201">
        <f>IF(N517="","",(N515*'Datos Generales'!$C$826)/(0.5*N516+0.5*N517))</f>
        <v>8.3490614127771021E-2</v>
      </c>
      <c r="O512" s="201">
        <f>IF(O517="","",(O515*'Datos Generales'!$C$826)/(0.5*O516+0.5*O517))</f>
        <v>-0.1441749557439001</v>
      </c>
      <c r="P512" s="201">
        <f>IF(P517="","",(P515*'Datos Generales'!$C$826)/(0.5*P516+0.5*P517))</f>
        <v>6.099540532362336E-2</v>
      </c>
      <c r="Q512" s="201">
        <f>IF(Q517="","",(Q515*'Datos Generales'!$C$826)/(0.5*Q516+0.5*Q517))</f>
        <v>0.28057600854975195</v>
      </c>
      <c r="R512" s="201">
        <f>IF(R517="","",(R515*'Datos Generales'!$C$826)/(0.5*R516+0.5*R517))</f>
        <v>5.5453846556517951E-2</v>
      </c>
      <c r="S512" s="201">
        <f>IF(S517="","",(S515*'Datos Generales'!$C$826)/(0.5*S516+0.5*S517))</f>
        <v>0.18835737710722059</v>
      </c>
      <c r="T512" s="201">
        <f>IF(T517="","",(T515*'Datos Generales'!$C$826)/(0.5*T516+0.5*T517))</f>
        <v>6.6424666254640524E-2</v>
      </c>
      <c r="U512" s="201">
        <f>IF(U517="","",(U515*'Datos Generales'!$C$826)/(0.5*U516+0.5*U517))</f>
        <v>0.17597651034470177</v>
      </c>
      <c r="V512" s="201" t="str">
        <f>IF(V517="","",(V515*'Datos Generales'!$C$826)/(0.5*V516+0.5*V517))</f>
        <v/>
      </c>
      <c r="W512" s="201">
        <f>IF(W517="","",(W515*'Datos Generales'!$C$826)/(0.5*W516+0.5*W517))</f>
        <v>2.9828086065147419E-2</v>
      </c>
      <c r="X512" s="201">
        <f>IF(X517="","",(X515*'Datos Generales'!$C$826)/(0.5*X516+0.5*X517))</f>
        <v>0.14835260693622143</v>
      </c>
      <c r="Y512" s="201">
        <f>IF(Y517="","",(Y515*'Datos Generales'!$C$826)/(0.5*Y516+0.5*Y517))</f>
        <v>0.10518224777319379</v>
      </c>
      <c r="Z512" s="201">
        <f>IF(Z517="","",(Z515*'Datos Generales'!$C$826)/(0.5*Z516+0.5*Z517))</f>
        <v>0.10836198293906357</v>
      </c>
      <c r="AA512" s="201">
        <f>IF(AA517="","",(AA515*'Datos Generales'!$C$826)/(0.5*AA516+0.5*AA517))</f>
        <v>0.13866758322611997</v>
      </c>
      <c r="AB512" s="201">
        <f>IF(AB517="","",(AB515*'Datos Generales'!$C$826)/(0.5*AB516+0.5*AB517))</f>
        <v>0.11497886650196307</v>
      </c>
      <c r="AC512" s="201">
        <f>IF(AC517="","",(AC515*'Datos Generales'!$C$826)/(0.5*AC516+0.5*AC517))</f>
        <v>0.38735189815796306</v>
      </c>
      <c r="AD512" s="201">
        <f>IF(AD517="","",(AD515*'Datos Generales'!$C$826)/(0.5*AD516+0.5*AD517))</f>
        <v>0.70154925931858392</v>
      </c>
      <c r="AE512" s="201">
        <f>IF(AE517="","",(AE515*'Datos Generales'!$C$826)/(0.5*AE516+0.5*AE517))</f>
        <v>0.19774854106500722</v>
      </c>
      <c r="AF512" s="201">
        <f>IF(AF517="","",(AF515*'Datos Generales'!$C$826)/(0.5*AF516+0.5*AF517))</f>
        <v>0.14506644709466948</v>
      </c>
      <c r="AG512" s="201">
        <f>IF(AG517="","",(AG515*'Datos Generales'!$C$826)/(0.5*AG516+0.5*AG517))</f>
        <v>0.18449754313057812</v>
      </c>
      <c r="AH512" s="201" t="str">
        <f>IF(AH517="","",(AH515*'Datos Generales'!$C$826)/(0.5*AH516+0.5*AH517))</f>
        <v/>
      </c>
      <c r="AI512" s="201" t="str">
        <f>IF(AI517="","",(AI515*'Datos Generales'!$C$826)/(0.5*AI516+0.5*AI517))</f>
        <v/>
      </c>
      <c r="AJ512" s="201" t="str">
        <f>IF(AJ517="","",(AJ515*'Datos Generales'!$C$826)/(0.5*AJ516+0.5*AJ517))</f>
        <v/>
      </c>
      <c r="AK512" s="201" t="str">
        <f>IF(AK517="","",(AK515*'Datos Generales'!$C$826)/(0.5*AK516+0.5*AK517))</f>
        <v/>
      </c>
      <c r="AL512" s="201" t="str">
        <f>IF(AL517="","",(AL515*'Datos Generales'!$C$826)/(0.5*AL516+0.5*AL517))</f>
        <v/>
      </c>
      <c r="AM512" s="201" t="str">
        <f>IF(AM517="","",(AM515*'Datos Generales'!$C$826)/(0.5*AM516+0.5*AM517))</f>
        <v/>
      </c>
      <c r="AN512" s="201" t="str">
        <f>IF(AN517="","",(AN515*'Datos Generales'!$C$826)/(0.5*AN516+0.5*AN517))</f>
        <v/>
      </c>
      <c r="AO512" s="201" t="str">
        <f>IF(AO517="","",(AO515*'Datos Generales'!$C$826)/(0.5*AO516+0.5*AO517))</f>
        <v/>
      </c>
      <c r="AP512" s="201" t="str">
        <f>IF(AP517="","",(AP515*'Datos Generales'!$C$826)/(0.5*AP516+0.5*AP517))</f>
        <v/>
      </c>
      <c r="AQ512" s="201">
        <f>IF(AQ517="","",(AQ515*'Datos Generales'!$C$826)/(0.5*AQ516+0.5*AQ517))</f>
        <v>0.15635339545308174</v>
      </c>
      <c r="AS512" s="165"/>
    </row>
    <row r="513" spans="2:45">
      <c r="B513" s="161" t="s">
        <v>543</v>
      </c>
      <c r="C513" s="201">
        <f>IF(C521="","",C519/(((C520+C521)/'Datos Generales'!$C$826)*0.5))</f>
        <v>3.5184226243436242E-2</v>
      </c>
      <c r="D513" s="201">
        <f>IF(D521="","",D519/(((D520+D521)/'Datos Generales'!$C$826)*0.5))</f>
        <v>3.5199796946631084E-2</v>
      </c>
      <c r="E513" s="201">
        <f>IF(E521="","",E519/(((E520+E521)/'Datos Generales'!$C$826)*0.5))</f>
        <v>5.8861509482479334E-2</v>
      </c>
      <c r="F513" s="201">
        <f>IF(F521="","",F519/(((F520+F521)/'Datos Generales'!$C$826)*0.5))</f>
        <v>4.4236999841372263E-2</v>
      </c>
      <c r="G513" s="201">
        <f>IF(G521="","",G519/(((G520+G521)/'Datos Generales'!$C$826)*0.5))</f>
        <v>5.6663969473168249E-2</v>
      </c>
      <c r="H513" s="201">
        <f>IF(H521="","",H519/(((H520+H521)/'Datos Generales'!$C$826)*0.5))</f>
        <v>3.7856904741170358E-2</v>
      </c>
      <c r="I513" s="201">
        <f>IF(I521="","",I519/(((I520+I521)/'Datos Generales'!$C$826)*0.5))</f>
        <v>5.4217026844187319E-2</v>
      </c>
      <c r="J513" s="201">
        <f>IF(J521="","",J519/(((J520+J521)/'Datos Generales'!$C$826)*0.5))</f>
        <v>4.3772947789134389E-2</v>
      </c>
      <c r="K513" s="201">
        <f>IF(K521="","",K519/(((K520+K521)/'Datos Generales'!$C$826)*0.5))</f>
        <v>1.7616946404527815E-2</v>
      </c>
      <c r="L513" s="201">
        <f>IF(L521="","",L519/(((L520+L521)/'Datos Generales'!$C$826)*0.5))</f>
        <v>5.6294257373870352E-2</v>
      </c>
      <c r="M513" s="201">
        <f>IF(M521="","",M519/(((M520+M521)/'Datos Generales'!$C$826)*0.5))</f>
        <v>5.6879537449811932E-2</v>
      </c>
      <c r="N513" s="201">
        <f>IF(N521="","",N519/(((N520+N521)/'Datos Generales'!$C$826)*0.5))</f>
        <v>4.9450221955076375E-2</v>
      </c>
      <c r="O513" s="201">
        <f>IF(O521="","",O519/(((O520+O521)/'Datos Generales'!$C$826)*0.5))</f>
        <v>4.9393094597500117E-2</v>
      </c>
      <c r="P513" s="201">
        <f>IF(P521="","",P519/(((P520+P521)/'Datos Generales'!$C$826)*0.5))</f>
        <v>5.3827783637883056E-2</v>
      </c>
      <c r="Q513" s="201">
        <f>IF(Q521="","",Q519/(((Q520+Q521)/'Datos Generales'!$C$826)*0.5))</f>
        <v>8.345346732417129E-2</v>
      </c>
      <c r="R513" s="201">
        <f>IF(R521="","",R519/(((R520+R521)/'Datos Generales'!$C$826)*0.5))</f>
        <v>5.8110741713725364E-2</v>
      </c>
      <c r="S513" s="201">
        <f>IF(S521="","",S519/(((S520+S521)/'Datos Generales'!$C$826)*0.5))</f>
        <v>2.967476606759608E-2</v>
      </c>
      <c r="T513" s="201">
        <f>IF(T521="","",T519/(((T520+T521)/'Datos Generales'!$C$826)*0.5))</f>
        <v>3.5889043660291921E-2</v>
      </c>
      <c r="U513" s="201">
        <f>IF(U521="","",U519/(((U520+U521)/'Datos Generales'!$C$826)*0.5))</f>
        <v>9.314327319052651E-2</v>
      </c>
      <c r="V513" s="201" t="str">
        <f>IF(V521="","",V519/(((V520+V521)/'Datos Generales'!$C$826)*0.5))</f>
        <v/>
      </c>
      <c r="W513" s="201">
        <f>IF(W521="","",W519/(((W520+W521)/'Datos Generales'!$C$826)*0.5))</f>
        <v>3.3168451451852807E-2</v>
      </c>
      <c r="X513" s="201">
        <f>IF(X521="","",X519/(((X520+X521)/'Datos Generales'!$C$826)*0.5))</f>
        <v>5.0992603583555542E-2</v>
      </c>
      <c r="Y513" s="201">
        <f>IF(Y521="","",Y519/(((Y520+Y521)/'Datos Generales'!$C$826)*0.5))</f>
        <v>4.3871719059764835E-2</v>
      </c>
      <c r="Z513" s="201">
        <f>IF(Z521="","",Z519/(((Z520+Z521)/'Datos Generales'!$C$826)*0.5))</f>
        <v>4.6243153006881532E-2</v>
      </c>
      <c r="AA513" s="201">
        <f>IF(AA521="","",AA519/(((AA520+AA521)/'Datos Generales'!$C$826)*0.5))</f>
        <v>6.317958538925833E-2</v>
      </c>
      <c r="AB513" s="201">
        <f>IF(AB521="","",AB519/(((AB520+AB521)/'Datos Generales'!$C$826)*0.5))</f>
        <v>4.6741040028106383E-2</v>
      </c>
      <c r="AC513" s="201">
        <f>IF(AC521="","",AC519/(((AC520+AC521)/'Datos Generales'!$C$826)*0.5))</f>
        <v>8.0031451933464601E-2</v>
      </c>
      <c r="AD513" s="201">
        <f>IF(AD521="","",AD519/(((AD520+AD521)/'Datos Generales'!$C$826)*0.5))</f>
        <v>3.4625716729724393E-2</v>
      </c>
      <c r="AE513" s="201">
        <f>IF(AE521="","",AE519/(((AE520+AE521)/'Datos Generales'!$C$826)*0.5))</f>
        <v>6.3965503858358017E-2</v>
      </c>
      <c r="AF513" s="201">
        <f>IF(AF521="","",AF519/(((AF520+AF521)/'Datos Generales'!$C$826)*0.5))</f>
        <v>6.0295408923278407E-2</v>
      </c>
      <c r="AG513" s="201">
        <f>IF(AG521="","",AG519/(((AG520+AG521)/'Datos Generales'!$C$826)*0.5))</f>
        <v>4.3995133065450595E-2</v>
      </c>
      <c r="AH513" s="201" t="str">
        <f>IF(AH521="","",AH519/(((AH520+AH521)/'Datos Generales'!$C$826)*0.5))</f>
        <v/>
      </c>
      <c r="AI513" s="201" t="str">
        <f>IF(AI521="","",AI519/(((AI520+AI521)/'Datos Generales'!$C$826)*0.5))</f>
        <v/>
      </c>
      <c r="AJ513" s="201" t="str">
        <f>IF(AJ521="","",AJ519/(((AJ520+AJ521)/'Datos Generales'!$C$826)*0.5))</f>
        <v/>
      </c>
      <c r="AK513" s="201" t="str">
        <f>IF(AK521="","",AK519/(((AK520+AK521)/'Datos Generales'!$C$826)*0.5))</f>
        <v/>
      </c>
      <c r="AL513" s="201" t="str">
        <f>IF(AL521="","",AL519/(((AL520+AL521)/'Datos Generales'!$C$826)*0.5))</f>
        <v/>
      </c>
      <c r="AM513" s="201" t="str">
        <f>IF(AM521="","",AM519/(((AM520+AM521)/'Datos Generales'!$C$826)*0.5))</f>
        <v/>
      </c>
      <c r="AN513" s="201" t="str">
        <f>IF(AN521="","",AN519/(((AN520+AN521)/'Datos Generales'!$C$826)*0.5))</f>
        <v/>
      </c>
      <c r="AO513" s="201" t="str">
        <f>IF(AO521="","",AO519/(((AO520+AO521)/'Datos Generales'!$C$826)*0.5))</f>
        <v/>
      </c>
      <c r="AP513" s="201" t="str">
        <f>IF(AP521="","",AP519/(((AP520+AP521)/'Datos Generales'!$C$826)*0.5))</f>
        <v/>
      </c>
      <c r="AQ513" s="201">
        <f>IF(AQ521="","",AQ519/(((AQ520+AQ521)/'Datos Generales'!$C$826)*0.5))</f>
        <v>5.4260267673289835E-2</v>
      </c>
      <c r="AS513" s="165"/>
    </row>
    <row r="514" spans="2:45">
      <c r="AS514" s="163"/>
    </row>
    <row r="515" spans="2:45">
      <c r="B515" s="212" t="s">
        <v>557</v>
      </c>
      <c r="C515" s="214">
        <f>C171*1000/Índice!$G$59</f>
        <v>9288.9758239582516</v>
      </c>
      <c r="D515" s="214">
        <f>D171*1000/Índice!$G$59</f>
        <v>511993.9312407634</v>
      </c>
      <c r="E515" s="214">
        <f>E171*1000/Índice!$G$59</f>
        <v>685913.95549458708</v>
      </c>
      <c r="F515" s="214">
        <f>F171*1000/Índice!$G$59</f>
        <v>183567.28314748162</v>
      </c>
      <c r="G515" s="214">
        <f>G171*1000/Índice!$G$59</f>
        <v>572938.82273495453</v>
      </c>
      <c r="H515" s="214">
        <f>H171*1000/Índice!$G$59</f>
        <v>867086.88066128793</v>
      </c>
      <c r="I515" s="214">
        <f>I171*1000/Índice!$G$59</f>
        <v>264928.65274605609</v>
      </c>
      <c r="J515" s="214">
        <f>J171*1000/Índice!$G$59</f>
        <v>98238.106433980807</v>
      </c>
      <c r="K515" s="214">
        <f>K171*1000/Índice!$G$59</f>
        <v>-16965.699931410469</v>
      </c>
      <c r="L515" s="214">
        <f>L171*1000/Índice!$G$59</f>
        <v>106837.87238104666</v>
      </c>
      <c r="M515" s="214">
        <f>M171*1000/Índice!$G$59</f>
        <v>685443.19796918414</v>
      </c>
      <c r="N515" s="214">
        <f>N171*1000/Índice!$G$59</f>
        <v>334174.60101399367</v>
      </c>
      <c r="O515" s="214">
        <f>O171*1000/Índice!$G$59</f>
        <v>-369171.74606317305</v>
      </c>
      <c r="P515" s="214">
        <f>P171*1000/Índice!$G$59</f>
        <v>91878.062663960794</v>
      </c>
      <c r="Q515" s="214">
        <f>Q171*1000/Índice!$G$59</f>
        <v>334003.17138190224</v>
      </c>
      <c r="R515" s="214">
        <f>R171*1000/Índice!$G$59</f>
        <v>4248.0872713387689</v>
      </c>
      <c r="S515" s="214">
        <f>S171*1000/Índice!$G$59</f>
        <v>80557.873300287785</v>
      </c>
      <c r="T515" s="214">
        <f>T171*1000/Índice!$G$59</f>
        <v>124241.75864970549</v>
      </c>
      <c r="U515" s="214">
        <f>U171*1000/Índice!$G$59</f>
        <v>295313.0192828505</v>
      </c>
      <c r="V515" s="214">
        <f>V171*1000/Índice!$G$59</f>
        <v>685.58594551021417</v>
      </c>
      <c r="W515" s="214">
        <f>W171*1000/Índice!$G$59</f>
        <v>2333.9885872678033</v>
      </c>
      <c r="X515" s="214">
        <f>X171*1000/Índice!$G$59</f>
        <v>732874.05159064068</v>
      </c>
      <c r="Y515" s="214">
        <f>Y171*1000/Índice!$G$59</f>
        <v>252661.37985164861</v>
      </c>
      <c r="Z515" s="214">
        <f>Z171*1000/Índice!$G$59</f>
        <v>133882.30001202083</v>
      </c>
      <c r="AA515" s="214">
        <f>AA171*1000/Índice!$G$59</f>
        <v>279041.65576540964</v>
      </c>
      <c r="AB515" s="214">
        <f>AB171*1000/Índice!$G$59</f>
        <v>314776.97795942612</v>
      </c>
      <c r="AC515" s="214">
        <f>AC171*1000/Índice!$G$59</f>
        <v>338819.81813167775</v>
      </c>
      <c r="AD515" s="214">
        <f>AD171*1000/Índice!$G$59</f>
        <v>199182.75927903209</v>
      </c>
      <c r="AE515" s="214">
        <f>AE171*1000/Índice!$G$59</f>
        <v>298192.98406884406</v>
      </c>
      <c r="AF515" s="214">
        <f>AF171*1000/Índice!$G$59</f>
        <v>211368.80307733646</v>
      </c>
      <c r="AG515" s="214">
        <f>AG171*1000/Índice!$G$59</f>
        <v>581779.27075893956</v>
      </c>
      <c r="AH515" s="214">
        <f>AH171*1000/Índice!$G$59</f>
        <v>0</v>
      </c>
      <c r="AI515" s="214">
        <f>AI171*1000/Índice!$G$59</f>
        <v>0</v>
      </c>
      <c r="AJ515" s="214">
        <f>AJ171*1000/Índice!$G$59</f>
        <v>0</v>
      </c>
      <c r="AK515" s="214">
        <f>AK171*1000/Índice!$G$59</f>
        <v>0</v>
      </c>
      <c r="AL515" s="214">
        <f>AL171*1000/Índice!$G$59</f>
        <v>0</v>
      </c>
      <c r="AM515" s="214">
        <f>AM171*1000/Índice!$G$59</f>
        <v>0</v>
      </c>
      <c r="AN515" s="214">
        <f>AN171*1000/Índice!$G$59</f>
        <v>0</v>
      </c>
      <c r="AO515" s="214">
        <f>AO171*1000/Índice!$G$59</f>
        <v>0</v>
      </c>
      <c r="AP515" s="214">
        <f>AP171*1000/Índice!$G$59</f>
        <v>0</v>
      </c>
      <c r="AQ515" s="214">
        <f>AQ171*1000/Índice!$G$59</f>
        <v>8210116.3812305098</v>
      </c>
    </row>
    <row r="516" spans="2:45">
      <c r="B516" s="212" t="s">
        <v>556</v>
      </c>
      <c r="C516" s="214">
        <f>C102*1000/Índice!$G$59</f>
        <v>301747.04428620928</v>
      </c>
      <c r="D516" s="214">
        <f>D102*1000/Índice!$G$59</f>
        <v>1168083.7711513848</v>
      </c>
      <c r="E516" s="214">
        <f>E102*1000/Índice!$G$59</f>
        <v>2295593.2994392631</v>
      </c>
      <c r="F516" s="214">
        <f>F102*1000/Índice!$G$59</f>
        <v>862772.10421365988</v>
      </c>
      <c r="G516" s="214">
        <f>G102*1000/Índice!$G$59</f>
        <v>9569074.2534701359</v>
      </c>
      <c r="H516" s="214">
        <f>H102*1000/Índice!$G$59</f>
        <v>1331714.3051597711</v>
      </c>
      <c r="I516" s="214">
        <f>I102*1000/Índice!$G$59</f>
        <v>1862359.5505617978</v>
      </c>
      <c r="J516" s="214">
        <f>J102*1000/Índice!$G$59</f>
        <v>3987506.0988113503</v>
      </c>
      <c r="K516" s="214">
        <f>K102*1000/Índice!$G$59</f>
        <v>120761.81224853451</v>
      </c>
      <c r="L516" s="214">
        <f>L102*1000/Índice!$G$59</f>
        <v>2266799.6620021071</v>
      </c>
      <c r="M516" s="214">
        <f>M102*1000/Índice!$G$59</f>
        <v>12742859.131599974</v>
      </c>
      <c r="N516" s="214">
        <f>N102*1000/Índice!$G$59</f>
        <v>8134914.2807645258</v>
      </c>
      <c r="O516" s="214">
        <f>O102*1000/Índice!$G$59</f>
        <v>4932902.8662645575</v>
      </c>
      <c r="P516" s="214">
        <f>P102*1000/Índice!$G$59</f>
        <v>3022167.1463219747</v>
      </c>
      <c r="Q516" s="214">
        <f>Q102*1000/Índice!$G$59</f>
        <v>2562195.4129867558</v>
      </c>
      <c r="R516" s="214">
        <f>R102*1000/Índice!$G$59</f>
        <v>153467.7045841848</v>
      </c>
      <c r="S516" s="214">
        <f>S102*1000/Índice!$G$59</f>
        <v>889603.3386130773</v>
      </c>
      <c r="T516" s="214">
        <f>T102*1000/Índice!$G$59</f>
        <v>3820682.837060974</v>
      </c>
      <c r="U516" s="214">
        <f>U102*1000/Índice!$G$59</f>
        <v>3456275.2791311047</v>
      </c>
      <c r="V516" s="214">
        <f>V102*1000/Índice!$G$59</f>
        <v>98748.550427447117</v>
      </c>
      <c r="W516" s="214">
        <f>W102*1000/Índice!$G$59</f>
        <v>153095.85386894448</v>
      </c>
      <c r="X516" s="214">
        <f>X102*1000/Índice!$G$59</f>
        <v>10149685.601855453</v>
      </c>
      <c r="Y516" s="214">
        <f>Y102*1000/Índice!$G$59</f>
        <v>5296030.3367250971</v>
      </c>
      <c r="Z516" s="214">
        <f>Z102*1000/Índice!$G$59</f>
        <v>2504008.3774686926</v>
      </c>
      <c r="AA516" s="214">
        <f>AA102*1000/Índice!$G$59</f>
        <v>4137008.5595491473</v>
      </c>
      <c r="AB516" s="214">
        <f>AB102*1000/Índice!$G$59</f>
        <v>5549503.3004292147</v>
      </c>
      <c r="AC516" s="214">
        <f>AC102*1000/Índice!$G$59</f>
        <v>1924792.8613855084</v>
      </c>
      <c r="AD516" s="214">
        <f>AD102*1000/Índice!$G$59</f>
        <v>662519.57806832076</v>
      </c>
      <c r="AE516" s="214">
        <f>AE102*1000/Índice!$G$59</f>
        <v>2948643.9425545004</v>
      </c>
      <c r="AF516" s="214">
        <f>AF102*1000/Índice!$G$59</f>
        <v>2848835.7899463302</v>
      </c>
      <c r="AG516" s="214">
        <f>AG102*1000/Índice!$G$59</f>
        <v>6098111.6665841704</v>
      </c>
      <c r="AH516" s="214">
        <f>AH102*1000/Índice!$G$59</f>
        <v>0</v>
      </c>
      <c r="AI516" s="214">
        <f>AI102*1000/Índice!$G$59</f>
        <v>0</v>
      </c>
      <c r="AJ516" s="214">
        <f>AJ102*1000/Índice!$G$59</f>
        <v>0</v>
      </c>
      <c r="AK516" s="214">
        <f>AK102*1000/Índice!$G$59</f>
        <v>0</v>
      </c>
      <c r="AL516" s="214">
        <f>AL102*1000/Índice!$G$59</f>
        <v>0</v>
      </c>
      <c r="AM516" s="214">
        <f>AM102*1000/Índice!$G$59</f>
        <v>0</v>
      </c>
      <c r="AN516" s="214">
        <f>AN102*1000/Índice!$G$59</f>
        <v>0</v>
      </c>
      <c r="AO516" s="214">
        <f>AO102*1000/Índice!$G$59</f>
        <v>0</v>
      </c>
      <c r="AP516" s="214">
        <f>AP102*1000/Índice!$G$59</f>
        <v>0</v>
      </c>
      <c r="AQ516" s="214">
        <f>AQ102*1000/Índice!$G$59</f>
        <v>105852464.31753416</v>
      </c>
    </row>
    <row r="517" spans="2:45">
      <c r="B517" s="218" t="s">
        <v>566</v>
      </c>
      <c r="C517" s="214">
        <v>156882.58246714479</v>
      </c>
      <c r="D517" s="214">
        <v>1899413.4752666969</v>
      </c>
      <c r="E517" s="214">
        <v>2406935.0404570191</v>
      </c>
      <c r="F517" s="214">
        <v>858546.16684376937</v>
      </c>
      <c r="G517" s="214">
        <v>10019629.066615591</v>
      </c>
      <c r="H517" s="214">
        <v>1531910.6505194439</v>
      </c>
      <c r="I517" s="214">
        <v>1618864.2430282906</v>
      </c>
      <c r="J517" s="214">
        <v>4054346.3429447254</v>
      </c>
      <c r="K517" s="214">
        <v>157369.93266807302</v>
      </c>
      <c r="L517" s="214">
        <v>2272624.6443554619</v>
      </c>
      <c r="M517" s="214">
        <v>12473038.028566392</v>
      </c>
      <c r="N517" s="214">
        <v>7875249.4726166604</v>
      </c>
      <c r="O517" s="214">
        <v>5309423.7336183721</v>
      </c>
      <c r="P517" s="214">
        <v>3003077.6849228246</v>
      </c>
      <c r="Q517" s="214">
        <v>2199482.8660408189</v>
      </c>
      <c r="R517" s="214">
        <v>152955.5670284825</v>
      </c>
      <c r="S517" s="214">
        <v>821141.93799864803</v>
      </c>
      <c r="T517" s="214">
        <v>3660981.1685011638</v>
      </c>
      <c r="U517" s="214">
        <v>3256280.1341883903</v>
      </c>
      <c r="V517" s="214"/>
      <c r="W517" s="214">
        <v>159896.21436770292</v>
      </c>
      <c r="X517" s="214">
        <v>9610642.6249538548</v>
      </c>
      <c r="Y517" s="214">
        <v>4312487.6480385112</v>
      </c>
      <c r="Z517" s="214">
        <v>2438031.1231302731</v>
      </c>
      <c r="AA517" s="214">
        <v>3912216.7683456065</v>
      </c>
      <c r="AB517" s="214">
        <v>5401273.5696507087</v>
      </c>
      <c r="AC517" s="214">
        <v>1574039.2831623533</v>
      </c>
      <c r="AD517" s="214">
        <v>473154.11345548561</v>
      </c>
      <c r="AE517" s="214">
        <v>3083117.049721383</v>
      </c>
      <c r="AF517" s="214">
        <v>2979356.9399520857</v>
      </c>
      <c r="AG517" s="214">
        <v>6515157.0173719153</v>
      </c>
      <c r="AH517" s="214"/>
      <c r="AI517" s="214"/>
      <c r="AJ517" s="214"/>
      <c r="AK517" s="214"/>
      <c r="AL517" s="214"/>
      <c r="AM517" s="214"/>
      <c r="AN517" s="214"/>
      <c r="AO517" s="214"/>
      <c r="AP517" s="214"/>
      <c r="AQ517" s="214">
        <f>SUM(C517:AP517)</f>
        <v>104187525.09079787</v>
      </c>
    </row>
    <row r="519" spans="2:45">
      <c r="B519" s="212" t="s">
        <v>563</v>
      </c>
      <c r="C519" s="214">
        <f>C148*1000/Índice!$G$59</f>
        <v>6380.1079754774746</v>
      </c>
      <c r="D519" s="214">
        <f>D148*1000/Índice!$G$59</f>
        <v>78188.087342049621</v>
      </c>
      <c r="E519" s="214">
        <f>E148*1000/Índice!$G$59</f>
        <v>269238.83298802865</v>
      </c>
      <c r="F519" s="214">
        <f>F148*1000/Índice!$G$59</f>
        <v>127636.76363482085</v>
      </c>
      <c r="G519" s="214">
        <f>G148*1000/Índice!$G$59</f>
        <v>2402035.5887739444</v>
      </c>
      <c r="H519" s="214">
        <f>H148*1000/Índice!$G$59</f>
        <v>89615.62462434858</v>
      </c>
      <c r="I519" s="214">
        <f>I148*1000/Índice!$G$59</f>
        <v>100652.13087165273</v>
      </c>
      <c r="J519" s="214">
        <f>J148*1000/Índice!$G$59</f>
        <v>1145272.5815119394</v>
      </c>
      <c r="K519" s="214">
        <f>K148*1000/Índice!$G$59</f>
        <v>1778.0244800984294</v>
      </c>
      <c r="L519" s="214">
        <f>L148*1000/Índice!$G$59</f>
        <v>485572.99658466561</v>
      </c>
      <c r="M519" s="214">
        <f>M148*1000/Índice!$G$59</f>
        <v>3846993.0208384893</v>
      </c>
      <c r="N519" s="214">
        <f>N148*1000/Índice!$G$59</f>
        <v>2144762.4468784691</v>
      </c>
      <c r="O519" s="214">
        <f>O148*1000/Índice!$G$59</f>
        <v>1928761.0662490011</v>
      </c>
      <c r="P519" s="214">
        <f>P148*1000/Índice!$G$59</f>
        <v>964074.81915698515</v>
      </c>
      <c r="Q519" s="214">
        <f>Q148*1000/Índice!$G$59</f>
        <v>1470213.1401984147</v>
      </c>
      <c r="R519" s="214">
        <f>R148*1000/Índice!$G$59</f>
        <v>6341.570558827897</v>
      </c>
      <c r="S519" s="214">
        <f>S148*1000/Índice!$G$59</f>
        <v>15580.651034853381</v>
      </c>
      <c r="T519" s="214">
        <f>T148*1000/Índice!$G$59</f>
        <v>145954.67610892301</v>
      </c>
      <c r="U519" s="214">
        <f>U148*1000/Índice!$G$59</f>
        <v>216596.05893042759</v>
      </c>
      <c r="V519" s="214">
        <f>V148*1000/Índice!$G$59</f>
        <v>841.19402351843075</v>
      </c>
      <c r="W519" s="214">
        <f>W148*1000/Índice!$G$59</f>
        <v>24643.661478846847</v>
      </c>
      <c r="X519" s="214">
        <f>X148*1000/Índice!$G$59</f>
        <v>3055718.1217782367</v>
      </c>
      <c r="Y519" s="214">
        <f>Y148*1000/Índice!$G$59</f>
        <v>180342.69132589927</v>
      </c>
      <c r="Z519" s="214">
        <f>Z148*1000/Índice!$G$59</f>
        <v>576425.35408461257</v>
      </c>
      <c r="AA519" s="214">
        <f>AA148*1000/Índice!$G$59</f>
        <v>1511546.6850750595</v>
      </c>
      <c r="AB519" s="214">
        <f>AB148*1000/Índice!$G$59</f>
        <v>2077057.8626936593</v>
      </c>
      <c r="AC519" s="214">
        <f>AC148*1000/Índice!$G$59</f>
        <v>894977.45207571716</v>
      </c>
      <c r="AD519" s="214">
        <f>AD148*1000/Índice!$G$59</f>
        <v>22727.750829084787</v>
      </c>
      <c r="AE519" s="214">
        <f>AE148*1000/Índice!$G$59</f>
        <v>1148311.2037816166</v>
      </c>
      <c r="AF519" s="214">
        <f>AF148*1000/Índice!$G$59</f>
        <v>563753.65928681032</v>
      </c>
      <c r="AG519" s="214">
        <f>AG148*1000/Índice!$G$59</f>
        <v>289703.30608608341</v>
      </c>
      <c r="AH519" s="214">
        <f>AH148*1000/Índice!$G$59</f>
        <v>0</v>
      </c>
      <c r="AI519" s="214">
        <f>AI148*1000/Índice!$G$59</f>
        <v>0</v>
      </c>
      <c r="AJ519" s="214">
        <f>AJ148*1000/Índice!$G$59</f>
        <v>0</v>
      </c>
      <c r="AK519" s="214">
        <f>AK148*1000/Índice!$G$59</f>
        <v>0</v>
      </c>
      <c r="AL519" s="214">
        <f>AL148*1000/Índice!$G$59</f>
        <v>0</v>
      </c>
      <c r="AM519" s="214">
        <f>AM148*1000/Índice!$G$59</f>
        <v>0</v>
      </c>
      <c r="AN519" s="214">
        <f>AN148*1000/Índice!$G$59</f>
        <v>0</v>
      </c>
      <c r="AO519" s="214">
        <f>AO148*1000/Índice!$G$59</f>
        <v>0</v>
      </c>
      <c r="AP519" s="214">
        <f>AP148*1000/Índice!$G$59</f>
        <v>0</v>
      </c>
      <c r="AQ519" s="214">
        <f>AQ148*1000/Índice!$G$59</f>
        <v>25791697.131260563</v>
      </c>
    </row>
    <row r="520" spans="2:45">
      <c r="B520" s="212" t="s">
        <v>564</v>
      </c>
      <c r="C520" s="214">
        <f>(C9+C20)*1000/Índice!$G$59</f>
        <v>488204.85465383501</v>
      </c>
      <c r="D520" s="214">
        <f>(D9+D20)*1000/Índice!$G$59</f>
        <v>3894094.4944527331</v>
      </c>
      <c r="E520" s="214">
        <f>(E9+E20)*1000/Índice!$G$59</f>
        <v>8636239.6673761327</v>
      </c>
      <c r="F520" s="214">
        <f>(F9+F20)*1000/Índice!$G$59</f>
        <v>5776293.6993091544</v>
      </c>
      <c r="G520" s="214">
        <f>(G9+G20)*1000/Índice!$G$59</f>
        <v>85204470.428719923</v>
      </c>
      <c r="H520" s="214">
        <f>(H9+H20)*1000/Índice!$G$59</f>
        <v>4664324.0307309376</v>
      </c>
      <c r="I520" s="214">
        <f>(I9+I20)*1000/Índice!$G$59</f>
        <v>3643719.6827203878</v>
      </c>
      <c r="J520" s="214">
        <f>(J9+J20)*1000/Índice!$G$59</f>
        <v>53281344.001244508</v>
      </c>
      <c r="K520" s="214">
        <f>(K9+K20)*1000/Índice!$G$59</f>
        <v>192740.38155578024</v>
      </c>
      <c r="L520" s="214">
        <f>(L9+L20)*1000/Índice!$G$59</f>
        <v>17756007.284985963</v>
      </c>
      <c r="M520" s="214">
        <f>(M9+M20)*1000/Índice!$G$59</f>
        <v>137535597.65699577</v>
      </c>
      <c r="N520" s="214">
        <f>(N9+N20)*1000/Índice!$G$59</f>
        <v>86340347.570374981</v>
      </c>
      <c r="O520" s="214">
        <f>(O9+O20)*1000/Índice!$G$59</f>
        <v>80271015.399056718</v>
      </c>
      <c r="P520" s="214">
        <f>(P9+P20)*1000/Índice!$G$59</f>
        <v>37080472.092192814</v>
      </c>
      <c r="Q520" s="214">
        <f>(Q9+Q20)*1000/Índice!$G$59</f>
        <v>35795554.850411184</v>
      </c>
      <c r="R520" s="214">
        <f>(R9+R20)*1000/Índice!$G$59</f>
        <v>217991.00734685795</v>
      </c>
      <c r="S520" s="214">
        <f>(S9+S20)*1000/Índice!$G$59</f>
        <v>1111491.0002757723</v>
      </c>
      <c r="T520" s="214">
        <f>(T9+T20)*1000/Índice!$G$59</f>
        <v>8230440.5816675033</v>
      </c>
      <c r="U520" s="214">
        <f>(U9+U20)*1000/Índice!$G$59</f>
        <v>4763161.2790886788</v>
      </c>
      <c r="V520" s="214">
        <f>(V9+V20)*1000/Índice!$G$59</f>
        <v>99916.516995354294</v>
      </c>
      <c r="W520" s="214">
        <f>(W9+W20)*1000/Índice!$G$59</f>
        <v>1463155.4896373239</v>
      </c>
      <c r="X520" s="214">
        <f>(X9+X20)*1000/Índice!$G$59</f>
        <v>122691733.81251723</v>
      </c>
      <c r="Y520" s="214">
        <f>(Y9+Y20)*1000/Índice!$G$59</f>
        <v>8319357.8481979333</v>
      </c>
      <c r="Z520" s="214">
        <f>(Z9+Z20)*1000/Índice!$G$59</f>
        <v>25238568.882980604</v>
      </c>
      <c r="AA520" s="214">
        <f>(AA9+AA20)*1000/Índice!$G$59</f>
        <v>48699661.206610046</v>
      </c>
      <c r="AB520" s="214">
        <f>(AB9+AB20)*1000/Índice!$G$59</f>
        <v>90047365.799633712</v>
      </c>
      <c r="AC520" s="214">
        <f>(AC9+AC20)*1000/Índice!$G$59</f>
        <v>22949062.595017713</v>
      </c>
      <c r="AD520" s="214">
        <f>(AD9+AD20)*1000/Índice!$G$59</f>
        <v>1419622.8371316849</v>
      </c>
      <c r="AE520" s="214">
        <f>(AE9+AE20)*1000/Índice!$G$59</f>
        <v>36176420.934656098</v>
      </c>
      <c r="AF520" s="214">
        <f>(AF9+AF20)*1000/Índice!$G$59</f>
        <v>18873975.974218823</v>
      </c>
      <c r="AG520" s="214">
        <f>(AG9+AG20)*1000/Índice!$G$59</f>
        <v>13562482.543257367</v>
      </c>
      <c r="AH520" s="214">
        <f>(AH9+AH20)*1000/Índice!$G$59</f>
        <v>0</v>
      </c>
      <c r="AI520" s="214">
        <f>(AI9+AI20)*1000/Índice!$G$59</f>
        <v>0</v>
      </c>
      <c r="AJ520" s="214">
        <f>(AJ9+AJ20)*1000/Índice!$G$59</f>
        <v>0</v>
      </c>
      <c r="AK520" s="214">
        <f>(AK9+AK20)*1000/Índice!$G$59</f>
        <v>0</v>
      </c>
      <c r="AL520" s="214">
        <f>(AL9+AL20)*1000/Índice!$G$59</f>
        <v>0</v>
      </c>
      <c r="AM520" s="214">
        <f>(AM9+AM20)*1000/Índice!$G$59</f>
        <v>0</v>
      </c>
      <c r="AN520" s="214">
        <f>(AN9+AN20)*1000/Índice!$G$59</f>
        <v>0</v>
      </c>
      <c r="AO520" s="214">
        <f>(AO9+AO20)*1000/Índice!$G$59</f>
        <v>0</v>
      </c>
      <c r="AP520" s="214">
        <f>(AP9+AP20)*1000/Índice!$G$59</f>
        <v>0</v>
      </c>
      <c r="AQ520" s="214">
        <f>(AQ9+AQ20)*1000/Índice!$G$59</f>
        <v>964424834.40401351</v>
      </c>
    </row>
    <row r="521" spans="2:45">
      <c r="B521" s="218" t="s">
        <v>565</v>
      </c>
      <c r="C521" s="214">
        <v>237132.45205106479</v>
      </c>
      <c r="D521" s="214">
        <v>4990966.6848030612</v>
      </c>
      <c r="E521" s="214">
        <v>9660187.6825320497</v>
      </c>
      <c r="F521" s="214">
        <v>5764883.5136581408</v>
      </c>
      <c r="G521" s="214">
        <v>84359053.701820627</v>
      </c>
      <c r="H521" s="214">
        <v>4804556.2421868099</v>
      </c>
      <c r="I521" s="214">
        <v>3782149.0327231102</v>
      </c>
      <c r="J521" s="214">
        <v>51374397.899347939</v>
      </c>
      <c r="K521" s="214">
        <v>210967.37557094882</v>
      </c>
      <c r="L521" s="214">
        <v>16746481.546853574</v>
      </c>
      <c r="M521" s="214">
        <v>133000570.06292716</v>
      </c>
      <c r="N521" s="214">
        <v>87148252.648803294</v>
      </c>
      <c r="O521" s="214">
        <v>75925803.768991068</v>
      </c>
      <c r="P521" s="214">
        <v>34560955.735683501</v>
      </c>
      <c r="Q521" s="214">
        <v>34673087.72797022</v>
      </c>
      <c r="R521" s="214">
        <v>218525.22850287723</v>
      </c>
      <c r="S521" s="214">
        <v>988697.55714870756</v>
      </c>
      <c r="T521" s="214">
        <v>8036883.5064813318</v>
      </c>
      <c r="U521" s="214">
        <v>4538468.4150869092</v>
      </c>
      <c r="V521" s="214"/>
      <c r="W521" s="214">
        <v>1508784.4593373204</v>
      </c>
      <c r="X521" s="214">
        <v>117007195.60348667</v>
      </c>
      <c r="Y521" s="214">
        <v>8123370.651246096</v>
      </c>
      <c r="Z521" s="214">
        <v>24621816.199224636</v>
      </c>
      <c r="AA521" s="214">
        <v>46998762.628380783</v>
      </c>
      <c r="AB521" s="214">
        <v>87702882.072016582</v>
      </c>
      <c r="AC521" s="214">
        <v>21782223.940669317</v>
      </c>
      <c r="AD521" s="214">
        <v>1205911.3583322531</v>
      </c>
      <c r="AE521" s="214">
        <v>35631734.056157634</v>
      </c>
      <c r="AF521" s="214">
        <v>18525465.83098704</v>
      </c>
      <c r="AG521" s="214">
        <v>12777095.123672122</v>
      </c>
      <c r="AH521" s="214"/>
      <c r="AI521" s="214"/>
      <c r="AJ521" s="214"/>
      <c r="AK521" s="214"/>
      <c r="AL521" s="214"/>
      <c r="AM521" s="214"/>
      <c r="AN521" s="214"/>
      <c r="AO521" s="214"/>
      <c r="AP521" s="214"/>
      <c r="AQ521" s="214">
        <f>SUM(C521:AP521)</f>
        <v>936907262.70665264</v>
      </c>
    </row>
  </sheetData>
  <sheetProtection formatCells="0" formatColumns="0" formatRows="0" insertColumns="0" insertRows="0" insertHyperlinks="0" deleteColumns="0" deleteRows="0" sort="0" autoFilter="0" pivotTables="0"/>
  <mergeCells count="11">
    <mergeCell ref="B510:AQ510"/>
    <mergeCell ref="B334:AQ334"/>
    <mergeCell ref="B378:AQ378"/>
    <mergeCell ref="B422:AQ422"/>
    <mergeCell ref="B466:AQ466"/>
    <mergeCell ref="B290:AQ290"/>
    <mergeCell ref="B4:AQ4"/>
    <mergeCell ref="B64:AQ64"/>
    <mergeCell ref="B113:AQ113"/>
    <mergeCell ref="B181:AQ181"/>
    <mergeCell ref="B246:AQ246"/>
  </mergeCells>
  <conditionalFormatting sqref="A1:XFD1048576">
    <cfRule type="cellIs" dxfId="4" priority="62" operator="lessThan">
      <formula>0</formula>
    </cfRule>
  </conditionalFormatting>
  <conditionalFormatting sqref="AU1:CI1048576">
    <cfRule type="containsBlanks" priority="12" stopIfTrue="1">
      <formula>LEN(TRIM(AU1))=0</formula>
    </cfRule>
    <cfRule type="cellIs" dxfId="3" priority="13" operator="notEqual">
      <formula>0</formula>
    </cfRule>
    <cfRule type="cellIs" dxfId="2" priority="14" operator="equal">
      <formula>0</formula>
    </cfRule>
  </conditionalFormatting>
  <conditionalFormatting sqref="C335:AP335 C379:AP379 C423:AP423 C467:AP467 C291:AP291 C5:AP5 C65:AP65 C114:AP114 C182:AP182 C247:AP247">
    <cfRule type="cellIs" dxfId="1" priority="5" operator="notEqual">
      <formula>1</formula>
    </cfRule>
    <cfRule type="cellIs" dxfId="0" priority="6" operator="equal">
      <formula>1</formula>
    </cfRule>
  </conditionalFormatting>
  <pageMargins left="0.39370078740157483" right="0.39370078740157483" top="0.39370078740157483" bottom="0.39370078740157483" header="0" footer="0"/>
  <pageSetup scale="26" fitToHeight="5" orientation="landscape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39</vt:i4>
      </vt:variant>
    </vt:vector>
  </HeadingPairs>
  <TitlesOfParts>
    <vt:vector size="39" baseType="lpstr">
      <vt:lpstr>Índice</vt:lpstr>
      <vt:lpstr>Benchmark</vt:lpstr>
      <vt:lpstr>Mer. Resumen</vt:lpstr>
      <vt:lpstr>Mer. Prima Directa</vt:lpstr>
      <vt:lpstr>Mer. Siniestros Directos</vt:lpstr>
      <vt:lpstr>Mer. Pólizas Emitidas</vt:lpstr>
      <vt:lpstr>Mer. Número de Siniestros</vt:lpstr>
      <vt:lpstr>Gen. Activos</vt:lpstr>
      <vt:lpstr>Gen. Pasivos</vt:lpstr>
      <vt:lpstr>Gen. EERR</vt:lpstr>
      <vt:lpstr>Gen. Estado de Flujos</vt:lpstr>
      <vt:lpstr>Gen. Prima Directa</vt:lpstr>
      <vt:lpstr>Gen. Participación</vt:lpstr>
      <vt:lpstr>Gen. Prima Directa Promedio</vt:lpstr>
      <vt:lpstr>Gen. Prima Retenida Neta</vt:lpstr>
      <vt:lpstr>Gen. Retención</vt:lpstr>
      <vt:lpstr>Gen. Pólizas Emitidas</vt:lpstr>
      <vt:lpstr>Gen. Pólizas Vigentes</vt:lpstr>
      <vt:lpstr>Gen. Siniestros Directos</vt:lpstr>
      <vt:lpstr>Gen. Siniestro Directo Promedio</vt:lpstr>
      <vt:lpstr>Gen. Número de Siniestros</vt:lpstr>
      <vt:lpstr>Gen. Siniestralidad</vt:lpstr>
      <vt:lpstr>Gen. Indicadores de Gestión</vt:lpstr>
      <vt:lpstr>Vida Activos</vt:lpstr>
      <vt:lpstr>Vida Pasivos</vt:lpstr>
      <vt:lpstr>Vida EERR</vt:lpstr>
      <vt:lpstr>Vida Estado de Flujos</vt:lpstr>
      <vt:lpstr>Vida Prima Directa</vt:lpstr>
      <vt:lpstr>Vida Participación</vt:lpstr>
      <vt:lpstr>Vida Prima Directa Promedio</vt:lpstr>
      <vt:lpstr>Vida Prima Retenida Neta</vt:lpstr>
      <vt:lpstr>Vida Pólizas Emitidas</vt:lpstr>
      <vt:lpstr>Vida Pólizas Vigentes</vt:lpstr>
      <vt:lpstr>Vida Siniestros Directos</vt:lpstr>
      <vt:lpstr>Vida Siniestro Directo Promedio</vt:lpstr>
      <vt:lpstr>Vida Número de Siniestros</vt:lpstr>
      <vt:lpstr>Vida Indicadores de Gestión</vt:lpstr>
      <vt:lpstr>Datos Generales</vt:lpstr>
      <vt:lpstr>Datos Vida</vt:lpstr>
    </vt:vector>
  </TitlesOfParts>
  <Company>Asociacion de Aseguradores de Chile A.G.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Bredfeldt</dc:creator>
  <cp:lastModifiedBy>Christian Bredfeldt</cp:lastModifiedBy>
  <cp:lastPrinted>2012-08-08T13:17:57Z</cp:lastPrinted>
  <dcterms:created xsi:type="dcterms:W3CDTF">2012-07-12T14:16:56Z</dcterms:created>
  <dcterms:modified xsi:type="dcterms:W3CDTF">2012-08-27T17:11:08Z</dcterms:modified>
</cp:coreProperties>
</file>